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026" codeName="{8C4F1C90-05EB-6A55-5F09-09C24B55AC0B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wangk\Desktop\"/>
    </mc:Choice>
  </mc:AlternateContent>
  <xr:revisionPtr revIDLastSave="0" documentId="13_ncr:1_{B5698CC2-EE5A-490E-9ADD-675A7FBC01E3}" xr6:coauthVersionLast="47" xr6:coauthVersionMax="47" xr10:uidLastSave="{00000000-0000-0000-0000-000000000000}"/>
  <bookViews>
    <workbookView xWindow="-108" yWindow="-108" windowWidth="23256" windowHeight="12456" tabRatio="922" activeTab="2" xr2:uid="{00000000-000D-0000-FFFF-FFFF00000000}"/>
  </bookViews>
  <sheets>
    <sheet name="风险控制指标情况" sheetId="8" r:id="rId1"/>
    <sheet name="备注信息表" sheetId="31" r:id="rId2"/>
    <sheet name="私募种子基金持仓日报表" sheetId="17" r:id="rId3"/>
    <sheet name="交易记录" sheetId="33" r:id="rId4"/>
    <sheet name="份额-产品到期日期" sheetId="32" r:id="rId5"/>
    <sheet name="股票多头" sheetId="3" r:id="rId6"/>
    <sheet name="指数增强" sheetId="28" r:id="rId7"/>
    <sheet name="空气指增" sheetId="9" r:id="rId8"/>
    <sheet name="量化择时" sheetId="29" r:id="rId9"/>
    <sheet name="量化对冲" sheetId="30" r:id="rId10"/>
    <sheet name="宏观对冲" sheetId="23" r:id="rId11"/>
    <sheet name="量化期货" sheetId="10" r:id="rId12"/>
    <sheet name="多策略灵活配置" sheetId="24" r:id="rId13"/>
    <sheet name="资金流水 " sheetId="34" r:id="rId14"/>
    <sheet name="年初资产+追加资产" sheetId="27" r:id="rId15"/>
    <sheet name="Mapping" sheetId="26" r:id="rId16"/>
    <sheet name="FOF(YTD)" sheetId="25" r:id="rId17"/>
  </sheets>
  <externalReferences>
    <externalReference r:id="rId18"/>
    <externalReference r:id="rId19"/>
  </externalReferences>
  <definedNames>
    <definedName name="_xlnm._FilterDatabase" localSheetId="0" hidden="1">风险控制指标情况!$A$2:$N$163</definedName>
    <definedName name="_xlnm._FilterDatabase" localSheetId="2" hidden="1">私募种子基金持仓日报表!$B$40:$AM$40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W7" i="30" l="1" a="1"/>
  <c r="HW7" i="30" s="1"/>
  <c r="HX7" i="30" s="1"/>
  <c r="C9" i="3" a="1"/>
  <c r="C9" i="3" s="1"/>
  <c r="D9" i="3" s="1"/>
  <c r="E473" i="3"/>
  <c r="HM333" i="3"/>
  <c r="GU305" i="3"/>
  <c r="EA186" i="3"/>
  <c r="CQ164" i="3"/>
  <c r="CE133" i="3"/>
  <c r="BA81" i="3"/>
  <c r="FQ70" i="3"/>
  <c r="IE67" i="3"/>
  <c r="C43" i="3" a="1"/>
  <c r="C43" i="3" s="1"/>
  <c r="D43" i="3" s="1"/>
  <c r="C42" i="3" a="1"/>
  <c r="C42" i="3" s="1"/>
  <c r="C41" i="3" a="1"/>
  <c r="C41" i="3" s="1"/>
  <c r="C40" i="3" a="1"/>
  <c r="C40" i="3" s="1"/>
  <c r="C39" i="3" a="1"/>
  <c r="C39" i="3" s="1"/>
  <c r="C38" i="3" a="1"/>
  <c r="C38" i="3" s="1"/>
  <c r="C37" i="3" a="1"/>
  <c r="C37" i="3" s="1"/>
  <c r="D37" i="3" s="1"/>
  <c r="C36" i="3" a="1"/>
  <c r="C36" i="3" s="1"/>
  <c r="C35" i="3" a="1"/>
  <c r="C35" i="3" s="1"/>
  <c r="C34" i="3" a="1"/>
  <c r="C34" i="3" s="1"/>
  <c r="C33" i="3" a="1"/>
  <c r="C33" i="3" s="1"/>
  <c r="C32" i="3" a="1"/>
  <c r="C32" i="3" s="1"/>
  <c r="C31" i="3" a="1"/>
  <c r="C31" i="3" s="1"/>
  <c r="C30" i="3" a="1"/>
  <c r="C30" i="3" s="1"/>
  <c r="C29" i="3" a="1"/>
  <c r="C29" i="3" s="1"/>
  <c r="C28" i="3" a="1"/>
  <c r="C28" i="3" s="1"/>
  <c r="HQ27" i="3" a="1"/>
  <c r="HQ27" i="3" s="1"/>
  <c r="HR27" i="3" s="1"/>
  <c r="C27" i="3" a="1"/>
  <c r="C27" i="3" s="1"/>
  <c r="D27" i="3" s="1"/>
  <c r="HQ26" i="3" a="1"/>
  <c r="HQ26" i="3" s="1"/>
  <c r="C26" i="3" a="1"/>
  <c r="C26" i="3" s="1"/>
  <c r="HQ25" i="3" a="1"/>
  <c r="HQ25" i="3" s="1"/>
  <c r="HK25" i="3" a="1"/>
  <c r="HK25" i="3" s="1"/>
  <c r="C25" i="3" a="1"/>
  <c r="C25" i="3" s="1"/>
  <c r="D25" i="3" s="1"/>
  <c r="HQ24" i="3" a="1"/>
  <c r="HQ24" i="3" s="1"/>
  <c r="HK24" i="3" a="1"/>
  <c r="HK24" i="3" s="1"/>
  <c r="HE24" i="3" a="1"/>
  <c r="HE24" i="3" s="1"/>
  <c r="GY24" i="3" a="1"/>
  <c r="GY24" i="3" s="1"/>
  <c r="GS24" i="3" a="1"/>
  <c r="GS24" i="3" s="1"/>
  <c r="C24" i="3" a="1"/>
  <c r="C24" i="3" s="1"/>
  <c r="HQ23" i="3" a="1"/>
  <c r="HQ23" i="3" s="1"/>
  <c r="HK23" i="3" a="1"/>
  <c r="HK23" i="3" s="1"/>
  <c r="HE23" i="3" a="1"/>
  <c r="HE23" i="3" s="1"/>
  <c r="GY23" i="3" a="1"/>
  <c r="GY23" i="3" s="1"/>
  <c r="GS23" i="3" a="1"/>
  <c r="GS23" i="3" s="1"/>
  <c r="GM23" i="3" a="1"/>
  <c r="GM23" i="3" s="1"/>
  <c r="GG23" i="3" a="1"/>
  <c r="GG23" i="3" s="1"/>
  <c r="GA23" i="3" a="1"/>
  <c r="GA23" i="3" s="1"/>
  <c r="C23" i="3" a="1"/>
  <c r="C23" i="3" s="1"/>
  <c r="HQ22" i="3" a="1"/>
  <c r="HQ22" i="3" s="1"/>
  <c r="HK22" i="3" a="1"/>
  <c r="HK22" i="3" s="1"/>
  <c r="HE22" i="3" a="1"/>
  <c r="HE22" i="3" s="1"/>
  <c r="GY22" i="3" a="1"/>
  <c r="GY22" i="3" s="1"/>
  <c r="GS22" i="3" a="1"/>
  <c r="GS22" i="3" s="1"/>
  <c r="GM22" i="3" a="1"/>
  <c r="GM22" i="3" s="1"/>
  <c r="GG22" i="3" a="1"/>
  <c r="GG22" i="3" s="1"/>
  <c r="GA22" i="3" a="1"/>
  <c r="GA22" i="3" s="1"/>
  <c r="C22" i="3" a="1"/>
  <c r="C22" i="3" s="1"/>
  <c r="HQ21" i="3" a="1"/>
  <c r="HQ21" i="3" s="1"/>
  <c r="HK21" i="3" a="1"/>
  <c r="HK21" i="3" s="1"/>
  <c r="HE21" i="3" a="1"/>
  <c r="HE21" i="3" s="1"/>
  <c r="GY21" i="3" a="1"/>
  <c r="GY21" i="3" s="1"/>
  <c r="GS21" i="3" a="1"/>
  <c r="GS21" i="3" s="1"/>
  <c r="GM21" i="3" a="1"/>
  <c r="GM21" i="3" s="1"/>
  <c r="GG21" i="3" a="1"/>
  <c r="GG21" i="3" s="1"/>
  <c r="GA21" i="3" a="1"/>
  <c r="GA21" i="3" s="1"/>
  <c r="FU21" i="3" a="1"/>
  <c r="FU21" i="3" s="1"/>
  <c r="FO21" i="3" a="1"/>
  <c r="FO21" i="3" s="1"/>
  <c r="FI21" i="3" a="1"/>
  <c r="FI21" i="3" s="1"/>
  <c r="FC21" i="3" a="1"/>
  <c r="FC21" i="3" s="1"/>
  <c r="EW21" i="3" a="1"/>
  <c r="EW21" i="3" s="1"/>
  <c r="I21" i="3" a="1"/>
  <c r="I21" i="3" s="1"/>
  <c r="C21" i="3" a="1"/>
  <c r="C21" i="3" s="1"/>
  <c r="HQ20" i="3" a="1"/>
  <c r="HQ20" i="3" s="1"/>
  <c r="HK20" i="3" a="1"/>
  <c r="HK20" i="3" s="1"/>
  <c r="HE20" i="3" a="1"/>
  <c r="HE20" i="3" s="1"/>
  <c r="GY20" i="3" a="1"/>
  <c r="GY20" i="3" s="1"/>
  <c r="GS20" i="3" a="1"/>
  <c r="GS20" i="3" s="1"/>
  <c r="GM20" i="3" a="1"/>
  <c r="GM20" i="3" s="1"/>
  <c r="GG20" i="3" a="1"/>
  <c r="GG20" i="3" s="1"/>
  <c r="GA20" i="3" a="1"/>
  <c r="GA20" i="3" s="1"/>
  <c r="FU20" i="3" a="1"/>
  <c r="FU20" i="3" s="1"/>
  <c r="FO20" i="3" a="1"/>
  <c r="FO20" i="3" s="1"/>
  <c r="FI20" i="3" a="1"/>
  <c r="FI20" i="3" s="1"/>
  <c r="FC20" i="3" a="1"/>
  <c r="FC20" i="3" s="1"/>
  <c r="EW20" i="3" a="1"/>
  <c r="EW20" i="3" s="1"/>
  <c r="EQ20" i="3" a="1"/>
  <c r="EQ20" i="3" s="1"/>
  <c r="EK20" i="3" a="1"/>
  <c r="EK20" i="3" s="1"/>
  <c r="I20" i="3" a="1"/>
  <c r="I20" i="3" s="1"/>
  <c r="C20" i="3" a="1"/>
  <c r="C20" i="3" s="1"/>
  <c r="HQ19" i="3" a="1"/>
  <c r="HQ19" i="3" s="1"/>
  <c r="HK19" i="3" a="1"/>
  <c r="HK19" i="3" s="1"/>
  <c r="HE19" i="3" a="1"/>
  <c r="HE19" i="3" s="1"/>
  <c r="GY19" i="3" a="1"/>
  <c r="GY19" i="3" s="1"/>
  <c r="GS19" i="3" a="1"/>
  <c r="GS19" i="3" s="1"/>
  <c r="GM19" i="3" a="1"/>
  <c r="GM19" i="3" s="1"/>
  <c r="GG19" i="3" a="1"/>
  <c r="GG19" i="3" s="1"/>
  <c r="GA19" i="3" a="1"/>
  <c r="GA19" i="3" s="1"/>
  <c r="FU19" i="3" a="1"/>
  <c r="FU19" i="3" s="1"/>
  <c r="FO19" i="3" a="1"/>
  <c r="FO19" i="3" s="1"/>
  <c r="FI19" i="3" a="1"/>
  <c r="FI19" i="3" s="1"/>
  <c r="FC19" i="3" a="1"/>
  <c r="FC19" i="3" s="1"/>
  <c r="EW19" i="3" a="1"/>
  <c r="EW19" i="3" s="1"/>
  <c r="EQ19" i="3" a="1"/>
  <c r="EQ19" i="3" s="1"/>
  <c r="EK19" i="3" a="1"/>
  <c r="EK19" i="3" s="1"/>
  <c r="EE19" i="3" a="1"/>
  <c r="EE19" i="3" s="1"/>
  <c r="I19" i="3" a="1"/>
  <c r="I19" i="3" s="1"/>
  <c r="C19" i="3" a="1"/>
  <c r="C19" i="3" s="1"/>
  <c r="HQ18" i="3" a="1"/>
  <c r="HQ18" i="3" s="1"/>
  <c r="HK18" i="3" a="1"/>
  <c r="HK18" i="3" s="1"/>
  <c r="HE18" i="3" a="1"/>
  <c r="HE18" i="3" s="1"/>
  <c r="GY18" i="3" a="1"/>
  <c r="GY18" i="3" s="1"/>
  <c r="GS18" i="3" a="1"/>
  <c r="GS18" i="3" s="1"/>
  <c r="GM18" i="3" a="1"/>
  <c r="GM18" i="3" s="1"/>
  <c r="GG18" i="3" a="1"/>
  <c r="GG18" i="3" s="1"/>
  <c r="GA18" i="3" a="1"/>
  <c r="GA18" i="3" s="1"/>
  <c r="FU18" i="3" a="1"/>
  <c r="FU18" i="3" s="1"/>
  <c r="FO18" i="3" a="1"/>
  <c r="FO18" i="3" s="1"/>
  <c r="FI18" i="3" a="1"/>
  <c r="FI18" i="3" s="1"/>
  <c r="FC18" i="3" a="1"/>
  <c r="FC18" i="3" s="1"/>
  <c r="EW18" i="3" a="1"/>
  <c r="EW18" i="3" s="1"/>
  <c r="EQ18" i="3" a="1"/>
  <c r="EQ18" i="3" s="1"/>
  <c r="EK18" i="3" a="1"/>
  <c r="EK18" i="3" s="1"/>
  <c r="EE18" i="3" a="1"/>
  <c r="EE18" i="3" s="1"/>
  <c r="DY18" i="3" a="1"/>
  <c r="DY18" i="3" s="1"/>
  <c r="DS18" i="3" a="1"/>
  <c r="DS18" i="3" s="1"/>
  <c r="DM18" i="3" a="1"/>
  <c r="DM18" i="3" s="1"/>
  <c r="I18" i="3" a="1"/>
  <c r="I18" i="3" s="1"/>
  <c r="C18" i="3" a="1"/>
  <c r="C18" i="3" s="1"/>
  <c r="HQ17" i="3" a="1"/>
  <c r="HQ17" i="3" s="1"/>
  <c r="HK17" i="3" a="1"/>
  <c r="HK17" i="3" s="1"/>
  <c r="HE17" i="3" a="1"/>
  <c r="HE17" i="3" s="1"/>
  <c r="GY17" i="3" a="1"/>
  <c r="GY17" i="3" s="1"/>
  <c r="GS17" i="3" a="1"/>
  <c r="GS17" i="3" s="1"/>
  <c r="GM17" i="3" a="1"/>
  <c r="GM17" i="3" s="1"/>
  <c r="GG17" i="3" a="1"/>
  <c r="GG17" i="3" s="1"/>
  <c r="GA17" i="3" a="1"/>
  <c r="GA17" i="3" s="1"/>
  <c r="FU17" i="3" a="1"/>
  <c r="FU17" i="3" s="1"/>
  <c r="FO17" i="3" a="1"/>
  <c r="FO17" i="3" s="1"/>
  <c r="FI17" i="3"/>
  <c r="FI17" i="3" a="1"/>
  <c r="FC17" i="3" a="1"/>
  <c r="FC17" i="3" s="1"/>
  <c r="EW17" i="3" a="1"/>
  <c r="EW17" i="3" s="1"/>
  <c r="EQ17" i="3" a="1"/>
  <c r="EQ17" i="3" s="1"/>
  <c r="ER17" i="3" s="1"/>
  <c r="EK17" i="3" a="1"/>
  <c r="EK17" i="3" s="1"/>
  <c r="EE17" i="3" a="1"/>
  <c r="EE17" i="3" s="1"/>
  <c r="DY17" i="3" a="1"/>
  <c r="DY17" i="3" s="1"/>
  <c r="DS17" i="3" a="1"/>
  <c r="DS17" i="3" s="1"/>
  <c r="DM17" i="3" a="1"/>
  <c r="DM17" i="3" s="1"/>
  <c r="DG17" i="3" a="1"/>
  <c r="DG17" i="3" s="1"/>
  <c r="DA17" i="3" a="1"/>
  <c r="DA17" i="3" s="1"/>
  <c r="CU17" i="3" a="1"/>
  <c r="CU17" i="3" s="1"/>
  <c r="I17" i="3" a="1"/>
  <c r="I17" i="3" s="1"/>
  <c r="C17" i="3" a="1"/>
  <c r="C17" i="3" s="1"/>
  <c r="HQ16" i="3" a="1"/>
  <c r="HQ16" i="3" s="1"/>
  <c r="HK16" i="3"/>
  <c r="HK16" i="3" a="1"/>
  <c r="HE16" i="3" a="1"/>
  <c r="HE16" i="3" s="1"/>
  <c r="GY16" i="3" a="1"/>
  <c r="GY16" i="3" s="1"/>
  <c r="GS16" i="3" a="1"/>
  <c r="GS16" i="3" s="1"/>
  <c r="GM16" i="3" a="1"/>
  <c r="GM16" i="3" s="1"/>
  <c r="GG16" i="3" a="1"/>
  <c r="GG16" i="3" s="1"/>
  <c r="GA16" i="3" a="1"/>
  <c r="GA16" i="3" s="1"/>
  <c r="FU16" i="3" a="1"/>
  <c r="FU16" i="3" s="1"/>
  <c r="FO16" i="3" a="1"/>
  <c r="FO16" i="3" s="1"/>
  <c r="FI16" i="3" a="1"/>
  <c r="FI16" i="3" s="1"/>
  <c r="FC16" i="3" a="1"/>
  <c r="FC16" i="3" s="1"/>
  <c r="EW16" i="3" a="1"/>
  <c r="EW16" i="3" s="1"/>
  <c r="EQ16" i="3" a="1"/>
  <c r="EQ16" i="3" s="1"/>
  <c r="EK16" i="3" a="1"/>
  <c r="EK16" i="3" s="1"/>
  <c r="EE16" i="3" a="1"/>
  <c r="EE16" i="3" s="1"/>
  <c r="DY16" i="3" a="1"/>
  <c r="DY16" i="3" s="1"/>
  <c r="DS16" i="3" a="1"/>
  <c r="DS16" i="3" s="1"/>
  <c r="DM16" i="3" a="1"/>
  <c r="DM16" i="3" s="1"/>
  <c r="DG16" i="3" a="1"/>
  <c r="DG16" i="3" s="1"/>
  <c r="DA16" i="3" a="1"/>
  <c r="DA16" i="3" s="1"/>
  <c r="CU16" i="3" a="1"/>
  <c r="CU16" i="3" s="1"/>
  <c r="CO16" i="3" a="1"/>
  <c r="CO16" i="3" s="1"/>
  <c r="CI16" i="3" a="1"/>
  <c r="CI16" i="3" s="1"/>
  <c r="BK16" i="3" a="1"/>
  <c r="BK16" i="3" s="1"/>
  <c r="I16" i="3" a="1"/>
  <c r="I16" i="3" s="1"/>
  <c r="C16" i="3" a="1"/>
  <c r="C16" i="3" s="1"/>
  <c r="HQ15" i="3" a="1"/>
  <c r="HQ15" i="3" s="1"/>
  <c r="HK15" i="3" a="1"/>
  <c r="HK15" i="3" s="1"/>
  <c r="HE15" i="3" a="1"/>
  <c r="HE15" i="3" s="1"/>
  <c r="GY15" i="3" a="1"/>
  <c r="GY15" i="3" s="1"/>
  <c r="GS15" i="3" a="1"/>
  <c r="GS15" i="3" s="1"/>
  <c r="GM15" i="3" a="1"/>
  <c r="GM15" i="3" s="1"/>
  <c r="GG15" i="3" a="1"/>
  <c r="GG15" i="3" s="1"/>
  <c r="GA15" i="3" a="1"/>
  <c r="GA15" i="3" s="1"/>
  <c r="FU15" i="3" a="1"/>
  <c r="FU15" i="3" s="1"/>
  <c r="FO15" i="3" a="1"/>
  <c r="FO15" i="3" s="1"/>
  <c r="FI15" i="3" a="1"/>
  <c r="FI15" i="3" s="1"/>
  <c r="FC15" i="3" a="1"/>
  <c r="FC15" i="3" s="1"/>
  <c r="EW15" i="3" a="1"/>
  <c r="EW15" i="3" s="1"/>
  <c r="EQ15" i="3" a="1"/>
  <c r="EQ15" i="3" s="1"/>
  <c r="EK15" i="3" a="1"/>
  <c r="EK15" i="3" s="1"/>
  <c r="EL15" i="3" s="1"/>
  <c r="EE15" i="3" a="1"/>
  <c r="EE15" i="3" s="1"/>
  <c r="DY15" i="3" a="1"/>
  <c r="DY15" i="3" s="1"/>
  <c r="DS15" i="3" a="1"/>
  <c r="DS15" i="3" s="1"/>
  <c r="DM15" i="3" a="1"/>
  <c r="DM15" i="3" s="1"/>
  <c r="DG15" i="3" a="1"/>
  <c r="DG15" i="3" s="1"/>
  <c r="DA15" i="3" a="1"/>
  <c r="DA15" i="3" s="1"/>
  <c r="CU15" i="3" a="1"/>
  <c r="CU15" i="3" s="1"/>
  <c r="CO15" i="3" a="1"/>
  <c r="CO15" i="3" s="1"/>
  <c r="CI15" i="3" a="1"/>
  <c r="CI15" i="3" s="1"/>
  <c r="CC15" i="3" a="1"/>
  <c r="CC15" i="3" s="1"/>
  <c r="BW15" i="3" a="1"/>
  <c r="BW15" i="3" s="1"/>
  <c r="BQ15" i="3" a="1"/>
  <c r="BQ15" i="3" s="1"/>
  <c r="BK15" i="3" a="1"/>
  <c r="BK15" i="3" s="1"/>
  <c r="I15" i="3" a="1"/>
  <c r="I15" i="3" s="1"/>
  <c r="C15" i="3" a="1"/>
  <c r="C15" i="3" s="1"/>
  <c r="HQ14" i="3" a="1"/>
  <c r="HQ14" i="3" s="1"/>
  <c r="HK14" i="3" a="1"/>
  <c r="HK14" i="3" s="1"/>
  <c r="HL14" i="3" s="1"/>
  <c r="HE14" i="3" a="1"/>
  <c r="HE14" i="3" s="1"/>
  <c r="GY14" i="3" a="1"/>
  <c r="GY14" i="3" s="1"/>
  <c r="GS14" i="3" a="1"/>
  <c r="GS14" i="3" s="1"/>
  <c r="GM14" i="3" a="1"/>
  <c r="GM14" i="3" s="1"/>
  <c r="GG14" i="3" a="1"/>
  <c r="GG14" i="3" s="1"/>
  <c r="GA14" i="3" a="1"/>
  <c r="GA14" i="3" s="1"/>
  <c r="FU14" i="3" a="1"/>
  <c r="FU14" i="3" s="1"/>
  <c r="FO14" i="3" a="1"/>
  <c r="FO14" i="3" s="1"/>
  <c r="FI14" i="3" a="1"/>
  <c r="FI14" i="3" s="1"/>
  <c r="FC14" i="3" a="1"/>
  <c r="FC14" i="3" s="1"/>
  <c r="EW14" i="3" a="1"/>
  <c r="EW14" i="3" s="1"/>
  <c r="EQ14" i="3" a="1"/>
  <c r="EQ14" i="3" s="1"/>
  <c r="EK14" i="3" a="1"/>
  <c r="EK14" i="3" s="1"/>
  <c r="EE14" i="3" a="1"/>
  <c r="EE14" i="3" s="1"/>
  <c r="DY14" i="3" a="1"/>
  <c r="DY14" i="3" s="1"/>
  <c r="DS14" i="3" a="1"/>
  <c r="DS14" i="3" s="1"/>
  <c r="DM14" i="3" a="1"/>
  <c r="DM14" i="3" s="1"/>
  <c r="DG14" i="3" a="1"/>
  <c r="DG14" i="3" s="1"/>
  <c r="DA14" i="3" a="1"/>
  <c r="DA14" i="3" s="1"/>
  <c r="CU14" i="3" a="1"/>
  <c r="CU14" i="3" s="1"/>
  <c r="CO14" i="3" a="1"/>
  <c r="CO14" i="3" s="1"/>
  <c r="CI14" i="3" a="1"/>
  <c r="CI14" i="3" s="1"/>
  <c r="CC14" i="3" a="1"/>
  <c r="CC14" i="3" s="1"/>
  <c r="BW14" i="3"/>
  <c r="BX15" i="3" s="1"/>
  <c r="BW14" i="3" a="1"/>
  <c r="BQ14" i="3" a="1"/>
  <c r="BQ14" i="3" s="1"/>
  <c r="BK14" i="3" a="1"/>
  <c r="BK14" i="3" s="1"/>
  <c r="BE14" i="3" a="1"/>
  <c r="BE14" i="3" s="1"/>
  <c r="AY14" i="3" a="1"/>
  <c r="AY14" i="3" s="1"/>
  <c r="AS14" i="3" a="1"/>
  <c r="AS14" i="3" s="1"/>
  <c r="AM14" i="3" a="1"/>
  <c r="AM14" i="3" s="1"/>
  <c r="AG14" i="3" a="1"/>
  <c r="AG14" i="3" s="1"/>
  <c r="I14" i="3" a="1"/>
  <c r="I14" i="3" s="1"/>
  <c r="C14" i="3" a="1"/>
  <c r="C14" i="3" s="1"/>
  <c r="HQ13" i="3" a="1"/>
  <c r="HQ13" i="3" s="1"/>
  <c r="HK13" i="3" a="1"/>
  <c r="HK13" i="3" s="1"/>
  <c r="HE13" i="3" a="1"/>
  <c r="HE13" i="3" s="1"/>
  <c r="GY13" i="3" a="1"/>
  <c r="GY13" i="3" s="1"/>
  <c r="GS13" i="3" a="1"/>
  <c r="GS13" i="3" s="1"/>
  <c r="GM13" i="3" a="1"/>
  <c r="GM13" i="3" s="1"/>
  <c r="GG13" i="3" a="1"/>
  <c r="GG13" i="3" s="1"/>
  <c r="GA13" i="3" a="1"/>
  <c r="GA13" i="3" s="1"/>
  <c r="FU13" i="3" a="1"/>
  <c r="FU13" i="3" s="1"/>
  <c r="FO13" i="3" a="1"/>
  <c r="FO13" i="3" s="1"/>
  <c r="FI13" i="3" a="1"/>
  <c r="FI13" i="3" s="1"/>
  <c r="FC13" i="3" a="1"/>
  <c r="FC13" i="3" s="1"/>
  <c r="EW13" i="3" a="1"/>
  <c r="EW13" i="3" s="1"/>
  <c r="EQ13" i="3" a="1"/>
  <c r="EQ13" i="3" s="1"/>
  <c r="EK13" i="3" a="1"/>
  <c r="EK13" i="3" s="1"/>
  <c r="EE13" i="3" a="1"/>
  <c r="EE13" i="3" s="1"/>
  <c r="DY13" i="3" a="1"/>
  <c r="DY13" i="3" s="1"/>
  <c r="DS13" i="3" a="1"/>
  <c r="DS13" i="3" s="1"/>
  <c r="DM13" i="3" a="1"/>
  <c r="DM13" i="3" s="1"/>
  <c r="DG13" i="3" a="1"/>
  <c r="DG13" i="3" s="1"/>
  <c r="DA13" i="3" a="1"/>
  <c r="DA13" i="3" s="1"/>
  <c r="CU13" i="3" a="1"/>
  <c r="CU13" i="3" s="1"/>
  <c r="CO13" i="3" a="1"/>
  <c r="CO13" i="3" s="1"/>
  <c r="CI13" i="3" a="1"/>
  <c r="CI13" i="3" s="1"/>
  <c r="CC13" i="3" a="1"/>
  <c r="CC13" i="3" s="1"/>
  <c r="BW13" i="3" a="1"/>
  <c r="BW13" i="3" s="1"/>
  <c r="BQ13" i="3" a="1"/>
  <c r="BQ13" i="3" s="1"/>
  <c r="BK13" i="3" a="1"/>
  <c r="BK13" i="3" s="1"/>
  <c r="BE13" i="3" a="1"/>
  <c r="BE13" i="3" s="1"/>
  <c r="AY13" i="3" a="1"/>
  <c r="AY13" i="3" s="1"/>
  <c r="AS13" i="3" a="1"/>
  <c r="AS13" i="3" s="1"/>
  <c r="AM13" i="3" a="1"/>
  <c r="AM13" i="3" s="1"/>
  <c r="AG13" i="3" a="1"/>
  <c r="AG13" i="3" s="1"/>
  <c r="AA13" i="3" a="1"/>
  <c r="AA13" i="3" s="1"/>
  <c r="U13" i="3" a="1"/>
  <c r="U13" i="3" s="1"/>
  <c r="I13" i="3" a="1"/>
  <c r="I13" i="3" s="1"/>
  <c r="C13" i="3" a="1"/>
  <c r="C13" i="3" s="1"/>
  <c r="IC12" i="3" a="1"/>
  <c r="IC12" i="3" s="1"/>
  <c r="HW12" i="3" a="1"/>
  <c r="HW12" i="3" s="1"/>
  <c r="HQ12" i="3" a="1"/>
  <c r="HQ12" i="3" s="1"/>
  <c r="HK12" i="3" a="1"/>
  <c r="HK12" i="3" s="1"/>
  <c r="HE12" i="3" a="1"/>
  <c r="HE12" i="3" s="1"/>
  <c r="GY12" i="3" a="1"/>
  <c r="GY12" i="3" s="1"/>
  <c r="GS12" i="3" a="1"/>
  <c r="GS12" i="3" s="1"/>
  <c r="GM12" i="3" a="1"/>
  <c r="GM12" i="3" s="1"/>
  <c r="GG12" i="3" a="1"/>
  <c r="GG12" i="3" s="1"/>
  <c r="GA12" i="3" a="1"/>
  <c r="GA12" i="3" s="1"/>
  <c r="FU12" i="3" a="1"/>
  <c r="FU12" i="3" s="1"/>
  <c r="FO12" i="3" a="1"/>
  <c r="FO12" i="3" s="1"/>
  <c r="FI12" i="3" a="1"/>
  <c r="FI12" i="3" s="1"/>
  <c r="FC12" i="3" a="1"/>
  <c r="FC12" i="3" s="1"/>
  <c r="FD12" i="3" s="1"/>
  <c r="EW12" i="3" a="1"/>
  <c r="EW12" i="3" s="1"/>
  <c r="EQ12" i="3" a="1"/>
  <c r="EQ12" i="3" s="1"/>
  <c r="EK12" i="3" a="1"/>
  <c r="EK12" i="3" s="1"/>
  <c r="EE12" i="3" a="1"/>
  <c r="EE12" i="3" s="1"/>
  <c r="DY12" i="3" a="1"/>
  <c r="DY12" i="3" s="1"/>
  <c r="DS12" i="3" a="1"/>
  <c r="DS12" i="3" s="1"/>
  <c r="DM12" i="3" a="1"/>
  <c r="DM12" i="3" s="1"/>
  <c r="DG12" i="3" a="1"/>
  <c r="DG12" i="3" s="1"/>
  <c r="DA12" i="3" a="1"/>
  <c r="DA12" i="3" s="1"/>
  <c r="CU12" i="3" a="1"/>
  <c r="CU12" i="3" s="1"/>
  <c r="CO12" i="3" a="1"/>
  <c r="CO12" i="3" s="1"/>
  <c r="CI12" i="3" a="1"/>
  <c r="CI12" i="3" s="1"/>
  <c r="CC12" i="3" a="1"/>
  <c r="CC12" i="3" s="1"/>
  <c r="BW12" i="3" a="1"/>
  <c r="BW12" i="3" s="1"/>
  <c r="BX12" i="3" s="1"/>
  <c r="BQ12" i="3" a="1"/>
  <c r="BQ12" i="3" s="1"/>
  <c r="BK12" i="3" a="1"/>
  <c r="BK12" i="3" s="1"/>
  <c r="BE12" i="3" a="1"/>
  <c r="BE12" i="3" s="1"/>
  <c r="AY12" i="3"/>
  <c r="AY12" i="3" a="1"/>
  <c r="AS12" i="3" a="1"/>
  <c r="AS12" i="3" s="1"/>
  <c r="AM12" i="3" a="1"/>
  <c r="AM12" i="3" s="1"/>
  <c r="AG12" i="3" a="1"/>
  <c r="AG12" i="3" s="1"/>
  <c r="AA12" i="3" a="1"/>
  <c r="AA12" i="3" s="1"/>
  <c r="U12" i="3" a="1"/>
  <c r="U12" i="3" s="1"/>
  <c r="O12" i="3" a="1"/>
  <c r="O12" i="3" s="1"/>
  <c r="I12" i="3" a="1"/>
  <c r="I12" i="3" s="1"/>
  <c r="C12" i="3" a="1"/>
  <c r="C12" i="3" s="1"/>
  <c r="IO11" i="3" a="1"/>
  <c r="IO11" i="3" s="1"/>
  <c r="II11" i="3" a="1"/>
  <c r="II11" i="3" s="1"/>
  <c r="IC11" i="3" a="1"/>
  <c r="IC11" i="3" s="1"/>
  <c r="HW11" i="3" a="1"/>
  <c r="HW11" i="3" s="1"/>
  <c r="HQ11" i="3" a="1"/>
  <c r="HQ11" i="3" s="1"/>
  <c r="HK11" i="3" a="1"/>
  <c r="HK11" i="3" s="1"/>
  <c r="HE11" i="3" a="1"/>
  <c r="HE11" i="3" s="1"/>
  <c r="GY11" i="3" a="1"/>
  <c r="GY11" i="3" s="1"/>
  <c r="GS11" i="3" a="1"/>
  <c r="GS11" i="3" s="1"/>
  <c r="GM11" i="3" a="1"/>
  <c r="GM11" i="3" s="1"/>
  <c r="GG11" i="3" a="1"/>
  <c r="GG11" i="3" s="1"/>
  <c r="GA11" i="3" a="1"/>
  <c r="GA11" i="3" s="1"/>
  <c r="FU11" i="3" a="1"/>
  <c r="FU11" i="3" s="1"/>
  <c r="FO11" i="3" a="1"/>
  <c r="FO11" i="3" s="1"/>
  <c r="FI11" i="3" a="1"/>
  <c r="FI11" i="3" s="1"/>
  <c r="FC11" i="3" a="1"/>
  <c r="FC11" i="3" s="1"/>
  <c r="EW11" i="3" a="1"/>
  <c r="EW11" i="3" s="1"/>
  <c r="EQ11" i="3" a="1"/>
  <c r="EQ11" i="3" s="1"/>
  <c r="EK11" i="3"/>
  <c r="EK11" i="3" a="1"/>
  <c r="EE11" i="3" a="1"/>
  <c r="EE11" i="3" s="1"/>
  <c r="DY11" i="3" a="1"/>
  <c r="DY11" i="3" s="1"/>
  <c r="DS11" i="3" a="1"/>
  <c r="DS11" i="3" s="1"/>
  <c r="DM11" i="3" a="1"/>
  <c r="DM11" i="3" s="1"/>
  <c r="DG11" i="3" a="1"/>
  <c r="DG11" i="3" s="1"/>
  <c r="DA11" i="3"/>
  <c r="DA11" i="3" a="1"/>
  <c r="CU11" i="3" a="1"/>
  <c r="CU11" i="3" s="1"/>
  <c r="CO11" i="3" a="1"/>
  <c r="CO11" i="3" s="1"/>
  <c r="CI11" i="3" a="1"/>
  <c r="CI11" i="3" s="1"/>
  <c r="CC11" i="3" a="1"/>
  <c r="CC11" i="3" s="1"/>
  <c r="BW11" i="3" a="1"/>
  <c r="BW11" i="3" s="1"/>
  <c r="BQ11" i="3" a="1"/>
  <c r="BQ11" i="3" s="1"/>
  <c r="BK11" i="3" a="1"/>
  <c r="BK11" i="3" s="1"/>
  <c r="BE11" i="3" a="1"/>
  <c r="BE11" i="3" s="1"/>
  <c r="AY11" i="3"/>
  <c r="AY11" i="3" a="1"/>
  <c r="AS11" i="3" a="1"/>
  <c r="AS11" i="3" s="1"/>
  <c r="AM11" i="3" a="1"/>
  <c r="AM11" i="3" s="1"/>
  <c r="AG11" i="3" a="1"/>
  <c r="AG11" i="3" s="1"/>
  <c r="AA11" i="3" a="1"/>
  <c r="AA11" i="3" s="1"/>
  <c r="U11" i="3" a="1"/>
  <c r="U11" i="3" s="1"/>
  <c r="O11" i="3"/>
  <c r="O11" i="3" a="1"/>
  <c r="I11" i="3" a="1"/>
  <c r="I11" i="3" s="1"/>
  <c r="C11" i="3"/>
  <c r="C11" i="3" a="1"/>
  <c r="JG10" i="3" a="1"/>
  <c r="JG10" i="3" s="1"/>
  <c r="JA10" i="3" a="1"/>
  <c r="JA10" i="3" s="1"/>
  <c r="IU10" i="3" a="1"/>
  <c r="IU10" i="3" s="1"/>
  <c r="IO10" i="3" a="1"/>
  <c r="IO10" i="3" s="1"/>
  <c r="II10" i="3" a="1"/>
  <c r="II10" i="3" s="1"/>
  <c r="IC10" i="3" a="1"/>
  <c r="IC10" i="3" s="1"/>
  <c r="HW10" i="3" a="1"/>
  <c r="HW10" i="3" s="1"/>
  <c r="HQ10" i="3" a="1"/>
  <c r="HQ10" i="3" s="1"/>
  <c r="HK10" i="3" a="1"/>
  <c r="HK10" i="3" s="1"/>
  <c r="HE10" i="3" a="1"/>
  <c r="HE10" i="3" s="1"/>
  <c r="GY10" i="3" a="1"/>
  <c r="GY10" i="3" s="1"/>
  <c r="GS10" i="3" a="1"/>
  <c r="GS10" i="3" s="1"/>
  <c r="GM10" i="3" a="1"/>
  <c r="GM10" i="3" s="1"/>
  <c r="GG10" i="3" a="1"/>
  <c r="GG10" i="3" s="1"/>
  <c r="GA10" i="3" a="1"/>
  <c r="GA10" i="3" s="1"/>
  <c r="FU10" i="3" a="1"/>
  <c r="FU10" i="3" s="1"/>
  <c r="FO10" i="3" a="1"/>
  <c r="FO10" i="3" s="1"/>
  <c r="FI10" i="3" a="1"/>
  <c r="FI10" i="3" s="1"/>
  <c r="FC10" i="3" a="1"/>
  <c r="FC10" i="3" s="1"/>
  <c r="EW10" i="3" a="1"/>
  <c r="EW10" i="3" s="1"/>
  <c r="EQ10" i="3" a="1"/>
  <c r="EQ10" i="3" s="1"/>
  <c r="EK10" i="3" a="1"/>
  <c r="EK10" i="3" s="1"/>
  <c r="EE10" i="3" a="1"/>
  <c r="EE10" i="3" s="1"/>
  <c r="DY10" i="3" a="1"/>
  <c r="DY10" i="3" s="1"/>
  <c r="DS10" i="3" a="1"/>
  <c r="DS10" i="3" s="1"/>
  <c r="DM10" i="3" a="1"/>
  <c r="DM10" i="3" s="1"/>
  <c r="DG10" i="3" a="1"/>
  <c r="DG10" i="3" s="1"/>
  <c r="DA10" i="3" a="1"/>
  <c r="DA10" i="3" s="1"/>
  <c r="CU10" i="3"/>
  <c r="CU10" i="3" a="1"/>
  <c r="CO10" i="3" a="1"/>
  <c r="CO10" i="3" s="1"/>
  <c r="CI10" i="3" a="1"/>
  <c r="CI10" i="3" s="1"/>
  <c r="CC10" i="3" a="1"/>
  <c r="CC10" i="3" s="1"/>
  <c r="BW10" i="3" a="1"/>
  <c r="BW10" i="3" s="1"/>
  <c r="BQ10" i="3" a="1"/>
  <c r="BQ10" i="3" s="1"/>
  <c r="BK10" i="3" a="1"/>
  <c r="BK10" i="3" s="1"/>
  <c r="BE10" i="3" a="1"/>
  <c r="BE10" i="3" s="1"/>
  <c r="AY10" i="3" a="1"/>
  <c r="AY10" i="3" s="1"/>
  <c r="AS10" i="3" a="1"/>
  <c r="AS10" i="3" s="1"/>
  <c r="AM10" i="3" a="1"/>
  <c r="AM10" i="3" s="1"/>
  <c r="AG10" i="3" a="1"/>
  <c r="AG10" i="3" s="1"/>
  <c r="AA10" i="3" a="1"/>
  <c r="AA10" i="3" s="1"/>
  <c r="U10" i="3" a="1"/>
  <c r="U10" i="3" s="1"/>
  <c r="O10" i="3" a="1"/>
  <c r="O10" i="3" s="1"/>
  <c r="I10" i="3" a="1"/>
  <c r="I10" i="3" s="1"/>
  <c r="C10" i="3"/>
  <c r="C10" i="3" a="1"/>
  <c r="JG9" i="3" a="1"/>
  <c r="JG9" i="3" s="1"/>
  <c r="JA9" i="3" a="1"/>
  <c r="JA9" i="3" s="1"/>
  <c r="IU9" i="3" a="1"/>
  <c r="IU9" i="3" s="1"/>
  <c r="IV9" i="3" s="1"/>
  <c r="IO9" i="3" a="1"/>
  <c r="IO9" i="3" s="1"/>
  <c r="IP9" i="3" s="1"/>
  <c r="II9" i="3" a="1"/>
  <c r="II9" i="3" s="1"/>
  <c r="IJ9" i="3" s="1"/>
  <c r="IC9" i="3" a="1"/>
  <c r="IC9" i="3" s="1"/>
  <c r="ID9" i="3" s="1"/>
  <c r="HW9" i="3" a="1"/>
  <c r="HW9" i="3" s="1"/>
  <c r="HX9" i="3" s="1"/>
  <c r="HQ9" i="3" a="1"/>
  <c r="HQ9" i="3" s="1"/>
  <c r="HR9" i="3" s="1"/>
  <c r="HK9" i="3" a="1"/>
  <c r="HK9" i="3" s="1"/>
  <c r="HL9" i="3" s="1"/>
  <c r="HE9" i="3" a="1"/>
  <c r="HE9" i="3" s="1"/>
  <c r="HF9" i="3" s="1"/>
  <c r="GY9" i="3" a="1"/>
  <c r="GY9" i="3" s="1"/>
  <c r="GZ9" i="3" s="1"/>
  <c r="GS9" i="3" a="1"/>
  <c r="GS9" i="3" s="1"/>
  <c r="GT9" i="3" s="1"/>
  <c r="GM9" i="3" a="1"/>
  <c r="GM9" i="3" s="1"/>
  <c r="GN9" i="3" s="1"/>
  <c r="GG9" i="3" a="1"/>
  <c r="GG9" i="3" s="1"/>
  <c r="GH9" i="3" s="1"/>
  <c r="GA9" i="3" a="1"/>
  <c r="GA9" i="3" s="1"/>
  <c r="GB9" i="3" s="1"/>
  <c r="FU9" i="3" a="1"/>
  <c r="FU9" i="3" s="1"/>
  <c r="FV9" i="3" s="1"/>
  <c r="FO9" i="3" a="1"/>
  <c r="FO9" i="3" s="1"/>
  <c r="FP9" i="3" s="1"/>
  <c r="FI9" i="3" a="1"/>
  <c r="FI9" i="3" s="1"/>
  <c r="FJ9" i="3" s="1"/>
  <c r="FC9" i="3" a="1"/>
  <c r="FC9" i="3" s="1"/>
  <c r="FD9" i="3" s="1"/>
  <c r="EW9" i="3" a="1"/>
  <c r="EW9" i="3" s="1"/>
  <c r="EX9" i="3" s="1"/>
  <c r="EQ9" i="3" a="1"/>
  <c r="EQ9" i="3" s="1"/>
  <c r="ER9" i="3" s="1"/>
  <c r="EK9" i="3" a="1"/>
  <c r="EK9" i="3" s="1"/>
  <c r="EL9" i="3" s="1"/>
  <c r="EE9" i="3" a="1"/>
  <c r="EE9" i="3" s="1"/>
  <c r="EF9" i="3" s="1"/>
  <c r="DY9" i="3" a="1"/>
  <c r="DY9" i="3" s="1"/>
  <c r="DZ9" i="3" s="1"/>
  <c r="DS9" i="3" a="1"/>
  <c r="DS9" i="3" s="1"/>
  <c r="DT9" i="3" s="1"/>
  <c r="DM9" i="3" a="1"/>
  <c r="DM9" i="3" s="1"/>
  <c r="DN9" i="3" s="1"/>
  <c r="DG9" i="3" a="1"/>
  <c r="DG9" i="3" s="1"/>
  <c r="DH9" i="3" s="1"/>
  <c r="DA9" i="3" a="1"/>
  <c r="DA9" i="3" s="1"/>
  <c r="DB9" i="3" s="1"/>
  <c r="CU9" i="3" a="1"/>
  <c r="CU9" i="3" s="1"/>
  <c r="CV9" i="3" s="1"/>
  <c r="CO9" i="3" a="1"/>
  <c r="CO9" i="3" s="1"/>
  <c r="CP9" i="3" s="1"/>
  <c r="CI9" i="3" a="1"/>
  <c r="CI9" i="3" s="1"/>
  <c r="CC9" i="3" a="1"/>
  <c r="CC9" i="3" s="1"/>
  <c r="CD9" i="3" s="1"/>
  <c r="BW9" i="3" a="1"/>
  <c r="BW9" i="3" s="1"/>
  <c r="BX9" i="3" s="1"/>
  <c r="BQ9" i="3" a="1"/>
  <c r="BQ9" i="3" s="1"/>
  <c r="BR9" i="3" s="1"/>
  <c r="BK9" i="3" a="1"/>
  <c r="BK9" i="3" s="1"/>
  <c r="BL9" i="3" s="1"/>
  <c r="BE9" i="3" a="1"/>
  <c r="BE9" i="3" s="1"/>
  <c r="BF9" i="3" s="1"/>
  <c r="AY9" i="3" a="1"/>
  <c r="AY9" i="3" s="1"/>
  <c r="AZ9" i="3" s="1"/>
  <c r="AT9" i="3"/>
  <c r="AS9" i="3" a="1"/>
  <c r="AS9" i="3" s="1"/>
  <c r="AM9" i="3" a="1"/>
  <c r="AM9" i="3" s="1"/>
  <c r="AN9" i="3" s="1"/>
  <c r="AG9" i="3" a="1"/>
  <c r="AG9" i="3" s="1"/>
  <c r="AH9" i="3" s="1"/>
  <c r="AA9" i="3" a="1"/>
  <c r="AA9" i="3" s="1"/>
  <c r="U9" i="3" a="1"/>
  <c r="U9" i="3" s="1"/>
  <c r="V9" i="3" s="1"/>
  <c r="O9" i="3" a="1"/>
  <c r="O9" i="3" s="1"/>
  <c r="P9" i="3" s="1"/>
  <c r="I9" i="3" a="1"/>
  <c r="I9" i="3" s="1"/>
  <c r="J9" i="3" s="1"/>
  <c r="JH8" i="3"/>
  <c r="JB8" i="3"/>
  <c r="IV8" i="3"/>
  <c r="IP8" i="3"/>
  <c r="IJ8" i="3"/>
  <c r="ID8" i="3"/>
  <c r="HX8" i="3"/>
  <c r="CO8" i="3"/>
  <c r="CI8" i="3"/>
  <c r="CC8" i="3"/>
  <c r="BW8" i="3"/>
  <c r="BQ8" i="3"/>
  <c r="BK8" i="3"/>
  <c r="BE8" i="3"/>
  <c r="AY8" i="3"/>
  <c r="AS8" i="3"/>
  <c r="AM8" i="3"/>
  <c r="AG8" i="3"/>
  <c r="AA8" i="3"/>
  <c r="U8" i="3"/>
  <c r="O8" i="3"/>
  <c r="I8" i="3"/>
  <c r="C8" i="3"/>
  <c r="JH7" i="3"/>
  <c r="JB7" i="3"/>
  <c r="IV7" i="3"/>
  <c r="IP7" i="3"/>
  <c r="IJ7" i="3"/>
  <c r="ID7" i="3"/>
  <c r="HX7" i="3"/>
  <c r="HR7" i="3"/>
  <c r="HL7" i="3"/>
  <c r="HF7" i="3"/>
  <c r="GZ7" i="3"/>
  <c r="GT7" i="3"/>
  <c r="GN7" i="3"/>
  <c r="GH7" i="3"/>
  <c r="GB7" i="3"/>
  <c r="FV7" i="3"/>
  <c r="FP7" i="3"/>
  <c r="FJ7" i="3"/>
  <c r="FD7" i="3"/>
  <c r="EX7" i="3"/>
  <c r="ER7" i="3"/>
  <c r="EL7" i="3"/>
  <c r="EF7" i="3"/>
  <c r="DZ7" i="3"/>
  <c r="DT7" i="3"/>
  <c r="DN7" i="3"/>
  <c r="DH7" i="3"/>
  <c r="DB7" i="3"/>
  <c r="CV7" i="3"/>
  <c r="CP7" i="3"/>
  <c r="CJ7" i="3"/>
  <c r="CD7" i="3"/>
  <c r="BX7" i="3"/>
  <c r="BR7" i="3"/>
  <c r="BL7" i="3"/>
  <c r="BF7" i="3"/>
  <c r="AZ7" i="3"/>
  <c r="AT7" i="3"/>
  <c r="AN7" i="3"/>
  <c r="AH7" i="3"/>
  <c r="AB7" i="3"/>
  <c r="V7" i="3"/>
  <c r="P7" i="3"/>
  <c r="J7" i="3"/>
  <c r="I7" i="3"/>
  <c r="D7" i="3"/>
  <c r="JH5" i="3"/>
  <c r="JB5" i="3"/>
  <c r="IV5" i="3"/>
  <c r="IP5" i="3"/>
  <c r="IJ5" i="3"/>
  <c r="ID5" i="3"/>
  <c r="HX5" i="3"/>
  <c r="HR5" i="3"/>
  <c r="HL5" i="3"/>
  <c r="HF5" i="3"/>
  <c r="GZ5" i="3"/>
  <c r="GT5" i="3"/>
  <c r="GN5" i="3"/>
  <c r="GH5" i="3"/>
  <c r="GB5" i="3"/>
  <c r="FV5" i="3"/>
  <c r="FP5" i="3"/>
  <c r="FJ5" i="3"/>
  <c r="FD5" i="3"/>
  <c r="EX5" i="3"/>
  <c r="ER5" i="3"/>
  <c r="EL5" i="3"/>
  <c r="EF5" i="3"/>
  <c r="DZ5" i="3"/>
  <c r="DT5" i="3"/>
  <c r="DN5" i="3"/>
  <c r="DH5" i="3"/>
  <c r="DB5" i="3"/>
  <c r="CV5" i="3"/>
  <c r="CP5" i="3"/>
  <c r="CJ5" i="3"/>
  <c r="CD5" i="3"/>
  <c r="BX5" i="3"/>
  <c r="BR5" i="3"/>
  <c r="BL5" i="3"/>
  <c r="BF5" i="3"/>
  <c r="AZ5" i="3"/>
  <c r="AT5" i="3"/>
  <c r="AN5" i="3"/>
  <c r="AH5" i="3"/>
  <c r="AB5" i="3"/>
  <c r="V5" i="3"/>
  <c r="P5" i="3"/>
  <c r="D5" i="3"/>
  <c r="JG4" i="3"/>
  <c r="JA4" i="3"/>
  <c r="IU4" i="3"/>
  <c r="IO4" i="3"/>
  <c r="II4" i="3"/>
  <c r="IC4" i="3"/>
  <c r="HW4" i="3"/>
  <c r="HQ4" i="3"/>
  <c r="HK4" i="3"/>
  <c r="HE4" i="3"/>
  <c r="GY4" i="3"/>
  <c r="GS4" i="3"/>
  <c r="GM4" i="3"/>
  <c r="GG4" i="3"/>
  <c r="GA4" i="3"/>
  <c r="FU4" i="3"/>
  <c r="FO4" i="3"/>
  <c r="FI4" i="3"/>
  <c r="FC4" i="3"/>
  <c r="EW4" i="3"/>
  <c r="EQ4" i="3"/>
  <c r="EK4" i="3"/>
  <c r="EE4" i="3"/>
  <c r="DY4" i="3"/>
  <c r="DS4" i="3"/>
  <c r="DM4" i="3"/>
  <c r="DG4" i="3"/>
  <c r="DA4" i="3"/>
  <c r="CU4" i="3"/>
  <c r="CO4" i="3"/>
  <c r="CI4" i="3"/>
  <c r="CC4" i="3"/>
  <c r="BW4" i="3"/>
  <c r="BQ4" i="3"/>
  <c r="BK4" i="3"/>
  <c r="BE4" i="3"/>
  <c r="AY4" i="3"/>
  <c r="AS4" i="3"/>
  <c r="AM4" i="3"/>
  <c r="AG4" i="3"/>
  <c r="AA4" i="3"/>
  <c r="U4" i="3"/>
  <c r="O4" i="3"/>
  <c r="C4" i="3"/>
  <c r="JH2" i="3"/>
  <c r="JB2" i="3"/>
  <c r="IV2" i="3"/>
  <c r="IP2" i="3"/>
  <c r="IJ2" i="3"/>
  <c r="ID2" i="3"/>
  <c r="HX2" i="3"/>
  <c r="HR2" i="3"/>
  <c r="HL2" i="3"/>
  <c r="HF2" i="3"/>
  <c r="GZ2" i="3"/>
  <c r="GT2" i="3"/>
  <c r="GN2" i="3"/>
  <c r="GH2" i="3"/>
  <c r="GB2" i="3"/>
  <c r="FV2" i="3"/>
  <c r="FP2" i="3"/>
  <c r="FJ2" i="3"/>
  <c r="FD2" i="3"/>
  <c r="EX2" i="3"/>
  <c r="ER2" i="3"/>
  <c r="EL2" i="3"/>
  <c r="EF2" i="3"/>
  <c r="DZ2" i="3"/>
  <c r="DT2" i="3"/>
  <c r="DN2" i="3"/>
  <c r="DH2" i="3"/>
  <c r="DB2" i="3"/>
  <c r="CV2" i="3"/>
  <c r="CP2" i="3"/>
  <c r="CJ2" i="3"/>
  <c r="CD2" i="3"/>
  <c r="BX2" i="3"/>
  <c r="BR2" i="3"/>
  <c r="BL2" i="3"/>
  <c r="BF2" i="3"/>
  <c r="AZ2" i="3"/>
  <c r="AT2" i="3"/>
  <c r="AN2" i="3"/>
  <c r="AH2" i="3"/>
  <c r="AB2" i="3"/>
  <c r="V2" i="3"/>
  <c r="P2" i="3"/>
  <c r="D2" i="3"/>
  <c r="D39" i="3" l="1"/>
  <c r="GN18" i="3"/>
  <c r="HL19" i="3"/>
  <c r="DB15" i="3"/>
  <c r="DB17" i="3"/>
  <c r="EL12" i="3"/>
  <c r="J16" i="3"/>
  <c r="AZ13" i="3"/>
  <c r="BL16" i="3"/>
  <c r="HF23" i="3"/>
  <c r="HR24" i="3"/>
  <c r="CJ10" i="3"/>
  <c r="GB22" i="3"/>
  <c r="P11" i="3"/>
  <c r="CD14" i="3"/>
  <c r="FV20" i="3"/>
  <c r="FV21" i="3"/>
  <c r="HL21" i="3"/>
  <c r="CP13" i="3"/>
  <c r="HR17" i="3"/>
  <c r="GN12" i="3"/>
  <c r="HR22" i="3"/>
  <c r="GH12" i="3"/>
  <c r="D16" i="3"/>
  <c r="CP12" i="3"/>
  <c r="GN13" i="3"/>
  <c r="GB19" i="3"/>
  <c r="BX10" i="3"/>
  <c r="DZ18" i="3"/>
  <c r="HL22" i="3"/>
  <c r="AT14" i="3"/>
  <c r="HR11" i="3"/>
  <c r="D12" i="3"/>
  <c r="DH12" i="3"/>
  <c r="D14" i="3"/>
  <c r="GH14" i="3"/>
  <c r="CD15" i="3"/>
  <c r="DH15" i="3"/>
  <c r="FJ18" i="3"/>
  <c r="FJ19" i="3"/>
  <c r="GN19" i="3"/>
  <c r="HF21" i="3"/>
  <c r="GH22" i="3"/>
  <c r="GZ24" i="3"/>
  <c r="HL25" i="3"/>
  <c r="D35" i="3"/>
  <c r="EX14" i="3"/>
  <c r="DH10" i="3"/>
  <c r="HX11" i="3"/>
  <c r="HR12" i="3"/>
  <c r="V13" i="3"/>
  <c r="BF14" i="3"/>
  <c r="FJ14" i="3"/>
  <c r="HL15" i="3"/>
  <c r="CJ16" i="3"/>
  <c r="GN16" i="3"/>
  <c r="D21" i="3"/>
  <c r="GN23" i="3"/>
  <c r="EF10" i="3"/>
  <c r="ER10" i="3"/>
  <c r="GT10" i="3"/>
  <c r="P12" i="3"/>
  <c r="EX12" i="3"/>
  <c r="EF13" i="3"/>
  <c r="FJ13" i="3"/>
  <c r="CP14" i="3"/>
  <c r="GT14" i="3"/>
  <c r="CJ15" i="3"/>
  <c r="DT15" i="3"/>
  <c r="EX15" i="3"/>
  <c r="CP16" i="3"/>
  <c r="D17" i="3"/>
  <c r="FV18" i="3"/>
  <c r="GZ20" i="3"/>
  <c r="J21" i="3"/>
  <c r="GT22" i="3"/>
  <c r="D23" i="3"/>
  <c r="D26" i="3"/>
  <c r="AN10" i="3"/>
  <c r="FV17" i="3"/>
  <c r="CJ9" i="3"/>
  <c r="D11" i="3"/>
  <c r="AN11" i="3"/>
  <c r="CV11" i="3"/>
  <c r="EF11" i="3"/>
  <c r="AZ12" i="3"/>
  <c r="HX12" i="3"/>
  <c r="AH13" i="3"/>
  <c r="CV13" i="3"/>
  <c r="BR14" i="3"/>
  <c r="CV14" i="3"/>
  <c r="FP14" i="3"/>
  <c r="GZ14" i="3"/>
  <c r="J15" i="3"/>
  <c r="DZ15" i="3"/>
  <c r="FD15" i="3"/>
  <c r="GH15" i="3"/>
  <c r="CV16" i="3"/>
  <c r="GZ16" i="3"/>
  <c r="J17" i="3"/>
  <c r="FJ17" i="3"/>
  <c r="GT17" i="3"/>
  <c r="D18" i="3"/>
  <c r="HF18" i="3"/>
  <c r="EF19" i="3"/>
  <c r="HF19" i="3"/>
  <c r="EL20" i="3"/>
  <c r="GB21" i="3"/>
  <c r="GZ22" i="3"/>
  <c r="GB23" i="3"/>
  <c r="D30" i="3"/>
  <c r="D41" i="3"/>
  <c r="CJ13" i="3"/>
  <c r="GB16" i="3"/>
  <c r="EX10" i="3"/>
  <c r="HF10" i="3"/>
  <c r="IJ10" i="3"/>
  <c r="FP11" i="3"/>
  <c r="AN13" i="3"/>
  <c r="BR13" i="3"/>
  <c r="DB14" i="3"/>
  <c r="BL15" i="3"/>
  <c r="EF16" i="3"/>
  <c r="FD21" i="3"/>
  <c r="FD10" i="3"/>
  <c r="AH12" i="3"/>
  <c r="BL12" i="3"/>
  <c r="GT12" i="3"/>
  <c r="ID12" i="3"/>
  <c r="GB13" i="3"/>
  <c r="HF13" i="3"/>
  <c r="BX14" i="3"/>
  <c r="DH14" i="3"/>
  <c r="EL14" i="3"/>
  <c r="FV14" i="3"/>
  <c r="EF15" i="3"/>
  <c r="EL16" i="3"/>
  <c r="HF16" i="3"/>
  <c r="FP17" i="3"/>
  <c r="DN18" i="3"/>
  <c r="HR18" i="3"/>
  <c r="ER19" i="3"/>
  <c r="EX20" i="3"/>
  <c r="GB20" i="3"/>
  <c r="FJ21" i="3"/>
  <c r="GN21" i="3"/>
  <c r="HR23" i="3"/>
  <c r="FJ10" i="3"/>
  <c r="IV10" i="3"/>
  <c r="GZ12" i="3"/>
  <c r="DN14" i="3"/>
  <c r="GT15" i="3"/>
  <c r="ER16" i="3"/>
  <c r="EX18" i="3"/>
  <c r="GH20" i="3"/>
  <c r="GT21" i="3"/>
  <c r="D33" i="3"/>
  <c r="JB10" i="3"/>
  <c r="JB9" i="3"/>
  <c r="BF10" i="3"/>
  <c r="AB9" i="3"/>
  <c r="AB10" i="3"/>
  <c r="CP10" i="3"/>
  <c r="CP11" i="3"/>
  <c r="DZ10" i="3"/>
  <c r="V10" i="3"/>
  <c r="AT10" i="3"/>
  <c r="AT11" i="3"/>
  <c r="HL10" i="3"/>
  <c r="BR11" i="3"/>
  <c r="AH14" i="3"/>
  <c r="EF14" i="3"/>
  <c r="HF14" i="3"/>
  <c r="GZ17" i="3"/>
  <c r="J18" i="3"/>
  <c r="JH9" i="3"/>
  <c r="JH10" i="3"/>
  <c r="AZ10" i="3"/>
  <c r="CV10" i="3"/>
  <c r="J11" i="3"/>
  <c r="DB11" i="3"/>
  <c r="EF12" i="3"/>
  <c r="FP12" i="3"/>
  <c r="DH16" i="3"/>
  <c r="CD10" i="3"/>
  <c r="DB10" i="3"/>
  <c r="CD11" i="3"/>
  <c r="FV12" i="3"/>
  <c r="FV13" i="3"/>
  <c r="ER14" i="3"/>
  <c r="DH17" i="3"/>
  <c r="EL17" i="3"/>
  <c r="EL10" i="3"/>
  <c r="HL11" i="3"/>
  <c r="HL12" i="3"/>
  <c r="AN12" i="3"/>
  <c r="GH13" i="3"/>
  <c r="HR13" i="3"/>
  <c r="FV15" i="3"/>
  <c r="GZ15" i="3"/>
  <c r="EX17" i="3"/>
  <c r="EX16" i="3"/>
  <c r="HL16" i="3"/>
  <c r="FD18" i="3"/>
  <c r="FD19" i="3"/>
  <c r="AH10" i="3"/>
  <c r="DN10" i="3"/>
  <c r="CD12" i="3"/>
  <c r="CD13" i="3"/>
  <c r="AZ14" i="3"/>
  <c r="FD16" i="3"/>
  <c r="GH16" i="3"/>
  <c r="HL17" i="3"/>
  <c r="HL18" i="3"/>
  <c r="DT10" i="3"/>
  <c r="DT11" i="3"/>
  <c r="DT12" i="3"/>
  <c r="DZ13" i="3"/>
  <c r="GN14" i="3"/>
  <c r="ER15" i="3"/>
  <c r="FD17" i="3"/>
  <c r="GH17" i="3"/>
  <c r="FP18" i="3"/>
  <c r="P10" i="3"/>
  <c r="P8" i="3" s="1"/>
  <c r="BR10" i="3"/>
  <c r="FV10" i="3"/>
  <c r="FD11" i="3"/>
  <c r="DZ14" i="3"/>
  <c r="D15" i="3"/>
  <c r="HR15" i="3"/>
  <c r="DT17" i="3"/>
  <c r="DT18" i="3"/>
  <c r="GN10" i="3"/>
  <c r="HR10" i="3"/>
  <c r="BX11" i="3"/>
  <c r="FJ11" i="3"/>
  <c r="GN11" i="3"/>
  <c r="J12" i="3"/>
  <c r="DB12" i="3"/>
  <c r="BL13" i="3"/>
  <c r="FD13" i="3"/>
  <c r="GT18" i="3"/>
  <c r="GH19" i="3"/>
  <c r="GH21" i="3"/>
  <c r="D28" i="3"/>
  <c r="EL18" i="3"/>
  <c r="GZ18" i="3"/>
  <c r="J19" i="3"/>
  <c r="HR19" i="3"/>
  <c r="FD20" i="3"/>
  <c r="HF24" i="3"/>
  <c r="HR25" i="3"/>
  <c r="D34" i="3"/>
  <c r="GZ10" i="3"/>
  <c r="HX10" i="3"/>
  <c r="V11" i="3"/>
  <c r="AZ11" i="3"/>
  <c r="EL11" i="3"/>
  <c r="FV11" i="3"/>
  <c r="GT11" i="3"/>
  <c r="ID11" i="3"/>
  <c r="V12" i="3"/>
  <c r="DN12" i="3"/>
  <c r="HF12" i="3"/>
  <c r="BX13" i="3"/>
  <c r="FP13" i="3"/>
  <c r="BR15" i="3"/>
  <c r="FJ15" i="3"/>
  <c r="GT19" i="3"/>
  <c r="GN20" i="3"/>
  <c r="GH23" i="3"/>
  <c r="D29" i="3"/>
  <c r="AB11" i="3"/>
  <c r="DH11" i="3"/>
  <c r="GZ11" i="3"/>
  <c r="CJ12" i="3"/>
  <c r="GB12" i="3"/>
  <c r="D13" i="3"/>
  <c r="AT13" i="3"/>
  <c r="DB13" i="3"/>
  <c r="EL13" i="3"/>
  <c r="GT13" i="3"/>
  <c r="J14" i="3"/>
  <c r="CJ14" i="3"/>
  <c r="GB14" i="3"/>
  <c r="CV15" i="3"/>
  <c r="GN15" i="3"/>
  <c r="DZ16" i="3"/>
  <c r="FJ16" i="3"/>
  <c r="HR16" i="3"/>
  <c r="ER18" i="3"/>
  <c r="GB18" i="3"/>
  <c r="FP19" i="3"/>
  <c r="FJ20" i="3"/>
  <c r="HR20" i="3"/>
  <c r="FP21" i="3"/>
  <c r="D22" i="3"/>
  <c r="HF22" i="3"/>
  <c r="HL23" i="3"/>
  <c r="GB10" i="3"/>
  <c r="ID10" i="3"/>
  <c r="AH11" i="3"/>
  <c r="BF11" i="3"/>
  <c r="DN11" i="3"/>
  <c r="ER11" i="3"/>
  <c r="GB11" i="3"/>
  <c r="HF11" i="3"/>
  <c r="IJ11" i="3"/>
  <c r="AB12" i="3"/>
  <c r="BF12" i="3"/>
  <c r="J13" i="3"/>
  <c r="DH13" i="3"/>
  <c r="GZ13" i="3"/>
  <c r="BL14" i="3"/>
  <c r="FD14" i="3"/>
  <c r="DB16" i="3"/>
  <c r="GT16" i="3"/>
  <c r="GB17" i="3"/>
  <c r="EL19" i="3"/>
  <c r="GZ19" i="3"/>
  <c r="J20" i="3"/>
  <c r="GZ21" i="3"/>
  <c r="HR26" i="3"/>
  <c r="D36" i="3"/>
  <c r="GH18" i="3"/>
  <c r="FV19" i="3"/>
  <c r="GT23" i="3"/>
  <c r="GH10" i="3"/>
  <c r="IP10" i="3"/>
  <c r="BL11" i="3"/>
  <c r="DZ11" i="3"/>
  <c r="EX11" i="3"/>
  <c r="GH11" i="3"/>
  <c r="IP11" i="3"/>
  <c r="BR12" i="3"/>
  <c r="FJ12" i="3"/>
  <c r="AB13" i="3"/>
  <c r="DT13" i="3"/>
  <c r="HL13" i="3"/>
  <c r="DN15" i="3"/>
  <c r="HF15" i="3"/>
  <c r="CV17" i="3"/>
  <c r="GN17" i="3"/>
  <c r="EX19" i="3"/>
  <c r="ER20" i="3"/>
  <c r="EX21" i="3"/>
  <c r="GN22" i="3"/>
  <c r="GT24" i="3"/>
  <c r="D32" i="3"/>
  <c r="D40" i="3"/>
  <c r="D42" i="3"/>
  <c r="D38" i="3"/>
  <c r="AD3" i="33"/>
  <c r="AD4" i="33"/>
  <c r="AD5" i="33"/>
  <c r="AD6" i="33"/>
  <c r="AD7" i="33"/>
  <c r="AD8" i="33"/>
  <c r="AD9" i="33"/>
  <c r="AD10" i="33"/>
  <c r="AD11" i="33"/>
  <c r="AD12" i="33"/>
  <c r="AD13" i="33"/>
  <c r="AD14" i="33"/>
  <c r="AD15" i="33"/>
  <c r="AD16" i="33"/>
  <c r="AD17" i="33"/>
  <c r="AD18" i="33"/>
  <c r="AD19" i="33"/>
  <c r="AD20" i="33"/>
  <c r="AD21" i="33"/>
  <c r="AD22" i="33"/>
  <c r="AD23" i="33"/>
  <c r="AD24" i="33"/>
  <c r="AD25" i="33"/>
  <c r="AD26" i="33"/>
  <c r="AD27" i="33"/>
  <c r="AD28" i="33"/>
  <c r="AD29" i="33"/>
  <c r="AD30" i="33"/>
  <c r="AD31" i="33"/>
  <c r="AD32" i="33"/>
  <c r="AD33" i="33"/>
  <c r="AD34" i="33"/>
  <c r="AD35" i="33"/>
  <c r="AD36" i="33"/>
  <c r="AD37" i="33"/>
  <c r="AD38" i="33"/>
  <c r="AD39" i="33"/>
  <c r="AD40" i="33"/>
  <c r="AD41" i="33"/>
  <c r="AD42" i="33"/>
  <c r="AD43" i="33"/>
  <c r="AD44" i="33"/>
  <c r="AD45" i="33"/>
  <c r="AD46" i="33"/>
  <c r="AD47" i="33"/>
  <c r="AD48" i="33"/>
  <c r="AD49" i="33"/>
  <c r="AD50" i="33"/>
  <c r="AD51" i="33"/>
  <c r="AD52" i="33"/>
  <c r="AD53" i="33"/>
  <c r="AD54" i="33"/>
  <c r="AD55" i="33"/>
  <c r="AD56" i="33"/>
  <c r="AD57" i="33"/>
  <c r="AD58" i="33"/>
  <c r="AD59" i="33"/>
  <c r="AD60" i="33"/>
  <c r="AD61" i="33"/>
  <c r="AD62" i="33"/>
  <c r="AD63" i="33"/>
  <c r="AD64" i="33"/>
  <c r="AD65" i="33"/>
  <c r="AD66" i="33"/>
  <c r="AD67" i="33"/>
  <c r="AD68" i="33"/>
  <c r="AD69" i="33"/>
  <c r="AD70" i="33"/>
  <c r="AD71" i="33"/>
  <c r="AD72" i="33"/>
  <c r="AD73" i="33"/>
  <c r="AD74" i="33"/>
  <c r="AD75" i="33"/>
  <c r="AD76" i="33"/>
  <c r="AD77" i="33"/>
  <c r="AD78" i="33"/>
  <c r="AD79" i="33"/>
  <c r="AD80" i="33"/>
  <c r="AD81" i="33"/>
  <c r="AD82" i="33"/>
  <c r="AD83" i="33"/>
  <c r="AD84" i="33"/>
  <c r="AD85" i="33"/>
  <c r="AD86" i="33"/>
  <c r="AD87" i="33"/>
  <c r="AD88" i="33"/>
  <c r="AD89" i="33"/>
  <c r="AD90" i="33"/>
  <c r="AD91" i="33"/>
  <c r="AD92" i="33"/>
  <c r="AD93" i="33"/>
  <c r="AD94" i="33"/>
  <c r="AD95" i="33"/>
  <c r="AD96" i="33"/>
  <c r="AD97" i="33"/>
  <c r="AD98" i="33"/>
  <c r="AD99" i="33"/>
  <c r="AD100" i="33"/>
  <c r="AD101" i="33"/>
  <c r="AD102" i="33"/>
  <c r="AD103" i="33"/>
  <c r="AD104" i="33"/>
  <c r="AD105" i="33"/>
  <c r="AD106" i="33"/>
  <c r="AD107" i="33"/>
  <c r="AD108" i="33"/>
  <c r="AD109" i="33"/>
  <c r="AD110" i="33"/>
  <c r="AD111" i="33"/>
  <c r="AD112" i="33"/>
  <c r="AD113" i="33"/>
  <c r="AD114" i="33"/>
  <c r="AD115" i="33"/>
  <c r="AD116" i="33"/>
  <c r="AD117" i="33"/>
  <c r="AD118" i="33"/>
  <c r="AD119" i="33"/>
  <c r="AD120" i="33"/>
  <c r="AD121" i="33"/>
  <c r="AD122" i="33"/>
  <c r="AD123" i="33"/>
  <c r="AD124" i="33"/>
  <c r="AD125" i="33"/>
  <c r="AD126" i="33"/>
  <c r="AD127" i="33"/>
  <c r="AD128" i="33"/>
  <c r="AD129" i="33"/>
  <c r="AD130" i="33"/>
  <c r="AD131" i="33"/>
  <c r="AD132" i="33"/>
  <c r="AD133" i="33"/>
  <c r="AD134" i="33"/>
  <c r="AD135" i="33"/>
  <c r="AD136" i="33"/>
  <c r="AD137" i="33"/>
  <c r="AD138" i="33"/>
  <c r="AD139" i="33"/>
  <c r="AD140" i="33"/>
  <c r="AD141" i="33"/>
  <c r="AD142" i="33"/>
  <c r="AD143" i="33"/>
  <c r="AD144" i="33"/>
  <c r="AD145" i="33"/>
  <c r="AD146" i="33"/>
  <c r="AD147" i="33"/>
  <c r="AD148" i="33"/>
  <c r="AD149" i="33"/>
  <c r="AD150" i="33"/>
  <c r="AD151" i="33"/>
  <c r="AD152" i="33"/>
  <c r="AD153" i="33"/>
  <c r="AD154" i="33"/>
  <c r="AD155" i="33"/>
  <c r="AD156" i="33"/>
  <c r="AD157" i="33"/>
  <c r="AD158" i="33"/>
  <c r="AD159" i="33"/>
  <c r="AD160" i="33"/>
  <c r="AD161" i="33"/>
  <c r="AD162" i="33"/>
  <c r="AD164" i="33"/>
  <c r="AD167" i="33"/>
  <c r="AD168" i="33"/>
  <c r="AD169" i="33"/>
  <c r="AD170" i="33"/>
  <c r="AD171" i="33"/>
  <c r="AD174" i="33"/>
  <c r="AD175" i="33"/>
  <c r="AD176" i="33"/>
  <c r="AD178" i="33"/>
  <c r="AD179" i="33"/>
  <c r="AD180" i="33"/>
  <c r="AD2" i="33"/>
  <c r="AC3" i="33"/>
  <c r="AC4" i="33"/>
  <c r="AC5" i="33"/>
  <c r="AC6" i="33"/>
  <c r="AC7" i="33"/>
  <c r="AC8" i="33"/>
  <c r="AC9" i="33"/>
  <c r="AC10" i="33"/>
  <c r="AC11" i="33"/>
  <c r="AC12" i="33"/>
  <c r="AC13" i="33"/>
  <c r="AC14" i="33"/>
  <c r="AC15" i="33"/>
  <c r="AC16" i="33"/>
  <c r="AC17" i="33"/>
  <c r="AC18" i="33"/>
  <c r="AC19" i="33"/>
  <c r="AC20" i="33"/>
  <c r="AC21" i="33"/>
  <c r="AC22" i="33"/>
  <c r="AC23" i="33"/>
  <c r="AC24" i="33"/>
  <c r="AC25" i="33"/>
  <c r="AC26" i="33"/>
  <c r="AC27" i="33"/>
  <c r="AC28" i="33"/>
  <c r="AC29" i="33"/>
  <c r="AC30" i="33"/>
  <c r="AC31" i="33"/>
  <c r="AC32" i="33"/>
  <c r="AC33" i="33"/>
  <c r="AC34" i="33"/>
  <c r="AC35" i="33"/>
  <c r="AC36" i="33"/>
  <c r="AC37" i="33"/>
  <c r="AC38" i="33"/>
  <c r="AC39" i="33"/>
  <c r="AC40" i="33"/>
  <c r="AC41" i="33"/>
  <c r="AC42" i="33"/>
  <c r="AC43" i="33"/>
  <c r="AC44" i="33"/>
  <c r="AC45" i="33"/>
  <c r="AC46" i="33"/>
  <c r="AC47" i="33"/>
  <c r="AC48" i="33"/>
  <c r="AC49" i="33"/>
  <c r="AC50" i="33"/>
  <c r="AC51" i="33"/>
  <c r="AC52" i="33"/>
  <c r="AC53" i="33"/>
  <c r="AC54" i="33"/>
  <c r="AC55" i="33"/>
  <c r="AC56" i="33"/>
  <c r="AC57" i="33"/>
  <c r="AC58" i="33"/>
  <c r="AC59" i="33"/>
  <c r="AC60" i="33"/>
  <c r="AC61" i="33"/>
  <c r="AC62" i="33"/>
  <c r="AC63" i="33"/>
  <c r="AC64" i="33"/>
  <c r="AC65" i="33"/>
  <c r="AC66" i="33"/>
  <c r="AC67" i="33"/>
  <c r="AC68" i="33"/>
  <c r="AC69" i="33"/>
  <c r="AC70" i="33"/>
  <c r="AC71" i="33"/>
  <c r="AC72" i="33"/>
  <c r="AC73" i="33"/>
  <c r="AC74" i="33"/>
  <c r="AC75" i="33"/>
  <c r="AC76" i="33"/>
  <c r="AC77" i="33"/>
  <c r="AC78" i="33"/>
  <c r="AC79" i="33"/>
  <c r="AC80" i="33"/>
  <c r="AC81" i="33"/>
  <c r="AC82" i="33"/>
  <c r="AC83" i="33"/>
  <c r="AC84" i="33"/>
  <c r="AC85" i="33"/>
  <c r="AC86" i="33"/>
  <c r="AC87" i="33"/>
  <c r="AC88" i="33"/>
  <c r="AC89" i="33"/>
  <c r="AC90" i="33"/>
  <c r="AC91" i="33"/>
  <c r="AC92" i="33"/>
  <c r="AC93" i="33"/>
  <c r="AC94" i="33"/>
  <c r="AC95" i="33"/>
  <c r="AC96" i="33"/>
  <c r="AC97" i="33"/>
  <c r="AC98" i="33"/>
  <c r="AC99" i="33"/>
  <c r="AC100" i="33"/>
  <c r="AC101" i="33"/>
  <c r="AC102" i="33"/>
  <c r="AC103" i="33"/>
  <c r="AC104" i="33"/>
  <c r="AC105" i="33"/>
  <c r="AC106" i="33"/>
  <c r="AC107" i="33"/>
  <c r="AC108" i="33"/>
  <c r="AC109" i="33"/>
  <c r="AC110" i="33"/>
  <c r="AC111" i="33"/>
  <c r="AC112" i="33"/>
  <c r="AC113" i="33"/>
  <c r="AC114" i="33"/>
  <c r="AC115" i="33"/>
  <c r="AC116" i="33"/>
  <c r="AC117" i="33"/>
  <c r="AC118" i="33"/>
  <c r="AC119" i="33"/>
  <c r="AC120" i="33"/>
  <c r="AC121" i="33"/>
  <c r="AC122" i="33"/>
  <c r="AC123" i="33"/>
  <c r="AC124" i="33"/>
  <c r="AC125" i="33"/>
  <c r="AC126" i="33"/>
  <c r="AC127" i="33"/>
  <c r="AC128" i="33"/>
  <c r="AC129" i="33"/>
  <c r="AC130" i="33"/>
  <c r="AC131" i="33"/>
  <c r="AC132" i="33"/>
  <c r="AC133" i="33"/>
  <c r="AC134" i="33"/>
  <c r="AC135" i="33"/>
  <c r="AC136" i="33"/>
  <c r="AC137" i="33"/>
  <c r="AC138" i="33"/>
  <c r="AC139" i="33"/>
  <c r="AC140" i="33"/>
  <c r="AC141" i="33"/>
  <c r="AC142" i="33"/>
  <c r="AC143" i="33"/>
  <c r="AC144" i="33"/>
  <c r="AC145" i="33"/>
  <c r="AC146" i="33"/>
  <c r="AC147" i="33"/>
  <c r="AC148" i="33"/>
  <c r="AC149" i="33"/>
  <c r="AC150" i="33"/>
  <c r="AC151" i="33"/>
  <c r="AC152" i="33"/>
  <c r="AC153" i="33"/>
  <c r="AC154" i="33"/>
  <c r="AC155" i="33"/>
  <c r="AC156" i="33"/>
  <c r="AC157" i="33"/>
  <c r="AC158" i="33"/>
  <c r="AC159" i="33"/>
  <c r="AC160" i="33"/>
  <c r="AC161" i="33"/>
  <c r="AC162" i="33"/>
  <c r="AC164" i="33"/>
  <c r="AC167" i="33"/>
  <c r="AC168" i="33"/>
  <c r="AC169" i="33"/>
  <c r="AC170" i="33"/>
  <c r="AC171" i="33"/>
  <c r="AC174" i="33"/>
  <c r="AC175" i="33"/>
  <c r="AC176" i="33"/>
  <c r="AC178" i="33"/>
  <c r="AC179" i="33"/>
  <c r="AC180" i="33"/>
  <c r="AC2" i="33"/>
  <c r="R181" i="33"/>
  <c r="HY556" i="30"/>
  <c r="HW46" i="30" a="1"/>
  <c r="HW46" i="30" s="1"/>
  <c r="HW45" i="30" a="1"/>
  <c r="HW45" i="30" s="1"/>
  <c r="HW44" i="30" a="1"/>
  <c r="HW44" i="30" s="1"/>
  <c r="HW43" i="30" a="1"/>
  <c r="HW43" i="30" s="1"/>
  <c r="HW42" i="30" a="1"/>
  <c r="HW42" i="30" s="1"/>
  <c r="HW41" i="30" a="1"/>
  <c r="HW41" i="30" s="1"/>
  <c r="HW40" i="30" a="1"/>
  <c r="HW40" i="30" s="1"/>
  <c r="HW39" i="30" a="1"/>
  <c r="HW39" i="30" s="1"/>
  <c r="HW38" i="30" a="1"/>
  <c r="HW38" i="30" s="1"/>
  <c r="HW37" i="30" a="1"/>
  <c r="HW37" i="30" s="1"/>
  <c r="HW36" i="30" a="1"/>
  <c r="HW36" i="30" s="1"/>
  <c r="HW35" i="30" a="1"/>
  <c r="HW35" i="30" s="1"/>
  <c r="HW34" i="30" a="1"/>
  <c r="HW34" i="30" s="1"/>
  <c r="HW33" i="30" a="1"/>
  <c r="HW33" i="30" s="1"/>
  <c r="HW32" i="30" a="1"/>
  <c r="HW32" i="30" s="1"/>
  <c r="HW31" i="30" a="1"/>
  <c r="HW31" i="30" s="1"/>
  <c r="HW30" i="30" a="1"/>
  <c r="HW30" i="30" s="1"/>
  <c r="HW29" i="30" a="1"/>
  <c r="HW29" i="30" s="1"/>
  <c r="HW28" i="30" a="1"/>
  <c r="HW28" i="30" s="1"/>
  <c r="HW27" i="30" a="1"/>
  <c r="HW27" i="30" s="1"/>
  <c r="HW26" i="30" a="1"/>
  <c r="HW26" i="30" s="1"/>
  <c r="HW25" i="30" a="1"/>
  <c r="HW25" i="30" s="1"/>
  <c r="HW24" i="30" a="1"/>
  <c r="HW24" i="30" s="1"/>
  <c r="HW23" i="30" a="1"/>
  <c r="HW23" i="30" s="1"/>
  <c r="HW22" i="30" a="1"/>
  <c r="HW22" i="30" s="1"/>
  <c r="IC21" i="30" a="1"/>
  <c r="IC21" i="30" s="1"/>
  <c r="HW21" i="30" a="1"/>
  <c r="HW21" i="30" s="1"/>
  <c r="IC20" i="30" a="1"/>
  <c r="IC20" i="30" s="1"/>
  <c r="HW20" i="30" a="1"/>
  <c r="HW20" i="30" s="1"/>
  <c r="IC19" i="30" a="1"/>
  <c r="IC19" i="30" s="1"/>
  <c r="HW19" i="30" a="1"/>
  <c r="HW19" i="30" s="1"/>
  <c r="IC18" i="30" a="1"/>
  <c r="IC18" i="30" s="1"/>
  <c r="HW18" i="30" a="1"/>
  <c r="HW18" i="30" s="1"/>
  <c r="IC17" i="30" a="1"/>
  <c r="IC17" i="30" s="1"/>
  <c r="HW17" i="30" a="1"/>
  <c r="HW17" i="30" s="1"/>
  <c r="IC16" i="30" a="1"/>
  <c r="IC16" i="30" s="1"/>
  <c r="HW16" i="30" a="1"/>
  <c r="HW16" i="30" s="1"/>
  <c r="IC15" i="30" a="1"/>
  <c r="IC15" i="30" s="1"/>
  <c r="HW15" i="30" a="1"/>
  <c r="HW15" i="30" s="1"/>
  <c r="IC14" i="30" a="1"/>
  <c r="IC14" i="30" s="1"/>
  <c r="HW14" i="30" a="1"/>
  <c r="HW14" i="30" s="1"/>
  <c r="IC13" i="30" a="1"/>
  <c r="IC13" i="30" s="1"/>
  <c r="HW13" i="30" a="1"/>
  <c r="HW13" i="30" s="1"/>
  <c r="IC12" i="30" a="1"/>
  <c r="IC12" i="30" s="1"/>
  <c r="HW12" i="30" a="1"/>
  <c r="HW12" i="30" s="1"/>
  <c r="IC11" i="30" a="1"/>
  <c r="IC11" i="30" s="1"/>
  <c r="HW11" i="30" a="1"/>
  <c r="HW11" i="30" s="1"/>
  <c r="IC10" i="30" a="1"/>
  <c r="IC10" i="30" s="1"/>
  <c r="HW10" i="30" a="1"/>
  <c r="HW10" i="30" s="1"/>
  <c r="IC9" i="30" a="1"/>
  <c r="IC9" i="30" s="1"/>
  <c r="HW9" i="30" a="1"/>
  <c r="HW9" i="30" s="1"/>
  <c r="IC8" i="30" a="1"/>
  <c r="IC8" i="30" s="1"/>
  <c r="HW8" i="30" a="1"/>
  <c r="HW8" i="30" s="1"/>
  <c r="IC7" i="30" a="1"/>
  <c r="IC7" i="30" s="1"/>
  <c r="ID7" i="30" s="1"/>
  <c r="ID5" i="30"/>
  <c r="HX5" i="30"/>
  <c r="ID4" i="30"/>
  <c r="ID3" i="30"/>
  <c r="ID2" i="30"/>
  <c r="HX2" i="30"/>
  <c r="O5" i="17"/>
  <c r="C724" i="3"/>
  <c r="C660" i="3"/>
  <c r="C596" i="3"/>
  <c r="C532" i="3"/>
  <c r="C469" i="3"/>
  <c r="C405" i="3"/>
  <c r="HQ371" i="3"/>
  <c r="HK348" i="3"/>
  <c r="C335" i="3"/>
  <c r="GM324" i="3"/>
  <c r="GG315" i="3"/>
  <c r="C308" i="3"/>
  <c r="C301" i="3"/>
  <c r="HQ293" i="3"/>
  <c r="GA287" i="3"/>
  <c r="HK281" i="3"/>
  <c r="C715" i="3"/>
  <c r="C651" i="3"/>
  <c r="C587" i="3"/>
  <c r="C523" i="3"/>
  <c r="C460" i="3"/>
  <c r="C399" i="3"/>
  <c r="C367" i="3"/>
  <c r="HQ345" i="3"/>
  <c r="HK333" i="3"/>
  <c r="C324" i="3"/>
  <c r="C315" i="3"/>
  <c r="HQ307" i="3"/>
  <c r="HQ300" i="3"/>
  <c r="HK293" i="3"/>
  <c r="FU287" i="3"/>
  <c r="C682" i="3"/>
  <c r="C618" i="3"/>
  <c r="C554" i="3"/>
  <c r="C490" i="3"/>
  <c r="C427" i="3"/>
  <c r="HQ382" i="3"/>
  <c r="HQ355" i="3"/>
  <c r="HK338" i="3"/>
  <c r="GY328" i="3"/>
  <c r="GS319" i="3"/>
  <c r="GM311" i="3"/>
  <c r="GM304" i="3"/>
  <c r="GG297" i="3"/>
  <c r="GA290" i="3"/>
  <c r="FO284" i="3"/>
  <c r="C737" i="3"/>
  <c r="C673" i="3"/>
  <c r="C609" i="3"/>
  <c r="C545" i="3"/>
  <c r="C481" i="3"/>
  <c r="C410" i="3"/>
  <c r="C374" i="3"/>
  <c r="C350" i="3"/>
  <c r="HQ335" i="3"/>
  <c r="C326" i="3"/>
  <c r="HQ316" i="3"/>
  <c r="GS309" i="3"/>
  <c r="GS302" i="3"/>
  <c r="GM295" i="3"/>
  <c r="GS288" i="3"/>
  <c r="HK282" i="3"/>
  <c r="C728" i="3"/>
  <c r="C664" i="3"/>
  <c r="C600" i="3"/>
  <c r="C536" i="3"/>
  <c r="C473" i="3"/>
  <c r="C409" i="3"/>
  <c r="HQ373" i="3"/>
  <c r="HQ349" i="3"/>
  <c r="HK335" i="3"/>
  <c r="HQ325" i="3"/>
  <c r="HK316" i="3"/>
  <c r="GM309" i="3"/>
  <c r="GM302" i="3"/>
  <c r="GG295" i="3"/>
  <c r="GM288" i="3"/>
  <c r="HE282" i="3"/>
  <c r="C719" i="3"/>
  <c r="C655" i="3"/>
  <c r="C591" i="3"/>
  <c r="C527" i="3"/>
  <c r="C464" i="3"/>
  <c r="C401" i="3"/>
  <c r="C369" i="3"/>
  <c r="HQ346" i="3"/>
  <c r="GS334" i="3"/>
  <c r="HE324" i="3"/>
  <c r="GY315" i="3"/>
  <c r="GM308" i="3"/>
  <c r="GM301" i="3"/>
  <c r="GG294" i="3"/>
  <c r="GS287" i="3"/>
  <c r="I282" i="3"/>
  <c r="C702" i="3"/>
  <c r="C638" i="3"/>
  <c r="C574" i="3"/>
  <c r="C510" i="3"/>
  <c r="C447" i="3"/>
  <c r="C716" i="3"/>
  <c r="C644" i="3"/>
  <c r="C572" i="3"/>
  <c r="C500" i="3"/>
  <c r="C429" i="3"/>
  <c r="HQ379" i="3"/>
  <c r="C351" i="3"/>
  <c r="HE332" i="3"/>
  <c r="HQ321" i="3"/>
  <c r="GS312" i="3"/>
  <c r="GY304" i="3"/>
  <c r="GY296" i="3"/>
  <c r="HK288" i="3"/>
  <c r="GG282" i="3"/>
  <c r="C707" i="3"/>
  <c r="C635" i="3"/>
  <c r="C563" i="3"/>
  <c r="C491" i="3"/>
  <c r="C420" i="3"/>
  <c r="C375" i="3"/>
  <c r="C348" i="3"/>
  <c r="GY332" i="3"/>
  <c r="HK321" i="3"/>
  <c r="GM312" i="3"/>
  <c r="GS304" i="3"/>
  <c r="GS296" i="3"/>
  <c r="HE288" i="3"/>
  <c r="C690" i="3"/>
  <c r="C610" i="3"/>
  <c r="C538" i="3"/>
  <c r="C467" i="3"/>
  <c r="HQ398" i="3"/>
  <c r="HQ363" i="3"/>
  <c r="HK341" i="3"/>
  <c r="HE329" i="3"/>
  <c r="GM318" i="3"/>
  <c r="GY309" i="3"/>
  <c r="HE301" i="3"/>
  <c r="HE293" i="3"/>
  <c r="GA286" i="3"/>
  <c r="GM280" i="3"/>
  <c r="C681" i="3"/>
  <c r="C601" i="3"/>
  <c r="C529" i="3"/>
  <c r="C450" i="3"/>
  <c r="C390" i="3"/>
  <c r="C358" i="3"/>
  <c r="HE338" i="3"/>
  <c r="GM327" i="3"/>
  <c r="HK315" i="3"/>
  <c r="HE307" i="3"/>
  <c r="HK299" i="3"/>
  <c r="HK291" i="3"/>
  <c r="HE284" i="3"/>
  <c r="FU279" i="3"/>
  <c r="C672" i="3"/>
  <c r="C592" i="3"/>
  <c r="C520" i="3"/>
  <c r="C449" i="3"/>
  <c r="HQ389" i="3"/>
  <c r="HQ357" i="3"/>
  <c r="GY338" i="3"/>
  <c r="C327" i="3"/>
  <c r="HE315" i="3"/>
  <c r="GY307" i="3"/>
  <c r="HE299" i="3"/>
  <c r="HE291" i="3"/>
  <c r="GY284" i="3"/>
  <c r="C735" i="3"/>
  <c r="C663" i="3"/>
  <c r="C583" i="3"/>
  <c r="C511" i="3"/>
  <c r="C440" i="3"/>
  <c r="C385" i="3"/>
  <c r="HQ354" i="3"/>
  <c r="HQ336" i="3"/>
  <c r="HK325" i="3"/>
  <c r="GY314" i="3"/>
  <c r="GY306" i="3"/>
  <c r="HE298" i="3"/>
  <c r="HE290" i="3"/>
  <c r="HQ283" i="3"/>
  <c r="C718" i="3"/>
  <c r="C646" i="3"/>
  <c r="C566" i="3"/>
  <c r="C494" i="3"/>
  <c r="C423" i="3"/>
  <c r="HQ380" i="3"/>
  <c r="HK354" i="3"/>
  <c r="C338" i="3"/>
  <c r="HQ327" i="3"/>
  <c r="HK318" i="3"/>
  <c r="HQ310" i="3"/>
  <c r="HQ303" i="3"/>
  <c r="HK296" i="3"/>
  <c r="HK289" i="3"/>
  <c r="HK283" i="3"/>
  <c r="C605" i="3"/>
  <c r="HK319" i="3"/>
  <c r="GA279" i="3"/>
  <c r="EW275" i="3"/>
  <c r="I271" i="3"/>
  <c r="I267" i="3"/>
  <c r="I263" i="3"/>
  <c r="I259" i="3"/>
  <c r="I255" i="3"/>
  <c r="EQ251" i="3"/>
  <c r="FO247" i="3"/>
  <c r="GM243" i="3"/>
  <c r="HK239" i="3"/>
  <c r="EQ236" i="3"/>
  <c r="GM232" i="3"/>
  <c r="EE229" i="3"/>
  <c r="C597" i="3"/>
  <c r="HK310" i="3"/>
  <c r="HE278" i="3"/>
  <c r="GG274" i="3"/>
  <c r="GA270" i="3"/>
  <c r="GA266" i="3"/>
  <c r="GA262" i="3"/>
  <c r="GA258" i="3"/>
  <c r="GA254" i="3"/>
  <c r="GM250" i="3"/>
  <c r="HK246" i="3"/>
  <c r="EK243" i="3"/>
  <c r="FI239" i="3"/>
  <c r="GS235" i="3"/>
  <c r="C708" i="3"/>
  <c r="C692" i="3"/>
  <c r="C612" i="3"/>
  <c r="C524" i="3"/>
  <c r="C445" i="3"/>
  <c r="HQ383" i="3"/>
  <c r="C346" i="3"/>
  <c r="HQ329" i="3"/>
  <c r="GY318" i="3"/>
  <c r="HQ308" i="3"/>
  <c r="GG299" i="3"/>
  <c r="GM290" i="3"/>
  <c r="I283" i="3"/>
  <c r="C699" i="3"/>
  <c r="C619" i="3"/>
  <c r="C539" i="3"/>
  <c r="C452" i="3"/>
  <c r="C387" i="3"/>
  <c r="HK353" i="3"/>
  <c r="HQ334" i="3"/>
  <c r="HE320" i="3"/>
  <c r="GY310" i="3"/>
  <c r="HK301" i="3"/>
  <c r="C292" i="3"/>
  <c r="C714" i="3"/>
  <c r="C634" i="3"/>
  <c r="C546" i="3"/>
  <c r="C459" i="3"/>
  <c r="HQ390" i="3"/>
  <c r="C353" i="3"/>
  <c r="HK334" i="3"/>
  <c r="HK322" i="3"/>
  <c r="GG312" i="3"/>
  <c r="GY302" i="3"/>
  <c r="HK292" i="3"/>
  <c r="HK284" i="3"/>
  <c r="C721" i="3"/>
  <c r="C641" i="3"/>
  <c r="C561" i="3"/>
  <c r="C466" i="3"/>
  <c r="C394" i="3"/>
  <c r="HK355" i="3"/>
  <c r="HE334" i="3"/>
  <c r="HE322" i="3"/>
  <c r="GA312" i="3"/>
  <c r="GM303" i="3"/>
  <c r="GY293" i="3"/>
  <c r="GM285" i="3"/>
  <c r="C736" i="3"/>
  <c r="C648" i="3"/>
  <c r="C568" i="3"/>
  <c r="C488" i="3"/>
  <c r="HQ401" i="3"/>
  <c r="C363" i="3"/>
  <c r="HK339" i="3"/>
  <c r="HK324" i="3"/>
  <c r="HK313" i="3"/>
  <c r="C305" i="3"/>
  <c r="GA296" i="3"/>
  <c r="HK286" i="3"/>
  <c r="GA280" i="3"/>
  <c r="C671" i="3"/>
  <c r="C575" i="3"/>
  <c r="C495" i="3"/>
  <c r="C416" i="3"/>
  <c r="HK365" i="3"/>
  <c r="HQ340" i="3"/>
  <c r="C328" i="3"/>
  <c r="HE316" i="3"/>
  <c r="HE305" i="3"/>
  <c r="HQ296" i="3"/>
  <c r="GG288" i="3"/>
  <c r="HQ280" i="3"/>
  <c r="C670" i="3"/>
  <c r="C590" i="3"/>
  <c r="C502" i="3"/>
  <c r="C415" i="3"/>
  <c r="HQ372" i="3"/>
  <c r="HK346" i="3"/>
  <c r="HQ332" i="3"/>
  <c r="GM322" i="3"/>
  <c r="HE312" i="3"/>
  <c r="HK304" i="3"/>
  <c r="HQ295" i="3"/>
  <c r="GA288" i="3"/>
  <c r="C282" i="3"/>
  <c r="C380" i="3"/>
  <c r="GY285" i="3"/>
  <c r="FC276" i="3"/>
  <c r="GG271" i="3"/>
  <c r="GG266" i="3"/>
  <c r="I262" i="3"/>
  <c r="GG257" i="3"/>
  <c r="I253" i="3"/>
  <c r="HE248" i="3"/>
  <c r="GG244" i="3"/>
  <c r="FI240" i="3"/>
  <c r="GY235" i="3"/>
  <c r="GY231" i="3"/>
  <c r="GY227" i="3"/>
  <c r="HK351" i="3"/>
  <c r="GM282" i="3"/>
  <c r="GM275" i="3"/>
  <c r="C271" i="3"/>
  <c r="C266" i="3"/>
  <c r="GA261" i="3"/>
  <c r="C257" i="3"/>
  <c r="GA252" i="3"/>
  <c r="FC248" i="3"/>
  <c r="I244" i="3"/>
  <c r="HE239" i="3"/>
  <c r="EW235" i="3"/>
  <c r="GS231" i="3"/>
  <c r="EK228" i="3"/>
  <c r="C406" i="3"/>
  <c r="HK295" i="3"/>
  <c r="GS277" i="3"/>
  <c r="FU273" i="3"/>
  <c r="FU269" i="3"/>
  <c r="FU265" i="3"/>
  <c r="FU261" i="3"/>
  <c r="FU257" i="3"/>
  <c r="FU253" i="3"/>
  <c r="GM249" i="3"/>
  <c r="HK245" i="3"/>
  <c r="EK242" i="3"/>
  <c r="FI238" i="3"/>
  <c r="GY234" i="3"/>
  <c r="C732" i="3"/>
  <c r="C620" i="3"/>
  <c r="C516" i="3"/>
  <c r="C421" i="3"/>
  <c r="HK364" i="3"/>
  <c r="C339" i="3"/>
  <c r="C323" i="3"/>
  <c r="HE310" i="3"/>
  <c r="GA300" i="3"/>
  <c r="GY289" i="3"/>
  <c r="GY280" i="3"/>
  <c r="C675" i="3"/>
  <c r="C579" i="3"/>
  <c r="C483" i="3"/>
  <c r="C395" i="3"/>
  <c r="C356" i="3"/>
  <c r="C331" i="3"/>
  <c r="GS318" i="3"/>
  <c r="C307" i="3"/>
  <c r="GM297" i="3"/>
  <c r="C738" i="3"/>
  <c r="C650" i="3"/>
  <c r="C562" i="3"/>
  <c r="C451" i="3"/>
  <c r="C700" i="3"/>
  <c r="C604" i="3"/>
  <c r="C508" i="3"/>
  <c r="C413" i="3"/>
  <c r="HQ361" i="3"/>
  <c r="HK337" i="3"/>
  <c r="HK320" i="3"/>
  <c r="HK309" i="3"/>
  <c r="GM298" i="3"/>
  <c r="C288" i="3"/>
  <c r="FC280" i="3"/>
  <c r="C667" i="3"/>
  <c r="C571" i="3"/>
  <c r="C475" i="3"/>
  <c r="C391" i="3"/>
  <c r="HQ350" i="3"/>
  <c r="HK329" i="3"/>
  <c r="GM317" i="3"/>
  <c r="GA306" i="3"/>
  <c r="GY295" i="3"/>
  <c r="C730" i="3"/>
  <c r="C642" i="3"/>
  <c r="C530" i="3"/>
  <c r="C443" i="3"/>
  <c r="HQ374" i="3"/>
  <c r="HK343" i="3"/>
  <c r="GM326" i="3"/>
  <c r="C314" i="3"/>
  <c r="GS303" i="3"/>
  <c r="HQ291" i="3"/>
  <c r="HQ282" i="3"/>
  <c r="C697" i="3"/>
  <c r="C593" i="3"/>
  <c r="C505" i="3"/>
  <c r="C402" i="3"/>
  <c r="HQ360" i="3"/>
  <c r="GY333" i="3"/>
  <c r="GS320" i="3"/>
  <c r="GY308" i="3"/>
  <c r="C298" i="3"/>
  <c r="HE287" i="3"/>
  <c r="GG280" i="3"/>
  <c r="C656" i="3"/>
  <c r="C560" i="3"/>
  <c r="C465" i="3"/>
  <c r="HQ385" i="3"/>
  <c r="C347" i="3"/>
  <c r="HE330" i="3"/>
  <c r="HQ317" i="3"/>
  <c r="HK305" i="3"/>
  <c r="GM294" i="3"/>
  <c r="GG285" i="3"/>
  <c r="C711" i="3"/>
  <c r="C623" i="3"/>
  <c r="C535" i="3"/>
  <c r="C432" i="3"/>
  <c r="C373" i="3"/>
  <c r="HE339" i="3"/>
  <c r="GY323" i="3"/>
  <c r="HQ311" i="3"/>
  <c r="GG302" i="3"/>
  <c r="GY291" i="3"/>
  <c r="GY282" i="3"/>
  <c r="C678" i="3"/>
  <c r="C582" i="3"/>
  <c r="C478" i="3"/>
  <c r="HQ396" i="3"/>
  <c r="HQ359" i="3"/>
  <c r="HK336" i="3"/>
  <c r="GY324" i="3"/>
  <c r="GY313" i="3"/>
  <c r="C303" i="3"/>
  <c r="GA294" i="3"/>
  <c r="HQ285" i="3"/>
  <c r="C669" i="3"/>
  <c r="HE304" i="3"/>
  <c r="FI277" i="3"/>
  <c r="I272" i="3"/>
  <c r="I266" i="3"/>
  <c r="I261" i="3"/>
  <c r="I256" i="3"/>
  <c r="GS250" i="3"/>
  <c r="C246" i="3"/>
  <c r="FC241" i="3"/>
  <c r="GM236" i="3"/>
  <c r="FC231" i="3"/>
  <c r="HK226" i="3"/>
  <c r="HE318" i="3"/>
  <c r="GY277" i="3"/>
  <c r="GA272" i="3"/>
  <c r="GA267" i="3"/>
  <c r="C262" i="3"/>
  <c r="GA256" i="3"/>
  <c r="GG251" i="3"/>
  <c r="FO246" i="3"/>
  <c r="GS241" i="3"/>
  <c r="I237" i="3"/>
  <c r="GG232" i="3"/>
  <c r="GG228" i="3"/>
  <c r="C372" i="3"/>
  <c r="HQ284" i="3"/>
  <c r="I276" i="3"/>
  <c r="FU271" i="3"/>
  <c r="HQ266" i="3"/>
  <c r="FU262" i="3"/>
  <c r="HQ257" i="3"/>
  <c r="HQ252" i="3"/>
  <c r="GS248" i="3"/>
  <c r="FU244" i="3"/>
  <c r="EW240" i="3"/>
  <c r="EE236" i="3"/>
  <c r="EE232" i="3"/>
  <c r="GA228" i="3"/>
  <c r="C462" i="3"/>
  <c r="C302" i="3"/>
  <c r="EW278" i="3"/>
  <c r="HK273" i="3"/>
  <c r="HK269" i="3"/>
  <c r="HK265" i="3"/>
  <c r="HK261" i="3"/>
  <c r="HK257" i="3"/>
  <c r="HK253" i="3"/>
  <c r="I250" i="3"/>
  <c r="FC246" i="3"/>
  <c r="GA242" i="3"/>
  <c r="GY238" i="3"/>
  <c r="EK235" i="3"/>
  <c r="C684" i="3"/>
  <c r="C564" i="3"/>
  <c r="C453" i="3"/>
  <c r="C359" i="3"/>
  <c r="HK328" i="3"/>
  <c r="GM313" i="3"/>
  <c r="GS297" i="3"/>
  <c r="C285" i="3"/>
  <c r="C691" i="3"/>
  <c r="C555" i="3"/>
  <c r="C436" i="3"/>
  <c r="HK361" i="3"/>
  <c r="HE328" i="3"/>
  <c r="GG313" i="3"/>
  <c r="GA299" i="3"/>
  <c r="C722" i="3"/>
  <c r="C594" i="3"/>
  <c r="C482" i="3"/>
  <c r="HQ378" i="3"/>
  <c r="C340" i="3"/>
  <c r="HQ323" i="3"/>
  <c r="HE308" i="3"/>
  <c r="GA298" i="3"/>
  <c r="C287" i="3"/>
  <c r="C713" i="3"/>
  <c r="C617" i="3"/>
  <c r="C497" i="3"/>
  <c r="C386" i="3"/>
  <c r="HE345" i="3"/>
  <c r="GS328" i="3"/>
  <c r="C313" i="3"/>
  <c r="HE300" i="3"/>
  <c r="GG289" i="3"/>
  <c r="HQ279" i="3"/>
  <c r="C632" i="3"/>
  <c r="C528" i="3"/>
  <c r="C425" i="3"/>
  <c r="HK360" i="3"/>
  <c r="GS333" i="3"/>
  <c r="C319" i="3"/>
  <c r="GA304" i="3"/>
  <c r="GY292" i="3"/>
  <c r="FI282" i="3"/>
  <c r="C679" i="3"/>
  <c r="C559" i="3"/>
  <c r="C456" i="3"/>
  <c r="C377" i="3"/>
  <c r="GS338" i="3"/>
  <c r="GM321" i="3"/>
  <c r="GG309" i="3"/>
  <c r="C296" i="3"/>
  <c r="GA285" i="3"/>
  <c r="C694" i="3"/>
  <c r="C598" i="3"/>
  <c r="C471" i="3"/>
  <c r="HQ388" i="3"/>
  <c r="C349" i="3"/>
  <c r="GS330" i="3"/>
  <c r="GY316" i="3"/>
  <c r="GS306" i="3"/>
  <c r="C295" i="3"/>
  <c r="FU285" i="3"/>
  <c r="C477" i="3"/>
  <c r="C283" i="3"/>
  <c r="I274" i="3"/>
  <c r="GG268" i="3"/>
  <c r="GG262" i="3"/>
  <c r="GG256" i="3"/>
  <c r="EW250" i="3"/>
  <c r="I245" i="3"/>
  <c r="HQ238" i="3"/>
  <c r="C234" i="3"/>
  <c r="GM228" i="3"/>
  <c r="HE336" i="3"/>
  <c r="FI278" i="3"/>
  <c r="C272" i="3"/>
  <c r="GA265" i="3"/>
  <c r="C260" i="3"/>
  <c r="C254" i="3"/>
  <c r="GY248" i="3"/>
  <c r="GM242" i="3"/>
  <c r="FU237" i="3"/>
  <c r="EK232" i="3"/>
  <c r="EW227" i="3"/>
  <c r="HE326" i="3"/>
  <c r="GY278" i="3"/>
  <c r="HQ272" i="3"/>
  <c r="HQ267" i="3"/>
  <c r="HQ262" i="3"/>
  <c r="HQ256" i="3"/>
  <c r="C252" i="3"/>
  <c r="FC247" i="3"/>
  <c r="GG242" i="3"/>
  <c r="FO237" i="3"/>
  <c r="C233" i="3"/>
  <c r="C229" i="3"/>
  <c r="C400" i="3"/>
  <c r="FU288" i="3"/>
  <c r="GG276" i="3"/>
  <c r="HK271" i="3"/>
  <c r="FO267" i="3"/>
  <c r="HK262" i="3"/>
  <c r="FO258" i="3"/>
  <c r="FO253" i="3"/>
  <c r="EK249" i="3"/>
  <c r="HK244" i="3"/>
  <c r="GM240" i="3"/>
  <c r="FU236" i="3"/>
  <c r="FU232" i="3"/>
  <c r="HQ228" i="3"/>
  <c r="HQ364" i="3"/>
  <c r="FU284" i="3"/>
  <c r="GA276" i="3"/>
  <c r="FI272" i="3"/>
  <c r="FI268" i="3"/>
  <c r="FI264" i="3"/>
  <c r="FI260" i="3"/>
  <c r="FI256" i="3"/>
  <c r="FI252" i="3"/>
  <c r="GG248" i="3"/>
  <c r="HE244" i="3"/>
  <c r="I241" i="3"/>
  <c r="FC237" i="3"/>
  <c r="GY233" i="3"/>
  <c r="EQ230" i="3"/>
  <c r="C565" i="3"/>
  <c r="GM314" i="3"/>
  <c r="C676" i="3"/>
  <c r="C556" i="3"/>
  <c r="C437" i="3"/>
  <c r="HK356" i="3"/>
  <c r="HE327" i="3"/>
  <c r="GY311" i="3"/>
  <c r="HE295" i="3"/>
  <c r="GA284" i="3"/>
  <c r="C683" i="3"/>
  <c r="C547" i="3"/>
  <c r="C428" i="3"/>
  <c r="HQ358" i="3"/>
  <c r="GY327" i="3"/>
  <c r="GS311" i="3"/>
  <c r="GG298" i="3"/>
  <c r="C706" i="3"/>
  <c r="C586" i="3"/>
  <c r="C474" i="3"/>
  <c r="HQ370" i="3"/>
  <c r="GY337" i="3"/>
  <c r="HE321" i="3"/>
  <c r="HK307" i="3"/>
  <c r="GM296" i="3"/>
  <c r="GS285" i="3"/>
  <c r="C705" i="3"/>
  <c r="C585" i="3"/>
  <c r="C489" i="3"/>
  <c r="C382" i="3"/>
  <c r="HE343" i="3"/>
  <c r="HQ324" i="3"/>
  <c r="GG311" i="3"/>
  <c r="HQ298" i="3"/>
  <c r="HQ286" i="3"/>
  <c r="C720" i="3"/>
  <c r="C624" i="3"/>
  <c r="C512" i="3"/>
  <c r="C417" i="3"/>
  <c r="C355" i="3"/>
  <c r="HQ331" i="3"/>
  <c r="HE314" i="3"/>
  <c r="GG303" i="3"/>
  <c r="HK290" i="3"/>
  <c r="GM281" i="3"/>
  <c r="C647" i="3"/>
  <c r="C551" i="3"/>
  <c r="C448" i="3"/>
  <c r="HQ362" i="3"/>
  <c r="HE335" i="3"/>
  <c r="C320" i="3"/>
  <c r="GS307" i="3"/>
  <c r="GA295" i="3"/>
  <c r="GS284" i="3"/>
  <c r="C686" i="3"/>
  <c r="C558" i="3"/>
  <c r="C463" i="3"/>
  <c r="HQ384" i="3"/>
  <c r="HK344" i="3"/>
  <c r="C329" i="3"/>
  <c r="GS315" i="3"/>
  <c r="GY305" i="3"/>
  <c r="GG293" i="3"/>
  <c r="GM284" i="3"/>
  <c r="C422" i="3"/>
  <c r="GS280" i="3"/>
  <c r="GG273" i="3"/>
  <c r="I268" i="3"/>
  <c r="GG261" i="3"/>
  <c r="GG255" i="3"/>
  <c r="GY249" i="3"/>
  <c r="EK244" i="3"/>
  <c r="FU238" i="3"/>
  <c r="GA233" i="3"/>
  <c r="EQ228" i="3"/>
  <c r="HK327" i="3"/>
  <c r="FC277" i="3"/>
  <c r="GA271" i="3"/>
  <c r="C265" i="3"/>
  <c r="GA259" i="3"/>
  <c r="GA253" i="3"/>
  <c r="HE247" i="3"/>
  <c r="EQ242" i="3"/>
  <c r="GG236" i="3"/>
  <c r="EW231" i="3"/>
  <c r="C717" i="3"/>
  <c r="GY317" i="3"/>
  <c r="FC278" i="3"/>
  <c r="FU272" i="3"/>
  <c r="FU267" i="3"/>
  <c r="HQ261" i="3"/>
  <c r="FU256" i="3"/>
  <c r="GA251" i="3"/>
  <c r="HE246" i="3"/>
  <c r="GM241" i="3"/>
  <c r="C237" i="3"/>
  <c r="GA232" i="3"/>
  <c r="EE228" i="3"/>
  <c r="C368" i="3"/>
  <c r="GG284" i="3"/>
  <c r="C276" i="3"/>
  <c r="FO271" i="3"/>
  <c r="HK266" i="3"/>
  <c r="FO262" i="3"/>
  <c r="FO257" i="3"/>
  <c r="HK252" i="3"/>
  <c r="GM248" i="3"/>
  <c r="FO244" i="3"/>
  <c r="EQ240" i="3"/>
  <c r="I236" i="3"/>
  <c r="I232" i="3"/>
  <c r="FU228" i="3"/>
  <c r="HE344" i="3"/>
  <c r="HE281" i="3"/>
  <c r="HQ275" i="3"/>
  <c r="HE271" i="3"/>
  <c r="HE267" i="3"/>
  <c r="HE263" i="3"/>
  <c r="HE259" i="3"/>
  <c r="HE255" i="3"/>
  <c r="HK251" i="3"/>
  <c r="EK248" i="3"/>
  <c r="FI244" i="3"/>
  <c r="GG240" i="3"/>
  <c r="HK236" i="3"/>
  <c r="FC233" i="3"/>
  <c r="GY229" i="3"/>
  <c r="C501" i="3"/>
  <c r="GG307" i="3"/>
  <c r="GG278" i="3"/>
  <c r="FI274" i="3"/>
  <c r="C636" i="3"/>
  <c r="C476" i="3"/>
  <c r="HQ353" i="3"/>
  <c r="HE319" i="3"/>
  <c r="HK302" i="3"/>
  <c r="GY283" i="3"/>
  <c r="C627" i="3"/>
  <c r="C468" i="3"/>
  <c r="HQ343" i="3"/>
  <c r="HQ322" i="3"/>
  <c r="HE302" i="3"/>
  <c r="C698" i="3"/>
  <c r="C522" i="3"/>
  <c r="HQ394" i="3"/>
  <c r="C336" i="3"/>
  <c r="HQ315" i="3"/>
  <c r="HQ299" i="3"/>
  <c r="GM283" i="3"/>
  <c r="C657" i="3"/>
  <c r="C521" i="3"/>
  <c r="C378" i="3"/>
  <c r="GS337" i="3"/>
  <c r="HK314" i="3"/>
  <c r="GA297" i="3"/>
  <c r="GG283" i="3"/>
  <c r="C680" i="3"/>
  <c r="C504" i="3"/>
  <c r="HQ381" i="3"/>
  <c r="C337" i="3"/>
  <c r="HQ312" i="3"/>
  <c r="HK298" i="3"/>
  <c r="C284" i="3"/>
  <c r="C639" i="3"/>
  <c r="C503" i="3"/>
  <c r="C389" i="3"/>
  <c r="C333" i="3"/>
  <c r="HE313" i="3"/>
  <c r="GY299" i="3"/>
  <c r="FU283" i="3"/>
  <c r="C630" i="3"/>
  <c r="C518" i="3"/>
  <c r="HQ376" i="3"/>
  <c r="GY339" i="3"/>
  <c r="HQ319" i="3"/>
  <c r="GA302" i="3"/>
  <c r="GY290" i="3"/>
  <c r="C733" i="3"/>
  <c r="HK278" i="3"/>
  <c r="GG270" i="3"/>
  <c r="I264" i="3"/>
  <c r="GG254" i="3"/>
  <c r="HK247" i="3"/>
  <c r="HE240" i="3"/>
  <c r="EE233" i="3"/>
  <c r="C661" i="3"/>
  <c r="FO280" i="3"/>
  <c r="C270" i="3"/>
  <c r="GA263" i="3"/>
  <c r="GA255" i="3"/>
  <c r="FI247" i="3"/>
  <c r="FC240" i="3"/>
  <c r="FU233" i="3"/>
  <c r="C653" i="3"/>
  <c r="HQ288" i="3"/>
  <c r="GA274" i="3"/>
  <c r="FU266" i="3"/>
  <c r="HQ259" i="3"/>
  <c r="HQ253" i="3"/>
  <c r="FI246" i="3"/>
  <c r="GY239" i="3"/>
  <c r="HK233" i="3"/>
  <c r="GM227" i="3"/>
  <c r="GY325" i="3"/>
  <c r="GM277" i="3"/>
  <c r="HK270" i="3"/>
  <c r="HK264" i="3"/>
  <c r="FO259" i="3"/>
  <c r="FO252" i="3"/>
  <c r="EW247" i="3"/>
  <c r="GG241" i="3"/>
  <c r="GG235" i="3"/>
  <c r="GS230" i="3"/>
  <c r="C454" i="3"/>
  <c r="HE279" i="3"/>
  <c r="FO274" i="3"/>
  <c r="FI269" i="3"/>
  <c r="FI263" i="3"/>
  <c r="FI258" i="3"/>
  <c r="FI253" i="3"/>
  <c r="GM247" i="3"/>
  <c r="HQ242" i="3"/>
  <c r="EW238" i="3"/>
  <c r="HK232" i="3"/>
  <c r="FO228" i="3"/>
  <c r="HK332" i="3"/>
  <c r="I279" i="3"/>
  <c r="GY273" i="3"/>
  <c r="GY269" i="3"/>
  <c r="GY265" i="3"/>
  <c r="GY261" i="3"/>
  <c r="GY257" i="3"/>
  <c r="GY253" i="3"/>
  <c r="HQ249" i="3"/>
  <c r="EQ246" i="3"/>
  <c r="FO242" i="3"/>
  <c r="GM238" i="3"/>
  <c r="I235" i="3"/>
  <c r="FU231" i="3"/>
  <c r="HQ227" i="3"/>
  <c r="HK359" i="3"/>
  <c r="GG286" i="3"/>
  <c r="HK276" i="3"/>
  <c r="GS272" i="3"/>
  <c r="GS268" i="3"/>
  <c r="GS264" i="3"/>
  <c r="GS260" i="3"/>
  <c r="GS256" i="3"/>
  <c r="GS252" i="3"/>
  <c r="HQ248" i="3"/>
  <c r="EQ245" i="3"/>
  <c r="FO241" i="3"/>
  <c r="GM237" i="3"/>
  <c r="EE234" i="3"/>
  <c r="GA230" i="3"/>
  <c r="C227" i="3"/>
  <c r="GM260" i="3"/>
  <c r="FU230" i="3"/>
  <c r="EE224" i="3"/>
  <c r="GA220" i="3"/>
  <c r="DY217" i="3"/>
  <c r="HQ213" i="3"/>
  <c r="I211" i="3"/>
  <c r="DM208" i="3"/>
  <c r="DY205" i="3"/>
  <c r="EQ202" i="3"/>
  <c r="FU199" i="3"/>
  <c r="HQ196" i="3"/>
  <c r="DY194" i="3"/>
  <c r="FU191" i="3"/>
  <c r="HQ188" i="3"/>
  <c r="EE186" i="3"/>
  <c r="C613" i="3"/>
  <c r="EQ252" i="3"/>
  <c r="GS226" i="3"/>
  <c r="EK223" i="3"/>
  <c r="GG219" i="3"/>
  <c r="EK216" i="3"/>
  <c r="DS213" i="3"/>
  <c r="EE210" i="3"/>
  <c r="EQ207" i="3"/>
  <c r="FC204" i="3"/>
  <c r="GA201" i="3"/>
  <c r="HK198" i="3"/>
  <c r="DS196" i="3"/>
  <c r="FO193" i="3"/>
  <c r="HK190" i="3"/>
  <c r="DS188" i="3"/>
  <c r="GM259" i="3"/>
  <c r="GG229" i="3"/>
  <c r="C224" i="3"/>
  <c r="FO220" i="3"/>
  <c r="C217" i="3"/>
  <c r="HE213" i="3"/>
  <c r="HQ210" i="3"/>
  <c r="I208" i="3"/>
  <c r="DM205" i="3"/>
  <c r="EE202" i="3"/>
  <c r="FI199" i="3"/>
  <c r="HE196" i="3"/>
  <c r="DM194" i="3"/>
  <c r="FI191" i="3"/>
  <c r="HE188" i="3"/>
  <c r="FC275" i="3"/>
  <c r="GS243" i="3"/>
  <c r="GS225" i="3"/>
  <c r="EK222" i="3"/>
  <c r="GG218" i="3"/>
  <c r="EW215" i="3"/>
  <c r="EQ212" i="3"/>
  <c r="FC209" i="3"/>
  <c r="FO206" i="3"/>
  <c r="GA203" i="3"/>
  <c r="HE200" i="3"/>
  <c r="DG198" i="3"/>
  <c r="FC195" i="3"/>
  <c r="GY192" i="3"/>
  <c r="DG190" i="3"/>
  <c r="GS274" i="3"/>
  <c r="EW243" i="3"/>
  <c r="GM225" i="3"/>
  <c r="EE222" i="3"/>
  <c r="GA218" i="3"/>
  <c r="EQ215" i="3"/>
  <c r="EK212" i="3"/>
  <c r="EW209" i="3"/>
  <c r="FI206" i="3"/>
  <c r="FU203" i="3"/>
  <c r="GY200" i="3"/>
  <c r="DA198" i="3"/>
  <c r="EW195" i="3"/>
  <c r="GS192" i="3"/>
  <c r="DA190" i="3"/>
  <c r="EW187" i="3"/>
  <c r="EQ262" i="3"/>
  <c r="HE231" i="3"/>
  <c r="EW224" i="3"/>
  <c r="GS220" i="3"/>
  <c r="EQ217" i="3"/>
  <c r="DM214" i="3"/>
  <c r="DS211" i="3"/>
  <c r="EE208" i="3"/>
  <c r="EQ205" i="3"/>
  <c r="FI202" i="3"/>
  <c r="GM199" i="3"/>
  <c r="CU197" i="3"/>
  <c r="EQ194" i="3"/>
  <c r="GM191" i="3"/>
  <c r="CU189" i="3"/>
  <c r="EW186" i="3"/>
  <c r="GY223" i="3"/>
  <c r="GS210" i="3"/>
  <c r="EK199" i="3"/>
  <c r="GG188" i="3"/>
  <c r="GY184" i="3"/>
  <c r="DA182" i="3"/>
  <c r="FO179" i="3"/>
  <c r="CU177" i="3"/>
  <c r="GA174" i="3"/>
  <c r="DG172" i="3"/>
  <c r="GM169" i="3"/>
  <c r="DS167" i="3"/>
  <c r="GY164" i="3"/>
  <c r="EW162" i="3"/>
  <c r="DA160" i="3"/>
  <c r="BQ158" i="3"/>
  <c r="GS223" i="3"/>
  <c r="GM210" i="3"/>
  <c r="EE199" i="3"/>
  <c r="GA188" i="3"/>
  <c r="GM184" i="3"/>
  <c r="CU182" i="3"/>
  <c r="FI179" i="3"/>
  <c r="CO177" i="3"/>
  <c r="C628" i="3"/>
  <c r="C461" i="3"/>
  <c r="C344" i="3"/>
  <c r="GS317" i="3"/>
  <c r="HQ301" i="3"/>
  <c r="FO281" i="3"/>
  <c r="C611" i="3"/>
  <c r="C444" i="3"/>
  <c r="HQ341" i="3"/>
  <c r="GY319" i="3"/>
  <c r="C300" i="3"/>
  <c r="C674" i="3"/>
  <c r="C514" i="3"/>
  <c r="HQ386" i="3"/>
  <c r="HE333" i="3"/>
  <c r="HQ314" i="3"/>
  <c r="C299" i="3"/>
  <c r="FU282" i="3"/>
  <c r="C649" i="3"/>
  <c r="C513" i="3"/>
  <c r="C370" i="3"/>
  <c r="C332" i="3"/>
  <c r="HQ313" i="3"/>
  <c r="GG296" i="3"/>
  <c r="FO282" i="3"/>
  <c r="C640" i="3"/>
  <c r="C496" i="3"/>
  <c r="HQ377" i="3"/>
  <c r="GY334" i="3"/>
  <c r="C312" i="3"/>
  <c r="HQ297" i="3"/>
  <c r="GA283" i="3"/>
  <c r="C631" i="3"/>
  <c r="C487" i="3"/>
  <c r="C381" i="3"/>
  <c r="HK331" i="3"/>
  <c r="HK312" i="3"/>
  <c r="HK297" i="3"/>
  <c r="GG281" i="3"/>
  <c r="C622" i="3"/>
  <c r="C486" i="3"/>
  <c r="HQ368" i="3"/>
  <c r="GY335" i="3"/>
  <c r="HE317" i="3"/>
  <c r="GG301" i="3"/>
  <c r="C289" i="3"/>
  <c r="C541" i="3"/>
  <c r="FO278" i="3"/>
  <c r="I270" i="3"/>
  <c r="GG263" i="3"/>
  <c r="I254" i="3"/>
  <c r="HQ246" i="3"/>
  <c r="FO239" i="3"/>
  <c r="EQ232" i="3"/>
  <c r="C533" i="3"/>
  <c r="FO279" i="3"/>
  <c r="GA269" i="3"/>
  <c r="C263" i="3"/>
  <c r="C255" i="3"/>
  <c r="HQ245" i="3"/>
  <c r="HK238" i="3"/>
  <c r="I233" i="3"/>
  <c r="C589" i="3"/>
  <c r="GA282" i="3"/>
  <c r="HQ273" i="3"/>
  <c r="HQ265" i="3"/>
  <c r="FU259" i="3"/>
  <c r="FU252" i="3"/>
  <c r="FO245" i="3"/>
  <c r="FC239" i="3"/>
  <c r="FO233" i="3"/>
  <c r="EQ227" i="3"/>
  <c r="GS316" i="3"/>
  <c r="I277" i="3"/>
  <c r="FO270" i="3"/>
  <c r="FO264" i="3"/>
  <c r="HK258" i="3"/>
  <c r="HQ251" i="3"/>
  <c r="GY246" i="3"/>
  <c r="EK241" i="3"/>
  <c r="GS234" i="3"/>
  <c r="EW230" i="3"/>
  <c r="C396" i="3"/>
  <c r="EW279" i="3"/>
  <c r="HE273" i="3"/>
  <c r="HE268" i="3"/>
  <c r="HE262" i="3"/>
  <c r="HE257" i="3"/>
  <c r="HE252" i="3"/>
  <c r="EQ247" i="3"/>
  <c r="FU242" i="3"/>
  <c r="GY237" i="3"/>
  <c r="FO232" i="3"/>
  <c r="C228" i="3"/>
  <c r="GM323" i="3"/>
  <c r="C278" i="3"/>
  <c r="FC273" i="3"/>
  <c r="FC269" i="3"/>
  <c r="FC265" i="3"/>
  <c r="FC261" i="3"/>
  <c r="FC257" i="3"/>
  <c r="FC253" i="3"/>
  <c r="FU249" i="3"/>
  <c r="GS245" i="3"/>
  <c r="HQ241" i="3"/>
  <c r="EQ238" i="3"/>
  <c r="GG234" i="3"/>
  <c r="I231" i="3"/>
  <c r="FU227" i="3"/>
  <c r="HE340" i="3"/>
  <c r="GS283" i="3"/>
  <c r="FO276" i="3"/>
  <c r="EW272" i="3"/>
  <c r="EW268" i="3"/>
  <c r="EW264" i="3"/>
  <c r="EW260" i="3"/>
  <c r="EW256" i="3"/>
  <c r="EW252" i="3"/>
  <c r="FU248" i="3"/>
  <c r="GS244" i="3"/>
  <c r="HQ240" i="3"/>
  <c r="EQ237" i="3"/>
  <c r="GM233" i="3"/>
  <c r="EE230" i="3"/>
  <c r="C677" i="3"/>
  <c r="GM256" i="3"/>
  <c r="GG227" i="3"/>
  <c r="C580" i="3"/>
  <c r="HQ395" i="3"/>
  <c r="GY340" i="3"/>
  <c r="GG314" i="3"/>
  <c r="C293" i="3"/>
  <c r="C739" i="3"/>
  <c r="C595" i="3"/>
  <c r="C404" i="3"/>
  <c r="HQ338" i="3"/>
  <c r="GA314" i="3"/>
  <c r="HQ292" i="3"/>
  <c r="C658" i="3"/>
  <c r="C498" i="3"/>
  <c r="C361" i="3"/>
  <c r="HQ330" i="3"/>
  <c r="GS310" i="3"/>
  <c r="GY294" i="3"/>
  <c r="FC281" i="3"/>
  <c r="C625" i="3"/>
  <c r="C442" i="3"/>
  <c r="HK363" i="3"/>
  <c r="GY329" i="3"/>
  <c r="HK306" i="3"/>
  <c r="HE292" i="3"/>
  <c r="I281" i="3"/>
  <c r="C608" i="3"/>
  <c r="C457" i="3"/>
  <c r="HQ365" i="3"/>
  <c r="GM328" i="3"/>
  <c r="GG310" i="3"/>
  <c r="GS293" i="3"/>
  <c r="HK279" i="3"/>
  <c r="C607" i="3"/>
  <c r="C472" i="3"/>
  <c r="HK357" i="3"/>
  <c r="GM329" i="3"/>
  <c r="GA310" i="3"/>
  <c r="GS292" i="3"/>
  <c r="C734" i="3"/>
  <c r="C606" i="3"/>
  <c r="C439" i="3"/>
  <c r="HK362" i="3"/>
  <c r="HE331" i="3"/>
  <c r="HK311" i="3"/>
  <c r="GS299" i="3"/>
  <c r="GY286" i="3"/>
  <c r="HQ337" i="3"/>
  <c r="GY276" i="3"/>
  <c r="C548" i="3"/>
  <c r="HQ391" i="3"/>
  <c r="GY336" i="3"/>
  <c r="GA307" i="3"/>
  <c r="GA292" i="3"/>
  <c r="C731" i="3"/>
  <c r="C531" i="3"/>
  <c r="C383" i="3"/>
  <c r="HE337" i="3"/>
  <c r="HE309" i="3"/>
  <c r="GA291" i="3"/>
  <c r="C626" i="3"/>
  <c r="C435" i="3"/>
  <c r="HK358" i="3"/>
  <c r="GS327" i="3"/>
  <c r="HQ306" i="3"/>
  <c r="C291" i="3"/>
  <c r="C280" i="3"/>
  <c r="C577" i="3"/>
  <c r="C434" i="3"/>
  <c r="HQ352" i="3"/>
  <c r="HK323" i="3"/>
  <c r="HQ305" i="3"/>
  <c r="HQ290" i="3"/>
  <c r="C712" i="3"/>
  <c r="C584" i="3"/>
  <c r="C441" i="3"/>
  <c r="HK352" i="3"/>
  <c r="HE323" i="3"/>
  <c r="GS308" i="3"/>
  <c r="C290" i="3"/>
  <c r="C727" i="3"/>
  <c r="C599" i="3"/>
  <c r="C424" i="3"/>
  <c r="C352" i="3"/>
  <c r="HQ326" i="3"/>
  <c r="HQ304" i="3"/>
  <c r="HQ289" i="3"/>
  <c r="C726" i="3"/>
  <c r="C550" i="3"/>
  <c r="C431" i="3"/>
  <c r="C357" i="3"/>
  <c r="HK326" i="3"/>
  <c r="C310" i="3"/>
  <c r="GY298" i="3"/>
  <c r="FO283" i="3"/>
  <c r="HQ328" i="3"/>
  <c r="GS275" i="3"/>
  <c r="GG267" i="3"/>
  <c r="GG259" i="3"/>
  <c r="EK252" i="3"/>
  <c r="EQ243" i="3"/>
  <c r="EE237" i="3"/>
  <c r="C230" i="3"/>
  <c r="HK303" i="3"/>
  <c r="I275" i="3"/>
  <c r="C268" i="3"/>
  <c r="C259" i="3"/>
  <c r="EK251" i="3"/>
  <c r="GA244" i="3"/>
  <c r="EK236" i="3"/>
  <c r="HQ229" i="3"/>
  <c r="HQ348" i="3"/>
  <c r="EW277" i="3"/>
  <c r="FU270" i="3"/>
  <c r="HQ263" i="3"/>
  <c r="HQ255" i="3"/>
  <c r="EK250" i="3"/>
  <c r="GA243" i="3"/>
  <c r="GA236" i="3"/>
  <c r="GY230" i="3"/>
  <c r="C581" i="3"/>
  <c r="HQ281" i="3"/>
  <c r="FU274" i="3"/>
  <c r="FO268" i="3"/>
  <c r="FO261" i="3"/>
  <c r="HK255" i="3"/>
  <c r="GA250" i="3"/>
  <c r="HQ243" i="3"/>
  <c r="FC238" i="3"/>
  <c r="FI233" i="3"/>
  <c r="C701" i="3"/>
  <c r="GA308" i="3"/>
  <c r="GG277" i="3"/>
  <c r="FI271" i="3"/>
  <c r="FI266" i="3"/>
  <c r="FI261" i="3"/>
  <c r="FI255" i="3"/>
  <c r="FU250" i="3"/>
  <c r="GY245" i="3"/>
  <c r="EK240" i="3"/>
  <c r="GA235" i="3"/>
  <c r="EE231" i="3"/>
  <c r="C446" i="3"/>
  <c r="GS286" i="3"/>
  <c r="FU276" i="3"/>
  <c r="GY271" i="3"/>
  <c r="GY267" i="3"/>
  <c r="GY263" i="3"/>
  <c r="GY259" i="3"/>
  <c r="GY255" i="3"/>
  <c r="HE251" i="3"/>
  <c r="I248" i="3"/>
  <c r="FC244" i="3"/>
  <c r="GA240" i="3"/>
  <c r="HE236" i="3"/>
  <c r="EW233" i="3"/>
  <c r="GS229" i="3"/>
  <c r="C557" i="3"/>
  <c r="GS313" i="3"/>
  <c r="C279" i="3"/>
  <c r="GY274" i="3"/>
  <c r="GS270" i="3"/>
  <c r="GS266" i="3"/>
  <c r="GS262" i="3"/>
  <c r="GS258" i="3"/>
  <c r="GS254" i="3"/>
  <c r="HE250" i="3"/>
  <c r="I247" i="3"/>
  <c r="FC243" i="3"/>
  <c r="GA239" i="3"/>
  <c r="HK235" i="3"/>
  <c r="FC232" i="3"/>
  <c r="GY228" i="3"/>
  <c r="HE276" i="3"/>
  <c r="EK245" i="3"/>
  <c r="HK225" i="3"/>
  <c r="FC222" i="3"/>
  <c r="GY218" i="3"/>
  <c r="FO215" i="3"/>
  <c r="FI212" i="3"/>
  <c r="FU209" i="3"/>
  <c r="GG206" i="3"/>
  <c r="GS203" i="3"/>
  <c r="C201" i="3"/>
  <c r="DY198" i="3"/>
  <c r="FU195" i="3"/>
  <c r="HQ192" i="3"/>
  <c r="DY190" i="3"/>
  <c r="FU187" i="3"/>
  <c r="CU185" i="3"/>
  <c r="EQ268" i="3"/>
  <c r="EK237" i="3"/>
  <c r="HQ224" i="3"/>
  <c r="FI221" i="3"/>
  <c r="HK217" i="3"/>
  <c r="GG214" i="3"/>
  <c r="GM211" i="3"/>
  <c r="GY208" i="3"/>
  <c r="HK205" i="3"/>
  <c r="I203" i="3"/>
  <c r="DY200" i="3"/>
  <c r="FO197" i="3"/>
  <c r="HK194" i="3"/>
  <c r="DS192" i="3"/>
  <c r="FO189" i="3"/>
  <c r="GY275" i="3"/>
  <c r="EQ244" i="3"/>
  <c r="GY225" i="3"/>
  <c r="EQ222" i="3"/>
  <c r="GM218" i="3"/>
  <c r="FC215" i="3"/>
  <c r="EW212" i="3"/>
  <c r="FI209" i="3"/>
  <c r="FU206" i="3"/>
  <c r="GG203" i="3"/>
  <c r="HK200" i="3"/>
  <c r="DM198" i="3"/>
  <c r="FI195" i="3"/>
  <c r="HE192" i="3"/>
  <c r="DM190" i="3"/>
  <c r="FI187" i="3"/>
  <c r="EQ259" i="3"/>
  <c r="EK229" i="3"/>
  <c r="HQ223" i="3"/>
  <c r="FI220" i="3"/>
  <c r="HQ216" i="3"/>
  <c r="GY213" i="3"/>
  <c r="HK210" i="3"/>
  <c r="C208" i="3"/>
  <c r="DG205" i="3"/>
  <c r="DY202" i="3"/>
  <c r="FC199" i="3"/>
  <c r="GY196" i="3"/>
  <c r="DG194" i="3"/>
  <c r="FC191" i="3"/>
  <c r="GY188" i="3"/>
  <c r="GM258" i="3"/>
  <c r="GS228" i="3"/>
  <c r="HK223" i="3"/>
  <c r="FC220" i="3"/>
  <c r="HK216" i="3"/>
  <c r="GS213" i="3"/>
  <c r="HE210" i="3"/>
  <c r="HQ207" i="3"/>
  <c r="I205" i="3"/>
  <c r="DS202" i="3"/>
  <c r="EW199" i="3"/>
  <c r="GS196" i="3"/>
  <c r="DA194" i="3"/>
  <c r="EW191" i="3"/>
  <c r="GS188" i="3"/>
  <c r="FU278" i="3"/>
  <c r="GA246" i="3"/>
  <c r="I226" i="3"/>
  <c r="FU222" i="3"/>
  <c r="HQ218" i="3"/>
  <c r="GG215" i="3"/>
  <c r="GA212" i="3"/>
  <c r="GM209" i="3"/>
  <c r="GY206" i="3"/>
  <c r="HK203" i="3"/>
  <c r="DG201" i="3"/>
  <c r="EQ198" i="3"/>
  <c r="GM195" i="3"/>
  <c r="CU193" i="3"/>
  <c r="EQ190" i="3"/>
  <c r="GM187" i="3"/>
  <c r="GM257" i="3"/>
  <c r="GY216" i="3"/>
  <c r="HQ204" i="3"/>
  <c r="I194" i="3"/>
  <c r="DY186" i="3"/>
  <c r="EQ183" i="3"/>
  <c r="HE180" i="3"/>
  <c r="EE178" i="3"/>
  <c r="HK175" i="3"/>
  <c r="EQ173" i="3"/>
  <c r="C171" i="3"/>
  <c r="FC168" i="3"/>
  <c r="CI166" i="3"/>
  <c r="GA163" i="3"/>
  <c r="DY161" i="3"/>
  <c r="CI159" i="3"/>
  <c r="EQ257" i="3"/>
  <c r="GS216" i="3"/>
  <c r="HK204" i="3"/>
  <c r="C194" i="3"/>
  <c r="DS186" i="3"/>
  <c r="EK183" i="3"/>
  <c r="GY180" i="3"/>
  <c r="DY178" i="3"/>
  <c r="C740" i="3"/>
  <c r="C540" i="3"/>
  <c r="HQ387" i="3"/>
  <c r="GS331" i="3"/>
  <c r="GG306" i="3"/>
  <c r="GG291" i="3"/>
  <c r="C723" i="3"/>
  <c r="C515" i="3"/>
  <c r="C379" i="3"/>
  <c r="GS336" i="3"/>
  <c r="HK308" i="3"/>
  <c r="GG290" i="3"/>
  <c r="C602" i="3"/>
  <c r="C419" i="3"/>
  <c r="HK350" i="3"/>
  <c r="C325" i="3"/>
  <c r="C306" i="3"/>
  <c r="GM289" i="3"/>
  <c r="C729" i="3"/>
  <c r="C569" i="3"/>
  <c r="C426" i="3"/>
  <c r="HK347" i="3"/>
  <c r="GY321" i="3"/>
  <c r="GA305" i="3"/>
  <c r="FU290" i="3"/>
  <c r="C704" i="3"/>
  <c r="C576" i="3"/>
  <c r="C433" i="3"/>
  <c r="C345" i="3"/>
  <c r="GY322" i="3"/>
  <c r="HE306" i="3"/>
  <c r="GA289" i="3"/>
  <c r="C703" i="3"/>
  <c r="C567" i="3"/>
  <c r="C408" i="3"/>
  <c r="HK349" i="3"/>
  <c r="GS322" i="3"/>
  <c r="C304" i="3"/>
  <c r="FU289" i="3"/>
  <c r="C710" i="3"/>
  <c r="C542" i="3"/>
  <c r="C407" i="3"/>
  <c r="HQ351" i="3"/>
  <c r="HE325" i="3"/>
  <c r="GA309" i="3"/>
  <c r="HE297" i="3"/>
  <c r="GS282" i="3"/>
  <c r="HE311" i="3"/>
  <c r="GM274" i="3"/>
  <c r="GG265" i="3"/>
  <c r="GG258" i="3"/>
  <c r="GM251" i="3"/>
  <c r="GS242" i="3"/>
  <c r="FC235" i="3"/>
  <c r="GA229" i="3"/>
  <c r="HE296" i="3"/>
  <c r="C274" i="3"/>
  <c r="C267" i="3"/>
  <c r="C258" i="3"/>
  <c r="EQ250" i="3"/>
  <c r="GG243" i="3"/>
  <c r="HE234" i="3"/>
  <c r="FU229" i="3"/>
  <c r="GS335" i="3"/>
  <c r="GM276" i="3"/>
  <c r="HQ269" i="3"/>
  <c r="FU263" i="3"/>
  <c r="FU255" i="3"/>
  <c r="EQ249" i="3"/>
  <c r="I243" i="3"/>
  <c r="GM235" i="3"/>
  <c r="FC230" i="3"/>
  <c r="C517" i="3"/>
  <c r="I280" i="3"/>
  <c r="FO273" i="3"/>
  <c r="HK267" i="3"/>
  <c r="HK260" i="3"/>
  <c r="FO255" i="3"/>
  <c r="GG249" i="3"/>
  <c r="FU243" i="3"/>
  <c r="HE237" i="3"/>
  <c r="HQ232" i="3"/>
  <c r="C637" i="3"/>
  <c r="GA301" i="3"/>
  <c r="C277" i="3"/>
  <c r="HE270" i="3"/>
  <c r="HE265" i="3"/>
  <c r="HE260" i="3"/>
  <c r="HE254" i="3"/>
  <c r="C250" i="3"/>
  <c r="FC245" i="3"/>
  <c r="GM239" i="3"/>
  <c r="EE235" i="3"/>
  <c r="GM230" i="3"/>
  <c r="C392" i="3"/>
  <c r="HE283" i="3"/>
  <c r="HK275" i="3"/>
  <c r="FC271" i="3"/>
  <c r="FC267" i="3"/>
  <c r="FC263" i="3"/>
  <c r="FC259" i="3"/>
  <c r="FC255" i="3"/>
  <c r="FI251" i="3"/>
  <c r="GG247" i="3"/>
  <c r="HE243" i="3"/>
  <c r="I240" i="3"/>
  <c r="FI236" i="3"/>
  <c r="HE232" i="3"/>
  <c r="EW229" i="3"/>
  <c r="C493" i="3"/>
  <c r="GM306" i="3"/>
  <c r="GA278" i="3"/>
  <c r="FC274" i="3"/>
  <c r="EW270" i="3"/>
  <c r="EW266" i="3"/>
  <c r="EW262" i="3"/>
  <c r="EW258" i="3"/>
  <c r="EW254" i="3"/>
  <c r="FI250" i="3"/>
  <c r="GG246" i="3"/>
  <c r="HE242" i="3"/>
  <c r="I239" i="3"/>
  <c r="FO235" i="3"/>
  <c r="HK231" i="3"/>
  <c r="FC228" i="3"/>
  <c r="GM272" i="3"/>
  <c r="FI241" i="3"/>
  <c r="FO225" i="3"/>
  <c r="HK221" i="3"/>
  <c r="FC218" i="3"/>
  <c r="DS215" i="3"/>
  <c r="DM212" i="3"/>
  <c r="DY209" i="3"/>
  <c r="EK206" i="3"/>
  <c r="EW203" i="3"/>
  <c r="GA200" i="3"/>
  <c r="HQ197" i="3"/>
  <c r="DY195" i="3"/>
  <c r="FU192" i="3"/>
  <c r="HQ189" i="3"/>
  <c r="DY187" i="3"/>
  <c r="GS184" i="3"/>
  <c r="EQ264" i="3"/>
  <c r="GG233" i="3"/>
  <c r="FU224" i="3"/>
  <c r="HQ220" i="3"/>
  <c r="FO217" i="3"/>
  <c r="C668" i="3"/>
  <c r="C492" i="3"/>
  <c r="HQ375" i="3"/>
  <c r="GY326" i="3"/>
  <c r="GS305" i="3"/>
  <c r="GM286" i="3"/>
  <c r="C659" i="3"/>
  <c r="C507" i="3"/>
  <c r="C371" i="3"/>
  <c r="GS326" i="3"/>
  <c r="GM305" i="3"/>
  <c r="GS289" i="3"/>
  <c r="C578" i="3"/>
  <c r="C411" i="3"/>
  <c r="HQ347" i="3"/>
  <c r="GY320" i="3"/>
  <c r="GG305" i="3"/>
  <c r="GY288" i="3"/>
  <c r="C689" i="3"/>
  <c r="C553" i="3"/>
  <c r="C418" i="3"/>
  <c r="HE341" i="3"/>
  <c r="GM319" i="3"/>
  <c r="GG304" i="3"/>
  <c r="FU286" i="3"/>
  <c r="C696" i="3"/>
  <c r="C552" i="3"/>
  <c r="HQ397" i="3"/>
  <c r="C343" i="3"/>
  <c r="GS321" i="3"/>
  <c r="GS301" i="3"/>
  <c r="GY287" i="3"/>
  <c r="C695" i="3"/>
  <c r="C543" i="3"/>
  <c r="C397" i="3"/>
  <c r="HQ344" i="3"/>
  <c r="HQ318" i="3"/>
  <c r="GA303" i="3"/>
  <c r="HE286" i="3"/>
  <c r="C662" i="3"/>
  <c r="C534" i="3"/>
  <c r="HQ400" i="3"/>
  <c r="HK342" i="3"/>
  <c r="GS323" i="3"/>
  <c r="GG308" i="3"/>
  <c r="GM292" i="3"/>
  <c r="GA281" i="3"/>
  <c r="GY297" i="3"/>
  <c r="I273" i="3"/>
  <c r="I265" i="3"/>
  <c r="I258" i="3"/>
  <c r="FC249" i="3"/>
  <c r="EW242" i="3"/>
  <c r="HK234" i="3"/>
  <c r="FC227" i="3"/>
  <c r="HE289" i="3"/>
  <c r="GA273" i="3"/>
  <c r="GA264" i="3"/>
  <c r="GA257" i="3"/>
  <c r="GS249" i="3"/>
  <c r="EW241" i="3"/>
  <c r="FI234" i="3"/>
  <c r="I229" i="3"/>
  <c r="HQ309" i="3"/>
  <c r="GG275" i="3"/>
  <c r="HQ268" i="3"/>
  <c r="HQ260" i="3"/>
  <c r="HQ254" i="3"/>
  <c r="EW248" i="3"/>
  <c r="EQ241" i="3"/>
  <c r="EQ235" i="3"/>
  <c r="HK229" i="3"/>
  <c r="HE346" i="3"/>
  <c r="FC279" i="3"/>
  <c r="HK272" i="3"/>
  <c r="FO266" i="3"/>
  <c r="FO260" i="3"/>
  <c r="HK254" i="3"/>
  <c r="EQ248" i="3"/>
  <c r="C243" i="3"/>
  <c r="FI237" i="3"/>
  <c r="GG231" i="3"/>
  <c r="C573" i="3"/>
  <c r="C294" i="3"/>
  <c r="FU275" i="3"/>
  <c r="FI270" i="3"/>
  <c r="FI265" i="3"/>
  <c r="FI259" i="3"/>
  <c r="FI254" i="3"/>
  <c r="GA249" i="3"/>
  <c r="HK243" i="3"/>
  <c r="EQ239" i="3"/>
  <c r="GM234" i="3"/>
  <c r="FC229" i="3"/>
  <c r="C362" i="3"/>
  <c r="FU281" i="3"/>
  <c r="FO275" i="3"/>
  <c r="GY270" i="3"/>
  <c r="GY266" i="3"/>
  <c r="GY262" i="3"/>
  <c r="GY258" i="3"/>
  <c r="GY254" i="3"/>
  <c r="HK250" i="3"/>
  <c r="EK247" i="3"/>
  <c r="FI243" i="3"/>
  <c r="GG239" i="3"/>
  <c r="HQ235" i="3"/>
  <c r="FI232" i="3"/>
  <c r="HE228" i="3"/>
  <c r="C438" i="3"/>
  <c r="GM299" i="3"/>
  <c r="HQ277" i="3"/>
  <c r="GS273" i="3"/>
  <c r="GS269" i="3"/>
  <c r="GS265" i="3"/>
  <c r="GS261" i="3"/>
  <c r="GS257" i="3"/>
  <c r="GS253" i="3"/>
  <c r="HK249" i="3"/>
  <c r="EK246" i="3"/>
  <c r="FI242" i="3"/>
  <c r="GG238" i="3"/>
  <c r="C235" i="3"/>
  <c r="FO231" i="3"/>
  <c r="HK227" i="3"/>
  <c r="GM268" i="3"/>
  <c r="GG237" i="3"/>
  <c r="C225" i="3"/>
  <c r="FO221" i="3"/>
  <c r="HQ217" i="3"/>
  <c r="GM214" i="3"/>
  <c r="GS211" i="3"/>
  <c r="HE208" i="3"/>
  <c r="HQ205" i="3"/>
  <c r="DA203" i="3"/>
  <c r="EE200" i="3"/>
  <c r="FU197" i="3"/>
  <c r="HQ194" i="3"/>
  <c r="DY192" i="3"/>
  <c r="FU189" i="3"/>
  <c r="C187" i="3"/>
  <c r="EW184" i="3"/>
  <c r="EQ260" i="3"/>
  <c r="I230" i="3"/>
  <c r="I224" i="3"/>
  <c r="FU220" i="3"/>
  <c r="I217" i="3"/>
  <c r="HK213" i="3"/>
  <c r="C211" i="3"/>
  <c r="DG208" i="3"/>
  <c r="DS205" i="3"/>
  <c r="EK202" i="3"/>
  <c r="FO199" i="3"/>
  <c r="HK196" i="3"/>
  <c r="DS194" i="3"/>
  <c r="FO191" i="3"/>
  <c r="HK188" i="3"/>
  <c r="GM267" i="3"/>
  <c r="GS236" i="3"/>
  <c r="HK224" i="3"/>
  <c r="FC221" i="3"/>
  <c r="HE217" i="3"/>
  <c r="GA214" i="3"/>
  <c r="GG211" i="3"/>
  <c r="GS208" i="3"/>
  <c r="HE205" i="3"/>
  <c r="C203" i="3"/>
  <c r="DS200" i="3"/>
  <c r="FI197" i="3"/>
  <c r="HE194" i="3"/>
  <c r="DM192" i="3"/>
  <c r="FI189" i="3"/>
  <c r="HQ320" i="3"/>
  <c r="EW251" i="3"/>
  <c r="GG226" i="3"/>
  <c r="I223" i="3"/>
  <c r="FU219" i="3"/>
  <c r="DY216" i="3"/>
  <c r="DG213" i="3"/>
  <c r="DS210" i="3"/>
  <c r="EE207" i="3"/>
  <c r="EQ204" i="3"/>
  <c r="FO201" i="3"/>
  <c r="GY198" i="3"/>
  <c r="DG196" i="3"/>
  <c r="FC193" i="3"/>
  <c r="GY190" i="3"/>
  <c r="GY312" i="3"/>
  <c r="GY250" i="3"/>
  <c r="GA226" i="3"/>
  <c r="C223" i="3"/>
  <c r="FO219" i="3"/>
  <c r="DS216" i="3"/>
  <c r="I213" i="3"/>
  <c r="DM210" i="3"/>
  <c r="DY207" i="3"/>
  <c r="EK204" i="3"/>
  <c r="FI201" i="3"/>
  <c r="GS198" i="3"/>
  <c r="DA196" i="3"/>
  <c r="EW193" i="3"/>
  <c r="GS190" i="3"/>
  <c r="DA188" i="3"/>
  <c r="EQ270" i="3"/>
  <c r="C239" i="3"/>
  <c r="EK225" i="3"/>
  <c r="GG221" i="3"/>
  <c r="DY218" i="3"/>
  <c r="HE214" i="3"/>
  <c r="HK211" i="3"/>
  <c r="C209" i="3"/>
  <c r="DG206" i="3"/>
  <c r="DS203" i="3"/>
  <c r="EW200" i="3"/>
  <c r="GM197" i="3"/>
  <c r="CU195" i="3"/>
  <c r="EQ192" i="3"/>
  <c r="GM189" i="3"/>
  <c r="CU187" i="3"/>
  <c r="I228" i="3"/>
  <c r="GG213" i="3"/>
  <c r="DG202" i="3"/>
  <c r="EK191" i="3"/>
  <c r="FI185" i="3"/>
  <c r="GS182" i="3"/>
  <c r="DM180" i="3"/>
  <c r="GM177" i="3"/>
  <c r="DS175" i="3"/>
  <c r="GY172" i="3"/>
  <c r="EE170" i="3"/>
  <c r="HK167" i="3"/>
  <c r="EQ165" i="3"/>
  <c r="CI163" i="3"/>
  <c r="GS160" i="3"/>
  <c r="FI158" i="3"/>
  <c r="HE227" i="3"/>
  <c r="GA213" i="3"/>
  <c r="DA202" i="3"/>
  <c r="EE191" i="3"/>
  <c r="FC185" i="3"/>
  <c r="GM182" i="3"/>
  <c r="DG180" i="3"/>
  <c r="GG177" i="3"/>
  <c r="DM175" i="3"/>
  <c r="GS172" i="3"/>
  <c r="C484" i="3"/>
  <c r="HE285" i="3"/>
  <c r="GM325" i="3"/>
  <c r="C403" i="3"/>
  <c r="HK287" i="3"/>
  <c r="HQ339" i="3"/>
  <c r="C688" i="3"/>
  <c r="GM320" i="3"/>
  <c r="C519" i="3"/>
  <c r="GS300" i="3"/>
  <c r="HQ392" i="3"/>
  <c r="GS291" i="3"/>
  <c r="I269" i="3"/>
  <c r="FU246" i="3"/>
  <c r="C725" i="3"/>
  <c r="GA268" i="3"/>
  <c r="FU245" i="3"/>
  <c r="GS227" i="3"/>
  <c r="HQ270" i="3"/>
  <c r="I251" i="3"/>
  <c r="FC234" i="3"/>
  <c r="HQ294" i="3"/>
  <c r="HK263" i="3"/>
  <c r="GS247" i="3"/>
  <c r="HE233" i="3"/>
  <c r="GM278" i="3"/>
  <c r="HE264" i="3"/>
  <c r="HQ250" i="3"/>
  <c r="FO236" i="3"/>
  <c r="HE342" i="3"/>
  <c r="FC272" i="3"/>
  <c r="GY260" i="3"/>
  <c r="FO250" i="3"/>
  <c r="C241" i="3"/>
  <c r="GG230" i="3"/>
  <c r="GG292" i="3"/>
  <c r="EW271" i="3"/>
  <c r="GS259" i="3"/>
  <c r="FO249" i="3"/>
  <c r="C240" i="3"/>
  <c r="GM229" i="3"/>
  <c r="I234" i="3"/>
  <c r="EE220" i="3"/>
  <c r="FU213" i="3"/>
  <c r="GS207" i="3"/>
  <c r="I202" i="3"/>
  <c r="FU196" i="3"/>
  <c r="DY191" i="3"/>
  <c r="CO186" i="3"/>
  <c r="FO248" i="3"/>
  <c r="GS222" i="3"/>
  <c r="HE215" i="3"/>
  <c r="EQ211" i="3"/>
  <c r="GA206" i="3"/>
  <c r="C202" i="3"/>
  <c r="HK197" i="3"/>
  <c r="DS193" i="3"/>
  <c r="DS189" i="3"/>
  <c r="GS251" i="3"/>
  <c r="FO224" i="3"/>
  <c r="EE219" i="3"/>
  <c r="FI213" i="3"/>
  <c r="DM209" i="3"/>
  <c r="EW204" i="3"/>
  <c r="HE199" i="3"/>
  <c r="HE195" i="3"/>
  <c r="DM191" i="3"/>
  <c r="C485" i="3"/>
  <c r="EW236" i="3"/>
  <c r="GG222" i="3"/>
  <c r="FC217" i="3"/>
  <c r="C212" i="3"/>
  <c r="GA207" i="3"/>
  <c r="HQ202" i="3"/>
  <c r="FC198" i="3"/>
  <c r="FC194" i="3"/>
  <c r="GY189" i="3"/>
  <c r="GM254" i="3"/>
  <c r="GY224" i="3"/>
  <c r="C219" i="3"/>
  <c r="DS214" i="3"/>
  <c r="I209" i="3"/>
  <c r="GG204" i="3"/>
  <c r="DG200" i="3"/>
  <c r="GS195" i="3"/>
  <c r="GS191" i="3"/>
  <c r="DA187" i="3"/>
  <c r="GY242" i="3"/>
  <c r="FI223" i="3"/>
  <c r="GM217" i="3"/>
  <c r="C213" i="3"/>
  <c r="HK207" i="3"/>
  <c r="FO203" i="3"/>
  <c r="CU199" i="3"/>
  <c r="GM194" i="3"/>
  <c r="GM190" i="3"/>
  <c r="DG186" i="3"/>
  <c r="EE215" i="3"/>
  <c r="GG196" i="3"/>
  <c r="DG185" i="3"/>
  <c r="DG181" i="3"/>
  <c r="GY176" i="3"/>
  <c r="CU173" i="3"/>
  <c r="CU169" i="3"/>
  <c r="CU165" i="3"/>
  <c r="FU161" i="3"/>
  <c r="GM157" i="3"/>
  <c r="DY215" i="3"/>
  <c r="GA196" i="3"/>
  <c r="DA185" i="3"/>
  <c r="DA181" i="3"/>
  <c r="GS176" i="3"/>
  <c r="I174" i="3"/>
  <c r="DM171" i="3"/>
  <c r="GS168" i="3"/>
  <c r="DY166" i="3"/>
  <c r="HQ163" i="3"/>
  <c r="FO161" i="3"/>
  <c r="DY159" i="3"/>
  <c r="GA238" i="3"/>
  <c r="GY214" i="3"/>
  <c r="DM203" i="3"/>
  <c r="EK192" i="3"/>
  <c r="GY185" i="3"/>
  <c r="I183" i="3"/>
  <c r="EW180" i="3"/>
  <c r="C178" i="3"/>
  <c r="FC175" i="3"/>
  <c r="CI173" i="3"/>
  <c r="FO170" i="3"/>
  <c r="CU168" i="3"/>
  <c r="GA165" i="3"/>
  <c r="DS163" i="3"/>
  <c r="I161" i="3"/>
  <c r="GS158" i="3"/>
  <c r="I238" i="3"/>
  <c r="GS214" i="3"/>
  <c r="DG203" i="3"/>
  <c r="EE192" i="3"/>
  <c r="GS185" i="3"/>
  <c r="C183" i="3"/>
  <c r="EQ180" i="3"/>
  <c r="HQ177" i="3"/>
  <c r="EW175" i="3"/>
  <c r="I173" i="3"/>
  <c r="FI170" i="3"/>
  <c r="CO168" i="3"/>
  <c r="FU165" i="3"/>
  <c r="C163" i="3"/>
  <c r="GA160" i="3"/>
  <c r="GS298" i="3"/>
  <c r="FC219" i="3"/>
  <c r="DM207" i="3"/>
  <c r="I196" i="3"/>
  <c r="HQ186" i="3"/>
  <c r="HK183" i="3"/>
  <c r="EE181" i="3"/>
  <c r="GY178" i="3"/>
  <c r="EE176" i="3"/>
  <c r="HK173" i="3"/>
  <c r="EQ171" i="3"/>
  <c r="C169" i="3"/>
  <c r="FC166" i="3"/>
  <c r="CO164" i="3"/>
  <c r="GS161" i="3"/>
  <c r="FI249" i="3"/>
  <c r="HQ215" i="3"/>
  <c r="DS204" i="3"/>
  <c r="EE193" i="3"/>
  <c r="I186" i="3"/>
  <c r="DM183" i="3"/>
  <c r="GA180" i="3"/>
  <c r="DA178" i="3"/>
  <c r="GG175" i="3"/>
  <c r="DM173" i="3"/>
  <c r="GS170" i="3"/>
  <c r="DY168" i="3"/>
  <c r="HE165" i="3"/>
  <c r="EW163" i="3"/>
  <c r="CU161" i="3"/>
  <c r="C159" i="3"/>
  <c r="GM220" i="3"/>
  <c r="DY208" i="3"/>
  <c r="I197" i="3"/>
  <c r="EE187" i="3"/>
  <c r="HQ399" i="3"/>
  <c r="GM279" i="3"/>
  <c r="C316" i="3"/>
  <c r="HQ366" i="3"/>
  <c r="GY281" i="3"/>
  <c r="HK330" i="3"/>
  <c r="C616" i="3"/>
  <c r="GA311" i="3"/>
  <c r="C479" i="3"/>
  <c r="GM293" i="3"/>
  <c r="C365" i="3"/>
  <c r="GM287" i="3"/>
  <c r="GG264" i="3"/>
  <c r="GA245" i="3"/>
  <c r="C414" i="3"/>
  <c r="C264" i="3"/>
  <c r="C245" i="3"/>
  <c r="C525" i="3"/>
  <c r="FU268" i="3"/>
  <c r="GG250" i="3"/>
  <c r="GM231" i="3"/>
  <c r="GS278" i="3"/>
  <c r="FO263" i="3"/>
  <c r="HE245" i="3"/>
  <c r="EK231" i="3"/>
  <c r="I278" i="3"/>
  <c r="FI262" i="3"/>
  <c r="I249" i="3"/>
  <c r="C236" i="3"/>
  <c r="GG300" i="3"/>
  <c r="FC270" i="3"/>
  <c r="FC260" i="3"/>
  <c r="C249" i="3"/>
  <c r="EK239" i="3"/>
  <c r="EK230" i="3"/>
  <c r="FI281" i="3"/>
  <c r="EW269" i="3"/>
  <c r="EW259" i="3"/>
  <c r="C248" i="3"/>
  <c r="EK238" i="3"/>
  <c r="EQ229" i="3"/>
  <c r="GY226" i="3"/>
  <c r="GM219" i="3"/>
  <c r="DY213" i="3"/>
  <c r="EW207" i="3"/>
  <c r="GG201" i="3"/>
  <c r="DY196" i="3"/>
  <c r="HQ190" i="3"/>
  <c r="GM185" i="3"/>
  <c r="GM244" i="3"/>
  <c r="EW222" i="3"/>
  <c r="FI215" i="3"/>
  <c r="GA210" i="3"/>
  <c r="EE206" i="3"/>
  <c r="EE201" i="3"/>
  <c r="DS197" i="3"/>
  <c r="HK192" i="3"/>
  <c r="FO188" i="3"/>
  <c r="HQ247" i="3"/>
  <c r="GA223" i="3"/>
  <c r="EQ218" i="3"/>
  <c r="DM213" i="3"/>
  <c r="EW208" i="3"/>
  <c r="I204" i="3"/>
  <c r="DM199" i="3"/>
  <c r="DM195" i="3"/>
  <c r="HE190" i="3"/>
  <c r="GG279" i="3"/>
  <c r="GS232" i="3"/>
  <c r="GS221" i="3"/>
  <c r="FU216" i="3"/>
  <c r="GA211" i="3"/>
  <c r="HK206" i="3"/>
  <c r="FU202" i="3"/>
  <c r="GY197" i="3"/>
  <c r="GY193" i="3"/>
  <c r="FC189" i="3"/>
  <c r="C247" i="3"/>
  <c r="FC224" i="3"/>
  <c r="EE218" i="3"/>
  <c r="EW213" i="3"/>
  <c r="GG208" i="3"/>
  <c r="HQ203" i="3"/>
  <c r="GS199" i="3"/>
  <c r="DA195" i="3"/>
  <c r="DA191" i="3"/>
  <c r="GY186" i="3"/>
  <c r="FI235" i="3"/>
  <c r="HQ222" i="3"/>
  <c r="HE216" i="3"/>
  <c r="EE212" i="3"/>
  <c r="FO207" i="3"/>
  <c r="HE202" i="3"/>
  <c r="GM198" i="3"/>
  <c r="CU194" i="3"/>
  <c r="CU190" i="3"/>
  <c r="C384" i="3"/>
  <c r="DY212" i="3"/>
  <c r="EK195" i="3"/>
  <c r="EQ184" i="3"/>
  <c r="FI180" i="3"/>
  <c r="FC176" i="3"/>
  <c r="FC172" i="3"/>
  <c r="GY168" i="3"/>
  <c r="FC164" i="3"/>
  <c r="CC161" i="3"/>
  <c r="HQ356" i="3"/>
  <c r="DS212" i="3"/>
  <c r="EE195" i="3"/>
  <c r="EK184" i="3"/>
  <c r="FC180" i="3"/>
  <c r="EW176" i="3"/>
  <c r="GG173" i="3"/>
  <c r="HQ170" i="3"/>
  <c r="EW168" i="3"/>
  <c r="I166" i="3"/>
  <c r="FU163" i="3"/>
  <c r="DS161" i="3"/>
  <c r="CC159" i="3"/>
  <c r="HQ226" i="3"/>
  <c r="EK213" i="3"/>
  <c r="GS201" i="3"/>
  <c r="I191" i="3"/>
  <c r="EW185" i="3"/>
  <c r="GG182" i="3"/>
  <c r="DA180" i="3"/>
  <c r="GA177" i="3"/>
  <c r="DG175" i="3"/>
  <c r="GM172" i="3"/>
  <c r="DS170" i="3"/>
  <c r="GY167" i="3"/>
  <c r="EE165" i="3"/>
  <c r="I163" i="3"/>
  <c r="GG160" i="3"/>
  <c r="EW158" i="3"/>
  <c r="HE226" i="3"/>
  <c r="EE213" i="3"/>
  <c r="GM201" i="3"/>
  <c r="C191" i="3"/>
  <c r="EK185" i="3"/>
  <c r="GA182" i="3"/>
  <c r="CU180" i="3"/>
  <c r="FU177" i="3"/>
  <c r="DA175" i="3"/>
  <c r="GG172" i="3"/>
  <c r="DM170" i="3"/>
  <c r="GS167" i="3"/>
  <c r="DY165" i="3"/>
  <c r="GA162" i="3"/>
  <c r="EE160" i="3"/>
  <c r="GM265" i="3"/>
  <c r="GG217" i="3"/>
  <c r="GG205" i="3"/>
  <c r="GG194" i="3"/>
  <c r="FC186" i="3"/>
  <c r="FO183" i="3"/>
  <c r="I181" i="3"/>
  <c r="FC178" i="3"/>
  <c r="CI176" i="3"/>
  <c r="FO173" i="3"/>
  <c r="CU171" i="3"/>
  <c r="GA168" i="3"/>
  <c r="DG166" i="3"/>
  <c r="GY163" i="3"/>
  <c r="EW161" i="3"/>
  <c r="FU234" i="3"/>
  <c r="EW214" i="3"/>
  <c r="GS202" i="3"/>
  <c r="C192" i="3"/>
  <c r="GA185" i="3"/>
  <c r="HK182" i="3"/>
  <c r="EE180" i="3"/>
  <c r="HE177" i="3"/>
  <c r="EK175" i="3"/>
  <c r="HQ172" i="3"/>
  <c r="EW170" i="3"/>
  <c r="I168" i="3"/>
  <c r="FI165" i="3"/>
  <c r="DA163" i="3"/>
  <c r="HK160" i="3"/>
  <c r="HK277" i="3"/>
  <c r="HK218" i="3"/>
  <c r="GS206" i="3"/>
  <c r="GG195" i="3"/>
  <c r="HE186" i="3"/>
  <c r="GY183" i="3"/>
  <c r="DS181" i="3"/>
  <c r="GM178" i="3"/>
  <c r="DS176" i="3"/>
  <c r="GY173" i="3"/>
  <c r="EE171" i="3"/>
  <c r="HK168" i="3"/>
  <c r="EQ166" i="3"/>
  <c r="CC164" i="3"/>
  <c r="GG161" i="3"/>
  <c r="EQ159" i="3"/>
  <c r="GA195" i="3"/>
  <c r="HE168" i="3"/>
  <c r="CO157" i="3"/>
  <c r="I155" i="3"/>
  <c r="HE152" i="3"/>
  <c r="GG150" i="3"/>
  <c r="FI148" i="3"/>
  <c r="EK146" i="3"/>
  <c r="DY144" i="3"/>
  <c r="DY142" i="3"/>
  <c r="EE140" i="3"/>
  <c r="EQ138" i="3"/>
  <c r="FC136" i="3"/>
  <c r="FO134" i="3"/>
  <c r="EQ132" i="3"/>
  <c r="FU130" i="3"/>
  <c r="HE128" i="3"/>
  <c r="AM127" i="3"/>
  <c r="BW125" i="3"/>
  <c r="DG123" i="3"/>
  <c r="EQ121" i="3"/>
  <c r="GG119" i="3"/>
  <c r="I118" i="3"/>
  <c r="BW116" i="3"/>
  <c r="EE114" i="3"/>
  <c r="HQ175" i="3"/>
  <c r="GG158" i="3"/>
  <c r="BQ156" i="3"/>
  <c r="HK153" i="3"/>
  <c r="GM151" i="3"/>
  <c r="FO149" i="3"/>
  <c r="EQ147" i="3"/>
  <c r="DS145" i="3"/>
  <c r="DS143" i="3"/>
  <c r="DS141" i="3"/>
  <c r="EE139" i="3"/>
  <c r="HQ367" i="3"/>
  <c r="C643" i="3"/>
  <c r="GY303" i="3"/>
  <c r="HK345" i="3"/>
  <c r="C665" i="3"/>
  <c r="C318" i="3"/>
  <c r="C544" i="3"/>
  <c r="GY300" i="3"/>
  <c r="C393" i="3"/>
  <c r="C286" i="3"/>
  <c r="HK340" i="3"/>
  <c r="HK280" i="3"/>
  <c r="GG260" i="3"/>
  <c r="GY241" i="3"/>
  <c r="C376" i="3"/>
  <c r="C261" i="3"/>
  <c r="GY240" i="3"/>
  <c r="C470" i="3"/>
  <c r="HQ264" i="3"/>
  <c r="GY247" i="3"/>
  <c r="EQ231" i="3"/>
  <c r="GA275" i="3"/>
  <c r="HK259" i="3"/>
  <c r="FI245" i="3"/>
  <c r="HE229" i="3"/>
  <c r="HK274" i="3"/>
  <c r="HE261" i="3"/>
  <c r="GS246" i="3"/>
  <c r="EQ234" i="3"/>
  <c r="GA293" i="3"/>
  <c r="GY268" i="3"/>
  <c r="FC258" i="3"/>
  <c r="GA248" i="3"/>
  <c r="GS237" i="3"/>
  <c r="FI228" i="3"/>
  <c r="GS279" i="3"/>
  <c r="GS267" i="3"/>
  <c r="EW257" i="3"/>
  <c r="GA247" i="3"/>
  <c r="GY236" i="3"/>
  <c r="FO227" i="3"/>
  <c r="FC226" i="3"/>
  <c r="EQ219" i="3"/>
  <c r="HE212" i="3"/>
  <c r="I207" i="3"/>
  <c r="EK201" i="3"/>
  <c r="HQ195" i="3"/>
  <c r="FU190" i="3"/>
  <c r="EQ185" i="3"/>
  <c r="HK240" i="3"/>
  <c r="HE221" i="3"/>
  <c r="I215" i="3"/>
  <c r="HK209" i="3"/>
  <c r="FO205" i="3"/>
  <c r="HQ200" i="3"/>
  <c r="FO196" i="3"/>
  <c r="FO192" i="3"/>
  <c r="C549" i="3"/>
  <c r="FO240" i="3"/>
  <c r="EE223" i="3"/>
  <c r="FI217" i="3"/>
  <c r="GS212" i="3"/>
  <c r="GG207" i="3"/>
  <c r="EK203" i="3"/>
  <c r="HE198" i="3"/>
  <c r="FI194" i="3"/>
  <c r="FI190" i="3"/>
  <c r="EQ271" i="3"/>
  <c r="EK227" i="3"/>
  <c r="EW221" i="3"/>
  <c r="GS215" i="3"/>
  <c r="EE211" i="3"/>
  <c r="DS206" i="3"/>
  <c r="HK201" i="3"/>
  <c r="FC197" i="3"/>
  <c r="DG193" i="3"/>
  <c r="DG189" i="3"/>
  <c r="FU239" i="3"/>
  <c r="FO223" i="3"/>
  <c r="GS217" i="3"/>
  <c r="GG212" i="3"/>
  <c r="EK208" i="3"/>
  <c r="DY203" i="3"/>
  <c r="DA199" i="3"/>
  <c r="GS194" i="3"/>
  <c r="EW190" i="3"/>
  <c r="C430" i="3"/>
  <c r="EW228" i="3"/>
  <c r="I222" i="3"/>
  <c r="FI216" i="3"/>
  <c r="FO211" i="3"/>
  <c r="DS207" i="3"/>
  <c r="DM202" i="3"/>
  <c r="CU198" i="3"/>
  <c r="GM193" i="3"/>
  <c r="EQ189" i="3"/>
  <c r="GM273" i="3"/>
  <c r="EK209" i="3"/>
  <c r="GG192" i="3"/>
  <c r="CO184" i="3"/>
  <c r="HK179" i="3"/>
  <c r="DG176" i="3"/>
  <c r="HK171" i="3"/>
  <c r="DG168" i="3"/>
  <c r="DG164" i="3"/>
  <c r="EW160" i="3"/>
  <c r="EQ273" i="3"/>
  <c r="EE209" i="3"/>
  <c r="GA192" i="3"/>
  <c r="I184" i="3"/>
  <c r="HE179" i="3"/>
  <c r="DA176" i="3"/>
  <c r="EK173" i="3"/>
  <c r="FU170" i="3"/>
  <c r="DA168" i="3"/>
  <c r="GG165" i="3"/>
  <c r="DY163" i="3"/>
  <c r="BW161" i="3"/>
  <c r="GY158" i="3"/>
  <c r="EE225" i="3"/>
  <c r="HE211" i="3"/>
  <c r="EQ200" i="3"/>
  <c r="GG189" i="3"/>
  <c r="CO185" i="3"/>
  <c r="EK182" i="3"/>
  <c r="GY179" i="3"/>
  <c r="EE177" i="3"/>
  <c r="GS325" i="3"/>
  <c r="C499" i="3"/>
  <c r="HQ287" i="3"/>
  <c r="C317" i="3"/>
  <c r="C537" i="3"/>
  <c r="GY301" i="3"/>
  <c r="HQ393" i="3"/>
  <c r="FO286" i="3"/>
  <c r="HQ342" i="3"/>
  <c r="C654" i="3"/>
  <c r="C321" i="3"/>
  <c r="GS290" i="3"/>
  <c r="I257" i="3"/>
  <c r="GA237" i="3"/>
  <c r="GS276" i="3"/>
  <c r="C256" i="3"/>
  <c r="HQ237" i="3"/>
  <c r="FI280" i="3"/>
  <c r="FU260" i="3"/>
  <c r="C244" i="3"/>
  <c r="C709" i="3"/>
  <c r="FO272" i="3"/>
  <c r="FO256" i="3"/>
  <c r="GS239" i="3"/>
  <c r="C509" i="3"/>
  <c r="HE272" i="3"/>
  <c r="FI257" i="3"/>
  <c r="FO243" i="3"/>
  <c r="GA231" i="3"/>
  <c r="GA277" i="3"/>
  <c r="FC266" i="3"/>
  <c r="FC256" i="3"/>
  <c r="EW245" i="3"/>
  <c r="FU235" i="3"/>
  <c r="C621" i="3"/>
  <c r="HE275" i="3"/>
  <c r="EW265" i="3"/>
  <c r="EW255" i="3"/>
  <c r="EW244" i="3"/>
  <c r="GA234" i="3"/>
  <c r="HK285" i="3"/>
  <c r="GM223" i="3"/>
  <c r="GM216" i="3"/>
  <c r="GG210" i="3"/>
  <c r="HE204" i="3"/>
  <c r="DY199" i="3"/>
  <c r="HQ193" i="3"/>
  <c r="FU188" i="3"/>
  <c r="FI283" i="3"/>
  <c r="EW226" i="3"/>
  <c r="EK219" i="3"/>
  <c r="FO213" i="3"/>
  <c r="DS209" i="3"/>
  <c r="DG204" i="3"/>
  <c r="HK199" i="3"/>
  <c r="FO195" i="3"/>
  <c r="DS191" i="3"/>
  <c r="HE280" i="3"/>
  <c r="FI227" i="3"/>
  <c r="GY221" i="3"/>
  <c r="EE216" i="3"/>
  <c r="EK211" i="3"/>
  <c r="HQ206" i="3"/>
  <c r="HQ201" i="3"/>
  <c r="HE197" i="3"/>
  <c r="FI193" i="3"/>
  <c r="DM189" i="3"/>
  <c r="EQ263" i="3"/>
  <c r="EW225" i="3"/>
  <c r="HQ219" i="3"/>
  <c r="FU214" i="3"/>
  <c r="GY209" i="3"/>
  <c r="FC205" i="3"/>
  <c r="FI200" i="3"/>
  <c r="FC196" i="3"/>
  <c r="DG192" i="3"/>
  <c r="HQ278" i="3"/>
  <c r="EW232" i="3"/>
  <c r="GM221" i="3"/>
  <c r="FO216" i="3"/>
  <c r="FU211" i="3"/>
  <c r="HE206" i="3"/>
  <c r="FO202" i="3"/>
  <c r="GS197" i="3"/>
  <c r="GS193" i="3"/>
  <c r="EW189" i="3"/>
  <c r="EQ266" i="3"/>
  <c r="FU226" i="3"/>
  <c r="EW220" i="3"/>
  <c r="EK215" i="3"/>
  <c r="FC210" i="3"/>
  <c r="GM205" i="3"/>
  <c r="FC201" i="3"/>
  <c r="GM196" i="3"/>
  <c r="GM192" i="3"/>
  <c r="EQ188" i="3"/>
  <c r="GA225" i="3"/>
  <c r="EW206" i="3"/>
  <c r="GY187" i="3"/>
  <c r="CU183" i="3"/>
  <c r="C179" i="3"/>
  <c r="C175" i="3"/>
  <c r="DS171" i="3"/>
  <c r="C167" i="3"/>
  <c r="EE163" i="3"/>
  <c r="GA159" i="3"/>
  <c r="FU225" i="3"/>
  <c r="EQ206" i="3"/>
  <c r="GG187" i="3"/>
  <c r="CO183" i="3"/>
  <c r="HQ178" i="3"/>
  <c r="FI175" i="3"/>
  <c r="EW172" i="3"/>
  <c r="I170" i="3"/>
  <c r="FI167" i="3"/>
  <c r="CO165" i="3"/>
  <c r="GM162" i="3"/>
  <c r="EQ160" i="3"/>
  <c r="DG158" i="3"/>
  <c r="GA221" i="3"/>
  <c r="HQ208" i="3"/>
  <c r="GG197" i="3"/>
  <c r="GA187" i="3"/>
  <c r="EE184" i="3"/>
  <c r="GM181" i="3"/>
  <c r="DG179" i="3"/>
  <c r="GM176" i="3"/>
  <c r="DS174" i="3"/>
  <c r="GY171" i="3"/>
  <c r="EE169" i="3"/>
  <c r="HK166" i="3"/>
  <c r="EQ164" i="3"/>
  <c r="CO162" i="3"/>
  <c r="HK159" i="3"/>
  <c r="GA157" i="3"/>
  <c r="FU221" i="3"/>
  <c r="HK208" i="3"/>
  <c r="GA197" i="3"/>
  <c r="FO187" i="3"/>
  <c r="DY184" i="3"/>
  <c r="GG181" i="3"/>
  <c r="DA179" i="3"/>
  <c r="GG176" i="3"/>
  <c r="DM174" i="3"/>
  <c r="GS171" i="3"/>
  <c r="DY169" i="3"/>
  <c r="HE166" i="3"/>
  <c r="EK164" i="3"/>
  <c r="GY161" i="3"/>
  <c r="FI159" i="3"/>
  <c r="FO226" i="3"/>
  <c r="HQ212" i="3"/>
  <c r="EW201" i="3"/>
  <c r="GG190" i="3"/>
  <c r="EE185" i="3"/>
  <c r="FU182" i="3"/>
  <c r="CO180" i="3"/>
  <c r="FO177" i="3"/>
  <c r="CU175" i="3"/>
  <c r="GA172" i="3"/>
  <c r="DG170" i="3"/>
  <c r="GM167" i="3"/>
  <c r="DS165" i="3"/>
  <c r="HQ162" i="3"/>
  <c r="FU160" i="3"/>
  <c r="HE222" i="3"/>
  <c r="C210" i="3"/>
  <c r="GA198" i="3"/>
  <c r="I188" i="3"/>
  <c r="FO184" i="3"/>
  <c r="HQ181" i="3"/>
  <c r="EK179" i="3"/>
  <c r="HQ176" i="3"/>
  <c r="EW174" i="3"/>
  <c r="I172" i="3"/>
  <c r="FI169" i="3"/>
  <c r="CO167" i="3"/>
  <c r="FU164" i="3"/>
  <c r="DS162" i="3"/>
  <c r="GM316" i="3"/>
  <c r="C412" i="3"/>
  <c r="C666" i="3"/>
  <c r="GA313" i="3"/>
  <c r="C458" i="3"/>
  <c r="GS294" i="3"/>
  <c r="HQ369" i="3"/>
  <c r="C281" i="3"/>
  <c r="GY330" i="3"/>
  <c r="C614" i="3"/>
  <c r="GS314" i="3"/>
  <c r="HE277" i="3"/>
  <c r="GG253" i="3"/>
  <c r="FO234" i="3"/>
  <c r="EW276" i="3"/>
  <c r="C253" i="3"/>
  <c r="HQ233" i="3"/>
  <c r="FI279" i="3"/>
  <c r="HQ258" i="3"/>
  <c r="GS240" i="3"/>
  <c r="C645" i="3"/>
  <c r="FO269" i="3"/>
  <c r="FO254" i="3"/>
  <c r="EW239" i="3"/>
  <c r="GS324" i="3"/>
  <c r="HE269" i="3"/>
  <c r="HE256" i="3"/>
  <c r="C242" i="3"/>
  <c r="HK228" i="3"/>
  <c r="HQ276" i="3"/>
  <c r="GY264" i="3"/>
  <c r="FC254" i="3"/>
  <c r="GY244" i="3"/>
  <c r="EK234" i="3"/>
  <c r="C388" i="3"/>
  <c r="FI275" i="3"/>
  <c r="GS263" i="3"/>
  <c r="EW253" i="3"/>
  <c r="GY243" i="3"/>
  <c r="EQ233" i="3"/>
  <c r="GM264" i="3"/>
  <c r="EQ223" i="3"/>
  <c r="EQ216" i="3"/>
  <c r="EK210" i="3"/>
  <c r="FI204" i="3"/>
  <c r="HQ198" i="3"/>
  <c r="FU193" i="3"/>
  <c r="DY188" i="3"/>
  <c r="FI276" i="3"/>
  <c r="HE225" i="3"/>
  <c r="GS218" i="3"/>
  <c r="GY212" i="3"/>
  <c r="FC208" i="3"/>
  <c r="GM203" i="3"/>
  <c r="DS199" i="3"/>
  <c r="DS195" i="3"/>
  <c r="FO190" i="3"/>
  <c r="GM271" i="3"/>
  <c r="GM226" i="3"/>
  <c r="HK220" i="3"/>
  <c r="GY215" i="3"/>
  <c r="FU210" i="3"/>
  <c r="DY206" i="3"/>
  <c r="FU201" i="3"/>
  <c r="DM197" i="3"/>
  <c r="DM193" i="3"/>
  <c r="FI188" i="3"/>
  <c r="EQ255" i="3"/>
  <c r="HE224" i="3"/>
  <c r="I219" i="3"/>
  <c r="DY214" i="3"/>
  <c r="DG209" i="3"/>
  <c r="GM204" i="3"/>
  <c r="DM200" i="3"/>
  <c r="GY195" i="3"/>
  <c r="GY191" i="3"/>
  <c r="GM270" i="3"/>
  <c r="EE227" i="3"/>
  <c r="EQ221" i="3"/>
  <c r="GM215" i="3"/>
  <c r="DY211" i="3"/>
  <c r="DM206" i="3"/>
  <c r="HE201" i="3"/>
  <c r="EW197" i="3"/>
  <c r="DA193" i="3"/>
  <c r="DA189" i="3"/>
  <c r="EQ258" i="3"/>
  <c r="GG225" i="3"/>
  <c r="HE219" i="3"/>
  <c r="FI214" i="3"/>
  <c r="DG210" i="3"/>
  <c r="C205" i="3"/>
  <c r="GS200" i="3"/>
  <c r="EQ196" i="3"/>
  <c r="CU192" i="3"/>
  <c r="CU188" i="3"/>
  <c r="C222" i="3"/>
  <c r="FI203" i="3"/>
  <c r="DM187" i="3"/>
  <c r="EW182" i="3"/>
  <c r="GA178" i="3"/>
  <c r="EE174" i="3"/>
  <c r="GA170" i="3"/>
  <c r="GA166" i="3"/>
  <c r="GS162" i="3"/>
  <c r="EE159" i="3"/>
  <c r="HQ221" i="3"/>
  <c r="FC203" i="3"/>
  <c r="DG187" i="3"/>
  <c r="EQ182" i="3"/>
  <c r="FU178" i="3"/>
  <c r="HQ174" i="3"/>
  <c r="DA172" i="3"/>
  <c r="GG169" i="3"/>
  <c r="DM167" i="3"/>
  <c r="GS164" i="3"/>
  <c r="EQ162" i="3"/>
  <c r="CU160" i="3"/>
  <c r="I158" i="3"/>
  <c r="GY219" i="3"/>
  <c r="FI207" i="3"/>
  <c r="EK196" i="3"/>
  <c r="CO187" i="3"/>
  <c r="C184" i="3"/>
  <c r="EQ181" i="3"/>
  <c r="HK178" i="3"/>
  <c r="EQ176" i="3"/>
  <c r="C174" i="3"/>
  <c r="FC171" i="3"/>
  <c r="CI169" i="3"/>
  <c r="C652" i="3"/>
  <c r="HE303" i="3"/>
  <c r="C364" i="3"/>
  <c r="C570" i="3"/>
  <c r="HK300" i="3"/>
  <c r="C398" i="3"/>
  <c r="FI284" i="3"/>
  <c r="C341" i="3"/>
  <c r="C687" i="3"/>
  <c r="HK317" i="3"/>
  <c r="C526" i="3"/>
  <c r="GM307" i="3"/>
  <c r="GG272" i="3"/>
  <c r="GG252" i="3"/>
  <c r="HK230" i="3"/>
  <c r="C273" i="3"/>
  <c r="I252" i="3"/>
  <c r="HE230" i="3"/>
  <c r="C275" i="3"/>
  <c r="FU258" i="3"/>
  <c r="HE238" i="3"/>
  <c r="HQ333" i="3"/>
  <c r="HK268" i="3"/>
  <c r="FU251" i="3"/>
  <c r="HQ236" i="3"/>
  <c r="GM315" i="3"/>
  <c r="FI267" i="3"/>
  <c r="HE253" i="3"/>
  <c r="GA241" i="3"/>
  <c r="C693" i="3"/>
  <c r="HE274" i="3"/>
  <c r="FC264" i="3"/>
  <c r="GY252" i="3"/>
  <c r="HK242" i="3"/>
  <c r="GS233" i="3"/>
  <c r="GY331" i="3"/>
  <c r="EW273" i="3"/>
  <c r="EW263" i="3"/>
  <c r="GY251" i="3"/>
  <c r="HK241" i="3"/>
  <c r="GY232" i="3"/>
  <c r="GM252" i="3"/>
  <c r="GY222" i="3"/>
  <c r="HK215" i="3"/>
  <c r="HQ209" i="3"/>
  <c r="DM204" i="3"/>
  <c r="FU198" i="3"/>
  <c r="DY193" i="3"/>
  <c r="HQ187" i="3"/>
  <c r="EQ272" i="3"/>
  <c r="FI225" i="3"/>
  <c r="EW218" i="3"/>
  <c r="FC212" i="3"/>
  <c r="GM207" i="3"/>
  <c r="EQ203" i="3"/>
  <c r="FO198" i="3"/>
  <c r="FO194" i="3"/>
  <c r="DS190" i="3"/>
  <c r="GM263" i="3"/>
  <c r="EQ226" i="3"/>
  <c r="C220" i="3"/>
  <c r="C215" i="3"/>
  <c r="DY210" i="3"/>
  <c r="FI205" i="3"/>
  <c r="DY201" i="3"/>
  <c r="FI196" i="3"/>
  <c r="FI192" i="3"/>
  <c r="DM188" i="3"/>
  <c r="FU247" i="3"/>
  <c r="FI224" i="3"/>
  <c r="EK218" i="3"/>
  <c r="FC213" i="3"/>
  <c r="GM208" i="3"/>
  <c r="C204" i="3"/>
  <c r="GY199" i="3"/>
  <c r="DG195" i="3"/>
  <c r="DG191" i="3"/>
  <c r="GM266" i="3"/>
  <c r="EE226" i="3"/>
  <c r="GY220" i="3"/>
  <c r="HK214" i="3"/>
  <c r="FI210" i="3"/>
  <c r="GS205" i="3"/>
  <c r="DM201" i="3"/>
  <c r="DA197" i="3"/>
  <c r="EW192" i="3"/>
  <c r="EW188" i="3"/>
  <c r="EQ254" i="3"/>
  <c r="GS224" i="3"/>
  <c r="FI219" i="3"/>
  <c r="GM213" i="3"/>
  <c r="EQ209" i="3"/>
  <c r="GA204" i="3"/>
  <c r="DA200" i="3"/>
  <c r="CU196" i="3"/>
  <c r="EQ191" i="3"/>
  <c r="EQ187" i="3"/>
  <c r="EQ220" i="3"/>
  <c r="GM200" i="3"/>
  <c r="GG186" i="3"/>
  <c r="GY181" i="3"/>
  <c r="CI178" i="3"/>
  <c r="CI174" i="3"/>
  <c r="CI170" i="3"/>
  <c r="EE166" i="3"/>
  <c r="DA162" i="3"/>
  <c r="HE158" i="3"/>
  <c r="EK220" i="3"/>
  <c r="GG200" i="3"/>
  <c r="FU186" i="3"/>
  <c r="GS181" i="3"/>
  <c r="I178" i="3"/>
  <c r="FU174" i="3"/>
  <c r="HE171" i="3"/>
  <c r="EK169" i="3"/>
  <c r="HQ166" i="3"/>
  <c r="EW164" i="3"/>
  <c r="CU162" i="3"/>
  <c r="HQ159" i="3"/>
  <c r="GM269" i="3"/>
  <c r="I218" i="3"/>
  <c r="I206" i="3"/>
  <c r="I195" i="3"/>
  <c r="FO186" i="3"/>
  <c r="GA183" i="3"/>
  <c r="CU181" i="3"/>
  <c r="FO178" i="3"/>
  <c r="CU176" i="3"/>
  <c r="GA173" i="3"/>
  <c r="DG171" i="3"/>
  <c r="GM168" i="3"/>
  <c r="DS166" i="3"/>
  <c r="HK163" i="3"/>
  <c r="FI161" i="3"/>
  <c r="DS159" i="3"/>
  <c r="EQ269" i="3"/>
  <c r="C218" i="3"/>
  <c r="C206" i="3"/>
  <c r="C195" i="3"/>
  <c r="FI186" i="3"/>
  <c r="FU183" i="3"/>
  <c r="CO181" i="3"/>
  <c r="FI178" i="3"/>
  <c r="CO176" i="3"/>
  <c r="FU173" i="3"/>
  <c r="DA171" i="3"/>
  <c r="GG168" i="3"/>
  <c r="DM166" i="3"/>
  <c r="FI163" i="3"/>
  <c r="DG161" i="3"/>
  <c r="BQ159" i="3"/>
  <c r="HK222" i="3"/>
  <c r="I210" i="3"/>
  <c r="GG198" i="3"/>
  <c r="DG188" i="3"/>
  <c r="FU184" i="3"/>
  <c r="C182" i="3"/>
  <c r="EQ179" i="3"/>
  <c r="C177" i="3"/>
  <c r="FC174" i="3"/>
  <c r="CI172" i="3"/>
  <c r="FO169" i="3"/>
  <c r="CU167" i="3"/>
  <c r="GA164" i="3"/>
  <c r="DY162" i="3"/>
  <c r="GM291" i="3"/>
  <c r="EW219" i="3"/>
  <c r="DG207" i="3"/>
  <c r="C196" i="3"/>
  <c r="HK186" i="3"/>
  <c r="HE183" i="3"/>
  <c r="DY181" i="3"/>
  <c r="GS178" i="3"/>
  <c r="DY176" i="3"/>
  <c r="HE173" i="3"/>
  <c r="EK171" i="3"/>
  <c r="HQ168" i="3"/>
  <c r="EW166" i="3"/>
  <c r="CI164" i="3"/>
  <c r="GM161" i="3"/>
  <c r="EW159" i="3"/>
  <c r="EQ224" i="3"/>
  <c r="DM211" i="3"/>
  <c r="GG199" i="3"/>
  <c r="C588" i="3"/>
  <c r="HK294" i="3"/>
  <c r="GS340" i="3"/>
  <c r="C506" i="3"/>
  <c r="GS295" i="3"/>
  <c r="C366" i="3"/>
  <c r="GS281" i="3"/>
  <c r="GS329" i="3"/>
  <c r="C615" i="3"/>
  <c r="C311" i="3"/>
  <c r="C455" i="3"/>
  <c r="GM300" i="3"/>
  <c r="GG269" i="3"/>
  <c r="FI248" i="3"/>
  <c r="FO230" i="3"/>
  <c r="C269" i="3"/>
  <c r="EW249" i="3"/>
  <c r="FI230" i="3"/>
  <c r="HQ271" i="3"/>
  <c r="FU254" i="3"/>
  <c r="HK237" i="3"/>
  <c r="C309" i="3"/>
  <c r="FO265" i="3"/>
  <c r="C251" i="3"/>
  <c r="EW234" i="3"/>
  <c r="GG287" i="3"/>
  <c r="HE266" i="3"/>
  <c r="FO251" i="3"/>
  <c r="GS238" i="3"/>
  <c r="C629" i="3"/>
  <c r="GY272" i="3"/>
  <c r="FC262" i="3"/>
  <c r="FC252" i="3"/>
  <c r="FU241" i="3"/>
  <c r="HQ231" i="3"/>
  <c r="C322" i="3"/>
  <c r="GS271" i="3"/>
  <c r="EW261" i="3"/>
  <c r="FC251" i="3"/>
  <c r="FU240" i="3"/>
  <c r="C231" i="3"/>
  <c r="HK248" i="3"/>
  <c r="C221" i="3"/>
  <c r="EQ214" i="3"/>
  <c r="FI208" i="3"/>
  <c r="GM202" i="3"/>
  <c r="DY197" i="3"/>
  <c r="HQ191" i="3"/>
  <c r="GA186" i="3"/>
  <c r="EQ256" i="3"/>
  <c r="GG223" i="3"/>
  <c r="GG216" i="3"/>
  <c r="DG212" i="3"/>
  <c r="C207" i="3"/>
  <c r="GG202" i="3"/>
  <c r="DS198" i="3"/>
  <c r="HK193" i="3"/>
  <c r="HK189" i="3"/>
  <c r="GM255" i="3"/>
  <c r="FC225" i="3"/>
  <c r="GA219" i="3"/>
  <c r="EE214" i="3"/>
  <c r="HE209" i="3"/>
  <c r="GS204" i="3"/>
  <c r="FO200" i="3"/>
  <c r="DM196" i="3"/>
  <c r="GM310" i="3"/>
  <c r="C238" i="3"/>
  <c r="HQ274" i="3"/>
  <c r="GY279" i="3"/>
  <c r="GS255" i="3"/>
  <c r="HQ199" i="3"/>
  <c r="GY204" i="3"/>
  <c r="I212" i="3"/>
  <c r="EQ267" i="3"/>
  <c r="FO210" i="3"/>
  <c r="FC192" i="3"/>
  <c r="EW217" i="3"/>
  <c r="EW198" i="3"/>
  <c r="I227" i="3"/>
  <c r="FC206" i="3"/>
  <c r="GM188" i="3"/>
  <c r="GM183" i="3"/>
  <c r="FO167" i="3"/>
  <c r="GY207" i="3"/>
  <c r="HE175" i="3"/>
  <c r="EK165" i="3"/>
  <c r="FC223" i="3"/>
  <c r="GG184" i="3"/>
  <c r="HK174" i="3"/>
  <c r="EQ168" i="3"/>
  <c r="FO163" i="3"/>
  <c r="BW159" i="3"/>
  <c r="EW216" i="3"/>
  <c r="GA193" i="3"/>
  <c r="DY183" i="3"/>
  <c r="DM178" i="3"/>
  <c r="DY173" i="3"/>
  <c r="EK168" i="3"/>
  <c r="DM163" i="3"/>
  <c r="GM158" i="3"/>
  <c r="FU208" i="3"/>
  <c r="FC187" i="3"/>
  <c r="GA181" i="3"/>
  <c r="GA176" i="3"/>
  <c r="GM171" i="3"/>
  <c r="GY166" i="3"/>
  <c r="CC162" i="3"/>
  <c r="GA217" i="3"/>
  <c r="GA194" i="3"/>
  <c r="C480" i="3"/>
  <c r="FO285" i="3"/>
  <c r="HK256" i="3"/>
  <c r="FC268" i="3"/>
  <c r="GM245" i="3"/>
  <c r="FU194" i="3"/>
  <c r="FU200" i="3"/>
  <c r="EK207" i="3"/>
  <c r="HQ239" i="3"/>
  <c r="EQ208" i="3"/>
  <c r="FC190" i="3"/>
  <c r="FO214" i="3"/>
  <c r="EW196" i="3"/>
  <c r="HE223" i="3"/>
  <c r="EE204" i="3"/>
  <c r="GS186" i="3"/>
  <c r="FC181" i="3"/>
  <c r="GM165" i="3"/>
  <c r="C198" i="3"/>
  <c r="DY174" i="3"/>
  <c r="DA164" i="3"/>
  <c r="FC216" i="3"/>
  <c r="EE183" i="3"/>
  <c r="FO174" i="3"/>
  <c r="FC167" i="3"/>
  <c r="GG162" i="3"/>
  <c r="DA158" i="3"/>
  <c r="GY211" i="3"/>
  <c r="GA189" i="3"/>
  <c r="EE182" i="3"/>
  <c r="DY177" i="3"/>
  <c r="EK172" i="3"/>
  <c r="EW167" i="3"/>
  <c r="EE162" i="3"/>
  <c r="HE249" i="3"/>
  <c r="DY204" i="3"/>
  <c r="CU186" i="3"/>
  <c r="GG180" i="3"/>
  <c r="GM175" i="3"/>
  <c r="GY170" i="3"/>
  <c r="HK165" i="3"/>
  <c r="DA161" i="3"/>
  <c r="HK212" i="3"/>
  <c r="GA190" i="3"/>
  <c r="FO182" i="3"/>
  <c r="FI177" i="3"/>
  <c r="FU172" i="3"/>
  <c r="GG167" i="3"/>
  <c r="HK162" i="3"/>
  <c r="DA159" i="3"/>
  <c r="I214" i="3"/>
  <c r="EK194" i="3"/>
  <c r="FU185" i="3"/>
  <c r="FI182" i="3"/>
  <c r="GA179" i="3"/>
  <c r="HK176" i="3"/>
  <c r="CU174" i="3"/>
  <c r="CI171" i="3"/>
  <c r="DS168" i="3"/>
  <c r="FC165" i="3"/>
  <c r="HE162" i="3"/>
  <c r="DM160" i="3"/>
  <c r="HE218" i="3"/>
  <c r="DY171" i="3"/>
  <c r="HK156" i="3"/>
  <c r="EK154" i="3"/>
  <c r="BQ152" i="3"/>
  <c r="FU149" i="3"/>
  <c r="DA147" i="3"/>
  <c r="HQ144" i="3"/>
  <c r="FU142" i="3"/>
  <c r="CI140" i="3"/>
  <c r="AY138" i="3"/>
  <c r="HE135" i="3"/>
  <c r="FU133" i="3"/>
  <c r="DG131" i="3"/>
  <c r="CU129" i="3"/>
  <c r="CI127" i="3"/>
  <c r="I125" i="3"/>
  <c r="HQ122" i="3"/>
  <c r="HE120" i="3"/>
  <c r="HE118" i="3"/>
  <c r="HK116" i="3"/>
  <c r="C115" i="3"/>
  <c r="EK178" i="3"/>
  <c r="CO158" i="3"/>
  <c r="EQ155" i="3"/>
  <c r="BW153" i="3"/>
  <c r="GA150" i="3"/>
  <c r="DG148" i="3"/>
  <c r="HK145" i="3"/>
  <c r="FO143" i="3"/>
  <c r="BW141" i="3"/>
  <c r="I139" i="3"/>
  <c r="AY137" i="3"/>
  <c r="BK135" i="3"/>
  <c r="CC133" i="3"/>
  <c r="DA131" i="3"/>
  <c r="EK129" i="3"/>
  <c r="FU127" i="3"/>
  <c r="HE125" i="3"/>
  <c r="AM124" i="3"/>
  <c r="BW122" i="3"/>
  <c r="DG120" i="3"/>
  <c r="FC118" i="3"/>
  <c r="HE116" i="3"/>
  <c r="AY115" i="3"/>
  <c r="DG113" i="3"/>
  <c r="FO111" i="3"/>
  <c r="C110" i="3"/>
  <c r="BQ108" i="3"/>
  <c r="DY106" i="3"/>
  <c r="GG104" i="3"/>
  <c r="FO180" i="3"/>
  <c r="EE161" i="3"/>
  <c r="FC156" i="3"/>
  <c r="DY154" i="3"/>
  <c r="DA152" i="3"/>
  <c r="CC150" i="3"/>
  <c r="I148" i="3"/>
  <c r="HE145" i="3"/>
  <c r="HE143" i="3"/>
  <c r="HE141" i="3"/>
  <c r="HQ139" i="3"/>
  <c r="I138" i="3"/>
  <c r="AY136" i="3"/>
  <c r="BK134" i="3"/>
  <c r="CI132" i="3"/>
  <c r="DM130" i="3"/>
  <c r="EW128" i="3"/>
  <c r="GG126" i="3"/>
  <c r="HQ124" i="3"/>
  <c r="AY123" i="3"/>
  <c r="CI121" i="3"/>
  <c r="DY119" i="3"/>
  <c r="FU117" i="3"/>
  <c r="I116" i="3"/>
  <c r="BW114" i="3"/>
  <c r="EE112" i="3"/>
  <c r="GM110" i="3"/>
  <c r="AG109" i="3"/>
  <c r="CO107" i="3"/>
  <c r="EW105" i="3"/>
  <c r="EW202" i="3"/>
  <c r="EK170" i="3"/>
  <c r="FU157" i="3"/>
  <c r="EE155" i="3"/>
  <c r="DG153" i="3"/>
  <c r="CI151" i="3"/>
  <c r="BK149" i="3"/>
  <c r="HK146" i="3"/>
  <c r="GY144" i="3"/>
  <c r="GY142" i="3"/>
  <c r="HE140" i="3"/>
  <c r="HQ138" i="3"/>
  <c r="I137" i="3"/>
  <c r="AY135" i="3"/>
  <c r="BQ133" i="3"/>
  <c r="CO131" i="3"/>
  <c r="DY129" i="3"/>
  <c r="FI127" i="3"/>
  <c r="GS125" i="3"/>
  <c r="I124" i="3"/>
  <c r="BK122" i="3"/>
  <c r="CU120" i="3"/>
  <c r="EQ118" i="3"/>
  <c r="HQ225" i="3"/>
  <c r="I175" i="3"/>
  <c r="EQ158" i="3"/>
  <c r="HQ155" i="3"/>
  <c r="GS153" i="3"/>
  <c r="FU151" i="3"/>
  <c r="EW149" i="3"/>
  <c r="DY147" i="3"/>
  <c r="DA145" i="3"/>
  <c r="DA143" i="3"/>
  <c r="DA141" i="3"/>
  <c r="DM139" i="3"/>
  <c r="DY137" i="3"/>
  <c r="EK135" i="3"/>
  <c r="EW133" i="3"/>
  <c r="GA131" i="3"/>
  <c r="C297" i="3"/>
  <c r="GA260" i="3"/>
  <c r="I242" i="3"/>
  <c r="GY256" i="3"/>
  <c r="FC236" i="3"/>
  <c r="DY189" i="3"/>
  <c r="HK195" i="3"/>
  <c r="GA202" i="3"/>
  <c r="EK226" i="3"/>
  <c r="GY205" i="3"/>
  <c r="FC188" i="3"/>
  <c r="HQ211" i="3"/>
  <c r="EW194" i="3"/>
  <c r="EK221" i="3"/>
  <c r="GY201" i="3"/>
  <c r="FC242" i="3"/>
  <c r="DS179" i="3"/>
  <c r="C164" i="3"/>
  <c r="C190" i="3"/>
  <c r="CO173" i="3"/>
  <c r="CC163" i="3"/>
  <c r="EW210" i="3"/>
  <c r="CO182" i="3"/>
  <c r="EE173" i="3"/>
  <c r="DG167" i="3"/>
  <c r="EK162" i="3"/>
  <c r="C158" i="3"/>
  <c r="EQ210" i="3"/>
  <c r="EE188" i="3"/>
  <c r="I182" i="3"/>
  <c r="I177" i="3"/>
  <c r="CO172" i="3"/>
  <c r="DA167" i="3"/>
  <c r="CI162" i="3"/>
  <c r="HQ234" i="3"/>
  <c r="GY202" i="3"/>
  <c r="GG185" i="3"/>
  <c r="EK180" i="3"/>
  <c r="EQ175" i="3"/>
  <c r="FC170" i="3"/>
  <c r="FO165" i="3"/>
  <c r="HQ160" i="3"/>
  <c r="FC211" i="3"/>
  <c r="EE189" i="3"/>
  <c r="DS182" i="3"/>
  <c r="DM177" i="3"/>
  <c r="DY172" i="3"/>
  <c r="EK167" i="3"/>
  <c r="FO162" i="3"/>
  <c r="GM261" i="3"/>
  <c r="FU212" i="3"/>
  <c r="I193" i="3"/>
  <c r="DS185" i="3"/>
  <c r="DM182" i="3"/>
  <c r="EE179" i="3"/>
  <c r="FO176" i="3"/>
  <c r="FC173" i="3"/>
  <c r="GM170" i="3"/>
  <c r="C168" i="3"/>
  <c r="DG165" i="3"/>
  <c r="FI162" i="3"/>
  <c r="BQ160" i="3"/>
  <c r="GM206" i="3"/>
  <c r="EK166" i="3"/>
  <c r="FO156" i="3"/>
  <c r="CO154" i="3"/>
  <c r="GS151" i="3"/>
  <c r="DY149" i="3"/>
  <c r="I147" i="3"/>
  <c r="FU144" i="3"/>
  <c r="CC142" i="3"/>
  <c r="I140" i="3"/>
  <c r="GS137" i="3"/>
  <c r="FI135" i="3"/>
  <c r="DY133" i="3"/>
  <c r="BK131" i="3"/>
  <c r="AY129" i="3"/>
  <c r="GS126" i="3"/>
  <c r="GG124" i="3"/>
  <c r="FU122" i="3"/>
  <c r="FI120" i="3"/>
  <c r="FI118" i="3"/>
  <c r="FO116" i="3"/>
  <c r="GA114" i="3"/>
  <c r="EW173" i="3"/>
  <c r="GS157" i="3"/>
  <c r="CU155" i="3"/>
  <c r="GY152" i="3"/>
  <c r="EE150" i="3"/>
  <c r="BK148" i="3"/>
  <c r="FO145" i="3"/>
  <c r="BW143" i="3"/>
  <c r="HQ140" i="3"/>
  <c r="GG138" i="3"/>
  <c r="GS136" i="3"/>
  <c r="HE134" i="3"/>
  <c r="I133" i="3"/>
  <c r="BE131" i="3"/>
  <c r="CO129" i="3"/>
  <c r="DY127" i="3"/>
  <c r="FI125" i="3"/>
  <c r="GS123" i="3"/>
  <c r="I122" i="3"/>
  <c r="BK120" i="3"/>
  <c r="DG118" i="3"/>
  <c r="FI116" i="3"/>
  <c r="HQ114" i="3"/>
  <c r="BK113" i="3"/>
  <c r="DS111" i="3"/>
  <c r="C342" i="3"/>
  <c r="C360" i="3"/>
  <c r="FO238" i="3"/>
  <c r="FI229" i="3"/>
  <c r="GM246" i="3"/>
  <c r="GS339" i="3"/>
  <c r="DA184" i="3"/>
  <c r="HK191" i="3"/>
  <c r="FI198" i="3"/>
  <c r="FU223" i="3"/>
  <c r="EE203" i="3"/>
  <c r="GM262" i="3"/>
  <c r="GS209" i="3"/>
  <c r="DA192" i="3"/>
  <c r="FU218" i="3"/>
  <c r="EQ199" i="3"/>
  <c r="FO218" i="3"/>
  <c r="EQ177" i="3"/>
  <c r="HQ161" i="3"/>
  <c r="HE185" i="3"/>
  <c r="FI171" i="3"/>
  <c r="HK161" i="3"/>
  <c r="FU204" i="3"/>
  <c r="GS180" i="3"/>
  <c r="EQ172" i="3"/>
  <c r="FO166" i="3"/>
  <c r="HE161" i="3"/>
  <c r="EE157" i="3"/>
  <c r="FC207" i="3"/>
  <c r="I187" i="3"/>
  <c r="EK181" i="3"/>
  <c r="EK176" i="3"/>
  <c r="EW171" i="3"/>
  <c r="FI166" i="3"/>
  <c r="FC161" i="3"/>
  <c r="GM224" i="3"/>
  <c r="I200" i="3"/>
  <c r="C185" i="3"/>
  <c r="GM179" i="3"/>
  <c r="GY174" i="3"/>
  <c r="HK169" i="3"/>
  <c r="C165" i="3"/>
  <c r="DY160" i="3"/>
  <c r="FO208" i="3"/>
  <c r="EK187" i="3"/>
  <c r="FU181" i="3"/>
  <c r="FU176" i="3"/>
  <c r="GG171" i="3"/>
  <c r="GS166" i="3"/>
  <c r="BW162" i="3"/>
  <c r="I246" i="3"/>
  <c r="GG209" i="3"/>
  <c r="GG191" i="3"/>
  <c r="HK184" i="3"/>
  <c r="HK181" i="3"/>
  <c r="CI179" i="3"/>
  <c r="C176" i="3"/>
  <c r="DG173" i="3"/>
  <c r="EQ170" i="3"/>
  <c r="GA167" i="3"/>
  <c r="HK164" i="3"/>
  <c r="DM162" i="3"/>
  <c r="GM159" i="3"/>
  <c r="GM186" i="3"/>
  <c r="C162" i="3"/>
  <c r="DS156" i="3"/>
  <c r="HQ153" i="3"/>
  <c r="EW151" i="3"/>
  <c r="CC149" i="3"/>
  <c r="GG146" i="3"/>
  <c r="CC144" i="3"/>
  <c r="HQ141" i="3"/>
  <c r="GG139" i="3"/>
  <c r="EW137" i="3"/>
  <c r="DM135" i="3"/>
  <c r="AM133" i="3"/>
  <c r="HQ130" i="3"/>
  <c r="FI128" i="3"/>
  <c r="EW126" i="3"/>
  <c r="EK124" i="3"/>
  <c r="DY122" i="3"/>
  <c r="DM120" i="3"/>
  <c r="DM118" i="3"/>
  <c r="DS116" i="3"/>
  <c r="EQ261" i="3"/>
  <c r="I171" i="3"/>
  <c r="EK157" i="3"/>
  <c r="C155" i="3"/>
  <c r="FC152" i="3"/>
  <c r="CI150" i="3"/>
  <c r="GM147" i="3"/>
  <c r="BW145" i="3"/>
  <c r="HK142" i="3"/>
  <c r="FU140" i="3"/>
  <c r="EK138" i="3"/>
  <c r="EW136" i="3"/>
  <c r="FI134" i="3"/>
  <c r="GG132" i="3"/>
  <c r="HK130" i="3"/>
  <c r="AS129" i="3"/>
  <c r="CC127" i="3"/>
  <c r="DM125" i="3"/>
  <c r="EW123" i="3"/>
  <c r="GG121" i="3"/>
  <c r="C120" i="3"/>
  <c r="BK118" i="3"/>
  <c r="DM116" i="3"/>
  <c r="FU114" i="3"/>
  <c r="I113" i="3"/>
  <c r="BW111" i="3"/>
  <c r="EE109" i="3"/>
  <c r="GM107" i="3"/>
  <c r="AG106" i="3"/>
  <c r="GG245" i="3"/>
  <c r="FU175" i="3"/>
  <c r="GA158" i="3"/>
  <c r="I156" i="3"/>
  <c r="HE153" i="3"/>
  <c r="GG151" i="3"/>
  <c r="FI149" i="3"/>
  <c r="EK147" i="3"/>
  <c r="DM145" i="3"/>
  <c r="DM143" i="3"/>
  <c r="DM141" i="3"/>
  <c r="DY139" i="3"/>
  <c r="EK137" i="3"/>
  <c r="EW135" i="3"/>
  <c r="FI133" i="3"/>
  <c r="GM131" i="3"/>
  <c r="C130" i="3"/>
  <c r="BE128" i="3"/>
  <c r="CO126" i="3"/>
  <c r="DY124" i="3"/>
  <c r="FI122" i="3"/>
  <c r="GS120" i="3"/>
  <c r="AG119" i="3"/>
  <c r="CC117" i="3"/>
  <c r="EK115" i="3"/>
  <c r="GS113" i="3"/>
  <c r="AM112" i="3"/>
  <c r="CU110" i="3"/>
  <c r="FC108" i="3"/>
  <c r="HK106" i="3"/>
  <c r="BE105" i="3"/>
  <c r="FO185" i="3"/>
  <c r="EW165" i="3"/>
  <c r="BW157" i="3"/>
  <c r="HK154" i="3"/>
  <c r="GM152" i="3"/>
  <c r="FO150" i="3"/>
  <c r="EQ148" i="3"/>
  <c r="C603" i="3"/>
  <c r="FU280" i="3"/>
  <c r="HQ302" i="3"/>
  <c r="FI273" i="3"/>
  <c r="EW237" i="3"/>
  <c r="GA224" i="3"/>
  <c r="GA227" i="3"/>
  <c r="C330" i="3"/>
  <c r="HE193" i="3"/>
  <c r="HE220" i="3"/>
  <c r="DS201" i="3"/>
  <c r="HE235" i="3"/>
  <c r="FU207" i="3"/>
  <c r="GS189" i="3"/>
  <c r="I216" i="3"/>
  <c r="EQ197" i="3"/>
  <c r="HE207" i="3"/>
  <c r="FO175" i="3"/>
  <c r="C160" i="3"/>
  <c r="GG183" i="3"/>
  <c r="DY170" i="3"/>
  <c r="GM160" i="3"/>
  <c r="I199" i="3"/>
  <c r="FC179" i="3"/>
  <c r="CU172" i="3"/>
  <c r="C166" i="3"/>
  <c r="DM161" i="3"/>
  <c r="EQ253" i="3"/>
  <c r="HE294" i="3"/>
  <c r="C334" i="3"/>
  <c r="FU264" i="3"/>
  <c r="HE258" i="3"/>
  <c r="C685" i="3"/>
  <c r="FU217" i="3"/>
  <c r="I220" i="3"/>
  <c r="EK233" i="3"/>
  <c r="HE191" i="3"/>
  <c r="GY217" i="3"/>
  <c r="DG199" i="3"/>
  <c r="EQ225" i="3"/>
  <c r="EW205" i="3"/>
  <c r="GS187" i="3"/>
  <c r="EQ213" i="3"/>
  <c r="EQ195" i="3"/>
  <c r="I198" i="3"/>
  <c r="GM173" i="3"/>
  <c r="DM158" i="3"/>
  <c r="EW181" i="3"/>
  <c r="CO169" i="3"/>
  <c r="FU159" i="3"/>
  <c r="GG193" i="3"/>
  <c r="DS178" i="3"/>
  <c r="HK170" i="3"/>
  <c r="CI165" i="3"/>
  <c r="EK160" i="3"/>
  <c r="I225" i="3"/>
  <c r="EK200" i="3"/>
  <c r="I185" i="3"/>
  <c r="GS179" i="3"/>
  <c r="HE174" i="3"/>
  <c r="HQ169" i="3"/>
  <c r="I165" i="3"/>
  <c r="CI160" i="3"/>
  <c r="C216" i="3"/>
  <c r="EK193" i="3"/>
  <c r="DS183" i="3"/>
  <c r="DG178" i="3"/>
  <c r="DS173" i="3"/>
  <c r="EE168" i="3"/>
  <c r="FC163" i="3"/>
  <c r="FI226" i="3"/>
  <c r="EQ201" i="3"/>
  <c r="DY185" i="3"/>
  <c r="I180" i="3"/>
  <c r="CO175" i="3"/>
  <c r="DA170" i="3"/>
  <c r="DM165" i="3"/>
  <c r="FO160" i="3"/>
  <c r="C226" i="3"/>
  <c r="HE203" i="3"/>
  <c r="I189" i="3"/>
  <c r="DG184" i="3"/>
  <c r="HQ180" i="3"/>
  <c r="CU178" i="3"/>
  <c r="EE175" i="3"/>
  <c r="FO172" i="3"/>
  <c r="GY169" i="3"/>
  <c r="CI167" i="3"/>
  <c r="DS164" i="3"/>
  <c r="EK161" i="3"/>
  <c r="HQ158" i="3"/>
  <c r="DM181" i="3"/>
  <c r="HK158" i="3"/>
  <c r="GS155" i="3"/>
  <c r="DY153" i="3"/>
  <c r="I151" i="3"/>
  <c r="DM148" i="3"/>
  <c r="HQ145" i="3"/>
  <c r="FU143" i="3"/>
  <c r="DY141" i="3"/>
  <c r="CO139" i="3"/>
  <c r="BE137" i="3"/>
  <c r="HK134" i="3"/>
  <c r="CU132" i="3"/>
  <c r="CC130" i="3"/>
  <c r="BQ128" i="3"/>
  <c r="BE126" i="3"/>
  <c r="AS124" i="3"/>
  <c r="AG122" i="3"/>
  <c r="I120" i="3"/>
  <c r="GG117" i="3"/>
  <c r="GS115" i="3"/>
  <c r="EE205" i="3"/>
  <c r="CO166" i="3"/>
  <c r="HE156" i="3"/>
  <c r="EE154" i="3"/>
  <c r="BK152" i="3"/>
  <c r="DS149" i="3"/>
  <c r="C147" i="3"/>
  <c r="FO144" i="3"/>
  <c r="DS142" i="3"/>
  <c r="CC140" i="3"/>
  <c r="AS138" i="3"/>
  <c r="BE136" i="3"/>
  <c r="BQ134" i="3"/>
  <c r="CO132" i="3"/>
  <c r="DS130" i="3"/>
  <c r="FC128" i="3"/>
  <c r="GM126" i="3"/>
  <c r="C125" i="3"/>
  <c r="BE123" i="3"/>
  <c r="CO121" i="3"/>
  <c r="EE119" i="3"/>
  <c r="GA117" i="3"/>
  <c r="U116" i="3"/>
  <c r="CC114" i="3"/>
  <c r="EK112" i="3"/>
  <c r="GS110" i="3"/>
  <c r="AM109" i="3"/>
  <c r="CU107" i="3"/>
  <c r="FC105" i="3"/>
  <c r="GY203" i="3"/>
  <c r="GG170" i="3"/>
  <c r="GG157" i="3"/>
  <c r="EK155" i="3"/>
  <c r="DM153" i="3"/>
  <c r="CO151" i="3"/>
  <c r="BQ149" i="3"/>
  <c r="HQ146" i="3"/>
  <c r="HE144" i="3"/>
  <c r="HE142" i="3"/>
  <c r="HK140" i="3"/>
  <c r="C139" i="3"/>
  <c r="AS137" i="3"/>
  <c r="BE135" i="3"/>
  <c r="BW133" i="3"/>
  <c r="CU131" i="3"/>
  <c r="EE129" i="3"/>
  <c r="FO127" i="3"/>
  <c r="GY125" i="3"/>
  <c r="AG124" i="3"/>
  <c r="BQ122" i="3"/>
  <c r="DA120" i="3"/>
  <c r="GS332" i="3"/>
  <c r="C354" i="3"/>
  <c r="HQ244" i="3"/>
  <c r="EW246" i="3"/>
  <c r="FU277" i="3"/>
  <c r="EW211" i="3"/>
  <c r="EK214" i="3"/>
  <c r="GM222" i="3"/>
  <c r="HE189" i="3"/>
  <c r="HQ214" i="3"/>
  <c r="DG197" i="3"/>
  <c r="GA222" i="3"/>
  <c r="HK202" i="3"/>
  <c r="EW274" i="3"/>
  <c r="GY210" i="3"/>
  <c r="EQ193" i="3"/>
  <c r="I190" i="3"/>
  <c r="FO171" i="3"/>
  <c r="HE241" i="3"/>
  <c r="DM179" i="3"/>
  <c r="HE167" i="3"/>
  <c r="FC158" i="3"/>
  <c r="EK188" i="3"/>
  <c r="CI177" i="3"/>
  <c r="C170" i="3"/>
  <c r="GM164" i="3"/>
  <c r="CO160" i="3"/>
  <c r="EW223" i="3"/>
  <c r="C199" i="3"/>
  <c r="GA184" i="3"/>
  <c r="EW179" i="3"/>
  <c r="FI174" i="3"/>
  <c r="FU169" i="3"/>
  <c r="GG164" i="3"/>
  <c r="HE159" i="3"/>
  <c r="FC214" i="3"/>
  <c r="I192" i="3"/>
  <c r="HQ182" i="3"/>
  <c r="HK177" i="3"/>
  <c r="C173" i="3"/>
  <c r="CI168" i="3"/>
  <c r="DG163" i="3"/>
  <c r="GG224" i="3"/>
  <c r="C200" i="3"/>
  <c r="HQ184" i="3"/>
  <c r="GG179" i="3"/>
  <c r="GS174" i="3"/>
  <c r="HE169" i="3"/>
  <c r="HQ164" i="3"/>
  <c r="DS160" i="3"/>
  <c r="FO222" i="3"/>
  <c r="FC202" i="3"/>
  <c r="C188" i="3"/>
  <c r="FC183" i="3"/>
  <c r="FU180" i="3"/>
  <c r="GY177" i="3"/>
  <c r="CI175" i="3"/>
  <c r="DS172" i="3"/>
  <c r="FC169" i="3"/>
  <c r="GM166" i="3"/>
  <c r="GM163" i="3"/>
  <c r="CO161" i="3"/>
  <c r="FU158" i="3"/>
  <c r="GG178" i="3"/>
  <c r="CU158" i="3"/>
  <c r="EW155" i="3"/>
  <c r="CC153" i="3"/>
  <c r="EK150" i="3"/>
  <c r="BQ148" i="3"/>
  <c r="FU145" i="3"/>
  <c r="DY143" i="3"/>
  <c r="CC141" i="3"/>
  <c r="AS139" i="3"/>
  <c r="GY136" i="3"/>
  <c r="DS134" i="3"/>
  <c r="AY132" i="3"/>
  <c r="AG130" i="3"/>
  <c r="C128" i="3"/>
  <c r="HK125" i="3"/>
  <c r="GY123" i="3"/>
  <c r="GM121" i="3"/>
  <c r="EK119" i="3"/>
  <c r="EK117" i="3"/>
  <c r="EW115" i="3"/>
  <c r="EE194" i="3"/>
  <c r="I164" i="3"/>
  <c r="FI156" i="3"/>
  <c r="CI154" i="3"/>
  <c r="EQ151" i="3"/>
  <c r="BW149" i="3"/>
  <c r="GA146" i="3"/>
  <c r="DS144" i="3"/>
  <c r="BW142" i="3"/>
  <c r="C140" i="3"/>
  <c r="GM137" i="3"/>
  <c r="GY135" i="3"/>
  <c r="HK133" i="3"/>
  <c r="AS132" i="3"/>
  <c r="BW130" i="3"/>
  <c r="DG128" i="3"/>
  <c r="EQ126" i="3"/>
  <c r="GA124" i="3"/>
  <c r="HK122" i="3"/>
  <c r="AS121" i="3"/>
  <c r="CI119" i="3"/>
  <c r="EE117" i="3"/>
  <c r="GM115" i="3"/>
  <c r="AG114" i="3"/>
  <c r="CO112" i="3"/>
  <c r="EW110" i="3"/>
  <c r="HE108" i="3"/>
  <c r="AY107" i="3"/>
  <c r="DG105" i="3"/>
  <c r="C193" i="3"/>
  <c r="DM168" i="3"/>
  <c r="DY157" i="3"/>
  <c r="CO155" i="3"/>
  <c r="BQ153" i="3"/>
  <c r="HQ150" i="3"/>
  <c r="GS148" i="3"/>
  <c r="FU146" i="3"/>
  <c r="FI144" i="3"/>
  <c r="FI142" i="3"/>
  <c r="FO140" i="3"/>
  <c r="GA138" i="3"/>
  <c r="GM136" i="3"/>
  <c r="GY134" i="3"/>
  <c r="C133" i="3"/>
  <c r="AY131" i="3"/>
  <c r="CI129" i="3"/>
  <c r="DS127" i="3"/>
  <c r="FC125" i="3"/>
  <c r="GM123" i="3"/>
  <c r="C122" i="3"/>
  <c r="C633" i="3"/>
  <c r="I260" i="3"/>
  <c r="FO229" i="3"/>
  <c r="C232" i="3"/>
  <c r="EW267" i="3"/>
  <c r="FU205" i="3"/>
  <c r="FO209" i="3"/>
  <c r="GA216" i="3"/>
  <c r="HE187" i="3"/>
  <c r="GM212" i="3"/>
  <c r="GY194" i="3"/>
  <c r="HK219" i="3"/>
  <c r="FC200" i="3"/>
  <c r="FC250" i="3"/>
  <c r="GA208" i="3"/>
  <c r="CU191" i="3"/>
  <c r="HK185" i="3"/>
  <c r="EQ169" i="3"/>
  <c r="FI218" i="3"/>
  <c r="EK177" i="3"/>
  <c r="FU166" i="3"/>
  <c r="GM253" i="3"/>
  <c r="DM186" i="3"/>
  <c r="GY175" i="3"/>
  <c r="GA169" i="3"/>
  <c r="CU164" i="3"/>
  <c r="FO159" i="3"/>
  <c r="GS219" i="3"/>
  <c r="EE196" i="3"/>
  <c r="HQ183" i="3"/>
  <c r="HE178" i="3"/>
  <c r="HQ173" i="3"/>
  <c r="I169" i="3"/>
  <c r="HE163" i="3"/>
  <c r="DM159" i="3"/>
  <c r="FI211" i="3"/>
  <c r="EK189" i="3"/>
  <c r="DY182" i="3"/>
  <c r="DS177" i="3"/>
  <c r="EE172" i="3"/>
  <c r="EQ167" i="3"/>
  <c r="FU162" i="3"/>
  <c r="I221" i="3"/>
  <c r="EE197" i="3"/>
  <c r="DM184" i="3"/>
  <c r="CO179" i="3"/>
  <c r="DA174" i="3"/>
  <c r="DM169" i="3"/>
  <c r="DY164" i="3"/>
  <c r="BW160" i="3"/>
  <c r="EK217" i="3"/>
  <c r="DA201" i="3"/>
  <c r="EK186" i="3"/>
  <c r="DG183" i="3"/>
  <c r="DY180" i="3"/>
  <c r="FC177" i="3"/>
  <c r="GM174" i="3"/>
  <c r="C172" i="3"/>
  <c r="DG169" i="3"/>
  <c r="CU166" i="3"/>
  <c r="EQ163" i="3"/>
  <c r="HE160" i="3"/>
  <c r="DY158" i="3"/>
  <c r="DM176" i="3"/>
  <c r="GY157" i="3"/>
  <c r="DA155" i="3"/>
  <c r="FI152" i="3"/>
  <c r="CO150" i="3"/>
  <c r="GS147" i="3"/>
  <c r="DY145" i="3"/>
  <c r="CC143" i="3"/>
  <c r="C141" i="3"/>
  <c r="GM138" i="3"/>
  <c r="DG136" i="3"/>
  <c r="BW134" i="3"/>
  <c r="GY131" i="3"/>
  <c r="GM129" i="3"/>
  <c r="GA127" i="3"/>
  <c r="FO125" i="3"/>
  <c r="FC123" i="3"/>
  <c r="CU121" i="3"/>
  <c r="CO119" i="3"/>
  <c r="CO117" i="3"/>
  <c r="DA115" i="3"/>
  <c r="EW183" i="3"/>
  <c r="GA161" i="3"/>
  <c r="DM156" i="3"/>
  <c r="FO153" i="3"/>
  <c r="CU151" i="3"/>
  <c r="GY148" i="3"/>
  <c r="EE146" i="3"/>
  <c r="BW144" i="3"/>
  <c r="HK141" i="3"/>
  <c r="GA139" i="3"/>
  <c r="EQ137" i="3"/>
  <c r="FC135" i="3"/>
  <c r="FO133" i="3"/>
  <c r="GS131" i="3"/>
  <c r="I130" i="3"/>
  <c r="BK128" i="3"/>
  <c r="CU126" i="3"/>
  <c r="EE124" i="3"/>
  <c r="FO122" i="3"/>
  <c r="GY120" i="3"/>
  <c r="AM119" i="3"/>
  <c r="CI117" i="3"/>
  <c r="EQ115" i="3"/>
  <c r="GY113" i="3"/>
  <c r="AS112" i="3"/>
  <c r="DA110" i="3"/>
  <c r="FI108" i="3"/>
  <c r="HQ106" i="3"/>
  <c r="BK105" i="3"/>
  <c r="HQ185" i="3"/>
  <c r="GS165" i="3"/>
  <c r="CC157" i="3"/>
  <c r="HQ154" i="3"/>
  <c r="GS152" i="3"/>
  <c r="FU150" i="3"/>
  <c r="EW148" i="3"/>
  <c r="DY146" i="3"/>
  <c r="DM144" i="3"/>
  <c r="DM142" i="3"/>
  <c r="DS140" i="3"/>
  <c r="EE138" i="3"/>
  <c r="EQ136" i="3"/>
  <c r="FC134" i="3"/>
  <c r="FO204" i="3"/>
  <c r="EK197" i="3"/>
  <c r="EQ186" i="3"/>
  <c r="DA166" i="3"/>
  <c r="EK190" i="3"/>
  <c r="GA175" i="3"/>
  <c r="FO164" i="3"/>
  <c r="I160" i="3"/>
  <c r="HE148" i="3"/>
  <c r="EK139" i="3"/>
  <c r="DY130" i="3"/>
  <c r="CC122" i="3"/>
  <c r="EE217" i="3"/>
  <c r="DG152" i="3"/>
  <c r="FO142" i="3"/>
  <c r="DM134" i="3"/>
  <c r="AG127" i="3"/>
  <c r="GA119" i="3"/>
  <c r="GG112" i="3"/>
  <c r="EQ107" i="3"/>
  <c r="CO178" i="3"/>
  <c r="FU154" i="3"/>
  <c r="DM149" i="3"/>
  <c r="FI143" i="3"/>
  <c r="CI138" i="3"/>
  <c r="DM133" i="3"/>
  <c r="GA129" i="3"/>
  <c r="AS126" i="3"/>
  <c r="DM122" i="3"/>
  <c r="CC119" i="3"/>
  <c r="GY116" i="3"/>
  <c r="FO114" i="3"/>
  <c r="CI112" i="3"/>
  <c r="HQ109" i="3"/>
  <c r="GG107" i="3"/>
  <c r="DA105" i="3"/>
  <c r="DS180" i="3"/>
  <c r="FO158" i="3"/>
  <c r="CI155" i="3"/>
  <c r="CU152" i="3"/>
  <c r="FC149" i="3"/>
  <c r="FO146" i="3"/>
  <c r="DG144" i="3"/>
  <c r="BK142" i="3"/>
  <c r="HK139" i="3"/>
  <c r="GA137" i="3"/>
  <c r="EQ135" i="3"/>
  <c r="DG133" i="3"/>
  <c r="AS131" i="3"/>
  <c r="AG129" i="3"/>
  <c r="C127" i="3"/>
  <c r="HK124" i="3"/>
  <c r="GY122" i="3"/>
  <c r="GM120" i="3"/>
  <c r="GM118" i="3"/>
  <c r="FO212" i="3"/>
  <c r="CO170" i="3"/>
  <c r="DM157" i="3"/>
  <c r="HE154" i="3"/>
  <c r="EK152" i="3"/>
  <c r="BQ150" i="3"/>
  <c r="FU147" i="3"/>
  <c r="BE145" i="3"/>
  <c r="GS142" i="3"/>
  <c r="FC140" i="3"/>
  <c r="DS138" i="3"/>
  <c r="CI136" i="3"/>
  <c r="AY134" i="3"/>
  <c r="C132" i="3"/>
  <c r="HK129" i="3"/>
  <c r="AS128" i="3"/>
  <c r="CC126" i="3"/>
  <c r="DM124" i="3"/>
  <c r="EW122" i="3"/>
  <c r="GG120" i="3"/>
  <c r="I119" i="3"/>
  <c r="BQ117" i="3"/>
  <c r="DY115" i="3"/>
  <c r="GG113" i="3"/>
  <c r="AA112" i="3"/>
  <c r="CI110" i="3"/>
  <c r="EQ108" i="3"/>
  <c r="GY106" i="3"/>
  <c r="AS105" i="3"/>
  <c r="C189" i="3"/>
  <c r="DY167" i="3"/>
  <c r="DG157" i="3"/>
  <c r="BW155" i="3"/>
  <c r="C153" i="3"/>
  <c r="GY150" i="3"/>
  <c r="GA148" i="3"/>
  <c r="FC146" i="3"/>
  <c r="EQ144" i="3"/>
  <c r="EQ142" i="3"/>
  <c r="EW140" i="3"/>
  <c r="FI138" i="3"/>
  <c r="FU136" i="3"/>
  <c r="GG134" i="3"/>
  <c r="HE132" i="3"/>
  <c r="AG131" i="3"/>
  <c r="BQ129" i="3"/>
  <c r="DA127" i="3"/>
  <c r="EK125" i="3"/>
  <c r="FU123" i="3"/>
  <c r="HE121" i="3"/>
  <c r="AM120" i="3"/>
  <c r="CI118" i="3"/>
  <c r="EK116" i="3"/>
  <c r="GS114" i="3"/>
  <c r="AM113" i="3"/>
  <c r="CU111" i="3"/>
  <c r="FC109" i="3"/>
  <c r="HK107" i="3"/>
  <c r="BE106" i="3"/>
  <c r="DM104" i="3"/>
  <c r="DY179" i="3"/>
  <c r="DG160" i="3"/>
  <c r="EE156" i="3"/>
  <c r="DA154" i="3"/>
  <c r="CC152" i="3"/>
  <c r="I150" i="3"/>
  <c r="HE147" i="3"/>
  <c r="GG145" i="3"/>
  <c r="GG143" i="3"/>
  <c r="GG141" i="3"/>
  <c r="GS139" i="3"/>
  <c r="HE137" i="3"/>
  <c r="HQ135" i="3"/>
  <c r="I134" i="3"/>
  <c r="BK132" i="3"/>
  <c r="CO130" i="3"/>
  <c r="DY128" i="3"/>
  <c r="FI126" i="3"/>
  <c r="GS124" i="3"/>
  <c r="I123" i="3"/>
  <c r="BK121" i="3"/>
  <c r="DA119" i="3"/>
  <c r="EW117" i="3"/>
  <c r="HE115" i="3"/>
  <c r="AY114" i="3"/>
  <c r="DG112" i="3"/>
  <c r="FO110" i="3"/>
  <c r="C109" i="3"/>
  <c r="BQ107" i="3"/>
  <c r="DY105" i="3"/>
  <c r="GM103" i="3"/>
  <c r="AM102" i="3"/>
  <c r="GY147" i="3"/>
  <c r="DA132" i="3"/>
  <c r="GM117" i="3"/>
  <c r="GA111" i="3"/>
  <c r="BE107" i="3"/>
  <c r="EK103" i="3"/>
  <c r="FO101" i="3"/>
  <c r="O100" i="3"/>
  <c r="CI98" i="3"/>
  <c r="FO96" i="3"/>
  <c r="U95" i="3"/>
  <c r="DA93" i="3"/>
  <c r="GG91" i="3"/>
  <c r="AS90" i="3"/>
  <c r="EK88" i="3"/>
  <c r="IC86" i="3"/>
  <c r="CO85" i="3"/>
  <c r="GG83" i="3"/>
  <c r="AS82" i="3"/>
  <c r="EW80" i="3"/>
  <c r="O79" i="3"/>
  <c r="DS77" i="3"/>
  <c r="HW75" i="3"/>
  <c r="CO74" i="3"/>
  <c r="GS72" i="3"/>
  <c r="BK71" i="3"/>
  <c r="FU69" i="3"/>
  <c r="AS68" i="3"/>
  <c r="GA66" i="3"/>
  <c r="BE65" i="3"/>
  <c r="GG63" i="3"/>
  <c r="DS208" i="3"/>
  <c r="EE145" i="3"/>
  <c r="CI130" i="3"/>
  <c r="DA116" i="3"/>
  <c r="AM111" i="3"/>
  <c r="EE106" i="3"/>
  <c r="CC103" i="3"/>
  <c r="DM101" i="3"/>
  <c r="GG99" i="3"/>
  <c r="AG98" i="3"/>
  <c r="DM96" i="3"/>
  <c r="GS94" i="3"/>
  <c r="AY93" i="3"/>
  <c r="EE91" i="3"/>
  <c r="HW89" i="3"/>
  <c r="CI88" i="3"/>
  <c r="GA86" i="3"/>
  <c r="AM85" i="3"/>
  <c r="EE83" i="3"/>
  <c r="HW81" i="3"/>
  <c r="CU80" i="3"/>
  <c r="GY78" i="3"/>
  <c r="BQ77" i="3"/>
  <c r="FU75" i="3"/>
  <c r="AM74" i="3"/>
  <c r="EQ72" i="3"/>
  <c r="I71" i="3"/>
  <c r="DS69" i="3"/>
  <c r="IO67" i="3"/>
  <c r="DY66" i="3"/>
  <c r="C65" i="3"/>
  <c r="EE63" i="3"/>
  <c r="FU171" i="3"/>
  <c r="CI143" i="3"/>
  <c r="BW128" i="3"/>
  <c r="DG115" i="3"/>
  <c r="DM110" i="3"/>
  <c r="HE105" i="3"/>
  <c r="DA186" i="3"/>
  <c r="DS184" i="3"/>
  <c r="FI183" i="3"/>
  <c r="GS163" i="3"/>
  <c r="C186" i="3"/>
  <c r="EQ174" i="3"/>
  <c r="CU163" i="3"/>
  <c r="EQ157" i="3"/>
  <c r="EW147" i="3"/>
  <c r="CU138" i="3"/>
  <c r="EQ129" i="3"/>
  <c r="AY121" i="3"/>
  <c r="HK180" i="3"/>
  <c r="C151" i="3"/>
  <c r="FO141" i="3"/>
  <c r="DS133" i="3"/>
  <c r="AY126" i="3"/>
  <c r="GY118" i="3"/>
  <c r="HK111" i="3"/>
  <c r="FU106" i="3"/>
  <c r="DA173" i="3"/>
  <c r="CC154" i="3"/>
  <c r="DA148" i="3"/>
  <c r="BQ143" i="3"/>
  <c r="GG137" i="3"/>
  <c r="GA132" i="3"/>
  <c r="AM129" i="3"/>
  <c r="DG125" i="3"/>
  <c r="GA121" i="3"/>
  <c r="GS118" i="3"/>
  <c r="FC116" i="3"/>
  <c r="DS114" i="3"/>
  <c r="HE111" i="3"/>
  <c r="FU109" i="3"/>
  <c r="EK107" i="3"/>
  <c r="C105" i="3"/>
  <c r="GS177" i="3"/>
  <c r="CC158" i="3"/>
  <c r="FO154" i="3"/>
  <c r="C152" i="3"/>
  <c r="DG149" i="3"/>
  <c r="DS146" i="3"/>
  <c r="BK144" i="3"/>
  <c r="GY141" i="3"/>
  <c r="FO139" i="3"/>
  <c r="EE137" i="3"/>
  <c r="CU135" i="3"/>
  <c r="HQ132" i="3"/>
  <c r="GY130" i="3"/>
  <c r="GM128" i="3"/>
  <c r="GA126" i="3"/>
  <c r="FO124" i="3"/>
  <c r="FC122" i="3"/>
  <c r="EQ120" i="3"/>
  <c r="CU118" i="3"/>
  <c r="I201" i="3"/>
  <c r="FU167" i="3"/>
  <c r="BQ157" i="3"/>
  <c r="FI154" i="3"/>
  <c r="CO152" i="3"/>
  <c r="GS149" i="3"/>
  <c r="CC147" i="3"/>
  <c r="GS144" i="3"/>
  <c r="EW142" i="3"/>
  <c r="DG140" i="3"/>
  <c r="BW138" i="3"/>
  <c r="I136" i="3"/>
  <c r="GS133" i="3"/>
  <c r="EE131" i="3"/>
  <c r="FO129" i="3"/>
  <c r="GY127" i="3"/>
  <c r="AG126" i="3"/>
  <c r="BQ124" i="3"/>
  <c r="DA122" i="3"/>
  <c r="EK120" i="3"/>
  <c r="GG118" i="3"/>
  <c r="U117" i="3"/>
  <c r="CC115" i="3"/>
  <c r="EK113" i="3"/>
  <c r="GS111" i="3"/>
  <c r="AM110" i="3"/>
  <c r="CU108" i="3"/>
  <c r="FC106" i="3"/>
  <c r="HK104" i="3"/>
  <c r="HE184" i="3"/>
  <c r="HE164" i="3"/>
  <c r="I157" i="3"/>
  <c r="GY154" i="3"/>
  <c r="GA152" i="3"/>
  <c r="FC150" i="3"/>
  <c r="EE148" i="3"/>
  <c r="DG146" i="3"/>
  <c r="CU144" i="3"/>
  <c r="CU142" i="3"/>
  <c r="DA140" i="3"/>
  <c r="DM138" i="3"/>
  <c r="DY136" i="3"/>
  <c r="EK134" i="3"/>
  <c r="FI132" i="3"/>
  <c r="GM130" i="3"/>
  <c r="C129" i="3"/>
  <c r="BE127" i="3"/>
  <c r="CO125" i="3"/>
  <c r="DY123" i="3"/>
  <c r="FI121" i="3"/>
  <c r="GY119" i="3"/>
  <c r="AM118" i="3"/>
  <c r="CO116" i="3"/>
  <c r="EW114" i="3"/>
  <c r="HE112" i="3"/>
  <c r="AY111" i="3"/>
  <c r="DG109" i="3"/>
  <c r="FO107" i="3"/>
  <c r="C106" i="3"/>
  <c r="BQ104" i="3"/>
  <c r="HE176" i="3"/>
  <c r="CO159" i="3"/>
  <c r="CI156" i="3"/>
  <c r="I154" i="3"/>
  <c r="HE151" i="3"/>
  <c r="GG149" i="3"/>
  <c r="FI147" i="3"/>
  <c r="EK145" i="3"/>
  <c r="EK143" i="3"/>
  <c r="EK141" i="3"/>
  <c r="EW139" i="3"/>
  <c r="FI137" i="3"/>
  <c r="FU135" i="3"/>
  <c r="GG133" i="3"/>
  <c r="HK131" i="3"/>
  <c r="AS130" i="3"/>
  <c r="CC128" i="3"/>
  <c r="DM126" i="3"/>
  <c r="EW124" i="3"/>
  <c r="GG122" i="3"/>
  <c r="HQ120" i="3"/>
  <c r="BE119" i="3"/>
  <c r="DA117" i="3"/>
  <c r="FI115" i="3"/>
  <c r="HQ113" i="3"/>
  <c r="BK112" i="3"/>
  <c r="DS110" i="3"/>
  <c r="GA108" i="3"/>
  <c r="U107" i="3"/>
  <c r="CC105" i="3"/>
  <c r="EQ103" i="3"/>
  <c r="GG220" i="3"/>
  <c r="GA145" i="3"/>
  <c r="EE130" i="3"/>
  <c r="DY116" i="3"/>
  <c r="BK111" i="3"/>
  <c r="EK106" i="3"/>
  <c r="CI103" i="3"/>
  <c r="DS101" i="3"/>
  <c r="GM99" i="3"/>
  <c r="AM98" i="3"/>
  <c r="DS96" i="3"/>
  <c r="GY94" i="3"/>
  <c r="BE93" i="3"/>
  <c r="EK91" i="3"/>
  <c r="IC89" i="3"/>
  <c r="CO88" i="3"/>
  <c r="GG86" i="3"/>
  <c r="AS85" i="3"/>
  <c r="EK83" i="3"/>
  <c r="IC81" i="3"/>
  <c r="DA80" i="3"/>
  <c r="HE78" i="3"/>
  <c r="BW77" i="3"/>
  <c r="GA75" i="3"/>
  <c r="AS74" i="3"/>
  <c r="EW72" i="3"/>
  <c r="O71" i="3"/>
  <c r="DY69" i="3"/>
  <c r="IU67" i="3"/>
  <c r="EE66" i="3"/>
  <c r="I65" i="3"/>
  <c r="EK63" i="3"/>
  <c r="CO174" i="3"/>
  <c r="EE143" i="3"/>
  <c r="DS128" i="3"/>
  <c r="EE115" i="3"/>
  <c r="EK110" i="3"/>
  <c r="HK105" i="3"/>
  <c r="AA103" i="3"/>
  <c r="BQ101" i="3"/>
  <c r="EK99" i="3"/>
  <c r="HK97" i="3"/>
  <c r="BQ96" i="3"/>
  <c r="EW94" i="3"/>
  <c r="C93" i="3"/>
  <c r="CI91" i="3"/>
  <c r="GA89" i="3"/>
  <c r="AM88" i="3"/>
  <c r="EE86" i="3"/>
  <c r="HW84" i="3"/>
  <c r="CI83" i="3"/>
  <c r="GA81" i="3"/>
  <c r="AY80" i="3"/>
  <c r="FC78" i="3"/>
  <c r="U77" i="3"/>
  <c r="DY75" i="3"/>
  <c r="IC73" i="3"/>
  <c r="CU72" i="3"/>
  <c r="GY70" i="3"/>
  <c r="BW69" i="3"/>
  <c r="GY67" i="3"/>
  <c r="CC66" i="3"/>
  <c r="HE64" i="3"/>
  <c r="CI63" i="3"/>
  <c r="DS158" i="3"/>
  <c r="CI141" i="3"/>
  <c r="DG126" i="3"/>
  <c r="EK114" i="3"/>
  <c r="HK109" i="3"/>
  <c r="BW105" i="3"/>
  <c r="GM102" i="3"/>
  <c r="O101" i="3"/>
  <c r="CI99" i="3"/>
  <c r="FI97" i="3"/>
  <c r="O96" i="3"/>
  <c r="CU94" i="3"/>
  <c r="GA92" i="3"/>
  <c r="AG91" i="3"/>
  <c r="DY89" i="3"/>
  <c r="HQ87" i="3"/>
  <c r="CC86" i="3"/>
  <c r="FU84" i="3"/>
  <c r="AG83" i="3"/>
  <c r="DY81" i="3"/>
  <c r="II79" i="3"/>
  <c r="DA78" i="3"/>
  <c r="HE76" i="3"/>
  <c r="BW75" i="3"/>
  <c r="GA73" i="3"/>
  <c r="AS72" i="3"/>
  <c r="FC70" i="3"/>
  <c r="U69" i="3"/>
  <c r="EW67" i="3"/>
  <c r="AA66" i="3"/>
  <c r="FC64" i="3"/>
  <c r="AG63" i="3"/>
  <c r="FC155" i="3"/>
  <c r="AY139" i="3"/>
  <c r="GM180" i="3"/>
  <c r="CU179" i="3"/>
  <c r="C181" i="3"/>
  <c r="EQ161" i="3"/>
  <c r="FI184" i="3"/>
  <c r="HK172" i="3"/>
  <c r="I162" i="3"/>
  <c r="BW156" i="3"/>
  <c r="CO146" i="3"/>
  <c r="DA137" i="3"/>
  <c r="DM128" i="3"/>
  <c r="BQ120" i="3"/>
  <c r="FI168" i="3"/>
  <c r="HK149" i="3"/>
  <c r="DY140" i="3"/>
  <c r="EK132" i="3"/>
  <c r="BQ125" i="3"/>
  <c r="C118" i="3"/>
  <c r="AA111" i="3"/>
  <c r="CC106" i="3"/>
  <c r="GG163" i="3"/>
  <c r="FI153" i="3"/>
  <c r="GG147" i="3"/>
  <c r="BQ142" i="3"/>
  <c r="CO137" i="3"/>
  <c r="EE132" i="3"/>
  <c r="GS128" i="3"/>
  <c r="BK125" i="3"/>
  <c r="EE121" i="3"/>
  <c r="EW118" i="3"/>
  <c r="DG116" i="3"/>
  <c r="AA114" i="3"/>
  <c r="FI111" i="3"/>
  <c r="DY109" i="3"/>
  <c r="AS107" i="3"/>
  <c r="GA104" i="3"/>
  <c r="DY175" i="3"/>
  <c r="DS157" i="3"/>
  <c r="DS154" i="3"/>
  <c r="GA151" i="3"/>
  <c r="GM148" i="3"/>
  <c r="BW146" i="3"/>
  <c r="GY143" i="3"/>
  <c r="FC141" i="3"/>
  <c r="DS139" i="3"/>
  <c r="CI137" i="3"/>
  <c r="GS134" i="3"/>
  <c r="FU132" i="3"/>
  <c r="FC130" i="3"/>
  <c r="EQ128" i="3"/>
  <c r="EE126" i="3"/>
  <c r="DS124" i="3"/>
  <c r="DG122" i="3"/>
  <c r="AY120" i="3"/>
  <c r="AY118" i="3"/>
  <c r="EE190" i="3"/>
  <c r="DA165" i="3"/>
  <c r="GM156" i="3"/>
  <c r="DM154" i="3"/>
  <c r="HQ151" i="3"/>
  <c r="DA149" i="3"/>
  <c r="HE146" i="3"/>
  <c r="EW144" i="3"/>
  <c r="DA142" i="3"/>
  <c r="BK140" i="3"/>
  <c r="HQ137" i="3"/>
  <c r="GG135" i="3"/>
  <c r="DA133" i="3"/>
  <c r="CI131" i="3"/>
  <c r="DS129" i="3"/>
  <c r="FC127" i="3"/>
  <c r="GM125" i="3"/>
  <c r="C124" i="3"/>
  <c r="BE122" i="3"/>
  <c r="CO120" i="3"/>
  <c r="EK118" i="3"/>
  <c r="GM116" i="3"/>
  <c r="AG115" i="3"/>
  <c r="CO113" i="3"/>
  <c r="EW111" i="3"/>
  <c r="HE109" i="3"/>
  <c r="AY108" i="3"/>
  <c r="DG106" i="3"/>
  <c r="FO104" i="3"/>
  <c r="DG182" i="3"/>
  <c r="GY162" i="3"/>
  <c r="GG156" i="3"/>
  <c r="FC154" i="3"/>
  <c r="EE152" i="3"/>
  <c r="DG150" i="3"/>
  <c r="CI148" i="3"/>
  <c r="BK146" i="3"/>
  <c r="AY144" i="3"/>
  <c r="AY142" i="3"/>
  <c r="BE140" i="3"/>
  <c r="BQ138" i="3"/>
  <c r="CC136" i="3"/>
  <c r="CO134" i="3"/>
  <c r="DM132" i="3"/>
  <c r="EQ130" i="3"/>
  <c r="GA128" i="3"/>
  <c r="HK126" i="3"/>
  <c r="AS125" i="3"/>
  <c r="CC123" i="3"/>
  <c r="DM121" i="3"/>
  <c r="FC119" i="3"/>
  <c r="GY117" i="3"/>
  <c r="AS116" i="3"/>
  <c r="DA114" i="3"/>
  <c r="FI112" i="3"/>
  <c r="HQ110" i="3"/>
  <c r="BK109" i="3"/>
  <c r="DS107" i="3"/>
  <c r="GA105" i="3"/>
  <c r="FI222" i="3"/>
  <c r="EK174" i="3"/>
  <c r="EE158" i="3"/>
  <c r="HE155" i="3"/>
  <c r="GG153" i="3"/>
  <c r="FI151" i="3"/>
  <c r="EK149" i="3"/>
  <c r="DM147" i="3"/>
  <c r="CO145" i="3"/>
  <c r="CO143" i="3"/>
  <c r="CO141" i="3"/>
  <c r="DA139" i="3"/>
  <c r="DM137" i="3"/>
  <c r="DY135" i="3"/>
  <c r="EK133" i="3"/>
  <c r="FO131" i="3"/>
  <c r="GY129" i="3"/>
  <c r="AG128" i="3"/>
  <c r="BQ126" i="3"/>
  <c r="DA124" i="3"/>
  <c r="EK122" i="3"/>
  <c r="FU120" i="3"/>
  <c r="HQ118" i="3"/>
  <c r="BE117" i="3"/>
  <c r="DM115" i="3"/>
  <c r="FU113" i="3"/>
  <c r="I112" i="3"/>
  <c r="BW110" i="3"/>
  <c r="EE108" i="3"/>
  <c r="GM106" i="3"/>
  <c r="AG105" i="3"/>
  <c r="CU103" i="3"/>
  <c r="FI176" i="3"/>
  <c r="GA143" i="3"/>
  <c r="FO128" i="3"/>
  <c r="FC115" i="3"/>
  <c r="GS175" i="3"/>
  <c r="DG174" i="3"/>
  <c r="EW178" i="3"/>
  <c r="GS159" i="3"/>
  <c r="HE182" i="3"/>
  <c r="GA171" i="3"/>
  <c r="FI160" i="3"/>
  <c r="GG154" i="3"/>
  <c r="CC145" i="3"/>
  <c r="BK136" i="3"/>
  <c r="EE127" i="3"/>
  <c r="AS119" i="3"/>
  <c r="GY159" i="3"/>
  <c r="FC148" i="3"/>
  <c r="CI139" i="3"/>
  <c r="EW131" i="3"/>
  <c r="CI124" i="3"/>
  <c r="AM117" i="3"/>
  <c r="BE110" i="3"/>
  <c r="GY105" i="3"/>
  <c r="GG159" i="3"/>
  <c r="EW152" i="3"/>
  <c r="CO147" i="3"/>
  <c r="FI141" i="3"/>
  <c r="CU136" i="3"/>
  <c r="AM132" i="3"/>
  <c r="DA128" i="3"/>
  <c r="FU124" i="3"/>
  <c r="AM121" i="3"/>
  <c r="DA118" i="3"/>
  <c r="BK116" i="3"/>
  <c r="EW113" i="3"/>
  <c r="DM111" i="3"/>
  <c r="CC109" i="3"/>
  <c r="FO106" i="3"/>
  <c r="EE104" i="3"/>
  <c r="HE172" i="3"/>
  <c r="GS156" i="3"/>
  <c r="BW154" i="3"/>
  <c r="EE151" i="3"/>
  <c r="CU148" i="3"/>
  <c r="GY145" i="3"/>
  <c r="FC143" i="3"/>
  <c r="DG141" i="3"/>
  <c r="BW139" i="3"/>
  <c r="GG136" i="3"/>
  <c r="EW134" i="3"/>
  <c r="DY132" i="3"/>
  <c r="DG130" i="3"/>
  <c r="CU128" i="3"/>
  <c r="CI126" i="3"/>
  <c r="BW124" i="3"/>
  <c r="HQ121" i="3"/>
  <c r="HK119" i="3"/>
  <c r="HK117" i="3"/>
  <c r="DM185" i="3"/>
  <c r="CO163" i="3"/>
  <c r="EQ156" i="3"/>
  <c r="BQ154" i="3"/>
  <c r="DY151" i="3"/>
  <c r="I149" i="3"/>
  <c r="FI146" i="3"/>
  <c r="DA144" i="3"/>
  <c r="BE142" i="3"/>
  <c r="HE139" i="3"/>
  <c r="FU137" i="3"/>
  <c r="CO135" i="3"/>
  <c r="BK133" i="3"/>
  <c r="AM131" i="3"/>
  <c r="BW129" i="3"/>
  <c r="DG127" i="3"/>
  <c r="EQ125" i="3"/>
  <c r="GA123" i="3"/>
  <c r="HK121" i="3"/>
  <c r="AS120" i="3"/>
  <c r="CO118" i="3"/>
  <c r="EQ116" i="3"/>
  <c r="GY114" i="3"/>
  <c r="AS113" i="3"/>
  <c r="DA111" i="3"/>
  <c r="FI109" i="3"/>
  <c r="HQ107" i="3"/>
  <c r="BK106" i="3"/>
  <c r="DS104" i="3"/>
  <c r="FU179" i="3"/>
  <c r="FC160" i="3"/>
  <c r="EK156" i="3"/>
  <c r="DG154" i="3"/>
  <c r="CI152" i="3"/>
  <c r="BK150" i="3"/>
  <c r="HK147" i="3"/>
  <c r="GM145" i="3"/>
  <c r="GM143" i="3"/>
  <c r="GM141" i="3"/>
  <c r="GY139" i="3"/>
  <c r="HK137" i="3"/>
  <c r="C136" i="3"/>
  <c r="AS134" i="3"/>
  <c r="BQ132" i="3"/>
  <c r="CU130" i="3"/>
  <c r="EE128" i="3"/>
  <c r="FO126" i="3"/>
  <c r="GY124" i="3"/>
  <c r="AG123" i="3"/>
  <c r="BQ121" i="3"/>
  <c r="DG119" i="3"/>
  <c r="FC117" i="3"/>
  <c r="HK115" i="3"/>
  <c r="BE114" i="3"/>
  <c r="DM112" i="3"/>
  <c r="FU110" i="3"/>
  <c r="I109" i="3"/>
  <c r="BW107" i="3"/>
  <c r="EE105" i="3"/>
  <c r="GA209" i="3"/>
  <c r="HQ171" i="3"/>
  <c r="HK157" i="3"/>
  <c r="FI155" i="3"/>
  <c r="EK153" i="3"/>
  <c r="DM151" i="3"/>
  <c r="CO149" i="3"/>
  <c r="BQ147" i="3"/>
  <c r="HE170" i="3"/>
  <c r="DS169" i="3"/>
  <c r="I176" i="3"/>
  <c r="FI231" i="3"/>
  <c r="FO181" i="3"/>
  <c r="CU170" i="3"/>
  <c r="CU159" i="3"/>
  <c r="FU153" i="3"/>
  <c r="HQ143" i="3"/>
  <c r="BQ135" i="3"/>
  <c r="DA126" i="3"/>
  <c r="BQ118" i="3"/>
  <c r="CI157" i="3"/>
  <c r="CU147" i="3"/>
  <c r="CO138" i="3"/>
  <c r="FO130" i="3"/>
  <c r="DA123" i="3"/>
  <c r="BQ116" i="3"/>
  <c r="GA109" i="3"/>
  <c r="I105" i="3"/>
  <c r="CI158" i="3"/>
  <c r="I152" i="3"/>
  <c r="CC146" i="3"/>
  <c r="BQ141" i="3"/>
  <c r="GS135" i="3"/>
  <c r="EQ131" i="3"/>
  <c r="HK127" i="3"/>
  <c r="CC124" i="3"/>
  <c r="EW120" i="3"/>
  <c r="BE118" i="3"/>
  <c r="GG115" i="3"/>
  <c r="DA113" i="3"/>
  <c r="BQ111" i="3"/>
  <c r="GY108" i="3"/>
  <c r="DS106" i="3"/>
  <c r="HQ230" i="3"/>
  <c r="HQ167" i="3"/>
  <c r="EW156" i="3"/>
  <c r="GY153" i="3"/>
  <c r="HK150" i="3"/>
  <c r="C148" i="3"/>
  <c r="FC145" i="3"/>
  <c r="DG143" i="3"/>
  <c r="BK141" i="3"/>
  <c r="FU138" i="3"/>
  <c r="EK136" i="3"/>
  <c r="DA134" i="3"/>
  <c r="CC132" i="3"/>
  <c r="BK130" i="3"/>
  <c r="AY128" i="3"/>
  <c r="AM126" i="3"/>
  <c r="GG123" i="3"/>
  <c r="FU121" i="3"/>
  <c r="FO119" i="3"/>
  <c r="FO117" i="3"/>
  <c r="FC182" i="3"/>
  <c r="GY160" i="3"/>
  <c r="CU156" i="3"/>
  <c r="EW153" i="3"/>
  <c r="CC151" i="3"/>
  <c r="GG148" i="3"/>
  <c r="DM146" i="3"/>
  <c r="BE144" i="3"/>
  <c r="GS141" i="3"/>
  <c r="FI139" i="3"/>
  <c r="CC137" i="3"/>
  <c r="AS135" i="3"/>
  <c r="HK132" i="3"/>
  <c r="GS130" i="3"/>
  <c r="I129" i="3"/>
  <c r="BK127" i="3"/>
  <c r="CU125" i="3"/>
  <c r="EE123" i="3"/>
  <c r="FO121" i="3"/>
  <c r="HE119" i="3"/>
  <c r="AS118" i="3"/>
  <c r="CU116" i="3"/>
  <c r="FC114" i="3"/>
  <c r="HK112" i="3"/>
  <c r="BE111" i="3"/>
  <c r="DM109" i="3"/>
  <c r="FU107" i="3"/>
  <c r="I106" i="3"/>
  <c r="BW104" i="3"/>
  <c r="DA177" i="3"/>
  <c r="DG159" i="3"/>
  <c r="CO156" i="3"/>
  <c r="BK154" i="3"/>
  <c r="HK151" i="3"/>
  <c r="GM149" i="3"/>
  <c r="FO147" i="3"/>
  <c r="EQ145" i="3"/>
  <c r="EQ143" i="3"/>
  <c r="EQ141" i="3"/>
  <c r="FC139" i="3"/>
  <c r="FO137" i="3"/>
  <c r="GA135" i="3"/>
  <c r="GM133" i="3"/>
  <c r="HQ131" i="3"/>
  <c r="AY130" i="3"/>
  <c r="CI128" i="3"/>
  <c r="DS126" i="3"/>
  <c r="FC124" i="3"/>
  <c r="GM122" i="3"/>
  <c r="C121" i="3"/>
  <c r="BK119" i="3"/>
  <c r="DG117" i="3"/>
  <c r="FO115" i="3"/>
  <c r="C114" i="3"/>
  <c r="BQ112" i="3"/>
  <c r="DY110" i="3"/>
  <c r="GG108" i="3"/>
  <c r="AA107" i="3"/>
  <c r="CI105" i="3"/>
  <c r="EE198" i="3"/>
  <c r="EW169" i="3"/>
  <c r="FC157" i="3"/>
  <c r="DM155" i="3"/>
  <c r="CO153" i="3"/>
  <c r="BQ151" i="3"/>
  <c r="HQ148" i="3"/>
  <c r="GS146" i="3"/>
  <c r="GG144" i="3"/>
  <c r="GG142" i="3"/>
  <c r="GM140" i="3"/>
  <c r="GY138" i="3"/>
  <c r="HK136" i="3"/>
  <c r="C135" i="3"/>
  <c r="AY133" i="3"/>
  <c r="BW131" i="3"/>
  <c r="DG129" i="3"/>
  <c r="EQ127" i="3"/>
  <c r="GA125" i="3"/>
  <c r="HK123" i="3"/>
  <c r="AS122" i="3"/>
  <c r="CC120" i="3"/>
  <c r="DY118" i="3"/>
  <c r="GA116" i="3"/>
  <c r="U115" i="3"/>
  <c r="CC113" i="3"/>
  <c r="HQ165" i="3"/>
  <c r="EE164" i="3"/>
  <c r="FI173" i="3"/>
  <c r="GA215" i="3"/>
  <c r="C180" i="3"/>
  <c r="FO168" i="3"/>
  <c r="FO277" i="3"/>
  <c r="DM152" i="3"/>
  <c r="HQ142" i="3"/>
  <c r="HQ133" i="3"/>
  <c r="DS125" i="3"/>
  <c r="AS117" i="3"/>
  <c r="GM155" i="3"/>
  <c r="CI146" i="3"/>
  <c r="CU137" i="3"/>
  <c r="GG129" i="3"/>
  <c r="DS122" i="3"/>
  <c r="CU115" i="3"/>
  <c r="CI109" i="3"/>
  <c r="EK104" i="3"/>
  <c r="GY156" i="3"/>
  <c r="EK151" i="3"/>
  <c r="FI145" i="3"/>
  <c r="BW140" i="3"/>
  <c r="DA135" i="3"/>
  <c r="HE130" i="3"/>
  <c r="BW127" i="3"/>
  <c r="EQ123" i="3"/>
  <c r="BE120" i="3"/>
  <c r="HQ117" i="3"/>
  <c r="CO115" i="3"/>
  <c r="BE113" i="3"/>
  <c r="U111" i="3"/>
  <c r="DG108" i="3"/>
  <c r="BW106" i="3"/>
  <c r="C214" i="3"/>
  <c r="EK163" i="3"/>
  <c r="DA156" i="3"/>
  <c r="FC153" i="3"/>
  <c r="DS150" i="3"/>
  <c r="GA147" i="3"/>
  <c r="DG145" i="3"/>
  <c r="BK143" i="3"/>
  <c r="FI140" i="3"/>
  <c r="DY138" i="3"/>
  <c r="CO136" i="3"/>
  <c r="BE134" i="3"/>
  <c r="I132" i="3"/>
  <c r="HQ129" i="3"/>
  <c r="HE127" i="3"/>
  <c r="EW125" i="3"/>
  <c r="EK123" i="3"/>
  <c r="DY121" i="3"/>
  <c r="DS119" i="3"/>
  <c r="DS117" i="3"/>
  <c r="HQ179" i="3"/>
  <c r="EK159" i="3"/>
  <c r="FU155" i="3"/>
  <c r="DA153" i="3"/>
  <c r="HE150" i="3"/>
  <c r="EK148" i="3"/>
  <c r="BQ146" i="3"/>
  <c r="GS143" i="3"/>
  <c r="EW141" i="3"/>
  <c r="BQ139" i="3"/>
  <c r="C137" i="3"/>
  <c r="GM134" i="3"/>
  <c r="FO132" i="3"/>
  <c r="EW130" i="3"/>
  <c r="GG128" i="3"/>
  <c r="HQ126" i="3"/>
  <c r="AY125" i="3"/>
  <c r="CI123" i="3"/>
  <c r="DS121" i="3"/>
  <c r="FI119" i="3"/>
  <c r="HE117" i="3"/>
  <c r="AY116" i="3"/>
  <c r="DG114" i="3"/>
  <c r="FO112" i="3"/>
  <c r="C111" i="3"/>
  <c r="BQ109" i="3"/>
  <c r="DY107" i="3"/>
  <c r="GG105" i="3"/>
  <c r="EK224" i="3"/>
  <c r="GG174" i="3"/>
  <c r="EK158" i="3"/>
  <c r="HK155" i="3"/>
  <c r="GM153" i="3"/>
  <c r="FO151" i="3"/>
  <c r="EQ149" i="3"/>
  <c r="DS147" i="3"/>
  <c r="CU145" i="3"/>
  <c r="CU143" i="3"/>
  <c r="CU141" i="3"/>
  <c r="DG139" i="3"/>
  <c r="DS137" i="3"/>
  <c r="EE135" i="3"/>
  <c r="EQ133" i="3"/>
  <c r="FU131" i="3"/>
  <c r="HE129" i="3"/>
  <c r="AM128" i="3"/>
  <c r="BW126" i="3"/>
  <c r="DG124" i="3"/>
  <c r="EQ122" i="3"/>
  <c r="C161" i="3"/>
  <c r="EQ265" i="3"/>
  <c r="CO171" i="3"/>
  <c r="EK205" i="3"/>
  <c r="EQ178" i="3"/>
  <c r="EE167" i="3"/>
  <c r="GS183" i="3"/>
  <c r="DA151" i="3"/>
  <c r="FU141" i="3"/>
  <c r="GM132" i="3"/>
  <c r="CO124" i="3"/>
  <c r="AA116" i="3"/>
  <c r="GA154" i="3"/>
  <c r="HK144" i="3"/>
  <c r="DA136" i="3"/>
  <c r="GY128" i="3"/>
  <c r="EK121" i="3"/>
  <c r="DY114" i="3"/>
  <c r="DM108" i="3"/>
  <c r="FU215" i="3"/>
  <c r="DG156" i="3"/>
  <c r="DY150" i="3"/>
  <c r="BQ145" i="3"/>
  <c r="FU139" i="3"/>
  <c r="DG134" i="3"/>
  <c r="FI130" i="3"/>
  <c r="I127" i="3"/>
  <c r="CU123" i="3"/>
  <c r="HQ119" i="3"/>
  <c r="DY117" i="3"/>
  <c r="AS115" i="3"/>
  <c r="C113" i="3"/>
  <c r="EQ110" i="3"/>
  <c r="BK108" i="3"/>
  <c r="AA106" i="3"/>
  <c r="GA191" i="3"/>
  <c r="CI161" i="3"/>
  <c r="C156" i="3"/>
  <c r="BK153" i="3"/>
  <c r="BW150" i="3"/>
  <c r="EE147" i="3"/>
  <c r="BK145" i="3"/>
  <c r="FC142" i="3"/>
  <c r="DM140" i="3"/>
  <c r="CC138" i="3"/>
  <c r="AS136" i="3"/>
  <c r="GY133" i="3"/>
  <c r="GG131" i="3"/>
  <c r="FU129" i="3"/>
  <c r="DM127" i="3"/>
  <c r="DA125" i="3"/>
  <c r="CO123" i="3"/>
  <c r="CC121" i="3"/>
  <c r="BW119" i="3"/>
  <c r="BW117" i="3"/>
  <c r="EW177" i="3"/>
  <c r="BW158" i="3"/>
  <c r="DY155" i="3"/>
  <c r="I153" i="3"/>
  <c r="FI150" i="3"/>
  <c r="CO148" i="3"/>
  <c r="GS145" i="3"/>
  <c r="EW143" i="3"/>
  <c r="BE141" i="3"/>
  <c r="HK138" i="3"/>
  <c r="GA136" i="3"/>
  <c r="EQ134" i="3"/>
  <c r="DS132" i="3"/>
  <c r="DA130" i="3"/>
  <c r="EK128" i="3"/>
  <c r="FU126" i="3"/>
  <c r="HE124" i="3"/>
  <c r="AM123" i="3"/>
  <c r="BW121" i="3"/>
  <c r="DM119" i="3"/>
  <c r="FI117" i="3"/>
  <c r="HQ115" i="3"/>
  <c r="BK114" i="3"/>
  <c r="DS112" i="3"/>
  <c r="GA110" i="3"/>
  <c r="U109" i="3"/>
  <c r="CC107" i="3"/>
  <c r="EK105" i="3"/>
  <c r="DG211" i="3"/>
  <c r="DM172" i="3"/>
  <c r="HQ157" i="3"/>
  <c r="FO155" i="3"/>
  <c r="EQ153" i="3"/>
  <c r="DS151" i="3"/>
  <c r="CU149" i="3"/>
  <c r="BW147" i="3"/>
  <c r="AY145" i="3"/>
  <c r="AY143" i="3"/>
  <c r="AY141" i="3"/>
  <c r="BK139" i="3"/>
  <c r="BW137" i="3"/>
  <c r="CI135" i="3"/>
  <c r="CU133" i="3"/>
  <c r="DY131" i="3"/>
  <c r="FI129" i="3"/>
  <c r="GS127" i="3"/>
  <c r="I126" i="3"/>
  <c r="BK124" i="3"/>
  <c r="CU122" i="3"/>
  <c r="EE120" i="3"/>
  <c r="GA118" i="3"/>
  <c r="I117" i="3"/>
  <c r="BW115" i="3"/>
  <c r="EE113" i="3"/>
  <c r="GM111" i="3"/>
  <c r="AG110" i="3"/>
  <c r="CO108" i="3"/>
  <c r="EW106" i="3"/>
  <c r="HE104" i="3"/>
  <c r="FC184" i="3"/>
  <c r="FI164" i="3"/>
  <c r="C157" i="3"/>
  <c r="GS154" i="3"/>
  <c r="FU152" i="3"/>
  <c r="EW150" i="3"/>
  <c r="DY148" i="3"/>
  <c r="DA146" i="3"/>
  <c r="CO144" i="3"/>
  <c r="CO142" i="3"/>
  <c r="CU140" i="3"/>
  <c r="DG138" i="3"/>
  <c r="DS136" i="3"/>
  <c r="EE134" i="3"/>
  <c r="FC132" i="3"/>
  <c r="GG130" i="3"/>
  <c r="HQ128" i="3"/>
  <c r="AY127" i="3"/>
  <c r="CI125" i="3"/>
  <c r="DS123" i="3"/>
  <c r="FC121" i="3"/>
  <c r="GS119" i="3"/>
  <c r="AG118" i="3"/>
  <c r="CI116" i="3"/>
  <c r="EQ114" i="3"/>
  <c r="GY112" i="3"/>
  <c r="AS111" i="3"/>
  <c r="DA109" i="3"/>
  <c r="FI107" i="3"/>
  <c r="HQ105" i="3"/>
  <c r="BK104" i="3"/>
  <c r="EE102" i="3"/>
  <c r="BW152" i="3"/>
  <c r="HK135" i="3"/>
  <c r="DA121" i="3"/>
  <c r="HQ112" i="3"/>
  <c r="CC108" i="3"/>
  <c r="AA104" i="3"/>
  <c r="AS102" i="3"/>
  <c r="DG100" i="3"/>
  <c r="GA98" i="3"/>
  <c r="AG97" i="3"/>
  <c r="DM95" i="3"/>
  <c r="GS93" i="3"/>
  <c r="AY92" i="3"/>
  <c r="EK90" i="3"/>
  <c r="IC88" i="3"/>
  <c r="CO87" i="3"/>
  <c r="GG85" i="3"/>
  <c r="AS84" i="3"/>
  <c r="EK82" i="3"/>
  <c r="C81" i="3"/>
  <c r="DG79" i="3"/>
  <c r="HK77" i="3"/>
  <c r="CC76" i="3"/>
  <c r="GG74" i="3"/>
  <c r="AY73" i="3"/>
  <c r="FC71" i="3"/>
  <c r="AA70" i="3"/>
  <c r="EK68" i="3"/>
  <c r="U67" i="3"/>
  <c r="EW65" i="3"/>
  <c r="AA64" i="3"/>
  <c r="FC62" i="3"/>
  <c r="GA149" i="3"/>
  <c r="GA133" i="3"/>
  <c r="CU119" i="3"/>
  <c r="CC112" i="3"/>
  <c r="EE221" i="3"/>
  <c r="GA205" i="3"/>
  <c r="FU168" i="3"/>
  <c r="EK198" i="3"/>
  <c r="DG177" i="3"/>
  <c r="GY165" i="3"/>
  <c r="GS173" i="3"/>
  <c r="HQ149" i="3"/>
  <c r="GA140" i="3"/>
  <c r="FC131" i="3"/>
  <c r="BK123" i="3"/>
  <c r="BE115" i="3"/>
  <c r="DS153" i="3"/>
  <c r="HK143" i="3"/>
  <c r="DG135" i="3"/>
  <c r="HQ127" i="3"/>
  <c r="FC120" i="3"/>
  <c r="FC113" i="3"/>
  <c r="U108" i="3"/>
  <c r="DA183" i="3"/>
  <c r="GG155" i="3"/>
  <c r="HE149" i="3"/>
  <c r="BQ144" i="3"/>
  <c r="CC139" i="3"/>
  <c r="HE133" i="3"/>
  <c r="BQ130" i="3"/>
  <c r="EK126" i="3"/>
  <c r="HE122" i="3"/>
  <c r="FU119" i="3"/>
  <c r="AG117" i="3"/>
  <c r="HK114" i="3"/>
  <c r="GA112" i="3"/>
  <c r="AY110" i="3"/>
  <c r="I108" i="3"/>
  <c r="GS105" i="3"/>
  <c r="GY182" i="3"/>
  <c r="FC159" i="3"/>
  <c r="GA155" i="3"/>
  <c r="EQ152" i="3"/>
  <c r="GY149" i="3"/>
  <c r="CI147" i="3"/>
  <c r="FC144" i="3"/>
  <c r="DG142" i="3"/>
  <c r="BQ140" i="3"/>
  <c r="C138" i="3"/>
  <c r="GM135" i="3"/>
  <c r="FC133" i="3"/>
  <c r="EK131" i="3"/>
  <c r="CC129" i="3"/>
  <c r="BQ127" i="3"/>
  <c r="BE125" i="3"/>
  <c r="AS123" i="3"/>
  <c r="AG121" i="3"/>
  <c r="AA119" i="3"/>
  <c r="AA117" i="3"/>
  <c r="FI172" i="3"/>
  <c r="FO157" i="3"/>
  <c r="CC155" i="3"/>
  <c r="GG152" i="3"/>
  <c r="DM150" i="3"/>
  <c r="HQ147" i="3"/>
  <c r="EW145" i="3"/>
  <c r="BE143" i="3"/>
  <c r="GY140" i="3"/>
  <c r="FO138" i="3"/>
  <c r="EE136" i="3"/>
  <c r="CU134" i="3"/>
  <c r="BW132" i="3"/>
  <c r="BE130" i="3"/>
  <c r="CO128" i="3"/>
  <c r="DY126" i="3"/>
  <c r="FI124" i="3"/>
  <c r="GS122" i="3"/>
  <c r="I121" i="3"/>
  <c r="BQ119" i="3"/>
  <c r="DM117" i="3"/>
  <c r="FU115" i="3"/>
  <c r="I114" i="3"/>
  <c r="BW112" i="3"/>
  <c r="EE110" i="3"/>
  <c r="GM108" i="3"/>
  <c r="AG107" i="3"/>
  <c r="CO105" i="3"/>
  <c r="GA199" i="3"/>
  <c r="GS169" i="3"/>
  <c r="FI157" i="3"/>
  <c r="DS155" i="3"/>
  <c r="CU153" i="3"/>
  <c r="BW151" i="3"/>
  <c r="C149" i="3"/>
  <c r="GY146" i="3"/>
  <c r="GM144" i="3"/>
  <c r="GM142" i="3"/>
  <c r="GS140" i="3"/>
  <c r="HE138" i="3"/>
  <c r="HQ136" i="3"/>
  <c r="I135" i="3"/>
  <c r="BE133" i="3"/>
  <c r="CC131" i="3"/>
  <c r="DM129" i="3"/>
  <c r="EW127" i="3"/>
  <c r="GG125" i="3"/>
  <c r="HQ123" i="3"/>
  <c r="AY122" i="3"/>
  <c r="CI120" i="3"/>
  <c r="EE118" i="3"/>
  <c r="GG116" i="3"/>
  <c r="AA115" i="3"/>
  <c r="CI113" i="3"/>
  <c r="EQ111" i="3"/>
  <c r="GY109" i="3"/>
  <c r="AS108" i="3"/>
  <c r="DA106" i="3"/>
  <c r="FI104" i="3"/>
  <c r="HE181" i="3"/>
  <c r="FC162" i="3"/>
  <c r="GA156" i="3"/>
  <c r="EW154" i="3"/>
  <c r="DY152" i="3"/>
  <c r="DA150" i="3"/>
  <c r="CC148" i="3"/>
  <c r="I146" i="3"/>
  <c r="I144" i="3"/>
  <c r="I142" i="3"/>
  <c r="AY140" i="3"/>
  <c r="BK138" i="3"/>
  <c r="BW136" i="3"/>
  <c r="CI134" i="3"/>
  <c r="DG132" i="3"/>
  <c r="EK130" i="3"/>
  <c r="FU128" i="3"/>
  <c r="HE126" i="3"/>
  <c r="AM125" i="3"/>
  <c r="BW123" i="3"/>
  <c r="DG121" i="3"/>
  <c r="EW119" i="3"/>
  <c r="GS117" i="3"/>
  <c r="AM116" i="3"/>
  <c r="CU114" i="3"/>
  <c r="FC112" i="3"/>
  <c r="HK110" i="3"/>
  <c r="BE109" i="3"/>
  <c r="DM107" i="3"/>
  <c r="FU105" i="3"/>
  <c r="O104" i="3"/>
  <c r="CI102" i="3"/>
  <c r="C150" i="3"/>
  <c r="C134" i="3"/>
  <c r="EQ119" i="3"/>
  <c r="CU112" i="3"/>
  <c r="GA107" i="3"/>
  <c r="GS103" i="3"/>
  <c r="HK101" i="3"/>
  <c r="BK100" i="3"/>
  <c r="EE98" i="3"/>
  <c r="HK96" i="3"/>
  <c r="BQ95" i="3"/>
  <c r="EW93" i="3"/>
  <c r="C92" i="3"/>
  <c r="CO90" i="3"/>
  <c r="GG88" i="3"/>
  <c r="AS87" i="3"/>
  <c r="EK85" i="3"/>
  <c r="IC83" i="3"/>
  <c r="CO82" i="3"/>
  <c r="GS80" i="3"/>
  <c r="BK79" i="3"/>
  <c r="FO77" i="3"/>
  <c r="AG76" i="3"/>
  <c r="EK74" i="3"/>
  <c r="C73" i="3"/>
  <c r="DG71" i="3"/>
  <c r="HQ69" i="3"/>
  <c r="CO68" i="3"/>
  <c r="HW66" i="3"/>
  <c r="DA65" i="3"/>
  <c r="IC63" i="3"/>
  <c r="DG62" i="3"/>
  <c r="FC147" i="3"/>
  <c r="BE132" i="3"/>
  <c r="EQ117" i="3"/>
  <c r="FU111" i="3"/>
  <c r="AM107" i="3"/>
  <c r="EE103" i="3"/>
  <c r="FI101" i="3"/>
  <c r="I100" i="3"/>
  <c r="CC98" i="3"/>
  <c r="FI96" i="3"/>
  <c r="O95" i="3"/>
  <c r="CU93" i="3"/>
  <c r="GA91" i="3"/>
  <c r="AM90" i="3"/>
  <c r="EE88" i="3"/>
  <c r="HW86" i="3"/>
  <c r="CI85" i="3"/>
  <c r="GA83" i="3"/>
  <c r="AM82" i="3"/>
  <c r="EQ80" i="3"/>
  <c r="I79" i="3"/>
  <c r="DM77" i="3"/>
  <c r="HQ75" i="3"/>
  <c r="CI74" i="3"/>
  <c r="GM72" i="3"/>
  <c r="BE71" i="3"/>
  <c r="FO69" i="3"/>
  <c r="AM68" i="3"/>
  <c r="FU66" i="3"/>
  <c r="AY65" i="3"/>
  <c r="GA63" i="3"/>
  <c r="C197" i="3"/>
  <c r="CI145" i="3"/>
  <c r="AM130" i="3"/>
  <c r="CC116" i="3"/>
  <c r="AG111" i="3"/>
  <c r="DM106" i="3"/>
  <c r="BW103" i="3"/>
  <c r="DG101" i="3"/>
  <c r="GA99" i="3"/>
  <c r="AA98" i="3"/>
  <c r="DG96" i="3"/>
  <c r="GM94" i="3"/>
  <c r="AS93" i="3"/>
  <c r="DY91" i="3"/>
  <c r="HQ89" i="3"/>
  <c r="CC88" i="3"/>
  <c r="FU86" i="3"/>
  <c r="AG85" i="3"/>
  <c r="DY83" i="3"/>
  <c r="HQ81" i="3"/>
  <c r="CO80" i="3"/>
  <c r="GS78" i="3"/>
  <c r="BK77" i="3"/>
  <c r="FO75" i="3"/>
  <c r="AG74" i="3"/>
  <c r="EK72" i="3"/>
  <c r="C71" i="3"/>
  <c r="DM69" i="3"/>
  <c r="II67" i="3"/>
  <c r="DS66" i="3"/>
  <c r="IU64" i="3"/>
  <c r="DY63" i="3"/>
  <c r="DA169" i="3"/>
  <c r="C143" i="3"/>
  <c r="I128" i="3"/>
  <c r="CI115" i="3"/>
  <c r="DG110" i="3"/>
  <c r="GM105" i="3"/>
  <c r="O103" i="3"/>
  <c r="BE101" i="3"/>
  <c r="DY99" i="3"/>
  <c r="GY97" i="3"/>
  <c r="BE96" i="3"/>
  <c r="EK94" i="3"/>
  <c r="HQ92" i="3"/>
  <c r="BW91" i="3"/>
  <c r="GA120" i="3"/>
  <c r="GS106" i="3"/>
  <c r="FU148" i="3"/>
  <c r="BE139" i="3"/>
  <c r="DS131" i="3"/>
  <c r="BE124" i="3"/>
  <c r="C117" i="3"/>
  <c r="CO111" i="3"/>
  <c r="CU106" i="3"/>
  <c r="CC160" i="3"/>
  <c r="BQ123" i="3"/>
  <c r="U106" i="3"/>
  <c r="BW101" i="3"/>
  <c r="HQ97" i="3"/>
  <c r="FC94" i="3"/>
  <c r="CO91" i="3"/>
  <c r="AS88" i="3"/>
  <c r="IC84" i="3"/>
  <c r="GG81" i="3"/>
  <c r="FI78" i="3"/>
  <c r="EE75" i="3"/>
  <c r="DA72" i="3"/>
  <c r="CC69" i="3"/>
  <c r="CI66" i="3"/>
  <c r="CO63" i="3"/>
  <c r="EE141" i="3"/>
  <c r="FI114" i="3"/>
  <c r="FC107" i="3"/>
  <c r="CO102" i="3"/>
  <c r="CO99" i="3"/>
  <c r="AA97" i="3"/>
  <c r="BE94" i="3"/>
  <c r="HW91" i="3"/>
  <c r="AM89" i="3"/>
  <c r="CI86" i="3"/>
  <c r="AM84" i="3"/>
  <c r="CI81" i="3"/>
  <c r="BE79" i="3"/>
  <c r="DS76" i="3"/>
  <c r="GG73" i="3"/>
  <c r="EW71" i="3"/>
  <c r="HW68" i="3"/>
  <c r="HQ66" i="3"/>
  <c r="BQ64" i="3"/>
  <c r="GY155" i="3"/>
  <c r="EE133" i="3"/>
  <c r="CU113" i="3"/>
  <c r="I107" i="3"/>
  <c r="CC102" i="3"/>
  <c r="AY100" i="3"/>
  <c r="HE97" i="3"/>
  <c r="EW95" i="3"/>
  <c r="EK93" i="3"/>
  <c r="CC91" i="3"/>
  <c r="AG89" i="3"/>
  <c r="AG87" i="3"/>
  <c r="HQ84" i="3"/>
  <c r="FU82" i="3"/>
  <c r="GG80" i="3"/>
  <c r="EW78" i="3"/>
  <c r="DM76" i="3"/>
  <c r="DY74" i="3"/>
  <c r="CO72" i="3"/>
  <c r="BK70" i="3"/>
  <c r="CC68" i="3"/>
  <c r="BW66" i="3"/>
  <c r="BK64" i="3"/>
  <c r="CU62" i="3"/>
  <c r="I141" i="3"/>
  <c r="EE122" i="3"/>
  <c r="FU112" i="3"/>
  <c r="EE107" i="3"/>
  <c r="DS103" i="3"/>
  <c r="DA101" i="3"/>
  <c r="CC99" i="3"/>
  <c r="DG97" i="3"/>
  <c r="EQ95" i="3"/>
  <c r="GA93" i="3"/>
  <c r="HK91" i="3"/>
  <c r="AA90" i="3"/>
  <c r="DS88" i="3"/>
  <c r="HK86" i="3"/>
  <c r="BW85" i="3"/>
  <c r="FO83" i="3"/>
  <c r="AA82" i="3"/>
  <c r="EE80" i="3"/>
  <c r="II78" i="3"/>
  <c r="DA77" i="3"/>
  <c r="HE75" i="3"/>
  <c r="BW74" i="3"/>
  <c r="GA72" i="3"/>
  <c r="AS71" i="3"/>
  <c r="FC69" i="3"/>
  <c r="AA68" i="3"/>
  <c r="CI153" i="3"/>
  <c r="HE136" i="3"/>
  <c r="DS120" i="3"/>
  <c r="EW112" i="3"/>
  <c r="AA108" i="3"/>
  <c r="HQ103" i="3"/>
  <c r="O102" i="3"/>
  <c r="CI100" i="3"/>
  <c r="FC98" i="3"/>
  <c r="I97" i="3"/>
  <c r="CO95" i="3"/>
  <c r="FU93" i="3"/>
  <c r="AA92" i="3"/>
  <c r="DM90" i="3"/>
  <c r="HE88" i="3"/>
  <c r="BQ87" i="3"/>
  <c r="FI85" i="3"/>
  <c r="U84" i="3"/>
  <c r="DM82" i="3"/>
  <c r="HQ80" i="3"/>
  <c r="CI79" i="3"/>
  <c r="GM77" i="3"/>
  <c r="BE76" i="3"/>
  <c r="FI74" i="3"/>
  <c r="AA73" i="3"/>
  <c r="EE71" i="3"/>
  <c r="C70" i="3"/>
  <c r="DM68" i="3"/>
  <c r="IU66" i="3"/>
  <c r="DY65" i="3"/>
  <c r="C64" i="3"/>
  <c r="EE62" i="3"/>
  <c r="FO148" i="3"/>
  <c r="AS133" i="3"/>
  <c r="DS118" i="3"/>
  <c r="C112" i="3"/>
  <c r="DA107" i="3"/>
  <c r="FI103" i="3"/>
  <c r="GG101" i="3"/>
  <c r="AG100" i="3"/>
  <c r="DA98" i="3"/>
  <c r="GG96" i="3"/>
  <c r="AM95" i="3"/>
  <c r="DS93" i="3"/>
  <c r="GY91" i="3"/>
  <c r="BK90" i="3"/>
  <c r="FC88" i="3"/>
  <c r="O87" i="3"/>
  <c r="DG85" i="3"/>
  <c r="GY83" i="3"/>
  <c r="BK82" i="3"/>
  <c r="FO80" i="3"/>
  <c r="AG79" i="3"/>
  <c r="EK77" i="3"/>
  <c r="C76" i="3"/>
  <c r="DG74" i="3"/>
  <c r="HK72" i="3"/>
  <c r="CC71" i="3"/>
  <c r="GM69" i="3"/>
  <c r="BK68" i="3"/>
  <c r="GS66" i="3"/>
  <c r="BW65" i="3"/>
  <c r="GY63" i="3"/>
  <c r="FI181" i="3"/>
  <c r="CI142" i="3"/>
  <c r="CO127" i="3"/>
  <c r="I115" i="3"/>
  <c r="BK110" i="3"/>
  <c r="EQ105" i="3"/>
  <c r="HK102" i="3"/>
  <c r="AM101" i="3"/>
  <c r="DG99" i="3"/>
  <c r="GG97" i="3"/>
  <c r="AM96" i="3"/>
  <c r="DS94" i="3"/>
  <c r="GY92" i="3"/>
  <c r="BE91" i="3"/>
  <c r="EW89" i="3"/>
  <c r="I88" i="3"/>
  <c r="DA86" i="3"/>
  <c r="GS84" i="3"/>
  <c r="BE83" i="3"/>
  <c r="EW81" i="3"/>
  <c r="U80" i="3"/>
  <c r="DY78" i="3"/>
  <c r="IC76" i="3"/>
  <c r="CU75" i="3"/>
  <c r="GY73" i="3"/>
  <c r="BQ72" i="3"/>
  <c r="FU70" i="3"/>
  <c r="AS69" i="3"/>
  <c r="FU67" i="3"/>
  <c r="BK107" i="3"/>
  <c r="GM91" i="3"/>
  <c r="U79" i="3"/>
  <c r="AA67" i="3"/>
  <c r="AA63" i="3"/>
  <c r="C119" i="3"/>
  <c r="AM105" i="3"/>
  <c r="EW146" i="3"/>
  <c r="FC138" i="3"/>
  <c r="I131" i="3"/>
  <c r="FO123" i="3"/>
  <c r="EE116" i="3"/>
  <c r="AA110" i="3"/>
  <c r="AY106" i="3"/>
  <c r="DY156" i="3"/>
  <c r="GG114" i="3"/>
  <c r="DM105" i="3"/>
  <c r="AA101" i="3"/>
  <c r="FU97" i="3"/>
  <c r="DG94" i="3"/>
  <c r="AS91" i="3"/>
  <c r="IC87" i="3"/>
  <c r="GG84" i="3"/>
  <c r="EK81" i="3"/>
  <c r="DM78" i="3"/>
  <c r="CI75" i="3"/>
  <c r="BE72" i="3"/>
  <c r="AG69" i="3"/>
  <c r="AM66" i="3"/>
  <c r="AS63" i="3"/>
  <c r="EQ139" i="3"/>
  <c r="U114" i="3"/>
  <c r="CU105" i="3"/>
  <c r="AG102" i="3"/>
  <c r="AS99" i="3"/>
  <c r="HE96" i="3"/>
  <c r="I94" i="3"/>
  <c r="AM91" i="3"/>
  <c r="HW88" i="3"/>
  <c r="AM86" i="3"/>
  <c r="HW83" i="3"/>
  <c r="AS81" i="3"/>
  <c r="DG78" i="3"/>
  <c r="BW76" i="3"/>
  <c r="EK73" i="3"/>
  <c r="DA71" i="3"/>
  <c r="GA68" i="3"/>
  <c r="AG66" i="3"/>
  <c r="U64" i="3"/>
  <c r="GA153" i="3"/>
  <c r="HE131" i="3"/>
  <c r="GM112" i="3"/>
  <c r="FU104" i="3"/>
  <c r="AA102" i="3"/>
  <c r="C100" i="3"/>
  <c r="DM97" i="3"/>
  <c r="DA95" i="3"/>
  <c r="CO93" i="3"/>
  <c r="HQ90" i="3"/>
  <c r="HQ88" i="3"/>
  <c r="HQ86" i="3"/>
  <c r="DY84" i="3"/>
  <c r="DY82" i="3"/>
  <c r="EK80" i="3"/>
  <c r="BE78" i="3"/>
  <c r="BQ76" i="3"/>
  <c r="CC74" i="3"/>
  <c r="II71" i="3"/>
  <c r="O70" i="3"/>
  <c r="AG68" i="3"/>
  <c r="IC65" i="3"/>
  <c r="O64" i="3"/>
  <c r="DS187" i="3"/>
  <c r="BK137" i="3"/>
  <c r="FO120" i="3"/>
  <c r="AY112" i="3"/>
  <c r="C107" i="3"/>
  <c r="BQ103" i="3"/>
  <c r="I101" i="3"/>
  <c r="AG99" i="3"/>
  <c r="BK97" i="3"/>
  <c r="CU95" i="3"/>
  <c r="EE93" i="3"/>
  <c r="FO91" i="3"/>
  <c r="HK89" i="3"/>
  <c r="BW88" i="3"/>
  <c r="FO86" i="3"/>
  <c r="AA85" i="3"/>
  <c r="DS83" i="3"/>
  <c r="HK81" i="3"/>
  <c r="CI80" i="3"/>
  <c r="GM78" i="3"/>
  <c r="BE77" i="3"/>
  <c r="FI75" i="3"/>
  <c r="AA74" i="3"/>
  <c r="EE72" i="3"/>
  <c r="II70" i="3"/>
  <c r="DG69" i="3"/>
  <c r="GM67" i="3"/>
  <c r="BK151" i="3"/>
  <c r="HQ134" i="3"/>
  <c r="FO118" i="3"/>
  <c r="AG112" i="3"/>
  <c r="DG107" i="3"/>
  <c r="FO103" i="3"/>
  <c r="GM101" i="3"/>
  <c r="AM100" i="3"/>
  <c r="DG98" i="3"/>
  <c r="GM96" i="3"/>
  <c r="AS95" i="3"/>
  <c r="DY93" i="3"/>
  <c r="HE91" i="3"/>
  <c r="BQ90" i="3"/>
  <c r="FI88" i="3"/>
  <c r="U87" i="3"/>
  <c r="DM85" i="3"/>
  <c r="HE83" i="3"/>
  <c r="BQ82" i="3"/>
  <c r="FU80" i="3"/>
  <c r="AM79" i="3"/>
  <c r="EQ77" i="3"/>
  <c r="I76" i="3"/>
  <c r="DM74" i="3"/>
  <c r="HQ72" i="3"/>
  <c r="CI71" i="3"/>
  <c r="GS69" i="3"/>
  <c r="BQ68" i="3"/>
  <c r="GY66" i="3"/>
  <c r="CC65" i="3"/>
  <c r="HE63" i="3"/>
  <c r="CI62" i="3"/>
  <c r="EQ146" i="3"/>
  <c r="BQ131" i="3"/>
  <c r="GS116" i="3"/>
  <c r="DG111" i="3"/>
  <c r="GG106" i="3"/>
  <c r="DG103" i="3"/>
  <c r="EK101" i="3"/>
  <c r="HE99" i="3"/>
  <c r="BE98" i="3"/>
  <c r="EK96" i="3"/>
  <c r="HQ94" i="3"/>
  <c r="BW93" i="3"/>
  <c r="FC91" i="3"/>
  <c r="O90" i="3"/>
  <c r="DG88" i="3"/>
  <c r="GY86" i="3"/>
  <c r="BK85" i="3"/>
  <c r="FC83" i="3"/>
  <c r="O82" i="3"/>
  <c r="DS80" i="3"/>
  <c r="HW78" i="3"/>
  <c r="CO77" i="3"/>
  <c r="GS75" i="3"/>
  <c r="BK74" i="3"/>
  <c r="FO72" i="3"/>
  <c r="AG71" i="3"/>
  <c r="EQ69" i="3"/>
  <c r="O68" i="3"/>
  <c r="EW66" i="3"/>
  <c r="AA65" i="3"/>
  <c r="FC63" i="3"/>
  <c r="HQ156" i="3"/>
  <c r="CO140" i="3"/>
  <c r="DY125" i="3"/>
  <c r="BQ114" i="3"/>
  <c r="EQ109" i="3"/>
  <c r="U105" i="3"/>
  <c r="FI102" i="3"/>
  <c r="HK100" i="3"/>
  <c r="BK99" i="3"/>
  <c r="EK97" i="3"/>
  <c r="HQ95" i="3"/>
  <c r="BW94" i="3"/>
  <c r="FC92" i="3"/>
  <c r="I91" i="3"/>
  <c r="DA89" i="3"/>
  <c r="GS87" i="3"/>
  <c r="BE86" i="3"/>
  <c r="EW84" i="3"/>
  <c r="I83" i="3"/>
  <c r="DA81" i="3"/>
  <c r="HK79" i="3"/>
  <c r="CC78" i="3"/>
  <c r="GG76" i="3"/>
  <c r="AY75" i="3"/>
  <c r="FC73" i="3"/>
  <c r="U72" i="3"/>
  <c r="EE70" i="3"/>
  <c r="IO68" i="3"/>
  <c r="DY67" i="3"/>
  <c r="EW103" i="3"/>
  <c r="AY90" i="3"/>
  <c r="DY77" i="3"/>
  <c r="EQ66" i="3"/>
  <c r="FI62" i="3"/>
  <c r="IU60" i="3"/>
  <c r="EE59" i="3"/>
  <c r="O58" i="3"/>
  <c r="FI56" i="3"/>
  <c r="AY55" i="3"/>
  <c r="GY53" i="3"/>
  <c r="CO52" i="3"/>
  <c r="IO50" i="3"/>
  <c r="EE49" i="3"/>
  <c r="U48" i="3"/>
  <c r="FU46" i="3"/>
  <c r="BK45" i="3"/>
  <c r="GA130" i="3"/>
  <c r="DY96" i="3"/>
  <c r="EQ83" i="3"/>
  <c r="U71" i="3"/>
  <c r="EE64" i="3"/>
  <c r="FU61" i="3"/>
  <c r="BE60" i="3"/>
  <c r="GS58" i="3"/>
  <c r="CC57" i="3"/>
  <c r="IC55" i="3"/>
  <c r="DS54" i="3"/>
  <c r="I53" i="3"/>
  <c r="FI51" i="3"/>
  <c r="AY50" i="3"/>
  <c r="GY48" i="3"/>
  <c r="CO47" i="3"/>
  <c r="IO45" i="3"/>
  <c r="EE44" i="3"/>
  <c r="AM106" i="3"/>
  <c r="CU91" i="3"/>
  <c r="FO78" i="3"/>
  <c r="DM66" i="3"/>
  <c r="DS62" i="3"/>
  <c r="II60" i="3"/>
  <c r="DS59" i="3"/>
  <c r="C58" i="3"/>
  <c r="EW56" i="3"/>
  <c r="AM55" i="3"/>
  <c r="GM53" i="3"/>
  <c r="CC52" i="3"/>
  <c r="IC50" i="3"/>
  <c r="DS49" i="3"/>
  <c r="I48" i="3"/>
  <c r="FI46" i="3"/>
  <c r="AY45" i="3"/>
  <c r="AS140" i="3"/>
  <c r="GA97" i="3"/>
  <c r="GM84" i="3"/>
  <c r="BK72" i="3"/>
  <c r="DA64" i="3"/>
  <c r="FI61" i="3"/>
  <c r="AS60" i="3"/>
  <c r="GG58" i="3"/>
  <c r="BQ57" i="3"/>
  <c r="HQ55" i="3"/>
  <c r="DG54" i="3"/>
  <c r="JG52" i="3"/>
  <c r="EW51" i="3"/>
  <c r="AM50" i="3"/>
  <c r="GM48" i="3"/>
  <c r="CC47" i="3"/>
  <c r="IC45" i="3"/>
  <c r="BK117" i="3"/>
  <c r="HK187" i="3"/>
  <c r="I145" i="3"/>
  <c r="BQ137" i="3"/>
  <c r="FC129" i="3"/>
  <c r="CO122" i="3"/>
  <c r="BQ115" i="3"/>
  <c r="GS109" i="3"/>
  <c r="GY104" i="3"/>
  <c r="CU154" i="3"/>
  <c r="AM114" i="3"/>
  <c r="GS104" i="3"/>
  <c r="GY100" i="3"/>
  <c r="DY97" i="3"/>
  <c r="BK94" i="3"/>
  <c r="IC90" i="3"/>
  <c r="GG87" i="3"/>
  <c r="EK84" i="3"/>
  <c r="CO81" i="3"/>
  <c r="BQ78" i="3"/>
  <c r="AM75" i="3"/>
  <c r="I72" i="3"/>
  <c r="IC68" i="3"/>
  <c r="IO65" i="3"/>
  <c r="IU62" i="3"/>
  <c r="FC137" i="3"/>
  <c r="DM113" i="3"/>
  <c r="GM104" i="3"/>
  <c r="HE101" i="3"/>
  <c r="HQ98" i="3"/>
  <c r="U96" i="3"/>
  <c r="GM93" i="3"/>
  <c r="HW90" i="3"/>
  <c r="GA88" i="3"/>
  <c r="HW85" i="3"/>
  <c r="AM83" i="3"/>
  <c r="II80" i="3"/>
  <c r="BK78" i="3"/>
  <c r="AA76" i="3"/>
  <c r="CO73" i="3"/>
  <c r="FI70" i="3"/>
  <c r="EE68" i="3"/>
  <c r="II65" i="3"/>
  <c r="HW63" i="3"/>
  <c r="FC151" i="3"/>
  <c r="EQ124" i="3"/>
  <c r="BE112" i="3"/>
  <c r="CC104" i="3"/>
  <c r="GY101" i="3"/>
  <c r="EE99" i="3"/>
  <c r="BQ97" i="3"/>
  <c r="BE95" i="3"/>
  <c r="HW92" i="3"/>
  <c r="FU90" i="3"/>
  <c r="FU88" i="3"/>
  <c r="DY86" i="3"/>
  <c r="CC84" i="3"/>
  <c r="CC82" i="3"/>
  <c r="AS80" i="3"/>
  <c r="I78" i="3"/>
  <c r="U76" i="3"/>
  <c r="HW73" i="3"/>
  <c r="GM71" i="3"/>
  <c r="HE69" i="3"/>
  <c r="GS67" i="3"/>
  <c r="GG65" i="3"/>
  <c r="HQ63" i="3"/>
  <c r="HE157" i="3"/>
  <c r="BW135" i="3"/>
  <c r="HK118" i="3"/>
  <c r="EE111" i="3"/>
  <c r="CO106" i="3"/>
  <c r="GG102" i="3"/>
  <c r="GG100" i="3"/>
  <c r="HE98" i="3"/>
  <c r="O97" i="3"/>
  <c r="AY95" i="3"/>
  <c r="CI93" i="3"/>
  <c r="DS91" i="3"/>
  <c r="FO89" i="3"/>
  <c r="AA88" i="3"/>
  <c r="DS86" i="3"/>
  <c r="HK84" i="3"/>
  <c r="BW83" i="3"/>
  <c r="FO81" i="3"/>
  <c r="AM80" i="3"/>
  <c r="EQ78" i="3"/>
  <c r="I77" i="3"/>
  <c r="DM75" i="3"/>
  <c r="HQ73" i="3"/>
  <c r="CI72" i="3"/>
  <c r="GM70" i="3"/>
  <c r="BK69" i="3"/>
  <c r="EQ67" i="3"/>
  <c r="HK148" i="3"/>
  <c r="DM131" i="3"/>
  <c r="HQ116" i="3"/>
  <c r="DY111" i="3"/>
  <c r="HE106" i="3"/>
  <c r="DM103" i="3"/>
  <c r="EQ101" i="3"/>
  <c r="HK99" i="3"/>
  <c r="BK98" i="3"/>
  <c r="EQ96" i="3"/>
  <c r="HW94" i="3"/>
  <c r="CC93" i="3"/>
  <c r="FI91" i="3"/>
  <c r="U90" i="3"/>
  <c r="DM88" i="3"/>
  <c r="HE86" i="3"/>
  <c r="BQ85" i="3"/>
  <c r="FI83" i="3"/>
  <c r="U82" i="3"/>
  <c r="DY80" i="3"/>
  <c r="IC78" i="3"/>
  <c r="CU77" i="3"/>
  <c r="GY75" i="3"/>
  <c r="BQ74" i="3"/>
  <c r="FU72" i="3"/>
  <c r="AM71" i="3"/>
  <c r="EW69" i="3"/>
  <c r="U68" i="3"/>
  <c r="FC66" i="3"/>
  <c r="AG65" i="3"/>
  <c r="FI63" i="3"/>
  <c r="CU184" i="3"/>
  <c r="EE144" i="3"/>
  <c r="DA129" i="3"/>
  <c r="C116" i="3"/>
  <c r="GY110" i="3"/>
  <c r="BQ106" i="3"/>
  <c r="BE103" i="3"/>
  <c r="CO101" i="3"/>
  <c r="FI99" i="3"/>
  <c r="I98" i="3"/>
  <c r="CO96" i="3"/>
  <c r="FU94" i="3"/>
  <c r="AA93" i="3"/>
  <c r="DG91" i="3"/>
  <c r="GY89" i="3"/>
  <c r="BK88" i="3"/>
  <c r="FC86" i="3"/>
  <c r="O85" i="3"/>
  <c r="DG83" i="3"/>
  <c r="GY81" i="3"/>
  <c r="BW80" i="3"/>
  <c r="GA78" i="3"/>
  <c r="AS77" i="3"/>
  <c r="EW75" i="3"/>
  <c r="O74" i="3"/>
  <c r="DS72" i="3"/>
  <c r="HW70" i="3"/>
  <c r="CU69" i="3"/>
  <c r="HW67" i="3"/>
  <c r="DA66" i="3"/>
  <c r="IC64" i="3"/>
  <c r="DG63" i="3"/>
  <c r="GM154" i="3"/>
  <c r="DA138" i="3"/>
  <c r="FI123" i="3"/>
  <c r="FI113" i="3"/>
  <c r="AA109" i="3"/>
  <c r="DA104" i="3"/>
  <c r="DG102" i="3"/>
  <c r="FO100" i="3"/>
  <c r="O99" i="3"/>
  <c r="CO97" i="3"/>
  <c r="FU95" i="3"/>
  <c r="AA94" i="3"/>
  <c r="DG92" i="3"/>
  <c r="GS90" i="3"/>
  <c r="BE89" i="3"/>
  <c r="EW87" i="3"/>
  <c r="I86" i="3"/>
  <c r="DA84" i="3"/>
  <c r="GS82" i="3"/>
  <c r="BE81" i="3"/>
  <c r="FO79" i="3"/>
  <c r="AG78" i="3"/>
  <c r="DS115" i="3"/>
  <c r="I167" i="3"/>
  <c r="EK144" i="3"/>
  <c r="FO136" i="3"/>
  <c r="BK129" i="3"/>
  <c r="GY121" i="3"/>
  <c r="GM114" i="3"/>
  <c r="EW109" i="3"/>
  <c r="FC104" i="3"/>
  <c r="GA141" i="3"/>
  <c r="DS113" i="3"/>
  <c r="CO104" i="3"/>
  <c r="FC100" i="3"/>
  <c r="CC97" i="3"/>
  <c r="O94" i="3"/>
  <c r="GG90" i="3"/>
  <c r="EK87" i="3"/>
  <c r="CO84" i="3"/>
  <c r="AY81" i="3"/>
  <c r="U78" i="3"/>
  <c r="IC74" i="3"/>
  <c r="GY71" i="3"/>
  <c r="GG68" i="3"/>
  <c r="GS65" i="3"/>
  <c r="GY62" i="3"/>
  <c r="FO135" i="3"/>
  <c r="GS112" i="3"/>
  <c r="CI104" i="3"/>
  <c r="U101" i="3"/>
  <c r="FU98" i="3"/>
  <c r="GY95" i="3"/>
  <c r="EQ93" i="3"/>
  <c r="GA90" i="3"/>
  <c r="HW87" i="3"/>
  <c r="GA85" i="3"/>
  <c r="HW82" i="3"/>
  <c r="GM80" i="3"/>
  <c r="O78" i="3"/>
  <c r="CC75" i="3"/>
  <c r="AS73" i="3"/>
  <c r="DM70" i="3"/>
  <c r="CI68" i="3"/>
  <c r="GM65" i="3"/>
  <c r="AM63" i="3"/>
  <c r="EE149" i="3"/>
  <c r="GA122" i="3"/>
  <c r="FC111" i="3"/>
  <c r="I104" i="3"/>
  <c r="FC101" i="3"/>
  <c r="AM99" i="3"/>
  <c r="U97" i="3"/>
  <c r="I95" i="3"/>
  <c r="EE92" i="3"/>
  <c r="DY90" i="3"/>
  <c r="DY88" i="3"/>
  <c r="AG86" i="3"/>
  <c r="AG84" i="3"/>
  <c r="AG82" i="3"/>
  <c r="GM79" i="3"/>
  <c r="GY77" i="3"/>
  <c r="HK75" i="3"/>
  <c r="EE73" i="3"/>
  <c r="EQ71" i="3"/>
  <c r="FI69" i="3"/>
  <c r="DA67" i="3"/>
  <c r="EK65" i="3"/>
  <c r="FU63" i="3"/>
  <c r="EE153" i="3"/>
  <c r="CI133" i="3"/>
  <c r="AY117" i="3"/>
  <c r="I111" i="3"/>
  <c r="BQ105" i="3"/>
  <c r="DY102" i="3"/>
  <c r="EK100" i="3"/>
  <c r="FI98" i="3"/>
  <c r="GS96" i="3"/>
  <c r="C95" i="3"/>
  <c r="AM93" i="3"/>
  <c r="AA91" i="3"/>
  <c r="DS89" i="3"/>
  <c r="HK87" i="3"/>
  <c r="BW86" i="3"/>
  <c r="FO84" i="3"/>
  <c r="AA83" i="3"/>
  <c r="DS81" i="3"/>
  <c r="IC79" i="3"/>
  <c r="CU78" i="3"/>
  <c r="GY76" i="3"/>
  <c r="BQ75" i="3"/>
  <c r="FU73" i="3"/>
  <c r="AM72" i="3"/>
  <c r="EW70" i="3"/>
  <c r="O69" i="3"/>
  <c r="CU67" i="3"/>
  <c r="GM146" i="3"/>
  <c r="EW129" i="3"/>
  <c r="AG116" i="3"/>
  <c r="HE110" i="3"/>
  <c r="CI106" i="3"/>
  <c r="BK103" i="3"/>
  <c r="CU101" i="3"/>
  <c r="FO99" i="3"/>
  <c r="O98" i="3"/>
  <c r="CU96" i="3"/>
  <c r="GA94" i="3"/>
  <c r="AG93" i="3"/>
  <c r="DM91" i="3"/>
  <c r="HE89" i="3"/>
  <c r="BQ88" i="3"/>
  <c r="FI86" i="3"/>
  <c r="U85" i="3"/>
  <c r="DM83" i="3"/>
  <c r="HE81" i="3"/>
  <c r="CC80" i="3"/>
  <c r="GG78" i="3"/>
  <c r="AY77" i="3"/>
  <c r="FC75" i="3"/>
  <c r="U74" i="3"/>
  <c r="DY72" i="3"/>
  <c r="IC70" i="3"/>
  <c r="DA69" i="3"/>
  <c r="IC67" i="3"/>
  <c r="DG66" i="3"/>
  <c r="II64" i="3"/>
  <c r="DM63" i="3"/>
  <c r="DM164" i="3"/>
  <c r="EE142" i="3"/>
  <c r="EK127" i="3"/>
  <c r="AM115" i="3"/>
  <c r="BQ110" i="3"/>
  <c r="FI105" i="3"/>
  <c r="HQ102" i="3"/>
  <c r="AS101" i="3"/>
  <c r="DM99" i="3"/>
  <c r="GM97" i="3"/>
  <c r="AS96" i="3"/>
  <c r="DY94" i="3"/>
  <c r="HE92" i="3"/>
  <c r="BK91" i="3"/>
  <c r="FC89" i="3"/>
  <c r="O88" i="3"/>
  <c r="DG86" i="3"/>
  <c r="GY84" i="3"/>
  <c r="BK83" i="3"/>
  <c r="FC81" i="3"/>
  <c r="AA80" i="3"/>
  <c r="EE78" i="3"/>
  <c r="II76" i="3"/>
  <c r="DA75" i="3"/>
  <c r="HE73" i="3"/>
  <c r="BW72" i="3"/>
  <c r="GA70" i="3"/>
  <c r="AY69" i="3"/>
  <c r="GA67" i="3"/>
  <c r="BE66" i="3"/>
  <c r="GG64" i="3"/>
  <c r="BK63" i="3"/>
  <c r="FO152" i="3"/>
  <c r="DM136" i="3"/>
  <c r="GS121" i="3"/>
  <c r="AA113" i="3"/>
  <c r="DS108" i="3"/>
  <c r="AM104" i="3"/>
  <c r="BE102" i="3"/>
  <c r="DS100" i="3"/>
  <c r="GM98" i="3"/>
  <c r="AS97" i="3"/>
  <c r="DY95" i="3"/>
  <c r="HE93" i="3"/>
  <c r="BK92" i="3"/>
  <c r="EW90" i="3"/>
  <c r="I89" i="3"/>
  <c r="DA87" i="3"/>
  <c r="GS85" i="3"/>
  <c r="BE84" i="3"/>
  <c r="EW82" i="3"/>
  <c r="O81" i="3"/>
  <c r="DS79" i="3"/>
  <c r="HW77" i="3"/>
  <c r="CO76" i="3"/>
  <c r="GS74" i="3"/>
  <c r="BK73" i="3"/>
  <c r="FO71" i="3"/>
  <c r="AM70" i="3"/>
  <c r="EW68" i="3"/>
  <c r="I179" i="3"/>
  <c r="U100" i="3"/>
  <c r="C87" i="3"/>
  <c r="CU74" i="3"/>
  <c r="FC65" i="3"/>
  <c r="O62" i="3"/>
  <c r="FC60" i="3"/>
  <c r="AM59" i="3"/>
  <c r="GA57" i="3"/>
  <c r="BQ56" i="3"/>
  <c r="HQ54" i="3"/>
  <c r="DG53" i="3"/>
  <c r="JG51" i="3"/>
  <c r="EW50" i="3"/>
  <c r="AM49" i="3"/>
  <c r="GM47" i="3"/>
  <c r="CC46" i="3"/>
  <c r="IC44" i="3"/>
  <c r="CC111" i="3"/>
  <c r="BK93" i="3"/>
  <c r="DG80" i="3"/>
  <c r="C68" i="3"/>
  <c r="EQ63" i="3"/>
  <c r="CC61" i="3"/>
  <c r="HQ59" i="3"/>
  <c r="DA58" i="3"/>
  <c r="IU56" i="3"/>
  <c r="EK55" i="3"/>
  <c r="AA54" i="3"/>
  <c r="GA52" i="3"/>
  <c r="BQ51" i="3"/>
  <c r="HQ49" i="3"/>
  <c r="DG48" i="3"/>
  <c r="JG46" i="3"/>
  <c r="EW45" i="3"/>
  <c r="AM44" i="3"/>
  <c r="CC101" i="3"/>
  <c r="AY88" i="3"/>
  <c r="EK75" i="3"/>
  <c r="DM65" i="3"/>
  <c r="C62" i="3"/>
  <c r="EQ60" i="3"/>
  <c r="AA59" i="3"/>
  <c r="FO57" i="3"/>
  <c r="GA113" i="3"/>
  <c r="DA157" i="3"/>
  <c r="I143" i="3"/>
  <c r="CC135" i="3"/>
  <c r="GM127" i="3"/>
  <c r="DY120" i="3"/>
  <c r="DY113" i="3"/>
  <c r="CI108" i="3"/>
  <c r="DG104" i="3"/>
  <c r="GM139" i="3"/>
  <c r="FC110" i="3"/>
  <c r="AG103" i="3"/>
  <c r="EQ99" i="3"/>
  <c r="BW96" i="3"/>
  <c r="I93" i="3"/>
  <c r="GG89" i="3"/>
  <c r="EK86" i="3"/>
  <c r="CO83" i="3"/>
  <c r="BE80" i="3"/>
  <c r="AA77" i="3"/>
  <c r="II73" i="3"/>
  <c r="HE70" i="3"/>
  <c r="HE67" i="3"/>
  <c r="HK64" i="3"/>
  <c r="I159" i="3"/>
  <c r="FC126" i="3"/>
  <c r="I110" i="3"/>
  <c r="U104" i="3"/>
  <c r="GS100" i="3"/>
  <c r="DY98" i="3"/>
  <c r="FC95" i="3"/>
  <c r="GG92" i="3"/>
  <c r="EE90" i="3"/>
  <c r="GA87" i="3"/>
  <c r="EE85" i="3"/>
  <c r="GA82" i="3"/>
  <c r="C80" i="3"/>
  <c r="HE77" i="3"/>
  <c r="AG75" i="3"/>
  <c r="II72" i="3"/>
  <c r="BQ70" i="3"/>
  <c r="FC67" i="3"/>
  <c r="EQ65" i="3"/>
  <c r="IO62" i="3"/>
  <c r="DG147" i="3"/>
  <c r="HK120" i="3"/>
  <c r="CO109" i="3"/>
  <c r="GA103" i="3"/>
  <c r="BK101" i="3"/>
  <c r="HK98" i="3"/>
  <c r="GY96" i="3"/>
  <c r="EQ94" i="3"/>
  <c r="CI92" i="3"/>
  <c r="CC90" i="3"/>
  <c r="AG88" i="3"/>
  <c r="HQ85" i="3"/>
  <c r="HQ83" i="3"/>
  <c r="FU81" i="3"/>
  <c r="EQ79" i="3"/>
  <c r="FC77" i="3"/>
  <c r="DS75" i="3"/>
  <c r="CI73" i="3"/>
  <c r="CU71" i="3"/>
  <c r="BQ69" i="3"/>
  <c r="BE67" i="3"/>
  <c r="CO65" i="3"/>
  <c r="CC63" i="3"/>
  <c r="DG151" i="3"/>
  <c r="FI131" i="3"/>
  <c r="BE116" i="3"/>
  <c r="GM109" i="3"/>
  <c r="EW104" i="3"/>
  <c r="BW102" i="3"/>
  <c r="CO100" i="3"/>
  <c r="DM98" i="3"/>
  <c r="EW96" i="3"/>
  <c r="GG94" i="3"/>
  <c r="FU92" i="3"/>
  <c r="HK90" i="3"/>
  <c r="BW89" i="3"/>
  <c r="FO87" i="3"/>
  <c r="AA86" i="3"/>
  <c r="DS84" i="3"/>
  <c r="HK82" i="3"/>
  <c r="BW81" i="3"/>
  <c r="GG79" i="3"/>
  <c r="AY78" i="3"/>
  <c r="FC76" i="3"/>
  <c r="U75" i="3"/>
  <c r="DY73" i="3"/>
  <c r="IC71" i="3"/>
  <c r="DA70" i="3"/>
  <c r="HK68" i="3"/>
  <c r="AY67" i="3"/>
  <c r="GA144" i="3"/>
  <c r="GG127" i="3"/>
  <c r="BK115" i="3"/>
  <c r="CO110" i="3"/>
  <c r="FO105" i="3"/>
  <c r="I103" i="3"/>
  <c r="AY101" i="3"/>
  <c r="DS99" i="3"/>
  <c r="GS97" i="3"/>
  <c r="AY96" i="3"/>
  <c r="EE94" i="3"/>
  <c r="HK92" i="3"/>
  <c r="BQ91" i="3"/>
  <c r="FI89" i="3"/>
  <c r="U88" i="3"/>
  <c r="DM86" i="3"/>
  <c r="HE84" i="3"/>
  <c r="BQ83" i="3"/>
  <c r="FI81" i="3"/>
  <c r="AG80" i="3"/>
  <c r="EK78" i="3"/>
  <c r="C77" i="3"/>
  <c r="DG75" i="3"/>
  <c r="HK73" i="3"/>
  <c r="CC72" i="3"/>
  <c r="GG70" i="3"/>
  <c r="BE69" i="3"/>
  <c r="GG67" i="3"/>
  <c r="BK66" i="3"/>
  <c r="GM64" i="3"/>
  <c r="BQ63" i="3"/>
  <c r="CU157" i="3"/>
  <c r="EK140" i="3"/>
  <c r="FU125" i="3"/>
  <c r="CI114" i="3"/>
  <c r="FO109" i="3"/>
  <c r="AA105" i="3"/>
  <c r="FO102" i="3"/>
  <c r="HQ100" i="3"/>
  <c r="BQ99" i="3"/>
  <c r="EQ97" i="3"/>
  <c r="HW95" i="3"/>
  <c r="CC94" i="3"/>
  <c r="FI92" i="3"/>
  <c r="O91" i="3"/>
  <c r="DG89" i="3"/>
  <c r="GY87" i="3"/>
  <c r="BK86" i="3"/>
  <c r="FC84" i="3"/>
  <c r="O83" i="3"/>
  <c r="DG81" i="3"/>
  <c r="HQ79" i="3"/>
  <c r="CI78" i="3"/>
  <c r="GM76" i="3"/>
  <c r="BE75" i="3"/>
  <c r="FI73" i="3"/>
  <c r="AA72" i="3"/>
  <c r="EK70" i="3"/>
  <c r="C69" i="3"/>
  <c r="EE67" i="3"/>
  <c r="I66" i="3"/>
  <c r="EK64" i="3"/>
  <c r="O63" i="3"/>
  <c r="EQ150" i="3"/>
  <c r="DY134" i="3"/>
  <c r="AA120" i="3"/>
  <c r="DY112" i="3"/>
  <c r="GY107" i="3"/>
  <c r="HE103" i="3"/>
  <c r="C102" i="3"/>
  <c r="BW100" i="3"/>
  <c r="EQ98" i="3"/>
  <c r="HW96" i="3"/>
  <c r="CC95" i="3"/>
  <c r="FI93" i="3"/>
  <c r="O92" i="3"/>
  <c r="DA90" i="3"/>
  <c r="GS88" i="3"/>
  <c r="BE87" i="3"/>
  <c r="EW85" i="3"/>
  <c r="I84" i="3"/>
  <c r="DA82" i="3"/>
  <c r="HE80" i="3"/>
  <c r="BW79" i="3"/>
  <c r="GA77" i="3"/>
  <c r="AS76" i="3"/>
  <c r="EW74" i="3"/>
  <c r="O73" i="3"/>
  <c r="DS71" i="3"/>
  <c r="IC69" i="3"/>
  <c r="DA68" i="3"/>
  <c r="C146" i="3"/>
  <c r="CO98" i="3"/>
  <c r="CU85" i="3"/>
  <c r="GY72" i="3"/>
  <c r="U65" i="3"/>
  <c r="CC110" i="3"/>
  <c r="HQ152" i="3"/>
  <c r="AS141" i="3"/>
  <c r="CO133" i="3"/>
  <c r="C126" i="3"/>
  <c r="FU118" i="3"/>
  <c r="GG111" i="3"/>
  <c r="HE107" i="3"/>
  <c r="C103" i="3"/>
  <c r="GY126" i="3"/>
  <c r="DS109" i="3"/>
  <c r="EW102" i="3"/>
  <c r="AY99" i="3"/>
  <c r="HE95" i="3"/>
  <c r="EQ92" i="3"/>
  <c r="CO89" i="3"/>
  <c r="AS86" i="3"/>
  <c r="IC82" i="3"/>
  <c r="GY79" i="3"/>
  <c r="FU76" i="3"/>
  <c r="EQ73" i="3"/>
  <c r="DS70" i="3"/>
  <c r="DM67" i="3"/>
  <c r="DS64" i="3"/>
  <c r="C154" i="3"/>
  <c r="C123" i="3"/>
  <c r="GS108" i="3"/>
  <c r="GS102" i="3"/>
  <c r="DA100" i="3"/>
  <c r="DS97" i="3"/>
  <c r="BK95" i="3"/>
  <c r="CO92" i="3"/>
  <c r="EE89" i="3"/>
  <c r="CI87" i="3"/>
  <c r="EE84" i="3"/>
  <c r="CI82" i="3"/>
  <c r="EW79" i="3"/>
  <c r="HK76" i="3"/>
  <c r="GA74" i="3"/>
  <c r="C72" i="3"/>
  <c r="HK69" i="3"/>
  <c r="BK67" i="3"/>
  <c r="FI64" i="3"/>
  <c r="EW62" i="3"/>
  <c r="DG137" i="3"/>
  <c r="CU117" i="3"/>
  <c r="BE108" i="3"/>
  <c r="U103" i="3"/>
  <c r="EQ100" i="3"/>
  <c r="DS98" i="3"/>
  <c r="BK96" i="3"/>
  <c r="C94" i="3"/>
  <c r="HQ91" i="3"/>
  <c r="FU89" i="3"/>
  <c r="DY87" i="3"/>
  <c r="DY85" i="3"/>
  <c r="CC83" i="3"/>
  <c r="AM81" i="3"/>
  <c r="AY79" i="3"/>
  <c r="O77" i="3"/>
  <c r="HQ74" i="3"/>
  <c r="IC72" i="3"/>
  <c r="GS70" i="3"/>
  <c r="FU68" i="3"/>
  <c r="HK66" i="3"/>
  <c r="GY64" i="3"/>
  <c r="GM62" i="3"/>
  <c r="BK147" i="3"/>
  <c r="BK126" i="3"/>
  <c r="HE113" i="3"/>
  <c r="FO108" i="3"/>
  <c r="C104" i="3"/>
  <c r="GS101" i="3"/>
  <c r="HQ99" i="3"/>
  <c r="U98" i="3"/>
  <c r="I96" i="3"/>
  <c r="AS94" i="3"/>
  <c r="CC92" i="3"/>
  <c r="DS90" i="3"/>
  <c r="HK88" i="3"/>
  <c r="BW87" i="3"/>
  <c r="FO85" i="3"/>
  <c r="AA84" i="3"/>
  <c r="DS82" i="3"/>
  <c r="HW80" i="3"/>
  <c r="CO79" i="3"/>
  <c r="GS77" i="3"/>
  <c r="BK76" i="3"/>
  <c r="FO74" i="3"/>
  <c r="AG73" i="3"/>
  <c r="EK71" i="3"/>
  <c r="I70" i="3"/>
  <c r="DS68" i="3"/>
  <c r="EW157" i="3"/>
  <c r="GG140" i="3"/>
  <c r="AY124" i="3"/>
  <c r="GM113" i="3"/>
  <c r="AY109" i="3"/>
  <c r="EQ104" i="3"/>
  <c r="DS102" i="3"/>
  <c r="GA100" i="3"/>
  <c r="AA99" i="3"/>
  <c r="DA97" i="3"/>
  <c r="GG95" i="3"/>
  <c r="AM94" i="3"/>
  <c r="DS92" i="3"/>
  <c r="HE90" i="3"/>
  <c r="BQ89" i="3"/>
  <c r="FI87" i="3"/>
  <c r="U86" i="3"/>
  <c r="DM84" i="3"/>
  <c r="HE82" i="3"/>
  <c r="BQ81" i="3"/>
  <c r="GA79" i="3"/>
  <c r="AS78" i="3"/>
  <c r="EW76" i="3"/>
  <c r="O75" i="3"/>
  <c r="DS73" i="3"/>
  <c r="HW71" i="3"/>
  <c r="CU70" i="3"/>
  <c r="HE68" i="3"/>
  <c r="CO67" i="3"/>
  <c r="HQ65" i="3"/>
  <c r="CU64" i="3"/>
  <c r="HW62" i="3"/>
  <c r="HK152" i="3"/>
  <c r="FI136" i="3"/>
  <c r="AM122" i="3"/>
  <c r="AY113" i="3"/>
  <c r="DY108" i="3"/>
  <c r="AS104" i="3"/>
  <c r="BK102" i="3"/>
  <c r="DY100" i="3"/>
  <c r="GS98" i="3"/>
  <c r="AY97" i="3"/>
  <c r="EE95" i="3"/>
  <c r="HK93" i="3"/>
  <c r="BQ92" i="3"/>
  <c r="FC90" i="3"/>
  <c r="O89" i="3"/>
  <c r="DG87" i="3"/>
  <c r="GY85" i="3"/>
  <c r="BK84" i="3"/>
  <c r="FC82" i="3"/>
  <c r="U81" i="3"/>
  <c r="DY79" i="3"/>
  <c r="IC77" i="3"/>
  <c r="CU76" i="3"/>
  <c r="GY74" i="3"/>
  <c r="BQ73" i="3"/>
  <c r="FU71" i="3"/>
  <c r="AS70" i="3"/>
  <c r="FC68" i="3"/>
  <c r="AM67" i="3"/>
  <c r="FO65" i="3"/>
  <c r="AS64" i="3"/>
  <c r="FU62" i="3"/>
  <c r="CU146" i="3"/>
  <c r="C131" i="3"/>
  <c r="FU116" i="3"/>
  <c r="CI111" i="3"/>
  <c r="GA106" i="3"/>
  <c r="DA103" i="3"/>
  <c r="EE101" i="3"/>
  <c r="GY99" i="3"/>
  <c r="AY98" i="3"/>
  <c r="EE96" i="3"/>
  <c r="HK94" i="3"/>
  <c r="BQ93" i="3"/>
  <c r="EW91" i="3"/>
  <c r="I90" i="3"/>
  <c r="DA88" i="3"/>
  <c r="GS86" i="3"/>
  <c r="BE85" i="3"/>
  <c r="EW83" i="3"/>
  <c r="I82" i="3"/>
  <c r="DM80" i="3"/>
  <c r="HQ78" i="3"/>
  <c r="CI77" i="3"/>
  <c r="GM75" i="3"/>
  <c r="BE74" i="3"/>
  <c r="FI72" i="3"/>
  <c r="AA71" i="3"/>
  <c r="EK69" i="3"/>
  <c r="I68" i="3"/>
  <c r="AA118" i="3"/>
  <c r="AA95" i="3"/>
  <c r="AY82" i="3"/>
  <c r="GA69" i="3"/>
  <c r="AG64" i="3"/>
  <c r="EE61" i="3"/>
  <c r="O60" i="3"/>
  <c r="FC58" i="3"/>
  <c r="AM57" i="3"/>
  <c r="GM55" i="3"/>
  <c r="CC54" i="3"/>
  <c r="IC52" i="3"/>
  <c r="DS51" i="3"/>
  <c r="I50" i="3"/>
  <c r="FI48" i="3"/>
  <c r="AY47" i="3"/>
  <c r="GY45" i="3"/>
  <c r="CO44" i="3"/>
  <c r="DY101" i="3"/>
  <c r="CU88" i="3"/>
  <c r="GG75" i="3"/>
  <c r="C66" i="3"/>
  <c r="BE62" i="3"/>
  <c r="GS60" i="3"/>
  <c r="CC59" i="3"/>
  <c r="HQ57" i="3"/>
  <c r="DG56" i="3"/>
  <c r="JG54" i="3"/>
  <c r="EW53" i="3"/>
  <c r="AM52" i="3"/>
  <c r="GM50" i="3"/>
  <c r="CC49" i="3"/>
  <c r="IC47" i="3"/>
  <c r="DS46" i="3"/>
  <c r="I45" i="3"/>
  <c r="HK128" i="3"/>
  <c r="CC96" i="3"/>
  <c r="CU83" i="3"/>
  <c r="HK70" i="3"/>
  <c r="IO63" i="3"/>
  <c r="DS61" i="3"/>
  <c r="C60" i="3"/>
  <c r="EQ58" i="3"/>
  <c r="AA57" i="3"/>
  <c r="GA55" i="3"/>
  <c r="BQ54" i="3"/>
  <c r="HQ52" i="3"/>
  <c r="DG51" i="3"/>
  <c r="JG49" i="3"/>
  <c r="EW48" i="3"/>
  <c r="AM47" i="3"/>
  <c r="GM45" i="3"/>
  <c r="CC44" i="3"/>
  <c r="HE102" i="3"/>
  <c r="EQ89" i="3"/>
  <c r="HW76" i="3"/>
  <c r="EK108" i="3"/>
  <c r="GS150" i="3"/>
  <c r="EQ140" i="3"/>
  <c r="GY132" i="3"/>
  <c r="EE125" i="3"/>
  <c r="CC118" i="3"/>
  <c r="EK111" i="3"/>
  <c r="EQ106" i="3"/>
  <c r="GA102" i="3"/>
  <c r="AG125" i="3"/>
  <c r="HK108" i="3"/>
  <c r="CU102" i="3"/>
  <c r="C99" i="3"/>
  <c r="FI95" i="3"/>
  <c r="CU92" i="3"/>
  <c r="AS89" i="3"/>
  <c r="IC85" i="3"/>
  <c r="GG82" i="3"/>
  <c r="FC79" i="3"/>
  <c r="DY76" i="3"/>
  <c r="CU73" i="3"/>
  <c r="BW70" i="3"/>
  <c r="BQ67" i="3"/>
  <c r="BW64" i="3"/>
  <c r="GY151" i="3"/>
  <c r="BE121" i="3"/>
  <c r="BW108" i="3"/>
  <c r="EQ102" i="3"/>
  <c r="BE100" i="3"/>
  <c r="BW97" i="3"/>
  <c r="DA94" i="3"/>
  <c r="AS92" i="3"/>
  <c r="CI89" i="3"/>
  <c r="AM87" i="3"/>
  <c r="CI84" i="3"/>
  <c r="EE81" i="3"/>
  <c r="DA79" i="3"/>
  <c r="FO76" i="3"/>
  <c r="EE74" i="3"/>
  <c r="GS71" i="3"/>
  <c r="AA69" i="3"/>
  <c r="O67" i="3"/>
  <c r="DM64" i="3"/>
  <c r="DA62" i="3"/>
  <c r="DS135" i="3"/>
  <c r="HK113" i="3"/>
  <c r="EW107" i="3"/>
  <c r="EK102" i="3"/>
  <c r="CU100" i="3"/>
  <c r="BW98" i="3"/>
  <c r="GS95" i="3"/>
  <c r="GG93" i="3"/>
  <c r="FU91" i="3"/>
  <c r="CC89" i="3"/>
  <c r="CC87" i="3"/>
  <c r="CC85" i="3"/>
  <c r="HQ82" i="3"/>
  <c r="IC80" i="3"/>
  <c r="C79" i="3"/>
  <c r="FI76" i="3"/>
  <c r="FU74" i="3"/>
  <c r="GG72" i="3"/>
  <c r="DG70" i="3"/>
  <c r="DY68" i="3"/>
  <c r="FO66" i="3"/>
  <c r="DG64" i="3"/>
  <c r="EQ62" i="3"/>
  <c r="C145" i="3"/>
  <c r="CU124" i="3"/>
  <c r="BW113" i="3"/>
  <c r="AG108" i="3"/>
  <c r="FU103" i="3"/>
  <c r="EW101" i="3"/>
  <c r="FU99" i="3"/>
  <c r="FC97" i="3"/>
  <c r="GM95" i="3"/>
  <c r="HW93" i="3"/>
  <c r="AG92" i="3"/>
  <c r="BW90" i="3"/>
  <c r="FO88" i="3"/>
  <c r="AA87" i="3"/>
  <c r="DS85" i="3"/>
  <c r="HK83" i="3"/>
  <c r="BW82" i="3"/>
  <c r="GA80" i="3"/>
  <c r="AS79" i="3"/>
  <c r="EW77" i="3"/>
  <c r="O76" i="3"/>
  <c r="DS74" i="3"/>
  <c r="HW72" i="3"/>
  <c r="CO71" i="3"/>
  <c r="GY69" i="3"/>
  <c r="BW68" i="3"/>
  <c r="DG155" i="3"/>
  <c r="GS138" i="3"/>
  <c r="CI122" i="3"/>
  <c r="BQ113" i="3"/>
  <c r="EW108" i="3"/>
  <c r="AY104" i="3"/>
  <c r="BQ102" i="3"/>
  <c r="EE100" i="3"/>
  <c r="GY98" i="3"/>
  <c r="BE97" i="3"/>
  <c r="EK95" i="3"/>
  <c r="HQ93" i="3"/>
  <c r="BW92" i="3"/>
  <c r="FI90" i="3"/>
  <c r="U89" i="3"/>
  <c r="DM87" i="3"/>
  <c r="HE85" i="3"/>
  <c r="BQ84" i="3"/>
  <c r="FI82" i="3"/>
  <c r="AA81" i="3"/>
  <c r="EE79" i="3"/>
  <c r="II77" i="3"/>
  <c r="DA76" i="3"/>
  <c r="HE74" i="3"/>
  <c r="BW73" i="3"/>
  <c r="GA71" i="3"/>
  <c r="AY70" i="3"/>
  <c r="FI68" i="3"/>
  <c r="AS67" i="3"/>
  <c r="FU65" i="3"/>
  <c r="AY64" i="3"/>
  <c r="GA62" i="3"/>
  <c r="GM150" i="3"/>
  <c r="FU134" i="3"/>
  <c r="BW120" i="3"/>
  <c r="EQ112" i="3"/>
  <c r="C108" i="3"/>
  <c r="HK103" i="3"/>
  <c r="I102" i="3"/>
  <c r="CC100" i="3"/>
  <c r="EW98" i="3"/>
  <c r="C97" i="3"/>
  <c r="CI95" i="3"/>
  <c r="FO93" i="3"/>
  <c r="U92" i="3"/>
  <c r="DG90" i="3"/>
  <c r="GY88" i="3"/>
  <c r="BK87" i="3"/>
  <c r="FC85" i="3"/>
  <c r="O84" i="3"/>
  <c r="DG82" i="3"/>
  <c r="HK80" i="3"/>
  <c r="CC79" i="3"/>
  <c r="GG77" i="3"/>
  <c r="AY76" i="3"/>
  <c r="FC74" i="3"/>
  <c r="U73" i="3"/>
  <c r="DY71" i="3"/>
  <c r="II69" i="3"/>
  <c r="DG68" i="3"/>
  <c r="IO66" i="3"/>
  <c r="DS65" i="3"/>
  <c r="IU63" i="3"/>
  <c r="DY62" i="3"/>
  <c r="CI144" i="3"/>
  <c r="BE129" i="3"/>
  <c r="GY115" i="3"/>
  <c r="GG110" i="3"/>
  <c r="AS106" i="3"/>
  <c r="AS103" i="3"/>
  <c r="CI101" i="3"/>
  <c r="FC99" i="3"/>
  <c r="C98" i="3"/>
  <c r="CI96" i="3"/>
  <c r="FO94" i="3"/>
  <c r="U93" i="3"/>
  <c r="DA91" i="3"/>
  <c r="GS89" i="3"/>
  <c r="BE88" i="3"/>
  <c r="EW86" i="3"/>
  <c r="I85" i="3"/>
  <c r="DA83" i="3"/>
  <c r="GS81" i="3"/>
  <c r="BQ80" i="3"/>
  <c r="FU78" i="3"/>
  <c r="AM77" i="3"/>
  <c r="EQ75" i="3"/>
  <c r="I74" i="3"/>
  <c r="DM72" i="3"/>
  <c r="HQ70" i="3"/>
  <c r="CO69" i="3"/>
  <c r="HQ67" i="3"/>
  <c r="GY111" i="3"/>
  <c r="DG93" i="3"/>
  <c r="FC80" i="3"/>
  <c r="AY68" i="3"/>
  <c r="EW63" i="3"/>
  <c r="CI61" i="3"/>
  <c r="HW59" i="3"/>
  <c r="DG58" i="3"/>
  <c r="JA56" i="3"/>
  <c r="EQ55" i="3"/>
  <c r="AG54" i="3"/>
  <c r="GG52" i="3"/>
  <c r="BW51" i="3"/>
  <c r="HW49" i="3"/>
  <c r="DM48" i="3"/>
  <c r="C47" i="3"/>
  <c r="FC45" i="3"/>
  <c r="AS44" i="3"/>
  <c r="GS99" i="3"/>
  <c r="GM86" i="3"/>
  <c r="AY74" i="3"/>
  <c r="EE65" i="3"/>
  <c r="I62" i="3"/>
  <c r="EW60" i="3"/>
  <c r="AG59" i="3"/>
  <c r="FU57" i="3"/>
  <c r="BK56" i="3"/>
  <c r="HK54" i="3"/>
  <c r="DA53" i="3"/>
  <c r="JA51" i="3"/>
  <c r="EQ50" i="3"/>
  <c r="AG49" i="3"/>
  <c r="U112" i="3"/>
  <c r="AY103" i="3"/>
  <c r="CO86" i="3"/>
  <c r="CC156" i="3"/>
  <c r="CI90" i="3"/>
  <c r="U70" i="3"/>
  <c r="GM100" i="3"/>
  <c r="FU83" i="3"/>
  <c r="I67" i="3"/>
  <c r="U102" i="3"/>
  <c r="DS87" i="3"/>
  <c r="HK74" i="3"/>
  <c r="CO114" i="3"/>
  <c r="CI94" i="3"/>
  <c r="DM81" i="3"/>
  <c r="I69" i="3"/>
  <c r="FO113" i="3"/>
  <c r="AG94" i="3"/>
  <c r="BK81" i="3"/>
  <c r="GY68" i="3"/>
  <c r="HQ111" i="3"/>
  <c r="DM93" i="3"/>
  <c r="FI80" i="3"/>
  <c r="HE72" i="3"/>
  <c r="EW132" i="3"/>
  <c r="EW64" i="3"/>
  <c r="GA59" i="3"/>
  <c r="HE56" i="3"/>
  <c r="IU53" i="3"/>
  <c r="AA51" i="3"/>
  <c r="BQ48" i="3"/>
  <c r="DG45" i="3"/>
  <c r="AS98" i="3"/>
  <c r="FC72" i="3"/>
  <c r="HQ61" i="3"/>
  <c r="IO58" i="3"/>
  <c r="O56" i="3"/>
  <c r="BE53" i="3"/>
  <c r="CU50" i="3"/>
  <c r="GG47" i="3"/>
  <c r="DA45" i="3"/>
  <c r="FI110" i="3"/>
  <c r="C85" i="3"/>
  <c r="IU65" i="3"/>
  <c r="BW61" i="3"/>
  <c r="II58" i="3"/>
  <c r="GS56" i="3"/>
  <c r="HE54" i="3"/>
  <c r="C53" i="3"/>
  <c r="O51" i="3"/>
  <c r="AA49" i="3"/>
  <c r="CI47" i="3"/>
  <c r="CU45" i="3"/>
  <c r="HE114" i="3"/>
  <c r="AY91" i="3"/>
  <c r="GS73" i="3"/>
  <c r="II63" i="3"/>
  <c r="BQ61" i="3"/>
  <c r="FI59" i="3"/>
  <c r="JA57" i="3"/>
  <c r="CU56" i="3"/>
  <c r="GY54" i="3"/>
  <c r="AS53" i="3"/>
  <c r="DA51" i="3"/>
  <c r="HE49" i="3"/>
  <c r="AY48" i="3"/>
  <c r="FC46" i="3"/>
  <c r="JG44" i="3"/>
  <c r="CC125" i="3"/>
  <c r="HK95" i="3"/>
  <c r="C83" i="3"/>
  <c r="DY70" i="3"/>
  <c r="CI64" i="3"/>
  <c r="FC61" i="3"/>
  <c r="AM60" i="3"/>
  <c r="GA58" i="3"/>
  <c r="BK57" i="3"/>
  <c r="HK55" i="3"/>
  <c r="DA54" i="3"/>
  <c r="JA52" i="3"/>
  <c r="EQ51" i="3"/>
  <c r="AG50" i="3"/>
  <c r="GG48" i="3"/>
  <c r="BW47" i="3"/>
  <c r="HW45" i="3"/>
  <c r="DM44" i="3"/>
  <c r="CU104" i="3"/>
  <c r="GM90" i="3"/>
  <c r="EE76" i="3"/>
  <c r="BQ66" i="3"/>
  <c r="CC62" i="3"/>
  <c r="HQ60" i="3"/>
  <c r="DA59" i="3"/>
  <c r="IO57" i="3"/>
  <c r="EE56" i="3"/>
  <c r="U55" i="3"/>
  <c r="FU53" i="3"/>
  <c r="BK52" i="3"/>
  <c r="HK50" i="3"/>
  <c r="DA49" i="3"/>
  <c r="JA47" i="3"/>
  <c r="EQ46" i="3"/>
  <c r="AG45" i="3"/>
  <c r="CC134" i="3"/>
  <c r="AM97" i="3"/>
  <c r="AY84" i="3"/>
  <c r="FI71" i="3"/>
  <c r="GA64" i="3"/>
  <c r="GM61" i="3"/>
  <c r="BW60" i="3"/>
  <c r="HK58" i="3"/>
  <c r="CU57" i="3"/>
  <c r="IU55" i="3"/>
  <c r="EK54" i="3"/>
  <c r="AA53" i="3"/>
  <c r="GA51" i="3"/>
  <c r="BQ50" i="3"/>
  <c r="HQ48" i="3"/>
  <c r="DG47" i="3"/>
  <c r="JG45" i="3"/>
  <c r="EW44" i="3"/>
  <c r="GY103" i="3"/>
  <c r="CU90" i="3"/>
  <c r="FU77" i="3"/>
  <c r="FI66" i="3"/>
  <c r="FO62" i="3"/>
  <c r="JA60" i="3"/>
  <c r="EK59" i="3"/>
  <c r="U58" i="3"/>
  <c r="FO56" i="3"/>
  <c r="BE55" i="3"/>
  <c r="HE53" i="3"/>
  <c r="CU52" i="3"/>
  <c r="IU50" i="3"/>
  <c r="EK49" i="3"/>
  <c r="AA48" i="3"/>
  <c r="GA46" i="3"/>
  <c r="HW836" i="30"/>
  <c r="HW772" i="30"/>
  <c r="HW708" i="30"/>
  <c r="HW644" i="30"/>
  <c r="HW580" i="30"/>
  <c r="HW516" i="30"/>
  <c r="GM44" i="3"/>
  <c r="HW790" i="30"/>
  <c r="HW717" i="30"/>
  <c r="HW643" i="30"/>
  <c r="HW570" i="30"/>
  <c r="HW497" i="30"/>
  <c r="HW430" i="30"/>
  <c r="HW366" i="30"/>
  <c r="HW302" i="30"/>
  <c r="HW238" i="30"/>
  <c r="HW174" i="30"/>
  <c r="HW110" i="30"/>
  <c r="I97" i="29"/>
  <c r="BQ155" i="3"/>
  <c r="GY137" i="3"/>
  <c r="AS83" i="3"/>
  <c r="GM124" i="3"/>
  <c r="EE87" i="3"/>
  <c r="DG67" i="3"/>
  <c r="FO98" i="3"/>
  <c r="CC81" i="3"/>
  <c r="AS65" i="3"/>
  <c r="AS100" i="3"/>
  <c r="HK85" i="3"/>
  <c r="CC73" i="3"/>
  <c r="GG109" i="3"/>
  <c r="FO92" i="3"/>
  <c r="HW79" i="3"/>
  <c r="EK67" i="3"/>
  <c r="AS109" i="3"/>
  <c r="DM92" i="3"/>
  <c r="FU79" i="3"/>
  <c r="CI67" i="3"/>
  <c r="CI107" i="3"/>
  <c r="GS91" i="3"/>
  <c r="AA79" i="3"/>
  <c r="HK71" i="3"/>
  <c r="FU101" i="3"/>
  <c r="BK62" i="3"/>
  <c r="CI59" i="3"/>
  <c r="DM56" i="3"/>
  <c r="FC53" i="3"/>
  <c r="GS50" i="3"/>
  <c r="II47" i="3"/>
  <c r="O45" i="3"/>
  <c r="HE94" i="3"/>
  <c r="EE69" i="3"/>
  <c r="DY61" i="3"/>
  <c r="EW58" i="3"/>
  <c r="GG55" i="3"/>
  <c r="HW52" i="3"/>
  <c r="C50" i="3"/>
  <c r="EK47" i="3"/>
  <c r="BE45" i="3"/>
  <c r="AM103" i="3"/>
  <c r="GM81" i="3"/>
  <c r="IO64" i="3"/>
  <c r="AA61" i="3"/>
  <c r="GM58" i="3"/>
  <c r="DA56" i="3"/>
  <c r="FI54" i="3"/>
  <c r="FU52" i="3"/>
  <c r="GG50" i="3"/>
  <c r="IO48" i="3"/>
  <c r="JA46" i="3"/>
  <c r="C45" i="3"/>
  <c r="AS110" i="3"/>
  <c r="C88" i="3"/>
  <c r="AM69" i="3"/>
  <c r="DA63" i="3"/>
  <c r="U61" i="3"/>
  <c r="DM59" i="3"/>
  <c r="HE57" i="3"/>
  <c r="AY56" i="3"/>
  <c r="FC54" i="3"/>
  <c r="HK52" i="3"/>
  <c r="BE51" i="3"/>
  <c r="FI49" i="3"/>
  <c r="C48" i="3"/>
  <c r="DG46" i="3"/>
  <c r="HK44" i="3"/>
  <c r="AS114" i="3"/>
  <c r="BQ94" i="3"/>
  <c r="CU81" i="3"/>
  <c r="II68" i="3"/>
  <c r="HK63" i="3"/>
  <c r="DG61" i="3"/>
  <c r="IU59" i="3"/>
  <c r="EE58" i="3"/>
  <c r="O57" i="3"/>
  <c r="FO55" i="3"/>
  <c r="BE54" i="3"/>
  <c r="HE52" i="3"/>
  <c r="CU51" i="3"/>
  <c r="IU49" i="3"/>
  <c r="EK48" i="3"/>
  <c r="AA47" i="3"/>
  <c r="GA45" i="3"/>
  <c r="BQ44" i="3"/>
  <c r="DA102" i="3"/>
  <c r="AY89" i="3"/>
  <c r="II74" i="3"/>
  <c r="GY65" i="3"/>
  <c r="AG62" i="3"/>
  <c r="FU60" i="3"/>
  <c r="BE59" i="3"/>
  <c r="GS57" i="3"/>
  <c r="CI56" i="3"/>
  <c r="II54" i="3"/>
  <c r="DY53" i="3"/>
  <c r="O52" i="3"/>
  <c r="FO50" i="3"/>
  <c r="BE49" i="3"/>
  <c r="HE47" i="3"/>
  <c r="CU46" i="3"/>
  <c r="IU44" i="3"/>
  <c r="EW121" i="3"/>
  <c r="DS95" i="3"/>
  <c r="EQ82" i="3"/>
  <c r="AG70" i="3"/>
  <c r="BE64" i="3"/>
  <c r="EQ61" i="3"/>
  <c r="AA60" i="3"/>
  <c r="FO58" i="3"/>
  <c r="AY57" i="3"/>
  <c r="GY55" i="3"/>
  <c r="CO54" i="3"/>
  <c r="IO52" i="3"/>
  <c r="EE51" i="3"/>
  <c r="U50" i="3"/>
  <c r="FU48" i="3"/>
  <c r="BK47" i="3"/>
  <c r="HK45" i="3"/>
  <c r="DA44" i="3"/>
  <c r="HQ101" i="3"/>
  <c r="GM88" i="3"/>
  <c r="AM76" i="3"/>
  <c r="AS66" i="3"/>
  <c r="BQ62" i="3"/>
  <c r="HE60" i="3"/>
  <c r="CO59" i="3"/>
  <c r="IC57" i="3"/>
  <c r="DS56" i="3"/>
  <c r="I55" i="3"/>
  <c r="FI53" i="3"/>
  <c r="AY52" i="3"/>
  <c r="GY50" i="3"/>
  <c r="CO49" i="3"/>
  <c r="IO47" i="3"/>
  <c r="EE46" i="3"/>
  <c r="HW828" i="30"/>
  <c r="HW764" i="30"/>
  <c r="HW700" i="30"/>
  <c r="HW636" i="30"/>
  <c r="HW572" i="30"/>
  <c r="HW508" i="30"/>
  <c r="JA45" i="3"/>
  <c r="HW781" i="30"/>
  <c r="HW707" i="30"/>
  <c r="HW634" i="30"/>
  <c r="HW561" i="30"/>
  <c r="HW488" i="30"/>
  <c r="HW422" i="30"/>
  <c r="HW358" i="30"/>
  <c r="HW294" i="30"/>
  <c r="HW230" i="30"/>
  <c r="HW166" i="30"/>
  <c r="HW102" i="30"/>
  <c r="I89" i="29"/>
  <c r="C322" i="29"/>
  <c r="C258" i="29"/>
  <c r="C194" i="29"/>
  <c r="C130" i="29"/>
  <c r="C66" i="29"/>
  <c r="Q163" i="9"/>
  <c r="Q99" i="9"/>
  <c r="J259" i="9"/>
  <c r="J195" i="9"/>
  <c r="J131" i="9"/>
  <c r="J67" i="9"/>
  <c r="C94" i="9"/>
  <c r="DK45" i="28"/>
  <c r="CW47" i="28"/>
  <c r="CI73" i="28"/>
  <c r="CB439" i="28"/>
  <c r="CB375" i="28"/>
  <c r="CB311" i="28"/>
  <c r="CB247" i="28"/>
  <c r="CB183" i="28"/>
  <c r="CB119" i="28"/>
  <c r="CB55" i="28"/>
  <c r="BU224" i="28"/>
  <c r="BU160" i="28"/>
  <c r="BU96" i="28"/>
  <c r="BN224" i="28"/>
  <c r="BN160" i="28"/>
  <c r="BN96" i="28"/>
  <c r="BG223" i="28"/>
  <c r="BG159" i="28"/>
  <c r="BG95" i="28"/>
  <c r="AZ209" i="28"/>
  <c r="AZ145" i="28"/>
  <c r="AZ81" i="28"/>
  <c r="AS186" i="28"/>
  <c r="AS122" i="28"/>
  <c r="AS58" i="28"/>
  <c r="HW811" i="30"/>
  <c r="HW728" i="30"/>
  <c r="HW645" i="30"/>
  <c r="HW560" i="30"/>
  <c r="HW477" i="30"/>
  <c r="HW403" i="30"/>
  <c r="HW330" i="30"/>
  <c r="HW257" i="30"/>
  <c r="HW184" i="30"/>
  <c r="HW111" i="30"/>
  <c r="I88" i="29"/>
  <c r="C312" i="29"/>
  <c r="C239" i="29"/>
  <c r="C166" i="29"/>
  <c r="C93" i="29"/>
  <c r="Q181" i="9"/>
  <c r="Q108" i="9"/>
  <c r="J258" i="9"/>
  <c r="J185" i="9"/>
  <c r="J112" i="9"/>
  <c r="C130" i="9"/>
  <c r="C57" i="9"/>
  <c r="CW65" i="28"/>
  <c r="CI82" i="28"/>
  <c r="CB438" i="28"/>
  <c r="CB365" i="28"/>
  <c r="CB292" i="28"/>
  <c r="CB219" i="28"/>
  <c r="CB146" i="28"/>
  <c r="CB73" i="28"/>
  <c r="BU233" i="28"/>
  <c r="BU159" i="28"/>
  <c r="BU86" i="28"/>
  <c r="BN205" i="28"/>
  <c r="BN132" i="28"/>
  <c r="BN59" i="28"/>
  <c r="BG177" i="28"/>
  <c r="BG104" i="28"/>
  <c r="AZ208" i="28"/>
  <c r="AZ135" i="28"/>
  <c r="AZ62" i="28"/>
  <c r="AS158" i="28"/>
  <c r="AS85" i="28"/>
  <c r="AL183" i="28"/>
  <c r="AL119" i="28"/>
  <c r="AL55" i="28"/>
  <c r="AE119" i="28"/>
  <c r="AE55" i="28"/>
  <c r="X54" i="28"/>
  <c r="Q48" i="28"/>
  <c r="J110" i="28"/>
  <c r="J46" i="28"/>
  <c r="C168" i="28"/>
  <c r="C104" i="28"/>
  <c r="HW829" i="30"/>
  <c r="HW754" i="30"/>
  <c r="HW670" i="30"/>
  <c r="HW586" i="30"/>
  <c r="HW503" i="30"/>
  <c r="HW426" i="30"/>
  <c r="HW353" i="30"/>
  <c r="HW280" i="30"/>
  <c r="HW207" i="30"/>
  <c r="HW133" i="30"/>
  <c r="HW60" i="30"/>
  <c r="C335" i="29"/>
  <c r="C262" i="29"/>
  <c r="C189" i="29"/>
  <c r="C116" i="29"/>
  <c r="EK142" i="3"/>
  <c r="U110" i="3"/>
  <c r="I80" i="3"/>
  <c r="CU109" i="3"/>
  <c r="GA84" i="3"/>
  <c r="CU65" i="3"/>
  <c r="FC96" i="3"/>
  <c r="CU79" i="3"/>
  <c r="II62" i="3"/>
  <c r="BQ98" i="3"/>
  <c r="BW84" i="3"/>
  <c r="GG71" i="3"/>
  <c r="AY105" i="3"/>
  <c r="U91" i="3"/>
  <c r="CO78" i="3"/>
  <c r="O66" i="3"/>
  <c r="DY104" i="3"/>
  <c r="GY90" i="3"/>
  <c r="AM78" i="3"/>
  <c r="HK65" i="3"/>
  <c r="FC103" i="3"/>
  <c r="BE90" i="3"/>
  <c r="EE77" i="3"/>
  <c r="BW71" i="3"/>
  <c r="FU96" i="3"/>
  <c r="HW61" i="3"/>
  <c r="IU58" i="3"/>
  <c r="U56" i="3"/>
  <c r="BK53" i="3"/>
  <c r="DA50" i="3"/>
  <c r="EQ47" i="3"/>
  <c r="GG44" i="3"/>
  <c r="EQ91" i="3"/>
  <c r="C67" i="3"/>
  <c r="AG61" i="3"/>
  <c r="BE58" i="3"/>
  <c r="CO55" i="3"/>
  <c r="EE52" i="3"/>
  <c r="FU49" i="3"/>
  <c r="AS47" i="3"/>
  <c r="HW44" i="3"/>
  <c r="EW99" i="3"/>
  <c r="BK80" i="3"/>
  <c r="DY64" i="3"/>
  <c r="GM60" i="3"/>
  <c r="CU58" i="3"/>
  <c r="BE56" i="3"/>
  <c r="DM54" i="3"/>
  <c r="DY52" i="3"/>
  <c r="EK50" i="3"/>
  <c r="GS48" i="3"/>
  <c r="HE46" i="3"/>
  <c r="HQ44" i="3"/>
  <c r="DS105" i="3"/>
  <c r="CU86" i="3"/>
  <c r="HK67" i="3"/>
  <c r="IC62" i="3"/>
  <c r="IC60" i="3"/>
  <c r="BQ59" i="3"/>
  <c r="FI57" i="3"/>
  <c r="C56" i="3"/>
  <c r="BK54" i="3"/>
  <c r="FO52" i="3"/>
  <c r="I51" i="3"/>
  <c r="DM49" i="3"/>
  <c r="HQ47" i="3"/>
  <c r="BK46" i="3"/>
  <c r="FO44" i="3"/>
  <c r="EK109" i="3"/>
  <c r="EW92" i="3"/>
  <c r="HE79" i="3"/>
  <c r="FO67" i="3"/>
  <c r="CU63" i="3"/>
  <c r="BK61" i="3"/>
  <c r="GY59" i="3"/>
  <c r="CI58" i="3"/>
  <c r="IC56" i="3"/>
  <c r="DS55" i="3"/>
  <c r="I54" i="3"/>
  <c r="FI52" i="3"/>
  <c r="AY51" i="3"/>
  <c r="GY49" i="3"/>
  <c r="CO48" i="3"/>
  <c r="IO46" i="3"/>
  <c r="EE45" i="3"/>
  <c r="U44" i="3"/>
  <c r="FI100" i="3"/>
  <c r="EQ87" i="3"/>
  <c r="DA73" i="3"/>
  <c r="BQ65" i="3"/>
  <c r="IO61" i="3"/>
  <c r="DY60" i="3"/>
  <c r="I59" i="3"/>
  <c r="EW57" i="3"/>
  <c r="AM56" i="3"/>
  <c r="GM54" i="3"/>
  <c r="CC53" i="3"/>
  <c r="IC51" i="3"/>
  <c r="DS50" i="3"/>
  <c r="I49" i="3"/>
  <c r="FI47" i="3"/>
  <c r="AY46" i="3"/>
  <c r="GY44" i="3"/>
  <c r="U113" i="3"/>
  <c r="GY93" i="3"/>
  <c r="I81" i="3"/>
  <c r="EQ68" i="3"/>
  <c r="GM63" i="3"/>
  <c r="CU61" i="3"/>
  <c r="II59" i="3"/>
  <c r="DS58" i="3"/>
  <c r="C57" i="3"/>
  <c r="FC55" i="3"/>
  <c r="AS54" i="3"/>
  <c r="GS52" i="3"/>
  <c r="CI51" i="3"/>
  <c r="II49" i="3"/>
  <c r="DY48" i="3"/>
  <c r="O47" i="3"/>
  <c r="FO45" i="3"/>
  <c r="BE44" i="3"/>
  <c r="BQ100" i="3"/>
  <c r="AY87" i="3"/>
  <c r="EQ74" i="3"/>
  <c r="FI65" i="3"/>
  <c r="U62" i="3"/>
  <c r="FI60" i="3"/>
  <c r="AS59" i="3"/>
  <c r="GG57" i="3"/>
  <c r="BW56" i="3"/>
  <c r="HW54" i="3"/>
  <c r="DM53" i="3"/>
  <c r="C52" i="3"/>
  <c r="FC50" i="3"/>
  <c r="AS49" i="3"/>
  <c r="GS47" i="3"/>
  <c r="CI46" i="3"/>
  <c r="HW820" i="30"/>
  <c r="HW756" i="30"/>
  <c r="HW692" i="30"/>
  <c r="HW628" i="30"/>
  <c r="HW564" i="30"/>
  <c r="HW500" i="30"/>
  <c r="EQ44" i="3"/>
  <c r="HW771" i="30"/>
  <c r="HW698" i="30"/>
  <c r="HW625" i="30"/>
  <c r="HW552" i="30"/>
  <c r="HW479" i="30"/>
  <c r="HW414" i="30"/>
  <c r="HW350" i="30"/>
  <c r="HW286" i="30"/>
  <c r="HW222" i="30"/>
  <c r="HW158" i="30"/>
  <c r="HW94" i="30"/>
  <c r="I81" i="29"/>
  <c r="C314" i="29"/>
  <c r="C250" i="29"/>
  <c r="C186" i="29"/>
  <c r="C122" i="29"/>
  <c r="C58" i="29"/>
  <c r="Q155" i="9"/>
  <c r="Q91" i="9"/>
  <c r="J251" i="9"/>
  <c r="J187" i="9"/>
  <c r="J123" i="9"/>
  <c r="J59" i="9"/>
  <c r="C86" i="9"/>
  <c r="DD64" i="28"/>
  <c r="CP79" i="28"/>
  <c r="CI65" i="28"/>
  <c r="CB431" i="28"/>
  <c r="CB367" i="28"/>
  <c r="CB303" i="28"/>
  <c r="CB239" i="28"/>
  <c r="CB175" i="28"/>
  <c r="CB111" i="28"/>
  <c r="CB47" i="28"/>
  <c r="BU216" i="28"/>
  <c r="BU152" i="28"/>
  <c r="BU88" i="28"/>
  <c r="BN216" i="28"/>
  <c r="BN152" i="28"/>
  <c r="BN88" i="28"/>
  <c r="BG215" i="28"/>
  <c r="BG151" i="28"/>
  <c r="BG87" i="28"/>
  <c r="AZ201" i="28"/>
  <c r="AZ137" i="28"/>
  <c r="AZ73" i="28"/>
  <c r="AS178" i="28"/>
  <c r="AS114" i="28"/>
  <c r="AS50" i="28"/>
  <c r="HW801" i="30"/>
  <c r="HW718" i="30"/>
  <c r="HW633" i="30"/>
  <c r="HW550" i="30"/>
  <c r="HW467" i="30"/>
  <c r="HW394" i="30"/>
  <c r="HW321" i="30"/>
  <c r="HW248" i="30"/>
  <c r="HW175" i="30"/>
  <c r="HW101" i="30"/>
  <c r="I79" i="29"/>
  <c r="C303" i="29"/>
  <c r="C230" i="29"/>
  <c r="C157" i="29"/>
  <c r="C84" i="29"/>
  <c r="Q172" i="9"/>
  <c r="Q98" i="9"/>
  <c r="J249" i="9"/>
  <c r="J176" i="9"/>
  <c r="J103" i="9"/>
  <c r="C121" i="9"/>
  <c r="C48" i="9"/>
  <c r="CW56" i="28"/>
  <c r="CI72" i="28"/>
  <c r="CB429" i="28"/>
  <c r="CB356" i="28"/>
  <c r="CB283" i="28"/>
  <c r="CB210" i="28"/>
  <c r="CB137" i="28"/>
  <c r="CB64" i="28"/>
  <c r="BU223" i="28"/>
  <c r="BU150" i="28"/>
  <c r="BU77" i="28"/>
  <c r="BN196" i="28"/>
  <c r="BN123" i="28"/>
  <c r="BN50" i="28"/>
  <c r="BG168" i="28"/>
  <c r="BG94" i="28"/>
  <c r="AZ199" i="28"/>
  <c r="AZ126" i="28"/>
  <c r="AZ53" i="28"/>
  <c r="AS149" i="28"/>
  <c r="AS76" i="28"/>
  <c r="AL175" i="28"/>
  <c r="AL111" i="28"/>
  <c r="AL47" i="28"/>
  <c r="AE111" i="28"/>
  <c r="AE47" i="28"/>
  <c r="X46" i="28"/>
  <c r="J166" i="28"/>
  <c r="J102" i="28"/>
  <c r="C224" i="28"/>
  <c r="C160" i="28"/>
  <c r="C96" i="28"/>
  <c r="HW827" i="30"/>
  <c r="HW743" i="30"/>
  <c r="HW659" i="30"/>
  <c r="HW576" i="30"/>
  <c r="HW493" i="30"/>
  <c r="HW417" i="30"/>
  <c r="HW344" i="30"/>
  <c r="HW271" i="30"/>
  <c r="GA134" i="3"/>
  <c r="GY102" i="3"/>
  <c r="HQ76" i="3"/>
  <c r="GG103" i="3"/>
  <c r="EE82" i="3"/>
  <c r="GS62" i="3"/>
  <c r="AY94" i="3"/>
  <c r="DG77" i="3"/>
  <c r="CI149" i="3"/>
  <c r="DA96" i="3"/>
  <c r="FO82" i="3"/>
  <c r="BE70" i="3"/>
  <c r="FU102" i="3"/>
  <c r="DM89" i="3"/>
  <c r="GS76" i="3"/>
  <c r="EQ64" i="3"/>
  <c r="DM102" i="3"/>
  <c r="BK89" i="3"/>
  <c r="EQ76" i="3"/>
  <c r="CO64" i="3"/>
  <c r="GA101" i="3"/>
  <c r="EW88" i="3"/>
  <c r="EK76" i="3"/>
  <c r="CI70" i="3"/>
  <c r="EQ88" i="3"/>
  <c r="GA61" i="3"/>
  <c r="GY58" i="3"/>
  <c r="II55" i="3"/>
  <c r="O53" i="3"/>
  <c r="BE50" i="3"/>
  <c r="CU47" i="3"/>
  <c r="EK44" i="3"/>
  <c r="C90" i="3"/>
  <c r="EK66" i="3"/>
  <c r="IO60" i="3"/>
  <c r="I58" i="3"/>
  <c r="AS55" i="3"/>
  <c r="CI52" i="3"/>
  <c r="DY49" i="3"/>
  <c r="HK46" i="3"/>
  <c r="GA44" i="3"/>
  <c r="HW97" i="3"/>
  <c r="AG77" i="3"/>
  <c r="DS63" i="3"/>
  <c r="CU60" i="3"/>
  <c r="AY58" i="3"/>
  <c r="I56" i="3"/>
  <c r="U54" i="3"/>
  <c r="AG52" i="3"/>
  <c r="CO50" i="3"/>
  <c r="DA48" i="3"/>
  <c r="DM46" i="3"/>
  <c r="FU44" i="3"/>
  <c r="AG101" i="3"/>
  <c r="AY83" i="3"/>
  <c r="IC66" i="3"/>
  <c r="DM62" i="3"/>
  <c r="GG60" i="3"/>
  <c r="U59" i="3"/>
  <c r="DM57" i="3"/>
  <c r="FU55" i="3"/>
  <c r="O54" i="3"/>
  <c r="DS52" i="3"/>
  <c r="HW50" i="3"/>
  <c r="BQ49" i="3"/>
  <c r="FU47" i="3"/>
  <c r="O46" i="3"/>
  <c r="DS44" i="3"/>
  <c r="HQ104" i="3"/>
  <c r="C91" i="3"/>
  <c r="BW78" i="3"/>
  <c r="HE66" i="3"/>
  <c r="HK62" i="3"/>
  <c r="O61" i="3"/>
  <c r="FC59" i="3"/>
  <c r="AM58" i="3"/>
  <c r="GG56" i="3"/>
  <c r="BW55" i="3"/>
  <c r="HW53" i="3"/>
  <c r="DM52" i="3"/>
  <c r="C51" i="3"/>
  <c r="FC49" i="3"/>
  <c r="AS48" i="3"/>
  <c r="GS46" i="3"/>
  <c r="CI45" i="3"/>
  <c r="DS152" i="3"/>
  <c r="I99" i="3"/>
  <c r="C86" i="3"/>
  <c r="HE71" i="3"/>
  <c r="GS64" i="3"/>
  <c r="GS61" i="3"/>
  <c r="CC60" i="3"/>
  <c r="HQ58" i="3"/>
  <c r="DA57" i="3"/>
  <c r="JA55" i="3"/>
  <c r="EQ54" i="3"/>
  <c r="AG53" i="3"/>
  <c r="GG51" i="3"/>
  <c r="BW50" i="3"/>
  <c r="HW48" i="3"/>
  <c r="DM47" i="3"/>
  <c r="C46" i="3"/>
  <c r="FC44" i="3"/>
  <c r="DA108" i="3"/>
  <c r="BE92" i="3"/>
  <c r="DM79" i="3"/>
  <c r="BW67" i="3"/>
  <c r="BE63" i="3"/>
  <c r="AY61" i="3"/>
  <c r="GM59" i="3"/>
  <c r="BW58" i="3"/>
  <c r="HQ56" i="3"/>
  <c r="DG55" i="3"/>
  <c r="JG53" i="3"/>
  <c r="EW52" i="3"/>
  <c r="AM51" i="3"/>
  <c r="GM49" i="3"/>
  <c r="CC48" i="3"/>
  <c r="IC46" i="3"/>
  <c r="DS45" i="3"/>
  <c r="I44" i="3"/>
  <c r="EK98" i="3"/>
  <c r="EQ85" i="3"/>
  <c r="I73" i="3"/>
  <c r="AM65" i="3"/>
  <c r="IC61" i="3"/>
  <c r="DM60" i="3"/>
  <c r="JA58" i="3"/>
  <c r="EK57" i="3"/>
  <c r="AA56" i="3"/>
  <c r="GA54" i="3"/>
  <c r="BQ53" i="3"/>
  <c r="HQ51" i="3"/>
  <c r="DG50" i="3"/>
  <c r="JG48" i="3"/>
  <c r="EW47" i="3"/>
  <c r="FI45" i="3"/>
  <c r="HW812" i="30"/>
  <c r="HW748" i="30"/>
  <c r="HW684" i="30"/>
  <c r="HW620" i="30"/>
  <c r="HW556" i="30"/>
  <c r="HW492" i="30"/>
  <c r="HW835" i="30"/>
  <c r="HW762" i="30"/>
  <c r="HW689" i="30"/>
  <c r="HW616" i="30"/>
  <c r="HW543" i="30"/>
  <c r="HW470" i="30"/>
  <c r="HW406" i="30"/>
  <c r="HW342" i="30"/>
  <c r="HW278" i="30"/>
  <c r="HW214" i="30"/>
  <c r="CU127" i="3"/>
  <c r="CU99" i="3"/>
  <c r="GM73" i="3"/>
  <c r="EW100" i="3"/>
  <c r="GS79" i="3"/>
  <c r="CU139" i="3"/>
  <c r="AM92" i="3"/>
  <c r="AA75" i="3"/>
  <c r="GS129" i="3"/>
  <c r="CO94" i="3"/>
  <c r="AG81" i="3"/>
  <c r="FO68" i="3"/>
  <c r="C101" i="3"/>
  <c r="HE87" i="3"/>
  <c r="BK75" i="3"/>
  <c r="U63" i="3"/>
  <c r="FU100" i="3"/>
  <c r="FC87" i="3"/>
  <c r="I75" i="3"/>
  <c r="HQ62" i="3"/>
  <c r="AA100" i="3"/>
  <c r="I87" i="3"/>
  <c r="II75" i="3"/>
  <c r="GG69" i="3"/>
  <c r="GM83" i="3"/>
  <c r="AM61" i="3"/>
  <c r="BK58" i="3"/>
  <c r="CU55" i="3"/>
  <c r="EK52" i="3"/>
  <c r="GA49" i="3"/>
  <c r="HQ46" i="3"/>
  <c r="C144" i="3"/>
  <c r="AY85" i="3"/>
  <c r="O65" i="3"/>
  <c r="DA60" i="3"/>
  <c r="DY57" i="3"/>
  <c r="FO54" i="3"/>
  <c r="HE51" i="3"/>
  <c r="IU48" i="3"/>
  <c r="FO46" i="3"/>
  <c r="CI44" i="3"/>
  <c r="FI94" i="3"/>
  <c r="C74" i="3"/>
  <c r="C63" i="3"/>
  <c r="AY60" i="3"/>
  <c r="HK57" i="3"/>
  <c r="HW55" i="3"/>
  <c r="II53" i="3"/>
  <c r="IU51" i="3"/>
  <c r="AS50" i="3"/>
  <c r="BE48" i="3"/>
  <c r="BQ46" i="3"/>
  <c r="DY44" i="3"/>
  <c r="DA99" i="3"/>
  <c r="EQ81" i="3"/>
  <c r="CU66" i="3"/>
  <c r="AS62" i="3"/>
  <c r="EK60" i="3"/>
  <c r="IC58" i="3"/>
  <c r="U57" i="3"/>
  <c r="DY55" i="3"/>
  <c r="IC53" i="3"/>
  <c r="BW52" i="3"/>
  <c r="GA50" i="3"/>
  <c r="U49" i="3"/>
  <c r="DY47" i="3"/>
  <c r="GG45" i="3"/>
  <c r="BW44" i="3"/>
  <c r="FC102" i="3"/>
  <c r="CU89" i="3"/>
  <c r="GA76" i="3"/>
  <c r="CO66" i="3"/>
  <c r="CO62" i="3"/>
  <c r="HW60" i="3"/>
  <c r="DG59" i="3"/>
  <c r="IU57" i="3"/>
  <c r="EK56" i="3"/>
  <c r="AA55" i="3"/>
  <c r="GA53" i="3"/>
  <c r="BQ52" i="3"/>
  <c r="HQ50" i="3"/>
  <c r="DG49" i="3"/>
  <c r="JG47" i="3"/>
  <c r="EW46" i="3"/>
  <c r="AM45" i="3"/>
  <c r="BQ136" i="3"/>
  <c r="CI97" i="3"/>
  <c r="CU84" i="3"/>
  <c r="CC70" i="3"/>
  <c r="CC64" i="3"/>
  <c r="EW61" i="3"/>
  <c r="AG60" i="3"/>
  <c r="FU58" i="3"/>
  <c r="BE57" i="3"/>
  <c r="HE55" i="3"/>
  <c r="CU54" i="3"/>
  <c r="IU52" i="3"/>
  <c r="EK51" i="3"/>
  <c r="AA50" i="3"/>
  <c r="GA48" i="3"/>
  <c r="BQ47" i="3"/>
  <c r="HQ45" i="3"/>
  <c r="DG44" i="3"/>
  <c r="AG104" i="3"/>
  <c r="EQ90" i="3"/>
  <c r="HQ77" i="3"/>
  <c r="GG66" i="3"/>
  <c r="GG62" i="3"/>
  <c r="C61" i="3"/>
  <c r="EQ59" i="3"/>
  <c r="AA58" i="3"/>
  <c r="FU56" i="3"/>
  <c r="BK55" i="3"/>
  <c r="HK53" i="3"/>
  <c r="DA52" i="3"/>
  <c r="JA50" i="3"/>
  <c r="EQ49" i="3"/>
  <c r="AG48" i="3"/>
  <c r="GG46" i="3"/>
  <c r="BW45" i="3"/>
  <c r="BW148" i="3"/>
  <c r="HQ96" i="3"/>
  <c r="C84" i="3"/>
  <c r="DM71" i="3"/>
  <c r="FU64" i="3"/>
  <c r="GG61" i="3"/>
  <c r="BQ60" i="3"/>
  <c r="HE58" i="3"/>
  <c r="CO57" i="3"/>
  <c r="IO55" i="3"/>
  <c r="EE54" i="3"/>
  <c r="U53" i="3"/>
  <c r="FU51" i="3"/>
  <c r="BK50" i="3"/>
  <c r="HK48" i="3"/>
  <c r="DA47" i="3"/>
  <c r="AY44" i="3"/>
  <c r="HW804" i="30"/>
  <c r="HW740" i="30"/>
  <c r="HW676" i="30"/>
  <c r="HW612" i="30"/>
  <c r="HW548" i="30"/>
  <c r="HW484" i="30"/>
  <c r="HW826" i="30"/>
  <c r="HW753" i="30"/>
  <c r="HW680" i="30"/>
  <c r="HW607" i="30"/>
  <c r="HW534" i="30"/>
  <c r="HW462" i="30"/>
  <c r="HW398" i="30"/>
  <c r="HW334" i="30"/>
  <c r="HW270" i="30"/>
  <c r="HW206" i="30"/>
  <c r="HW142" i="30"/>
  <c r="HW78" i="30"/>
  <c r="I65" i="29"/>
  <c r="C298" i="29"/>
  <c r="C234" i="29"/>
  <c r="C170" i="29"/>
  <c r="C106" i="29"/>
  <c r="Q203" i="9"/>
  <c r="Q139" i="9"/>
  <c r="Q75" i="9"/>
  <c r="J235" i="9"/>
  <c r="J171" i="9"/>
  <c r="J107" i="9"/>
  <c r="C134" i="9"/>
  <c r="C70" i="9"/>
  <c r="DD48" i="28"/>
  <c r="CP63" i="28"/>
  <c r="CI49" i="28"/>
  <c r="CB415" i="28"/>
  <c r="CB351" i="28"/>
  <c r="CB287" i="28"/>
  <c r="CB223" i="28"/>
  <c r="CB159" i="28"/>
  <c r="CB95" i="28"/>
  <c r="BU264" i="28"/>
  <c r="BU200" i="28"/>
  <c r="BU136" i="28"/>
  <c r="BU72" i="28"/>
  <c r="BN200" i="28"/>
  <c r="BN136" i="28"/>
  <c r="BN72" i="28"/>
  <c r="BG199" i="28"/>
  <c r="BG135" i="28"/>
  <c r="BG71" i="28"/>
  <c r="AZ185" i="28"/>
  <c r="AZ121" i="28"/>
  <c r="AZ57" i="28"/>
  <c r="AS162" i="28"/>
  <c r="AS98" i="28"/>
  <c r="AL203" i="28"/>
  <c r="HW779" i="30"/>
  <c r="HW696" i="30"/>
  <c r="HW613" i="30"/>
  <c r="HW529" i="30"/>
  <c r="HW449" i="30"/>
  <c r="HW376" i="30"/>
  <c r="HW303" i="30"/>
  <c r="HW229" i="30"/>
  <c r="HW156" i="30"/>
  <c r="HW83" i="30"/>
  <c r="I61" i="29"/>
  <c r="C285" i="29"/>
  <c r="C212" i="29"/>
  <c r="AG120" i="3"/>
  <c r="AA96" i="3"/>
  <c r="FO70" i="3"/>
  <c r="FO97" i="3"/>
  <c r="FI77" i="3"/>
  <c r="AY119" i="3"/>
  <c r="AG90" i="3"/>
  <c r="AM73" i="3"/>
  <c r="DM114" i="3"/>
  <c r="DY92" i="3"/>
  <c r="EK79" i="3"/>
  <c r="GG166" i="3"/>
  <c r="BW99" i="3"/>
  <c r="BQ86" i="3"/>
  <c r="FO73" i="3"/>
  <c r="BK155" i="3"/>
  <c r="U99" i="3"/>
  <c r="O86" i="3"/>
  <c r="DM73" i="3"/>
  <c r="DS148" i="3"/>
  <c r="CU98" i="3"/>
  <c r="DA85" i="3"/>
  <c r="C75" i="3"/>
  <c r="GS68" i="3"/>
  <c r="IC75" i="3"/>
  <c r="GY60" i="3"/>
  <c r="HW57" i="3"/>
  <c r="C55" i="3"/>
  <c r="AS52" i="3"/>
  <c r="CI49" i="3"/>
  <c r="DY46" i="3"/>
  <c r="EW116" i="3"/>
  <c r="C82" i="3"/>
  <c r="I64" i="3"/>
  <c r="I60" i="3"/>
  <c r="AG57" i="3"/>
  <c r="BW54" i="3"/>
  <c r="DM51" i="3"/>
  <c r="FC48" i="3"/>
  <c r="BW46" i="3"/>
  <c r="DG162" i="3"/>
  <c r="O93" i="3"/>
  <c r="DG72" i="3"/>
  <c r="AY62" i="3"/>
  <c r="HK59" i="3"/>
  <c r="DS57" i="3"/>
  <c r="EE55" i="3"/>
  <c r="EQ53" i="3"/>
  <c r="GY51" i="3"/>
  <c r="HK49" i="3"/>
  <c r="HW47" i="3"/>
  <c r="U46" i="3"/>
  <c r="AG44" i="3"/>
  <c r="AG96" i="3"/>
  <c r="O80" i="3"/>
  <c r="HW65" i="3"/>
  <c r="JA61" i="3"/>
  <c r="CO60" i="3"/>
  <c r="EK58" i="3"/>
  <c r="II56" i="3"/>
  <c r="CC55" i="3"/>
  <c r="GG53" i="3"/>
  <c r="AA52" i="3"/>
  <c r="EE50" i="3"/>
  <c r="II48" i="3"/>
  <c r="AG47" i="3"/>
  <c r="EK45" i="3"/>
  <c r="AA44" i="3"/>
  <c r="HE100" i="3"/>
  <c r="GM87" i="3"/>
  <c r="AS75" i="3"/>
  <c r="HE65" i="3"/>
  <c r="AM62" i="3"/>
  <c r="GA60" i="3"/>
  <c r="BK59" i="3"/>
  <c r="GY57" i="3"/>
  <c r="CO56" i="3"/>
  <c r="IO54" i="3"/>
  <c r="EE53" i="3"/>
  <c r="U52" i="3"/>
  <c r="FU50" i="3"/>
  <c r="BK49" i="3"/>
  <c r="HK47" i="3"/>
  <c r="DA46" i="3"/>
  <c r="JA44" i="3"/>
  <c r="DM123" i="3"/>
  <c r="FO95" i="3"/>
  <c r="GM82" i="3"/>
  <c r="GM68" i="3"/>
  <c r="GS63" i="3"/>
  <c r="DA61" i="3"/>
  <c r="IO59" i="3"/>
  <c r="DY58" i="3"/>
  <c r="I57" i="3"/>
  <c r="FI55" i="3"/>
  <c r="AY54" i="3"/>
  <c r="GY52" i="3"/>
  <c r="CO51" i="3"/>
  <c r="IO49" i="3"/>
  <c r="EE48" i="3"/>
  <c r="U47" i="3"/>
  <c r="FU45" i="3"/>
  <c r="BK44" i="3"/>
  <c r="AY102" i="3"/>
  <c r="C89" i="3"/>
  <c r="CI76" i="3"/>
  <c r="AY66" i="3"/>
  <c r="BW62" i="3"/>
  <c r="HK60" i="3"/>
  <c r="CU59" i="3"/>
  <c r="II57" i="3"/>
  <c r="DY56" i="3"/>
  <c r="O55" i="3"/>
  <c r="FO53" i="3"/>
  <c r="BE52" i="3"/>
  <c r="HE50" i="3"/>
  <c r="CU49" i="3"/>
  <c r="IU47" i="3"/>
  <c r="EK46" i="3"/>
  <c r="AA45" i="3"/>
  <c r="GM119" i="3"/>
  <c r="BW95" i="3"/>
  <c r="CU82" i="3"/>
  <c r="HW69" i="3"/>
  <c r="AM64" i="3"/>
  <c r="EK61" i="3"/>
  <c r="U60" i="3"/>
  <c r="FI58" i="3"/>
  <c r="AS57" i="3"/>
  <c r="GS55" i="3"/>
  <c r="CI54" i="3"/>
  <c r="II52" i="3"/>
  <c r="DY51" i="3"/>
  <c r="O50" i="3"/>
  <c r="FO48" i="3"/>
  <c r="BE47" i="3"/>
  <c r="DM45" i="3"/>
  <c r="HW796" i="30"/>
  <c r="HW732" i="30"/>
  <c r="HW668" i="30"/>
  <c r="HW604" i="30"/>
  <c r="HW540" i="30"/>
  <c r="HW476" i="30"/>
  <c r="HW817" i="30"/>
  <c r="HW744" i="30"/>
  <c r="HW671" i="30"/>
  <c r="HW598" i="30"/>
  <c r="HW525" i="30"/>
  <c r="HW454" i="30"/>
  <c r="HW390" i="30"/>
  <c r="HW326" i="30"/>
  <c r="HW262" i="30"/>
  <c r="HW198" i="30"/>
  <c r="HW134" i="30"/>
  <c r="HW70" i="30"/>
  <c r="I57" i="29"/>
  <c r="C290" i="29"/>
  <c r="C226" i="29"/>
  <c r="C162" i="29"/>
  <c r="C98" i="29"/>
  <c r="Q195" i="9"/>
  <c r="Q131" i="9"/>
  <c r="Q67" i="9"/>
  <c r="J227" i="9"/>
  <c r="J163" i="9"/>
  <c r="J99" i="9"/>
  <c r="C126" i="9"/>
  <c r="C62" i="9"/>
  <c r="CW79" i="28"/>
  <c r="CP55" i="28"/>
  <c r="CB471" i="28"/>
  <c r="CB407" i="28"/>
  <c r="CB343" i="28"/>
  <c r="CB279" i="28"/>
  <c r="CB215" i="28"/>
  <c r="CB151" i="28"/>
  <c r="CB87" i="28"/>
  <c r="BU256" i="28"/>
  <c r="BU192" i="28"/>
  <c r="BU128" i="28"/>
  <c r="BU64" i="28"/>
  <c r="BN192" i="28"/>
  <c r="BN128" i="28"/>
  <c r="BN64" i="28"/>
  <c r="BG191" i="28"/>
  <c r="BG127" i="28"/>
  <c r="BG63" i="28"/>
  <c r="AZ177" i="28"/>
  <c r="AZ113" i="28"/>
  <c r="AZ49" i="28"/>
  <c r="AS154" i="28"/>
  <c r="AS90" i="28"/>
  <c r="HE45" i="3"/>
  <c r="HW769" i="30"/>
  <c r="HW686" i="30"/>
  <c r="HW602" i="30"/>
  <c r="HW519" i="30"/>
  <c r="HW440" i="30"/>
  <c r="HW367" i="30"/>
  <c r="HW293" i="30"/>
  <c r="HW220" i="30"/>
  <c r="HW147" i="30"/>
  <c r="HW74" i="30"/>
  <c r="I52" i="29"/>
  <c r="C276" i="29"/>
  <c r="C203" i="29"/>
  <c r="C129" i="29"/>
  <c r="C56" i="29"/>
  <c r="Q144" i="9"/>
  <c r="Q71" i="9"/>
  <c r="J222" i="9"/>
  <c r="J149" i="9"/>
  <c r="J76" i="9"/>
  <c r="C93" i="9"/>
  <c r="DD62" i="28"/>
  <c r="CP68" i="28"/>
  <c r="CI45" i="28"/>
  <c r="CB402" i="28"/>
  <c r="CB329" i="28"/>
  <c r="CB256" i="28"/>
  <c r="CB182" i="28"/>
  <c r="CB109" i="28"/>
  <c r="BU269" i="28"/>
  <c r="BU196" i="28"/>
  <c r="AG113" i="3"/>
  <c r="GM92" i="3"/>
  <c r="FI67" i="3"/>
  <c r="DG95" i="3"/>
  <c r="HW74" i="3"/>
  <c r="FU108" i="3"/>
  <c r="FU87" i="3"/>
  <c r="AY71" i="3"/>
  <c r="BW109" i="3"/>
  <c r="FO90" i="3"/>
  <c r="C78" i="3"/>
  <c r="GA142" i="3"/>
  <c r="EW97" i="3"/>
  <c r="FI84" i="3"/>
  <c r="AG72" i="3"/>
  <c r="EW138" i="3"/>
  <c r="CU97" i="3"/>
  <c r="DG84" i="3"/>
  <c r="HQ71" i="3"/>
  <c r="GS132" i="3"/>
  <c r="GA96" i="3"/>
  <c r="GS83" i="3"/>
  <c r="DA74" i="3"/>
  <c r="BE68" i="3"/>
  <c r="BQ71" i="3"/>
  <c r="DG60" i="3"/>
  <c r="EE57" i="3"/>
  <c r="FU54" i="3"/>
  <c r="HK51" i="3"/>
  <c r="JA48" i="3"/>
  <c r="AG46" i="3"/>
  <c r="FI106" i="3"/>
  <c r="HK78" i="3"/>
  <c r="I63" i="3"/>
  <c r="FU59" i="3"/>
  <c r="GY56" i="3"/>
  <c r="IO53" i="3"/>
  <c r="U51" i="3"/>
  <c r="BK48" i="3"/>
  <c r="AA46" i="3"/>
  <c r="C142" i="3"/>
  <c r="GM89" i="3"/>
  <c r="CI69" i="3"/>
  <c r="HK61" i="3"/>
  <c r="FO59" i="3"/>
  <c r="BW57" i="3"/>
  <c r="CI55" i="3"/>
  <c r="CU53" i="3"/>
  <c r="FC51" i="3"/>
  <c r="FO49" i="3"/>
  <c r="GA47" i="3"/>
  <c r="II45" i="3"/>
  <c r="FU156" i="3"/>
  <c r="DM94" i="3"/>
  <c r="DS78" i="3"/>
  <c r="DG65" i="3"/>
  <c r="HE61" i="3"/>
  <c r="JA59" i="3"/>
  <c r="CO58" i="3"/>
  <c r="GM56" i="3"/>
  <c r="AG55" i="3"/>
  <c r="EK53" i="3"/>
  <c r="IO51" i="3"/>
  <c r="CI50" i="3"/>
  <c r="EQ48" i="3"/>
  <c r="IU46" i="3"/>
  <c r="CO45" i="3"/>
  <c r="EQ154" i="3"/>
  <c r="BE99" i="3"/>
  <c r="AY86" i="3"/>
  <c r="EW73" i="3"/>
  <c r="CI65" i="3"/>
  <c r="IU61" i="3"/>
  <c r="EE60" i="3"/>
  <c r="O59" i="3"/>
  <c r="FC57" i="3"/>
  <c r="AS56" i="3"/>
  <c r="GS54" i="3"/>
  <c r="CI53" i="3"/>
  <c r="II51" i="3"/>
  <c r="DY50" i="3"/>
  <c r="O49" i="3"/>
  <c r="FO47" i="3"/>
  <c r="BE46" i="3"/>
  <c r="HE44" i="3"/>
  <c r="EQ113" i="3"/>
  <c r="U94" i="3"/>
  <c r="FI79" i="3"/>
  <c r="DS67" i="3"/>
  <c r="BW63" i="3"/>
  <c r="BE61" i="3"/>
  <c r="GS59" i="3"/>
  <c r="CC58" i="3"/>
  <c r="HW56" i="3"/>
  <c r="DM55" i="3"/>
  <c r="C54" i="3"/>
  <c r="FC52" i="3"/>
  <c r="AS51" i="3"/>
  <c r="GS49" i="3"/>
  <c r="CI48" i="3"/>
  <c r="II46" i="3"/>
  <c r="DY45" i="3"/>
  <c r="O44" i="3"/>
  <c r="DM100" i="3"/>
  <c r="CU87" i="3"/>
  <c r="GM74" i="3"/>
  <c r="GA65" i="3"/>
  <c r="AA62" i="3"/>
  <c r="FO60" i="3"/>
  <c r="AY59" i="3"/>
  <c r="GM57" i="3"/>
  <c r="CC56" i="3"/>
  <c r="IC54" i="3"/>
  <c r="DS53" i="3"/>
  <c r="I52" i="3"/>
  <c r="FI50" i="3"/>
  <c r="AY49" i="3"/>
  <c r="GY47" i="3"/>
  <c r="CO46" i="3"/>
  <c r="IO44" i="3"/>
  <c r="DA112" i="3"/>
  <c r="FC93" i="3"/>
  <c r="GY80" i="3"/>
  <c r="CU68" i="3"/>
  <c r="FO63" i="3"/>
  <c r="CO61" i="3"/>
  <c r="IC59" i="3"/>
  <c r="DM58" i="3"/>
  <c r="JG56" i="3"/>
  <c r="EW55" i="3"/>
  <c r="AM54" i="3"/>
  <c r="GM52" i="3"/>
  <c r="CC51" i="3"/>
  <c r="IC49" i="3"/>
  <c r="DS48" i="3"/>
  <c r="I47" i="3"/>
  <c r="BQ45" i="3"/>
  <c r="HW788" i="30"/>
  <c r="HW724" i="30"/>
  <c r="HW660" i="30"/>
  <c r="HW596" i="30"/>
  <c r="HW532" i="30"/>
  <c r="II44" i="3"/>
  <c r="HW808" i="30"/>
  <c r="HW735" i="30"/>
  <c r="HW662" i="30"/>
  <c r="HW589" i="30"/>
  <c r="HW515" i="30"/>
  <c r="HW446" i="30"/>
  <c r="HW382" i="30"/>
  <c r="HW318" i="30"/>
  <c r="HW254" i="30"/>
  <c r="HW190" i="30"/>
  <c r="HW126" i="30"/>
  <c r="HW62" i="30"/>
  <c r="I49" i="29"/>
  <c r="C282" i="29"/>
  <c r="C218" i="29"/>
  <c r="C154" i="29"/>
  <c r="C90" i="29"/>
  <c r="Q187" i="9"/>
  <c r="Q123" i="9"/>
  <c r="Q59" i="9"/>
  <c r="J219" i="9"/>
  <c r="J155" i="9"/>
  <c r="J91" i="9"/>
  <c r="C118" i="9"/>
  <c r="C54" i="9"/>
  <c r="CW71" i="28"/>
  <c r="CP47" i="28"/>
  <c r="CB463" i="28"/>
  <c r="CB399" i="28"/>
  <c r="CB335" i="28"/>
  <c r="CB271" i="28"/>
  <c r="CB207" i="28"/>
  <c r="CB143" i="28"/>
  <c r="CB79" i="28"/>
  <c r="BU248" i="28"/>
  <c r="BU184" i="28"/>
  <c r="BU120" i="28"/>
  <c r="BU56" i="28"/>
  <c r="BN184" i="28"/>
  <c r="BN120" i="28"/>
  <c r="BN56" i="28"/>
  <c r="BG183" i="28"/>
  <c r="BG119" i="28"/>
  <c r="BG55" i="28"/>
  <c r="AZ169" i="28"/>
  <c r="AZ105" i="28"/>
  <c r="AS210" i="28"/>
  <c r="AS146" i="28"/>
  <c r="AS82" i="28"/>
  <c r="CU44" i="3"/>
  <c r="HW759" i="30"/>
  <c r="HW675" i="30"/>
  <c r="HW592" i="30"/>
  <c r="HW509" i="30"/>
  <c r="HW431" i="30"/>
  <c r="HW357" i="30"/>
  <c r="HW284" i="30"/>
  <c r="HW211" i="30"/>
  <c r="HW138" i="30"/>
  <c r="HW65" i="30"/>
  <c r="C340" i="29"/>
  <c r="C267" i="29"/>
  <c r="C193" i="29"/>
  <c r="C120" i="29"/>
  <c r="C47" i="29"/>
  <c r="Q135" i="9"/>
  <c r="Q62" i="9"/>
  <c r="J213" i="9"/>
  <c r="J140" i="9"/>
  <c r="J66" i="9"/>
  <c r="C84" i="9"/>
  <c r="DD53" i="28"/>
  <c r="CP59" i="28"/>
  <c r="CB466" i="28"/>
  <c r="CB393" i="28"/>
  <c r="CB320" i="28"/>
  <c r="CB246" i="28"/>
  <c r="CB173" i="28"/>
  <c r="CB100" i="28"/>
  <c r="BU260" i="28"/>
  <c r="BU187" i="28"/>
  <c r="BU114" i="28"/>
  <c r="BN233" i="28"/>
  <c r="BN159" i="28"/>
  <c r="AM108" i="3"/>
  <c r="EK89" i="3"/>
  <c r="FO64" i="3"/>
  <c r="EK92" i="3"/>
  <c r="AY72" i="3"/>
  <c r="DY103" i="3"/>
  <c r="FU85" i="3"/>
  <c r="HQ68" i="3"/>
  <c r="BE104" i="3"/>
  <c r="AA89" i="3"/>
  <c r="DG76" i="3"/>
  <c r="HQ125" i="3"/>
  <c r="C96" i="3"/>
  <c r="U83" i="3"/>
  <c r="EQ70" i="3"/>
  <c r="HE123" i="3"/>
  <c r="GA95" i="3"/>
  <c r="GY82" i="3"/>
  <c r="CO70" i="3"/>
  <c r="BW118" i="3"/>
  <c r="AG95" i="3"/>
  <c r="BE82" i="3"/>
  <c r="DG73" i="3"/>
  <c r="CC67" i="3"/>
  <c r="U66" i="3"/>
  <c r="BK60" i="3"/>
  <c r="CI57" i="3"/>
  <c r="DY54" i="3"/>
  <c r="FO51" i="3"/>
  <c r="HE48" i="3"/>
  <c r="IU45" i="3"/>
  <c r="CO103" i="3"/>
  <c r="CC77" i="3"/>
  <c r="EK62" i="3"/>
  <c r="DY59" i="3"/>
  <c r="FC56" i="3"/>
  <c r="GS53" i="3"/>
  <c r="II50" i="3"/>
  <c r="O48" i="3"/>
  <c r="GS45" i="3"/>
  <c r="GA115" i="3"/>
  <c r="EQ86" i="3"/>
  <c r="II66" i="3"/>
  <c r="FO61" i="3"/>
  <c r="BW59" i="3"/>
  <c r="IO56" i="3"/>
  <c r="JA54" i="3"/>
  <c r="AY53" i="3"/>
  <c r="BK51" i="3"/>
  <c r="BW49" i="3"/>
  <c r="EE47" i="3"/>
  <c r="EQ45" i="3"/>
  <c r="AS127" i="3"/>
  <c r="GS92" i="3"/>
  <c r="CO75" i="3"/>
  <c r="HW64" i="3"/>
  <c r="DM61" i="3"/>
  <c r="HE59" i="3"/>
  <c r="AS58" i="3"/>
  <c r="EQ56" i="3"/>
  <c r="IU54" i="3"/>
  <c r="CO53" i="3"/>
  <c r="GS51" i="3"/>
  <c r="JA49" i="3"/>
  <c r="CU48" i="3"/>
  <c r="GY46" i="3"/>
  <c r="AS45" i="3"/>
  <c r="BE138" i="3"/>
  <c r="EE97" i="3"/>
  <c r="EQ84" i="3"/>
  <c r="O72" i="3"/>
  <c r="HQ64" i="3"/>
  <c r="GY61" i="3"/>
  <c r="CI60" i="3"/>
  <c r="HW58" i="3"/>
  <c r="DG57" i="3"/>
  <c r="JG55" i="3"/>
  <c r="EW54" i="3"/>
  <c r="AM53" i="3"/>
  <c r="GM51" i="3"/>
  <c r="CC50" i="3"/>
  <c r="IC48" i="3"/>
  <c r="DS47" i="3"/>
  <c r="I46" i="3"/>
  <c r="FI44" i="3"/>
  <c r="HQ108" i="3"/>
  <c r="DA92" i="3"/>
  <c r="AA78" i="3"/>
  <c r="GM66" i="3"/>
  <c r="HE62" i="3"/>
  <c r="I61" i="3"/>
  <c r="EW59" i="3"/>
  <c r="AG58" i="3"/>
  <c r="GA56" i="3"/>
  <c r="BQ55" i="3"/>
  <c r="HQ53" i="3"/>
  <c r="DG52" i="3"/>
  <c r="JG50" i="3"/>
  <c r="EW49" i="3"/>
  <c r="AM48" i="3"/>
  <c r="GM46" i="3"/>
  <c r="CC45" i="3"/>
  <c r="CU150" i="3"/>
  <c r="GG98" i="3"/>
  <c r="GM85" i="3"/>
  <c r="BE73" i="3"/>
  <c r="BK65" i="3"/>
  <c r="II61" i="3"/>
  <c r="DS60" i="3"/>
  <c r="C59" i="3"/>
  <c r="EQ57" i="3"/>
  <c r="AG56" i="3"/>
  <c r="GG54" i="3"/>
  <c r="BW53" i="3"/>
  <c r="HW51" i="3"/>
  <c r="DM50" i="3"/>
  <c r="C49" i="3"/>
  <c r="FC47" i="3"/>
  <c r="AS46" i="3"/>
  <c r="GS44" i="3"/>
  <c r="GS107" i="3"/>
  <c r="I92" i="3"/>
  <c r="BQ79" i="3"/>
  <c r="AG67" i="3"/>
  <c r="AY63" i="3"/>
  <c r="AS61" i="3"/>
  <c r="GG59" i="3"/>
  <c r="BQ58" i="3"/>
  <c r="HK56" i="3"/>
  <c r="DA55" i="3"/>
  <c r="JA53" i="3"/>
  <c r="EQ52" i="3"/>
  <c r="AG51" i="3"/>
  <c r="GG49" i="3"/>
  <c r="BW48" i="3"/>
  <c r="HW46" i="3"/>
  <c r="U45" i="3"/>
  <c r="HW780" i="30"/>
  <c r="HW716" i="30"/>
  <c r="HW652" i="30"/>
  <c r="HW588" i="30"/>
  <c r="HW524" i="30"/>
  <c r="AM46" i="3"/>
  <c r="HW799" i="30"/>
  <c r="HW726" i="30"/>
  <c r="HW653" i="30"/>
  <c r="HW579" i="30"/>
  <c r="HW506" i="30"/>
  <c r="HW438" i="30"/>
  <c r="HW374" i="30"/>
  <c r="HW310" i="30"/>
  <c r="HW246" i="30"/>
  <c r="HW182" i="30"/>
  <c r="HW118" i="30"/>
  <c r="HW54" i="30"/>
  <c r="C338" i="29"/>
  <c r="C274" i="29"/>
  <c r="C210" i="29"/>
  <c r="C146" i="29"/>
  <c r="C82" i="29"/>
  <c r="Q179" i="9"/>
  <c r="Q115" i="9"/>
  <c r="Q51" i="9"/>
  <c r="J211" i="9"/>
  <c r="J147" i="9"/>
  <c r="J83" i="9"/>
  <c r="C110" i="9"/>
  <c r="C46" i="9"/>
  <c r="CW63" i="28"/>
  <c r="CI89" i="28"/>
  <c r="CB455" i="28"/>
  <c r="CB391" i="28"/>
  <c r="CB327" i="28"/>
  <c r="CB263" i="28"/>
  <c r="CB199" i="28"/>
  <c r="CB135" i="28"/>
  <c r="CB71" i="28"/>
  <c r="BU240" i="28"/>
  <c r="BU176" i="28"/>
  <c r="BU112" i="28"/>
  <c r="BU48" i="28"/>
  <c r="BN176" i="28"/>
  <c r="BN112" i="28"/>
  <c r="BN48" i="28"/>
  <c r="BG175" i="28"/>
  <c r="BG111" i="28"/>
  <c r="BG47" i="28"/>
  <c r="AZ161" i="28"/>
  <c r="AZ97" i="28"/>
  <c r="AS202" i="28"/>
  <c r="AS138" i="28"/>
  <c r="AS74" i="28"/>
  <c r="HW832" i="30"/>
  <c r="HW749" i="30"/>
  <c r="HW665" i="30"/>
  <c r="HW582" i="30"/>
  <c r="HW498" i="30"/>
  <c r="HW421" i="30"/>
  <c r="HW348" i="30"/>
  <c r="HW275" i="30"/>
  <c r="HW202" i="30"/>
  <c r="HW129" i="30"/>
  <c r="HW56" i="30"/>
  <c r="C331" i="29"/>
  <c r="C257" i="29"/>
  <c r="C184" i="29"/>
  <c r="C111" i="29"/>
  <c r="Q199" i="9"/>
  <c r="Q126" i="9"/>
  <c r="Q53" i="9"/>
  <c r="J204" i="9"/>
  <c r="J130" i="9"/>
  <c r="J57" i="9"/>
  <c r="C75" i="9"/>
  <c r="DD44" i="28"/>
  <c r="CP50" i="28"/>
  <c r="CB457" i="28"/>
  <c r="CB384" i="28"/>
  <c r="CB310" i="28"/>
  <c r="CB237" i="28"/>
  <c r="CB164" i="28"/>
  <c r="CB91" i="28"/>
  <c r="BU251" i="28"/>
  <c r="BU178" i="28"/>
  <c r="BU105" i="28"/>
  <c r="BN223" i="28"/>
  <c r="BN150" i="28"/>
  <c r="BN77" i="28"/>
  <c r="BG195" i="28"/>
  <c r="BG122" i="28"/>
  <c r="BG49" i="28"/>
  <c r="AZ154" i="28"/>
  <c r="AZ80" i="28"/>
  <c r="AS176" i="28"/>
  <c r="AS103" i="28"/>
  <c r="AL199" i="28"/>
  <c r="AL135" i="28"/>
  <c r="AL71" i="28"/>
  <c r="AE135" i="28"/>
  <c r="AE71" i="28"/>
  <c r="X70" i="28"/>
  <c r="Q64" i="28"/>
  <c r="J126" i="28"/>
  <c r="J62" i="28"/>
  <c r="C184" i="28"/>
  <c r="C120" i="28"/>
  <c r="C56" i="28"/>
  <c r="HW775" i="30"/>
  <c r="HW691" i="30"/>
  <c r="HW608" i="30"/>
  <c r="HW523" i="30"/>
  <c r="HW444" i="30"/>
  <c r="HW371" i="30"/>
  <c r="HW298" i="30"/>
  <c r="HW225" i="30"/>
  <c r="HW152" i="30"/>
  <c r="HW79" i="30"/>
  <c r="I56" i="29"/>
  <c r="C280" i="29"/>
  <c r="C207" i="29"/>
  <c r="C134" i="29"/>
  <c r="C61" i="29"/>
  <c r="Q149" i="9"/>
  <c r="Q76" i="9"/>
  <c r="J226" i="9"/>
  <c r="J153" i="9"/>
  <c r="J80" i="9"/>
  <c r="C98" i="9"/>
  <c r="DD67" i="28"/>
  <c r="CP73" i="28"/>
  <c r="CI50" i="28"/>
  <c r="CB406" i="28"/>
  <c r="HW150" i="30"/>
  <c r="C178" i="29"/>
  <c r="Q83" i="9"/>
  <c r="J51" i="9"/>
  <c r="CI57" i="28"/>
  <c r="CB231" i="28"/>
  <c r="BU208" i="28"/>
  <c r="BN144" i="28"/>
  <c r="BG79" i="28"/>
  <c r="AS170" i="28"/>
  <c r="HW706" i="30"/>
  <c r="HW385" i="30"/>
  <c r="HW92" i="30"/>
  <c r="C148" i="29"/>
  <c r="Q117" i="9"/>
  <c r="J158" i="9"/>
  <c r="DK54" i="28"/>
  <c r="CB448" i="28"/>
  <c r="CB265" i="28"/>
  <c r="CB54" i="28"/>
  <c r="BU123" i="28"/>
  <c r="BN169" i="28"/>
  <c r="BG222" i="28"/>
  <c r="BG113" i="28"/>
  <c r="AZ172" i="28"/>
  <c r="AZ44" i="28"/>
  <c r="AS112" i="28"/>
  <c r="AL159" i="28"/>
  <c r="AL63" i="28"/>
  <c r="AE87" i="28"/>
  <c r="Q96" i="28"/>
  <c r="J134" i="28"/>
  <c r="C208" i="28"/>
  <c r="C112" i="28"/>
  <c r="HW795" i="30"/>
  <c r="HW649" i="30"/>
  <c r="HW535" i="30"/>
  <c r="HW399" i="30"/>
  <c r="HW289" i="30"/>
  <c r="HW179" i="30"/>
  <c r="HW88" i="30"/>
  <c r="C326" i="29"/>
  <c r="C235" i="29"/>
  <c r="C143" i="29"/>
  <c r="Q204" i="9"/>
  <c r="Q121" i="9"/>
  <c r="J263" i="9"/>
  <c r="J181" i="9"/>
  <c r="J98" i="9"/>
  <c r="C107" i="9"/>
  <c r="DD58" i="28"/>
  <c r="CP54" i="28"/>
  <c r="CB452" i="28"/>
  <c r="HW805" i="30"/>
  <c r="HW721" i="30"/>
  <c r="HW638" i="30"/>
  <c r="HW554" i="30"/>
  <c r="HW471" i="30"/>
  <c r="HW397" i="30"/>
  <c r="HW324" i="30"/>
  <c r="HW251" i="30"/>
  <c r="HW178" i="30"/>
  <c r="HW105" i="30"/>
  <c r="I83" i="29"/>
  <c r="C307" i="29"/>
  <c r="C233" i="29"/>
  <c r="C160" i="29"/>
  <c r="C87" i="29"/>
  <c r="Q175" i="9"/>
  <c r="Q102" i="9"/>
  <c r="HW824" i="30"/>
  <c r="HW741" i="30"/>
  <c r="HW657" i="30"/>
  <c r="HW574" i="30"/>
  <c r="HW490" i="30"/>
  <c r="HW415" i="30"/>
  <c r="HW341" i="30"/>
  <c r="HW268" i="30"/>
  <c r="HW195" i="30"/>
  <c r="HW122" i="30"/>
  <c r="HW49" i="30"/>
  <c r="C324" i="29"/>
  <c r="C251" i="29"/>
  <c r="C177" i="29"/>
  <c r="C104" i="29"/>
  <c r="Q192" i="9"/>
  <c r="Q119" i="9"/>
  <c r="Q46" i="9"/>
  <c r="J197" i="9"/>
  <c r="J124" i="9"/>
  <c r="J50" i="9"/>
  <c r="C68" i="9"/>
  <c r="CW76" i="28"/>
  <c r="CP43" i="28"/>
  <c r="CB450" i="28"/>
  <c r="CB377" i="28"/>
  <c r="CB304" i="28"/>
  <c r="CB230" i="28"/>
  <c r="CB157" i="28"/>
  <c r="CB84" i="28"/>
  <c r="BU244" i="28"/>
  <c r="BU171" i="28"/>
  <c r="BU98" i="28"/>
  <c r="BN217" i="28"/>
  <c r="BN143" i="28"/>
  <c r="BN70" i="28"/>
  <c r="BG188" i="28"/>
  <c r="BG115" i="28"/>
  <c r="AZ220" i="28"/>
  <c r="AZ147" i="28"/>
  <c r="AZ74" i="28"/>
  <c r="AS169" i="28"/>
  <c r="AS96" i="28"/>
  <c r="AL193" i="28"/>
  <c r="AL129" i="28"/>
  <c r="AL65" i="28"/>
  <c r="AE129" i="28"/>
  <c r="AE65" i="28"/>
  <c r="X64" i="28"/>
  <c r="Q58" i="28"/>
  <c r="J120" i="28"/>
  <c r="J56" i="28"/>
  <c r="C178" i="28"/>
  <c r="C114" i="28"/>
  <c r="C50" i="28"/>
  <c r="HW685" i="30"/>
  <c r="HW518" i="30"/>
  <c r="HW365" i="30"/>
  <c r="HW219" i="30"/>
  <c r="HW73" i="30"/>
  <c r="C275" i="29"/>
  <c r="C128" i="29"/>
  <c r="Q143" i="9"/>
  <c r="J230" i="9"/>
  <c r="J113" i="9"/>
  <c r="HW831" i="30"/>
  <c r="HW663" i="30"/>
  <c r="HW495" i="30"/>
  <c r="HW346" i="30"/>
  <c r="HW200" i="30"/>
  <c r="HW53" i="30"/>
  <c r="C255" i="29"/>
  <c r="C109" i="29"/>
  <c r="Q124" i="9"/>
  <c r="J214" i="9"/>
  <c r="J97" i="9"/>
  <c r="C72" i="9"/>
  <c r="CP75" i="28"/>
  <c r="CB437" i="28"/>
  <c r="CB334" i="28"/>
  <c r="CB236" i="28"/>
  <c r="CB140" i="28"/>
  <c r="BU275" i="28"/>
  <c r="BU177" i="28"/>
  <c r="BU81" i="28"/>
  <c r="BN174" i="28"/>
  <c r="BN76" i="28"/>
  <c r="BG171" i="28"/>
  <c r="BG73" i="28"/>
  <c r="AZ152" i="28"/>
  <c r="AZ56" i="28"/>
  <c r="AS127" i="28"/>
  <c r="AL198" i="28"/>
  <c r="AL114" i="28"/>
  <c r="AE156" i="28"/>
  <c r="AE70" i="28"/>
  <c r="X49" i="28"/>
  <c r="J147" i="28"/>
  <c r="J61" i="28"/>
  <c r="C163" i="28"/>
  <c r="C77" i="28"/>
  <c r="HW737" i="30"/>
  <c r="HW569" i="30"/>
  <c r="HW411" i="30"/>
  <c r="HW265" i="30"/>
  <c r="HW119" i="30"/>
  <c r="C320" i="29"/>
  <c r="C174" i="29"/>
  <c r="Q189" i="9"/>
  <c r="J266" i="9"/>
  <c r="J150" i="9"/>
  <c r="C124" i="9"/>
  <c r="DD50" i="28"/>
  <c r="CI61" i="28"/>
  <c r="CB379" i="28"/>
  <c r="CB281" i="28"/>
  <c r="CB184" i="28"/>
  <c r="CB86" i="28"/>
  <c r="BU221" i="28"/>
  <c r="BU124" i="28"/>
  <c r="HW86" i="30"/>
  <c r="C138" i="29"/>
  <c r="J267" i="9"/>
  <c r="C102" i="9"/>
  <c r="CB447" i="28"/>
  <c r="CB191" i="28"/>
  <c r="BU168" i="28"/>
  <c r="BN104" i="28"/>
  <c r="AZ217" i="28"/>
  <c r="AS130" i="28"/>
  <c r="HW655" i="30"/>
  <c r="HW339" i="30"/>
  <c r="I98" i="29"/>
  <c r="C139" i="29"/>
  <c r="Q89" i="9"/>
  <c r="J121" i="9"/>
  <c r="DK44" i="28"/>
  <c r="CB420" i="28"/>
  <c r="CB228" i="28"/>
  <c r="CB45" i="28"/>
  <c r="BU95" i="28"/>
  <c r="BN141" i="28"/>
  <c r="BG213" i="28"/>
  <c r="BG85" i="28"/>
  <c r="AZ163" i="28"/>
  <c r="AS204" i="28"/>
  <c r="AS94" i="28"/>
  <c r="AL151" i="28"/>
  <c r="AE167" i="28"/>
  <c r="AE79" i="28"/>
  <c r="Q88" i="28"/>
  <c r="J118" i="28"/>
  <c r="C200" i="28"/>
  <c r="C88" i="28"/>
  <c r="HW785" i="30"/>
  <c r="HW639" i="30"/>
  <c r="HW513" i="30"/>
  <c r="HW389" i="30"/>
  <c r="HW261" i="30"/>
  <c r="HW170" i="30"/>
  <c r="HW69" i="30"/>
  <c r="C317" i="29"/>
  <c r="C225" i="29"/>
  <c r="C125" i="29"/>
  <c r="Q194" i="9"/>
  <c r="Q112" i="9"/>
  <c r="J254" i="9"/>
  <c r="J172" i="9"/>
  <c r="J89" i="9"/>
  <c r="C89" i="9"/>
  <c r="DD49" i="28"/>
  <c r="CP45" i="28"/>
  <c r="CB443" i="28"/>
  <c r="HW794" i="30"/>
  <c r="HW711" i="30"/>
  <c r="HW627" i="30"/>
  <c r="HW544" i="30"/>
  <c r="HW461" i="30"/>
  <c r="HW388" i="30"/>
  <c r="HW315" i="30"/>
  <c r="HW242" i="30"/>
  <c r="HW169" i="30"/>
  <c r="HW96" i="30"/>
  <c r="I74" i="29"/>
  <c r="C297" i="29"/>
  <c r="C224" i="29"/>
  <c r="C151" i="29"/>
  <c r="C78" i="29"/>
  <c r="Q166" i="9"/>
  <c r="Q93" i="9"/>
  <c r="HW814" i="30"/>
  <c r="HW730" i="30"/>
  <c r="HW647" i="30"/>
  <c r="HW563" i="30"/>
  <c r="HW480" i="30"/>
  <c r="HW405" i="30"/>
  <c r="HW332" i="30"/>
  <c r="HW259" i="30"/>
  <c r="HW186" i="30"/>
  <c r="HW113" i="30"/>
  <c r="I91" i="29"/>
  <c r="C315" i="29"/>
  <c r="C241" i="29"/>
  <c r="C168" i="29"/>
  <c r="C95" i="29"/>
  <c r="Q183" i="9"/>
  <c r="Q110" i="9"/>
  <c r="J261" i="9"/>
  <c r="J188" i="9"/>
  <c r="J114" i="9"/>
  <c r="C132" i="9"/>
  <c r="C59" i="9"/>
  <c r="CW67" i="28"/>
  <c r="CI84" i="28"/>
  <c r="CB441" i="28"/>
  <c r="CB368" i="28"/>
  <c r="CB294" i="28"/>
  <c r="CB221" i="28"/>
  <c r="CB148" i="28"/>
  <c r="CB75" i="28"/>
  <c r="BU235" i="28"/>
  <c r="BU162" i="28"/>
  <c r="BU89" i="28"/>
  <c r="BN207" i="28"/>
  <c r="BN134" i="28"/>
  <c r="BN61" i="28"/>
  <c r="BG179" i="28"/>
  <c r="BG106" i="28"/>
  <c r="AZ211" i="28"/>
  <c r="AZ138" i="28"/>
  <c r="AZ64" i="28"/>
  <c r="AS160" i="28"/>
  <c r="AS87" i="28"/>
  <c r="AL185" i="28"/>
  <c r="AL121" i="28"/>
  <c r="AL57" i="28"/>
  <c r="AE121" i="28"/>
  <c r="AE57" i="28"/>
  <c r="X56" i="28"/>
  <c r="Q50" i="28"/>
  <c r="J112" i="28"/>
  <c r="J48" i="28"/>
  <c r="C170" i="28"/>
  <c r="C106" i="28"/>
  <c r="HW833" i="30"/>
  <c r="HW664" i="30"/>
  <c r="HW496" i="30"/>
  <c r="HW347" i="30"/>
  <c r="HW201" i="30"/>
  <c r="HW55" i="30"/>
  <c r="C256" i="29"/>
  <c r="C110" i="29"/>
  <c r="Q125" i="9"/>
  <c r="J216" i="9"/>
  <c r="J100" i="9"/>
  <c r="HW809" i="30"/>
  <c r="HW641" i="30"/>
  <c r="HW474" i="30"/>
  <c r="HW328" i="30"/>
  <c r="HW181" i="30"/>
  <c r="I86" i="29"/>
  <c r="C237" i="29"/>
  <c r="C91" i="29"/>
  <c r="Q105" i="9"/>
  <c r="J200" i="9"/>
  <c r="J82" i="9"/>
  <c r="C56" i="9"/>
  <c r="CP60" i="28"/>
  <c r="CB424" i="28"/>
  <c r="CB323" i="28"/>
  <c r="CB225" i="28"/>
  <c r="CB126" i="28"/>
  <c r="BU263" i="28"/>
  <c r="BU165" i="28"/>
  <c r="BU67" i="28"/>
  <c r="BN163" i="28"/>
  <c r="BN65" i="28"/>
  <c r="BG157" i="28"/>
  <c r="BG61" i="28"/>
  <c r="AZ141" i="28"/>
  <c r="AZ43" i="28"/>
  <c r="AS116" i="28"/>
  <c r="AL188" i="28"/>
  <c r="AL102" i="28"/>
  <c r="AE146" i="28"/>
  <c r="AE60" i="28"/>
  <c r="Q95" i="28"/>
  <c r="J137" i="28"/>
  <c r="J51" i="28"/>
  <c r="C151" i="28"/>
  <c r="C67" i="28"/>
  <c r="HW715" i="30"/>
  <c r="HW549" i="30"/>
  <c r="HW393" i="30"/>
  <c r="HW247" i="30"/>
  <c r="HW100" i="30"/>
  <c r="C302" i="29"/>
  <c r="C156" i="29"/>
  <c r="Q170" i="9"/>
  <c r="I73" i="29"/>
  <c r="C114" i="29"/>
  <c r="J243" i="9"/>
  <c r="C78" i="9"/>
  <c r="CB423" i="28"/>
  <c r="CB167" i="28"/>
  <c r="BU144" i="28"/>
  <c r="BN80" i="28"/>
  <c r="AZ193" i="28"/>
  <c r="AS106" i="28"/>
  <c r="HW623" i="30"/>
  <c r="HW312" i="30"/>
  <c r="I70" i="29"/>
  <c r="C102" i="29"/>
  <c r="Q80" i="9"/>
  <c r="J94" i="9"/>
  <c r="CW74" i="28"/>
  <c r="CB411" i="28"/>
  <c r="CB201" i="28"/>
  <c r="BU242" i="28"/>
  <c r="BU68" i="28"/>
  <c r="BN114" i="28"/>
  <c r="BG204" i="28"/>
  <c r="BG76" i="28"/>
  <c r="AZ144" i="28"/>
  <c r="AS195" i="28"/>
  <c r="AS67" i="28"/>
  <c r="AL143" i="28"/>
  <c r="AE159" i="28"/>
  <c r="AE63" i="28"/>
  <c r="Q80" i="28"/>
  <c r="J94" i="28"/>
  <c r="C192" i="28"/>
  <c r="C80" i="28"/>
  <c r="HW765" i="30"/>
  <c r="HW629" i="30"/>
  <c r="HW482" i="30"/>
  <c r="HW380" i="30"/>
  <c r="HW252" i="30"/>
  <c r="HW161" i="30"/>
  <c r="HW51" i="30"/>
  <c r="C308" i="29"/>
  <c r="C216" i="29"/>
  <c r="C107" i="29"/>
  <c r="Q185" i="9"/>
  <c r="Q103" i="9"/>
  <c r="J245" i="9"/>
  <c r="J162" i="9"/>
  <c r="J71" i="9"/>
  <c r="C80" i="9"/>
  <c r="CW78" i="28"/>
  <c r="CI86" i="28"/>
  <c r="CB434" i="28"/>
  <c r="HW784" i="30"/>
  <c r="HW701" i="30"/>
  <c r="HW617" i="30"/>
  <c r="HW533" i="30"/>
  <c r="HW452" i="30"/>
  <c r="HW379" i="30"/>
  <c r="HW306" i="30"/>
  <c r="HW233" i="30"/>
  <c r="HW160" i="30"/>
  <c r="HW87" i="30"/>
  <c r="I64" i="29"/>
  <c r="C288" i="29"/>
  <c r="C215" i="29"/>
  <c r="C142" i="29"/>
  <c r="C69" i="29"/>
  <c r="Q157" i="9"/>
  <c r="Q84" i="9"/>
  <c r="HW803" i="30"/>
  <c r="HW720" i="30"/>
  <c r="HW637" i="30"/>
  <c r="HW553" i="30"/>
  <c r="HW469" i="30"/>
  <c r="HW396" i="30"/>
  <c r="HW323" i="30"/>
  <c r="HW250" i="30"/>
  <c r="HW177" i="30"/>
  <c r="HW104" i="30"/>
  <c r="I82" i="29"/>
  <c r="C305" i="29"/>
  <c r="C232" i="29"/>
  <c r="C159" i="29"/>
  <c r="C86" i="29"/>
  <c r="Q174" i="9"/>
  <c r="Q101" i="9"/>
  <c r="J252" i="9"/>
  <c r="J178" i="9"/>
  <c r="J105" i="9"/>
  <c r="C123" i="9"/>
  <c r="C50" i="9"/>
  <c r="CW58" i="28"/>
  <c r="CI75" i="28"/>
  <c r="CB432" i="28"/>
  <c r="CB358" i="28"/>
  <c r="CB285" i="28"/>
  <c r="CB212" i="28"/>
  <c r="CB139" i="28"/>
  <c r="CB66" i="28"/>
  <c r="BU226" i="28"/>
  <c r="BU153" i="28"/>
  <c r="BU79" i="28"/>
  <c r="BN198" i="28"/>
  <c r="BN125" i="28"/>
  <c r="BN52" i="28"/>
  <c r="BG170" i="28"/>
  <c r="BG97" i="28"/>
  <c r="AZ202" i="28"/>
  <c r="AZ128" i="28"/>
  <c r="AZ55" i="28"/>
  <c r="AS151" i="28"/>
  <c r="AS78" i="28"/>
  <c r="AL177" i="28"/>
  <c r="AL113" i="28"/>
  <c r="AL49" i="28"/>
  <c r="AE113" i="28"/>
  <c r="AE49" i="28"/>
  <c r="X48" i="28"/>
  <c r="J168" i="28"/>
  <c r="J104" i="28"/>
  <c r="C226" i="28"/>
  <c r="C162" i="28"/>
  <c r="C98" i="28"/>
  <c r="HW810" i="30"/>
  <c r="HW642" i="30"/>
  <c r="HW475" i="30"/>
  <c r="HW329" i="30"/>
  <c r="HW183" i="30"/>
  <c r="I87" i="29"/>
  <c r="C238" i="29"/>
  <c r="C92" i="29"/>
  <c r="Q106" i="9"/>
  <c r="J201" i="9"/>
  <c r="J84" i="9"/>
  <c r="HW787" i="30"/>
  <c r="HW621" i="30"/>
  <c r="HW456" i="30"/>
  <c r="HW309" i="30"/>
  <c r="HW163" i="30"/>
  <c r="I68" i="29"/>
  <c r="C219" i="29"/>
  <c r="C72" i="29"/>
  <c r="Q87" i="9"/>
  <c r="J184" i="9"/>
  <c r="J68" i="9"/>
  <c r="DK57" i="28"/>
  <c r="CP46" i="28"/>
  <c r="CB409" i="28"/>
  <c r="CB309" i="28"/>
  <c r="C330" i="29"/>
  <c r="C74" i="29"/>
  <c r="J203" i="9"/>
  <c r="DK53" i="28"/>
  <c r="CB383" i="28"/>
  <c r="CB127" i="28"/>
  <c r="BU104" i="28"/>
  <c r="BG231" i="28"/>
  <c r="AZ153" i="28"/>
  <c r="AS66" i="28"/>
  <c r="HW571" i="30"/>
  <c r="HW266" i="30"/>
  <c r="C321" i="29"/>
  <c r="C75" i="29"/>
  <c r="Q44" i="9"/>
  <c r="J85" i="9"/>
  <c r="CW46" i="28"/>
  <c r="CB374" i="28"/>
  <c r="CB192" i="28"/>
  <c r="BU214" i="28"/>
  <c r="BU59" i="28"/>
  <c r="BN105" i="28"/>
  <c r="BG186" i="28"/>
  <c r="BG67" i="28"/>
  <c r="AZ117" i="28"/>
  <c r="AS185" i="28"/>
  <c r="AS57" i="28"/>
  <c r="AL127" i="28"/>
  <c r="AE151" i="28"/>
  <c r="X102" i="28"/>
  <c r="Q72" i="28"/>
  <c r="J86" i="28"/>
  <c r="C176" i="28"/>
  <c r="C72" i="28"/>
  <c r="HW733" i="30"/>
  <c r="HW618" i="30"/>
  <c r="HW472" i="30"/>
  <c r="HW362" i="30"/>
  <c r="HW243" i="30"/>
  <c r="HW143" i="30"/>
  <c r="I93" i="29"/>
  <c r="C299" i="29"/>
  <c r="C198" i="29"/>
  <c r="C97" i="29"/>
  <c r="Q176" i="9"/>
  <c r="Q94" i="9"/>
  <c r="J236" i="9"/>
  <c r="J144" i="9"/>
  <c r="J62" i="9"/>
  <c r="C71" i="9"/>
  <c r="CW69" i="28"/>
  <c r="CI77" i="28"/>
  <c r="CB425" i="28"/>
  <c r="HW774" i="30"/>
  <c r="HW690" i="30"/>
  <c r="HW606" i="30"/>
  <c r="HW522" i="30"/>
  <c r="HW443" i="30"/>
  <c r="HW370" i="30"/>
  <c r="HW297" i="30"/>
  <c r="HW224" i="30"/>
  <c r="HW151" i="30"/>
  <c r="HW77" i="30"/>
  <c r="I55" i="29"/>
  <c r="C279" i="29"/>
  <c r="C206" i="29"/>
  <c r="C133" i="29"/>
  <c r="C60" i="29"/>
  <c r="Q148" i="9"/>
  <c r="Q74" i="9"/>
  <c r="HW793" i="30"/>
  <c r="HW710" i="30"/>
  <c r="HW626" i="30"/>
  <c r="HW542" i="30"/>
  <c r="HW460" i="30"/>
  <c r="HW387" i="30"/>
  <c r="HW314" i="30"/>
  <c r="HW241" i="30"/>
  <c r="HW168" i="30"/>
  <c r="HW95" i="30"/>
  <c r="I72" i="29"/>
  <c r="C296" i="29"/>
  <c r="C223" i="29"/>
  <c r="C150" i="29"/>
  <c r="C77" i="29"/>
  <c r="Q165" i="9"/>
  <c r="Q92" i="9"/>
  <c r="J242" i="9"/>
  <c r="J169" i="9"/>
  <c r="J96" i="9"/>
  <c r="C114" i="9"/>
  <c r="DK56" i="28"/>
  <c r="CW49" i="28"/>
  <c r="CI66" i="28"/>
  <c r="CB422" i="28"/>
  <c r="CB349" i="28"/>
  <c r="CB276" i="28"/>
  <c r="CB203" i="28"/>
  <c r="CB130" i="28"/>
  <c r="CB57" i="28"/>
  <c r="BU217" i="28"/>
  <c r="BU143" i="28"/>
  <c r="BU70" i="28"/>
  <c r="BN189" i="28"/>
  <c r="BN116" i="28"/>
  <c r="BN43" i="28"/>
  <c r="BG161" i="28"/>
  <c r="BG88" i="28"/>
  <c r="AZ192" i="28"/>
  <c r="AZ119" i="28"/>
  <c r="AZ46" i="28"/>
  <c r="AS142" i="28"/>
  <c r="AS69" i="28"/>
  <c r="AL169" i="28"/>
  <c r="AL105" i="28"/>
  <c r="AE169" i="28"/>
  <c r="AE105" i="28"/>
  <c r="X104" i="28"/>
  <c r="Q98" i="28"/>
  <c r="J160" i="28"/>
  <c r="J96" i="28"/>
  <c r="C218" i="28"/>
  <c r="C154" i="28"/>
  <c r="C90" i="28"/>
  <c r="HW789" i="30"/>
  <c r="HW622" i="30"/>
  <c r="HW457" i="30"/>
  <c r="HW311" i="30"/>
  <c r="HW164" i="30"/>
  <c r="I69" i="29"/>
  <c r="C220" i="29"/>
  <c r="C73" i="29"/>
  <c r="Q88" i="9"/>
  <c r="J186" i="9"/>
  <c r="J70" i="9"/>
  <c r="HW767" i="30"/>
  <c r="HW600" i="30"/>
  <c r="HW437" i="30"/>
  <c r="HW291" i="30"/>
  <c r="HW145" i="30"/>
  <c r="I50" i="29"/>
  <c r="C200" i="29"/>
  <c r="C54" i="29"/>
  <c r="Q69" i="9"/>
  <c r="J170" i="9"/>
  <c r="J54" i="9"/>
  <c r="DD69" i="28"/>
  <c r="CI80" i="28"/>
  <c r="CB396" i="28"/>
  <c r="CB298" i="28"/>
  <c r="CB200" i="28"/>
  <c r="CB104" i="28"/>
  <c r="BU238" i="28"/>
  <c r="BU140" i="28"/>
  <c r="BU44" i="28"/>
  <c r="BN138" i="28"/>
  <c r="BG230" i="28"/>
  <c r="BG134" i="28"/>
  <c r="AZ214" i="28"/>
  <c r="AZ116" i="28"/>
  <c r="AS189" i="28"/>
  <c r="AS91" i="28"/>
  <c r="AL166" i="28"/>
  <c r="AL82" i="28"/>
  <c r="AE124" i="28"/>
  <c r="X101" i="28"/>
  <c r="Q75" i="28"/>
  <c r="J115" i="28"/>
  <c r="C215" i="28"/>
  <c r="C131" i="28"/>
  <c r="C45" i="28"/>
  <c r="HW674" i="30"/>
  <c r="HW507" i="30"/>
  <c r="HW356" i="30"/>
  <c r="HW210" i="30"/>
  <c r="HW64" i="30"/>
  <c r="C265" i="29"/>
  <c r="C119" i="29"/>
  <c r="Q134" i="9"/>
  <c r="J223" i="9"/>
  <c r="J106" i="9"/>
  <c r="C81" i="9"/>
  <c r="CW44" i="28"/>
  <c r="CB446" i="28"/>
  <c r="CB342" i="28"/>
  <c r="CB244" i="28"/>
  <c r="CB147" i="28"/>
  <c r="CB50" i="28"/>
  <c r="BU185" i="28"/>
  <c r="BU87" i="28"/>
  <c r="BN182" i="28"/>
  <c r="BN84" i="28"/>
  <c r="BG178" i="28"/>
  <c r="BG81" i="28"/>
  <c r="AZ160" i="28"/>
  <c r="AZ63" i="28"/>
  <c r="AS135" i="28"/>
  <c r="AL206" i="28"/>
  <c r="AL120" i="28"/>
  <c r="AE163" i="28"/>
  <c r="HW736" i="30"/>
  <c r="HW468" i="30"/>
  <c r="HW235" i="30"/>
  <c r="I53" i="29"/>
  <c r="C117" i="29"/>
  <c r="J265" i="9"/>
  <c r="J79" i="9"/>
  <c r="DD43" i="28"/>
  <c r="CB445" i="28"/>
  <c r="CB308" i="28"/>
  <c r="CB179" i="28"/>
  <c r="CB49" i="28"/>
  <c r="BU151" i="28"/>
  <c r="BN213" i="28"/>
  <c r="BN83" i="28"/>
  <c r="BG145" i="28"/>
  <c r="AZ194" i="28"/>
  <c r="AZ61" i="28"/>
  <c r="AS101" i="28"/>
  <c r="AL148" i="28"/>
  <c r="AE162" i="28"/>
  <c r="AE56" i="28"/>
  <c r="Q79" i="28"/>
  <c r="J108" i="28"/>
  <c r="C197" i="28"/>
  <c r="C100" i="28"/>
  <c r="J127" i="28"/>
  <c r="HW734" i="30"/>
  <c r="HW465" i="30"/>
  <c r="HW231" i="30"/>
  <c r="I48" i="29"/>
  <c r="C112" i="29"/>
  <c r="J264" i="9"/>
  <c r="J74" i="9"/>
  <c r="CW81" i="28"/>
  <c r="CB444" i="28"/>
  <c r="CB307" i="28"/>
  <c r="CB178" i="28"/>
  <c r="CB46" i="28"/>
  <c r="BU149" i="28"/>
  <c r="C306" i="29"/>
  <c r="C50" i="29"/>
  <c r="J179" i="9"/>
  <c r="DD56" i="28"/>
  <c r="CB359" i="28"/>
  <c r="CB103" i="28"/>
  <c r="BU80" i="28"/>
  <c r="BG207" i="28"/>
  <c r="AZ129" i="28"/>
  <c r="AL211" i="28"/>
  <c r="HW539" i="30"/>
  <c r="HW239" i="30"/>
  <c r="C294" i="29"/>
  <c r="C65" i="29"/>
  <c r="J240" i="9"/>
  <c r="J48" i="9"/>
  <c r="CP77" i="28"/>
  <c r="CB347" i="28"/>
  <c r="CB155" i="28"/>
  <c r="BU205" i="28"/>
  <c r="BU50" i="28"/>
  <c r="BN95" i="28"/>
  <c r="BG158" i="28"/>
  <c r="BG58" i="28"/>
  <c r="AZ108" i="28"/>
  <c r="AS167" i="28"/>
  <c r="AS48" i="28"/>
  <c r="AL103" i="28"/>
  <c r="AE143" i="28"/>
  <c r="X94" i="28"/>
  <c r="Q56" i="28"/>
  <c r="J78" i="28"/>
  <c r="C152" i="28"/>
  <c r="C64" i="28"/>
  <c r="HW722" i="30"/>
  <c r="HW597" i="30"/>
  <c r="HW463" i="30"/>
  <c r="HW335" i="30"/>
  <c r="HW234" i="30"/>
  <c r="HW124" i="30"/>
  <c r="I84" i="29"/>
  <c r="C289" i="29"/>
  <c r="C180" i="29"/>
  <c r="C88" i="29"/>
  <c r="Q167" i="9"/>
  <c r="Q85" i="9"/>
  <c r="J217" i="9"/>
  <c r="J135" i="9"/>
  <c r="J53" i="9"/>
  <c r="C61" i="9"/>
  <c r="CW60" i="28"/>
  <c r="CI68" i="28"/>
  <c r="CB416" i="28"/>
  <c r="HW763" i="30"/>
  <c r="HW679" i="30"/>
  <c r="HW595" i="30"/>
  <c r="HW512" i="30"/>
  <c r="HW434" i="30"/>
  <c r="HW361" i="30"/>
  <c r="HW288" i="30"/>
  <c r="HW215" i="30"/>
  <c r="HW141" i="30"/>
  <c r="HW68" i="30"/>
  <c r="I46" i="29"/>
  <c r="C270" i="29"/>
  <c r="C197" i="29"/>
  <c r="C124" i="29"/>
  <c r="C51" i="29"/>
  <c r="Q138" i="9"/>
  <c r="Q65" i="9"/>
  <c r="HW783" i="30"/>
  <c r="HW699" i="30"/>
  <c r="HW615" i="30"/>
  <c r="HW531" i="30"/>
  <c r="HW451" i="30"/>
  <c r="HW378" i="30"/>
  <c r="HW305" i="30"/>
  <c r="HW232" i="30"/>
  <c r="HW159" i="30"/>
  <c r="HW85" i="30"/>
  <c r="I63" i="29"/>
  <c r="C287" i="29"/>
  <c r="C214" i="29"/>
  <c r="C141" i="29"/>
  <c r="C68" i="29"/>
  <c r="Q156" i="9"/>
  <c r="Q82" i="9"/>
  <c r="J233" i="9"/>
  <c r="J160" i="9"/>
  <c r="J87" i="9"/>
  <c r="C105" i="9"/>
  <c r="DK47" i="28"/>
  <c r="CP80" i="28"/>
  <c r="CI56" i="28"/>
  <c r="CB413" i="28"/>
  <c r="CB340" i="28"/>
  <c r="CB267" i="28"/>
  <c r="CB194" i="28"/>
  <c r="CB121" i="28"/>
  <c r="CB48" i="28"/>
  <c r="BU207" i="28"/>
  <c r="BU134" i="28"/>
  <c r="BU61" i="28"/>
  <c r="BN180" i="28"/>
  <c r="BN107" i="28"/>
  <c r="BG225" i="28"/>
  <c r="BG152" i="28"/>
  <c r="BG78" i="28"/>
  <c r="AZ183" i="28"/>
  <c r="AZ110" i="28"/>
  <c r="AS206" i="28"/>
  <c r="AS133" i="28"/>
  <c r="AS60" i="28"/>
  <c r="AL161" i="28"/>
  <c r="AL97" i="28"/>
  <c r="AE161" i="28"/>
  <c r="AE97" i="28"/>
  <c r="X96" i="28"/>
  <c r="Q90" i="28"/>
  <c r="J152" i="28"/>
  <c r="J88" i="28"/>
  <c r="C210" i="28"/>
  <c r="C146" i="28"/>
  <c r="C82" i="28"/>
  <c r="HW768" i="30"/>
  <c r="HW601" i="30"/>
  <c r="HW439" i="30"/>
  <c r="HW292" i="30"/>
  <c r="HW146" i="30"/>
  <c r="I51" i="29"/>
  <c r="C201" i="29"/>
  <c r="C55" i="29"/>
  <c r="Q70" i="9"/>
  <c r="J173" i="9"/>
  <c r="J55" i="9"/>
  <c r="HW746" i="30"/>
  <c r="HW578" i="30"/>
  <c r="HW419" i="30"/>
  <c r="HW273" i="30"/>
  <c r="HW127" i="30"/>
  <c r="C328" i="29"/>
  <c r="C182" i="29"/>
  <c r="Q197" i="9"/>
  <c r="Q50" i="9"/>
  <c r="J156" i="9"/>
  <c r="C129" i="9"/>
  <c r="DD54" i="28"/>
  <c r="CI67" i="28"/>
  <c r="CB382" i="28"/>
  <c r="CB286" i="28"/>
  <c r="CB188" i="28"/>
  <c r="CB90" i="28"/>
  <c r="BU227" i="28"/>
  <c r="BU129" i="28"/>
  <c r="BN222" i="28"/>
  <c r="BN126" i="28"/>
  <c r="BG219" i="28"/>
  <c r="BG121" i="28"/>
  <c r="AZ203" i="28"/>
  <c r="AZ104" i="28"/>
  <c r="AS175" i="28"/>
  <c r="AS79" i="28"/>
  <c r="AL156" i="28"/>
  <c r="AL70" i="28"/>
  <c r="AE114" i="28"/>
  <c r="X91" i="28"/>
  <c r="Q63" i="28"/>
  <c r="J105" i="28"/>
  <c r="C205" i="28"/>
  <c r="C119" i="28"/>
  <c r="HW821" i="30"/>
  <c r="HW654" i="30"/>
  <c r="HW486" i="30"/>
  <c r="HW338" i="30"/>
  <c r="HW192" i="30"/>
  <c r="I96" i="29"/>
  <c r="C247" i="29"/>
  <c r="C101" i="29"/>
  <c r="Q116" i="9"/>
  <c r="J209" i="9"/>
  <c r="J92" i="9"/>
  <c r="C65" i="9"/>
  <c r="CP69" i="28"/>
  <c r="CB433" i="28"/>
  <c r="CB330" i="28"/>
  <c r="CB233" i="28"/>
  <c r="CB134" i="28"/>
  <c r="BU270" i="28"/>
  <c r="BU173" i="28"/>
  <c r="BU75" i="28"/>
  <c r="BN170" i="28"/>
  <c r="BN73" i="28"/>
  <c r="BG165" i="28"/>
  <c r="BG68" i="28"/>
  <c r="AZ149" i="28"/>
  <c r="AZ51" i="28"/>
  <c r="AS123" i="28"/>
  <c r="AL195" i="28"/>
  <c r="AL109" i="28"/>
  <c r="AE152" i="28"/>
  <c r="HW703" i="30"/>
  <c r="HW441" i="30"/>
  <c r="HW208" i="30"/>
  <c r="C319" i="29"/>
  <c r="C85" i="29"/>
  <c r="J241" i="9"/>
  <c r="J56" i="9"/>
  <c r="CW62" i="28"/>
  <c r="CB427" i="28"/>
  <c r="CB291" i="28"/>
  <c r="CB162" i="28"/>
  <c r="BU266" i="28"/>
  <c r="BU135" i="28"/>
  <c r="BN197" i="28"/>
  <c r="BN67" i="28"/>
  <c r="BG128" i="28"/>
  <c r="AZ176" i="28"/>
  <c r="AZ47" i="28"/>
  <c r="AS84" i="28"/>
  <c r="AL133" i="28"/>
  <c r="AE148" i="28"/>
  <c r="AE44" i="28"/>
  <c r="Q68" i="28"/>
  <c r="J97" i="28"/>
  <c r="C185" i="28"/>
  <c r="C86" i="28"/>
  <c r="C266" i="29"/>
  <c r="Q171" i="9"/>
  <c r="J139" i="9"/>
  <c r="CW55" i="28"/>
  <c r="CB319" i="28"/>
  <c r="CB63" i="28"/>
  <c r="BN232" i="28"/>
  <c r="BG167" i="28"/>
  <c r="AZ89" i="28"/>
  <c r="HW822" i="30"/>
  <c r="HW487" i="30"/>
  <c r="HW193" i="30"/>
  <c r="C248" i="29"/>
  <c r="Q190" i="9"/>
  <c r="J231" i="9"/>
  <c r="C112" i="9"/>
  <c r="CI91" i="28"/>
  <c r="CB338" i="28"/>
  <c r="CB128" i="28"/>
  <c r="BU169" i="28"/>
  <c r="BN214" i="28"/>
  <c r="BN86" i="28"/>
  <c r="BG149" i="28"/>
  <c r="AZ218" i="28"/>
  <c r="AZ99" i="28"/>
  <c r="AS140" i="28"/>
  <c r="AL208" i="28"/>
  <c r="AL95" i="28"/>
  <c r="AE127" i="28"/>
  <c r="X86" i="28"/>
  <c r="J158" i="28"/>
  <c r="J70" i="28"/>
  <c r="C144" i="28"/>
  <c r="C48" i="28"/>
  <c r="HW712" i="30"/>
  <c r="HW566" i="30"/>
  <c r="HW453" i="30"/>
  <c r="HW325" i="30"/>
  <c r="HW216" i="30"/>
  <c r="HW115" i="30"/>
  <c r="I75" i="29"/>
  <c r="C271" i="29"/>
  <c r="C171" i="29"/>
  <c r="C79" i="29"/>
  <c r="Q158" i="9"/>
  <c r="Q66" i="9"/>
  <c r="J208" i="9"/>
  <c r="J126" i="9"/>
  <c r="J44" i="9"/>
  <c r="C52" i="9"/>
  <c r="CW51" i="28"/>
  <c r="CI59" i="28"/>
  <c r="HW837" i="30"/>
  <c r="HW752" i="30"/>
  <c r="HW669" i="30"/>
  <c r="HW585" i="30"/>
  <c r="HW502" i="30"/>
  <c r="HW425" i="30"/>
  <c r="HW352" i="30"/>
  <c r="HW279" i="30"/>
  <c r="HW205" i="30"/>
  <c r="HW132" i="30"/>
  <c r="HW59" i="30"/>
  <c r="C334" i="29"/>
  <c r="C261" i="29"/>
  <c r="C188" i="29"/>
  <c r="C115" i="29"/>
  <c r="Q202" i="9"/>
  <c r="Q129" i="9"/>
  <c r="Q56" i="9"/>
  <c r="HW773" i="30"/>
  <c r="HW688" i="30"/>
  <c r="HW605" i="30"/>
  <c r="HW521" i="30"/>
  <c r="HW442" i="30"/>
  <c r="HW369" i="30"/>
  <c r="HW296" i="30"/>
  <c r="HW223" i="30"/>
  <c r="HW149" i="30"/>
  <c r="HW76" i="30"/>
  <c r="I54" i="29"/>
  <c r="C278" i="29"/>
  <c r="C205" i="29"/>
  <c r="C132" i="29"/>
  <c r="C59" i="29"/>
  <c r="Q146" i="9"/>
  <c r="Q73" i="9"/>
  <c r="J224" i="9"/>
  <c r="J151" i="9"/>
  <c r="J78" i="9"/>
  <c r="C96" i="9"/>
  <c r="DD65" i="28"/>
  <c r="CP70" i="28"/>
  <c r="CI47" i="28"/>
  <c r="CB404" i="28"/>
  <c r="CB331" i="28"/>
  <c r="CB258" i="28"/>
  <c r="CB185" i="28"/>
  <c r="CB112" i="28"/>
  <c r="BU271" i="28"/>
  <c r="BU198" i="28"/>
  <c r="BU125" i="28"/>
  <c r="BU52" i="28"/>
  <c r="BN171" i="28"/>
  <c r="BN98" i="28"/>
  <c r="BG216" i="28"/>
  <c r="BG142" i="28"/>
  <c r="BG69" i="28"/>
  <c r="AZ174" i="28"/>
  <c r="AZ101" i="28"/>
  <c r="AS197" i="28"/>
  <c r="AS124" i="28"/>
  <c r="AS51" i="28"/>
  <c r="AL153" i="28"/>
  <c r="AL89" i="28"/>
  <c r="AE153" i="28"/>
  <c r="C242" i="29"/>
  <c r="Q147" i="9"/>
  <c r="J115" i="9"/>
  <c r="CP71" i="28"/>
  <c r="CB295" i="28"/>
  <c r="BU272" i="28"/>
  <c r="BN208" i="28"/>
  <c r="BG143" i="28"/>
  <c r="AZ65" i="28"/>
  <c r="HW791" i="30"/>
  <c r="HW458" i="30"/>
  <c r="HW165" i="30"/>
  <c r="C221" i="29"/>
  <c r="Q162" i="9"/>
  <c r="J194" i="9"/>
  <c r="C103" i="9"/>
  <c r="CI63" i="28"/>
  <c r="CB301" i="28"/>
  <c r="CB118" i="28"/>
  <c r="BU141" i="28"/>
  <c r="BN187" i="28"/>
  <c r="BN68" i="28"/>
  <c r="BG140" i="28"/>
  <c r="AZ190" i="28"/>
  <c r="AZ90" i="28"/>
  <c r="AS131" i="28"/>
  <c r="AL191" i="28"/>
  <c r="AL87" i="28"/>
  <c r="AE103" i="28"/>
  <c r="X78" i="28"/>
  <c r="J150" i="28"/>
  <c r="J54" i="28"/>
  <c r="C136" i="28"/>
  <c r="HW816" i="30"/>
  <c r="HW702" i="30"/>
  <c r="HW555" i="30"/>
  <c r="HW435" i="30"/>
  <c r="HW316" i="30"/>
  <c r="HW197" i="30"/>
  <c r="HW106" i="30"/>
  <c r="I66" i="29"/>
  <c r="C253" i="29"/>
  <c r="C161" i="29"/>
  <c r="C70" i="29"/>
  <c r="Q140" i="9"/>
  <c r="Q57" i="9"/>
  <c r="J199" i="9"/>
  <c r="J117" i="9"/>
  <c r="C125" i="9"/>
  <c r="DK58" i="28"/>
  <c r="CP82" i="28"/>
  <c r="CB470" i="28"/>
  <c r="HW825" i="30"/>
  <c r="HW742" i="30"/>
  <c r="HW658" i="30"/>
  <c r="HW575" i="30"/>
  <c r="HW491" i="30"/>
  <c r="HW416" i="30"/>
  <c r="HW343" i="30"/>
  <c r="HW269" i="30"/>
  <c r="HW196" i="30"/>
  <c r="HW123" i="30"/>
  <c r="HW50" i="30"/>
  <c r="C325" i="29"/>
  <c r="C252" i="29"/>
  <c r="C179" i="29"/>
  <c r="C105" i="29"/>
  <c r="Q193" i="9"/>
  <c r="Q120" i="9"/>
  <c r="Q47" i="9"/>
  <c r="HW761" i="30"/>
  <c r="HW678" i="30"/>
  <c r="HW594" i="30"/>
  <c r="HW511" i="30"/>
  <c r="HW433" i="30"/>
  <c r="HW360" i="30"/>
  <c r="HW287" i="30"/>
  <c r="HW213" i="30"/>
  <c r="HW140" i="30"/>
  <c r="HW67" i="30"/>
  <c r="I45" i="29"/>
  <c r="C269" i="29"/>
  <c r="C196" i="29"/>
  <c r="C123" i="29"/>
  <c r="C49" i="29"/>
  <c r="Q137" i="9"/>
  <c r="Q64" i="9"/>
  <c r="J215" i="9"/>
  <c r="J142" i="9"/>
  <c r="J69" i="9"/>
  <c r="C87" i="9"/>
  <c r="DD55" i="28"/>
  <c r="CP61" i="28"/>
  <c r="CB468" i="28"/>
  <c r="CB395" i="28"/>
  <c r="CB322" i="28"/>
  <c r="CB249" i="28"/>
  <c r="CB176" i="28"/>
  <c r="CB102" i="28"/>
  <c r="BU262" i="28"/>
  <c r="BU189" i="28"/>
  <c r="BU116" i="28"/>
  <c r="BU43" i="28"/>
  <c r="BN162" i="28"/>
  <c r="BN89" i="28"/>
  <c r="BG206" i="28"/>
  <c r="BG133" i="28"/>
  <c r="BG60" i="28"/>
  <c r="AZ165" i="28"/>
  <c r="AZ92" i="28"/>
  <c r="AS188" i="28"/>
  <c r="AS115" i="28"/>
  <c r="AL210" i="28"/>
  <c r="AL145" i="28"/>
  <c r="AL81" i="28"/>
  <c r="AE145" i="28"/>
  <c r="AE81" i="28"/>
  <c r="X80" i="28"/>
  <c r="Q74" i="28"/>
  <c r="J136" i="28"/>
  <c r="J72" i="28"/>
  <c r="C194" i="28"/>
  <c r="C130" i="28"/>
  <c r="C66" i="28"/>
  <c r="HW727" i="30"/>
  <c r="HW559" i="30"/>
  <c r="HW402" i="30"/>
  <c r="HW256" i="30"/>
  <c r="HW109" i="30"/>
  <c r="C311" i="29"/>
  <c r="C165" i="29"/>
  <c r="Q180" i="9"/>
  <c r="J260" i="9"/>
  <c r="J143" i="9"/>
  <c r="C117" i="9"/>
  <c r="HW704" i="30"/>
  <c r="HW537" i="30"/>
  <c r="HW383" i="30"/>
  <c r="HW236" i="30"/>
  <c r="HW90" i="30"/>
  <c r="C292" i="29"/>
  <c r="C145" i="29"/>
  <c r="Q160" i="9"/>
  <c r="J244" i="9"/>
  <c r="J127" i="9"/>
  <c r="C100" i="9"/>
  <c r="CW64" i="28"/>
  <c r="CB467" i="28"/>
  <c r="CB360" i="28"/>
  <c r="CB261" i="28"/>
  <c r="CB163" i="28"/>
  <c r="CB67" i="28"/>
  <c r="BU202" i="28"/>
  <c r="BU103" i="28"/>
  <c r="BN199" i="28"/>
  <c r="BN101" i="28"/>
  <c r="BG194" i="28"/>
  <c r="BG98" i="28"/>
  <c r="AZ178" i="28"/>
  <c r="AZ79" i="28"/>
  <c r="AS152" i="28"/>
  <c r="AS54" i="28"/>
  <c r="AL134" i="28"/>
  <c r="AL50" i="28"/>
  <c r="AE92" i="28"/>
  <c r="X69" i="28"/>
  <c r="Q43" i="28"/>
  <c r="J83" i="28"/>
  <c r="C183" i="28"/>
  <c r="C99" i="28"/>
  <c r="HW778" i="30"/>
  <c r="HW611" i="30"/>
  <c r="HW448" i="30"/>
  <c r="HW301" i="30"/>
  <c r="HW155" i="30"/>
  <c r="I60" i="29"/>
  <c r="C211" i="29"/>
  <c r="C64" i="29"/>
  <c r="Q79" i="9"/>
  <c r="J180" i="9"/>
  <c r="J63" i="9"/>
  <c r="DK51" i="28"/>
  <c r="CI90" i="28"/>
  <c r="CB403" i="28"/>
  <c r="CB306" i="28"/>
  <c r="CB208" i="28"/>
  <c r="CB110" i="28"/>
  <c r="BU246" i="28"/>
  <c r="BU148" i="28"/>
  <c r="BU51" i="28"/>
  <c r="BN146" i="28"/>
  <c r="BN47" i="28"/>
  <c r="BG141" i="28"/>
  <c r="BG44" i="28"/>
  <c r="AZ124" i="28"/>
  <c r="AS196" i="28"/>
  <c r="AS99" i="28"/>
  <c r="AL173" i="28"/>
  <c r="AL88" i="28"/>
  <c r="AE131" i="28"/>
  <c r="HW635" i="30"/>
  <c r="HW381" i="30"/>
  <c r="HW148" i="30"/>
  <c r="C263" i="29"/>
  <c r="Q188" i="9"/>
  <c r="J196" i="9"/>
  <c r="C99" i="9"/>
  <c r="CP65" i="28"/>
  <c r="CB389" i="28"/>
  <c r="CB260" i="28"/>
  <c r="CB131" i="28"/>
  <c r="BU231" i="28"/>
  <c r="BU102" i="28"/>
  <c r="BN165" i="28"/>
  <c r="BG226" i="28"/>
  <c r="BG96" i="28"/>
  <c r="AZ143" i="28"/>
  <c r="AS182" i="28"/>
  <c r="AS53" i="28"/>
  <c r="AL106" i="28"/>
  <c r="AE118" i="28"/>
  <c r="X83" i="28"/>
  <c r="Q44" i="28"/>
  <c r="J71" i="28"/>
  <c r="C159" i="28"/>
  <c r="C62" i="28"/>
  <c r="C155" i="28"/>
  <c r="HW631" i="30"/>
  <c r="HW377" i="30"/>
  <c r="HW144" i="30"/>
  <c r="C259" i="29"/>
  <c r="Q186" i="9"/>
  <c r="J192" i="9"/>
  <c r="C97" i="9"/>
  <c r="CP62" i="28"/>
  <c r="CB388" i="28"/>
  <c r="CB259" i="28"/>
  <c r="CB129" i="28"/>
  <c r="BU230" i="28"/>
  <c r="BU101" i="28"/>
  <c r="BN164" i="28"/>
  <c r="BG224" i="28"/>
  <c r="BG93" i="28"/>
  <c r="AZ142" i="28"/>
  <c r="AS181" i="28"/>
  <c r="AS52" i="28"/>
  <c r="AL104" i="28"/>
  <c r="AE117" i="28"/>
  <c r="X82" i="28"/>
  <c r="J167" i="28"/>
  <c r="J69" i="28"/>
  <c r="C158" i="28"/>
  <c r="C61" i="28"/>
  <c r="Q73" i="28"/>
  <c r="HW830" i="30"/>
  <c r="C202" i="29"/>
  <c r="Q107" i="9"/>
  <c r="J75" i="9"/>
  <c r="CI81" i="28"/>
  <c r="CB255" i="28"/>
  <c r="BU232" i="28"/>
  <c r="BN168" i="28"/>
  <c r="BG103" i="28"/>
  <c r="AS194" i="28"/>
  <c r="HW738" i="30"/>
  <c r="HW412" i="30"/>
  <c r="HW120" i="30"/>
  <c r="C175" i="29"/>
  <c r="Q153" i="9"/>
  <c r="J167" i="9"/>
  <c r="C66" i="9"/>
  <c r="CI54" i="28"/>
  <c r="CB274" i="28"/>
  <c r="CB82" i="28"/>
  <c r="BU132" i="28"/>
  <c r="BN178" i="28"/>
  <c r="BG232" i="28"/>
  <c r="BG131" i="28"/>
  <c r="AZ181" i="28"/>
  <c r="AZ71" i="28"/>
  <c r="AS121" i="28"/>
  <c r="AL167" i="28"/>
  <c r="AL79" i="28"/>
  <c r="AE95" i="28"/>
  <c r="X62" i="28"/>
  <c r="J142" i="28"/>
  <c r="C216" i="28"/>
  <c r="C128" i="28"/>
  <c r="HW806" i="30"/>
  <c r="HW681" i="30"/>
  <c r="HW545" i="30"/>
  <c r="HW408" i="30"/>
  <c r="HW307" i="30"/>
  <c r="HW188" i="30"/>
  <c r="HW97" i="30"/>
  <c r="I47" i="29"/>
  <c r="C244" i="29"/>
  <c r="C152" i="29"/>
  <c r="C52" i="29"/>
  <c r="Q130" i="9"/>
  <c r="Q48" i="9"/>
  <c r="J190" i="9"/>
  <c r="J108" i="9"/>
  <c r="C116" i="9"/>
  <c r="DK49" i="28"/>
  <c r="CP64" i="28"/>
  <c r="CB461" i="28"/>
  <c r="HW815" i="30"/>
  <c r="HW731" i="30"/>
  <c r="HW648" i="30"/>
  <c r="HW565" i="30"/>
  <c r="HW481" i="30"/>
  <c r="HW407" i="30"/>
  <c r="HW333" i="30"/>
  <c r="HW260" i="30"/>
  <c r="HW187" i="30"/>
  <c r="HW114" i="30"/>
  <c r="I92" i="29"/>
  <c r="C316" i="29"/>
  <c r="C243" i="29"/>
  <c r="C169" i="29"/>
  <c r="C96" i="29"/>
  <c r="Q184" i="9"/>
  <c r="Q111" i="9"/>
  <c r="HW834" i="30"/>
  <c r="HW751" i="30"/>
  <c r="HW667" i="30"/>
  <c r="HW584" i="30"/>
  <c r="HW501" i="30"/>
  <c r="HW424" i="30"/>
  <c r="HW351" i="30"/>
  <c r="HW277" i="30"/>
  <c r="HW204" i="30"/>
  <c r="HW131" i="30"/>
  <c r="HW58" i="30"/>
  <c r="C333" i="29"/>
  <c r="C260" i="29"/>
  <c r="C187" i="29"/>
  <c r="C113" i="29"/>
  <c r="Q201" i="9"/>
  <c r="Q128" i="9"/>
  <c r="Q55" i="9"/>
  <c r="J206" i="9"/>
  <c r="J133" i="9"/>
  <c r="J60" i="9"/>
  <c r="C77" i="9"/>
  <c r="DD46" i="28"/>
  <c r="CP52" i="28"/>
  <c r="CB459" i="28"/>
  <c r="CB386" i="28"/>
  <c r="CB313" i="28"/>
  <c r="CB240" i="28"/>
  <c r="CB166" i="28"/>
  <c r="CB93" i="28"/>
  <c r="BU253" i="28"/>
  <c r="BU180" i="28"/>
  <c r="BU107" i="28"/>
  <c r="BN226" i="28"/>
  <c r="BN153" i="28"/>
  <c r="BN79" i="28"/>
  <c r="BG197" i="28"/>
  <c r="BG124" i="28"/>
  <c r="BG51" i="28"/>
  <c r="AZ156" i="28"/>
  <c r="AZ83" i="28"/>
  <c r="AS179" i="28"/>
  <c r="AS105" i="28"/>
  <c r="AL201" i="28"/>
  <c r="AL137" i="28"/>
  <c r="AL73" i="28"/>
  <c r="AE137" i="28"/>
  <c r="AE73" i="28"/>
  <c r="X72" i="28"/>
  <c r="Q66" i="28"/>
  <c r="J128" i="28"/>
  <c r="J64" i="28"/>
  <c r="C186" i="28"/>
  <c r="C122" i="28"/>
  <c r="C58" i="28"/>
  <c r="HW705" i="30"/>
  <c r="HW538" i="30"/>
  <c r="HW384" i="30"/>
  <c r="HW237" i="30"/>
  <c r="HW91" i="30"/>
  <c r="C293" i="29"/>
  <c r="C147" i="29"/>
  <c r="Q161" i="9"/>
  <c r="J246" i="9"/>
  <c r="J128" i="9"/>
  <c r="C101" i="9"/>
  <c r="HW683" i="30"/>
  <c r="AE89" i="28"/>
  <c r="HW747" i="30"/>
  <c r="Q52" i="9"/>
  <c r="HW255" i="30"/>
  <c r="Q178" i="9"/>
  <c r="CW80" i="28"/>
  <c r="CB213" i="28"/>
  <c r="BU190" i="28"/>
  <c r="BN113" i="28"/>
  <c r="BG48" i="28"/>
  <c r="AS139" i="28"/>
  <c r="AL60" i="28"/>
  <c r="Q85" i="28"/>
  <c r="C173" i="28"/>
  <c r="HW632" i="30"/>
  <c r="HW228" i="30"/>
  <c r="C192" i="29"/>
  <c r="J238" i="9"/>
  <c r="C95" i="9"/>
  <c r="CB462" i="28"/>
  <c r="CB257" i="28"/>
  <c r="CB61" i="28"/>
  <c r="BU100" i="28"/>
  <c r="BN121" i="28"/>
  <c r="BG154" i="28"/>
  <c r="AZ186" i="28"/>
  <c r="AS183" i="28"/>
  <c r="AS49" i="28"/>
  <c r="AL67" i="28"/>
  <c r="HW672" i="30"/>
  <c r="HW295" i="30"/>
  <c r="C231" i="29"/>
  <c r="Q72" i="9"/>
  <c r="C60" i="9"/>
  <c r="CB408" i="28"/>
  <c r="CB211" i="28"/>
  <c r="BU218" i="28"/>
  <c r="BN229" i="28"/>
  <c r="BG193" i="28"/>
  <c r="AZ159" i="28"/>
  <c r="AS134" i="28"/>
  <c r="AL91" i="28"/>
  <c r="AE68" i="28"/>
  <c r="J145" i="28"/>
  <c r="C172" i="28"/>
  <c r="X89" i="28"/>
  <c r="HW697" i="30"/>
  <c r="HW349" i="30"/>
  <c r="HW57" i="30"/>
  <c r="C81" i="29"/>
  <c r="J168" i="9"/>
  <c r="DK52" i="28"/>
  <c r="CB426" i="28"/>
  <c r="CB242" i="28"/>
  <c r="CB80" i="28"/>
  <c r="BU133" i="28"/>
  <c r="BN179" i="28"/>
  <c r="BG209" i="28"/>
  <c r="BG62" i="28"/>
  <c r="AZ94" i="28"/>
  <c r="AS117" i="28"/>
  <c r="AL147" i="28"/>
  <c r="AE147" i="28"/>
  <c r="X93" i="28"/>
  <c r="J155" i="28"/>
  <c r="J45" i="28"/>
  <c r="C123" i="28"/>
  <c r="AE170" i="28"/>
  <c r="C142" i="28"/>
  <c r="HW630" i="30"/>
  <c r="HW373" i="30"/>
  <c r="HW139" i="30"/>
  <c r="C254" i="29"/>
  <c r="Q182" i="9"/>
  <c r="J191" i="9"/>
  <c r="C92" i="9"/>
  <c r="CP58" i="28"/>
  <c r="CB387" i="28"/>
  <c r="CB254" i="28"/>
  <c r="CB125" i="28"/>
  <c r="BU229" i="28"/>
  <c r="BU99" i="28"/>
  <c r="BN161" i="28"/>
  <c r="BG221" i="28"/>
  <c r="BG91" i="28"/>
  <c r="AZ140" i="28"/>
  <c r="AS180" i="28"/>
  <c r="AS47" i="28"/>
  <c r="AL101" i="28"/>
  <c r="AE116" i="28"/>
  <c r="X79" i="28"/>
  <c r="J165" i="28"/>
  <c r="J68" i="28"/>
  <c r="C157" i="28"/>
  <c r="C60" i="28"/>
  <c r="Q49" i="28"/>
  <c r="HW792" i="30"/>
  <c r="HW526" i="30"/>
  <c r="HW282" i="30"/>
  <c r="HW48" i="30"/>
  <c r="C163" i="29"/>
  <c r="Q90" i="9"/>
  <c r="J118" i="9"/>
  <c r="DK48" i="28"/>
  <c r="CI48" i="28"/>
  <c r="CB336" i="28"/>
  <c r="CB205" i="28"/>
  <c r="CB76" i="28"/>
  <c r="BU179" i="28"/>
  <c r="BU47" i="28"/>
  <c r="BN110" i="28"/>
  <c r="BG172" i="28"/>
  <c r="AZ219" i="28"/>
  <c r="AZ88" i="28"/>
  <c r="AS128" i="28"/>
  <c r="AL171" i="28"/>
  <c r="AL58" i="28"/>
  <c r="AE76" i="28"/>
  <c r="Q100" i="28"/>
  <c r="J198" i="9"/>
  <c r="C104" i="9"/>
  <c r="CP66" i="28"/>
  <c r="CB262" i="28"/>
  <c r="CB132" i="28"/>
  <c r="AE122" i="28"/>
  <c r="X84" i="28"/>
  <c r="Q45" i="28"/>
  <c r="J74" i="28"/>
  <c r="C161" i="28"/>
  <c r="C63" i="28"/>
  <c r="HW619" i="30"/>
  <c r="HW368" i="30"/>
  <c r="HW135" i="30"/>
  <c r="C246" i="29"/>
  <c r="Q173" i="9"/>
  <c r="C90" i="9"/>
  <c r="CP53" i="28"/>
  <c r="CB381" i="28"/>
  <c r="CB252" i="28"/>
  <c r="CB122" i="28"/>
  <c r="BU225" i="28"/>
  <c r="BU78" i="28"/>
  <c r="BG201" i="28"/>
  <c r="AS93" i="28"/>
  <c r="AE86" i="28"/>
  <c r="BU222" i="28"/>
  <c r="BU93" i="28"/>
  <c r="BN155" i="28"/>
  <c r="BG217" i="28"/>
  <c r="AL96" i="28"/>
  <c r="X75" i="28"/>
  <c r="C153" i="28"/>
  <c r="HW610" i="30"/>
  <c r="J177" i="9"/>
  <c r="C83" i="9"/>
  <c r="CP49" i="28"/>
  <c r="CB117" i="28"/>
  <c r="AZ132" i="28"/>
  <c r="AS171" i="28"/>
  <c r="AL209" i="28"/>
  <c r="AE108" i="28"/>
  <c r="X88" i="28"/>
  <c r="HW581" i="30"/>
  <c r="J157" i="9"/>
  <c r="HW218" i="30"/>
  <c r="Q142" i="9"/>
  <c r="CW50" i="28"/>
  <c r="CB177" i="28"/>
  <c r="BU154" i="28"/>
  <c r="BN90" i="28"/>
  <c r="AZ189" i="28"/>
  <c r="AS102" i="28"/>
  <c r="AE166" i="28"/>
  <c r="Q53" i="28"/>
  <c r="C141" i="28"/>
  <c r="HW591" i="30"/>
  <c r="HW173" i="30"/>
  <c r="C137" i="29"/>
  <c r="J193" i="9"/>
  <c r="C51" i="9"/>
  <c r="CB418" i="28"/>
  <c r="CB220" i="28"/>
  <c r="BU258" i="28"/>
  <c r="BU63" i="28"/>
  <c r="BN109" i="28"/>
  <c r="BG129" i="28"/>
  <c r="AZ173" i="28"/>
  <c r="AS172" i="28"/>
  <c r="AL184" i="28"/>
  <c r="AL56" i="28"/>
  <c r="HW603" i="30"/>
  <c r="HW264" i="30"/>
  <c r="C204" i="29"/>
  <c r="J220" i="9"/>
  <c r="DK55" i="28"/>
  <c r="CB373" i="28"/>
  <c r="CB195" i="28"/>
  <c r="BU201" i="28"/>
  <c r="BN181" i="28"/>
  <c r="BG176" i="28"/>
  <c r="AZ127" i="28"/>
  <c r="AS118" i="28"/>
  <c r="AL76" i="28"/>
  <c r="X95" i="28"/>
  <c r="J132" i="28"/>
  <c r="C148" i="28"/>
  <c r="Q99" i="28"/>
  <c r="HW666" i="30"/>
  <c r="HW319" i="30"/>
  <c r="I77" i="29"/>
  <c r="C53" i="29"/>
  <c r="J146" i="9"/>
  <c r="DD60" i="28"/>
  <c r="CB405" i="28"/>
  <c r="CB226" i="28"/>
  <c r="CB62" i="28"/>
  <c r="BU118" i="28"/>
  <c r="BN147" i="28"/>
  <c r="BG192" i="28"/>
  <c r="BG45" i="28"/>
  <c r="AZ77" i="28"/>
  <c r="AS100" i="28"/>
  <c r="AL132" i="28"/>
  <c r="AE132" i="28"/>
  <c r="X68" i="28"/>
  <c r="J143" i="28"/>
  <c r="C220" i="28"/>
  <c r="C110" i="28"/>
  <c r="AE112" i="28"/>
  <c r="C93" i="28"/>
  <c r="HW593" i="30"/>
  <c r="HW345" i="30"/>
  <c r="HW112" i="30"/>
  <c r="C227" i="29"/>
  <c r="Q151" i="9"/>
  <c r="J166" i="9"/>
  <c r="C74" i="9"/>
  <c r="CI88" i="28"/>
  <c r="CB370" i="28"/>
  <c r="CB241" i="28"/>
  <c r="CB108" i="28"/>
  <c r="BU212" i="28"/>
  <c r="BU83" i="28"/>
  <c r="BN145" i="28"/>
  <c r="BG205" i="28"/>
  <c r="BG75" i="28"/>
  <c r="AZ123" i="28"/>
  <c r="AS163" i="28"/>
  <c r="AL202" i="28"/>
  <c r="AL86" i="28"/>
  <c r="AE101" i="28"/>
  <c r="X67" i="28"/>
  <c r="J154" i="28"/>
  <c r="J57" i="28"/>
  <c r="C145" i="28"/>
  <c r="C47" i="28"/>
  <c r="J139" i="28"/>
  <c r="HW757" i="30"/>
  <c r="HW489" i="30"/>
  <c r="HW253" i="30"/>
  <c r="I71" i="29"/>
  <c r="C135" i="29"/>
  <c r="Q60" i="9"/>
  <c r="J93" i="9"/>
  <c r="DD57" i="28"/>
  <c r="CB458" i="28"/>
  <c r="CB318" i="28"/>
  <c r="CB189" i="28"/>
  <c r="CB59" i="28"/>
  <c r="BU163" i="28"/>
  <c r="BN225" i="28"/>
  <c r="BN93" i="28"/>
  <c r="BG155" i="28"/>
  <c r="AZ204" i="28"/>
  <c r="AZ72" i="28"/>
  <c r="AS111" i="28"/>
  <c r="AL157" i="28"/>
  <c r="AL43" i="28"/>
  <c r="AE64" i="28"/>
  <c r="Q87" i="28"/>
  <c r="J116" i="28"/>
  <c r="C204" i="28"/>
  <c r="C107" i="28"/>
  <c r="BG89" i="28"/>
  <c r="AS109" i="28"/>
  <c r="Q86" i="28"/>
  <c r="HW609" i="30"/>
  <c r="HW355" i="30"/>
  <c r="HW121" i="30"/>
  <c r="C236" i="29"/>
  <c r="Q164" i="9"/>
  <c r="J175" i="9"/>
  <c r="C82" i="9"/>
  <c r="CP48" i="28"/>
  <c r="CB376" i="28"/>
  <c r="CB245" i="28"/>
  <c r="CB116" i="28"/>
  <c r="BU219" i="28"/>
  <c r="BU90" i="28"/>
  <c r="BN151" i="28"/>
  <c r="BG211" i="28"/>
  <c r="BG82" i="28"/>
  <c r="AZ131" i="28"/>
  <c r="AS168" i="28"/>
  <c r="AL207" i="28"/>
  <c r="AL93" i="28"/>
  <c r="AE107" i="28"/>
  <c r="X73" i="28"/>
  <c r="J159" i="28"/>
  <c r="J60" i="28"/>
  <c r="C149" i="28"/>
  <c r="C52" i="28"/>
  <c r="HW587" i="30"/>
  <c r="HW337" i="30"/>
  <c r="HW103" i="30"/>
  <c r="C217" i="29"/>
  <c r="Q145" i="9"/>
  <c r="J161" i="9"/>
  <c r="C69" i="9"/>
  <c r="CI85" i="28"/>
  <c r="CB364" i="28"/>
  <c r="CB235" i="28"/>
  <c r="CB106" i="28"/>
  <c r="BU209" i="28"/>
  <c r="BU62" i="28"/>
  <c r="BN124" i="28"/>
  <c r="BG185" i="28"/>
  <c r="AZ151" i="28"/>
  <c r="AS61" i="28"/>
  <c r="X100" i="28"/>
  <c r="C81" i="28"/>
  <c r="HW583" i="30"/>
  <c r="HW336" i="30"/>
  <c r="HW99" i="30"/>
  <c r="C213" i="29"/>
  <c r="Q141" i="9"/>
  <c r="J159" i="9"/>
  <c r="C67" i="9"/>
  <c r="CI83" i="28"/>
  <c r="CB363" i="28"/>
  <c r="CB234" i="28"/>
  <c r="CB105" i="28"/>
  <c r="BU206" i="28"/>
  <c r="BU76" i="28"/>
  <c r="BN139" i="28"/>
  <c r="BG200" i="28"/>
  <c r="BG70" i="28"/>
  <c r="AZ118" i="28"/>
  <c r="AS156" i="28"/>
  <c r="AL196" i="28"/>
  <c r="AL83" i="28"/>
  <c r="AE98" i="28"/>
  <c r="X63" i="28"/>
  <c r="J149" i="28"/>
  <c r="J52" i="28"/>
  <c r="C140" i="28"/>
  <c r="C43" i="28"/>
  <c r="HW577" i="30"/>
  <c r="HW331" i="30"/>
  <c r="HW98" i="30"/>
  <c r="C209" i="29"/>
  <c r="Q136" i="9"/>
  <c r="J154" i="9"/>
  <c r="C64" i="9"/>
  <c r="CI79" i="28"/>
  <c r="CB362" i="28"/>
  <c r="CB232" i="28"/>
  <c r="CB101" i="28"/>
  <c r="BU204" i="28"/>
  <c r="BU74" i="28"/>
  <c r="BN137" i="28"/>
  <c r="BG198" i="28"/>
  <c r="BG66" i="28"/>
  <c r="AZ115" i="28"/>
  <c r="AS155" i="28"/>
  <c r="AL194" i="28"/>
  <c r="Q82" i="28"/>
  <c r="HW420" i="30"/>
  <c r="C131" i="9"/>
  <c r="HW108" i="30"/>
  <c r="J257" i="9"/>
  <c r="CI52" i="28"/>
  <c r="CB152" i="28"/>
  <c r="BU117" i="28"/>
  <c r="BN53" i="28"/>
  <c r="AZ166" i="28"/>
  <c r="AS65" i="28"/>
  <c r="AE134" i="28"/>
  <c r="J157" i="28"/>
  <c r="C109" i="28"/>
  <c r="HW528" i="30"/>
  <c r="HW137" i="30"/>
  <c r="C83" i="29"/>
  <c r="J165" i="9"/>
  <c r="DD63" i="28"/>
  <c r="CB390" i="28"/>
  <c r="CB196" i="28"/>
  <c r="BU234" i="28"/>
  <c r="BN230" i="28"/>
  <c r="BN97" i="28"/>
  <c r="BG117" i="28"/>
  <c r="AZ136" i="28"/>
  <c r="AS159" i="28"/>
  <c r="AL163" i="28"/>
  <c r="AL45" i="28"/>
  <c r="HW568" i="30"/>
  <c r="HW176" i="30"/>
  <c r="C173" i="29"/>
  <c r="J174" i="9"/>
  <c r="DD61" i="28"/>
  <c r="CB357" i="28"/>
  <c r="CB145" i="28"/>
  <c r="BU183" i="28"/>
  <c r="BN148" i="28"/>
  <c r="BG162" i="28"/>
  <c r="AZ111" i="28"/>
  <c r="AS70" i="28"/>
  <c r="AL62" i="28"/>
  <c r="X71" i="28"/>
  <c r="J121" i="28"/>
  <c r="C135" i="28"/>
  <c r="J77" i="28"/>
  <c r="HW599" i="30"/>
  <c r="HW290" i="30"/>
  <c r="C318" i="29"/>
  <c r="Q154" i="9"/>
  <c r="J122" i="9"/>
  <c r="CW61" i="28"/>
  <c r="CB372" i="28"/>
  <c r="CB209" i="28"/>
  <c r="BU265" i="28"/>
  <c r="BU84" i="28"/>
  <c r="BN130" i="28"/>
  <c r="BG174" i="28"/>
  <c r="AZ206" i="28"/>
  <c r="AZ60" i="28"/>
  <c r="AS83" i="28"/>
  <c r="AL117" i="28"/>
  <c r="AE104" i="28"/>
  <c r="X57" i="28"/>
  <c r="J131" i="28"/>
  <c r="C207" i="28"/>
  <c r="C97" i="28"/>
  <c r="AE75" i="28"/>
  <c r="C44" i="28"/>
  <c r="HW562" i="30"/>
  <c r="HW317" i="30"/>
  <c r="HW81" i="30"/>
  <c r="C195" i="29"/>
  <c r="Q122" i="9"/>
  <c r="J145" i="9"/>
  <c r="C55" i="9"/>
  <c r="CI70" i="28"/>
  <c r="CB353" i="28"/>
  <c r="CB224" i="28"/>
  <c r="CB94" i="28"/>
  <c r="BU195" i="28"/>
  <c r="BU66" i="28"/>
  <c r="BN129" i="28"/>
  <c r="BG189" i="28"/>
  <c r="BG59" i="28"/>
  <c r="AZ107" i="28"/>
  <c r="AS145" i="28"/>
  <c r="AL187" i="28"/>
  <c r="AL74" i="28"/>
  <c r="AE90" i="28"/>
  <c r="X55" i="28"/>
  <c r="J141" i="28"/>
  <c r="J44" i="28"/>
  <c r="C133" i="28"/>
  <c r="AS157" i="28"/>
  <c r="J90" i="28"/>
  <c r="HW723" i="30"/>
  <c r="HW459" i="30"/>
  <c r="HW226" i="30"/>
  <c r="C337" i="29"/>
  <c r="C103" i="29"/>
  <c r="J256" i="9"/>
  <c r="J72" i="9"/>
  <c r="CW75" i="28"/>
  <c r="CB440" i="28"/>
  <c r="CB302" i="28"/>
  <c r="CB172" i="28"/>
  <c r="CB43" i="28"/>
  <c r="BU146" i="28"/>
  <c r="BN209" i="28"/>
  <c r="BN78" i="28"/>
  <c r="BG138" i="28"/>
  <c r="AZ187" i="28"/>
  <c r="AZ58" i="28"/>
  <c r="AS95" i="28"/>
  <c r="AL142" i="28"/>
  <c r="AE157" i="28"/>
  <c r="AE52" i="28"/>
  <c r="Q76" i="28"/>
  <c r="J103" i="28"/>
  <c r="C191" i="28"/>
  <c r="C94" i="28"/>
  <c r="BG54" i="28"/>
  <c r="AS77" i="28"/>
  <c r="C214" i="28"/>
  <c r="HW573" i="30"/>
  <c r="HW327" i="30"/>
  <c r="HW93" i="30"/>
  <c r="C208" i="29"/>
  <c r="Q133" i="9"/>
  <c r="J152" i="9"/>
  <c r="C63" i="9"/>
  <c r="CI78" i="28"/>
  <c r="CB361" i="28"/>
  <c r="CB229" i="28"/>
  <c r="CB99" i="28"/>
  <c r="BU203" i="28"/>
  <c r="BU73" i="28"/>
  <c r="BN135" i="28"/>
  <c r="BG196" i="28"/>
  <c r="BG65" i="28"/>
  <c r="AZ114" i="28"/>
  <c r="AS153" i="28"/>
  <c r="AL192" i="28"/>
  <c r="AL78" i="28"/>
  <c r="AE94" i="28"/>
  <c r="X60" i="28"/>
  <c r="J146" i="28"/>
  <c r="J49" i="28"/>
  <c r="C137" i="28"/>
  <c r="HW819" i="30"/>
  <c r="HW551" i="30"/>
  <c r="HW308" i="30"/>
  <c r="HW75" i="30"/>
  <c r="C190" i="29"/>
  <c r="Q114" i="9"/>
  <c r="J137" i="9"/>
  <c r="C49" i="9"/>
  <c r="CI64" i="28"/>
  <c r="CB350" i="28"/>
  <c r="CB218" i="28"/>
  <c r="CB89" i="28"/>
  <c r="BU175" i="28"/>
  <c r="BU46" i="28"/>
  <c r="BN108" i="28"/>
  <c r="BG153" i="28"/>
  <c r="AZ120" i="28"/>
  <c r="AL197" i="28"/>
  <c r="X52" i="28"/>
  <c r="HW818" i="30"/>
  <c r="HW547" i="30"/>
  <c r="HW304" i="30"/>
  <c r="HW71" i="30"/>
  <c r="C185" i="29"/>
  <c r="Q113" i="9"/>
  <c r="J134" i="9"/>
  <c r="C47" i="9"/>
  <c r="CI62" i="28"/>
  <c r="CB348" i="28"/>
  <c r="CB217" i="28"/>
  <c r="CB88" i="28"/>
  <c r="BU191" i="28"/>
  <c r="BU60" i="28"/>
  <c r="BN122" i="28"/>
  <c r="BG184" i="28"/>
  <c r="BG53" i="28"/>
  <c r="AZ102" i="28"/>
  <c r="AS141" i="28"/>
  <c r="AL181" i="28"/>
  <c r="AL68" i="28"/>
  <c r="AE85" i="28"/>
  <c r="X51" i="28"/>
  <c r="J138" i="28"/>
  <c r="C225" i="28"/>
  <c r="C127" i="28"/>
  <c r="HW813" i="30"/>
  <c r="HW546" i="30"/>
  <c r="HW300" i="30"/>
  <c r="HW66" i="30"/>
  <c r="C181" i="29"/>
  <c r="Q109" i="9"/>
  <c r="J132" i="9"/>
  <c r="C45" i="9"/>
  <c r="CI60" i="28"/>
  <c r="CB345" i="28"/>
  <c r="CB216" i="28"/>
  <c r="CB85" i="28"/>
  <c r="BU188" i="28"/>
  <c r="BU58" i="28"/>
  <c r="BN119" i="28"/>
  <c r="BG181" i="28"/>
  <c r="BG52" i="28"/>
  <c r="AZ98" i="28"/>
  <c r="AS137" i="28"/>
  <c r="AL180" i="28"/>
  <c r="AL66" i="28"/>
  <c r="AE84" i="28"/>
  <c r="X50" i="28"/>
  <c r="J135" i="28"/>
  <c r="C223" i="28"/>
  <c r="C126" i="28"/>
  <c r="HW777" i="30"/>
  <c r="HW510" i="30"/>
  <c r="I90" i="29"/>
  <c r="C153" i="29"/>
  <c r="J109" i="9"/>
  <c r="DD68" i="28"/>
  <c r="CB198" i="28"/>
  <c r="CB69" i="28"/>
  <c r="BN234" i="28"/>
  <c r="BN103" i="28"/>
  <c r="AZ84" i="28"/>
  <c r="AL165" i="28"/>
  <c r="AE72" i="28"/>
  <c r="CB314" i="28"/>
  <c r="CB181" i="28"/>
  <c r="BN218" i="28"/>
  <c r="BG148" i="28"/>
  <c r="AZ67" i="28"/>
  <c r="AS107" i="28"/>
  <c r="AE165" i="28"/>
  <c r="AE59" i="28"/>
  <c r="Q83" i="28"/>
  <c r="C199" i="28"/>
  <c r="AS97" i="28"/>
  <c r="J189" i="9"/>
  <c r="CB124" i="28"/>
  <c r="J144" i="28"/>
  <c r="HW274" i="30"/>
  <c r="HW725" i="30"/>
  <c r="HW72" i="30"/>
  <c r="J229" i="9"/>
  <c r="CB453" i="28"/>
  <c r="CB115" i="28"/>
  <c r="BU92" i="28"/>
  <c r="BG208" i="28"/>
  <c r="AZ130" i="28"/>
  <c r="AS43" i="28"/>
  <c r="AE102" i="28"/>
  <c r="J125" i="28"/>
  <c r="C87" i="28"/>
  <c r="HW466" i="30"/>
  <c r="HW82" i="30"/>
  <c r="C46" i="29"/>
  <c r="J136" i="9"/>
  <c r="CW73" i="28"/>
  <c r="CB366" i="28"/>
  <c r="CB171" i="28"/>
  <c r="BU210" i="28"/>
  <c r="BN219" i="28"/>
  <c r="BN60" i="28"/>
  <c r="BG105" i="28"/>
  <c r="AZ112" i="28"/>
  <c r="AS147" i="28"/>
  <c r="AL152" i="28"/>
  <c r="AE141" i="28"/>
  <c r="HW536" i="30"/>
  <c r="HW117" i="30"/>
  <c r="C144" i="29"/>
  <c r="J148" i="9"/>
  <c r="CW43" i="28"/>
  <c r="CB341" i="28"/>
  <c r="CB114" i="28"/>
  <c r="BU167" i="28"/>
  <c r="BN131" i="28"/>
  <c r="BG112" i="28"/>
  <c r="AZ95" i="28"/>
  <c r="AL205" i="28"/>
  <c r="AL48" i="28"/>
  <c r="X58" i="28"/>
  <c r="J84" i="28"/>
  <c r="C124" i="28"/>
  <c r="C203" i="28"/>
  <c r="HW567" i="30"/>
  <c r="HW263" i="30"/>
  <c r="C286" i="29"/>
  <c r="Q127" i="9"/>
  <c r="J101" i="9"/>
  <c r="CP81" i="28"/>
  <c r="CB355" i="28"/>
  <c r="CB193" i="28"/>
  <c r="BU247" i="28"/>
  <c r="BU69" i="28"/>
  <c r="BN115" i="28"/>
  <c r="BG160" i="28"/>
  <c r="AZ191" i="28"/>
  <c r="AZ45" i="28"/>
  <c r="AS68" i="28"/>
  <c r="AL90" i="28"/>
  <c r="AE91" i="28"/>
  <c r="X44" i="28"/>
  <c r="J119" i="28"/>
  <c r="C196" i="28"/>
  <c r="C85" i="28"/>
  <c r="X65" i="28"/>
  <c r="HW797" i="30"/>
  <c r="HW527" i="30"/>
  <c r="HW285" i="30"/>
  <c r="HW52" i="30"/>
  <c r="C167" i="29"/>
  <c r="Q95" i="9"/>
  <c r="J119" i="9"/>
  <c r="DK50" i="28"/>
  <c r="CI51" i="28"/>
  <c r="CB337" i="28"/>
  <c r="CB206" i="28"/>
  <c r="CB77" i="28"/>
  <c r="BU181" i="28"/>
  <c r="BU49" i="28"/>
  <c r="BN111" i="28"/>
  <c r="BG173" i="28"/>
  <c r="BG43" i="28"/>
  <c r="AZ91" i="28"/>
  <c r="AS129" i="28"/>
  <c r="AL172" i="28"/>
  <c r="AL59" i="28"/>
  <c r="AE77" i="28"/>
  <c r="X43" i="28"/>
  <c r="J130" i="28"/>
  <c r="C219" i="28"/>
  <c r="C121" i="28"/>
  <c r="AL84" i="28"/>
  <c r="C228" i="28"/>
  <c r="HW693" i="30"/>
  <c r="HW428" i="30"/>
  <c r="HW194" i="30"/>
  <c r="C309" i="29"/>
  <c r="C76" i="29"/>
  <c r="J234" i="9"/>
  <c r="J46" i="9"/>
  <c r="CW54" i="28"/>
  <c r="CB419" i="28"/>
  <c r="CB288" i="28"/>
  <c r="CB156" i="28"/>
  <c r="BU259" i="28"/>
  <c r="BU130" i="28"/>
  <c r="BN191" i="28"/>
  <c r="BN62" i="28"/>
  <c r="BG123" i="28"/>
  <c r="AZ170" i="28"/>
  <c r="AS209" i="28"/>
  <c r="AS80" i="28"/>
  <c r="AL128" i="28"/>
  <c r="AE142" i="28"/>
  <c r="X103" i="28"/>
  <c r="Q62" i="28"/>
  <c r="J91" i="28"/>
  <c r="C180" i="28"/>
  <c r="C83" i="28"/>
  <c r="AZ200" i="28"/>
  <c r="AS45" i="28"/>
  <c r="HW807" i="30"/>
  <c r="HW541" i="30"/>
  <c r="HW299" i="30"/>
  <c r="HW63" i="30"/>
  <c r="C176" i="29"/>
  <c r="Q104" i="9"/>
  <c r="J129" i="9"/>
  <c r="C44" i="9"/>
  <c r="CI58" i="28"/>
  <c r="CB344" i="28"/>
  <c r="CB214" i="28"/>
  <c r="CB83" i="28"/>
  <c r="BU186" i="28"/>
  <c r="BU57" i="28"/>
  <c r="BN118" i="28"/>
  <c r="BG180" i="28"/>
  <c r="BG50" i="28"/>
  <c r="AZ96" i="28"/>
  <c r="AS136" i="28"/>
  <c r="AL179" i="28"/>
  <c r="AL64" i="28"/>
  <c r="AE83" i="28"/>
  <c r="X47" i="28"/>
  <c r="J133" i="28"/>
  <c r="C222" i="28"/>
  <c r="C125" i="28"/>
  <c r="HW786" i="30"/>
  <c r="HW520" i="30"/>
  <c r="HW281" i="30"/>
  <c r="I95" i="29"/>
  <c r="C158" i="29"/>
  <c r="Q86" i="9"/>
  <c r="J116" i="9"/>
  <c r="DK46" i="28"/>
  <c r="CI44" i="28"/>
  <c r="CB333" i="28"/>
  <c r="CB204" i="28"/>
  <c r="CB72" i="28"/>
  <c r="BU158" i="28"/>
  <c r="BN221" i="28"/>
  <c r="BN92" i="28"/>
  <c r="BG137" i="28"/>
  <c r="AZ86" i="28"/>
  <c r="AL182" i="28"/>
  <c r="Q61" i="28"/>
  <c r="HW782" i="30"/>
  <c r="HW514" i="30"/>
  <c r="HW276" i="30"/>
  <c r="I94" i="29"/>
  <c r="C155" i="29"/>
  <c r="Q81" i="9"/>
  <c r="J110" i="9"/>
  <c r="DK43" i="28"/>
  <c r="CI43" i="28"/>
  <c r="CB332" i="28"/>
  <c r="CB202" i="28"/>
  <c r="CB70" i="28"/>
  <c r="BU174" i="28"/>
  <c r="BU45" i="28"/>
  <c r="BN106" i="28"/>
  <c r="BG166" i="28"/>
  <c r="AZ215" i="28"/>
  <c r="AZ85" i="28"/>
  <c r="AS125" i="28"/>
  <c r="AL168" i="28"/>
  <c r="AL53" i="28"/>
  <c r="AE74" i="28"/>
  <c r="Q97" i="28"/>
  <c r="J124" i="28"/>
  <c r="C213" i="28"/>
  <c r="C116" i="28"/>
  <c r="HW272" i="30"/>
  <c r="Q78" i="9"/>
  <c r="CB472" i="28"/>
  <c r="CB328" i="28"/>
  <c r="BU172" i="28"/>
  <c r="BG164" i="28"/>
  <c r="AZ213" i="28"/>
  <c r="AS120" i="28"/>
  <c r="AL52" i="28"/>
  <c r="Q94" i="28"/>
  <c r="J123" i="28"/>
  <c r="C212" i="28"/>
  <c r="C115" i="28"/>
  <c r="CB451" i="28"/>
  <c r="CB52" i="28"/>
  <c r="BU156" i="28"/>
  <c r="BN87" i="28"/>
  <c r="AE158" i="28"/>
  <c r="AE53" i="28"/>
  <c r="C95" i="28"/>
  <c r="AE99" i="28"/>
  <c r="C117" i="28"/>
  <c r="HW624" i="30"/>
  <c r="HW136" i="30"/>
  <c r="C249" i="29"/>
  <c r="C91" i="9"/>
  <c r="CB385" i="28"/>
  <c r="BU228" i="28"/>
  <c r="BU97" i="28"/>
  <c r="BG220" i="28"/>
  <c r="BG90" i="28"/>
  <c r="AZ139" i="28"/>
  <c r="AS177" i="28"/>
  <c r="AS46" i="28"/>
  <c r="AE115" i="28"/>
  <c r="J164" i="28"/>
  <c r="C156" i="28"/>
  <c r="AL140" i="28"/>
  <c r="HW739" i="30"/>
  <c r="C118" i="29"/>
  <c r="J81" i="9"/>
  <c r="DD45" i="28"/>
  <c r="CB449" i="28"/>
  <c r="CB312" i="28"/>
  <c r="CB51" i="28"/>
  <c r="BU155" i="28"/>
  <c r="BN215" i="28"/>
  <c r="BG147" i="28"/>
  <c r="AZ195" i="28"/>
  <c r="AZ66" i="28"/>
  <c r="AS104" i="28"/>
  <c r="AL149" i="28"/>
  <c r="AE164" i="28"/>
  <c r="Q81" i="28"/>
  <c r="C198" i="28"/>
  <c r="C101" i="28"/>
  <c r="HW455" i="30"/>
  <c r="J65" i="9"/>
  <c r="CW72" i="28"/>
  <c r="AS207" i="28"/>
  <c r="J80" i="28"/>
  <c r="HW128" i="30"/>
  <c r="HW558" i="30"/>
  <c r="C310" i="29"/>
  <c r="J141" i="9"/>
  <c r="CB371" i="28"/>
  <c r="CB78" i="28"/>
  <c r="BU55" i="28"/>
  <c r="BG182" i="28"/>
  <c r="AZ93" i="28"/>
  <c r="AL178" i="28"/>
  <c r="AE82" i="28"/>
  <c r="J93" i="28"/>
  <c r="C55" i="28"/>
  <c r="HW429" i="30"/>
  <c r="I78" i="29"/>
  <c r="Q152" i="9"/>
  <c r="J120" i="9"/>
  <c r="CW59" i="28"/>
  <c r="CB354" i="28"/>
  <c r="CB160" i="28"/>
  <c r="BU197" i="28"/>
  <c r="BN206" i="28"/>
  <c r="BG227" i="28"/>
  <c r="BG92" i="28"/>
  <c r="AZ100" i="28"/>
  <c r="AS110" i="28"/>
  <c r="AL141" i="28"/>
  <c r="AE120" i="28"/>
  <c r="HW504" i="30"/>
  <c r="HW89" i="30"/>
  <c r="C57" i="29"/>
  <c r="J125" i="9"/>
  <c r="CP44" i="28"/>
  <c r="CB325" i="28"/>
  <c r="CB97" i="28"/>
  <c r="BU119" i="28"/>
  <c r="BN117" i="28"/>
  <c r="BG80" i="28"/>
  <c r="AZ78" i="28"/>
  <c r="AL190" i="28"/>
  <c r="AE133" i="28"/>
  <c r="X45" i="28"/>
  <c r="J59" i="28"/>
  <c r="C111" i="28"/>
  <c r="C105" i="28"/>
  <c r="HW530" i="30"/>
  <c r="HW203" i="30"/>
  <c r="C228" i="29"/>
  <c r="Q96" i="9"/>
  <c r="J52" i="9"/>
  <c r="CI92" i="28"/>
  <c r="CB339" i="28"/>
  <c r="CB161" i="28"/>
  <c r="BU215" i="28"/>
  <c r="BU53" i="28"/>
  <c r="BN99" i="28"/>
  <c r="BG144" i="28"/>
  <c r="AZ175" i="28"/>
  <c r="AS198" i="28"/>
  <c r="AL204" i="28"/>
  <c r="AL75" i="28"/>
  <c r="AE78" i="28"/>
  <c r="Q91" i="28"/>
  <c r="J107" i="28"/>
  <c r="C182" i="28"/>
  <c r="C73" i="28"/>
  <c r="J151" i="28"/>
  <c r="HW760" i="30"/>
  <c r="HW494" i="30"/>
  <c r="HW258" i="30"/>
  <c r="I76" i="29"/>
  <c r="C136" i="29"/>
  <c r="Q63" i="9"/>
  <c r="J95" i="9"/>
  <c r="DD59" i="28"/>
  <c r="CB460" i="28"/>
  <c r="CB321" i="28"/>
  <c r="CB190" i="28"/>
  <c r="CB60" i="28"/>
  <c r="BU164" i="28"/>
  <c r="BN227" i="28"/>
  <c r="BN94" i="28"/>
  <c r="BG156" i="28"/>
  <c r="AZ205" i="28"/>
  <c r="AZ75" i="28"/>
  <c r="AS113" i="28"/>
  <c r="AL158" i="28"/>
  <c r="AL44" i="28"/>
  <c r="AE66" i="28"/>
  <c r="Q89" i="28"/>
  <c r="J117" i="28"/>
  <c r="C206" i="28"/>
  <c r="C108" i="28"/>
  <c r="AE140" i="28"/>
  <c r="C166" i="28"/>
  <c r="HW656" i="30"/>
  <c r="HW400" i="30"/>
  <c r="HW167" i="30"/>
  <c r="C281" i="29"/>
  <c r="C45" i="29"/>
  <c r="J210" i="9"/>
  <c r="C113" i="9"/>
  <c r="CP76" i="28"/>
  <c r="CB400" i="28"/>
  <c r="CB270" i="28"/>
  <c r="CB141" i="28"/>
  <c r="BU243" i="28"/>
  <c r="BU113" i="28"/>
  <c r="BN175" i="28"/>
  <c r="BN45" i="28"/>
  <c r="BG107" i="28"/>
  <c r="AZ155" i="28"/>
  <c r="AS192" i="28"/>
  <c r="AS63" i="28"/>
  <c r="AL115" i="28"/>
  <c r="AE128" i="28"/>
  <c r="X90" i="28"/>
  <c r="Q51" i="28"/>
  <c r="J79" i="28"/>
  <c r="C167" i="28"/>
  <c r="C70" i="28"/>
  <c r="AZ168" i="28"/>
  <c r="AL170" i="28"/>
  <c r="HW776" i="30"/>
  <c r="HW505" i="30"/>
  <c r="HW267" i="30"/>
  <c r="I85" i="29"/>
  <c r="C149" i="29"/>
  <c r="Q77" i="9"/>
  <c r="J104" i="9"/>
  <c r="DD66" i="28"/>
  <c r="CB469" i="28"/>
  <c r="CB326" i="28"/>
  <c r="CB197" i="28"/>
  <c r="CB68" i="28"/>
  <c r="BU170" i="28"/>
  <c r="BN231" i="28"/>
  <c r="BN102" i="28"/>
  <c r="BG163" i="28"/>
  <c r="AZ212" i="28"/>
  <c r="AZ82" i="28"/>
  <c r="AS119" i="28"/>
  <c r="AL164" i="28"/>
  <c r="AL51" i="28"/>
  <c r="AE69" i="28"/>
  <c r="Q93" i="28"/>
  <c r="J122" i="28"/>
  <c r="C211" i="28"/>
  <c r="C113" i="28"/>
  <c r="HW755" i="30"/>
  <c r="HW485" i="30"/>
  <c r="HW249" i="30"/>
  <c r="I67" i="29"/>
  <c r="C131" i="29"/>
  <c r="Q58" i="9"/>
  <c r="J90" i="9"/>
  <c r="DD52" i="28"/>
  <c r="CB456" i="28"/>
  <c r="CB316" i="28"/>
  <c r="CB187" i="28"/>
  <c r="CB58" i="28"/>
  <c r="BU145" i="28"/>
  <c r="BN204" i="28"/>
  <c r="BN75" i="28"/>
  <c r="BG120" i="28"/>
  <c r="AZ70" i="28"/>
  <c r="AL155" i="28"/>
  <c r="J163" i="28"/>
  <c r="HW750" i="30"/>
  <c r="HW483" i="30"/>
  <c r="HW245" i="30"/>
  <c r="I62" i="29"/>
  <c r="C126" i="29"/>
  <c r="Q54" i="9"/>
  <c r="J88" i="9"/>
  <c r="DD51" i="28"/>
  <c r="CB454" i="28"/>
  <c r="CB315" i="28"/>
  <c r="CB186" i="28"/>
  <c r="CB56" i="28"/>
  <c r="BU157" i="28"/>
  <c r="BN220" i="28"/>
  <c r="BN91" i="28"/>
  <c r="BG150" i="28"/>
  <c r="AZ198" i="28"/>
  <c r="AZ69" i="28"/>
  <c r="AS108" i="28"/>
  <c r="AL154" i="28"/>
  <c r="AE168" i="28"/>
  <c r="AE61" i="28"/>
  <c r="Q84" i="28"/>
  <c r="J113" i="28"/>
  <c r="C201" i="28"/>
  <c r="C103" i="28"/>
  <c r="HW745" i="30"/>
  <c r="HW478" i="30"/>
  <c r="HW244" i="30"/>
  <c r="I59" i="29"/>
  <c r="C121" i="29"/>
  <c r="Q49" i="9"/>
  <c r="J86" i="9"/>
  <c r="DD47" i="28"/>
  <c r="AZ196" i="28"/>
  <c r="AL150" i="28"/>
  <c r="J111" i="28"/>
  <c r="C102" i="28"/>
  <c r="AL144" i="28"/>
  <c r="Q77" i="28"/>
  <c r="J106" i="28"/>
  <c r="C193" i="28"/>
  <c r="HW372" i="30"/>
  <c r="Q177" i="9"/>
  <c r="CP57" i="28"/>
  <c r="CB253" i="28"/>
  <c r="BN158" i="28"/>
  <c r="AL100" i="28"/>
  <c r="X77" i="28"/>
  <c r="J67" i="28"/>
  <c r="C59" i="28"/>
  <c r="AZ134" i="28"/>
  <c r="HW473" i="30"/>
  <c r="HW240" i="30"/>
  <c r="I58" i="29"/>
  <c r="Q45" i="9"/>
  <c r="BN58" i="28"/>
  <c r="AL126" i="28"/>
  <c r="J114" i="28"/>
  <c r="C202" i="28"/>
  <c r="C329" i="29"/>
  <c r="HW517" i="30"/>
  <c r="C273" i="29"/>
  <c r="J111" i="9"/>
  <c r="CB346" i="28"/>
  <c r="CB53" i="28"/>
  <c r="BN211" i="28"/>
  <c r="BG146" i="28"/>
  <c r="AZ68" i="28"/>
  <c r="AL146" i="28"/>
  <c r="AE50" i="28"/>
  <c r="J73" i="28"/>
  <c r="HW800" i="30"/>
  <c r="HW375" i="30"/>
  <c r="C339" i="29"/>
  <c r="Q97" i="9"/>
  <c r="J77" i="9"/>
  <c r="CP56" i="28"/>
  <c r="CB317" i="28"/>
  <c r="CB123" i="28"/>
  <c r="BU161" i="28"/>
  <c r="BN194" i="28"/>
  <c r="BG214" i="28"/>
  <c r="BG56" i="28"/>
  <c r="AZ87" i="28"/>
  <c r="AS86" i="28"/>
  <c r="AL131" i="28"/>
  <c r="AE109" i="28"/>
  <c r="HW410" i="30"/>
  <c r="HW61" i="30"/>
  <c r="Q159" i="9"/>
  <c r="J102" i="9"/>
  <c r="CI74" i="28"/>
  <c r="CB277" i="28"/>
  <c r="CB81" i="28"/>
  <c r="BU85" i="28"/>
  <c r="BN100" i="28"/>
  <c r="BG64" i="28"/>
  <c r="AS199" i="28"/>
  <c r="AL176" i="28"/>
  <c r="AE106" i="28"/>
  <c r="Q92" i="28"/>
  <c r="J47" i="28"/>
  <c r="C75" i="28"/>
  <c r="C57" i="28"/>
  <c r="HW499" i="30"/>
  <c r="HW172" i="30"/>
  <c r="C199" i="29"/>
  <c r="Q68" i="9"/>
  <c r="C120" i="9"/>
  <c r="CI71" i="28"/>
  <c r="CB324" i="28"/>
  <c r="CB144" i="28"/>
  <c r="BU199" i="28"/>
  <c r="BN228" i="28"/>
  <c r="BN82" i="28"/>
  <c r="BG126" i="28"/>
  <c r="AZ158" i="28"/>
  <c r="AS165" i="28"/>
  <c r="AL189" i="28"/>
  <c r="AL61" i="28"/>
  <c r="AE67" i="28"/>
  <c r="Q78" i="28"/>
  <c r="J95" i="28"/>
  <c r="C171" i="28"/>
  <c r="C49" i="28"/>
  <c r="J101" i="28"/>
  <c r="HW729" i="30"/>
  <c r="HW464" i="30"/>
  <c r="HW227" i="30"/>
  <c r="I44" i="29"/>
  <c r="C108" i="29"/>
  <c r="J262" i="9"/>
  <c r="J73" i="9"/>
  <c r="CW77" i="28"/>
  <c r="CB442" i="28"/>
  <c r="CB305" i="28"/>
  <c r="CB174" i="28"/>
  <c r="CB44" i="28"/>
  <c r="BU147" i="28"/>
  <c r="BN210" i="28"/>
  <c r="BN81" i="28"/>
  <c r="BG139" i="28"/>
  <c r="AZ188" i="28"/>
  <c r="AZ59" i="28"/>
  <c r="CB180" i="28"/>
  <c r="BN85" i="28"/>
  <c r="AE58" i="28"/>
  <c r="J109" i="28"/>
  <c r="HW719" i="30"/>
  <c r="HW221" i="30"/>
  <c r="C336" i="29"/>
  <c r="C100" i="29"/>
  <c r="J255" i="9"/>
  <c r="CB436" i="28"/>
  <c r="CB300" i="28"/>
  <c r="CB170" i="28"/>
  <c r="BU274" i="28"/>
  <c r="BU127" i="28"/>
  <c r="BN190" i="28"/>
  <c r="BG102" i="28"/>
  <c r="C138" i="28"/>
  <c r="C183" i="29"/>
  <c r="HW401" i="30"/>
  <c r="C164" i="29"/>
  <c r="C115" i="9"/>
  <c r="CB273" i="28"/>
  <c r="BU250" i="28"/>
  <c r="BN186" i="28"/>
  <c r="BG109" i="28"/>
  <c r="AS200" i="28"/>
  <c r="AL124" i="28"/>
  <c r="X81" i="28"/>
  <c r="C227" i="28"/>
  <c r="HW758" i="30"/>
  <c r="HW320" i="30"/>
  <c r="C284" i="29"/>
  <c r="Q61" i="9"/>
  <c r="J47" i="9"/>
  <c r="CI76" i="28"/>
  <c r="CB293" i="28"/>
  <c r="CB98" i="28"/>
  <c r="BU137" i="28"/>
  <c r="BN157" i="28"/>
  <c r="BG202" i="28"/>
  <c r="AZ210" i="28"/>
  <c r="AZ76" i="28"/>
  <c r="AS73" i="28"/>
  <c r="AL99" i="28"/>
  <c r="HW802" i="30"/>
  <c r="HW354" i="30"/>
  <c r="I80" i="29"/>
  <c r="Q132" i="9"/>
  <c r="C122" i="9"/>
  <c r="CI55" i="28"/>
  <c r="CB243" i="28"/>
  <c r="CB65" i="28"/>
  <c r="BU71" i="28"/>
  <c r="BN51" i="28"/>
  <c r="BG46" i="28"/>
  <c r="AS166" i="28"/>
  <c r="AL162" i="28"/>
  <c r="AE93" i="28"/>
  <c r="Q55" i="28"/>
  <c r="C221" i="28"/>
  <c r="C51" i="28"/>
  <c r="HW798" i="30"/>
  <c r="HW436" i="30"/>
  <c r="HW116" i="30"/>
  <c r="C172" i="29"/>
  <c r="J239" i="9"/>
  <c r="C76" i="9"/>
  <c r="CI53" i="28"/>
  <c r="CB290" i="28"/>
  <c r="CB113" i="28"/>
  <c r="BU182" i="28"/>
  <c r="BN212" i="28"/>
  <c r="BN66" i="28"/>
  <c r="BG110" i="28"/>
  <c r="AZ125" i="28"/>
  <c r="AS148" i="28"/>
  <c r="AL174" i="28"/>
  <c r="AL46" i="28"/>
  <c r="AE54" i="28"/>
  <c r="Q67" i="28"/>
  <c r="J82" i="28"/>
  <c r="C147" i="28"/>
  <c r="AS126" i="28"/>
  <c r="J53" i="28"/>
  <c r="HW694" i="30"/>
  <c r="HW432" i="30"/>
  <c r="HW199" i="30"/>
  <c r="C313" i="29"/>
  <c r="C80" i="29"/>
  <c r="J237" i="9"/>
  <c r="J49" i="9"/>
  <c r="CW57" i="28"/>
  <c r="CB421" i="28"/>
  <c r="CB289" i="28"/>
  <c r="CB158" i="28"/>
  <c r="BU261" i="28"/>
  <c r="BU131" i="28"/>
  <c r="BN193" i="28"/>
  <c r="BN63" i="28"/>
  <c r="BG125" i="28"/>
  <c r="AZ171" i="28"/>
  <c r="AS211" i="28"/>
  <c r="AS81" i="28"/>
  <c r="AL130" i="28"/>
  <c r="AE144" i="28"/>
  <c r="X105" i="28"/>
  <c r="Q65" i="28"/>
  <c r="J92" i="28"/>
  <c r="C181" i="28"/>
  <c r="C84" i="28"/>
  <c r="AE62" i="28"/>
  <c r="C69" i="28"/>
  <c r="HW590" i="30"/>
  <c r="HW340" i="30"/>
  <c r="HW107" i="30"/>
  <c r="C222" i="29"/>
  <c r="Q150" i="9"/>
  <c r="J164" i="9"/>
  <c r="C73" i="9"/>
  <c r="CI87" i="28"/>
  <c r="CB369" i="28"/>
  <c r="CB238" i="28"/>
  <c r="CB107" i="28"/>
  <c r="BU211" i="28"/>
  <c r="BU82" i="28"/>
  <c r="BN142" i="28"/>
  <c r="BG203" i="28"/>
  <c r="BG74" i="28"/>
  <c r="AZ122" i="28"/>
  <c r="AS161" i="28"/>
  <c r="AL200" i="28"/>
  <c r="AL85" i="28"/>
  <c r="AE100" i="28"/>
  <c r="X66" i="28"/>
  <c r="J153" i="28"/>
  <c r="J55" i="28"/>
  <c r="C143" i="28"/>
  <c r="C46" i="28"/>
  <c r="AZ103" i="28"/>
  <c r="AL54" i="28"/>
  <c r="HW709" i="30"/>
  <c r="HW445" i="30"/>
  <c r="HW209" i="30"/>
  <c r="C323" i="29"/>
  <c r="C89" i="29"/>
  <c r="J247" i="9"/>
  <c r="J58" i="9"/>
  <c r="CW66" i="28"/>
  <c r="CB428" i="28"/>
  <c r="CB296" i="28"/>
  <c r="CB165" i="28"/>
  <c r="BU267" i="28"/>
  <c r="BU138" i="28"/>
  <c r="BN201" i="28"/>
  <c r="BN69" i="28"/>
  <c r="BG130" i="28"/>
  <c r="AZ179" i="28"/>
  <c r="AZ48" i="28"/>
  <c r="AS88" i="28"/>
  <c r="AL136" i="28"/>
  <c r="AE149" i="28"/>
  <c r="AE45" i="28"/>
  <c r="Q69" i="28"/>
  <c r="J98" i="28"/>
  <c r="C187" i="28"/>
  <c r="C89" i="28"/>
  <c r="HW687" i="30"/>
  <c r="HW427" i="30"/>
  <c r="HW191" i="30"/>
  <c r="C304" i="29"/>
  <c r="C71" i="29"/>
  <c r="J232" i="9"/>
  <c r="J45" i="9"/>
  <c r="CW53" i="28"/>
  <c r="CB417" i="28"/>
  <c r="CB284" i="28"/>
  <c r="CB154" i="28"/>
  <c r="BU257" i="28"/>
  <c r="BU110" i="28"/>
  <c r="BN173" i="28"/>
  <c r="BN44" i="28"/>
  <c r="BG72" i="28"/>
  <c r="AS191" i="28"/>
  <c r="AL69" i="28"/>
  <c r="J66" i="28"/>
  <c r="HW682" i="30"/>
  <c r="HW423" i="30"/>
  <c r="HW189" i="30"/>
  <c r="C301" i="29"/>
  <c r="C67" i="29"/>
  <c r="J228" i="9"/>
  <c r="C133" i="9"/>
  <c r="CW52" i="28"/>
  <c r="CB414" i="28"/>
  <c r="CB282" i="28"/>
  <c r="CB153" i="28"/>
  <c r="BU255" i="28"/>
  <c r="BU126" i="28"/>
  <c r="BN188" i="28"/>
  <c r="BN57" i="28"/>
  <c r="BG118" i="28"/>
  <c r="AZ167" i="28"/>
  <c r="AS205" i="28"/>
  <c r="AS75" i="28"/>
  <c r="AL125" i="28"/>
  <c r="AE139" i="28"/>
  <c r="X99" i="28"/>
  <c r="Q60" i="28"/>
  <c r="J89" i="28"/>
  <c r="C177" i="28"/>
  <c r="C79" i="28"/>
  <c r="HW677" i="30"/>
  <c r="HW418" i="30"/>
  <c r="HW185" i="30"/>
  <c r="C300" i="29"/>
  <c r="C63" i="29"/>
  <c r="J225" i="9"/>
  <c r="C128" i="9"/>
  <c r="CW48" i="28"/>
  <c r="CB412" i="28"/>
  <c r="CB280" i="28"/>
  <c r="C74" i="28"/>
  <c r="Q198" i="9"/>
  <c r="HW364" i="30"/>
  <c r="C127" i="29"/>
  <c r="C85" i="9"/>
  <c r="CB250" i="28"/>
  <c r="BU213" i="28"/>
  <c r="BN149" i="28"/>
  <c r="BG84" i="28"/>
  <c r="AS164" i="28"/>
  <c r="AL92" i="28"/>
  <c r="X59" i="28"/>
  <c r="C195" i="28"/>
  <c r="HW695" i="30"/>
  <c r="HW283" i="30"/>
  <c r="C229" i="29"/>
  <c r="J253" i="9"/>
  <c r="C109" i="9"/>
  <c r="CI46" i="28"/>
  <c r="CB269" i="28"/>
  <c r="CB74" i="28"/>
  <c r="BU111" i="28"/>
  <c r="BN133" i="28"/>
  <c r="BG190" i="28"/>
  <c r="AZ197" i="28"/>
  <c r="AS208" i="28"/>
  <c r="AS62" i="28"/>
  <c r="AL77" i="28"/>
  <c r="HW770" i="30"/>
  <c r="HW322" i="30"/>
  <c r="C291" i="29"/>
  <c r="Q100" i="9"/>
  <c r="C79" i="9"/>
  <c r="CB465" i="28"/>
  <c r="CB227" i="28"/>
  <c r="BU249" i="28"/>
  <c r="BU54" i="28"/>
  <c r="BG210" i="28"/>
  <c r="AZ207" i="28"/>
  <c r="AS150" i="28"/>
  <c r="AL118" i="28"/>
  <c r="AE80" i="28"/>
  <c r="J156" i="28"/>
  <c r="C209" i="28"/>
  <c r="AL112" i="28"/>
  <c r="HW766" i="30"/>
  <c r="HW409" i="30"/>
  <c r="HW84" i="30"/>
  <c r="C140" i="29"/>
  <c r="J218" i="9"/>
  <c r="C58" i="9"/>
  <c r="CB464" i="28"/>
  <c r="CB275" i="28"/>
  <c r="CB96" i="28"/>
  <c r="BU166" i="28"/>
  <c r="BN195" i="28"/>
  <c r="BN49" i="28"/>
  <c r="BG77" i="28"/>
  <c r="AZ109" i="28"/>
  <c r="AS132" i="28"/>
  <c r="AL160" i="28"/>
  <c r="AE160" i="28"/>
  <c r="AE43" i="28"/>
  <c r="Q54" i="28"/>
  <c r="J58" i="28"/>
  <c r="C134" i="28"/>
  <c r="AL98" i="28"/>
  <c r="C190" i="28"/>
  <c r="HW661" i="30"/>
  <c r="HW404" i="30"/>
  <c r="HW171" i="30"/>
  <c r="C283" i="29"/>
  <c r="C48" i="29"/>
  <c r="J212" i="9"/>
  <c r="C119" i="9"/>
  <c r="CP78" i="28"/>
  <c r="CB401" i="28"/>
  <c r="CB272" i="28"/>
  <c r="CB142" i="28"/>
  <c r="BU245" i="28"/>
  <c r="BU115" i="28"/>
  <c r="BN177" i="28"/>
  <c r="BN46" i="28"/>
  <c r="BG108" i="28"/>
  <c r="AZ157" i="28"/>
  <c r="AS193" i="28"/>
  <c r="AS64" i="28"/>
  <c r="AL116" i="28"/>
  <c r="AE130" i="28"/>
  <c r="X92" i="28"/>
  <c r="Q52" i="28"/>
  <c r="J81" i="28"/>
  <c r="C169" i="28"/>
  <c r="C71" i="28"/>
  <c r="X76" i="28"/>
  <c r="HW823" i="30"/>
  <c r="HW557" i="30"/>
  <c r="HW313" i="30"/>
  <c r="HW80" i="30"/>
  <c r="C191" i="29"/>
  <c r="Q118" i="9"/>
  <c r="J138" i="9"/>
  <c r="C53" i="9"/>
  <c r="CI69" i="28"/>
  <c r="CB352" i="28"/>
  <c r="CB222" i="28"/>
  <c r="CB92" i="28"/>
  <c r="BU194" i="28"/>
  <c r="BU65" i="28"/>
  <c r="BN127" i="28"/>
  <c r="BG187" i="28"/>
  <c r="BG57" i="28"/>
  <c r="AZ106" i="28"/>
  <c r="AS144" i="28"/>
  <c r="AL186" i="28"/>
  <c r="AL72" i="28"/>
  <c r="AE88" i="28"/>
  <c r="X53" i="28"/>
  <c r="J140" i="28"/>
  <c r="J43" i="28"/>
  <c r="C132" i="28"/>
  <c r="BU193" i="28"/>
  <c r="AZ54" i="28"/>
  <c r="AE126" i="28"/>
  <c r="HW673" i="30"/>
  <c r="HW413" i="30"/>
  <c r="HW180" i="30"/>
  <c r="C295" i="29"/>
  <c r="C62" i="29"/>
  <c r="J221" i="9"/>
  <c r="C127" i="9"/>
  <c r="CW45" i="28"/>
  <c r="CB410" i="28"/>
  <c r="CB278" i="28"/>
  <c r="CB149" i="28"/>
  <c r="BU252" i="28"/>
  <c r="BU121" i="28"/>
  <c r="BN183" i="28"/>
  <c r="BN54" i="28"/>
  <c r="BG114" i="28"/>
  <c r="AZ162" i="28"/>
  <c r="AS201" i="28"/>
  <c r="AS71" i="28"/>
  <c r="AL122" i="28"/>
  <c r="AE136" i="28"/>
  <c r="X97" i="28"/>
  <c r="Q57" i="28"/>
  <c r="J85" i="28"/>
  <c r="C174" i="28"/>
  <c r="C76" i="28"/>
  <c r="HW651" i="30"/>
  <c r="HW395" i="30"/>
  <c r="HW162" i="30"/>
  <c r="C277" i="29"/>
  <c r="C44" i="29"/>
  <c r="J207" i="9"/>
  <c r="C111" i="9"/>
  <c r="CP74" i="28"/>
  <c r="CB398" i="28"/>
  <c r="CB268" i="28"/>
  <c r="CB138" i="28"/>
  <c r="BU241" i="28"/>
  <c r="BU94" i="28"/>
  <c r="BN156" i="28"/>
  <c r="BG218" i="28"/>
  <c r="AZ216" i="28"/>
  <c r="AS143" i="28"/>
  <c r="AE155" i="28"/>
  <c r="C179" i="28"/>
  <c r="HW650" i="30"/>
  <c r="HW392" i="30"/>
  <c r="HW157" i="30"/>
  <c r="C272" i="29"/>
  <c r="Q200" i="9"/>
  <c r="J205" i="9"/>
  <c r="C108" i="9"/>
  <c r="CP72" i="28"/>
  <c r="CB397" i="28"/>
  <c r="CB266" i="28"/>
  <c r="CB136" i="28"/>
  <c r="BU239" i="28"/>
  <c r="BU109" i="28"/>
  <c r="BN172" i="28"/>
  <c r="BG233" i="28"/>
  <c r="BG101" i="28"/>
  <c r="AZ150" i="28"/>
  <c r="AS190" i="28"/>
  <c r="AS59" i="28"/>
  <c r="AL110" i="28"/>
  <c r="AE125" i="28"/>
  <c r="X87" i="28"/>
  <c r="Q47" i="28"/>
  <c r="J76" i="28"/>
  <c r="C165" i="28"/>
  <c r="C68" i="28"/>
  <c r="HW646" i="30"/>
  <c r="HW391" i="30"/>
  <c r="HW154" i="30"/>
  <c r="C268" i="29"/>
  <c r="Q196" i="9"/>
  <c r="J202" i="9"/>
  <c r="C106" i="9"/>
  <c r="CP67" i="28"/>
  <c r="CB394" i="28"/>
  <c r="CB264" i="28"/>
  <c r="CB133" i="28"/>
  <c r="BU237" i="28"/>
  <c r="BU108" i="28"/>
  <c r="BN167" i="28"/>
  <c r="BG229" i="28"/>
  <c r="BG100" i="28"/>
  <c r="AZ148" i="28"/>
  <c r="AS187" i="28"/>
  <c r="AS56" i="28"/>
  <c r="AL108" i="28"/>
  <c r="AE123" i="28"/>
  <c r="X85" i="28"/>
  <c r="Q46" i="28"/>
  <c r="J75" i="28"/>
  <c r="C164" i="28"/>
  <c r="C65" i="28"/>
  <c r="J129" i="28"/>
  <c r="C217" i="28"/>
  <c r="C118" i="28"/>
  <c r="BG169" i="28"/>
  <c r="AS174" i="28"/>
  <c r="AE51" i="28"/>
  <c r="HW640" i="30"/>
  <c r="HW386" i="30"/>
  <c r="HW153" i="30"/>
  <c r="C264" i="29"/>
  <c r="Q191" i="9"/>
  <c r="CB392" i="28"/>
  <c r="BU236" i="28"/>
  <c r="BU106" i="28"/>
  <c r="BN166" i="28"/>
  <c r="BG228" i="28"/>
  <c r="BG99" i="28"/>
  <c r="AZ146" i="28"/>
  <c r="AS184" i="28"/>
  <c r="AS55" i="28"/>
  <c r="AL107" i="28"/>
  <c r="J183" i="9"/>
  <c r="BN140" i="28"/>
  <c r="AZ184" i="28"/>
  <c r="C129" i="28"/>
  <c r="HW614" i="30"/>
  <c r="HW363" i="30"/>
  <c r="HW130" i="30"/>
  <c r="C245" i="29"/>
  <c r="Q169" i="9"/>
  <c r="J182" i="9"/>
  <c r="C88" i="9"/>
  <c r="CP51" i="28"/>
  <c r="CB380" i="28"/>
  <c r="CB251" i="28"/>
  <c r="CB120" i="28"/>
  <c r="BG86" i="28"/>
  <c r="AZ133" i="28"/>
  <c r="AS173" i="28"/>
  <c r="AS44" i="28"/>
  <c r="AE110" i="28"/>
  <c r="J162" i="28"/>
  <c r="J65" i="28"/>
  <c r="C54" i="28"/>
  <c r="HW359" i="30"/>
  <c r="HW125" i="30"/>
  <c r="C240" i="29"/>
  <c r="Q168" i="9"/>
  <c r="CB378" i="28"/>
  <c r="CB248" i="28"/>
  <c r="BU220" i="28"/>
  <c r="BU91" i="28"/>
  <c r="BN154" i="28"/>
  <c r="BG212" i="28"/>
  <c r="BG83" i="28"/>
  <c r="AL94" i="28"/>
  <c r="X74" i="28"/>
  <c r="J161" i="28"/>
  <c r="J63" i="28"/>
  <c r="HW714" i="30"/>
  <c r="CB435" i="28"/>
  <c r="AZ182" i="28"/>
  <c r="C189" i="28"/>
  <c r="J61" i="9"/>
  <c r="BU139" i="28"/>
  <c r="AZ180" i="28"/>
  <c r="AL80" i="28"/>
  <c r="Q59" i="28"/>
  <c r="C139" i="28"/>
  <c r="C91" i="28"/>
  <c r="AE138" i="28"/>
  <c r="J99" i="28"/>
  <c r="X98" i="28"/>
  <c r="BU254" i="28"/>
  <c r="AL123" i="28"/>
  <c r="C150" i="28"/>
  <c r="HW450" i="30"/>
  <c r="CB299" i="28"/>
  <c r="AZ52" i="28"/>
  <c r="C92" i="28"/>
  <c r="CW68" i="28"/>
  <c r="BU122" i="28"/>
  <c r="AZ164" i="28"/>
  <c r="AE150" i="28"/>
  <c r="J148" i="28"/>
  <c r="BN202" i="28"/>
  <c r="AZ50" i="28"/>
  <c r="J50" i="28"/>
  <c r="J100" i="28"/>
  <c r="BG116" i="28"/>
  <c r="HW217" i="30"/>
  <c r="CB169" i="28"/>
  <c r="AS92" i="28"/>
  <c r="HW713" i="30"/>
  <c r="CB430" i="28"/>
  <c r="C78" i="28"/>
  <c r="C188" i="28"/>
  <c r="J248" i="9"/>
  <c r="C332" i="29"/>
  <c r="BU273" i="28"/>
  <c r="AL139" i="28"/>
  <c r="HW447" i="30"/>
  <c r="CB297" i="28"/>
  <c r="BN185" i="28"/>
  <c r="AS203" i="28"/>
  <c r="AE96" i="28"/>
  <c r="J87" i="28"/>
  <c r="C53" i="28"/>
  <c r="AS72" i="28"/>
  <c r="C99" i="29"/>
  <c r="BU142" i="28"/>
  <c r="AE154" i="28"/>
  <c r="HW212" i="30"/>
  <c r="CB168" i="28"/>
  <c r="BN71" i="28"/>
  <c r="AS89" i="28"/>
  <c r="AE46" i="28"/>
  <c r="J250" i="9"/>
  <c r="BN203" i="28"/>
  <c r="AE48" i="28"/>
  <c r="C327" i="29"/>
  <c r="CB150" i="28"/>
  <c r="BN55" i="28"/>
  <c r="J64" i="9"/>
  <c r="BN74" i="28"/>
  <c r="Q71" i="28"/>
  <c r="C94" i="29"/>
  <c r="BU268" i="28"/>
  <c r="BG132" i="28"/>
  <c r="AL138" i="28"/>
  <c r="X61" i="28"/>
  <c r="C175" i="28"/>
  <c r="Q70" i="28"/>
  <c r="CW70" i="28"/>
  <c r="BG136" i="28"/>
  <c r="BI233" i="28" l="1"/>
  <c r="Z105" i="28"/>
  <c r="AU211" i="28"/>
  <c r="CK92" i="28"/>
  <c r="Z103" i="28"/>
  <c r="E228" i="28"/>
  <c r="BP234" i="28"/>
  <c r="S100" i="28"/>
  <c r="AG170" i="28"/>
  <c r="CR82" i="28"/>
  <c r="DM58" i="28"/>
  <c r="AN211" i="28"/>
  <c r="CY81" i="28"/>
  <c r="Z101" i="28"/>
  <c r="DF69" i="28"/>
  <c r="Z104" i="28"/>
  <c r="Z102" i="28"/>
  <c r="L168" i="28"/>
  <c r="L267" i="9"/>
  <c r="BW275" i="28"/>
  <c r="BB220" i="28"/>
  <c r="S204" i="9"/>
  <c r="GS6" i="3"/>
  <c r="GS3" i="3"/>
  <c r="FI6" i="3"/>
  <c r="FI3" i="3"/>
  <c r="CU3" i="3"/>
  <c r="CU6" i="3"/>
  <c r="II3" i="3"/>
  <c r="II6" i="3"/>
  <c r="II8" i="3" s="1"/>
  <c r="IO3" i="3"/>
  <c r="IO6" i="3"/>
  <c r="O3" i="3"/>
  <c r="HE6" i="3"/>
  <c r="HE3" i="3"/>
  <c r="BK3" i="3"/>
  <c r="JA3" i="3"/>
  <c r="JA6" i="3"/>
  <c r="JA8" i="3" s="1"/>
  <c r="AA3" i="3"/>
  <c r="AG3" i="3"/>
  <c r="E134" i="9"/>
  <c r="AY3" i="3"/>
  <c r="DG3" i="3"/>
  <c r="DG6" i="3"/>
  <c r="BW3" i="3"/>
  <c r="DY6" i="3"/>
  <c r="DY8" i="3" s="1"/>
  <c r="DY3" i="3"/>
  <c r="CI3" i="3"/>
  <c r="FC3" i="3"/>
  <c r="FC6" i="3"/>
  <c r="DS3" i="3"/>
  <c r="DS6" i="3"/>
  <c r="FU3" i="3"/>
  <c r="FU6" i="3"/>
  <c r="FU7" i="3" s="1"/>
  <c r="GA6" i="3"/>
  <c r="GA3" i="3"/>
  <c r="EK6" i="3"/>
  <c r="EK3" i="3"/>
  <c r="EQ3" i="3"/>
  <c r="EQ6" i="3"/>
  <c r="BE3" i="3"/>
  <c r="GY3" i="3"/>
  <c r="GZ4" i="3" s="1"/>
  <c r="GY6" i="3"/>
  <c r="U3" i="3"/>
  <c r="FO6" i="3"/>
  <c r="FO3" i="3"/>
  <c r="HQ6" i="3"/>
  <c r="HQ3" i="3"/>
  <c r="HW6" i="3"/>
  <c r="HW3" i="3"/>
  <c r="HX3" i="3" s="1"/>
  <c r="GG3" i="3"/>
  <c r="GG6" i="3"/>
  <c r="DA6" i="3"/>
  <c r="DA3" i="3"/>
  <c r="IU3" i="3"/>
  <c r="IU6" i="3"/>
  <c r="BQ3" i="3"/>
  <c r="HK3" i="3"/>
  <c r="HL3" i="3" s="1"/>
  <c r="HK6" i="3"/>
  <c r="C3" i="3"/>
  <c r="GM6" i="3"/>
  <c r="GM3" i="3"/>
  <c r="EW3" i="3"/>
  <c r="EW6" i="3"/>
  <c r="DM3" i="3"/>
  <c r="DM6" i="3"/>
  <c r="DM7" i="3" s="1"/>
  <c r="JG6" i="3"/>
  <c r="JG3" i="3"/>
  <c r="AS3" i="3"/>
  <c r="CC3" i="3"/>
  <c r="CO3" i="3"/>
  <c r="AM3" i="3"/>
  <c r="IC3" i="3"/>
  <c r="IC6" i="3"/>
  <c r="IC8" i="3" s="1"/>
  <c r="EE6" i="3"/>
  <c r="EE3" i="3"/>
  <c r="V8" i="3"/>
  <c r="D19" i="3"/>
  <c r="J10" i="3"/>
  <c r="BL10" i="3"/>
  <c r="BL8" i="3" s="1"/>
  <c r="DT16" i="3"/>
  <c r="DZ12" i="3"/>
  <c r="DZ8" i="3" s="1"/>
  <c r="BF13" i="3"/>
  <c r="HR14" i="3"/>
  <c r="FP16" i="3"/>
  <c r="GT20" i="3"/>
  <c r="AT12" i="3"/>
  <c r="ER13" i="3"/>
  <c r="FP15" i="3"/>
  <c r="FV16" i="3"/>
  <c r="DN17" i="3"/>
  <c r="D10" i="3"/>
  <c r="EX13" i="3"/>
  <c r="EX8" i="3" s="1"/>
  <c r="CP15" i="3"/>
  <c r="CP8" i="3" s="1"/>
  <c r="HF20" i="3"/>
  <c r="D24" i="3"/>
  <c r="CV12" i="3"/>
  <c r="GB15" i="3"/>
  <c r="DZ17" i="3"/>
  <c r="FP20" i="3"/>
  <c r="HL20" i="3"/>
  <c r="HL8" i="3" s="1"/>
  <c r="FP10" i="3"/>
  <c r="DN13" i="3"/>
  <c r="AN14" i="3"/>
  <c r="AN8" i="3" s="1"/>
  <c r="DT14" i="3"/>
  <c r="EF17" i="3"/>
  <c r="EF8" i="3" s="1"/>
  <c r="HF17" i="3"/>
  <c r="EF18" i="3"/>
  <c r="D20" i="3"/>
  <c r="CJ11" i="3"/>
  <c r="CJ8" i="3" s="1"/>
  <c r="ER12" i="3"/>
  <c r="HR21" i="3"/>
  <c r="GZ23" i="3"/>
  <c r="D31" i="3"/>
  <c r="DN16" i="3"/>
  <c r="HL24" i="3"/>
  <c r="AH8" i="3"/>
  <c r="FJ8" i="3"/>
  <c r="HF8" i="3"/>
  <c r="BX8" i="3"/>
  <c r="FV8" i="3"/>
  <c r="ER8" i="3"/>
  <c r="GN8" i="3"/>
  <c r="BR8" i="3"/>
  <c r="BF8" i="3"/>
  <c r="DT8" i="3"/>
  <c r="DN8" i="3"/>
  <c r="AT8" i="3"/>
  <c r="GH8" i="3"/>
  <c r="D8" i="3"/>
  <c r="ID4" i="3"/>
  <c r="ID3" i="3"/>
  <c r="HW7" i="3"/>
  <c r="HW8" i="3"/>
  <c r="HR3" i="3"/>
  <c r="HR4" i="3"/>
  <c r="JH3" i="3"/>
  <c r="JH4" i="3"/>
  <c r="BX4" i="3"/>
  <c r="BX3" i="3"/>
  <c r="FC7" i="3"/>
  <c r="FC8" i="3"/>
  <c r="GT4" i="3"/>
  <c r="GT3" i="3"/>
  <c r="II7" i="3"/>
  <c r="GG8" i="3"/>
  <c r="GG7" i="3"/>
  <c r="GB3" i="3"/>
  <c r="GB4" i="3"/>
  <c r="HQ8" i="3"/>
  <c r="HQ7" i="3"/>
  <c r="JG7" i="3"/>
  <c r="JG8" i="3"/>
  <c r="AB3" i="3"/>
  <c r="AB4" i="3"/>
  <c r="DN4" i="3"/>
  <c r="DN3" i="3"/>
  <c r="FD4" i="3"/>
  <c r="FD3" i="3"/>
  <c r="GS8" i="3"/>
  <c r="GS7" i="3"/>
  <c r="IJ4" i="3"/>
  <c r="IJ3" i="3"/>
  <c r="GZ8" i="3"/>
  <c r="HR8" i="3"/>
  <c r="GH4" i="3"/>
  <c r="GH3" i="3"/>
  <c r="GA7" i="3"/>
  <c r="GA8" i="3"/>
  <c r="HK7" i="3"/>
  <c r="HK8" i="3"/>
  <c r="JA7" i="3"/>
  <c r="BR4" i="3"/>
  <c r="BR3" i="3"/>
  <c r="DG8" i="3"/>
  <c r="DG7" i="3"/>
  <c r="EW7" i="3"/>
  <c r="EW8" i="3"/>
  <c r="GN3" i="3"/>
  <c r="GN4" i="3"/>
  <c r="EL4" i="3"/>
  <c r="EL3" i="3"/>
  <c r="EF3" i="3"/>
  <c r="EF4" i="3"/>
  <c r="FV3" i="3"/>
  <c r="FV4" i="3"/>
  <c r="HL4" i="3"/>
  <c r="JB4" i="3"/>
  <c r="JB3" i="3"/>
  <c r="V4" i="3"/>
  <c r="V3" i="3"/>
  <c r="DH4" i="3"/>
  <c r="DH3" i="3"/>
  <c r="EX3" i="3"/>
  <c r="EX4" i="3"/>
  <c r="GM7" i="3"/>
  <c r="GM8" i="3"/>
  <c r="GB8" i="3"/>
  <c r="GT8" i="3"/>
  <c r="J8" i="3"/>
  <c r="EK8" i="3"/>
  <c r="EK7" i="3"/>
  <c r="EE8" i="3"/>
  <c r="EE7" i="3"/>
  <c r="DZ4" i="3"/>
  <c r="DZ3" i="3"/>
  <c r="FP4" i="3"/>
  <c r="FP3" i="3"/>
  <c r="HF4" i="3"/>
  <c r="HF3" i="3"/>
  <c r="IU8" i="3"/>
  <c r="IU7" i="3"/>
  <c r="BL4" i="3"/>
  <c r="BL3" i="3"/>
  <c r="DB4" i="3"/>
  <c r="DB3" i="3"/>
  <c r="EQ7" i="3"/>
  <c r="EQ8" i="3"/>
  <c r="FD8" i="3"/>
  <c r="CV8" i="3"/>
  <c r="CP4" i="3"/>
  <c r="CP3" i="3"/>
  <c r="CJ3" i="3"/>
  <c r="CJ4" i="3"/>
  <c r="FO7" i="3"/>
  <c r="FO8" i="3"/>
  <c r="HE8" i="3"/>
  <c r="HE7" i="3"/>
  <c r="IV4" i="3"/>
  <c r="IV3" i="3"/>
  <c r="P3" i="3"/>
  <c r="P4" i="3"/>
  <c r="DA8" i="3"/>
  <c r="DA7" i="3"/>
  <c r="ER4" i="3"/>
  <c r="ER3" i="3"/>
  <c r="DH8" i="3"/>
  <c r="DB8" i="3"/>
  <c r="AZ8" i="3"/>
  <c r="AB8" i="3"/>
  <c r="AT4" i="3"/>
  <c r="AT3" i="3"/>
  <c r="AN3" i="3"/>
  <c r="AN4" i="3"/>
  <c r="CD3" i="3"/>
  <c r="CD4" i="3"/>
  <c r="DS7" i="3"/>
  <c r="DS8" i="3"/>
  <c r="FJ4" i="3"/>
  <c r="FJ3" i="3"/>
  <c r="GY8" i="3"/>
  <c r="GY7" i="3"/>
  <c r="IO8" i="3"/>
  <c r="IO7" i="3"/>
  <c r="BF3" i="3"/>
  <c r="BF4" i="3"/>
  <c r="CU7" i="3"/>
  <c r="CU8" i="3"/>
  <c r="HX20" i="30"/>
  <c r="EL8" i="3"/>
  <c r="CD8" i="3"/>
  <c r="HX4" i="3"/>
  <c r="D4" i="3"/>
  <c r="D3" i="3"/>
  <c r="AH4" i="3"/>
  <c r="AH3" i="3"/>
  <c r="DT3" i="3"/>
  <c r="DT4" i="3"/>
  <c r="FI8" i="3"/>
  <c r="FI7" i="3"/>
  <c r="IP4" i="3"/>
  <c r="IP3" i="3"/>
  <c r="AZ4" i="3"/>
  <c r="AZ3" i="3"/>
  <c r="CV3" i="3"/>
  <c r="CV4" i="3"/>
  <c r="ID8" i="30"/>
  <c r="HX26" i="30"/>
  <c r="HX34" i="30"/>
  <c r="ID18" i="30"/>
  <c r="ID20" i="30"/>
  <c r="HX22" i="30"/>
  <c r="HX16" i="30"/>
  <c r="HX27" i="30"/>
  <c r="HX12" i="30"/>
  <c r="ID15" i="30"/>
  <c r="HX35" i="30"/>
  <c r="HX43" i="30"/>
  <c r="HX21" i="30"/>
  <c r="ID13" i="30"/>
  <c r="HX36" i="30"/>
  <c r="HX37" i="30"/>
  <c r="HX13" i="30"/>
  <c r="ID11" i="30"/>
  <c r="HX14" i="30"/>
  <c r="HX25" i="30"/>
  <c r="HX17" i="30"/>
  <c r="HX28" i="30"/>
  <c r="HX33" i="30"/>
  <c r="HX15" i="30"/>
  <c r="ID17" i="30"/>
  <c r="HX29" i="30"/>
  <c r="HX44" i="30"/>
  <c r="ID9" i="30"/>
  <c r="HX41" i="30"/>
  <c r="L266" i="9"/>
  <c r="S203" i="9"/>
  <c r="E133" i="9"/>
  <c r="E227" i="28"/>
  <c r="S99" i="28"/>
  <c r="BI232" i="28"/>
  <c r="AG169" i="28"/>
  <c r="AN210" i="28"/>
  <c r="AU210" i="28"/>
  <c r="BB219" i="28"/>
  <c r="L167" i="28"/>
  <c r="CY80" i="28"/>
  <c r="DM57" i="28"/>
  <c r="CD472" i="28"/>
  <c r="CR81" i="28"/>
  <c r="DF68" i="28"/>
  <c r="CK91" i="28"/>
  <c r="BP233" i="28"/>
  <c r="BW274" i="28"/>
  <c r="HX18" i="30"/>
  <c r="HX19" i="30"/>
  <c r="HX11" i="30"/>
  <c r="HX10" i="30"/>
  <c r="ID12" i="30"/>
  <c r="ID10" i="30"/>
  <c r="HX8" i="30"/>
  <c r="HX24" i="30"/>
  <c r="HX23" i="30"/>
  <c r="HX38" i="30"/>
  <c r="HX40" i="30"/>
  <c r="HX39" i="30"/>
  <c r="HX9" i="30"/>
  <c r="ID14" i="30"/>
  <c r="HX30" i="30"/>
  <c r="HX45" i="30"/>
  <c r="ID16" i="30"/>
  <c r="ID21" i="30"/>
  <c r="HX32" i="30"/>
  <c r="HX31" i="30"/>
  <c r="ID19" i="30"/>
  <c r="HX46" i="30"/>
  <c r="HX42" i="30"/>
  <c r="T181" i="33"/>
  <c r="P181" i="33"/>
  <c r="U181" i="33" s="1"/>
  <c r="V181" i="33" s="1"/>
  <c r="EF4" i="10"/>
  <c r="EF3" i="10"/>
  <c r="EF2" i="10"/>
  <c r="FP8" i="3" l="1"/>
  <c r="GZ3" i="3"/>
  <c r="DM8" i="3"/>
  <c r="IC7" i="3"/>
  <c r="DY7" i="3"/>
  <c r="FU8" i="3"/>
  <c r="HX6" i="30"/>
  <c r="ID6" i="30"/>
  <c r="HX4" i="30"/>
  <c r="HX3" i="30"/>
  <c r="AG168" i="28"/>
  <c r="E226" i="28"/>
  <c r="S98" i="28"/>
  <c r="L265" i="9"/>
  <c r="L166" i="28"/>
  <c r="AN209" i="28"/>
  <c r="DM56" i="28"/>
  <c r="E132" i="9"/>
  <c r="DF67" i="28"/>
  <c r="BP232" i="28"/>
  <c r="CK90" i="28"/>
  <c r="BI231" i="28"/>
  <c r="CY79" i="28"/>
  <c r="AU209" i="28"/>
  <c r="CR80" i="28"/>
  <c r="CD471" i="28"/>
  <c r="S202" i="9"/>
  <c r="BB218" i="28"/>
  <c r="BW273" i="28"/>
  <c r="AG167" i="28"/>
  <c r="S97" i="28"/>
  <c r="BI230" i="28"/>
  <c r="E225" i="28"/>
  <c r="L165" i="28"/>
  <c r="BB217" i="28"/>
  <c r="BI229" i="28"/>
  <c r="CY78" i="28"/>
  <c r="CK89" i="28"/>
  <c r="CD470" i="28"/>
  <c r="BW272" i="28"/>
  <c r="E130" i="9"/>
  <c r="DF66" i="28"/>
  <c r="CR79" i="28"/>
  <c r="AU208" i="28"/>
  <c r="BP231" i="28"/>
  <c r="S201" i="9"/>
  <c r="AN208" i="28"/>
  <c r="DM55" i="28"/>
  <c r="L264" i="9"/>
  <c r="E131" i="9"/>
  <c r="AB180" i="33"/>
  <c r="X180" i="33"/>
  <c r="U180" i="33"/>
  <c r="T180" i="33"/>
  <c r="S180" i="33"/>
  <c r="N180" i="33"/>
  <c r="AU410" i="24" l="1"/>
  <c r="AC198" i="24"/>
  <c r="W149" i="24"/>
  <c r="BG98" i="24"/>
  <c r="AS27" i="24" a="1"/>
  <c r="AS27" i="24" s="1"/>
  <c r="C27" i="24" a="1"/>
  <c r="C27" i="24" s="1"/>
  <c r="AS26" i="24" a="1"/>
  <c r="AS26" i="24" s="1"/>
  <c r="C26" i="24" a="1"/>
  <c r="C26" i="24" s="1"/>
  <c r="AS25" i="24" a="1"/>
  <c r="AS25" i="24" s="1"/>
  <c r="C25" i="24" a="1"/>
  <c r="C25" i="24" s="1"/>
  <c r="BE24" i="24" a="1"/>
  <c r="BE24" i="24" s="1"/>
  <c r="AS24" i="24" a="1"/>
  <c r="AS24" i="24" s="1"/>
  <c r="C24" i="24" a="1"/>
  <c r="C24" i="24" s="1"/>
  <c r="BE23" i="24" a="1"/>
  <c r="BE23" i="24" s="1"/>
  <c r="AS23" i="24" a="1"/>
  <c r="AS23" i="24" s="1"/>
  <c r="C23" i="24" a="1"/>
  <c r="C23" i="24" s="1"/>
  <c r="BE22" i="24" a="1"/>
  <c r="BE22" i="24" s="1"/>
  <c r="AS22" i="24" a="1"/>
  <c r="AS22" i="24" s="1"/>
  <c r="C22" i="24" a="1"/>
  <c r="C22" i="24" s="1"/>
  <c r="BE21" i="24" a="1"/>
  <c r="BE21" i="24" s="1"/>
  <c r="AY21" i="24" a="1"/>
  <c r="AY21" i="24" s="1"/>
  <c r="AS21" i="24" a="1"/>
  <c r="AS21" i="24" s="1"/>
  <c r="AA21" i="24" a="1"/>
  <c r="AA21" i="24" s="1"/>
  <c r="C21" i="24" a="1"/>
  <c r="C21" i="24" s="1"/>
  <c r="BE20" i="24" a="1"/>
  <c r="BE20" i="24" s="1"/>
  <c r="AY20" i="24" a="1"/>
  <c r="AY20" i="24" s="1"/>
  <c r="AS20" i="24" a="1"/>
  <c r="AS20" i="24" s="1"/>
  <c r="AA20" i="24" a="1"/>
  <c r="AA20" i="24" s="1"/>
  <c r="C20" i="24" a="1"/>
  <c r="C20" i="24" s="1"/>
  <c r="BE19" i="24" a="1"/>
  <c r="BE19" i="24" s="1"/>
  <c r="AY19" i="24" a="1"/>
  <c r="AY19" i="24" s="1"/>
  <c r="AS19" i="24" a="1"/>
  <c r="AS19" i="24" s="1"/>
  <c r="AA19" i="24" a="1"/>
  <c r="AA19" i="24" s="1"/>
  <c r="C19" i="24" a="1"/>
  <c r="C19" i="24" s="1"/>
  <c r="BE18" i="24" a="1"/>
  <c r="BE18" i="24" s="1"/>
  <c r="AY18" i="24" a="1"/>
  <c r="AY18" i="24" s="1"/>
  <c r="AS18" i="24" a="1"/>
  <c r="AS18" i="24" s="1"/>
  <c r="AM18" i="24" a="1"/>
  <c r="AM18" i="24" s="1"/>
  <c r="AA18" i="24" a="1"/>
  <c r="AA18" i="24" s="1"/>
  <c r="C18" i="24" a="1"/>
  <c r="C18" i="24" s="1"/>
  <c r="BE17" i="24" a="1"/>
  <c r="BE17" i="24" s="1"/>
  <c r="AY17" i="24" a="1"/>
  <c r="AY17" i="24" s="1"/>
  <c r="AS17" i="24" a="1"/>
  <c r="AS17" i="24" s="1"/>
  <c r="AM17" i="24" a="1"/>
  <c r="AM17" i="24" s="1"/>
  <c r="AA17" i="24" a="1"/>
  <c r="AA17" i="24" s="1"/>
  <c r="I17" i="24" a="1"/>
  <c r="I17" i="24" s="1"/>
  <c r="C17" i="24" a="1"/>
  <c r="C17" i="24" s="1"/>
  <c r="BE16" i="24" a="1"/>
  <c r="BE16" i="24" s="1"/>
  <c r="AY16" i="24" a="1"/>
  <c r="AY16" i="24" s="1"/>
  <c r="AS16" i="24" a="1"/>
  <c r="AS16" i="24" s="1"/>
  <c r="AM16" i="24" a="1"/>
  <c r="AM16" i="24" s="1"/>
  <c r="AA16" i="24" a="1"/>
  <c r="AA16" i="24" s="1"/>
  <c r="O16" i="24" a="1"/>
  <c r="O16" i="24" s="1"/>
  <c r="I16" i="24" a="1"/>
  <c r="I16" i="24" s="1"/>
  <c r="C16" i="24" a="1"/>
  <c r="C16" i="24" s="1"/>
  <c r="BE15" i="24" a="1"/>
  <c r="BE15" i="24" s="1"/>
  <c r="AY15" i="24" a="1"/>
  <c r="AY15" i="24" s="1"/>
  <c r="AS15" i="24" a="1"/>
  <c r="AS15" i="24" s="1"/>
  <c r="AM15" i="24" a="1"/>
  <c r="AM15" i="24" s="1"/>
  <c r="AA15" i="24" a="1"/>
  <c r="AA15" i="24" s="1"/>
  <c r="O15" i="24" a="1"/>
  <c r="O15" i="24" s="1"/>
  <c r="I15" i="24" a="1"/>
  <c r="I15" i="24" s="1"/>
  <c r="C15" i="24" a="1"/>
  <c r="C15" i="24" s="1"/>
  <c r="BE14" i="24" a="1"/>
  <c r="BE14" i="24" s="1"/>
  <c r="AY14" i="24" a="1"/>
  <c r="AY14" i="24" s="1"/>
  <c r="AS14" i="24" a="1"/>
  <c r="AS14" i="24" s="1"/>
  <c r="AM14" i="24" a="1"/>
  <c r="AM14" i="24" s="1"/>
  <c r="AA14" i="24" a="1"/>
  <c r="AA14" i="24" s="1"/>
  <c r="O14" i="24" a="1"/>
  <c r="O14" i="24" s="1"/>
  <c r="I14" i="24" a="1"/>
  <c r="I14" i="24" s="1"/>
  <c r="C14" i="24" a="1"/>
  <c r="C14" i="24" s="1"/>
  <c r="BE13" i="24" a="1"/>
  <c r="BE13" i="24" s="1"/>
  <c r="AY13" i="24" a="1"/>
  <c r="AY13" i="24" s="1"/>
  <c r="AS13" i="24" a="1"/>
  <c r="AS13" i="24" s="1"/>
  <c r="AM13" i="24" a="1"/>
  <c r="AM13" i="24" s="1"/>
  <c r="AA13" i="24" a="1"/>
  <c r="AA13" i="24" s="1"/>
  <c r="U13" i="24" a="1"/>
  <c r="U13" i="24" s="1"/>
  <c r="O13" i="24" a="1"/>
  <c r="O13" i="24" s="1"/>
  <c r="I13" i="24" a="1"/>
  <c r="I13" i="24" s="1"/>
  <c r="C13" i="24" a="1"/>
  <c r="C13" i="24" s="1"/>
  <c r="BE12" i="24" a="1"/>
  <c r="BE12" i="24" s="1"/>
  <c r="AY12" i="24" a="1"/>
  <c r="AY12" i="24" s="1"/>
  <c r="AS12" i="24" a="1"/>
  <c r="AS12" i="24" s="1"/>
  <c r="AM12" i="24" a="1"/>
  <c r="AM12" i="24" s="1"/>
  <c r="AA12" i="24" a="1"/>
  <c r="AA12" i="24" s="1"/>
  <c r="U12" i="24" a="1"/>
  <c r="U12" i="24" s="1"/>
  <c r="O12" i="24" a="1"/>
  <c r="O12" i="24" s="1"/>
  <c r="I12" i="24" a="1"/>
  <c r="I12" i="24" s="1"/>
  <c r="C12" i="24" a="1"/>
  <c r="C12" i="24" s="1"/>
  <c r="BE11" i="24" a="1"/>
  <c r="BE11" i="24" s="1"/>
  <c r="AY11" i="24" a="1"/>
  <c r="AY11" i="24" s="1"/>
  <c r="AS11" i="24" a="1"/>
  <c r="AS11" i="24" s="1"/>
  <c r="AM11" i="24" a="1"/>
  <c r="AM11" i="24" s="1"/>
  <c r="AA11" i="24" a="1"/>
  <c r="AA11" i="24" s="1"/>
  <c r="U11" i="24" a="1"/>
  <c r="U11" i="24" s="1"/>
  <c r="O11" i="24" a="1"/>
  <c r="O11" i="24" s="1"/>
  <c r="I11" i="24" a="1"/>
  <c r="I11" i="24" s="1"/>
  <c r="C11" i="24" a="1"/>
  <c r="C11" i="24" s="1"/>
  <c r="BE10" i="24" a="1"/>
  <c r="BE10" i="24" s="1"/>
  <c r="AY10" i="24" a="1"/>
  <c r="AY10" i="24" s="1"/>
  <c r="AS10" i="24" a="1"/>
  <c r="AS10" i="24" s="1"/>
  <c r="AM10" i="24" a="1"/>
  <c r="AM10" i="24" s="1"/>
  <c r="AG10" i="24" a="1"/>
  <c r="AG10" i="24" s="1"/>
  <c r="AA10" i="24" a="1"/>
  <c r="AA10" i="24" s="1"/>
  <c r="U10" i="24" a="1"/>
  <c r="U10" i="24" s="1"/>
  <c r="O10" i="24" a="1"/>
  <c r="O10" i="24" s="1"/>
  <c r="I10" i="24" a="1"/>
  <c r="I10" i="24" s="1"/>
  <c r="C10" i="24" a="1"/>
  <c r="C10" i="24" s="1"/>
  <c r="BE9" i="24" a="1"/>
  <c r="BE9" i="24" s="1"/>
  <c r="AY9" i="24" a="1"/>
  <c r="AY9" i="24" s="1"/>
  <c r="AS9" i="24" a="1"/>
  <c r="AS9" i="24" s="1"/>
  <c r="AM9" i="24" a="1"/>
  <c r="AM9" i="24" s="1"/>
  <c r="AG9" i="24" a="1"/>
  <c r="AG9" i="24" s="1"/>
  <c r="AA9" i="24" a="1"/>
  <c r="AA9" i="24" s="1"/>
  <c r="U9" i="24" a="1"/>
  <c r="U9" i="24" s="1"/>
  <c r="O9" i="24" a="1"/>
  <c r="O9" i="24" s="1"/>
  <c r="I9" i="24" a="1"/>
  <c r="I9" i="24" s="1"/>
  <c r="C9" i="24" a="1"/>
  <c r="C9" i="24" s="1"/>
  <c r="BK8" i="24" a="1"/>
  <c r="BK8" i="24" s="1"/>
  <c r="BE8" i="24" a="1"/>
  <c r="BE8" i="24" s="1"/>
  <c r="AY8" i="24" a="1"/>
  <c r="AY8" i="24" s="1"/>
  <c r="AS8" i="24" a="1"/>
  <c r="AS8" i="24" s="1"/>
  <c r="AM8" i="24" a="1"/>
  <c r="AM8" i="24" s="1"/>
  <c r="AG8" i="24" a="1"/>
  <c r="AG8" i="24" s="1"/>
  <c r="AA8" i="24" a="1"/>
  <c r="AA8" i="24" s="1"/>
  <c r="U8" i="24" a="1"/>
  <c r="U8" i="24" s="1"/>
  <c r="O8" i="24" a="1"/>
  <c r="O8" i="24" s="1"/>
  <c r="I8" i="24" a="1"/>
  <c r="I8" i="24" s="1"/>
  <c r="C8" i="24" a="1"/>
  <c r="C8" i="24" s="1"/>
  <c r="BK7" i="24" a="1"/>
  <c r="BK7" i="24" s="1"/>
  <c r="BL7" i="24" s="1"/>
  <c r="BE7" i="24" a="1"/>
  <c r="BE7" i="24" s="1"/>
  <c r="BF7" i="24" s="1"/>
  <c r="AY7" i="24" a="1"/>
  <c r="AY7" i="24" s="1"/>
  <c r="AZ7" i="24" s="1"/>
  <c r="AS7" i="24" a="1"/>
  <c r="AS7" i="24" s="1"/>
  <c r="AT7" i="24" s="1"/>
  <c r="AM7" i="24" a="1"/>
  <c r="AM7" i="24" s="1"/>
  <c r="AN7" i="24" s="1"/>
  <c r="AG7" i="24" a="1"/>
  <c r="AG7" i="24" s="1"/>
  <c r="AH7" i="24" s="1"/>
  <c r="AA7" i="24" a="1"/>
  <c r="AA7" i="24" s="1"/>
  <c r="AB7" i="24" s="1"/>
  <c r="U7" i="24" a="1"/>
  <c r="U7" i="24" s="1"/>
  <c r="V7" i="24" s="1"/>
  <c r="O7" i="24" a="1"/>
  <c r="O7" i="24" s="1"/>
  <c r="P7" i="24" s="1"/>
  <c r="I7" i="24" a="1"/>
  <c r="I7" i="24" s="1"/>
  <c r="J7" i="24" s="1"/>
  <c r="C7" i="24" a="1"/>
  <c r="C7" i="24" s="1"/>
  <c r="D7" i="24" s="1"/>
  <c r="BK6" i="24"/>
  <c r="AM6" i="24"/>
  <c r="AG6" i="24"/>
  <c r="AA6" i="24"/>
  <c r="O6" i="24"/>
  <c r="I6" i="24"/>
  <c r="BL5" i="24"/>
  <c r="BF5" i="24"/>
  <c r="AZ5" i="24"/>
  <c r="AT5" i="24"/>
  <c r="AN5" i="24"/>
  <c r="AH5" i="24"/>
  <c r="AB5" i="24"/>
  <c r="V5" i="24"/>
  <c r="P5" i="24"/>
  <c r="J5" i="24"/>
  <c r="D5" i="24"/>
  <c r="BL3" i="24"/>
  <c r="BF3" i="24"/>
  <c r="AZ3" i="24"/>
  <c r="AT3" i="24"/>
  <c r="AN3" i="24"/>
  <c r="AH3" i="24"/>
  <c r="AB3" i="24"/>
  <c r="V3" i="24"/>
  <c r="P3" i="24"/>
  <c r="J3" i="24"/>
  <c r="D3" i="24"/>
  <c r="BL2" i="24"/>
  <c r="BF2" i="24"/>
  <c r="AZ2" i="24"/>
  <c r="AT2" i="24"/>
  <c r="AN2" i="24"/>
  <c r="AH2" i="24"/>
  <c r="AB2" i="24"/>
  <c r="V2" i="24"/>
  <c r="P2" i="24"/>
  <c r="J2" i="24"/>
  <c r="D2" i="24"/>
  <c r="W199" i="10"/>
  <c r="W263" i="10" s="1"/>
  <c r="W268" i="10" s="1"/>
  <c r="BG154" i="10"/>
  <c r="BG165" i="10" s="1"/>
  <c r="AC129" i="10"/>
  <c r="Q80" i="10"/>
  <c r="Q243" i="10" s="1"/>
  <c r="CQ69" i="10"/>
  <c r="C25" i="10" a="1"/>
  <c r="C25" i="10" s="1"/>
  <c r="C24" i="10" a="1"/>
  <c r="C24" i="10" s="1"/>
  <c r="C23" i="10" a="1"/>
  <c r="C23" i="10" s="1"/>
  <c r="DS22" i="10" a="1"/>
  <c r="DS22" i="10" s="1"/>
  <c r="I22" i="10" a="1"/>
  <c r="I22" i="10" s="1"/>
  <c r="C22" i="10" a="1"/>
  <c r="C22" i="10" s="1"/>
  <c r="DS21" i="10" a="1"/>
  <c r="DS21" i="10" s="1"/>
  <c r="U21" i="10" a="1"/>
  <c r="U21" i="10" s="1"/>
  <c r="O21" i="10" a="1"/>
  <c r="O21" i="10" s="1"/>
  <c r="I21" i="10" a="1"/>
  <c r="I21" i="10" s="1"/>
  <c r="C21" i="10" a="1"/>
  <c r="C21" i="10" s="1"/>
  <c r="DS20" i="10" a="1"/>
  <c r="DS20" i="10" s="1"/>
  <c r="AA20" i="10" a="1"/>
  <c r="AA20" i="10" s="1"/>
  <c r="U20" i="10" a="1"/>
  <c r="U20" i="10" s="1"/>
  <c r="O20" i="10" a="1"/>
  <c r="O20" i="10" s="1"/>
  <c r="I20" i="10" a="1"/>
  <c r="I20" i="10" s="1"/>
  <c r="C20" i="10" a="1"/>
  <c r="C20" i="10" s="1"/>
  <c r="DS19" i="10" a="1"/>
  <c r="DS19" i="10" s="1"/>
  <c r="AM19" i="10" a="1"/>
  <c r="AM19" i="10" s="1"/>
  <c r="AG19" i="10" a="1"/>
  <c r="AG19" i="10" s="1"/>
  <c r="AA19" i="10" a="1"/>
  <c r="AA19" i="10" s="1"/>
  <c r="U19" i="10" a="1"/>
  <c r="U19" i="10" s="1"/>
  <c r="O19" i="10" a="1"/>
  <c r="O19" i="10" s="1"/>
  <c r="I19" i="10" a="1"/>
  <c r="I19" i="10" s="1"/>
  <c r="C19" i="10" a="1"/>
  <c r="C19" i="10" s="1"/>
  <c r="DS18" i="10" a="1"/>
  <c r="DS18" i="10" s="1"/>
  <c r="AY18" i="10" a="1"/>
  <c r="AY18" i="10" s="1"/>
  <c r="AS18" i="10" a="1"/>
  <c r="AS18" i="10" s="1"/>
  <c r="AM18" i="10" a="1"/>
  <c r="AM18" i="10" s="1"/>
  <c r="AG18" i="10" a="1"/>
  <c r="AG18" i="10" s="1"/>
  <c r="AA18" i="10" a="1"/>
  <c r="AA18" i="10" s="1"/>
  <c r="U18" i="10" a="1"/>
  <c r="U18" i="10" s="1"/>
  <c r="O18" i="10" a="1"/>
  <c r="O18" i="10" s="1"/>
  <c r="I18" i="10" a="1"/>
  <c r="I18" i="10" s="1"/>
  <c r="C18" i="10" a="1"/>
  <c r="C18" i="10" s="1"/>
  <c r="DS17" i="10" a="1"/>
  <c r="DS17" i="10" s="1"/>
  <c r="AY17" i="10" a="1"/>
  <c r="AY17" i="10" s="1"/>
  <c r="AS17" i="10" a="1"/>
  <c r="AS17" i="10" s="1"/>
  <c r="AM17" i="10" a="1"/>
  <c r="AM17" i="10" s="1"/>
  <c r="AG17" i="10" a="1"/>
  <c r="AG17" i="10" s="1"/>
  <c r="AA17" i="10" a="1"/>
  <c r="AA17" i="10" s="1"/>
  <c r="U17" i="10" a="1"/>
  <c r="U17" i="10" s="1"/>
  <c r="O17" i="10" a="1"/>
  <c r="O17" i="10" s="1"/>
  <c r="I17" i="10" a="1"/>
  <c r="I17" i="10" s="1"/>
  <c r="C17" i="10" a="1"/>
  <c r="C17" i="10" s="1"/>
  <c r="DS16" i="10" a="1"/>
  <c r="DS16" i="10" s="1"/>
  <c r="AY16" i="10" a="1"/>
  <c r="AY16" i="10" s="1"/>
  <c r="AS16" i="10" a="1"/>
  <c r="AS16" i="10" s="1"/>
  <c r="AM16" i="10" a="1"/>
  <c r="AM16" i="10" s="1"/>
  <c r="AG16" i="10" a="1"/>
  <c r="AG16" i="10" s="1"/>
  <c r="AA16" i="10" a="1"/>
  <c r="AA16" i="10" s="1"/>
  <c r="U16" i="10" a="1"/>
  <c r="U16" i="10" s="1"/>
  <c r="O16" i="10" a="1"/>
  <c r="O16" i="10" s="1"/>
  <c r="I16" i="10" a="1"/>
  <c r="I16" i="10" s="1"/>
  <c r="C16" i="10" a="1"/>
  <c r="C16" i="10" s="1"/>
  <c r="DS15" i="10" a="1"/>
  <c r="DS15" i="10" s="1"/>
  <c r="BQ15" i="10" a="1"/>
  <c r="BQ15" i="10" s="1"/>
  <c r="BK15" i="10" a="1"/>
  <c r="BK15" i="10" s="1"/>
  <c r="BE15" i="10" a="1"/>
  <c r="BE15" i="10" s="1"/>
  <c r="AY15" i="10" a="1"/>
  <c r="AY15" i="10" s="1"/>
  <c r="AS15" i="10" a="1"/>
  <c r="AS15" i="10" s="1"/>
  <c r="AM15" i="10" a="1"/>
  <c r="AM15" i="10" s="1"/>
  <c r="AG15" i="10" a="1"/>
  <c r="AG15" i="10" s="1"/>
  <c r="AA15" i="10" a="1"/>
  <c r="AA15" i="10" s="1"/>
  <c r="U15" i="10" a="1"/>
  <c r="U15" i="10" s="1"/>
  <c r="O15" i="10" a="1"/>
  <c r="O15" i="10" s="1"/>
  <c r="I15" i="10" a="1"/>
  <c r="I15" i="10" s="1"/>
  <c r="C15" i="10" a="1"/>
  <c r="C15" i="10" s="1"/>
  <c r="DS14" i="10" a="1"/>
  <c r="DS14" i="10" s="1"/>
  <c r="CO14" i="10" a="1"/>
  <c r="CO14" i="10" s="1"/>
  <c r="CI14" i="10" a="1"/>
  <c r="CI14" i="10" s="1"/>
  <c r="CC14" i="10" a="1"/>
  <c r="CC14" i="10" s="1"/>
  <c r="BW14" i="10" a="1"/>
  <c r="BW14" i="10" s="1"/>
  <c r="BQ14" i="10" a="1"/>
  <c r="BQ14" i="10" s="1"/>
  <c r="BK14" i="10" a="1"/>
  <c r="BK14" i="10" s="1"/>
  <c r="BE14" i="10" a="1"/>
  <c r="BE14" i="10" s="1"/>
  <c r="AY14" i="10" a="1"/>
  <c r="AY14" i="10" s="1"/>
  <c r="AS14" i="10" a="1"/>
  <c r="AS14" i="10" s="1"/>
  <c r="AM14" i="10" a="1"/>
  <c r="AM14" i="10" s="1"/>
  <c r="AG14" i="10" a="1"/>
  <c r="AG14" i="10" s="1"/>
  <c r="AA14" i="10" a="1"/>
  <c r="AA14" i="10" s="1"/>
  <c r="U14" i="10" a="1"/>
  <c r="U14" i="10" s="1"/>
  <c r="O14" i="10" a="1"/>
  <c r="O14" i="10" s="1"/>
  <c r="I14" i="10" a="1"/>
  <c r="I14" i="10" s="1"/>
  <c r="C14" i="10" a="1"/>
  <c r="C14" i="10" s="1"/>
  <c r="DS13" i="10" a="1"/>
  <c r="DS13" i="10" s="1"/>
  <c r="CO13" i="10" a="1"/>
  <c r="CO13" i="10" s="1"/>
  <c r="CI13" i="10" a="1"/>
  <c r="CI13" i="10" s="1"/>
  <c r="CC13" i="10" a="1"/>
  <c r="CC13" i="10" s="1"/>
  <c r="BW13" i="10" a="1"/>
  <c r="BW13" i="10" s="1"/>
  <c r="BQ13" i="10" a="1"/>
  <c r="BQ13" i="10" s="1"/>
  <c r="BK13" i="10" a="1"/>
  <c r="BK13" i="10" s="1"/>
  <c r="BE13" i="10" a="1"/>
  <c r="BE13" i="10" s="1"/>
  <c r="AY13" i="10" a="1"/>
  <c r="AY13" i="10" s="1"/>
  <c r="AS13" i="10" a="1"/>
  <c r="AS13" i="10" s="1"/>
  <c r="AM13" i="10" a="1"/>
  <c r="AM13" i="10" s="1"/>
  <c r="AG13" i="10" a="1"/>
  <c r="AG13" i="10" s="1"/>
  <c r="AA13" i="10" a="1"/>
  <c r="AA13" i="10" s="1"/>
  <c r="U13" i="10" a="1"/>
  <c r="U13" i="10" s="1"/>
  <c r="O13" i="10" a="1"/>
  <c r="O13" i="10" s="1"/>
  <c r="I13" i="10" a="1"/>
  <c r="I13" i="10" s="1"/>
  <c r="C13" i="10" a="1"/>
  <c r="C13" i="10" s="1"/>
  <c r="DS12" i="10" a="1"/>
  <c r="DS12" i="10" s="1"/>
  <c r="DA12" i="10" a="1"/>
  <c r="DA12" i="10" s="1"/>
  <c r="CU12" i="10" a="1"/>
  <c r="CU12" i="10" s="1"/>
  <c r="CO12" i="10" a="1"/>
  <c r="CO12" i="10" s="1"/>
  <c r="CI12" i="10" a="1"/>
  <c r="CI12" i="10" s="1"/>
  <c r="CC12" i="10" a="1"/>
  <c r="CC12" i="10" s="1"/>
  <c r="BW12" i="10" a="1"/>
  <c r="BW12" i="10" s="1"/>
  <c r="BQ12" i="10" a="1"/>
  <c r="BQ12" i="10" s="1"/>
  <c r="BK12" i="10" a="1"/>
  <c r="BK12" i="10" s="1"/>
  <c r="BE12" i="10" a="1"/>
  <c r="BE12" i="10" s="1"/>
  <c r="AY12" i="10" a="1"/>
  <c r="AY12" i="10" s="1"/>
  <c r="AS12" i="10" a="1"/>
  <c r="AS12" i="10" s="1"/>
  <c r="AM12" i="10" a="1"/>
  <c r="AM12" i="10" s="1"/>
  <c r="AG12" i="10" a="1"/>
  <c r="AG12" i="10" s="1"/>
  <c r="AA12" i="10" a="1"/>
  <c r="AA12" i="10" s="1"/>
  <c r="U12" i="10" a="1"/>
  <c r="U12" i="10" s="1"/>
  <c r="O12" i="10" a="1"/>
  <c r="O12" i="10" s="1"/>
  <c r="I12" i="10" a="1"/>
  <c r="I12" i="10" s="1"/>
  <c r="C12" i="10" a="1"/>
  <c r="C12" i="10" s="1"/>
  <c r="DS11" i="10" a="1"/>
  <c r="DS11" i="10" s="1"/>
  <c r="DG11" i="10" a="1"/>
  <c r="DG11" i="10" s="1"/>
  <c r="DA11" i="10" a="1"/>
  <c r="DA11" i="10" s="1"/>
  <c r="CU11" i="10" a="1"/>
  <c r="CU11" i="10" s="1"/>
  <c r="CO11" i="10" a="1"/>
  <c r="CO11" i="10" s="1"/>
  <c r="CI11" i="10" a="1"/>
  <c r="CI11" i="10" s="1"/>
  <c r="CC11" i="10" a="1"/>
  <c r="CC11" i="10" s="1"/>
  <c r="BW11" i="10" a="1"/>
  <c r="BW11" i="10" s="1"/>
  <c r="BQ11" i="10" a="1"/>
  <c r="BQ11" i="10" s="1"/>
  <c r="BK11" i="10" a="1"/>
  <c r="BK11" i="10" s="1"/>
  <c r="BE11" i="10" a="1"/>
  <c r="BE11" i="10" s="1"/>
  <c r="AY11" i="10" a="1"/>
  <c r="AY11" i="10" s="1"/>
  <c r="AS11" i="10" a="1"/>
  <c r="AS11" i="10" s="1"/>
  <c r="AM11" i="10" a="1"/>
  <c r="AM11" i="10" s="1"/>
  <c r="AG11" i="10" a="1"/>
  <c r="AG11" i="10" s="1"/>
  <c r="AA11" i="10" a="1"/>
  <c r="AA11" i="10" s="1"/>
  <c r="U11" i="10" a="1"/>
  <c r="U11" i="10" s="1"/>
  <c r="O11" i="10" a="1"/>
  <c r="O11" i="10" s="1"/>
  <c r="I11" i="10" a="1"/>
  <c r="I11" i="10" s="1"/>
  <c r="C11" i="10" a="1"/>
  <c r="C11" i="10" s="1"/>
  <c r="DY10" i="10" a="1"/>
  <c r="DY10" i="10" s="1"/>
  <c r="DS10" i="10" a="1"/>
  <c r="DS10" i="10" s="1"/>
  <c r="DM10" i="10" a="1"/>
  <c r="DM10" i="10" s="1"/>
  <c r="DG10" i="10" a="1"/>
  <c r="DG10" i="10" s="1"/>
  <c r="DA10" i="10" a="1"/>
  <c r="DA10" i="10" s="1"/>
  <c r="CU10" i="10" a="1"/>
  <c r="CU10" i="10" s="1"/>
  <c r="CO10" i="10" a="1"/>
  <c r="CO10" i="10" s="1"/>
  <c r="CI10" i="10" a="1"/>
  <c r="CI10" i="10" s="1"/>
  <c r="CC10" i="10" a="1"/>
  <c r="CC10" i="10" s="1"/>
  <c r="BW10" i="10" a="1"/>
  <c r="BW10" i="10" s="1"/>
  <c r="BQ10" i="10" a="1"/>
  <c r="BQ10" i="10" s="1"/>
  <c r="BK10" i="10" a="1"/>
  <c r="BK10" i="10" s="1"/>
  <c r="BE10" i="10" a="1"/>
  <c r="BE10" i="10" s="1"/>
  <c r="AY10" i="10" a="1"/>
  <c r="AY10" i="10" s="1"/>
  <c r="AS10" i="10" a="1"/>
  <c r="AS10" i="10" s="1"/>
  <c r="AM10" i="10" a="1"/>
  <c r="AM10" i="10" s="1"/>
  <c r="AG10" i="10" a="1"/>
  <c r="AG10" i="10" s="1"/>
  <c r="AA10" i="10" a="1"/>
  <c r="AA10" i="10" s="1"/>
  <c r="U10" i="10" a="1"/>
  <c r="U10" i="10" s="1"/>
  <c r="O10" i="10" a="1"/>
  <c r="O10" i="10" s="1"/>
  <c r="I10" i="10" a="1"/>
  <c r="I10" i="10" s="1"/>
  <c r="C10" i="10" a="1"/>
  <c r="C10" i="10" s="1"/>
  <c r="DY9" i="10" a="1"/>
  <c r="DY9" i="10" s="1"/>
  <c r="DS9" i="10" a="1"/>
  <c r="DS9" i="10" s="1"/>
  <c r="DM9" i="10" a="1"/>
  <c r="DM9" i="10" s="1"/>
  <c r="DG9" i="10" a="1"/>
  <c r="DG9" i="10" s="1"/>
  <c r="DA9" i="10" a="1"/>
  <c r="DA9" i="10" s="1"/>
  <c r="CU9" i="10" a="1"/>
  <c r="CU9" i="10" s="1"/>
  <c r="CO9" i="10" a="1"/>
  <c r="CO9" i="10" s="1"/>
  <c r="CI9" i="10" a="1"/>
  <c r="CI9" i="10" s="1"/>
  <c r="CC9" i="10" a="1"/>
  <c r="CC9" i="10" s="1"/>
  <c r="BW9" i="10" a="1"/>
  <c r="BW9" i="10" s="1"/>
  <c r="BQ9" i="10" a="1"/>
  <c r="BQ9" i="10" s="1"/>
  <c r="BK9" i="10" a="1"/>
  <c r="BK9" i="10" s="1"/>
  <c r="BE9" i="10" a="1"/>
  <c r="BE9" i="10" s="1"/>
  <c r="AY9" i="10" a="1"/>
  <c r="AY9" i="10" s="1"/>
  <c r="AS9" i="10" a="1"/>
  <c r="AS9" i="10" s="1"/>
  <c r="AM9" i="10" a="1"/>
  <c r="AM9" i="10" s="1"/>
  <c r="AG9" i="10" a="1"/>
  <c r="AG9" i="10" s="1"/>
  <c r="AA9" i="10" a="1"/>
  <c r="AA9" i="10" s="1"/>
  <c r="U9" i="10" a="1"/>
  <c r="U9" i="10" s="1"/>
  <c r="O9" i="10" a="1"/>
  <c r="O9" i="10" s="1"/>
  <c r="I9" i="10" a="1"/>
  <c r="I9" i="10" s="1"/>
  <c r="C9" i="10" a="1"/>
  <c r="C9" i="10" s="1"/>
  <c r="EE8" i="10" a="1"/>
  <c r="EE8" i="10" s="1"/>
  <c r="DY8" i="10" a="1"/>
  <c r="DY8" i="10" s="1"/>
  <c r="DS8" i="10" a="1"/>
  <c r="DS8" i="10" s="1"/>
  <c r="DM8" i="10" a="1"/>
  <c r="DM8" i="10" s="1"/>
  <c r="DG8" i="10" a="1"/>
  <c r="DG8" i="10" s="1"/>
  <c r="DA8" i="10" a="1"/>
  <c r="DA8" i="10" s="1"/>
  <c r="CU8" i="10" a="1"/>
  <c r="CU8" i="10" s="1"/>
  <c r="CO8" i="10" a="1"/>
  <c r="CO8" i="10" s="1"/>
  <c r="CI8" i="10" a="1"/>
  <c r="CI8" i="10" s="1"/>
  <c r="CC8" i="10" a="1"/>
  <c r="CC8" i="10" s="1"/>
  <c r="BW8" i="10" a="1"/>
  <c r="BW8" i="10" s="1"/>
  <c r="BQ8" i="10" a="1"/>
  <c r="BQ8" i="10" s="1"/>
  <c r="BK8" i="10" a="1"/>
  <c r="BK8" i="10" s="1"/>
  <c r="BE8" i="10" a="1"/>
  <c r="BE8" i="10" s="1"/>
  <c r="AY8" i="10" a="1"/>
  <c r="AY8" i="10" s="1"/>
  <c r="AS8" i="10" a="1"/>
  <c r="AS8" i="10" s="1"/>
  <c r="AM8" i="10" a="1"/>
  <c r="AM8" i="10" s="1"/>
  <c r="AG8" i="10" a="1"/>
  <c r="AG8" i="10" s="1"/>
  <c r="AA8" i="10" a="1"/>
  <c r="AA8" i="10" s="1"/>
  <c r="U8" i="10" a="1"/>
  <c r="U8" i="10" s="1"/>
  <c r="O8" i="10" a="1"/>
  <c r="O8" i="10" s="1"/>
  <c r="I8" i="10" a="1"/>
  <c r="I8" i="10" s="1"/>
  <c r="C8" i="10" a="1"/>
  <c r="C8" i="10" s="1"/>
  <c r="EE7" i="10" a="1"/>
  <c r="EE7" i="10" s="1"/>
  <c r="EF7" i="10" s="1"/>
  <c r="DY7" i="10" a="1"/>
  <c r="DY7" i="10" s="1"/>
  <c r="DZ7" i="10" s="1"/>
  <c r="DS7" i="10" a="1"/>
  <c r="DS7" i="10" s="1"/>
  <c r="DT7" i="10" s="1"/>
  <c r="DM7" i="10" a="1"/>
  <c r="DM7" i="10" s="1"/>
  <c r="DN7" i="10" s="1"/>
  <c r="DG7" i="10" a="1"/>
  <c r="DG7" i="10" s="1"/>
  <c r="DH7" i="10" s="1"/>
  <c r="DA7" i="10" a="1"/>
  <c r="DA7" i="10" s="1"/>
  <c r="DB7" i="10" s="1"/>
  <c r="CU7" i="10" a="1"/>
  <c r="CU7" i="10" s="1"/>
  <c r="CV7" i="10" s="1"/>
  <c r="CO7" i="10" a="1"/>
  <c r="CO7" i="10" s="1"/>
  <c r="CP7" i="10" s="1"/>
  <c r="CI7" i="10" a="1"/>
  <c r="CI7" i="10" s="1"/>
  <c r="CJ7" i="10" s="1"/>
  <c r="CC7" i="10" a="1"/>
  <c r="CC7" i="10" s="1"/>
  <c r="CD7" i="10" s="1"/>
  <c r="BW7" i="10" a="1"/>
  <c r="BW7" i="10" s="1"/>
  <c r="BX7" i="10" s="1"/>
  <c r="BQ7" i="10" a="1"/>
  <c r="BQ7" i="10" s="1"/>
  <c r="BR7" i="10" s="1"/>
  <c r="BK7" i="10" a="1"/>
  <c r="BK7" i="10" s="1"/>
  <c r="BL7" i="10" s="1"/>
  <c r="BE7" i="10" a="1"/>
  <c r="BE7" i="10" s="1"/>
  <c r="BF7" i="10" s="1"/>
  <c r="AY7" i="10" a="1"/>
  <c r="AY7" i="10" s="1"/>
  <c r="AZ7" i="10" s="1"/>
  <c r="AS7" i="10" a="1"/>
  <c r="AS7" i="10" s="1"/>
  <c r="AT7" i="10" s="1"/>
  <c r="AM7" i="10" a="1"/>
  <c r="AM7" i="10" s="1"/>
  <c r="AN7" i="10" s="1"/>
  <c r="AG7" i="10" a="1"/>
  <c r="AG7" i="10" s="1"/>
  <c r="AH7" i="10" s="1"/>
  <c r="AA7" i="10" a="1"/>
  <c r="AA7" i="10" s="1"/>
  <c r="AB7" i="10" s="1"/>
  <c r="U7" i="10" a="1"/>
  <c r="U7" i="10" s="1"/>
  <c r="V7" i="10" s="1"/>
  <c r="O7" i="10" a="1"/>
  <c r="O7" i="10" s="1"/>
  <c r="P7" i="10" s="1"/>
  <c r="I7" i="10" a="1"/>
  <c r="I7" i="10" s="1"/>
  <c r="J7" i="10" s="1"/>
  <c r="C7" i="10" a="1"/>
  <c r="C7" i="10" s="1"/>
  <c r="D7" i="10" s="1"/>
  <c r="EF5" i="10"/>
  <c r="DZ5" i="10"/>
  <c r="DT5" i="10"/>
  <c r="DN5" i="10"/>
  <c r="DH5" i="10"/>
  <c r="DB5" i="10"/>
  <c r="CV5" i="10"/>
  <c r="CP5" i="10"/>
  <c r="CJ5" i="10"/>
  <c r="CD5" i="10"/>
  <c r="BX5" i="10"/>
  <c r="BR5" i="10"/>
  <c r="BL5" i="10"/>
  <c r="BF5" i="10"/>
  <c r="AZ5" i="10"/>
  <c r="AT5" i="10"/>
  <c r="AN5" i="10"/>
  <c r="AH5" i="10"/>
  <c r="AB5" i="10"/>
  <c r="V5" i="10"/>
  <c r="P5" i="10"/>
  <c r="J5" i="10"/>
  <c r="D5" i="10"/>
  <c r="DZ4" i="10"/>
  <c r="DT4" i="10"/>
  <c r="DN4" i="10"/>
  <c r="DH4" i="10"/>
  <c r="DB4" i="10"/>
  <c r="CV4" i="10"/>
  <c r="CP4" i="10"/>
  <c r="CJ4" i="10"/>
  <c r="CD4" i="10"/>
  <c r="BX4" i="10"/>
  <c r="BR4" i="10"/>
  <c r="BL4" i="10"/>
  <c r="BF4" i="10"/>
  <c r="AZ4" i="10"/>
  <c r="AT4" i="10"/>
  <c r="AN4" i="10"/>
  <c r="AH4" i="10"/>
  <c r="AB4" i="10"/>
  <c r="V4" i="10"/>
  <c r="P4" i="10"/>
  <c r="J4" i="10"/>
  <c r="D4" i="10"/>
  <c r="DZ3" i="10"/>
  <c r="DT3" i="10"/>
  <c r="DN3" i="10"/>
  <c r="DH3" i="10"/>
  <c r="DB3" i="10"/>
  <c r="CV3" i="10"/>
  <c r="CP3" i="10"/>
  <c r="CJ3" i="10"/>
  <c r="CD3" i="10"/>
  <c r="BX3" i="10"/>
  <c r="BR3" i="10"/>
  <c r="BL3" i="10"/>
  <c r="BF3" i="10"/>
  <c r="AZ3" i="10"/>
  <c r="AT3" i="10"/>
  <c r="AN3" i="10"/>
  <c r="AH3" i="10"/>
  <c r="AB3" i="10"/>
  <c r="V3" i="10"/>
  <c r="P3" i="10"/>
  <c r="J3" i="10"/>
  <c r="D3" i="10"/>
  <c r="DZ2" i="10"/>
  <c r="DT2" i="10"/>
  <c r="DN2" i="10"/>
  <c r="DH2" i="10"/>
  <c r="DB2" i="10"/>
  <c r="CV2" i="10"/>
  <c r="CP2" i="10"/>
  <c r="CJ2" i="10"/>
  <c r="CD2" i="10"/>
  <c r="BX2" i="10"/>
  <c r="BR2" i="10"/>
  <c r="BL2" i="10"/>
  <c r="BF2" i="10"/>
  <c r="AZ2" i="10"/>
  <c r="AT2" i="10"/>
  <c r="AN2" i="10"/>
  <c r="AH2" i="10"/>
  <c r="AB2" i="10"/>
  <c r="V2" i="10"/>
  <c r="P2" i="10"/>
  <c r="J2" i="10"/>
  <c r="D2" i="10"/>
  <c r="C20" i="23" a="1"/>
  <c r="C20" i="23" s="1"/>
  <c r="C19" i="23" a="1"/>
  <c r="C19" i="23" s="1"/>
  <c r="C18" i="23" a="1"/>
  <c r="C18" i="23" s="1"/>
  <c r="C17" i="23" a="1"/>
  <c r="C17" i="23" s="1"/>
  <c r="I16" i="23" a="1"/>
  <c r="I16" i="23" s="1"/>
  <c r="C16" i="23" a="1"/>
  <c r="C16" i="23" s="1"/>
  <c r="I15" i="23" a="1"/>
  <c r="I15" i="23" s="1"/>
  <c r="C15" i="23" a="1"/>
  <c r="C15" i="23" s="1"/>
  <c r="I14" i="23" a="1"/>
  <c r="I14" i="23" s="1"/>
  <c r="C14" i="23" a="1"/>
  <c r="C14" i="23" s="1"/>
  <c r="O13" i="23" a="1"/>
  <c r="O13" i="23" s="1"/>
  <c r="I13" i="23" a="1"/>
  <c r="I13" i="23" s="1"/>
  <c r="C13" i="23" a="1"/>
  <c r="C13" i="23" s="1"/>
  <c r="O12" i="23" a="1"/>
  <c r="O12" i="23" s="1"/>
  <c r="I12" i="23" a="1"/>
  <c r="I12" i="23" s="1"/>
  <c r="C12" i="23" a="1"/>
  <c r="C12" i="23" s="1"/>
  <c r="U11" i="23" a="1"/>
  <c r="U11" i="23" s="1"/>
  <c r="O11" i="23" a="1"/>
  <c r="O11" i="23" s="1"/>
  <c r="I11" i="23" a="1"/>
  <c r="I11" i="23" s="1"/>
  <c r="C11" i="23" a="1"/>
  <c r="C11" i="23" s="1"/>
  <c r="U10" i="23" a="1"/>
  <c r="U10" i="23" s="1"/>
  <c r="O10" i="23" a="1"/>
  <c r="O10" i="23" s="1"/>
  <c r="I10" i="23" a="1"/>
  <c r="I10" i="23" s="1"/>
  <c r="C10" i="23" a="1"/>
  <c r="C10" i="23" s="1"/>
  <c r="AA9" i="23" a="1"/>
  <c r="AA9" i="23" s="1"/>
  <c r="U9" i="23" a="1"/>
  <c r="U9" i="23" s="1"/>
  <c r="O9" i="23" a="1"/>
  <c r="O9" i="23" s="1"/>
  <c r="I9" i="23" a="1"/>
  <c r="I9" i="23" s="1"/>
  <c r="C9" i="23" a="1"/>
  <c r="C9" i="23" s="1"/>
  <c r="AA8" i="23" a="1"/>
  <c r="AA8" i="23" s="1"/>
  <c r="U8" i="23" a="1"/>
  <c r="U8" i="23" s="1"/>
  <c r="O8" i="23" a="1"/>
  <c r="O8" i="23" s="1"/>
  <c r="I8" i="23" a="1"/>
  <c r="I8" i="23" s="1"/>
  <c r="C8" i="23" a="1"/>
  <c r="C8" i="23" s="1"/>
  <c r="AA7" i="23" a="1"/>
  <c r="AA7" i="23" s="1"/>
  <c r="U7" i="23" a="1"/>
  <c r="U7" i="23" s="1"/>
  <c r="O7" i="23" a="1"/>
  <c r="O7" i="23" s="1"/>
  <c r="I7" i="23" a="1"/>
  <c r="I7" i="23" s="1"/>
  <c r="C7" i="23" a="1"/>
  <c r="C7" i="23" s="1"/>
  <c r="AA6" i="23" a="1"/>
  <c r="AA6" i="23" s="1"/>
  <c r="U6" i="23" a="1"/>
  <c r="U6" i="23" s="1"/>
  <c r="O6" i="23" a="1"/>
  <c r="O6" i="23" s="1"/>
  <c r="P6" i="23" s="1"/>
  <c r="I6" i="23" a="1"/>
  <c r="I6" i="23" s="1"/>
  <c r="J6" i="23" s="1"/>
  <c r="C6" i="23" a="1"/>
  <c r="C6" i="23" s="1"/>
  <c r="D6" i="23" s="1"/>
  <c r="AB4" i="23"/>
  <c r="V4" i="23"/>
  <c r="P4" i="23"/>
  <c r="J4" i="23"/>
  <c r="D4" i="23"/>
  <c r="AB3" i="23"/>
  <c r="V3" i="23"/>
  <c r="P3" i="23"/>
  <c r="J3" i="23"/>
  <c r="D3" i="23"/>
  <c r="AB2" i="23"/>
  <c r="V2" i="23"/>
  <c r="P2" i="23"/>
  <c r="J2" i="23"/>
  <c r="D2" i="23"/>
  <c r="HG351" i="30"/>
  <c r="HA273" i="30"/>
  <c r="FK248" i="30"/>
  <c r="GI234" i="30"/>
  <c r="ES218" i="30"/>
  <c r="DO180" i="30"/>
  <c r="FQ174" i="30"/>
  <c r="E130" i="30"/>
  <c r="DU115" i="30"/>
  <c r="GO108" i="30"/>
  <c r="GO179" i="30" s="1"/>
  <c r="GO260" i="30" s="1"/>
  <c r="GO262" i="30" s="1"/>
  <c r="IK96" i="30"/>
  <c r="EY95" i="30"/>
  <c r="CQ81" i="30"/>
  <c r="CQ135" i="30" s="1"/>
  <c r="JI78" i="30"/>
  <c r="JI138" i="30" s="1"/>
  <c r="BS56" i="30"/>
  <c r="HQ25" i="30" a="1"/>
  <c r="HQ25" i="30" s="1"/>
  <c r="HK25" i="30" a="1"/>
  <c r="HK25" i="30" s="1"/>
  <c r="C25" i="30" a="1"/>
  <c r="C25" i="30" s="1"/>
  <c r="HQ24" i="30" a="1"/>
  <c r="HQ24" i="30" s="1"/>
  <c r="HK24" i="30" a="1"/>
  <c r="HK24" i="30" s="1"/>
  <c r="HE24" i="30" a="1"/>
  <c r="HE24" i="30" s="1"/>
  <c r="I24" i="30" a="1"/>
  <c r="I24" i="30" s="1"/>
  <c r="C24" i="30" a="1"/>
  <c r="C24" i="30" s="1"/>
  <c r="HQ23" i="30" a="1"/>
  <c r="HQ23" i="30" s="1"/>
  <c r="HK23" i="30" a="1"/>
  <c r="HK23" i="30" s="1"/>
  <c r="HE23" i="30" a="1"/>
  <c r="HE23" i="30" s="1"/>
  <c r="GY23" i="30" a="1"/>
  <c r="GY23" i="30" s="1"/>
  <c r="I23" i="30" a="1"/>
  <c r="I23" i="30" s="1"/>
  <c r="C23" i="30" a="1"/>
  <c r="C23" i="30" s="1"/>
  <c r="HQ22" i="30" a="1"/>
  <c r="HQ22" i="30" s="1"/>
  <c r="HK22" i="30" a="1"/>
  <c r="HK22" i="30" s="1"/>
  <c r="HE22" i="30" a="1"/>
  <c r="HE22" i="30" s="1"/>
  <c r="GY22" i="30" a="1"/>
  <c r="GY22" i="30" s="1"/>
  <c r="GS22" i="30" a="1"/>
  <c r="GS22" i="30" s="1"/>
  <c r="I22" i="30" a="1"/>
  <c r="I22" i="30" s="1"/>
  <c r="C22" i="30" a="1"/>
  <c r="C22" i="30" s="1"/>
  <c r="II21" i="30" a="1"/>
  <c r="II21" i="30" s="1"/>
  <c r="HQ21" i="30" a="1"/>
  <c r="HQ21" i="30" s="1"/>
  <c r="HK21" i="30" a="1"/>
  <c r="HK21" i="30" s="1"/>
  <c r="HE21" i="30" a="1"/>
  <c r="HE21" i="30" s="1"/>
  <c r="GY21" i="30" a="1"/>
  <c r="GY21" i="30" s="1"/>
  <c r="GS21" i="30" a="1"/>
  <c r="GS21" i="30" s="1"/>
  <c r="GM21" i="30" a="1"/>
  <c r="GM21" i="30" s="1"/>
  <c r="GG21" i="30" a="1"/>
  <c r="GG21" i="30" s="1"/>
  <c r="I21" i="30" a="1"/>
  <c r="I21" i="30" s="1"/>
  <c r="C21" i="30" a="1"/>
  <c r="C21" i="30" s="1"/>
  <c r="II20" i="30" a="1"/>
  <c r="II20" i="30" s="1"/>
  <c r="HQ20" i="30" a="1"/>
  <c r="HQ20" i="30" s="1"/>
  <c r="HK20" i="30" a="1"/>
  <c r="HK20" i="30" s="1"/>
  <c r="HE20" i="30" a="1"/>
  <c r="HE20" i="30" s="1"/>
  <c r="GY20" i="30" a="1"/>
  <c r="GY20" i="30" s="1"/>
  <c r="GS20" i="30" a="1"/>
  <c r="GS20" i="30" s="1"/>
  <c r="GM20" i="30" a="1"/>
  <c r="GM20" i="30" s="1"/>
  <c r="GG20" i="30" a="1"/>
  <c r="GG20" i="30" s="1"/>
  <c r="GA20" i="30" a="1"/>
  <c r="GA20" i="30" s="1"/>
  <c r="I20" i="30" a="1"/>
  <c r="I20" i="30" s="1"/>
  <c r="C20" i="30" a="1"/>
  <c r="C20" i="30" s="1"/>
  <c r="KE19" i="30" a="1"/>
  <c r="KE19" i="30" s="1"/>
  <c r="II19" i="30" a="1"/>
  <c r="II19" i="30" s="1"/>
  <c r="HQ19" i="30" a="1"/>
  <c r="HQ19" i="30" s="1"/>
  <c r="HK19" i="30" a="1"/>
  <c r="HK19" i="30" s="1"/>
  <c r="HE19" i="30" a="1"/>
  <c r="HE19" i="30" s="1"/>
  <c r="GY19" i="30" a="1"/>
  <c r="GY19" i="30" s="1"/>
  <c r="GS19" i="30" a="1"/>
  <c r="GS19" i="30" s="1"/>
  <c r="GM19" i="30" a="1"/>
  <c r="GM19" i="30" s="1"/>
  <c r="GG19" i="30" a="1"/>
  <c r="GG19" i="30" s="1"/>
  <c r="GA19" i="30" a="1"/>
  <c r="GA19" i="30" s="1"/>
  <c r="FU19" i="30" a="1"/>
  <c r="FU19" i="30" s="1"/>
  <c r="FO19" i="30" a="1"/>
  <c r="FO19" i="30" s="1"/>
  <c r="FI19" i="30" a="1"/>
  <c r="FI19" i="30" s="1"/>
  <c r="I19" i="30" a="1"/>
  <c r="I19" i="30" s="1"/>
  <c r="C19" i="30" a="1"/>
  <c r="C19" i="30" s="1"/>
  <c r="KE18" i="30" a="1"/>
  <c r="KE18" i="30" s="1"/>
  <c r="IO18" i="30" a="1"/>
  <c r="IO18" i="30" s="1"/>
  <c r="II18" i="30" a="1"/>
  <c r="II18" i="30" s="1"/>
  <c r="HQ18" i="30" a="1"/>
  <c r="HQ18" i="30" s="1"/>
  <c r="HK18" i="30" a="1"/>
  <c r="HK18" i="30" s="1"/>
  <c r="HE18" i="30" a="1"/>
  <c r="HE18" i="30" s="1"/>
  <c r="GY18" i="30" a="1"/>
  <c r="GY18" i="30" s="1"/>
  <c r="GS18" i="30" a="1"/>
  <c r="GS18" i="30" s="1"/>
  <c r="GM18" i="30" a="1"/>
  <c r="GM18" i="30" s="1"/>
  <c r="GG18" i="30" a="1"/>
  <c r="GG18" i="30" s="1"/>
  <c r="GA18" i="30" a="1"/>
  <c r="GA18" i="30" s="1"/>
  <c r="FU18" i="30" a="1"/>
  <c r="FU18" i="30" s="1"/>
  <c r="FO18" i="30" a="1"/>
  <c r="FO18" i="30" s="1"/>
  <c r="FI18" i="30" a="1"/>
  <c r="FI18" i="30" s="1"/>
  <c r="FC18" i="30" a="1"/>
  <c r="FC18" i="30" s="1"/>
  <c r="EW18" i="30" a="1"/>
  <c r="EW18" i="30" s="1"/>
  <c r="EQ18" i="30" a="1"/>
  <c r="EQ18" i="30" s="1"/>
  <c r="EK18" i="30" a="1"/>
  <c r="EK18" i="30" s="1"/>
  <c r="EE18" i="30" a="1"/>
  <c r="EE18" i="30" s="1"/>
  <c r="I18" i="30" a="1"/>
  <c r="I18" i="30" s="1"/>
  <c r="C18" i="30" a="1"/>
  <c r="C18" i="30" s="1"/>
  <c r="KE17" i="30" a="1"/>
  <c r="KE17" i="30" s="1"/>
  <c r="IO17" i="30" a="1"/>
  <c r="IO17" i="30" s="1"/>
  <c r="II17" i="30" a="1"/>
  <c r="II17" i="30" s="1"/>
  <c r="HQ17" i="30" a="1"/>
  <c r="HQ17" i="30" s="1"/>
  <c r="HK17" i="30" a="1"/>
  <c r="HK17" i="30" s="1"/>
  <c r="HE17" i="30" a="1"/>
  <c r="HE17" i="30" s="1"/>
  <c r="GY17" i="30" a="1"/>
  <c r="GY17" i="30" s="1"/>
  <c r="GS17" i="30" a="1"/>
  <c r="GS17" i="30" s="1"/>
  <c r="GM17" i="30" a="1"/>
  <c r="GM17" i="30" s="1"/>
  <c r="GG17" i="30" a="1"/>
  <c r="GG17" i="30" s="1"/>
  <c r="GA17" i="30" a="1"/>
  <c r="GA17" i="30" s="1"/>
  <c r="FU17" i="30" a="1"/>
  <c r="FU17" i="30" s="1"/>
  <c r="FO17" i="30" a="1"/>
  <c r="FO17" i="30" s="1"/>
  <c r="FI17" i="30" a="1"/>
  <c r="FI17" i="30" s="1"/>
  <c r="FC17" i="30" a="1"/>
  <c r="FC17" i="30" s="1"/>
  <c r="EW17" i="30" a="1"/>
  <c r="EW17" i="30" s="1"/>
  <c r="EQ17" i="30" a="1"/>
  <c r="EQ17" i="30" s="1"/>
  <c r="EK17" i="30" a="1"/>
  <c r="EK17" i="30" s="1"/>
  <c r="EE17" i="30" a="1"/>
  <c r="EE17" i="30" s="1"/>
  <c r="I17" i="30" a="1"/>
  <c r="I17" i="30" s="1"/>
  <c r="C17" i="30" a="1"/>
  <c r="C17" i="30" s="1"/>
  <c r="KE16" i="30" a="1"/>
  <c r="KE16" i="30" s="1"/>
  <c r="IO16" i="30" a="1"/>
  <c r="IO16" i="30" s="1"/>
  <c r="II16" i="30" a="1"/>
  <c r="II16" i="30" s="1"/>
  <c r="HQ16" i="30" a="1"/>
  <c r="HQ16" i="30" s="1"/>
  <c r="HK16" i="30" a="1"/>
  <c r="HK16" i="30" s="1"/>
  <c r="HE16" i="30" a="1"/>
  <c r="HE16" i="30" s="1"/>
  <c r="GY16" i="30" a="1"/>
  <c r="GY16" i="30" s="1"/>
  <c r="GS16" i="30" a="1"/>
  <c r="GS16" i="30" s="1"/>
  <c r="GM16" i="30" a="1"/>
  <c r="GM16" i="30" s="1"/>
  <c r="GG16" i="30" a="1"/>
  <c r="GG16" i="30" s="1"/>
  <c r="GA16" i="30" a="1"/>
  <c r="GA16" i="30" s="1"/>
  <c r="FU16" i="30" a="1"/>
  <c r="FU16" i="30" s="1"/>
  <c r="FO16" i="30" a="1"/>
  <c r="FO16" i="30" s="1"/>
  <c r="FI16" i="30" a="1"/>
  <c r="FI16" i="30" s="1"/>
  <c r="FC16" i="30" a="1"/>
  <c r="FC16" i="30" s="1"/>
  <c r="EW16" i="30" a="1"/>
  <c r="EW16" i="30" s="1"/>
  <c r="EQ16" i="30" a="1"/>
  <c r="EQ16" i="30" s="1"/>
  <c r="EK16" i="30" a="1"/>
  <c r="EK16" i="30" s="1"/>
  <c r="EE16" i="30" a="1"/>
  <c r="EE16" i="30" s="1"/>
  <c r="DY16" i="30" a="1"/>
  <c r="DY16" i="30" s="1"/>
  <c r="DS16" i="30" a="1"/>
  <c r="DS16" i="30" s="1"/>
  <c r="I16" i="30" a="1"/>
  <c r="I16" i="30" s="1"/>
  <c r="C16" i="30" a="1"/>
  <c r="C16" i="30" s="1"/>
  <c r="KE15" i="30" a="1"/>
  <c r="KE15" i="30" s="1"/>
  <c r="IU15" i="30" a="1"/>
  <c r="IU15" i="30" s="1"/>
  <c r="IO15" i="30" a="1"/>
  <c r="IO15" i="30" s="1"/>
  <c r="II15" i="30" a="1"/>
  <c r="II15" i="30" s="1"/>
  <c r="HQ15" i="30" a="1"/>
  <c r="HQ15" i="30" s="1"/>
  <c r="HK15" i="30" a="1"/>
  <c r="HK15" i="30" s="1"/>
  <c r="HE15" i="30" a="1"/>
  <c r="HE15" i="30" s="1"/>
  <c r="GY15" i="30" a="1"/>
  <c r="GY15" i="30" s="1"/>
  <c r="GS15" i="30" a="1"/>
  <c r="GS15" i="30" s="1"/>
  <c r="GM15" i="30" a="1"/>
  <c r="GM15" i="30" s="1"/>
  <c r="GG15" i="30" a="1"/>
  <c r="GG15" i="30" s="1"/>
  <c r="GA15" i="30" a="1"/>
  <c r="GA15" i="30" s="1"/>
  <c r="FU15" i="30" a="1"/>
  <c r="FU15" i="30" s="1"/>
  <c r="FO15" i="30" a="1"/>
  <c r="FO15" i="30" s="1"/>
  <c r="FI15" i="30" a="1"/>
  <c r="FI15" i="30" s="1"/>
  <c r="FC15" i="30" a="1"/>
  <c r="FC15" i="30" s="1"/>
  <c r="EW15" i="30" a="1"/>
  <c r="EW15" i="30" s="1"/>
  <c r="EQ15" i="30" a="1"/>
  <c r="EQ15" i="30" s="1"/>
  <c r="EK15" i="30" a="1"/>
  <c r="EK15" i="30" s="1"/>
  <c r="EE15" i="30" a="1"/>
  <c r="EE15" i="30" s="1"/>
  <c r="DY15" i="30" a="1"/>
  <c r="DY15" i="30" s="1"/>
  <c r="DS15" i="30" a="1"/>
  <c r="DS15" i="30" s="1"/>
  <c r="DM15" i="30" a="1"/>
  <c r="DM15" i="30" s="1"/>
  <c r="DG15" i="30" a="1"/>
  <c r="DG15" i="30" s="1"/>
  <c r="DA15" i="30" a="1"/>
  <c r="DA15" i="30" s="1"/>
  <c r="CU15" i="30" a="1"/>
  <c r="CU15" i="30" s="1"/>
  <c r="I15" i="30" a="1"/>
  <c r="I15" i="30" s="1"/>
  <c r="C15" i="30" a="1"/>
  <c r="C15" i="30" s="1"/>
  <c r="KE14" i="30" a="1"/>
  <c r="KE14" i="30" s="1"/>
  <c r="JA14" i="30" a="1"/>
  <c r="JA14" i="30" s="1"/>
  <c r="IU14" i="30" a="1"/>
  <c r="IU14" i="30" s="1"/>
  <c r="IO14" i="30" a="1"/>
  <c r="IO14" i="30" s="1"/>
  <c r="II14" i="30" a="1"/>
  <c r="II14" i="30" s="1"/>
  <c r="HQ14" i="30" a="1"/>
  <c r="HQ14" i="30" s="1"/>
  <c r="HK14" i="30" a="1"/>
  <c r="HK14" i="30" s="1"/>
  <c r="HE14" i="30" a="1"/>
  <c r="HE14" i="30" s="1"/>
  <c r="GY14" i="30" a="1"/>
  <c r="GY14" i="30" s="1"/>
  <c r="GS14" i="30" a="1"/>
  <c r="GS14" i="30" s="1"/>
  <c r="GM14" i="30" a="1"/>
  <c r="GM14" i="30" s="1"/>
  <c r="GG14" i="30" a="1"/>
  <c r="GG14" i="30" s="1"/>
  <c r="GA14" i="30" a="1"/>
  <c r="GA14" i="30" s="1"/>
  <c r="FU14" i="30" a="1"/>
  <c r="FU14" i="30" s="1"/>
  <c r="FO14" i="30" a="1"/>
  <c r="FO14" i="30" s="1"/>
  <c r="FI14" i="30" a="1"/>
  <c r="FI14" i="30" s="1"/>
  <c r="FC14" i="30" a="1"/>
  <c r="FC14" i="30" s="1"/>
  <c r="EW14" i="30" a="1"/>
  <c r="EW14" i="30" s="1"/>
  <c r="EQ14" i="30" a="1"/>
  <c r="EQ14" i="30" s="1"/>
  <c r="EK14" i="30" a="1"/>
  <c r="EK14" i="30" s="1"/>
  <c r="EE14" i="30" a="1"/>
  <c r="EE14" i="30" s="1"/>
  <c r="DY14" i="30" a="1"/>
  <c r="DY14" i="30" s="1"/>
  <c r="DS14" i="30" a="1"/>
  <c r="DS14" i="30" s="1"/>
  <c r="DM14" i="30" a="1"/>
  <c r="DM14" i="30" s="1"/>
  <c r="DG14" i="30" a="1"/>
  <c r="DG14" i="30" s="1"/>
  <c r="DA14" i="30" a="1"/>
  <c r="DA14" i="30" s="1"/>
  <c r="CU14" i="30" a="1"/>
  <c r="CU14" i="30" s="1"/>
  <c r="CO14" i="30" a="1"/>
  <c r="CO14" i="30" s="1"/>
  <c r="CI14" i="30" a="1"/>
  <c r="CI14" i="30" s="1"/>
  <c r="I14" i="30" a="1"/>
  <c r="I14" i="30" s="1"/>
  <c r="C14" i="30" a="1"/>
  <c r="C14" i="30" s="1"/>
  <c r="KE13" i="30" a="1"/>
  <c r="KE13" i="30" s="1"/>
  <c r="JG13" i="30" a="1"/>
  <c r="JG13" i="30" s="1"/>
  <c r="JA13" i="30" a="1"/>
  <c r="JA13" i="30" s="1"/>
  <c r="IU13" i="30" a="1"/>
  <c r="IU13" i="30" s="1"/>
  <c r="IO13" i="30" a="1"/>
  <c r="IO13" i="30" s="1"/>
  <c r="II13" i="30" a="1"/>
  <c r="II13" i="30" s="1"/>
  <c r="HQ13" i="30" a="1"/>
  <c r="HQ13" i="30" s="1"/>
  <c r="HK13" i="30" a="1"/>
  <c r="HK13" i="30" s="1"/>
  <c r="HE13" i="30" a="1"/>
  <c r="HE13" i="30" s="1"/>
  <c r="GY13" i="30" a="1"/>
  <c r="GY13" i="30" s="1"/>
  <c r="GS13" i="30" a="1"/>
  <c r="GS13" i="30" s="1"/>
  <c r="GM13" i="30" a="1"/>
  <c r="GM13" i="30" s="1"/>
  <c r="GG13" i="30" a="1"/>
  <c r="GG13" i="30" s="1"/>
  <c r="GA13" i="30" a="1"/>
  <c r="GA13" i="30" s="1"/>
  <c r="FU13" i="30" a="1"/>
  <c r="FU13" i="30" s="1"/>
  <c r="FO13" i="30" a="1"/>
  <c r="FO13" i="30" s="1"/>
  <c r="FI13" i="30" a="1"/>
  <c r="FI13" i="30" s="1"/>
  <c r="FC13" i="30" a="1"/>
  <c r="FC13" i="30" s="1"/>
  <c r="EW13" i="30" a="1"/>
  <c r="EW13" i="30" s="1"/>
  <c r="EQ13" i="30" a="1"/>
  <c r="EQ13" i="30" s="1"/>
  <c r="EK13" i="30" a="1"/>
  <c r="EK13" i="30" s="1"/>
  <c r="EE13" i="30" a="1"/>
  <c r="EE13" i="30" s="1"/>
  <c r="DY13" i="30" a="1"/>
  <c r="DY13" i="30" s="1"/>
  <c r="DS13" i="30" a="1"/>
  <c r="DS13" i="30" s="1"/>
  <c r="DM13" i="30" a="1"/>
  <c r="DM13" i="30" s="1"/>
  <c r="DG13" i="30" a="1"/>
  <c r="DG13" i="30" s="1"/>
  <c r="DA13" i="30" a="1"/>
  <c r="DA13" i="30" s="1"/>
  <c r="CU13" i="30" a="1"/>
  <c r="CU13" i="30" s="1"/>
  <c r="CO13" i="30" a="1"/>
  <c r="CO13" i="30" s="1"/>
  <c r="CI13" i="30" a="1"/>
  <c r="CI13" i="30" s="1"/>
  <c r="CC13" i="30" a="1"/>
  <c r="CC13" i="30" s="1"/>
  <c r="BW13" i="30" a="1"/>
  <c r="BW13" i="30" s="1"/>
  <c r="BQ13" i="30" a="1"/>
  <c r="BQ13" i="30" s="1"/>
  <c r="BK13" i="30" a="1"/>
  <c r="BK13" i="30" s="1"/>
  <c r="BE13" i="30" a="1"/>
  <c r="BE13" i="30" s="1"/>
  <c r="AY13" i="30" a="1"/>
  <c r="AY13" i="30" s="1"/>
  <c r="I13" i="30" a="1"/>
  <c r="I13" i="30" s="1"/>
  <c r="C13" i="30" a="1"/>
  <c r="C13" i="30" s="1"/>
  <c r="KE12" i="30" a="1"/>
  <c r="KE12" i="30" s="1"/>
  <c r="JG12" i="30" a="1"/>
  <c r="JG12" i="30" s="1"/>
  <c r="JA12" i="30" a="1"/>
  <c r="JA12" i="30" s="1"/>
  <c r="IU12" i="30" a="1"/>
  <c r="IU12" i="30" s="1"/>
  <c r="IO12" i="30" a="1"/>
  <c r="IO12" i="30" s="1"/>
  <c r="II12" i="30" a="1"/>
  <c r="II12" i="30" s="1"/>
  <c r="HQ12" i="30" a="1"/>
  <c r="HQ12" i="30" s="1"/>
  <c r="HK12" i="30" a="1"/>
  <c r="HK12" i="30" s="1"/>
  <c r="HE12" i="30" a="1"/>
  <c r="HE12" i="30" s="1"/>
  <c r="GY12" i="30" a="1"/>
  <c r="GY12" i="30" s="1"/>
  <c r="GS12" i="30" a="1"/>
  <c r="GS12" i="30" s="1"/>
  <c r="GM12" i="30" a="1"/>
  <c r="GM12" i="30" s="1"/>
  <c r="GG12" i="30" a="1"/>
  <c r="GG12" i="30" s="1"/>
  <c r="GA12" i="30" a="1"/>
  <c r="GA12" i="30" s="1"/>
  <c r="FU12" i="30" a="1"/>
  <c r="FU12" i="30" s="1"/>
  <c r="FO12" i="30" a="1"/>
  <c r="FO12" i="30" s="1"/>
  <c r="FI12" i="30" a="1"/>
  <c r="FI12" i="30" s="1"/>
  <c r="FC12" i="30" a="1"/>
  <c r="FC12" i="30" s="1"/>
  <c r="EW12" i="30" a="1"/>
  <c r="EW12" i="30" s="1"/>
  <c r="EQ12" i="30" a="1"/>
  <c r="EQ12" i="30" s="1"/>
  <c r="EK12" i="30" a="1"/>
  <c r="EK12" i="30" s="1"/>
  <c r="EE12" i="30" a="1"/>
  <c r="EE12" i="30" s="1"/>
  <c r="DY12" i="30" a="1"/>
  <c r="DY12" i="30" s="1"/>
  <c r="DS12" i="30" a="1"/>
  <c r="DS12" i="30" s="1"/>
  <c r="DM12" i="30" a="1"/>
  <c r="DM12" i="30" s="1"/>
  <c r="DG12" i="30" a="1"/>
  <c r="DG12" i="30" s="1"/>
  <c r="DA12" i="30" a="1"/>
  <c r="DA12" i="30" s="1"/>
  <c r="CU12" i="30" a="1"/>
  <c r="CU12" i="30" s="1"/>
  <c r="CO12" i="30" a="1"/>
  <c r="CO12" i="30" s="1"/>
  <c r="CI12" i="30" a="1"/>
  <c r="CI12" i="30" s="1"/>
  <c r="CC12" i="30" a="1"/>
  <c r="CC12" i="30" s="1"/>
  <c r="BW12" i="30" a="1"/>
  <c r="BW12" i="30" s="1"/>
  <c r="BQ12" i="30" a="1"/>
  <c r="BQ12" i="30" s="1"/>
  <c r="BK12" i="30" a="1"/>
  <c r="BK12" i="30" s="1"/>
  <c r="BE12" i="30" a="1"/>
  <c r="BE12" i="30" s="1"/>
  <c r="AY12" i="30" a="1"/>
  <c r="AY12" i="30" s="1"/>
  <c r="AS12" i="30" a="1"/>
  <c r="AS12" i="30" s="1"/>
  <c r="AM12" i="30" a="1"/>
  <c r="AM12" i="30" s="1"/>
  <c r="I12" i="30" a="1"/>
  <c r="I12" i="30" s="1"/>
  <c r="C12" i="30" a="1"/>
  <c r="C12" i="30" s="1"/>
  <c r="KE11" i="30" a="1"/>
  <c r="KE11" i="30" s="1"/>
  <c r="JM11" i="30" a="1"/>
  <c r="JM11" i="30" s="1"/>
  <c r="JG11" i="30" a="1"/>
  <c r="JG11" i="30" s="1"/>
  <c r="JA11" i="30" a="1"/>
  <c r="JA11" i="30" s="1"/>
  <c r="IU11" i="30" a="1"/>
  <c r="IU11" i="30" s="1"/>
  <c r="IO11" i="30" a="1"/>
  <c r="IO11" i="30" s="1"/>
  <c r="II11" i="30" a="1"/>
  <c r="II11" i="30" s="1"/>
  <c r="HQ11" i="30" a="1"/>
  <c r="HQ11" i="30" s="1"/>
  <c r="HK11" i="30" a="1"/>
  <c r="HK11" i="30" s="1"/>
  <c r="HE11" i="30" a="1"/>
  <c r="HE11" i="30" s="1"/>
  <c r="GY11" i="30" a="1"/>
  <c r="GY11" i="30" s="1"/>
  <c r="GS11" i="30" a="1"/>
  <c r="GS11" i="30" s="1"/>
  <c r="GM11" i="30" a="1"/>
  <c r="GM11" i="30" s="1"/>
  <c r="GG11" i="30" a="1"/>
  <c r="GG11" i="30" s="1"/>
  <c r="GA11" i="30" a="1"/>
  <c r="GA11" i="30" s="1"/>
  <c r="FU11" i="30" a="1"/>
  <c r="FU11" i="30" s="1"/>
  <c r="FO11" i="30" a="1"/>
  <c r="FO11" i="30" s="1"/>
  <c r="FI11" i="30" a="1"/>
  <c r="FI11" i="30" s="1"/>
  <c r="FC11" i="30" a="1"/>
  <c r="FC11" i="30" s="1"/>
  <c r="EW11" i="30" a="1"/>
  <c r="EW11" i="30" s="1"/>
  <c r="EQ11" i="30" a="1"/>
  <c r="EQ11" i="30" s="1"/>
  <c r="EK11" i="30" a="1"/>
  <c r="EK11" i="30" s="1"/>
  <c r="EE11" i="30" a="1"/>
  <c r="EE11" i="30" s="1"/>
  <c r="DY11" i="30" a="1"/>
  <c r="DY11" i="30" s="1"/>
  <c r="DS11" i="30" a="1"/>
  <c r="DS11" i="30" s="1"/>
  <c r="DM11" i="30" a="1"/>
  <c r="DM11" i="30" s="1"/>
  <c r="DG11" i="30" a="1"/>
  <c r="DG11" i="30" s="1"/>
  <c r="DA11" i="30" a="1"/>
  <c r="DA11" i="30" s="1"/>
  <c r="CU11" i="30" a="1"/>
  <c r="CU11" i="30" s="1"/>
  <c r="CO11" i="30" a="1"/>
  <c r="CO11" i="30" s="1"/>
  <c r="CI11" i="30" a="1"/>
  <c r="CI11" i="30" s="1"/>
  <c r="CC11" i="30" a="1"/>
  <c r="CC11" i="30" s="1"/>
  <c r="BW11" i="30" a="1"/>
  <c r="BW11" i="30" s="1"/>
  <c r="BQ11" i="30" a="1"/>
  <c r="BQ11" i="30" s="1"/>
  <c r="BK11" i="30" a="1"/>
  <c r="BK11" i="30" s="1"/>
  <c r="BE11" i="30" a="1"/>
  <c r="BE11" i="30" s="1"/>
  <c r="AY11" i="30" a="1"/>
  <c r="AY11" i="30" s="1"/>
  <c r="AS11" i="30" a="1"/>
  <c r="AS11" i="30" s="1"/>
  <c r="AM11" i="30" a="1"/>
  <c r="AM11" i="30" s="1"/>
  <c r="AG11" i="30" a="1"/>
  <c r="AG11" i="30" s="1"/>
  <c r="AA11" i="30" a="1"/>
  <c r="AA11" i="30" s="1"/>
  <c r="I11" i="30" a="1"/>
  <c r="I11" i="30" s="1"/>
  <c r="C11" i="30" a="1"/>
  <c r="C11" i="30" s="1"/>
  <c r="KK10" i="30" a="1"/>
  <c r="KK10" i="30" s="1"/>
  <c r="KE10" i="30" a="1"/>
  <c r="KE10" i="30" s="1"/>
  <c r="JY10" i="30" a="1"/>
  <c r="JY10" i="30" s="1"/>
  <c r="JS10" i="30" a="1"/>
  <c r="JS10" i="30" s="1"/>
  <c r="JM10" i="30" a="1"/>
  <c r="JM10" i="30" s="1"/>
  <c r="JG10" i="30" a="1"/>
  <c r="JG10" i="30" s="1"/>
  <c r="JA10" i="30" a="1"/>
  <c r="JA10" i="30" s="1"/>
  <c r="IU10" i="30" a="1"/>
  <c r="IU10" i="30" s="1"/>
  <c r="IO10" i="30" a="1"/>
  <c r="IO10" i="30" s="1"/>
  <c r="II10" i="30" a="1"/>
  <c r="II10" i="30" s="1"/>
  <c r="HQ10" i="30" a="1"/>
  <c r="HQ10" i="30" s="1"/>
  <c r="HK10" i="30" a="1"/>
  <c r="HK10" i="30" s="1"/>
  <c r="HE10" i="30" a="1"/>
  <c r="HE10" i="30" s="1"/>
  <c r="GY10" i="30" a="1"/>
  <c r="GY10" i="30" s="1"/>
  <c r="GS10" i="30" a="1"/>
  <c r="GS10" i="30" s="1"/>
  <c r="GM10" i="30" a="1"/>
  <c r="GM10" i="30" s="1"/>
  <c r="GG10" i="30" a="1"/>
  <c r="GG10" i="30" s="1"/>
  <c r="GA10" i="30" a="1"/>
  <c r="GA10" i="30" s="1"/>
  <c r="FU10" i="30" a="1"/>
  <c r="FU10" i="30" s="1"/>
  <c r="FO10" i="30" a="1"/>
  <c r="FO10" i="30" s="1"/>
  <c r="FI10" i="30" a="1"/>
  <c r="FI10" i="30" s="1"/>
  <c r="FC10" i="30" a="1"/>
  <c r="FC10" i="30" s="1"/>
  <c r="EW10" i="30" a="1"/>
  <c r="EW10" i="30" s="1"/>
  <c r="EQ10" i="30" a="1"/>
  <c r="EQ10" i="30" s="1"/>
  <c r="EK10" i="30" a="1"/>
  <c r="EK10" i="30" s="1"/>
  <c r="EE10" i="30" a="1"/>
  <c r="EE10" i="30" s="1"/>
  <c r="DY10" i="30" a="1"/>
  <c r="DY10" i="30" s="1"/>
  <c r="DS10" i="30" a="1"/>
  <c r="DS10" i="30" s="1"/>
  <c r="DM10" i="30" a="1"/>
  <c r="DM10" i="30" s="1"/>
  <c r="DG10" i="30" a="1"/>
  <c r="DG10" i="30" s="1"/>
  <c r="DA10" i="30" a="1"/>
  <c r="DA10" i="30" s="1"/>
  <c r="CU10" i="30" a="1"/>
  <c r="CU10" i="30" s="1"/>
  <c r="CO10" i="30" a="1"/>
  <c r="CO10" i="30" s="1"/>
  <c r="CI10" i="30" a="1"/>
  <c r="CI10" i="30" s="1"/>
  <c r="CC10" i="30" a="1"/>
  <c r="CC10" i="30" s="1"/>
  <c r="BW10" i="30" a="1"/>
  <c r="BW10" i="30" s="1"/>
  <c r="BQ10" i="30" a="1"/>
  <c r="BQ10" i="30" s="1"/>
  <c r="BK10" i="30" a="1"/>
  <c r="BK10" i="30" s="1"/>
  <c r="BE10" i="30" a="1"/>
  <c r="BE10" i="30" s="1"/>
  <c r="AY10" i="30" a="1"/>
  <c r="AY10" i="30" s="1"/>
  <c r="AS10" i="30" a="1"/>
  <c r="AS10" i="30" s="1"/>
  <c r="AM10" i="30" a="1"/>
  <c r="AM10" i="30" s="1"/>
  <c r="AG10" i="30" a="1"/>
  <c r="AG10" i="30" s="1"/>
  <c r="AA10" i="30" a="1"/>
  <c r="AA10" i="30" s="1"/>
  <c r="U10" i="30" a="1"/>
  <c r="U10" i="30" s="1"/>
  <c r="O10" i="30" a="1"/>
  <c r="O10" i="30" s="1"/>
  <c r="I10" i="30" a="1"/>
  <c r="I10" i="30" s="1"/>
  <c r="C10" i="30" a="1"/>
  <c r="C10" i="30" s="1"/>
  <c r="KW9" i="30" a="1"/>
  <c r="KW9" i="30" s="1"/>
  <c r="KQ9" i="30" a="1"/>
  <c r="KQ9" i="30" s="1"/>
  <c r="KK9" i="30" a="1"/>
  <c r="KK9" i="30" s="1"/>
  <c r="KE9" i="30" a="1"/>
  <c r="KE9" i="30" s="1"/>
  <c r="JY9" i="30" a="1"/>
  <c r="JY9" i="30" s="1"/>
  <c r="JS9" i="30" a="1"/>
  <c r="JS9" i="30" s="1"/>
  <c r="JM9" i="30" a="1"/>
  <c r="JM9" i="30" s="1"/>
  <c r="JG9" i="30" a="1"/>
  <c r="JG9" i="30" s="1"/>
  <c r="JA9" i="30" a="1"/>
  <c r="JA9" i="30" s="1"/>
  <c r="IU9" i="30" a="1"/>
  <c r="IU9" i="30" s="1"/>
  <c r="IO9" i="30" a="1"/>
  <c r="IO9" i="30" s="1"/>
  <c r="II9" i="30" a="1"/>
  <c r="II9" i="30" s="1"/>
  <c r="HQ9" i="30" a="1"/>
  <c r="HQ9" i="30" s="1"/>
  <c r="HK9" i="30" a="1"/>
  <c r="HK9" i="30" s="1"/>
  <c r="HE9" i="30" a="1"/>
  <c r="HE9" i="30" s="1"/>
  <c r="GY9" i="30" a="1"/>
  <c r="GY9" i="30" s="1"/>
  <c r="GS9" i="30" a="1"/>
  <c r="GS9" i="30" s="1"/>
  <c r="GM9" i="30" a="1"/>
  <c r="GM9" i="30" s="1"/>
  <c r="GG9" i="30" a="1"/>
  <c r="GG9" i="30" s="1"/>
  <c r="GA9" i="30" a="1"/>
  <c r="GA9" i="30" s="1"/>
  <c r="FU9" i="30" a="1"/>
  <c r="FU9" i="30" s="1"/>
  <c r="FO9" i="30" a="1"/>
  <c r="FO9" i="30" s="1"/>
  <c r="FI9" i="30" a="1"/>
  <c r="FI9" i="30" s="1"/>
  <c r="FC9" i="30" a="1"/>
  <c r="FC9" i="30" s="1"/>
  <c r="EW9" i="30" a="1"/>
  <c r="EW9" i="30" s="1"/>
  <c r="EQ9" i="30" a="1"/>
  <c r="EQ9" i="30" s="1"/>
  <c r="EK9" i="30" a="1"/>
  <c r="EK9" i="30" s="1"/>
  <c r="EE9" i="30" a="1"/>
  <c r="EE9" i="30" s="1"/>
  <c r="DY9" i="30" a="1"/>
  <c r="DY9" i="30" s="1"/>
  <c r="DS9" i="30" a="1"/>
  <c r="DS9" i="30" s="1"/>
  <c r="DM9" i="30" a="1"/>
  <c r="DM9" i="30" s="1"/>
  <c r="DG9" i="30" a="1"/>
  <c r="DG9" i="30" s="1"/>
  <c r="DA9" i="30" a="1"/>
  <c r="DA9" i="30" s="1"/>
  <c r="CU9" i="30" a="1"/>
  <c r="CU9" i="30" s="1"/>
  <c r="CO9" i="30" a="1"/>
  <c r="CO9" i="30" s="1"/>
  <c r="CI9" i="30" a="1"/>
  <c r="CI9" i="30" s="1"/>
  <c r="CC9" i="30" a="1"/>
  <c r="CC9" i="30" s="1"/>
  <c r="BW9" i="30" a="1"/>
  <c r="BW9" i="30" s="1"/>
  <c r="BQ9" i="30" a="1"/>
  <c r="BQ9" i="30" s="1"/>
  <c r="BK9" i="30" a="1"/>
  <c r="BK9" i="30" s="1"/>
  <c r="BE9" i="30" a="1"/>
  <c r="BE9" i="30" s="1"/>
  <c r="AY9" i="30" a="1"/>
  <c r="AY9" i="30" s="1"/>
  <c r="AS9" i="30" a="1"/>
  <c r="AS9" i="30" s="1"/>
  <c r="AM9" i="30" a="1"/>
  <c r="AM9" i="30" s="1"/>
  <c r="AG9" i="30" a="1"/>
  <c r="AG9" i="30" s="1"/>
  <c r="AA9" i="30" a="1"/>
  <c r="AA9" i="30" s="1"/>
  <c r="U9" i="30" a="1"/>
  <c r="U9" i="30" s="1"/>
  <c r="O9" i="30" a="1"/>
  <c r="O9" i="30" s="1"/>
  <c r="I9" i="30" a="1"/>
  <c r="I9" i="30" s="1"/>
  <c r="C9" i="30" a="1"/>
  <c r="C9" i="30" s="1"/>
  <c r="KW8" i="30" a="1"/>
  <c r="KW8" i="30" s="1"/>
  <c r="KQ8" i="30" a="1"/>
  <c r="KQ8" i="30" s="1"/>
  <c r="KK8" i="30" a="1"/>
  <c r="KK8" i="30" s="1"/>
  <c r="KE8" i="30" a="1"/>
  <c r="KE8" i="30" s="1"/>
  <c r="JY8" i="30" a="1"/>
  <c r="JY8" i="30" s="1"/>
  <c r="JS8" i="30" a="1"/>
  <c r="JS8" i="30" s="1"/>
  <c r="JM8" i="30" a="1"/>
  <c r="JM8" i="30" s="1"/>
  <c r="JG8" i="30" a="1"/>
  <c r="JG8" i="30" s="1"/>
  <c r="JA8" i="30" a="1"/>
  <c r="JA8" i="30" s="1"/>
  <c r="IU8" i="30" a="1"/>
  <c r="IU8" i="30" s="1"/>
  <c r="IO8" i="30" a="1"/>
  <c r="IO8" i="30" s="1"/>
  <c r="II8" i="30" a="1"/>
  <c r="II8" i="30" s="1"/>
  <c r="HQ8" i="30" a="1"/>
  <c r="HQ8" i="30" s="1"/>
  <c r="HK8" i="30" a="1"/>
  <c r="HK8" i="30" s="1"/>
  <c r="HE8" i="30" a="1"/>
  <c r="HE8" i="30" s="1"/>
  <c r="GY8" i="30" a="1"/>
  <c r="GY8" i="30" s="1"/>
  <c r="GS8" i="30" a="1"/>
  <c r="GS8" i="30" s="1"/>
  <c r="GM8" i="30" a="1"/>
  <c r="GM8" i="30" s="1"/>
  <c r="GG8" i="30" a="1"/>
  <c r="GG8" i="30" s="1"/>
  <c r="GA8" i="30" a="1"/>
  <c r="GA8" i="30" s="1"/>
  <c r="FU8" i="30" a="1"/>
  <c r="FU8" i="30" s="1"/>
  <c r="FO8" i="30" a="1"/>
  <c r="FO8" i="30" s="1"/>
  <c r="FI8" i="30" a="1"/>
  <c r="FI8" i="30" s="1"/>
  <c r="FC8" i="30" a="1"/>
  <c r="FC8" i="30" s="1"/>
  <c r="EW8" i="30" a="1"/>
  <c r="EW8" i="30" s="1"/>
  <c r="EQ8" i="30" a="1"/>
  <c r="EQ8" i="30" s="1"/>
  <c r="EK8" i="30" a="1"/>
  <c r="EK8" i="30" s="1"/>
  <c r="EE8" i="30" a="1"/>
  <c r="EE8" i="30" s="1"/>
  <c r="DY8" i="30" a="1"/>
  <c r="DY8" i="30" s="1"/>
  <c r="DS8" i="30" a="1"/>
  <c r="DS8" i="30" s="1"/>
  <c r="DM8" i="30" a="1"/>
  <c r="DM8" i="30" s="1"/>
  <c r="DG8" i="30" a="1"/>
  <c r="DG8" i="30" s="1"/>
  <c r="DA8" i="30" a="1"/>
  <c r="DA8" i="30" s="1"/>
  <c r="CU8" i="30" a="1"/>
  <c r="CU8" i="30" s="1"/>
  <c r="CO8" i="30" a="1"/>
  <c r="CO8" i="30" s="1"/>
  <c r="CI8" i="30" a="1"/>
  <c r="CI8" i="30" s="1"/>
  <c r="CC8" i="30" a="1"/>
  <c r="CC8" i="30" s="1"/>
  <c r="BW8" i="30" a="1"/>
  <c r="BW8" i="30" s="1"/>
  <c r="BQ8" i="30" a="1"/>
  <c r="BQ8" i="30" s="1"/>
  <c r="BK8" i="30" a="1"/>
  <c r="BK8" i="30" s="1"/>
  <c r="BE8" i="30" a="1"/>
  <c r="BE8" i="30" s="1"/>
  <c r="AY8" i="30" a="1"/>
  <c r="AY8" i="30" s="1"/>
  <c r="AS8" i="30" a="1"/>
  <c r="AS8" i="30" s="1"/>
  <c r="AM8" i="30" a="1"/>
  <c r="AM8" i="30" s="1"/>
  <c r="AG8" i="30" a="1"/>
  <c r="AG8" i="30" s="1"/>
  <c r="AA8" i="30" a="1"/>
  <c r="AA8" i="30" s="1"/>
  <c r="U8" i="30" a="1"/>
  <c r="U8" i="30" s="1"/>
  <c r="O8" i="30" a="1"/>
  <c r="O8" i="30" s="1"/>
  <c r="I8" i="30" a="1"/>
  <c r="I8" i="30" s="1"/>
  <c r="C8" i="30" a="1"/>
  <c r="C8" i="30" s="1"/>
  <c r="KW7" i="30" a="1"/>
  <c r="KW7" i="30" s="1"/>
  <c r="KX7" i="30" s="1"/>
  <c r="KQ7" i="30" a="1"/>
  <c r="KQ7" i="30" s="1"/>
  <c r="KR7" i="30" s="1"/>
  <c r="KK7" i="30" a="1"/>
  <c r="KK7" i="30" s="1"/>
  <c r="KL7" i="30" s="1"/>
  <c r="KE7" i="30" a="1"/>
  <c r="KE7" i="30" s="1"/>
  <c r="KF7" i="30" s="1"/>
  <c r="JY7" i="30" a="1"/>
  <c r="JY7" i="30" s="1"/>
  <c r="JZ7" i="30" s="1"/>
  <c r="JS7" i="30" a="1"/>
  <c r="JS7" i="30" s="1"/>
  <c r="JT7" i="30" s="1"/>
  <c r="JM7" i="30" a="1"/>
  <c r="JM7" i="30" s="1"/>
  <c r="JN7" i="30" s="1"/>
  <c r="JG7" i="30" a="1"/>
  <c r="JG7" i="30" s="1"/>
  <c r="JA7" i="30" a="1"/>
  <c r="JA7" i="30" s="1"/>
  <c r="JB7" i="30" s="1"/>
  <c r="IU7" i="30" a="1"/>
  <c r="IU7" i="30" s="1"/>
  <c r="IV7" i="30" s="1"/>
  <c r="IO7" i="30" a="1"/>
  <c r="IO7" i="30" s="1"/>
  <c r="IP7" i="30" s="1"/>
  <c r="II7" i="30" a="1"/>
  <c r="II7" i="30" s="1"/>
  <c r="IJ7" i="30" s="1"/>
  <c r="HQ7" i="30" a="1"/>
  <c r="HQ7" i="30" s="1"/>
  <c r="HR7" i="30" s="1"/>
  <c r="HK7" i="30" a="1"/>
  <c r="HK7" i="30" s="1"/>
  <c r="HE7" i="30" a="1"/>
  <c r="HE7" i="30" s="1"/>
  <c r="HF7" i="30" s="1"/>
  <c r="GY7" i="30" a="1"/>
  <c r="GY7" i="30" s="1"/>
  <c r="GZ7" i="30" s="1"/>
  <c r="GS7" i="30" a="1"/>
  <c r="GS7" i="30" s="1"/>
  <c r="GT7" i="30" s="1"/>
  <c r="GM7" i="30" a="1"/>
  <c r="GM7" i="30" s="1"/>
  <c r="GN7" i="30" s="1"/>
  <c r="GG7" i="30" a="1"/>
  <c r="GG7" i="30" s="1"/>
  <c r="GH7" i="30" s="1"/>
  <c r="GA7" i="30" a="1"/>
  <c r="GA7" i="30" s="1"/>
  <c r="GB7" i="30" s="1"/>
  <c r="FU7" i="30" a="1"/>
  <c r="FU7" i="30" s="1"/>
  <c r="FV7" i="30" s="1"/>
  <c r="FO7" i="30" a="1"/>
  <c r="FO7" i="30" s="1"/>
  <c r="FI7" i="30" a="1"/>
  <c r="FI7" i="30" s="1"/>
  <c r="FC7" i="30" a="1"/>
  <c r="FC7" i="30" s="1"/>
  <c r="FD7" i="30" s="1"/>
  <c r="EW7" i="30" a="1"/>
  <c r="EW7" i="30" s="1"/>
  <c r="EX7" i="30" s="1"/>
  <c r="EQ7" i="30" a="1"/>
  <c r="EQ7" i="30" s="1"/>
  <c r="ER7" i="30" s="1"/>
  <c r="EK7" i="30" a="1"/>
  <c r="EK7" i="30" s="1"/>
  <c r="EL7" i="30" s="1"/>
  <c r="EE7" i="30" a="1"/>
  <c r="EE7" i="30" s="1"/>
  <c r="EF7" i="30" s="1"/>
  <c r="DY7" i="30" a="1"/>
  <c r="DY7" i="30" s="1"/>
  <c r="DZ7" i="30" s="1"/>
  <c r="DS7" i="30" a="1"/>
  <c r="DS7" i="30" s="1"/>
  <c r="DM7" i="30" a="1"/>
  <c r="DM7" i="30" s="1"/>
  <c r="DG7" i="30" a="1"/>
  <c r="DG7" i="30" s="1"/>
  <c r="DH7" i="30" s="1"/>
  <c r="DA7" i="30" a="1"/>
  <c r="DA7" i="30" s="1"/>
  <c r="DB7" i="30" s="1"/>
  <c r="CU7" i="30" a="1"/>
  <c r="CU7" i="30" s="1"/>
  <c r="CV7" i="30" s="1"/>
  <c r="CO7" i="30" a="1"/>
  <c r="CO7" i="30" s="1"/>
  <c r="CP7" i="30" s="1"/>
  <c r="CI7" i="30" a="1"/>
  <c r="CI7" i="30" s="1"/>
  <c r="CJ7" i="30" s="1"/>
  <c r="CC7" i="30" a="1"/>
  <c r="CC7" i="30" s="1"/>
  <c r="CD7" i="30" s="1"/>
  <c r="BW7" i="30" a="1"/>
  <c r="BW7" i="30" s="1"/>
  <c r="BQ7" i="30" a="1"/>
  <c r="BQ7" i="30" s="1"/>
  <c r="BK7" i="30" a="1"/>
  <c r="BK7" i="30" s="1"/>
  <c r="BL7" i="30" s="1"/>
  <c r="BE7" i="30" a="1"/>
  <c r="BE7" i="30" s="1"/>
  <c r="BF7" i="30" s="1"/>
  <c r="AY7" i="30" a="1"/>
  <c r="AY7" i="30" s="1"/>
  <c r="AZ7" i="30" s="1"/>
  <c r="AS7" i="30" a="1"/>
  <c r="AS7" i="30" s="1"/>
  <c r="AT7" i="30" s="1"/>
  <c r="AM7" i="30" a="1"/>
  <c r="AM7" i="30" s="1"/>
  <c r="AN7" i="30" s="1"/>
  <c r="AG7" i="30" a="1"/>
  <c r="AG7" i="30" s="1"/>
  <c r="AH7" i="30" s="1"/>
  <c r="AA7" i="30" a="1"/>
  <c r="AA7" i="30" s="1"/>
  <c r="U7" i="30" a="1"/>
  <c r="U7" i="30" s="1"/>
  <c r="O7" i="30" a="1"/>
  <c r="O7" i="30" s="1"/>
  <c r="P7" i="30" s="1"/>
  <c r="I7" i="30" a="1"/>
  <c r="I7" i="30" s="1"/>
  <c r="J7" i="30" s="1"/>
  <c r="C7" i="30" a="1"/>
  <c r="C7" i="30" s="1"/>
  <c r="D7" i="30" s="1"/>
  <c r="KX5" i="30"/>
  <c r="KR5" i="30"/>
  <c r="KL5" i="30"/>
  <c r="KF5" i="30"/>
  <c r="JZ5" i="30"/>
  <c r="JT5" i="30"/>
  <c r="JN5" i="30"/>
  <c r="JH5" i="30"/>
  <c r="JB5" i="30"/>
  <c r="IV5" i="30"/>
  <c r="IP5" i="30"/>
  <c r="IJ5" i="30"/>
  <c r="HR5" i="30"/>
  <c r="HL5" i="30"/>
  <c r="HF5" i="30"/>
  <c r="GZ5" i="30"/>
  <c r="GT5" i="30"/>
  <c r="GN5" i="30"/>
  <c r="GH5" i="30"/>
  <c r="GB5" i="30"/>
  <c r="FV5" i="30"/>
  <c r="FP5" i="30"/>
  <c r="FJ5" i="30"/>
  <c r="FD5" i="30"/>
  <c r="EX5" i="30"/>
  <c r="ER5" i="30"/>
  <c r="EL5" i="30"/>
  <c r="EF5" i="30"/>
  <c r="DZ5" i="30"/>
  <c r="DT5" i="30"/>
  <c r="DN5" i="30"/>
  <c r="DH5" i="30"/>
  <c r="DB5" i="30"/>
  <c r="CV5" i="30"/>
  <c r="CP5" i="30"/>
  <c r="CJ5" i="30"/>
  <c r="CD5" i="30"/>
  <c r="BX5" i="30"/>
  <c r="BR5" i="30"/>
  <c r="BL5" i="30"/>
  <c r="BF5" i="30"/>
  <c r="AZ5" i="30"/>
  <c r="AT5" i="30"/>
  <c r="AN5" i="30"/>
  <c r="AH5" i="30"/>
  <c r="AB5" i="30"/>
  <c r="V5" i="30"/>
  <c r="P5" i="30"/>
  <c r="J5" i="30"/>
  <c r="D5" i="30"/>
  <c r="KX4" i="30"/>
  <c r="KR4" i="30"/>
  <c r="KL4" i="30"/>
  <c r="KF4" i="30"/>
  <c r="JZ4" i="30"/>
  <c r="JT4" i="30"/>
  <c r="JN4" i="30"/>
  <c r="JH4" i="30"/>
  <c r="JB4" i="30"/>
  <c r="IV4" i="30"/>
  <c r="IP4" i="30"/>
  <c r="IJ4" i="30"/>
  <c r="HR4" i="30"/>
  <c r="HL4" i="30"/>
  <c r="HF4" i="30"/>
  <c r="GZ4" i="30"/>
  <c r="GT4" i="30"/>
  <c r="GN4" i="30"/>
  <c r="GH4" i="30"/>
  <c r="GB4" i="30"/>
  <c r="FV4" i="30"/>
  <c r="FP4" i="30"/>
  <c r="FJ4" i="30"/>
  <c r="FD4" i="30"/>
  <c r="EX4" i="30"/>
  <c r="ER4" i="30"/>
  <c r="EL4" i="30"/>
  <c r="EF4" i="30"/>
  <c r="DZ4" i="30"/>
  <c r="DT4" i="30"/>
  <c r="DN4" i="30"/>
  <c r="DH4" i="30"/>
  <c r="DB4" i="30"/>
  <c r="CV4" i="30"/>
  <c r="CP4" i="30"/>
  <c r="CJ4" i="30"/>
  <c r="CD4" i="30"/>
  <c r="BX4" i="30"/>
  <c r="BR4" i="30"/>
  <c r="BL4" i="30"/>
  <c r="BF4" i="30"/>
  <c r="AZ4" i="30"/>
  <c r="AT4" i="30"/>
  <c r="AN4" i="30"/>
  <c r="AH4" i="30"/>
  <c r="AB4" i="30"/>
  <c r="V4" i="30"/>
  <c r="P4" i="30"/>
  <c r="J4" i="30"/>
  <c r="D4" i="30"/>
  <c r="KX3" i="30"/>
  <c r="KR3" i="30"/>
  <c r="KL3" i="30"/>
  <c r="KF3" i="30"/>
  <c r="JZ3" i="30"/>
  <c r="JT3" i="30"/>
  <c r="JN3" i="30"/>
  <c r="JH3" i="30"/>
  <c r="JB3" i="30"/>
  <c r="IV3" i="30"/>
  <c r="IP3" i="30"/>
  <c r="IJ3" i="30"/>
  <c r="HR3" i="30"/>
  <c r="HL3" i="30"/>
  <c r="HF3" i="30"/>
  <c r="GZ3" i="30"/>
  <c r="GT3" i="30"/>
  <c r="GN3" i="30"/>
  <c r="GH3" i="30"/>
  <c r="GB3" i="30"/>
  <c r="FV3" i="30"/>
  <c r="FP3" i="30"/>
  <c r="FJ3" i="30"/>
  <c r="FD3" i="30"/>
  <c r="EX3" i="30"/>
  <c r="ER3" i="30"/>
  <c r="EL3" i="30"/>
  <c r="EF3" i="30"/>
  <c r="DZ3" i="30"/>
  <c r="DT3" i="30"/>
  <c r="DN3" i="30"/>
  <c r="DH3" i="30"/>
  <c r="DB3" i="30"/>
  <c r="CV3" i="30"/>
  <c r="CP3" i="30"/>
  <c r="CJ3" i="30"/>
  <c r="CD3" i="30"/>
  <c r="BX3" i="30"/>
  <c r="BR3" i="30"/>
  <c r="BL3" i="30"/>
  <c r="BF3" i="30"/>
  <c r="AZ3" i="30"/>
  <c r="AT3" i="30"/>
  <c r="AN3" i="30"/>
  <c r="AH3" i="30"/>
  <c r="AB3" i="30"/>
  <c r="V3" i="30"/>
  <c r="P3" i="30"/>
  <c r="J3" i="30"/>
  <c r="D3" i="30"/>
  <c r="KX2" i="30"/>
  <c r="KR2" i="30"/>
  <c r="KL2" i="30"/>
  <c r="KF2" i="30"/>
  <c r="JZ2" i="30"/>
  <c r="JT2" i="30"/>
  <c r="JN2" i="30"/>
  <c r="JH2" i="30"/>
  <c r="JB2" i="30"/>
  <c r="IV2" i="30"/>
  <c r="IP2" i="30"/>
  <c r="IJ2" i="30"/>
  <c r="HR2" i="30"/>
  <c r="HL2" i="30"/>
  <c r="HF2" i="30"/>
  <c r="GZ2" i="30"/>
  <c r="GT2" i="30"/>
  <c r="GN2" i="30"/>
  <c r="GH2" i="30"/>
  <c r="GB2" i="30"/>
  <c r="FV2" i="30"/>
  <c r="FP2" i="30"/>
  <c r="FJ2" i="30"/>
  <c r="FD2" i="30"/>
  <c r="EX2" i="30"/>
  <c r="ER2" i="30"/>
  <c r="EL2" i="30"/>
  <c r="EF2" i="30"/>
  <c r="DZ2" i="30"/>
  <c r="DT2" i="30"/>
  <c r="DN2" i="30"/>
  <c r="DH2" i="30"/>
  <c r="DB2" i="30"/>
  <c r="CV2" i="30"/>
  <c r="CP2" i="30"/>
  <c r="CJ2" i="30"/>
  <c r="CD2" i="30"/>
  <c r="BX2" i="30"/>
  <c r="BR2" i="30"/>
  <c r="BL2" i="30"/>
  <c r="BF2" i="30"/>
  <c r="AZ2" i="30"/>
  <c r="AT2" i="30"/>
  <c r="AN2" i="30"/>
  <c r="AH2" i="30"/>
  <c r="AB2" i="30"/>
  <c r="V2" i="30"/>
  <c r="P2" i="30"/>
  <c r="J2" i="30"/>
  <c r="D2" i="30"/>
  <c r="E115" i="29"/>
  <c r="K80" i="29"/>
  <c r="E61" i="29"/>
  <c r="C25" i="29" a="1"/>
  <c r="C25" i="29" s="1"/>
  <c r="C24" i="29" a="1"/>
  <c r="C24" i="29" s="1"/>
  <c r="C23" i="29" a="1"/>
  <c r="C23" i="29" s="1"/>
  <c r="C22" i="29" a="1"/>
  <c r="C22" i="29" s="1"/>
  <c r="C21" i="29" a="1"/>
  <c r="C21" i="29" s="1"/>
  <c r="C20" i="29" a="1"/>
  <c r="C20" i="29" s="1"/>
  <c r="C19" i="29" a="1"/>
  <c r="C19" i="29" s="1"/>
  <c r="C18" i="29" a="1"/>
  <c r="C18" i="29" s="1"/>
  <c r="C17" i="29" a="1"/>
  <c r="C17" i="29" s="1"/>
  <c r="C16" i="29" a="1"/>
  <c r="C16" i="29" s="1"/>
  <c r="C15" i="29" a="1"/>
  <c r="C15" i="29" s="1"/>
  <c r="C14" i="29" a="1"/>
  <c r="C14" i="29" s="1"/>
  <c r="I13" i="29" a="1"/>
  <c r="I13" i="29" s="1"/>
  <c r="C13" i="29" a="1"/>
  <c r="C13" i="29" s="1"/>
  <c r="I12" i="29" a="1"/>
  <c r="I12" i="29" s="1"/>
  <c r="C12" i="29" a="1"/>
  <c r="C12" i="29" s="1"/>
  <c r="I11" i="29" a="1"/>
  <c r="I11" i="29" s="1"/>
  <c r="C11" i="29" a="1"/>
  <c r="C11" i="29" s="1"/>
  <c r="I10" i="29" a="1"/>
  <c r="I10" i="29" s="1"/>
  <c r="J10" i="29" s="1"/>
  <c r="C10" i="29" a="1"/>
  <c r="C10" i="29" s="1"/>
  <c r="D10" i="29" s="1"/>
  <c r="J7" i="29"/>
  <c r="D7" i="29"/>
  <c r="J5" i="29"/>
  <c r="D5" i="29"/>
  <c r="I4" i="29"/>
  <c r="C4" i="29"/>
  <c r="J2" i="29"/>
  <c r="D2" i="29"/>
  <c r="J20" i="9" a="1"/>
  <c r="J20" i="9" s="1"/>
  <c r="J19" i="9" a="1"/>
  <c r="J19" i="9" s="1"/>
  <c r="J18" i="9" a="1"/>
  <c r="J18" i="9" s="1"/>
  <c r="Q17" i="9" a="1"/>
  <c r="Q17" i="9" s="1"/>
  <c r="J17" i="9" a="1"/>
  <c r="J17" i="9" s="1"/>
  <c r="Q16" i="9" a="1"/>
  <c r="Q16" i="9" s="1"/>
  <c r="J16" i="9" a="1"/>
  <c r="J16" i="9" s="1"/>
  <c r="Q15" i="9" a="1"/>
  <c r="Q15" i="9" s="1"/>
  <c r="J15" i="9" a="1"/>
  <c r="J15" i="9" s="1"/>
  <c r="Q14" i="9" a="1"/>
  <c r="Q14" i="9" s="1"/>
  <c r="J14" i="9" a="1"/>
  <c r="J14" i="9" s="1"/>
  <c r="C14" i="9" a="1"/>
  <c r="C14" i="9" s="1"/>
  <c r="Q13" i="9" a="1"/>
  <c r="Q13" i="9" s="1"/>
  <c r="J13" i="9" a="1"/>
  <c r="J13" i="9" s="1"/>
  <c r="C13" i="9" a="1"/>
  <c r="C13" i="9" s="1"/>
  <c r="Q12" i="9" a="1"/>
  <c r="Q12" i="9" s="1"/>
  <c r="J12" i="9" a="1"/>
  <c r="J12" i="9" s="1"/>
  <c r="C12" i="9" a="1"/>
  <c r="C12" i="9" s="1"/>
  <c r="Q11" i="9" a="1"/>
  <c r="Q11" i="9" s="1"/>
  <c r="J11" i="9" a="1"/>
  <c r="J11" i="9" s="1"/>
  <c r="C11" i="9" a="1"/>
  <c r="C11" i="9" s="1"/>
  <c r="Q10" i="9" a="1"/>
  <c r="Q10" i="9" s="1"/>
  <c r="J10" i="9" a="1"/>
  <c r="J10" i="9" s="1"/>
  <c r="C10" i="9" a="1"/>
  <c r="C10" i="9" s="1"/>
  <c r="Q9" i="9" a="1"/>
  <c r="Q9" i="9" s="1"/>
  <c r="J9" i="9" a="1"/>
  <c r="J9" i="9" s="1"/>
  <c r="C9" i="9" a="1"/>
  <c r="C9" i="9" s="1"/>
  <c r="J8" i="9"/>
  <c r="C8" i="9"/>
  <c r="R7" i="9"/>
  <c r="K7" i="9"/>
  <c r="D7" i="9"/>
  <c r="R2" i="9"/>
  <c r="K2" i="9"/>
  <c r="D2" i="9"/>
  <c r="AO177" i="28"/>
  <c r="DN92" i="28"/>
  <c r="DN104" i="28" s="1"/>
  <c r="DG92" i="28"/>
  <c r="DG104" i="28" s="1"/>
  <c r="CZ92" i="28"/>
  <c r="CZ104" i="28" s="1"/>
  <c r="CS92" i="28"/>
  <c r="CS104" i="28" s="1"/>
  <c r="CL92" i="28"/>
  <c r="CL104" i="28" s="1"/>
  <c r="BX92" i="28"/>
  <c r="BX104" i="28" s="1"/>
  <c r="AA87" i="28"/>
  <c r="F72" i="28"/>
  <c r="F122" i="28" s="1"/>
  <c r="F196" i="28" s="1"/>
  <c r="CS53" i="28"/>
  <c r="DG45" i="28"/>
  <c r="CB30" i="28" a="1"/>
  <c r="CB30" i="28" s="1"/>
  <c r="CB29" i="28" a="1"/>
  <c r="CB29" i="28" s="1"/>
  <c r="CB28" i="28" a="1"/>
  <c r="CB28" i="28" s="1"/>
  <c r="CB27" i="28" a="1"/>
  <c r="CB27" i="28" s="1"/>
  <c r="CB26" i="28" a="1"/>
  <c r="CB26" i="28" s="1"/>
  <c r="CB25" i="28" a="1"/>
  <c r="CB25" i="28" s="1"/>
  <c r="CB24" i="28" a="1"/>
  <c r="CB24" i="28" s="1"/>
  <c r="CB23" i="28" a="1"/>
  <c r="CB23" i="28" s="1"/>
  <c r="CB22" i="28" a="1"/>
  <c r="CB22" i="28" s="1"/>
  <c r="CB21" i="28" a="1"/>
  <c r="CB21" i="28" s="1"/>
  <c r="CB20" i="28" a="1"/>
  <c r="CB20" i="28" s="1"/>
  <c r="BU20" i="28" a="1"/>
  <c r="BU20" i="28" s="1"/>
  <c r="CB19" i="28" a="1"/>
  <c r="CB19" i="28" s="1"/>
  <c r="BU19" i="28" a="1"/>
  <c r="BU19" i="28" s="1"/>
  <c r="CB18" i="28" a="1"/>
  <c r="CB18" i="28" s="1"/>
  <c r="BU18" i="28" a="1"/>
  <c r="BU18" i="28" s="1"/>
  <c r="BN18" i="28" a="1"/>
  <c r="BN18" i="28" s="1"/>
  <c r="BG18" i="28" a="1"/>
  <c r="BG18" i="28" s="1"/>
  <c r="CB17" i="28" a="1"/>
  <c r="CB17" i="28" s="1"/>
  <c r="BU17" i="28" a="1"/>
  <c r="BU17" i="28" s="1"/>
  <c r="BN17" i="28" a="1"/>
  <c r="BN17" i="28" s="1"/>
  <c r="BG17" i="28" a="1"/>
  <c r="BG17" i="28" s="1"/>
  <c r="AZ17" i="28" a="1"/>
  <c r="AZ17" i="28" s="1"/>
  <c r="C17" i="28" a="1"/>
  <c r="C17" i="28" s="1"/>
  <c r="CB16" i="28" a="1"/>
  <c r="CB16" i="28" s="1"/>
  <c r="BU16" i="28" a="1"/>
  <c r="BU16" i="28" s="1"/>
  <c r="BN16" i="28" a="1"/>
  <c r="BN16" i="28" s="1"/>
  <c r="BG16" i="28" a="1"/>
  <c r="BG16" i="28" s="1"/>
  <c r="AZ16" i="28" a="1"/>
  <c r="AZ16" i="28" s="1"/>
  <c r="AS16" i="28" a="1"/>
  <c r="AS16" i="28" s="1"/>
  <c r="AL16" i="28" a="1"/>
  <c r="AL16" i="28" s="1"/>
  <c r="C16" i="28" a="1"/>
  <c r="C16" i="28" s="1"/>
  <c r="CB15" i="28" a="1"/>
  <c r="CB15" i="28" s="1"/>
  <c r="BU15" i="28" a="1"/>
  <c r="BU15" i="28" s="1"/>
  <c r="BN15" i="28" a="1"/>
  <c r="BN15" i="28" s="1"/>
  <c r="BG15" i="28" a="1"/>
  <c r="BG15" i="28" s="1"/>
  <c r="AZ15" i="28" a="1"/>
  <c r="AZ15" i="28" s="1"/>
  <c r="AS15" i="28" a="1"/>
  <c r="AS15" i="28" s="1"/>
  <c r="AL15" i="28" a="1"/>
  <c r="AL15" i="28" s="1"/>
  <c r="C15" i="28" a="1"/>
  <c r="C15" i="28" s="1"/>
  <c r="CB14" i="28" a="1"/>
  <c r="CB14" i="28" s="1"/>
  <c r="BU14" i="28" a="1"/>
  <c r="BU14" i="28" s="1"/>
  <c r="BN14" i="28" a="1"/>
  <c r="BN14" i="28" s="1"/>
  <c r="BG14" i="28" a="1"/>
  <c r="BG14" i="28" s="1"/>
  <c r="AZ14" i="28" a="1"/>
  <c r="AZ14" i="28" s="1"/>
  <c r="AS14" i="28" a="1"/>
  <c r="AS14" i="28" s="1"/>
  <c r="AL14" i="28" a="1"/>
  <c r="AL14" i="28" s="1"/>
  <c r="AE14" i="28" a="1"/>
  <c r="AE14" i="28" s="1"/>
  <c r="J14" i="28" a="1"/>
  <c r="J14" i="28" s="1"/>
  <c r="C14" i="28" a="1"/>
  <c r="C14" i="28" s="1"/>
  <c r="CB13" i="28" a="1"/>
  <c r="CB13" i="28" s="1"/>
  <c r="BU13" i="28" a="1"/>
  <c r="BU13" i="28" s="1"/>
  <c r="BN13" i="28" a="1"/>
  <c r="BN13" i="28" s="1"/>
  <c r="BG13" i="28" a="1"/>
  <c r="BG13" i="28" s="1"/>
  <c r="AZ13" i="28" a="1"/>
  <c r="AZ13" i="28" s="1"/>
  <c r="AS13" i="28" a="1"/>
  <c r="AS13" i="28" s="1"/>
  <c r="AL13" i="28" a="1"/>
  <c r="AL13" i="28" s="1"/>
  <c r="AE13" i="28" a="1"/>
  <c r="AE13" i="28" s="1"/>
  <c r="J13" i="28" a="1"/>
  <c r="J13" i="28" s="1"/>
  <c r="C13" i="28" a="1"/>
  <c r="C13" i="28" s="1"/>
  <c r="CB12" i="28" a="1"/>
  <c r="CB12" i="28" s="1"/>
  <c r="BU12" i="28" a="1"/>
  <c r="BU12" i="28" s="1"/>
  <c r="BN12" i="28" a="1"/>
  <c r="BN12" i="28" s="1"/>
  <c r="BG12" i="28" a="1"/>
  <c r="BG12" i="28" s="1"/>
  <c r="AZ12" i="28" a="1"/>
  <c r="AZ12" i="28" s="1"/>
  <c r="AS12" i="28" a="1"/>
  <c r="AS12" i="28" s="1"/>
  <c r="AL12" i="28" a="1"/>
  <c r="AL12" i="28" s="1"/>
  <c r="AE12" i="28" a="1"/>
  <c r="AE12" i="28" s="1"/>
  <c r="J12" i="28" a="1"/>
  <c r="J12" i="28" s="1"/>
  <c r="C12" i="28" a="1"/>
  <c r="C12" i="28" s="1"/>
  <c r="CI11" i="28" a="1"/>
  <c r="CI11" i="28" s="1"/>
  <c r="CB11" i="28" a="1"/>
  <c r="CB11" i="28" s="1"/>
  <c r="BU11" i="28" a="1"/>
  <c r="BU11" i="28" s="1"/>
  <c r="BN11" i="28" a="1"/>
  <c r="BN11" i="28" s="1"/>
  <c r="BG11" i="28" a="1"/>
  <c r="BG11" i="28" s="1"/>
  <c r="AZ11" i="28" a="1"/>
  <c r="AZ11" i="28" s="1"/>
  <c r="AS11" i="28" a="1"/>
  <c r="AS11" i="28" s="1"/>
  <c r="AL11" i="28" a="1"/>
  <c r="AL11" i="28" s="1"/>
  <c r="AE11" i="28" a="1"/>
  <c r="AE11" i="28" s="1"/>
  <c r="X11" i="28" a="1"/>
  <c r="X11" i="28" s="1"/>
  <c r="Q11" i="28" a="1"/>
  <c r="Q11" i="28" s="1"/>
  <c r="J11" i="28" a="1"/>
  <c r="J11" i="28" s="1"/>
  <c r="C11" i="28" a="1"/>
  <c r="C11" i="28" s="1"/>
  <c r="DD10" i="28" a="1"/>
  <c r="DD10" i="28" s="1"/>
  <c r="CW10" i="28" a="1"/>
  <c r="CW10" i="28" s="1"/>
  <c r="CP10" i="28" a="1"/>
  <c r="CP10" i="28" s="1"/>
  <c r="CI10" i="28" a="1"/>
  <c r="CI10" i="28" s="1"/>
  <c r="CB10" i="28" a="1"/>
  <c r="CB10" i="28" s="1"/>
  <c r="BU10" i="28" a="1"/>
  <c r="BU10" i="28" s="1"/>
  <c r="BN10" i="28" a="1"/>
  <c r="BN10" i="28" s="1"/>
  <c r="BG10" i="28" a="1"/>
  <c r="BG10" i="28" s="1"/>
  <c r="AZ10" i="28" a="1"/>
  <c r="AZ10" i="28" s="1"/>
  <c r="AS10" i="28" a="1"/>
  <c r="AS10" i="28" s="1"/>
  <c r="AL10" i="28" a="1"/>
  <c r="AL10" i="28" s="1"/>
  <c r="AE10" i="28" a="1"/>
  <c r="AE10" i="28" s="1"/>
  <c r="X10" i="28" a="1"/>
  <c r="X10" i="28" s="1"/>
  <c r="Q10" i="28" a="1"/>
  <c r="Q10" i="28" s="1"/>
  <c r="J10" i="28" a="1"/>
  <c r="J10" i="28" s="1"/>
  <c r="C10" i="28" a="1"/>
  <c r="C10" i="28" s="1"/>
  <c r="DK9" i="28" a="1"/>
  <c r="DK9" i="28" s="1"/>
  <c r="DD9" i="28" a="1"/>
  <c r="DD9" i="28" s="1"/>
  <c r="CW9" i="28" a="1"/>
  <c r="CW9" i="28" s="1"/>
  <c r="CP9" i="28" a="1"/>
  <c r="CP9" i="28" s="1"/>
  <c r="CI9" i="28" a="1"/>
  <c r="CI9" i="28" s="1"/>
  <c r="CB9" i="28" a="1"/>
  <c r="CB9" i="28" s="1"/>
  <c r="BU9" i="28" a="1"/>
  <c r="BU9" i="28" s="1"/>
  <c r="BN9" i="28" a="1"/>
  <c r="BN9" i="28" s="1"/>
  <c r="BG9" i="28" a="1"/>
  <c r="BG9" i="28" s="1"/>
  <c r="AZ9" i="28" a="1"/>
  <c r="AZ9" i="28" s="1"/>
  <c r="AS9" i="28" a="1"/>
  <c r="AS9" i="28" s="1"/>
  <c r="AL9" i="28" a="1"/>
  <c r="AL9" i="28" s="1"/>
  <c r="AE9" i="28" a="1"/>
  <c r="AE9" i="28" s="1"/>
  <c r="X9" i="28" a="1"/>
  <c r="X9" i="28" s="1"/>
  <c r="Q9" i="28" a="1"/>
  <c r="Q9" i="28" s="1"/>
  <c r="J9" i="28" a="1"/>
  <c r="J9" i="28" s="1"/>
  <c r="C9" i="28" a="1"/>
  <c r="C9" i="28" s="1"/>
  <c r="DK8" i="28" a="1"/>
  <c r="DK8" i="28" s="1"/>
  <c r="DD8" i="28" a="1"/>
  <c r="DD8" i="28" s="1"/>
  <c r="CW8" i="28" a="1"/>
  <c r="CW8" i="28" s="1"/>
  <c r="CP8" i="28" a="1"/>
  <c r="CP8" i="28" s="1"/>
  <c r="CI8" i="28" a="1"/>
  <c r="CI8" i="28" s="1"/>
  <c r="CC8" i="28"/>
  <c r="BU8" i="28" a="1"/>
  <c r="BU8" i="28" s="1"/>
  <c r="BN8" i="28" a="1"/>
  <c r="BN8" i="28" s="1"/>
  <c r="BG8" i="28" a="1"/>
  <c r="BG8" i="28" s="1"/>
  <c r="AZ8" i="28" a="1"/>
  <c r="AZ8" i="28" s="1"/>
  <c r="AS8" i="28" a="1"/>
  <c r="AS8" i="28" s="1"/>
  <c r="AL8" i="28" a="1"/>
  <c r="AL8" i="28" s="1"/>
  <c r="AE8" i="28" a="1"/>
  <c r="AE8" i="28" s="1"/>
  <c r="X8" i="28" a="1"/>
  <c r="X8" i="28" s="1"/>
  <c r="Q8" i="28" a="1"/>
  <c r="Q8" i="28" s="1"/>
  <c r="J8" i="28" a="1"/>
  <c r="J8" i="28" s="1"/>
  <c r="C8" i="28" a="1"/>
  <c r="C8" i="28" s="1"/>
  <c r="DK7" i="28"/>
  <c r="DD7" i="28"/>
  <c r="CW7" i="28"/>
  <c r="CP7" i="28"/>
  <c r="CI7" i="28"/>
  <c r="CB7" i="28"/>
  <c r="BU7" i="28"/>
  <c r="BN7" i="28"/>
  <c r="BG7" i="28"/>
  <c r="AZ7" i="28"/>
  <c r="AS7" i="28"/>
  <c r="AL7" i="28"/>
  <c r="AE7" i="28"/>
  <c r="X7" i="28"/>
  <c r="Q7" i="28"/>
  <c r="J7" i="28"/>
  <c r="C7" i="28"/>
  <c r="DL6" i="28"/>
  <c r="DE6" i="28"/>
  <c r="CX6" i="28"/>
  <c r="CQ6" i="28"/>
  <c r="CJ6" i="28"/>
  <c r="CC6" i="28"/>
  <c r="BV6" i="28"/>
  <c r="BO6" i="28"/>
  <c r="BH6" i="28"/>
  <c r="BA6" i="28"/>
  <c r="AT6" i="28"/>
  <c r="AM6" i="28"/>
  <c r="AF6" i="28"/>
  <c r="Y6" i="28"/>
  <c r="R6" i="28"/>
  <c r="K6" i="28"/>
  <c r="D6" i="28"/>
  <c r="DL2" i="28"/>
  <c r="DE2" i="28"/>
  <c r="CX2" i="28"/>
  <c r="CQ2" i="28"/>
  <c r="CJ2" i="28"/>
  <c r="CC2" i="28"/>
  <c r="BV2" i="28"/>
  <c r="BO2" i="28"/>
  <c r="BH2" i="28"/>
  <c r="BA2" i="28"/>
  <c r="AT2" i="28"/>
  <c r="AM2" i="28"/>
  <c r="AF2" i="28"/>
  <c r="Y2" i="28"/>
  <c r="R2" i="28"/>
  <c r="K2" i="28"/>
  <c r="D2" i="28"/>
  <c r="IV13" i="30" l="1"/>
  <c r="DH13" i="30"/>
  <c r="FD13" i="30"/>
  <c r="D19" i="23"/>
  <c r="D25" i="29"/>
  <c r="D20" i="23"/>
  <c r="P12" i="24"/>
  <c r="D13" i="10"/>
  <c r="D27" i="24"/>
  <c r="GN17" i="30"/>
  <c r="J17" i="24"/>
  <c r="CJ10" i="30"/>
  <c r="J19" i="30"/>
  <c r="GZ20" i="30"/>
  <c r="AN18" i="10"/>
  <c r="D13" i="23"/>
  <c r="DT22" i="10"/>
  <c r="AT11" i="24"/>
  <c r="AB10" i="30"/>
  <c r="J8" i="23"/>
  <c r="D17" i="29"/>
  <c r="AB16" i="24"/>
  <c r="IJ17" i="30"/>
  <c r="HR25" i="30"/>
  <c r="DZ9" i="10"/>
  <c r="JZ8" i="30"/>
  <c r="HL15" i="30"/>
  <c r="DZ16" i="30"/>
  <c r="AT13" i="24"/>
  <c r="BX8" i="10"/>
  <c r="AN13" i="10"/>
  <c r="D17" i="10"/>
  <c r="FD15" i="30"/>
  <c r="GH21" i="30"/>
  <c r="AN15" i="24"/>
  <c r="BF18" i="24"/>
  <c r="D11" i="24"/>
  <c r="D8" i="24"/>
  <c r="J8" i="24"/>
  <c r="AN16" i="24"/>
  <c r="V9" i="24"/>
  <c r="CJ13" i="10"/>
  <c r="J12" i="10"/>
  <c r="CD8" i="10"/>
  <c r="BR10" i="10"/>
  <c r="CJ10" i="10"/>
  <c r="CP11" i="10"/>
  <c r="AZ13" i="10"/>
  <c r="BF13" i="10"/>
  <c r="V14" i="10"/>
  <c r="AN15" i="10"/>
  <c r="DT19" i="10"/>
  <c r="AB9" i="23"/>
  <c r="J11" i="23"/>
  <c r="P11" i="23"/>
  <c r="KF19" i="30"/>
  <c r="GZ16" i="30"/>
  <c r="HF20" i="30"/>
  <c r="D24" i="30"/>
  <c r="GZ9" i="30"/>
  <c r="D18" i="30"/>
  <c r="HF24" i="30"/>
  <c r="CP8" i="30"/>
  <c r="JN8" i="30"/>
  <c r="EX17" i="30"/>
  <c r="D20" i="30"/>
  <c r="IV15" i="30"/>
  <c r="BL13" i="30"/>
  <c r="GZ13" i="30"/>
  <c r="GZ23" i="30"/>
  <c r="DN9" i="30"/>
  <c r="IV9" i="30"/>
  <c r="EF10" i="30"/>
  <c r="EF14" i="30"/>
  <c r="FJ18" i="30"/>
  <c r="D11" i="29"/>
  <c r="J11" i="29"/>
  <c r="HR8" i="30"/>
  <c r="BL9" i="30"/>
  <c r="JB14" i="30"/>
  <c r="DN15" i="30"/>
  <c r="GT15" i="30"/>
  <c r="FD16" i="30"/>
  <c r="J9" i="10"/>
  <c r="D9" i="10"/>
  <c r="V10" i="10"/>
  <c r="V13" i="10"/>
  <c r="P18" i="10"/>
  <c r="D10" i="24"/>
  <c r="P11" i="24"/>
  <c r="BR9" i="30"/>
  <c r="FJ16" i="30"/>
  <c r="GB18" i="30"/>
  <c r="BF9" i="10"/>
  <c r="CV8" i="10"/>
  <c r="BF11" i="10"/>
  <c r="BF12" i="10"/>
  <c r="BL15" i="10"/>
  <c r="AT17" i="10"/>
  <c r="DB9" i="30"/>
  <c r="J11" i="30"/>
  <c r="BR11" i="30"/>
  <c r="P9" i="23"/>
  <c r="AH9" i="30"/>
  <c r="HF17" i="30"/>
  <c r="DN10" i="10"/>
  <c r="J17" i="10"/>
  <c r="D20" i="10"/>
  <c r="J21" i="10"/>
  <c r="V12" i="24"/>
  <c r="AZ13" i="24"/>
  <c r="AT14" i="24"/>
  <c r="AT27" i="24"/>
  <c r="AH11" i="30"/>
  <c r="IP15" i="30"/>
  <c r="IP16" i="30"/>
  <c r="ER17" i="30"/>
  <c r="KF17" i="30"/>
  <c r="DH11" i="10"/>
  <c r="AH12" i="10"/>
  <c r="P17" i="10"/>
  <c r="BF13" i="24"/>
  <c r="BF17" i="24"/>
  <c r="AB19" i="24"/>
  <c r="AZ20" i="24"/>
  <c r="AT24" i="24"/>
  <c r="J12" i="29"/>
  <c r="JB12" i="30"/>
  <c r="EX15" i="30"/>
  <c r="IP18" i="30"/>
  <c r="V10" i="24"/>
  <c r="D13" i="29"/>
  <c r="IV10" i="30"/>
  <c r="GZ18" i="30"/>
  <c r="J10" i="23"/>
  <c r="P13" i="23"/>
  <c r="AT15" i="10"/>
  <c r="V20" i="10"/>
  <c r="AZ11" i="24"/>
  <c r="D19" i="29"/>
  <c r="KL9" i="30"/>
  <c r="HF10" i="30"/>
  <c r="D16" i="30"/>
  <c r="EX16" i="30"/>
  <c r="AB7" i="23"/>
  <c r="CP10" i="10"/>
  <c r="P13" i="10"/>
  <c r="CP13" i="10"/>
  <c r="BR14" i="10"/>
  <c r="AH17" i="10"/>
  <c r="BF11" i="24"/>
  <c r="P14" i="24"/>
  <c r="BF22" i="24"/>
  <c r="HR11" i="30"/>
  <c r="GT16" i="30"/>
  <c r="DB12" i="10"/>
  <c r="FJ15" i="30"/>
  <c r="EX18" i="30"/>
  <c r="J23" i="30"/>
  <c r="CD10" i="10"/>
  <c r="CD11" i="10"/>
  <c r="BR13" i="30"/>
  <c r="DN13" i="30"/>
  <c r="FJ13" i="30"/>
  <c r="HF13" i="30"/>
  <c r="JB13" i="30"/>
  <c r="DB15" i="30"/>
  <c r="DT14" i="10"/>
  <c r="FJ9" i="30"/>
  <c r="BX13" i="30"/>
  <c r="DT13" i="30"/>
  <c r="FP13" i="30"/>
  <c r="HL13" i="30"/>
  <c r="JH13" i="30"/>
  <c r="DH14" i="30"/>
  <c r="FD14" i="30"/>
  <c r="GZ14" i="30"/>
  <c r="FD17" i="30"/>
  <c r="DZ8" i="10"/>
  <c r="GH8" i="30"/>
  <c r="CD12" i="30"/>
  <c r="DZ12" i="30"/>
  <c r="FV12" i="30"/>
  <c r="HR12" i="30"/>
  <c r="KF12" i="30"/>
  <c r="CD13" i="30"/>
  <c r="DZ13" i="30"/>
  <c r="FV13" i="30"/>
  <c r="HR13" i="30"/>
  <c r="KF13" i="30"/>
  <c r="DN14" i="30"/>
  <c r="FJ14" i="30"/>
  <c r="HF14" i="30"/>
  <c r="IV14" i="30"/>
  <c r="FJ17" i="30"/>
  <c r="HF18" i="30"/>
  <c r="AB20" i="10"/>
  <c r="J13" i="29"/>
  <c r="J9" i="29" s="1"/>
  <c r="AT8" i="30"/>
  <c r="DH8" i="30"/>
  <c r="GB9" i="30"/>
  <c r="JT9" i="30"/>
  <c r="BL10" i="30"/>
  <c r="FD10" i="30"/>
  <c r="HL16" i="30"/>
  <c r="GT17" i="30"/>
  <c r="D21" i="30"/>
  <c r="AZ8" i="10"/>
  <c r="DZ10" i="10"/>
  <c r="AN11" i="10"/>
  <c r="BR11" i="10"/>
  <c r="CV11" i="10"/>
  <c r="AT12" i="10"/>
  <c r="AB13" i="10"/>
  <c r="DT15" i="10"/>
  <c r="AT18" i="10"/>
  <c r="P8" i="24"/>
  <c r="BF12" i="24"/>
  <c r="BF14" i="24"/>
  <c r="AT15" i="24"/>
  <c r="AN17" i="24"/>
  <c r="AZ21" i="24"/>
  <c r="D23" i="24"/>
  <c r="AT25" i="24"/>
  <c r="D14" i="29"/>
  <c r="D20" i="29"/>
  <c r="AN9" i="30"/>
  <c r="DT9" i="30"/>
  <c r="KX9" i="30"/>
  <c r="CP10" i="30"/>
  <c r="KF10" i="30"/>
  <c r="EL14" i="30"/>
  <c r="HR15" i="30"/>
  <c r="FJ19" i="30"/>
  <c r="HF22" i="30"/>
  <c r="J13" i="23"/>
  <c r="DH9" i="10"/>
  <c r="J10" i="10"/>
  <c r="DB10" i="10"/>
  <c r="BL13" i="10"/>
  <c r="D16" i="10"/>
  <c r="AZ18" i="10"/>
  <c r="V8" i="24"/>
  <c r="AH10" i="24"/>
  <c r="AZ15" i="24"/>
  <c r="AN18" i="24"/>
  <c r="AT23" i="24"/>
  <c r="D26" i="24"/>
  <c r="EL8" i="30"/>
  <c r="GZ8" i="30"/>
  <c r="KF8" i="30"/>
  <c r="DZ9" i="30"/>
  <c r="HF9" i="30"/>
  <c r="D10" i="30"/>
  <c r="CV10" i="30"/>
  <c r="DZ11" i="30"/>
  <c r="GH10" i="30"/>
  <c r="EF12" i="30"/>
  <c r="CJ13" i="30"/>
  <c r="GB13" i="30"/>
  <c r="D14" i="30"/>
  <c r="FP14" i="30"/>
  <c r="KF14" i="30"/>
  <c r="DH15" i="30"/>
  <c r="GN16" i="30"/>
  <c r="KF16" i="30"/>
  <c r="GB17" i="30"/>
  <c r="GZ17" i="30"/>
  <c r="FD18" i="30"/>
  <c r="FP19" i="30"/>
  <c r="GT19" i="30"/>
  <c r="GZ21" i="30"/>
  <c r="P10" i="23"/>
  <c r="BR13" i="10"/>
  <c r="CD14" i="10"/>
  <c r="J15" i="10"/>
  <c r="AN16" i="10"/>
  <c r="DT18" i="10"/>
  <c r="V21" i="10"/>
  <c r="D23" i="10"/>
  <c r="AB8" i="24"/>
  <c r="BF8" i="24"/>
  <c r="AB12" i="24"/>
  <c r="BF15" i="24"/>
  <c r="AT16" i="24"/>
  <c r="AT17" i="24"/>
  <c r="AT18" i="24"/>
  <c r="BF21" i="24"/>
  <c r="BF23" i="24"/>
  <c r="KL8" i="30"/>
  <c r="EF9" i="30"/>
  <c r="J10" i="30"/>
  <c r="DB10" i="30"/>
  <c r="GN10" i="30"/>
  <c r="FV14" i="30"/>
  <c r="D17" i="30"/>
  <c r="GH17" i="30"/>
  <c r="GH20" i="30"/>
  <c r="HL23" i="30"/>
  <c r="V9" i="23"/>
  <c r="BX13" i="10"/>
  <c r="D14" i="10"/>
  <c r="AT16" i="10"/>
  <c r="AH19" i="10"/>
  <c r="DT21" i="10"/>
  <c r="BL8" i="24"/>
  <c r="BL6" i="24" s="1"/>
  <c r="J11" i="24"/>
  <c r="AZ18" i="24"/>
  <c r="D24" i="24"/>
  <c r="D22" i="29"/>
  <c r="EX8" i="30"/>
  <c r="KR8" i="30"/>
  <c r="P9" i="30"/>
  <c r="BX9" i="30"/>
  <c r="KF9" i="30"/>
  <c r="P10" i="30"/>
  <c r="DH10" i="30"/>
  <c r="FP10" i="30"/>
  <c r="GT10" i="30"/>
  <c r="JN11" i="30"/>
  <c r="AZ12" i="30"/>
  <c r="ER12" i="30"/>
  <c r="IJ12" i="30"/>
  <c r="CJ14" i="30"/>
  <c r="GB14" i="30"/>
  <c r="J15" i="30"/>
  <c r="FV15" i="30"/>
  <c r="GZ15" i="30"/>
  <c r="IJ15" i="30"/>
  <c r="FP16" i="30"/>
  <c r="J17" i="30"/>
  <c r="EL18" i="30"/>
  <c r="HR18" i="30"/>
  <c r="KF18" i="30"/>
  <c r="GB19" i="30"/>
  <c r="GZ19" i="30"/>
  <c r="IJ19" i="30"/>
  <c r="GN20" i="30"/>
  <c r="V8" i="23"/>
  <c r="D16" i="23"/>
  <c r="AZ10" i="10"/>
  <c r="P11" i="10"/>
  <c r="CJ11" i="10"/>
  <c r="DT11" i="10"/>
  <c r="CP12" i="10"/>
  <c r="AZ16" i="10"/>
  <c r="V17" i="10"/>
  <c r="J19" i="10"/>
  <c r="AN19" i="10"/>
  <c r="D25" i="10"/>
  <c r="D9" i="24"/>
  <c r="V11" i="24"/>
  <c r="V13" i="24"/>
  <c r="BF19" i="24"/>
  <c r="FD8" i="30"/>
  <c r="IJ8" i="30"/>
  <c r="CD9" i="30"/>
  <c r="JB9" i="30"/>
  <c r="AT10" i="30"/>
  <c r="EL10" i="30"/>
  <c r="GZ10" i="30"/>
  <c r="AB11" i="30"/>
  <c r="DT11" i="30"/>
  <c r="IP12" i="30"/>
  <c r="CP14" i="30"/>
  <c r="GH14" i="30"/>
  <c r="CV15" i="30"/>
  <c r="EF17" i="30"/>
  <c r="IP17" i="30"/>
  <c r="ER18" i="30"/>
  <c r="GT18" i="30"/>
  <c r="GT20" i="30"/>
  <c r="HL21" i="30"/>
  <c r="AB8" i="23"/>
  <c r="D8" i="10"/>
  <c r="BR8" i="10"/>
  <c r="EF8" i="10"/>
  <c r="EF6" i="10" s="1"/>
  <c r="AB9" i="10"/>
  <c r="DT9" i="10"/>
  <c r="BF10" i="10"/>
  <c r="V11" i="10"/>
  <c r="J13" i="10"/>
  <c r="AZ14" i="10"/>
  <c r="CP14" i="10"/>
  <c r="AB15" i="10"/>
  <c r="BF15" i="10"/>
  <c r="P16" i="10"/>
  <c r="AB17" i="10"/>
  <c r="DT17" i="10"/>
  <c r="P19" i="10"/>
  <c r="D22" i="10"/>
  <c r="AN8" i="24"/>
  <c r="J9" i="24"/>
  <c r="AN9" i="24"/>
  <c r="P10" i="24"/>
  <c r="D12" i="24"/>
  <c r="AB13" i="24"/>
  <c r="D14" i="24"/>
  <c r="P16" i="24"/>
  <c r="D17" i="24"/>
  <c r="D20" i="24"/>
  <c r="D18" i="29"/>
  <c r="IP8" i="30"/>
  <c r="V9" i="30"/>
  <c r="CJ9" i="30"/>
  <c r="FP9" i="30"/>
  <c r="AZ10" i="30"/>
  <c r="CD11" i="30"/>
  <c r="ER10" i="30"/>
  <c r="FV11" i="30"/>
  <c r="IJ10" i="30"/>
  <c r="GB12" i="30"/>
  <c r="D13" i="30"/>
  <c r="DT14" i="30"/>
  <c r="HL14" i="30"/>
  <c r="HF15" i="30"/>
  <c r="EL17" i="30"/>
  <c r="D19" i="30"/>
  <c r="HF19" i="30"/>
  <c r="D7" i="23"/>
  <c r="J12" i="23"/>
  <c r="J16" i="23"/>
  <c r="AT8" i="10"/>
  <c r="BF14" i="10"/>
  <c r="AH15" i="10"/>
  <c r="DT16" i="10"/>
  <c r="D18" i="10"/>
  <c r="P9" i="24"/>
  <c r="AT9" i="24"/>
  <c r="BF10" i="24"/>
  <c r="J12" i="24"/>
  <c r="AZ12" i="24"/>
  <c r="AZ14" i="24"/>
  <c r="AB20" i="24"/>
  <c r="AT22" i="24"/>
  <c r="IV8" i="30"/>
  <c r="AB9" i="30"/>
  <c r="FV9" i="30"/>
  <c r="BF10" i="30"/>
  <c r="EX10" i="30"/>
  <c r="GH12" i="30"/>
  <c r="J13" i="30"/>
  <c r="EL13" i="30"/>
  <c r="DZ14" i="30"/>
  <c r="HR14" i="30"/>
  <c r="GN15" i="30"/>
  <c r="DT16" i="30"/>
  <c r="HF16" i="30"/>
  <c r="IJ18" i="30"/>
  <c r="HL19" i="30"/>
  <c r="HL25" i="30"/>
  <c r="J7" i="23"/>
  <c r="J9" i="23"/>
  <c r="D18" i="23"/>
  <c r="AH11" i="10"/>
  <c r="BL11" i="10"/>
  <c r="J18" i="10"/>
  <c r="AZ9" i="24"/>
  <c r="AT21" i="24"/>
  <c r="AG44" i="28"/>
  <c r="BP44" i="28"/>
  <c r="L45" i="28"/>
  <c r="BW45" i="28"/>
  <c r="CD46" i="28"/>
  <c r="Z47" i="28"/>
  <c r="CK47" i="28"/>
  <c r="BP48" i="28"/>
  <c r="L49" i="28"/>
  <c r="BW49" i="28"/>
  <c r="BB50" i="28"/>
  <c r="BA8" i="28" s="1"/>
  <c r="DM50" i="28"/>
  <c r="DL9" i="28" s="1"/>
  <c r="BI51" i="28"/>
  <c r="AN52" i="28"/>
  <c r="CY52" i="28"/>
  <c r="AU53" i="28"/>
  <c r="DF53" i="28"/>
  <c r="BB54" i="28"/>
  <c r="DM54" i="28"/>
  <c r="BI55" i="28"/>
  <c r="CR55" i="28"/>
  <c r="AU56" i="28"/>
  <c r="DF56" i="28"/>
  <c r="BI57" i="28"/>
  <c r="CR57" i="28"/>
  <c r="AU58" i="28"/>
  <c r="DF58" i="28"/>
  <c r="BI59" i="28"/>
  <c r="CR59" i="28"/>
  <c r="AU60" i="28"/>
  <c r="DF60" i="28"/>
  <c r="BI61" i="28"/>
  <c r="CR61" i="28"/>
  <c r="AU62" i="28"/>
  <c r="AT8" i="28" s="1"/>
  <c r="DF62" i="28"/>
  <c r="BI63" i="28"/>
  <c r="CR63" i="28"/>
  <c r="CD71" i="28"/>
  <c r="AG72" i="28"/>
  <c r="CY73" i="28"/>
  <c r="E75" i="28"/>
  <c r="E84" i="28"/>
  <c r="L91" i="28"/>
  <c r="BB96" i="28"/>
  <c r="E44" i="28"/>
  <c r="AN44" i="28"/>
  <c r="CY44" i="28"/>
  <c r="AU45" i="28"/>
  <c r="DF45" i="28"/>
  <c r="DE8" i="28" s="1"/>
  <c r="BB46" i="28"/>
  <c r="DM46" i="28"/>
  <c r="BI47" i="28"/>
  <c r="AN48" i="28"/>
  <c r="CY48" i="28"/>
  <c r="AU49" i="28"/>
  <c r="Z50" i="28"/>
  <c r="CK50" i="28"/>
  <c r="AG51" i="28"/>
  <c r="L52" i="28"/>
  <c r="BW52" i="28"/>
  <c r="S53" i="28"/>
  <c r="Z54" i="28"/>
  <c r="CK54" i="28"/>
  <c r="AG55" i="28"/>
  <c r="BP55" i="28"/>
  <c r="S56" i="28"/>
  <c r="CD56" i="28"/>
  <c r="AG57" i="28"/>
  <c r="BP57" i="28"/>
  <c r="S58" i="28"/>
  <c r="CD58" i="28"/>
  <c r="AG59" i="28"/>
  <c r="BP59" i="28"/>
  <c r="S60" i="28"/>
  <c r="CD60" i="28"/>
  <c r="AG61" i="28"/>
  <c r="BP61" i="28"/>
  <c r="S62" i="28"/>
  <c r="CD62" i="28"/>
  <c r="AG63" i="28"/>
  <c r="BP63" i="28"/>
  <c r="S64" i="28"/>
  <c r="BB64" i="28"/>
  <c r="CR64" i="28"/>
  <c r="S65" i="28"/>
  <c r="BB65" i="28"/>
  <c r="CR65" i="28"/>
  <c r="S66" i="28"/>
  <c r="BB66" i="28"/>
  <c r="CR66" i="28"/>
  <c r="Z67" i="28"/>
  <c r="E68" i="28"/>
  <c r="BI68" i="28"/>
  <c r="L69" i="28"/>
  <c r="BP69" i="28"/>
  <c r="S70" i="28"/>
  <c r="BW70" i="28"/>
  <c r="Z71" i="28"/>
  <c r="AN72" i="28"/>
  <c r="L73" i="28"/>
  <c r="AG75" i="28"/>
  <c r="CY77" i="28"/>
  <c r="AU87" i="28"/>
  <c r="BB91" i="28"/>
  <c r="L97" i="28"/>
  <c r="L44" i="28"/>
  <c r="BW44" i="28"/>
  <c r="BV8" i="28" s="1"/>
  <c r="S45" i="28"/>
  <c r="CD45" i="28"/>
  <c r="Z46" i="28"/>
  <c r="CK46" i="28"/>
  <c r="CJ8" i="28" s="1"/>
  <c r="AG47" i="28"/>
  <c r="L48" i="28"/>
  <c r="BW48" i="28"/>
  <c r="S49" i="28"/>
  <c r="DM49" i="28"/>
  <c r="BI50" i="28"/>
  <c r="E51" i="28"/>
  <c r="CY51" i="28"/>
  <c r="AU52" i="28"/>
  <c r="DF52" i="28"/>
  <c r="CK53" i="28"/>
  <c r="DM53" i="28"/>
  <c r="BI54" i="28"/>
  <c r="E55" i="28"/>
  <c r="AN55" i="28"/>
  <c r="CY55" i="28"/>
  <c r="BB56" i="28"/>
  <c r="E57" i="28"/>
  <c r="AN57" i="28"/>
  <c r="CY57" i="28"/>
  <c r="CX8" i="28" s="1"/>
  <c r="BB58" i="28"/>
  <c r="E59" i="28"/>
  <c r="AN59" i="28"/>
  <c r="CY59" i="28"/>
  <c r="BB60" i="28"/>
  <c r="E61" i="28"/>
  <c r="AN61" i="28"/>
  <c r="CY61" i="28"/>
  <c r="BB62" i="28"/>
  <c r="E63" i="28"/>
  <c r="AN63" i="28"/>
  <c r="CY63" i="28"/>
  <c r="BW67" i="28"/>
  <c r="S73" i="28"/>
  <c r="Z74" i="28"/>
  <c r="BI75" i="28"/>
  <c r="BB81" i="28"/>
  <c r="S92" i="28"/>
  <c r="R11" i="28" s="1"/>
  <c r="AG93" i="28"/>
  <c r="AU44" i="28"/>
  <c r="DF44" i="28"/>
  <c r="BB45" i="28"/>
  <c r="CK45" i="28"/>
  <c r="DM45" i="28"/>
  <c r="BI46" i="28"/>
  <c r="E47" i="28"/>
  <c r="CY47" i="28"/>
  <c r="AU48" i="28"/>
  <c r="DF48" i="28"/>
  <c r="CK49" i="28"/>
  <c r="AG50" i="28"/>
  <c r="CR50" i="28"/>
  <c r="BW51" i="28"/>
  <c r="S52" i="28"/>
  <c r="CD52" i="28"/>
  <c r="BI53" i="28"/>
  <c r="AG54" i="28"/>
  <c r="CR54" i="28"/>
  <c r="L55" i="28"/>
  <c r="BW55" i="28"/>
  <c r="Z56" i="28"/>
  <c r="CK56" i="28"/>
  <c r="L57" i="28"/>
  <c r="BW57" i="28"/>
  <c r="Z58" i="28"/>
  <c r="CK58" i="28"/>
  <c r="L59" i="28"/>
  <c r="BW59" i="28"/>
  <c r="Z60" i="28"/>
  <c r="CK60" i="28"/>
  <c r="L61" i="28"/>
  <c r="BW61" i="28"/>
  <c r="Z62" i="28"/>
  <c r="CK62" i="28"/>
  <c r="L63" i="28"/>
  <c r="K8" i="28" s="1"/>
  <c r="BW63" i="28"/>
  <c r="Z64" i="28"/>
  <c r="BP64" i="28"/>
  <c r="CY64" i="28"/>
  <c r="Z65" i="28"/>
  <c r="BP65" i="28"/>
  <c r="CY65" i="28"/>
  <c r="Z66" i="28"/>
  <c r="BP66" i="28"/>
  <c r="CY66" i="28"/>
  <c r="AG67" i="28"/>
  <c r="E72" i="28"/>
  <c r="BI72" i="28"/>
  <c r="CK75" i="28"/>
  <c r="Z85" i="28"/>
  <c r="AU88" i="28"/>
  <c r="BI92" i="28"/>
  <c r="CD93" i="28"/>
  <c r="AG98" i="28"/>
  <c r="S44" i="28"/>
  <c r="CD44" i="28"/>
  <c r="Z45" i="28"/>
  <c r="BI45" i="28"/>
  <c r="AG46" i="28"/>
  <c r="CR46" i="28"/>
  <c r="BW47" i="28"/>
  <c r="S48" i="28"/>
  <c r="CD48" i="28"/>
  <c r="BI49" i="28"/>
  <c r="E50" i="28"/>
  <c r="BP50" i="28"/>
  <c r="AU51" i="28"/>
  <c r="DF51" i="28"/>
  <c r="BB52" i="28"/>
  <c r="AG53" i="28"/>
  <c r="CR53" i="28"/>
  <c r="E54" i="28"/>
  <c r="BP54" i="28"/>
  <c r="CY54" i="28"/>
  <c r="AU55" i="28"/>
  <c r="DF55" i="28"/>
  <c r="BI56" i="28"/>
  <c r="CR56" i="28"/>
  <c r="AU57" i="28"/>
  <c r="DF57" i="28"/>
  <c r="BI58" i="28"/>
  <c r="CR58" i="28"/>
  <c r="CQ8" i="28" s="1"/>
  <c r="AU59" i="28"/>
  <c r="DF59" i="28"/>
  <c r="BI60" i="28"/>
  <c r="CR60" i="28"/>
  <c r="AU61" i="28"/>
  <c r="DF61" i="28"/>
  <c r="BI62" i="28"/>
  <c r="CR62" i="28"/>
  <c r="AU63" i="28"/>
  <c r="DF63" i="28"/>
  <c r="CD67" i="28"/>
  <c r="BP72" i="28"/>
  <c r="AU73" i="28"/>
  <c r="BB74" i="28"/>
  <c r="L79" i="28"/>
  <c r="CK88" i="28"/>
  <c r="AN94" i="28"/>
  <c r="BB44" i="28"/>
  <c r="DM44" i="28"/>
  <c r="AG45" i="28"/>
  <c r="CR45" i="28"/>
  <c r="E46" i="28"/>
  <c r="BP46" i="28"/>
  <c r="AU47" i="28"/>
  <c r="DF47" i="28"/>
  <c r="BB48" i="28"/>
  <c r="AG49" i="28"/>
  <c r="CR49" i="28"/>
  <c r="AN50" i="28"/>
  <c r="S51" i="28"/>
  <c r="CD51" i="28"/>
  <c r="Z52" i="28"/>
  <c r="E53" i="28"/>
  <c r="BP53" i="28"/>
  <c r="AN54" i="28"/>
  <c r="BW54" i="28"/>
  <c r="S55" i="28"/>
  <c r="CD55" i="28"/>
  <c r="AG56" i="28"/>
  <c r="BP56" i="28"/>
  <c r="S57" i="28"/>
  <c r="CD57" i="28"/>
  <c r="AG58" i="28"/>
  <c r="BP58" i="28"/>
  <c r="S59" i="28"/>
  <c r="CD59" i="28"/>
  <c r="AG60" i="28"/>
  <c r="BP60" i="28"/>
  <c r="S61" i="28"/>
  <c r="CD61" i="28"/>
  <c r="CC9" i="28" s="1"/>
  <c r="AG62" i="28"/>
  <c r="BP62" i="28"/>
  <c r="S63" i="28"/>
  <c r="CD63" i="28"/>
  <c r="AN64" i="28"/>
  <c r="BW64" i="28"/>
  <c r="DF64" i="28"/>
  <c r="AN65" i="28"/>
  <c r="BW65" i="28"/>
  <c r="DF65" i="28"/>
  <c r="AN66" i="28"/>
  <c r="BW66" i="28"/>
  <c r="E67" i="28"/>
  <c r="AU67" i="28"/>
  <c r="AG68" i="28"/>
  <c r="CK68" i="28"/>
  <c r="AN69" i="28"/>
  <c r="CR69" i="28"/>
  <c r="AU70" i="28"/>
  <c r="CY70" i="28"/>
  <c r="BB71" i="28"/>
  <c r="BW82" i="28"/>
  <c r="AU89" i="28"/>
  <c r="Z44" i="28"/>
  <c r="CK44" i="28"/>
  <c r="E45" i="28"/>
  <c r="BP45" i="28"/>
  <c r="BO8" i="28" s="1"/>
  <c r="AN46" i="28"/>
  <c r="S47" i="28"/>
  <c r="CD47" i="28"/>
  <c r="Z48" i="28"/>
  <c r="E49" i="28"/>
  <c r="BP49" i="28"/>
  <c r="L50" i="28"/>
  <c r="DF50" i="28"/>
  <c r="BB51" i="28"/>
  <c r="DM51" i="28"/>
  <c r="CR52" i="28"/>
  <c r="AN53" i="28"/>
  <c r="L54" i="28"/>
  <c r="AU54" i="28"/>
  <c r="DF54" i="28"/>
  <c r="BB55" i="28"/>
  <c r="E56" i="28"/>
  <c r="AN56" i="28"/>
  <c r="CY56" i="28"/>
  <c r="BB57" i="28"/>
  <c r="E58" i="28"/>
  <c r="D8" i="28" s="1"/>
  <c r="AN58" i="28"/>
  <c r="CY58" i="28"/>
  <c r="BB59" i="28"/>
  <c r="E60" i="28"/>
  <c r="AN60" i="28"/>
  <c r="CY60" i="28"/>
  <c r="BB61" i="28"/>
  <c r="E62" i="28"/>
  <c r="AN62" i="28"/>
  <c r="AM8" i="28" s="1"/>
  <c r="CY62" i="28"/>
  <c r="BB63" i="28"/>
  <c r="E64" i="28"/>
  <c r="L72" i="28"/>
  <c r="CK72" i="28"/>
  <c r="BW73" i="28"/>
  <c r="CD74" i="28"/>
  <c r="CR76" i="28"/>
  <c r="E90" i="28"/>
  <c r="AU95" i="28"/>
  <c r="BI44" i="28"/>
  <c r="CR44" i="28"/>
  <c r="AN45" i="28"/>
  <c r="CY45" i="28"/>
  <c r="L46" i="28"/>
  <c r="DF46" i="28"/>
  <c r="BB47" i="28"/>
  <c r="DM47" i="28"/>
  <c r="CR48" i="28"/>
  <c r="AN49" i="28"/>
  <c r="CY49" i="28"/>
  <c r="CD50" i="28"/>
  <c r="Z51" i="28"/>
  <c r="CK51" i="28"/>
  <c r="BP52" i="28"/>
  <c r="L53" i="28"/>
  <c r="BW53" i="28"/>
  <c r="CY53" i="28"/>
  <c r="S54" i="28"/>
  <c r="R8" i="28" s="1"/>
  <c r="CD54" i="28"/>
  <c r="Z55" i="28"/>
  <c r="CK55" i="28"/>
  <c r="L56" i="28"/>
  <c r="BW56" i="28"/>
  <c r="Z57" i="28"/>
  <c r="CK57" i="28"/>
  <c r="L58" i="28"/>
  <c r="BW58" i="28"/>
  <c r="Z59" i="28"/>
  <c r="Y8" i="28" s="1"/>
  <c r="CK59" i="28"/>
  <c r="L60" i="28"/>
  <c r="BW60" i="28"/>
  <c r="Z61" i="28"/>
  <c r="CK61" i="28"/>
  <c r="L62" i="28"/>
  <c r="BW62" i="28"/>
  <c r="Z63" i="28"/>
  <c r="CK63" i="28"/>
  <c r="L64" i="28"/>
  <c r="AU64" i="28"/>
  <c r="CD64" i="28"/>
  <c r="L65" i="28"/>
  <c r="AU65" i="28"/>
  <c r="CD65" i="28"/>
  <c r="L66" i="28"/>
  <c r="AU66" i="28"/>
  <c r="CD66" i="28"/>
  <c r="S67" i="28"/>
  <c r="BB67" i="28"/>
  <c r="CY67" i="28"/>
  <c r="CR72" i="28"/>
  <c r="AG80" i="28"/>
  <c r="L87" i="28"/>
  <c r="E96" i="28"/>
  <c r="S46" i="28"/>
  <c r="AU46" i="28"/>
  <c r="BW46" i="28"/>
  <c r="CY46" i="28"/>
  <c r="L47" i="28"/>
  <c r="AN47" i="28"/>
  <c r="BP47" i="28"/>
  <c r="CR47" i="28"/>
  <c r="E48" i="28"/>
  <c r="AG48" i="28"/>
  <c r="BI48" i="28"/>
  <c r="CK48" i="28"/>
  <c r="DM48" i="28"/>
  <c r="Z49" i="28"/>
  <c r="BB49" i="28"/>
  <c r="CD49" i="28"/>
  <c r="DF49" i="28"/>
  <c r="S50" i="28"/>
  <c r="AU50" i="28"/>
  <c r="BW50" i="28"/>
  <c r="CY50" i="28"/>
  <c r="L51" i="28"/>
  <c r="AN51" i="28"/>
  <c r="BP51" i="28"/>
  <c r="CR51" i="28"/>
  <c r="E52" i="28"/>
  <c r="AG52" i="28"/>
  <c r="BI52" i="28"/>
  <c r="CK52" i="28"/>
  <c r="DM52" i="28"/>
  <c r="Z53" i="28"/>
  <c r="BB53" i="28"/>
  <c r="CD53" i="28"/>
  <c r="S72" i="28"/>
  <c r="AU72" i="28"/>
  <c r="BW72" i="28"/>
  <c r="CY72" i="28"/>
  <c r="Z73" i="28"/>
  <c r="BB73" i="28"/>
  <c r="CD73" i="28"/>
  <c r="E74" i="28"/>
  <c r="AG74" i="28"/>
  <c r="BI74" i="28"/>
  <c r="CK74" i="28"/>
  <c r="L75" i="28"/>
  <c r="AN75" i="28"/>
  <c r="BP75" i="28"/>
  <c r="BP76" i="28"/>
  <c r="BW77" i="28"/>
  <c r="CD78" i="28"/>
  <c r="E80" i="28"/>
  <c r="Z81" i="28"/>
  <c r="AU82" i="28"/>
  <c r="BP83" i="28"/>
  <c r="CK84" i="28"/>
  <c r="CJ10" i="28" s="1"/>
  <c r="BI87" i="28"/>
  <c r="L88" i="28"/>
  <c r="L89" i="28"/>
  <c r="BB89" i="28"/>
  <c r="S90" i="28"/>
  <c r="BI90" i="28"/>
  <c r="BP91" i="28"/>
  <c r="Z92" i="28"/>
  <c r="BW92" i="28"/>
  <c r="AU93" i="28"/>
  <c r="E94" i="28"/>
  <c r="BB94" i="28"/>
  <c r="L95" i="28"/>
  <c r="S96" i="28"/>
  <c r="BI96" i="28"/>
  <c r="AG97" i="28"/>
  <c r="BW97" i="28"/>
  <c r="E99" i="28"/>
  <c r="BB99" i="28"/>
  <c r="Z100" i="28"/>
  <c r="BP100" i="28"/>
  <c r="E102" i="28"/>
  <c r="BI102" i="28"/>
  <c r="AN103" i="28"/>
  <c r="L104" i="28"/>
  <c r="AN105" i="28"/>
  <c r="L106" i="28"/>
  <c r="CD106" i="28"/>
  <c r="BP107" i="28"/>
  <c r="BB108" i="28"/>
  <c r="AN109" i="28"/>
  <c r="L110" i="28"/>
  <c r="CD110" i="28"/>
  <c r="BP111" i="28"/>
  <c r="BB112" i="28"/>
  <c r="AN113" i="28"/>
  <c r="AG114" i="28"/>
  <c r="AG115" i="28"/>
  <c r="E123" i="28"/>
  <c r="BI124" i="28"/>
  <c r="AG126" i="28"/>
  <c r="BP129" i="28"/>
  <c r="CD133" i="28"/>
  <c r="L142" i="28"/>
  <c r="Z68" i="28"/>
  <c r="BB68" i="28"/>
  <c r="CD68" i="28"/>
  <c r="E69" i="28"/>
  <c r="AG69" i="28"/>
  <c r="BI69" i="28"/>
  <c r="CK69" i="28"/>
  <c r="L70" i="28"/>
  <c r="AN70" i="28"/>
  <c r="BP70" i="28"/>
  <c r="CR70" i="28"/>
  <c r="S71" i="28"/>
  <c r="AU71" i="28"/>
  <c r="BW71" i="28"/>
  <c r="CY71" i="28"/>
  <c r="CY75" i="28"/>
  <c r="E77" i="28"/>
  <c r="L78" i="28"/>
  <c r="Z79" i="28"/>
  <c r="AU80" i="28"/>
  <c r="BP81" i="28"/>
  <c r="CK82" i="28"/>
  <c r="S84" i="28"/>
  <c r="AN85" i="28"/>
  <c r="BW86" i="28"/>
  <c r="BV10" i="28" s="1"/>
  <c r="S88" i="28"/>
  <c r="BI88" i="28"/>
  <c r="S89" i="28"/>
  <c r="BI89" i="28"/>
  <c r="BP90" i="28"/>
  <c r="Z91" i="28"/>
  <c r="BW91" i="28"/>
  <c r="AG92" i="28"/>
  <c r="E93" i="28"/>
  <c r="BB93" i="28"/>
  <c r="L94" i="28"/>
  <c r="S95" i="28"/>
  <c r="BI95" i="28"/>
  <c r="Z96" i="28"/>
  <c r="BP96" i="28"/>
  <c r="CD97" i="28"/>
  <c r="AU98" i="28"/>
  <c r="L99" i="28"/>
  <c r="BI99" i="28"/>
  <c r="BW100" i="28"/>
  <c r="AU101" i="28"/>
  <c r="L102" i="28"/>
  <c r="BP102" i="28"/>
  <c r="CD104" i="28"/>
  <c r="AU105" i="28"/>
  <c r="AG106" i="28"/>
  <c r="E107" i="28"/>
  <c r="BW107" i="28"/>
  <c r="BI108" i="28"/>
  <c r="AU109" i="28"/>
  <c r="AG110" i="28"/>
  <c r="E111" i="28"/>
  <c r="BW111" i="28"/>
  <c r="BI112" i="28"/>
  <c r="AU113" i="28"/>
  <c r="AU115" i="28"/>
  <c r="BW116" i="28"/>
  <c r="AU118" i="28"/>
  <c r="E120" i="28"/>
  <c r="BI121" i="28"/>
  <c r="L134" i="28"/>
  <c r="BP142" i="28"/>
  <c r="BI151" i="28"/>
  <c r="Z72" i="28"/>
  <c r="BB72" i="28"/>
  <c r="CD72" i="28"/>
  <c r="E73" i="28"/>
  <c r="AG73" i="28"/>
  <c r="BI73" i="28"/>
  <c r="CK73" i="28"/>
  <c r="L74" i="28"/>
  <c r="AN74" i="28"/>
  <c r="BP74" i="28"/>
  <c r="CR74" i="28"/>
  <c r="S75" i="28"/>
  <c r="AU75" i="28"/>
  <c r="BW75" i="28"/>
  <c r="AN76" i="28"/>
  <c r="AU77" i="28"/>
  <c r="BB78" i="28"/>
  <c r="BP79" i="28"/>
  <c r="CK80" i="28"/>
  <c r="S82" i="28"/>
  <c r="AN83" i="28"/>
  <c r="BI84" i="28"/>
  <c r="CD85" i="28"/>
  <c r="BP87" i="28"/>
  <c r="Z88" i="28"/>
  <c r="BP88" i="28"/>
  <c r="BP89" i="28"/>
  <c r="Z90" i="28"/>
  <c r="BW90" i="28"/>
  <c r="AG91" i="28"/>
  <c r="AN92" i="28"/>
  <c r="L93" i="28"/>
  <c r="S94" i="28"/>
  <c r="BI94" i="28"/>
  <c r="Z95" i="28"/>
  <c r="BP95" i="28"/>
  <c r="BW96" i="28"/>
  <c r="AN97" i="28"/>
  <c r="E98" i="28"/>
  <c r="BB98" i="28"/>
  <c r="BP99" i="28"/>
  <c r="AG100" i="28"/>
  <c r="CD100" i="28"/>
  <c r="BB101" i="28"/>
  <c r="BW102" i="28"/>
  <c r="BB103" i="28"/>
  <c r="AN104" i="28"/>
  <c r="AU114" i="28"/>
  <c r="AU123" i="28"/>
  <c r="E125" i="28"/>
  <c r="BI126" i="28"/>
  <c r="AN128" i="28"/>
  <c r="AN132" i="28"/>
  <c r="CD138" i="28"/>
  <c r="AN143" i="28"/>
  <c r="CD76" i="28"/>
  <c r="CK77" i="28"/>
  <c r="CR78" i="28"/>
  <c r="S80" i="28"/>
  <c r="AN81" i="28"/>
  <c r="BI82" i="28"/>
  <c r="CD83" i="28"/>
  <c r="L85" i="28"/>
  <c r="AG87" i="28"/>
  <c r="BW87" i="28"/>
  <c r="BW88" i="28"/>
  <c r="Z89" i="28"/>
  <c r="BW89" i="28"/>
  <c r="AG90" i="28"/>
  <c r="AN91" i="28"/>
  <c r="CD91" i="28"/>
  <c r="AU92" i="28"/>
  <c r="S93" i="28"/>
  <c r="BI93" i="28"/>
  <c r="Z94" i="28"/>
  <c r="BP94" i="28"/>
  <c r="BW95" i="28"/>
  <c r="AG96" i="28"/>
  <c r="CD96" i="28"/>
  <c r="AU97" i="28"/>
  <c r="BI98" i="28"/>
  <c r="Z99" i="28"/>
  <c r="BW99" i="28"/>
  <c r="AN100" i="28"/>
  <c r="BI101" i="28"/>
  <c r="AG102" i="28"/>
  <c r="CD102" i="28"/>
  <c r="BI103" i="28"/>
  <c r="AU104" i="28"/>
  <c r="BI105" i="28"/>
  <c r="BH11" i="28" s="1"/>
  <c r="AU106" i="28"/>
  <c r="AG107" i="28"/>
  <c r="E108" i="28"/>
  <c r="BW108" i="28"/>
  <c r="BI109" i="28"/>
  <c r="AU110" i="28"/>
  <c r="AG111" i="28"/>
  <c r="E112" i="28"/>
  <c r="BW112" i="28"/>
  <c r="BI113" i="28"/>
  <c r="BI114" i="28"/>
  <c r="BI115" i="28"/>
  <c r="AG117" i="28"/>
  <c r="BW118" i="28"/>
  <c r="AU120" i="28"/>
  <c r="E122" i="28"/>
  <c r="BB128" i="28"/>
  <c r="BB132" i="28"/>
  <c r="L144" i="28"/>
  <c r="AN73" i="28"/>
  <c r="BP73" i="28"/>
  <c r="CR73" i="28"/>
  <c r="S74" i="28"/>
  <c r="AU74" i="28"/>
  <c r="BW74" i="28"/>
  <c r="CY74" i="28"/>
  <c r="Z75" i="28"/>
  <c r="BB75" i="28"/>
  <c r="CD75" i="28"/>
  <c r="L76" i="28"/>
  <c r="S77" i="28"/>
  <c r="Z78" i="28"/>
  <c r="AN79" i="28"/>
  <c r="BI80" i="28"/>
  <c r="CD81" i="28"/>
  <c r="L83" i="28"/>
  <c r="AG84" i="28"/>
  <c r="BB85" i="28"/>
  <c r="AU86" i="28"/>
  <c r="CD87" i="28"/>
  <c r="AG88" i="28"/>
  <c r="CD88" i="28"/>
  <c r="AG89" i="28"/>
  <c r="AN90" i="28"/>
  <c r="CD90" i="28"/>
  <c r="AU91" i="28"/>
  <c r="E92" i="28"/>
  <c r="Z93" i="28"/>
  <c r="BP93" i="28"/>
  <c r="BW94" i="28"/>
  <c r="AG95" i="28"/>
  <c r="CD95" i="28"/>
  <c r="AN96" i="28"/>
  <c r="BB97" i="28"/>
  <c r="L98" i="28"/>
  <c r="BP98" i="28"/>
  <c r="AG99" i="28"/>
  <c r="AU100" i="28"/>
  <c r="E101" i="28"/>
  <c r="BP101" i="28"/>
  <c r="AN102" i="28"/>
  <c r="BP103" i="28"/>
  <c r="BB104" i="28"/>
  <c r="BP105" i="28"/>
  <c r="BB106" i="28"/>
  <c r="AN107" i="28"/>
  <c r="L108" i="28"/>
  <c r="CD108" i="28"/>
  <c r="BP109" i="28"/>
  <c r="BB110" i="28"/>
  <c r="AN111" i="28"/>
  <c r="L112" i="28"/>
  <c r="CD112" i="28"/>
  <c r="BP113" i="28"/>
  <c r="AG122" i="28"/>
  <c r="BW123" i="28"/>
  <c r="AU125" i="28"/>
  <c r="E127" i="28"/>
  <c r="BP130" i="28"/>
  <c r="L137" i="28"/>
  <c r="CD144" i="28"/>
  <c r="L157" i="28"/>
  <c r="BI67" i="28"/>
  <c r="CK67" i="28"/>
  <c r="L68" i="28"/>
  <c r="AN68" i="28"/>
  <c r="BP68" i="28"/>
  <c r="CR68" i="28"/>
  <c r="S69" i="28"/>
  <c r="AU69" i="28"/>
  <c r="BW69" i="28"/>
  <c r="CY69" i="28"/>
  <c r="Z70" i="28"/>
  <c r="BB70" i="28"/>
  <c r="CD70" i="28"/>
  <c r="E71" i="28"/>
  <c r="AG71" i="28"/>
  <c r="BI71" i="28"/>
  <c r="CK71" i="28"/>
  <c r="BB76" i="28"/>
  <c r="BI77" i="28"/>
  <c r="BP78" i="28"/>
  <c r="CD79" i="28"/>
  <c r="L81" i="28"/>
  <c r="AG82" i="28"/>
  <c r="BB83" i="28"/>
  <c r="BW84" i="28"/>
  <c r="AN87" i="28"/>
  <c r="CK87" i="28"/>
  <c r="AN88" i="28"/>
  <c r="AN89" i="28"/>
  <c r="CD89" i="28"/>
  <c r="AU90" i="28"/>
  <c r="E91" i="28"/>
  <c r="L92" i="28"/>
  <c r="BB92" i="28"/>
  <c r="BW93" i="28"/>
  <c r="AG94" i="28"/>
  <c r="CD94" i="28"/>
  <c r="AN95" i="28"/>
  <c r="AU96" i="28"/>
  <c r="E97" i="28"/>
  <c r="BI97" i="28"/>
  <c r="Z98" i="28"/>
  <c r="AN99" i="28"/>
  <c r="CD99" i="28"/>
  <c r="BB100" i="28"/>
  <c r="L101" i="28"/>
  <c r="AU102" i="28"/>
  <c r="E103" i="28"/>
  <c r="E105" i="28"/>
  <c r="BW105" i="28"/>
  <c r="BI106" i="28"/>
  <c r="AU107" i="28"/>
  <c r="AG108" i="28"/>
  <c r="E109" i="28"/>
  <c r="BW109" i="28"/>
  <c r="BI110" i="28"/>
  <c r="AU111" i="28"/>
  <c r="AG112" i="28"/>
  <c r="E113" i="28"/>
  <c r="BW113" i="28"/>
  <c r="BW114" i="28"/>
  <c r="E116" i="28"/>
  <c r="BI117" i="28"/>
  <c r="AG119" i="28"/>
  <c r="BW120" i="28"/>
  <c r="CD130" i="28"/>
  <c r="AN137" i="28"/>
  <c r="BB140" i="28"/>
  <c r="BW98" i="28"/>
  <c r="AU99" i="28"/>
  <c r="E100" i="28"/>
  <c r="AG101" i="28"/>
  <c r="BW101" i="28"/>
  <c r="BB102" i="28"/>
  <c r="L103" i="28"/>
  <c r="CD103" i="28"/>
  <c r="BP104" i="28"/>
  <c r="E115" i="28"/>
  <c r="BI122" i="28"/>
  <c r="AG124" i="28"/>
  <c r="BW125" i="28"/>
  <c r="AU127" i="28"/>
  <c r="BB135" i="28"/>
  <c r="AG64" i="28"/>
  <c r="BI64" i="28"/>
  <c r="CK64" i="28"/>
  <c r="E65" i="28"/>
  <c r="AG65" i="28"/>
  <c r="AF8" i="28" s="1"/>
  <c r="BI65" i="28"/>
  <c r="CK65" i="28"/>
  <c r="E66" i="28"/>
  <c r="AG66" i="28"/>
  <c r="BI66" i="28"/>
  <c r="CK66" i="28"/>
  <c r="L67" i="28"/>
  <c r="AN67" i="28"/>
  <c r="BP67" i="28"/>
  <c r="CR67" i="28"/>
  <c r="S68" i="28"/>
  <c r="AU68" i="28"/>
  <c r="BW68" i="28"/>
  <c r="CY68" i="28"/>
  <c r="Z69" i="28"/>
  <c r="BB69" i="28"/>
  <c r="CD69" i="28"/>
  <c r="E70" i="28"/>
  <c r="AG70" i="28"/>
  <c r="BI70" i="28"/>
  <c r="CK70" i="28"/>
  <c r="L71" i="28"/>
  <c r="AN71" i="28"/>
  <c r="BP71" i="28"/>
  <c r="CR71" i="28"/>
  <c r="Z76" i="28"/>
  <c r="AG77" i="28"/>
  <c r="AN78" i="28"/>
  <c r="BB79" i="28"/>
  <c r="BW80" i="28"/>
  <c r="E82" i="28"/>
  <c r="Z83" i="28"/>
  <c r="AU84" i="28"/>
  <c r="BP85" i="28"/>
  <c r="S86" i="28"/>
  <c r="BB87" i="28"/>
  <c r="E88" i="28"/>
  <c r="BB88" i="28"/>
  <c r="E89" i="28"/>
  <c r="L90" i="28"/>
  <c r="BB90" i="28"/>
  <c r="S91" i="28"/>
  <c r="BI91" i="28"/>
  <c r="BP92" i="28"/>
  <c r="AN93" i="28"/>
  <c r="AU94" i="28"/>
  <c r="E95" i="28"/>
  <c r="BB95" i="28"/>
  <c r="L96" i="28"/>
  <c r="Z97" i="28"/>
  <c r="BP97" i="28"/>
  <c r="AN98" i="28"/>
  <c r="CD98" i="28"/>
  <c r="L100" i="28"/>
  <c r="BI100" i="28"/>
  <c r="AN101" i="28"/>
  <c r="CD101" i="28"/>
  <c r="AG103" i="28"/>
  <c r="E104" i="28"/>
  <c r="BW104" i="28"/>
  <c r="AG105" i="28"/>
  <c r="E106" i="28"/>
  <c r="BW106" i="28"/>
  <c r="BI107" i="28"/>
  <c r="AU108" i="28"/>
  <c r="AG109" i="28"/>
  <c r="E110" i="28"/>
  <c r="BW110" i="28"/>
  <c r="BI111" i="28"/>
  <c r="AU112" i="28"/>
  <c r="AG113" i="28"/>
  <c r="E114" i="28"/>
  <c r="AU116" i="28"/>
  <c r="E118" i="28"/>
  <c r="BI119" i="28"/>
  <c r="AG121" i="28"/>
  <c r="AU129" i="28"/>
  <c r="BP135" i="28"/>
  <c r="L148" i="28"/>
  <c r="E76" i="28"/>
  <c r="AG76" i="28"/>
  <c r="BI76" i="28"/>
  <c r="CK76" i="28"/>
  <c r="L77" i="28"/>
  <c r="AN77" i="28"/>
  <c r="BP77" i="28"/>
  <c r="CR77" i="28"/>
  <c r="S78" i="28"/>
  <c r="AU78" i="28"/>
  <c r="BW78" i="28"/>
  <c r="E79" i="28"/>
  <c r="AG79" i="28"/>
  <c r="BI79" i="28"/>
  <c r="CK79" i="28"/>
  <c r="Z80" i="28"/>
  <c r="BB80" i="28"/>
  <c r="CD80" i="28"/>
  <c r="S81" i="28"/>
  <c r="AU81" i="28"/>
  <c r="BW81" i="28"/>
  <c r="L82" i="28"/>
  <c r="AN82" i="28"/>
  <c r="BP82" i="28"/>
  <c r="E83" i="28"/>
  <c r="AG83" i="28"/>
  <c r="BI83" i="28"/>
  <c r="CK83" i="28"/>
  <c r="Z84" i="28"/>
  <c r="BB84" i="28"/>
  <c r="CD84" i="28"/>
  <c r="S85" i="28"/>
  <c r="AU85" i="28"/>
  <c r="BW85" i="28"/>
  <c r="L86" i="28"/>
  <c r="AN86" i="28"/>
  <c r="BP86" i="28"/>
  <c r="E87" i="28"/>
  <c r="L122" i="28"/>
  <c r="BB122" i="28"/>
  <c r="CD122" i="28"/>
  <c r="AN123" i="28"/>
  <c r="BP123" i="28"/>
  <c r="L124" i="28"/>
  <c r="BB124" i="28"/>
  <c r="CD124" i="28"/>
  <c r="AN125" i="28"/>
  <c r="BP125" i="28"/>
  <c r="L126" i="28"/>
  <c r="BB126" i="28"/>
  <c r="CD126" i="28"/>
  <c r="AN127" i="28"/>
  <c r="AG128" i="28"/>
  <c r="L129" i="28"/>
  <c r="L131" i="28"/>
  <c r="BP132" i="28"/>
  <c r="AN134" i="28"/>
  <c r="CD135" i="28"/>
  <c r="BB137" i="28"/>
  <c r="L139" i="28"/>
  <c r="BP140" i="28"/>
  <c r="AN142" i="28"/>
  <c r="CD142" i="28"/>
  <c r="AN145" i="28"/>
  <c r="E154" i="28"/>
  <c r="BB159" i="28"/>
  <c r="AN161" i="28"/>
  <c r="E167" i="28"/>
  <c r="BW115" i="28"/>
  <c r="AG116" i="28"/>
  <c r="BI116" i="28"/>
  <c r="E117" i="28"/>
  <c r="AU117" i="28"/>
  <c r="BW117" i="28"/>
  <c r="AG118" i="28"/>
  <c r="BI118" i="28"/>
  <c r="E119" i="28"/>
  <c r="AU119" i="28"/>
  <c r="BW119" i="28"/>
  <c r="AG120" i="28"/>
  <c r="BI120" i="28"/>
  <c r="E121" i="28"/>
  <c r="AU121" i="28"/>
  <c r="BW121" i="28"/>
  <c r="BW127" i="28"/>
  <c r="BP128" i="28"/>
  <c r="L130" i="28"/>
  <c r="BP131" i="28"/>
  <c r="AN133" i="28"/>
  <c r="CD134" i="28"/>
  <c r="BB136" i="28"/>
  <c r="L138" i="28"/>
  <c r="BP139" i="28"/>
  <c r="AN141" i="28"/>
  <c r="BP143" i="28"/>
  <c r="BB144" i="28"/>
  <c r="BB146" i="28"/>
  <c r="BP150" i="28"/>
  <c r="BB152" i="28"/>
  <c r="E158" i="28"/>
  <c r="BB163" i="28"/>
  <c r="AU165" i="28"/>
  <c r="BP138" i="28"/>
  <c r="AN140" i="28"/>
  <c r="CD141" i="28"/>
  <c r="L143" i="28"/>
  <c r="BP147" i="28"/>
  <c r="BW150" i="28"/>
  <c r="AN156" i="28"/>
  <c r="L158" i="28"/>
  <c r="BI163" i="28"/>
  <c r="AN170" i="28"/>
  <c r="AN176" i="28"/>
  <c r="AU103" i="28"/>
  <c r="BW103" i="28"/>
  <c r="AG104" i="28"/>
  <c r="BI104" i="28"/>
  <c r="L105" i="28"/>
  <c r="BB105" i="28"/>
  <c r="CD105" i="28"/>
  <c r="AN106" i="28"/>
  <c r="BP106" i="28"/>
  <c r="L107" i="28"/>
  <c r="BB107" i="28"/>
  <c r="CD107" i="28"/>
  <c r="AN108" i="28"/>
  <c r="BP108" i="28"/>
  <c r="L109" i="28"/>
  <c r="BB109" i="28"/>
  <c r="CD109" i="28"/>
  <c r="AN110" i="28"/>
  <c r="BP110" i="28"/>
  <c r="L111" i="28"/>
  <c r="BB111" i="28"/>
  <c r="CD111" i="28"/>
  <c r="AN112" i="28"/>
  <c r="BP112" i="28"/>
  <c r="L113" i="28"/>
  <c r="BB113" i="28"/>
  <c r="CD113" i="28"/>
  <c r="AN114" i="28"/>
  <c r="BP114" i="28"/>
  <c r="L115" i="28"/>
  <c r="BB115" i="28"/>
  <c r="CD115" i="28"/>
  <c r="AN116" i="28"/>
  <c r="BP116" i="28"/>
  <c r="L117" i="28"/>
  <c r="BB117" i="28"/>
  <c r="CD117" i="28"/>
  <c r="AN118" i="28"/>
  <c r="BP118" i="28"/>
  <c r="L119" i="28"/>
  <c r="BB119" i="28"/>
  <c r="CD119" i="28"/>
  <c r="AN120" i="28"/>
  <c r="BP120" i="28"/>
  <c r="L121" i="28"/>
  <c r="BB121" i="28"/>
  <c r="CD121" i="28"/>
  <c r="CD127" i="28"/>
  <c r="AN129" i="28"/>
  <c r="AN131" i="28"/>
  <c r="CD132" i="28"/>
  <c r="BB134" i="28"/>
  <c r="L136" i="28"/>
  <c r="BP137" i="28"/>
  <c r="AN139" i="28"/>
  <c r="CD140" i="28"/>
  <c r="BB142" i="28"/>
  <c r="CD143" i="28"/>
  <c r="BP144" i="28"/>
  <c r="BP145" i="28"/>
  <c r="AN149" i="28"/>
  <c r="BW154" i="28"/>
  <c r="AN160" i="28"/>
  <c r="L162" i="28"/>
  <c r="E168" i="28"/>
  <c r="CR75" i="28"/>
  <c r="S76" i="28"/>
  <c r="AU76" i="28"/>
  <c r="BW76" i="28"/>
  <c r="CY76" i="28"/>
  <c r="Z77" i="28"/>
  <c r="BB77" i="28"/>
  <c r="CD77" i="28"/>
  <c r="E78" i="28"/>
  <c r="AG78" i="28"/>
  <c r="BI78" i="28"/>
  <c r="CK78" i="28"/>
  <c r="S79" i="28"/>
  <c r="AU79" i="28"/>
  <c r="BW79" i="28"/>
  <c r="L80" i="28"/>
  <c r="AN80" i="28"/>
  <c r="BP80" i="28"/>
  <c r="E81" i="28"/>
  <c r="AG81" i="28"/>
  <c r="BI81" i="28"/>
  <c r="CK81" i="28"/>
  <c r="Z82" i="28"/>
  <c r="BB82" i="28"/>
  <c r="CD82" i="28"/>
  <c r="S83" i="28"/>
  <c r="AU83" i="28"/>
  <c r="BW83" i="28"/>
  <c r="L84" i="28"/>
  <c r="AN84" i="28"/>
  <c r="BP84" i="28"/>
  <c r="E85" i="28"/>
  <c r="AG85" i="28"/>
  <c r="BI85" i="28"/>
  <c r="CK85" i="28"/>
  <c r="Z86" i="28"/>
  <c r="BB86" i="28"/>
  <c r="CD86" i="28"/>
  <c r="S87" i="28"/>
  <c r="CD92" i="28"/>
  <c r="AN122" i="28"/>
  <c r="BP122" i="28"/>
  <c r="L123" i="28"/>
  <c r="BB123" i="28"/>
  <c r="CD123" i="28"/>
  <c r="AN124" i="28"/>
  <c r="BP124" i="28"/>
  <c r="L125" i="28"/>
  <c r="BB125" i="28"/>
  <c r="CD125" i="28"/>
  <c r="AN126" i="28"/>
  <c r="BP126" i="28"/>
  <c r="L127" i="28"/>
  <c r="BB127" i="28"/>
  <c r="CD128" i="28"/>
  <c r="BW129" i="28"/>
  <c r="AN130" i="28"/>
  <c r="CD131" i="28"/>
  <c r="BB133" i="28"/>
  <c r="L135" i="28"/>
  <c r="BP136" i="28"/>
  <c r="AN138" i="28"/>
  <c r="CD139" i="28"/>
  <c r="BB141" i="28"/>
  <c r="CD146" i="28"/>
  <c r="CC13" i="28" s="1"/>
  <c r="L153" i="28"/>
  <c r="CD154" i="28"/>
  <c r="AU160" i="28"/>
  <c r="E166" i="28"/>
  <c r="AN168" i="28"/>
  <c r="CD158" i="28"/>
  <c r="AU164" i="28"/>
  <c r="BP168" i="28"/>
  <c r="AN172" i="28"/>
  <c r="E86" i="28"/>
  <c r="AG86" i="28"/>
  <c r="BI86" i="28"/>
  <c r="CK86" i="28"/>
  <c r="Z87" i="28"/>
  <c r="AU122" i="28"/>
  <c r="BW122" i="28"/>
  <c r="AG123" i="28"/>
  <c r="BI123" i="28"/>
  <c r="E124" i="28"/>
  <c r="AU124" i="28"/>
  <c r="BW124" i="28"/>
  <c r="AG125" i="28"/>
  <c r="BI125" i="28"/>
  <c r="E126" i="28"/>
  <c r="AU126" i="28"/>
  <c r="BW126" i="28"/>
  <c r="AG127" i="28"/>
  <c r="L128" i="28"/>
  <c r="E129" i="28"/>
  <c r="CD129" i="28"/>
  <c r="BB131" i="28"/>
  <c r="L133" i="28"/>
  <c r="BP134" i="28"/>
  <c r="AN136" i="28"/>
  <c r="CD137" i="28"/>
  <c r="BB139" i="28"/>
  <c r="L141" i="28"/>
  <c r="L146" i="28"/>
  <c r="CD149" i="28"/>
  <c r="BP151" i="28"/>
  <c r="AG157" i="28"/>
  <c r="BP162" i="28"/>
  <c r="BB164" i="28"/>
  <c r="L114" i="28"/>
  <c r="BB114" i="28"/>
  <c r="CD114" i="28"/>
  <c r="AN115" i="28"/>
  <c r="BP115" i="28"/>
  <c r="L116" i="28"/>
  <c r="BB116" i="28"/>
  <c r="CD116" i="28"/>
  <c r="AN117" i="28"/>
  <c r="BP117" i="28"/>
  <c r="L118" i="28"/>
  <c r="BB118" i="28"/>
  <c r="CD118" i="28"/>
  <c r="AN119" i="28"/>
  <c r="BP119" i="28"/>
  <c r="L120" i="28"/>
  <c r="BB120" i="28"/>
  <c r="CD120" i="28"/>
  <c r="AN121" i="28"/>
  <c r="BP121" i="28"/>
  <c r="BP127" i="28"/>
  <c r="BI128" i="28"/>
  <c r="BB129" i="28"/>
  <c r="BB130" i="28"/>
  <c r="L132" i="28"/>
  <c r="BP133" i="28"/>
  <c r="AN135" i="28"/>
  <c r="CD136" i="28"/>
  <c r="BB138" i="28"/>
  <c r="L140" i="28"/>
  <c r="BP141" i="28"/>
  <c r="BB143" i="28"/>
  <c r="AN144" i="28"/>
  <c r="AN147" i="28"/>
  <c r="CD153" i="28"/>
  <c r="BP155" i="28"/>
  <c r="AG161" i="28"/>
  <c r="CD166" i="28"/>
  <c r="AG130" i="28"/>
  <c r="BI130" i="28"/>
  <c r="E131" i="28"/>
  <c r="AU131" i="28"/>
  <c r="BW131" i="28"/>
  <c r="AG132" i="28"/>
  <c r="BI132" i="28"/>
  <c r="E133" i="28"/>
  <c r="AU133" i="28"/>
  <c r="BW133" i="28"/>
  <c r="AG134" i="28"/>
  <c r="BI134" i="28"/>
  <c r="E135" i="28"/>
  <c r="AU135" i="28"/>
  <c r="BW135" i="28"/>
  <c r="AG136" i="28"/>
  <c r="BI136" i="28"/>
  <c r="E137" i="28"/>
  <c r="AU137" i="28"/>
  <c r="BW137" i="28"/>
  <c r="AG138" i="28"/>
  <c r="BI138" i="28"/>
  <c r="E139" i="28"/>
  <c r="AU139" i="28"/>
  <c r="BW139" i="28"/>
  <c r="AG140" i="28"/>
  <c r="BI140" i="28"/>
  <c r="E141" i="28"/>
  <c r="AU141" i="28"/>
  <c r="BW141" i="28"/>
  <c r="AG142" i="28"/>
  <c r="BI142" i="28"/>
  <c r="E143" i="28"/>
  <c r="AU143" i="28"/>
  <c r="BW143" i="28"/>
  <c r="AG144" i="28"/>
  <c r="BI144" i="28"/>
  <c r="E145" i="28"/>
  <c r="AU145" i="28"/>
  <c r="BW145" i="28"/>
  <c r="AG146" i="28"/>
  <c r="BI146" i="28"/>
  <c r="E147" i="28"/>
  <c r="AU147" i="28"/>
  <c r="BW147" i="28"/>
  <c r="AG148" i="28"/>
  <c r="BI148" i="28"/>
  <c r="BB149" i="28"/>
  <c r="AU150" i="28"/>
  <c r="AN151" i="28"/>
  <c r="BP152" i="28"/>
  <c r="BI153" i="28"/>
  <c r="BB154" i="28"/>
  <c r="CD155" i="28"/>
  <c r="BW156" i="28"/>
  <c r="BP157" i="28"/>
  <c r="L159" i="28"/>
  <c r="E160" i="28"/>
  <c r="CD160" i="28"/>
  <c r="AN162" i="28"/>
  <c r="AG163" i="28"/>
  <c r="L164" i="28"/>
  <c r="BI165" i="28"/>
  <c r="BI166" i="28"/>
  <c r="BP167" i="28"/>
  <c r="CD168" i="28"/>
  <c r="CD170" i="28"/>
  <c r="BP174" i="28"/>
  <c r="BP177" i="28"/>
  <c r="BI178" i="28"/>
  <c r="AU179" i="28"/>
  <c r="CD180" i="28"/>
  <c r="BP181" i="28"/>
  <c r="E184" i="28"/>
  <c r="AN185" i="28"/>
  <c r="E188" i="28"/>
  <c r="AN189" i="28"/>
  <c r="E192" i="28"/>
  <c r="AN193" i="28"/>
  <c r="BP194" i="28"/>
  <c r="BW200" i="28"/>
  <c r="E203" i="28"/>
  <c r="BP207" i="28"/>
  <c r="E212" i="28"/>
  <c r="BP218" i="28"/>
  <c r="BW240" i="28"/>
  <c r="CD281" i="28"/>
  <c r="CD354" i="28"/>
  <c r="CD391" i="28"/>
  <c r="L149" i="28"/>
  <c r="E150" i="28"/>
  <c r="CD150" i="28"/>
  <c r="AN152" i="28"/>
  <c r="AG153" i="28"/>
  <c r="L154" i="28"/>
  <c r="BB155" i="28"/>
  <c r="AU156" i="28"/>
  <c r="AN157" i="28"/>
  <c r="BP158" i="28"/>
  <c r="BI159" i="28"/>
  <c r="BB160" i="28"/>
  <c r="CD161" i="28"/>
  <c r="BW162" i="28"/>
  <c r="BP163" i="28"/>
  <c r="AG165" i="28"/>
  <c r="AG166" i="28"/>
  <c r="AN167" i="28"/>
  <c r="BP169" i="28"/>
  <c r="BP171" i="28"/>
  <c r="AN173" i="28"/>
  <c r="AN177" i="28"/>
  <c r="BW177" i="28"/>
  <c r="BB179" i="28"/>
  <c r="AN180" i="28"/>
  <c r="E181" i="28"/>
  <c r="BW181" i="28"/>
  <c r="BP182" i="28"/>
  <c r="BI185" i="28"/>
  <c r="BP186" i="28"/>
  <c r="BI189" i="28"/>
  <c r="BP190" i="28"/>
  <c r="BI193" i="28"/>
  <c r="E197" i="28"/>
  <c r="E199" i="28"/>
  <c r="AU201" i="28"/>
  <c r="BI203" i="28"/>
  <c r="BB208" i="28"/>
  <c r="CD212" i="28"/>
  <c r="BI227" i="28"/>
  <c r="CD260" i="28"/>
  <c r="CD322" i="28"/>
  <c r="CD359" i="28"/>
  <c r="CD432" i="28"/>
  <c r="L145" i="28"/>
  <c r="BB145" i="28"/>
  <c r="CD145" i="28"/>
  <c r="AN146" i="28"/>
  <c r="BP146" i="28"/>
  <c r="L147" i="28"/>
  <c r="BB147" i="28"/>
  <c r="CD147" i="28"/>
  <c r="AN148" i="28"/>
  <c r="BP148" i="28"/>
  <c r="BI149" i="28"/>
  <c r="BB150" i="28"/>
  <c r="CD151" i="28"/>
  <c r="BW152" i="28"/>
  <c r="BP153" i="28"/>
  <c r="L155" i="28"/>
  <c r="E156" i="28"/>
  <c r="CD156" i="28"/>
  <c r="AN158" i="28"/>
  <c r="AG159" i="28"/>
  <c r="L160" i="28"/>
  <c r="BB161" i="28"/>
  <c r="AU162" i="28"/>
  <c r="AN163" i="28"/>
  <c r="BP164" i="28"/>
  <c r="BP165" i="28"/>
  <c r="BP166" i="28"/>
  <c r="BB168" i="28"/>
  <c r="BB170" i="28"/>
  <c r="BP175" i="28"/>
  <c r="CD177" i="28"/>
  <c r="BP178" i="28"/>
  <c r="BI179" i="28"/>
  <c r="AU180" i="28"/>
  <c r="CD181" i="28"/>
  <c r="E183" i="28"/>
  <c r="AN184" i="28"/>
  <c r="E187" i="28"/>
  <c r="AN188" i="28"/>
  <c r="E191" i="28"/>
  <c r="AN192" i="28"/>
  <c r="AN195" i="28"/>
  <c r="BP203" i="28"/>
  <c r="CD205" i="28"/>
  <c r="BI220" i="28"/>
  <c r="CD244" i="28"/>
  <c r="CD290" i="28"/>
  <c r="CD327" i="28"/>
  <c r="CD400" i="28"/>
  <c r="AG149" i="28"/>
  <c r="L150" i="28"/>
  <c r="BB151" i="28"/>
  <c r="AU152" i="28"/>
  <c r="AN153" i="28"/>
  <c r="BP154" i="28"/>
  <c r="BI155" i="28"/>
  <c r="BB156" i="28"/>
  <c r="CD157" i="28"/>
  <c r="BW158" i="28"/>
  <c r="BP159" i="28"/>
  <c r="L161" i="28"/>
  <c r="E162" i="28"/>
  <c r="CD162" i="28"/>
  <c r="AN164" i="28"/>
  <c r="AN165" i="28"/>
  <c r="AN166" i="28"/>
  <c r="CD167" i="28"/>
  <c r="AN169" i="28"/>
  <c r="AN171" i="28"/>
  <c r="AN174" i="28"/>
  <c r="E178" i="28"/>
  <c r="BW178" i="28"/>
  <c r="BB180" i="28"/>
  <c r="AN181" i="28"/>
  <c r="E182" i="28"/>
  <c r="BI184" i="28"/>
  <c r="BP185" i="28"/>
  <c r="BI188" i="28"/>
  <c r="BP189" i="28"/>
  <c r="BI192" i="28"/>
  <c r="BP193" i="28"/>
  <c r="BI197" i="28"/>
  <c r="BI199" i="28"/>
  <c r="AN204" i="28"/>
  <c r="BB206" i="28"/>
  <c r="BI214" i="28"/>
  <c r="BW229" i="28"/>
  <c r="BW265" i="28"/>
  <c r="CD295" i="28"/>
  <c r="CD368" i="28"/>
  <c r="CD441" i="28"/>
  <c r="BI127" i="28"/>
  <c r="E128" i="28"/>
  <c r="AU128" i="28"/>
  <c r="BW128" i="28"/>
  <c r="AG129" i="28"/>
  <c r="BI129" i="28"/>
  <c r="E130" i="28"/>
  <c r="AU130" i="28"/>
  <c r="BW130" i="28"/>
  <c r="AG131" i="28"/>
  <c r="BI131" i="28"/>
  <c r="E132" i="28"/>
  <c r="AU132" i="28"/>
  <c r="BW132" i="28"/>
  <c r="AG133" i="28"/>
  <c r="BI133" i="28"/>
  <c r="E134" i="28"/>
  <c r="AU134" i="28"/>
  <c r="BW134" i="28"/>
  <c r="AG135" i="28"/>
  <c r="BI135" i="28"/>
  <c r="E136" i="28"/>
  <c r="AU136" i="28"/>
  <c r="BW136" i="28"/>
  <c r="AG137" i="28"/>
  <c r="BI137" i="28"/>
  <c r="E138" i="28"/>
  <c r="AU138" i="28"/>
  <c r="BW138" i="28"/>
  <c r="AG139" i="28"/>
  <c r="BI139" i="28"/>
  <c r="E140" i="28"/>
  <c r="AU140" i="28"/>
  <c r="BW140" i="28"/>
  <c r="AG141" i="28"/>
  <c r="BI141" i="28"/>
  <c r="E142" i="28"/>
  <c r="AU142" i="28"/>
  <c r="BW142" i="28"/>
  <c r="AG143" i="28"/>
  <c r="BI143" i="28"/>
  <c r="E144" i="28"/>
  <c r="AU144" i="28"/>
  <c r="BW144" i="28"/>
  <c r="AG145" i="28"/>
  <c r="BI145" i="28"/>
  <c r="E146" i="28"/>
  <c r="AU146" i="28"/>
  <c r="BW146" i="28"/>
  <c r="AG147" i="28"/>
  <c r="BI147" i="28"/>
  <c r="E148" i="28"/>
  <c r="AU148" i="28"/>
  <c r="BW148" i="28"/>
  <c r="BP149" i="28"/>
  <c r="L151" i="28"/>
  <c r="E152" i="28"/>
  <c r="CD152" i="28"/>
  <c r="AN154" i="28"/>
  <c r="AG155" i="28"/>
  <c r="L156" i="28"/>
  <c r="BB157" i="28"/>
  <c r="AU158" i="28"/>
  <c r="AN159" i="28"/>
  <c r="BP160" i="28"/>
  <c r="BI161" i="28"/>
  <c r="BB162" i="28"/>
  <c r="CD163" i="28"/>
  <c r="BW164" i="28"/>
  <c r="BW165" i="28"/>
  <c r="BB167" i="28"/>
  <c r="CD169" i="28"/>
  <c r="CD171" i="28"/>
  <c r="BP172" i="28"/>
  <c r="BP176" i="28"/>
  <c r="AU177" i="28"/>
  <c r="CD178" i="28"/>
  <c r="BP179" i="28"/>
  <c r="BI180" i="28"/>
  <c r="AU181" i="28"/>
  <c r="AN183" i="28"/>
  <c r="E186" i="28"/>
  <c r="AN187" i="28"/>
  <c r="E190" i="28"/>
  <c r="AN191" i="28"/>
  <c r="E194" i="28"/>
  <c r="BP195" i="28"/>
  <c r="BP199" i="28"/>
  <c r="CD201" i="28"/>
  <c r="E209" i="28"/>
  <c r="E222" i="28"/>
  <c r="BW249" i="28"/>
  <c r="CD267" i="28"/>
  <c r="CD336" i="28"/>
  <c r="CD409" i="28"/>
  <c r="BP170" i="28"/>
  <c r="AN175" i="28"/>
  <c r="BB177" i="28"/>
  <c r="AN178" i="28"/>
  <c r="E179" i="28"/>
  <c r="BW179" i="28"/>
  <c r="BB181" i="28"/>
  <c r="AN182" i="28"/>
  <c r="BI183" i="28"/>
  <c r="BP184" i="28"/>
  <c r="BI187" i="28"/>
  <c r="BP188" i="28"/>
  <c r="BI191" i="28"/>
  <c r="BP192" i="28"/>
  <c r="E198" i="28"/>
  <c r="AN200" i="28"/>
  <c r="BB202" i="28"/>
  <c r="CD215" i="28"/>
  <c r="BW233" i="28"/>
  <c r="CD251" i="28"/>
  <c r="CD304" i="28"/>
  <c r="CD377" i="28"/>
  <c r="CD450" i="28"/>
  <c r="BB148" i="28"/>
  <c r="CD148" i="28"/>
  <c r="AN150" i="28"/>
  <c r="AG151" i="28"/>
  <c r="L152" i="28"/>
  <c r="BB153" i="28"/>
  <c r="AU154" i="28"/>
  <c r="AN155" i="28"/>
  <c r="BP156" i="28"/>
  <c r="BI157" i="28"/>
  <c r="BB158" i="28"/>
  <c r="CD159" i="28"/>
  <c r="BW160" i="28"/>
  <c r="BP161" i="28"/>
  <c r="L163" i="28"/>
  <c r="E164" i="28"/>
  <c r="CD164" i="28"/>
  <c r="BB166" i="28"/>
  <c r="BI167" i="28"/>
  <c r="BB169" i="28"/>
  <c r="BB171" i="28"/>
  <c r="BP173" i="28"/>
  <c r="BI177" i="28"/>
  <c r="AU178" i="28"/>
  <c r="CD179" i="28"/>
  <c r="BP180" i="28"/>
  <c r="BI181" i="28"/>
  <c r="AU182" i="28"/>
  <c r="E185" i="28"/>
  <c r="AN186" i="28"/>
  <c r="E189" i="28"/>
  <c r="AN190" i="28"/>
  <c r="E193" i="28"/>
  <c r="AN194" i="28"/>
  <c r="BW204" i="28"/>
  <c r="E207" i="28"/>
  <c r="BP210" i="28"/>
  <c r="BO16" i="28" s="1"/>
  <c r="CD223" i="28"/>
  <c r="CD235" i="28"/>
  <c r="CD272" i="28"/>
  <c r="CD345" i="28"/>
  <c r="CC24" i="28" s="1"/>
  <c r="CD418" i="28"/>
  <c r="BB178" i="28"/>
  <c r="AN179" i="28"/>
  <c r="E180" i="28"/>
  <c r="BW180" i="28"/>
  <c r="BI182" i="28"/>
  <c r="BP183" i="28"/>
  <c r="BI186" i="28"/>
  <c r="BP187" i="28"/>
  <c r="BI190" i="28"/>
  <c r="BP191" i="28"/>
  <c r="BI196" i="28"/>
  <c r="BI198" i="28"/>
  <c r="AU205" i="28"/>
  <c r="BI207" i="28"/>
  <c r="BP217" i="28"/>
  <c r="CD224" i="28"/>
  <c r="BW256" i="28"/>
  <c r="CD313" i="28"/>
  <c r="CD386" i="28"/>
  <c r="CD423" i="28"/>
  <c r="BI168" i="28"/>
  <c r="E169" i="28"/>
  <c r="BI169" i="28"/>
  <c r="E170" i="28"/>
  <c r="BI170" i="28"/>
  <c r="E171" i="28"/>
  <c r="BI171" i="28"/>
  <c r="E172" i="28"/>
  <c r="BI172" i="28"/>
  <c r="E173" i="28"/>
  <c r="BI173" i="28"/>
  <c r="E174" i="28"/>
  <c r="BI174" i="28"/>
  <c r="E175" i="28"/>
  <c r="BI175" i="28"/>
  <c r="E176" i="28"/>
  <c r="BI176" i="28"/>
  <c r="E177" i="28"/>
  <c r="BB196" i="28"/>
  <c r="CD196" i="28"/>
  <c r="BB197" i="28"/>
  <c r="CD197" i="28"/>
  <c r="BB198" i="28"/>
  <c r="CD198" i="28"/>
  <c r="BB199" i="28"/>
  <c r="BI200" i="28"/>
  <c r="AN201" i="28"/>
  <c r="AU202" i="28"/>
  <c r="BB203" i="28"/>
  <c r="BI204" i="28"/>
  <c r="AN205" i="28"/>
  <c r="AU206" i="28"/>
  <c r="BB207" i="28"/>
  <c r="BW208" i="28"/>
  <c r="BP209" i="28"/>
  <c r="E211" i="28"/>
  <c r="BP212" i="28"/>
  <c r="E214" i="28"/>
  <c r="CD214" i="28"/>
  <c r="BI216" i="28"/>
  <c r="E218" i="28"/>
  <c r="CD219" i="28"/>
  <c r="CD220" i="28"/>
  <c r="BW222" i="28"/>
  <c r="BP224" i="28"/>
  <c r="BW226" i="28"/>
  <c r="CD227" i="28"/>
  <c r="BW230" i="28"/>
  <c r="CD234" i="28"/>
  <c r="BW239" i="28"/>
  <c r="CD241" i="28"/>
  <c r="BW246" i="28"/>
  <c r="CD250" i="28"/>
  <c r="BW255" i="28"/>
  <c r="CD257" i="28"/>
  <c r="BW262" i="28"/>
  <c r="CD266" i="28"/>
  <c r="BW271" i="28"/>
  <c r="CD275" i="28"/>
  <c r="CD284" i="28"/>
  <c r="CD293" i="28"/>
  <c r="CD302" i="28"/>
  <c r="CD307" i="28"/>
  <c r="CD316" i="28"/>
  <c r="CD325" i="28"/>
  <c r="CD334" i="28"/>
  <c r="CD339" i="28"/>
  <c r="CD348" i="28"/>
  <c r="CD357" i="28"/>
  <c r="CD366" i="28"/>
  <c r="CD371" i="28"/>
  <c r="CD380" i="28"/>
  <c r="CD389" i="28"/>
  <c r="CD398" i="28"/>
  <c r="CD403" i="28"/>
  <c r="CD412" i="28"/>
  <c r="CD421" i="28"/>
  <c r="CD430" i="28"/>
  <c r="CD435" i="28"/>
  <c r="CD444" i="28"/>
  <c r="CD453" i="28"/>
  <c r="CD458" i="28"/>
  <c r="BI194" i="28"/>
  <c r="E195" i="28"/>
  <c r="BI195" i="28"/>
  <c r="E196" i="28"/>
  <c r="E200" i="28"/>
  <c r="BP200" i="28"/>
  <c r="BW201" i="28"/>
  <c r="CD202" i="28"/>
  <c r="E204" i="28"/>
  <c r="BP204" i="28"/>
  <c r="BW205" i="28"/>
  <c r="CD206" i="28"/>
  <c r="E208" i="28"/>
  <c r="CD208" i="28"/>
  <c r="BI210" i="28"/>
  <c r="CD211" i="28"/>
  <c r="BI213" i="28"/>
  <c r="BB214" i="28"/>
  <c r="BW215" i="28"/>
  <c r="BI217" i="28"/>
  <c r="E219" i="28"/>
  <c r="E220" i="28"/>
  <c r="CD221" i="28"/>
  <c r="BW223" i="28"/>
  <c r="BW225" i="28"/>
  <c r="CD226" i="28"/>
  <c r="BP229" i="28"/>
  <c r="CD232" i="28"/>
  <c r="BW237" i="28"/>
  <c r="CD239" i="28"/>
  <c r="BW244" i="28"/>
  <c r="CD248" i="28"/>
  <c r="BW253" i="28"/>
  <c r="CD255" i="28"/>
  <c r="BW260" i="28"/>
  <c r="CD264" i="28"/>
  <c r="BW269" i="28"/>
  <c r="CD271" i="28"/>
  <c r="CD280" i="28"/>
  <c r="CD289" i="28"/>
  <c r="CD298" i="28"/>
  <c r="CD303" i="28"/>
  <c r="CD312" i="28"/>
  <c r="CD321" i="28"/>
  <c r="CD330" i="28"/>
  <c r="CD335" i="28"/>
  <c r="CD344" i="28"/>
  <c r="CD353" i="28"/>
  <c r="CD362" i="28"/>
  <c r="CD367" i="28"/>
  <c r="CD376" i="28"/>
  <c r="CD385" i="28"/>
  <c r="CD394" i="28"/>
  <c r="CD399" i="28"/>
  <c r="CD408" i="28"/>
  <c r="CD417" i="28"/>
  <c r="CD426" i="28"/>
  <c r="CD431" i="28"/>
  <c r="CD440" i="28"/>
  <c r="CD449" i="28"/>
  <c r="CD459" i="28"/>
  <c r="CD464" i="28"/>
  <c r="BW209" i="28"/>
  <c r="BB211" i="28"/>
  <c r="BW212" i="28"/>
  <c r="BP213" i="28"/>
  <c r="E215" i="28"/>
  <c r="BP216" i="28"/>
  <c r="BI218" i="28"/>
  <c r="BI219" i="28"/>
  <c r="E221" i="28"/>
  <c r="CD222" i="28"/>
  <c r="BW224" i="28"/>
  <c r="CD225" i="28"/>
  <c r="BI228" i="28"/>
  <c r="CD230" i="28"/>
  <c r="BW235" i="28"/>
  <c r="CD237" i="28"/>
  <c r="BW242" i="28"/>
  <c r="CD246" i="28"/>
  <c r="BW251" i="28"/>
  <c r="CD253" i="28"/>
  <c r="BW258" i="28"/>
  <c r="CD262" i="28"/>
  <c r="BW267" i="28"/>
  <c r="CD269" i="28"/>
  <c r="CD276" i="28"/>
  <c r="CD285" i="28"/>
  <c r="CD294" i="28"/>
  <c r="CD299" i="28"/>
  <c r="CD308" i="28"/>
  <c r="CD317" i="28"/>
  <c r="CD326" i="28"/>
  <c r="CD331" i="28"/>
  <c r="CD340" i="28"/>
  <c r="CD349" i="28"/>
  <c r="CD358" i="28"/>
  <c r="CD363" i="28"/>
  <c r="CD372" i="28"/>
  <c r="CD381" i="28"/>
  <c r="CD390" i="28"/>
  <c r="CD395" i="28"/>
  <c r="CD404" i="28"/>
  <c r="CD413" i="28"/>
  <c r="CD422" i="28"/>
  <c r="CD427" i="28"/>
  <c r="CD436" i="28"/>
  <c r="CD445" i="28"/>
  <c r="CD454" i="28"/>
  <c r="CD455" i="28"/>
  <c r="CD460" i="28"/>
  <c r="E149" i="28"/>
  <c r="AU149" i="28"/>
  <c r="BW149" i="28"/>
  <c r="AG150" i="28"/>
  <c r="BI150" i="28"/>
  <c r="E151" i="28"/>
  <c r="AU151" i="28"/>
  <c r="BW151" i="28"/>
  <c r="AG152" i="28"/>
  <c r="BI152" i="28"/>
  <c r="E153" i="28"/>
  <c r="AU153" i="28"/>
  <c r="BW153" i="28"/>
  <c r="AG154" i="28"/>
  <c r="BI154" i="28"/>
  <c r="E155" i="28"/>
  <c r="AU155" i="28"/>
  <c r="BW155" i="28"/>
  <c r="AG156" i="28"/>
  <c r="BI156" i="28"/>
  <c r="E157" i="28"/>
  <c r="AU157" i="28"/>
  <c r="BW157" i="28"/>
  <c r="AG158" i="28"/>
  <c r="BI158" i="28"/>
  <c r="E159" i="28"/>
  <c r="AU159" i="28"/>
  <c r="BW159" i="28"/>
  <c r="AG160" i="28"/>
  <c r="BI160" i="28"/>
  <c r="E161" i="28"/>
  <c r="AU161" i="28"/>
  <c r="BW161" i="28"/>
  <c r="AG162" i="28"/>
  <c r="BI162" i="28"/>
  <c r="E163" i="28"/>
  <c r="AU163" i="28"/>
  <c r="BW163" i="28"/>
  <c r="AG164" i="28"/>
  <c r="BI164" i="28"/>
  <c r="E165" i="28"/>
  <c r="BB165" i="28"/>
  <c r="CD165" i="28"/>
  <c r="AU166" i="28"/>
  <c r="BW166" i="28"/>
  <c r="AU167" i="28"/>
  <c r="BW167" i="28"/>
  <c r="AU168" i="28"/>
  <c r="BW168" i="28"/>
  <c r="AU169" i="28"/>
  <c r="BW169" i="28"/>
  <c r="AU170" i="28"/>
  <c r="BW170" i="28"/>
  <c r="AU171" i="28"/>
  <c r="BW171" i="28"/>
  <c r="AU172" i="28"/>
  <c r="BW172" i="28"/>
  <c r="AU173" i="28"/>
  <c r="BW173" i="28"/>
  <c r="AU174" i="28"/>
  <c r="BW174" i="28"/>
  <c r="AU175" i="28"/>
  <c r="BW175" i="28"/>
  <c r="AU176" i="28"/>
  <c r="BW176" i="28"/>
  <c r="AN196" i="28"/>
  <c r="BP196" i="28"/>
  <c r="AN197" i="28"/>
  <c r="BP197" i="28"/>
  <c r="AN198" i="28"/>
  <c r="BP198" i="28"/>
  <c r="AN199" i="28"/>
  <c r="AU200" i="28"/>
  <c r="BB201" i="28"/>
  <c r="BI202" i="28"/>
  <c r="AN203" i="28"/>
  <c r="AU204" i="28"/>
  <c r="BB205" i="28"/>
  <c r="BI206" i="28"/>
  <c r="AN207" i="28"/>
  <c r="BI208" i="28"/>
  <c r="CD209" i="28"/>
  <c r="BI211" i="28"/>
  <c r="BB212" i="28"/>
  <c r="BW213" i="28"/>
  <c r="BB215" i="28"/>
  <c r="BW216" i="28"/>
  <c r="BW217" i="28"/>
  <c r="BP219" i="28"/>
  <c r="BI221" i="28"/>
  <c r="E223" i="28"/>
  <c r="E224" i="28"/>
  <c r="BI226" i="28"/>
  <c r="BP228" i="28"/>
  <c r="BW231" i="28"/>
  <c r="CD233" i="28"/>
  <c r="BW238" i="28"/>
  <c r="CD242" i="28"/>
  <c r="BW247" i="28"/>
  <c r="CD249" i="28"/>
  <c r="BW254" i="28"/>
  <c r="CD258" i="28"/>
  <c r="BW263" i="28"/>
  <c r="CD265" i="28"/>
  <c r="BW270" i="28"/>
  <c r="CD277" i="28"/>
  <c r="CD286" i="28"/>
  <c r="CD291" i="28"/>
  <c r="CD300" i="28"/>
  <c r="CD309" i="28"/>
  <c r="CD318" i="28"/>
  <c r="CD323" i="28"/>
  <c r="CD332" i="28"/>
  <c r="CD341" i="28"/>
  <c r="CD350" i="28"/>
  <c r="CD355" i="28"/>
  <c r="CD364" i="28"/>
  <c r="CD373" i="28"/>
  <c r="CD382" i="28"/>
  <c r="CD387" i="28"/>
  <c r="CD396" i="28"/>
  <c r="CD405" i="28"/>
  <c r="CD414" i="28"/>
  <c r="CD419" i="28"/>
  <c r="CD428" i="28"/>
  <c r="CD437" i="28"/>
  <c r="CD446" i="28"/>
  <c r="CD451" i="28"/>
  <c r="CD466" i="28"/>
  <c r="BW182" i="28"/>
  <c r="AU183" i="28"/>
  <c r="BW183" i="28"/>
  <c r="AU184" i="28"/>
  <c r="BW184" i="28"/>
  <c r="AU185" i="28"/>
  <c r="BW185" i="28"/>
  <c r="AU186" i="28"/>
  <c r="BW186" i="28"/>
  <c r="AU187" i="28"/>
  <c r="BW187" i="28"/>
  <c r="AU188" i="28"/>
  <c r="BW188" i="28"/>
  <c r="AU189" i="28"/>
  <c r="BW189" i="28"/>
  <c r="AU190" i="28"/>
  <c r="BW190" i="28"/>
  <c r="AU191" i="28"/>
  <c r="BW191" i="28"/>
  <c r="AU192" i="28"/>
  <c r="BW192" i="28"/>
  <c r="AU193" i="28"/>
  <c r="BW193" i="28"/>
  <c r="AU194" i="28"/>
  <c r="BW194" i="28"/>
  <c r="AU195" i="28"/>
  <c r="BW195" i="28"/>
  <c r="BW199" i="28"/>
  <c r="CD200" i="28"/>
  <c r="E202" i="28"/>
  <c r="BP202" i="28"/>
  <c r="BW203" i="28"/>
  <c r="CD204" i="28"/>
  <c r="E206" i="28"/>
  <c r="BP206" i="28"/>
  <c r="BW207" i="28"/>
  <c r="BB209" i="28"/>
  <c r="BW210" i="28"/>
  <c r="BP211" i="28"/>
  <c r="E213" i="28"/>
  <c r="BP214" i="28"/>
  <c r="E216" i="28"/>
  <c r="CD216" i="28"/>
  <c r="BW218" i="28"/>
  <c r="BP220" i="28"/>
  <c r="BI222" i="28"/>
  <c r="BI223" i="28"/>
  <c r="BI225" i="28"/>
  <c r="BP227" i="28"/>
  <c r="CD229" i="28"/>
  <c r="CD231" i="28"/>
  <c r="BW236" i="28"/>
  <c r="CD240" i="28"/>
  <c r="BW245" i="28"/>
  <c r="CD247" i="28"/>
  <c r="BW252" i="28"/>
  <c r="CD256" i="28"/>
  <c r="BW261" i="28"/>
  <c r="CD263" i="28"/>
  <c r="BW268" i="28"/>
  <c r="CD273" i="28"/>
  <c r="CD282" i="28"/>
  <c r="CD287" i="28"/>
  <c r="CD296" i="28"/>
  <c r="CD305" i="28"/>
  <c r="CD314" i="28"/>
  <c r="CD319" i="28"/>
  <c r="CD328" i="28"/>
  <c r="CD337" i="28"/>
  <c r="CD346" i="28"/>
  <c r="CD351" i="28"/>
  <c r="CD360" i="28"/>
  <c r="CD369" i="28"/>
  <c r="CD378" i="28"/>
  <c r="CD383" i="28"/>
  <c r="CD392" i="28"/>
  <c r="CD401" i="28"/>
  <c r="CD410" i="28"/>
  <c r="CD415" i="28"/>
  <c r="CD424" i="28"/>
  <c r="CD433" i="28"/>
  <c r="CD442" i="28"/>
  <c r="CD447" i="28"/>
  <c r="CD456" i="28"/>
  <c r="CD467" i="28"/>
  <c r="BB172" i="28"/>
  <c r="CD172" i="28"/>
  <c r="BB173" i="28"/>
  <c r="CD173" i="28"/>
  <c r="BB174" i="28"/>
  <c r="CD174" i="28"/>
  <c r="BB175" i="28"/>
  <c r="CD175" i="28"/>
  <c r="BB176" i="28"/>
  <c r="CD176" i="28"/>
  <c r="AU196" i="28"/>
  <c r="BW196" i="28"/>
  <c r="AU197" i="28"/>
  <c r="BW197" i="28"/>
  <c r="AU198" i="28"/>
  <c r="BW198" i="28"/>
  <c r="AU199" i="28"/>
  <c r="BB200" i="28"/>
  <c r="BI201" i="28"/>
  <c r="AN202" i="28"/>
  <c r="AU203" i="28"/>
  <c r="BB204" i="28"/>
  <c r="BI205" i="28"/>
  <c r="AN206" i="28"/>
  <c r="AU207" i="28"/>
  <c r="BP208" i="28"/>
  <c r="E210" i="28"/>
  <c r="CD210" i="28"/>
  <c r="BI212" i="28"/>
  <c r="CD213" i="28"/>
  <c r="BI215" i="28"/>
  <c r="BB216" i="28"/>
  <c r="CD217" i="28"/>
  <c r="BW219" i="28"/>
  <c r="BP221" i="28"/>
  <c r="BP222" i="28"/>
  <c r="BI224" i="28"/>
  <c r="BP226" i="28"/>
  <c r="BW228" i="28"/>
  <c r="BP230" i="28"/>
  <c r="BW234" i="28"/>
  <c r="CD238" i="28"/>
  <c r="BW243" i="28"/>
  <c r="CD245" i="28"/>
  <c r="BW250" i="28"/>
  <c r="CD254" i="28"/>
  <c r="BW259" i="28"/>
  <c r="CD261" i="28"/>
  <c r="BW266" i="28"/>
  <c r="CD270" i="28"/>
  <c r="CD278" i="28"/>
  <c r="CD283" i="28"/>
  <c r="CD292" i="28"/>
  <c r="CD301" i="28"/>
  <c r="CD310" i="28"/>
  <c r="CD315" i="28"/>
  <c r="CD324" i="28"/>
  <c r="CD333" i="28"/>
  <c r="CD342" i="28"/>
  <c r="CD347" i="28"/>
  <c r="CD356" i="28"/>
  <c r="CD365" i="28"/>
  <c r="CD374" i="28"/>
  <c r="CD379" i="28"/>
  <c r="CD388" i="28"/>
  <c r="CD397" i="28"/>
  <c r="CD406" i="28"/>
  <c r="CD411" i="28"/>
  <c r="CD420" i="28"/>
  <c r="CD429" i="28"/>
  <c r="CD438" i="28"/>
  <c r="CD443" i="28"/>
  <c r="CD452" i="28"/>
  <c r="CD462" i="28"/>
  <c r="BB182" i="28"/>
  <c r="CD182" i="28"/>
  <c r="BB183" i="28"/>
  <c r="CD183" i="28"/>
  <c r="BB184" i="28"/>
  <c r="CD184" i="28"/>
  <c r="BB185" i="28"/>
  <c r="CD185" i="28"/>
  <c r="BB186" i="28"/>
  <c r="CD186" i="28"/>
  <c r="BB187" i="28"/>
  <c r="CD187" i="28"/>
  <c r="BB188" i="28"/>
  <c r="CD188" i="28"/>
  <c r="BB189" i="28"/>
  <c r="CD189" i="28"/>
  <c r="BB190" i="28"/>
  <c r="CD190" i="28"/>
  <c r="BB191" i="28"/>
  <c r="CD191" i="28"/>
  <c r="BB192" i="28"/>
  <c r="CD192" i="28"/>
  <c r="BB193" i="28"/>
  <c r="CD193" i="28"/>
  <c r="BB194" i="28"/>
  <c r="CD194" i="28"/>
  <c r="BB195" i="28"/>
  <c r="CD195" i="28"/>
  <c r="CD199" i="28"/>
  <c r="E201" i="28"/>
  <c r="BP201" i="28"/>
  <c r="BW202" i="28"/>
  <c r="CD203" i="28"/>
  <c r="E205" i="28"/>
  <c r="BP205" i="28"/>
  <c r="BW206" i="28"/>
  <c r="CD207" i="28"/>
  <c r="BI209" i="28"/>
  <c r="BB210" i="28"/>
  <c r="BW211" i="28"/>
  <c r="BB213" i="28"/>
  <c r="BW214" i="28"/>
  <c r="BP215" i="28"/>
  <c r="E217" i="28"/>
  <c r="CD218" i="28"/>
  <c r="BW220" i="28"/>
  <c r="BW221" i="28"/>
  <c r="BP223" i="28"/>
  <c r="BP225" i="28"/>
  <c r="BW227" i="28"/>
  <c r="CD228" i="28"/>
  <c r="BW232" i="28"/>
  <c r="CD236" i="28"/>
  <c r="BW241" i="28"/>
  <c r="CD243" i="28"/>
  <c r="BW248" i="28"/>
  <c r="CD252" i="28"/>
  <c r="BW257" i="28"/>
  <c r="CD259" i="28"/>
  <c r="BW264" i="28"/>
  <c r="CD268" i="28"/>
  <c r="CD274" i="28"/>
  <c r="CD279" i="28"/>
  <c r="CD288" i="28"/>
  <c r="CD297" i="28"/>
  <c r="CD306" i="28"/>
  <c r="CD311" i="28"/>
  <c r="CD320" i="28"/>
  <c r="CD329" i="28"/>
  <c r="CD338" i="28"/>
  <c r="CD343" i="28"/>
  <c r="CD352" i="28"/>
  <c r="CD361" i="28"/>
  <c r="CD370" i="28"/>
  <c r="CD375" i="28"/>
  <c r="CD384" i="28"/>
  <c r="CD393" i="28"/>
  <c r="CD402" i="28"/>
  <c r="CD407" i="28"/>
  <c r="CD416" i="28"/>
  <c r="CD425" i="28"/>
  <c r="CD434" i="28"/>
  <c r="CD439" i="28"/>
  <c r="CD448" i="28"/>
  <c r="CD463" i="28"/>
  <c r="CD468" i="28"/>
  <c r="E46" i="9"/>
  <c r="E48" i="9"/>
  <c r="S49" i="9"/>
  <c r="L51" i="9"/>
  <c r="L53" i="9"/>
  <c r="E55" i="9"/>
  <c r="S56" i="9"/>
  <c r="S58" i="9"/>
  <c r="L60" i="9"/>
  <c r="E62" i="9"/>
  <c r="E64" i="9"/>
  <c r="S65" i="9"/>
  <c r="L67" i="9"/>
  <c r="L69" i="9"/>
  <c r="E71" i="9"/>
  <c r="S72" i="9"/>
  <c r="S74" i="9"/>
  <c r="L76" i="9"/>
  <c r="E78" i="9"/>
  <c r="E80" i="9"/>
  <c r="S81" i="9"/>
  <c r="L83" i="9"/>
  <c r="L85" i="9"/>
  <c r="L87" i="9"/>
  <c r="S93" i="9"/>
  <c r="E96" i="9"/>
  <c r="E98" i="9"/>
  <c r="L100" i="9"/>
  <c r="E103" i="9"/>
  <c r="S105" i="9"/>
  <c r="L108" i="9"/>
  <c r="E111" i="9"/>
  <c r="S113" i="9"/>
  <c r="L116" i="9"/>
  <c r="E119" i="9"/>
  <c r="S89" i="9"/>
  <c r="E92" i="9"/>
  <c r="E94" i="9"/>
  <c r="S100" i="9"/>
  <c r="L103" i="9"/>
  <c r="E106" i="9"/>
  <c r="S108" i="9"/>
  <c r="L111" i="9"/>
  <c r="E114" i="9"/>
  <c r="S116" i="9"/>
  <c r="L119" i="9"/>
  <c r="L123" i="9"/>
  <c r="S46" i="9"/>
  <c r="L48" i="9"/>
  <c r="E50" i="9"/>
  <c r="E52" i="9"/>
  <c r="S53" i="9"/>
  <c r="L55" i="9"/>
  <c r="L57" i="9"/>
  <c r="E59" i="9"/>
  <c r="S60" i="9"/>
  <c r="S62" i="9"/>
  <c r="L64" i="9"/>
  <c r="E66" i="9"/>
  <c r="E68" i="9"/>
  <c r="S69" i="9"/>
  <c r="L71" i="9"/>
  <c r="L73" i="9"/>
  <c r="E75" i="9"/>
  <c r="S76" i="9"/>
  <c r="S78" i="9"/>
  <c r="L80" i="9"/>
  <c r="E82" i="9"/>
  <c r="E84" i="9"/>
  <c r="S85" i="9"/>
  <c r="E88" i="9"/>
  <c r="E90" i="9"/>
  <c r="L96" i="9"/>
  <c r="S98" i="9"/>
  <c r="L101" i="9"/>
  <c r="E104" i="9"/>
  <c r="S106" i="9"/>
  <c r="L109" i="9"/>
  <c r="E112" i="9"/>
  <c r="S114" i="9"/>
  <c r="L117" i="9"/>
  <c r="E120" i="9"/>
  <c r="E86" i="9"/>
  <c r="L92" i="9"/>
  <c r="S94" i="9"/>
  <c r="S96" i="9"/>
  <c r="CD457" i="28"/>
  <c r="CD461" i="28"/>
  <c r="CD465" i="28"/>
  <c r="CD469" i="28"/>
  <c r="L45" i="9"/>
  <c r="E47" i="9"/>
  <c r="S48" i="9"/>
  <c r="S50" i="9"/>
  <c r="L52" i="9"/>
  <c r="E54" i="9"/>
  <c r="E56" i="9"/>
  <c r="S57" i="9"/>
  <c r="L59" i="9"/>
  <c r="K9" i="9" s="1"/>
  <c r="L61" i="9"/>
  <c r="E63" i="9"/>
  <c r="S64" i="9"/>
  <c r="S66" i="9"/>
  <c r="L68" i="9"/>
  <c r="E70" i="9"/>
  <c r="E72" i="9"/>
  <c r="S73" i="9"/>
  <c r="L75" i="9"/>
  <c r="L77" i="9"/>
  <c r="E79" i="9"/>
  <c r="S80" i="9"/>
  <c r="S82" i="9"/>
  <c r="L84" i="9"/>
  <c r="L88" i="9"/>
  <c r="S90" i="9"/>
  <c r="S92" i="9"/>
  <c r="E99" i="9"/>
  <c r="S101" i="9"/>
  <c r="L104" i="9"/>
  <c r="E107" i="9"/>
  <c r="S109" i="9"/>
  <c r="L112" i="9"/>
  <c r="E115" i="9"/>
  <c r="S117" i="9"/>
  <c r="S120" i="9"/>
  <c r="S86" i="9"/>
  <c r="S88" i="9"/>
  <c r="E95" i="9"/>
  <c r="L97" i="9"/>
  <c r="L99" i="9"/>
  <c r="E102" i="9"/>
  <c r="S104" i="9"/>
  <c r="L107" i="9"/>
  <c r="E110" i="9"/>
  <c r="S112" i="9"/>
  <c r="L115" i="9"/>
  <c r="E118" i="9"/>
  <c r="L121" i="9"/>
  <c r="S45" i="9"/>
  <c r="L47" i="9"/>
  <c r="L49" i="9"/>
  <c r="E51" i="9"/>
  <c r="S52" i="9"/>
  <c r="S54" i="9"/>
  <c r="L56" i="9"/>
  <c r="E58" i="9"/>
  <c r="E60" i="9"/>
  <c r="S61" i="9"/>
  <c r="L63" i="9"/>
  <c r="L65" i="9"/>
  <c r="E67" i="9"/>
  <c r="S68" i="9"/>
  <c r="S70" i="9"/>
  <c r="L72" i="9"/>
  <c r="E74" i="9"/>
  <c r="E76" i="9"/>
  <c r="S77" i="9"/>
  <c r="L79" i="9"/>
  <c r="L81" i="9"/>
  <c r="E83" i="9"/>
  <c r="S84" i="9"/>
  <c r="E91" i="9"/>
  <c r="L93" i="9"/>
  <c r="L95" i="9"/>
  <c r="E100" i="9"/>
  <c r="S102" i="9"/>
  <c r="L105" i="9"/>
  <c r="E108" i="9"/>
  <c r="S110" i="9"/>
  <c r="L113" i="9"/>
  <c r="E116" i="9"/>
  <c r="S118" i="9"/>
  <c r="E87" i="9"/>
  <c r="L89" i="9"/>
  <c r="L91" i="9"/>
  <c r="S97" i="9"/>
  <c r="E122" i="9"/>
  <c r="E45" i="9"/>
  <c r="L46" i="9"/>
  <c r="S47" i="9"/>
  <c r="E49" i="9"/>
  <c r="L50" i="9"/>
  <c r="S51" i="9"/>
  <c r="E53" i="9"/>
  <c r="L54" i="9"/>
  <c r="S55" i="9"/>
  <c r="R9" i="9" s="1"/>
  <c r="E57" i="9"/>
  <c r="L58" i="9"/>
  <c r="S59" i="9"/>
  <c r="E61" i="9"/>
  <c r="L62" i="9"/>
  <c r="S63" i="9"/>
  <c r="E65" i="9"/>
  <c r="L66" i="9"/>
  <c r="S67" i="9"/>
  <c r="E69" i="9"/>
  <c r="L70" i="9"/>
  <c r="S71" i="9"/>
  <c r="E73" i="9"/>
  <c r="L74" i="9"/>
  <c r="S75" i="9"/>
  <c r="E77" i="9"/>
  <c r="L78" i="9"/>
  <c r="K10" i="9" s="1"/>
  <c r="S79" i="9"/>
  <c r="E81" i="9"/>
  <c r="L82" i="9"/>
  <c r="S83" i="9"/>
  <c r="E85" i="9"/>
  <c r="L86" i="9"/>
  <c r="S87" i="9"/>
  <c r="E89" i="9"/>
  <c r="L90" i="9"/>
  <c r="S91" i="9"/>
  <c r="E93" i="9"/>
  <c r="L94" i="9"/>
  <c r="S95" i="9"/>
  <c r="E97" i="9"/>
  <c r="L98" i="9"/>
  <c r="S99" i="9"/>
  <c r="E101" i="9"/>
  <c r="L102" i="9"/>
  <c r="S103" i="9"/>
  <c r="E105" i="9"/>
  <c r="L106" i="9"/>
  <c r="S107" i="9"/>
  <c r="E109" i="9"/>
  <c r="L110" i="9"/>
  <c r="S111" i="9"/>
  <c r="E113" i="9"/>
  <c r="L114" i="9"/>
  <c r="S115" i="9"/>
  <c r="E117" i="9"/>
  <c r="L118" i="9"/>
  <c r="K12" i="9" s="1"/>
  <c r="S119" i="9"/>
  <c r="E121" i="9"/>
  <c r="L122" i="9"/>
  <c r="S123" i="9"/>
  <c r="E125" i="9"/>
  <c r="L126" i="9"/>
  <c r="S127" i="9"/>
  <c r="E129" i="9"/>
  <c r="S130" i="9"/>
  <c r="S132" i="9"/>
  <c r="S134" i="9"/>
  <c r="S136" i="9"/>
  <c r="R13" i="9" s="1"/>
  <c r="S138" i="9"/>
  <c r="S140" i="9"/>
  <c r="S142" i="9"/>
  <c r="S144" i="9"/>
  <c r="S146" i="9"/>
  <c r="S148" i="9"/>
  <c r="S150" i="9"/>
  <c r="S152" i="9"/>
  <c r="S154" i="9"/>
  <c r="S156" i="9"/>
  <c r="S158" i="9"/>
  <c r="S160" i="9"/>
  <c r="S162" i="9"/>
  <c r="S164" i="9"/>
  <c r="S166" i="9"/>
  <c r="S168" i="9"/>
  <c r="S170" i="9"/>
  <c r="S172" i="9"/>
  <c r="S174" i="9"/>
  <c r="S176" i="9"/>
  <c r="S178" i="9"/>
  <c r="S180" i="9"/>
  <c r="S182" i="9"/>
  <c r="S184" i="9"/>
  <c r="S186" i="9"/>
  <c r="S188" i="9"/>
  <c r="S190" i="9"/>
  <c r="S192" i="9"/>
  <c r="S194" i="9"/>
  <c r="S196" i="9"/>
  <c r="R16" i="9" s="1"/>
  <c r="S198" i="9"/>
  <c r="S200" i="9"/>
  <c r="L204" i="9"/>
  <c r="L208" i="9"/>
  <c r="L212" i="9"/>
  <c r="L216" i="9"/>
  <c r="L220" i="9"/>
  <c r="L224" i="9"/>
  <c r="L228" i="9"/>
  <c r="L232" i="9"/>
  <c r="L236" i="9"/>
  <c r="L240" i="9"/>
  <c r="L244" i="9"/>
  <c r="L248" i="9"/>
  <c r="L252" i="9"/>
  <c r="L256" i="9"/>
  <c r="L260" i="9"/>
  <c r="I6" i="29"/>
  <c r="I3" i="29"/>
  <c r="S122" i="9"/>
  <c r="E124" i="9"/>
  <c r="L125" i="9"/>
  <c r="S126" i="9"/>
  <c r="E128" i="9"/>
  <c r="L129" i="9"/>
  <c r="L131" i="9"/>
  <c r="L133" i="9"/>
  <c r="L135" i="9"/>
  <c r="L137" i="9"/>
  <c r="L139" i="9"/>
  <c r="K13" i="9" s="1"/>
  <c r="L141" i="9"/>
  <c r="L143" i="9"/>
  <c r="L145" i="9"/>
  <c r="L147" i="9"/>
  <c r="L149" i="9"/>
  <c r="L151" i="9"/>
  <c r="L153" i="9"/>
  <c r="L155" i="9"/>
  <c r="L157" i="9"/>
  <c r="L159" i="9"/>
  <c r="L161" i="9"/>
  <c r="L163" i="9"/>
  <c r="L165" i="9"/>
  <c r="L167" i="9"/>
  <c r="L169" i="9"/>
  <c r="L171" i="9"/>
  <c r="L173" i="9"/>
  <c r="L175" i="9"/>
  <c r="L177" i="9"/>
  <c r="L179" i="9"/>
  <c r="L181" i="9"/>
  <c r="L183" i="9"/>
  <c r="L185" i="9"/>
  <c r="L187" i="9"/>
  <c r="L189" i="9"/>
  <c r="L191" i="9"/>
  <c r="L193" i="9"/>
  <c r="L195" i="9"/>
  <c r="L197" i="9"/>
  <c r="L199" i="9"/>
  <c r="K16" i="9" s="1"/>
  <c r="L201" i="9"/>
  <c r="L205" i="9"/>
  <c r="L209" i="9"/>
  <c r="L213" i="9"/>
  <c r="L217" i="9"/>
  <c r="L221" i="9"/>
  <c r="L225" i="9"/>
  <c r="L229" i="9"/>
  <c r="L233" i="9"/>
  <c r="L237" i="9"/>
  <c r="L241" i="9"/>
  <c r="L245" i="9"/>
  <c r="L249" i="9"/>
  <c r="L253" i="9"/>
  <c r="L257" i="9"/>
  <c r="L261" i="9"/>
  <c r="L120" i="9"/>
  <c r="S121" i="9"/>
  <c r="E123" i="9"/>
  <c r="L124" i="9"/>
  <c r="S125" i="9"/>
  <c r="E127" i="9"/>
  <c r="L128" i="9"/>
  <c r="S129" i="9"/>
  <c r="S131" i="9"/>
  <c r="S133" i="9"/>
  <c r="S135" i="9"/>
  <c r="S137" i="9"/>
  <c r="S139" i="9"/>
  <c r="S141" i="9"/>
  <c r="S143" i="9"/>
  <c r="S145" i="9"/>
  <c r="S147" i="9"/>
  <c r="S149" i="9"/>
  <c r="S151" i="9"/>
  <c r="S153" i="9"/>
  <c r="S155" i="9"/>
  <c r="S157" i="9"/>
  <c r="S159" i="9"/>
  <c r="S161" i="9"/>
  <c r="S163" i="9"/>
  <c r="S165" i="9"/>
  <c r="S167" i="9"/>
  <c r="S169" i="9"/>
  <c r="S171" i="9"/>
  <c r="S173" i="9"/>
  <c r="S175" i="9"/>
  <c r="S177" i="9"/>
  <c r="S179" i="9"/>
  <c r="S181" i="9"/>
  <c r="S183" i="9"/>
  <c r="S185" i="9"/>
  <c r="S187" i="9"/>
  <c r="S189" i="9"/>
  <c r="S191" i="9"/>
  <c r="S193" i="9"/>
  <c r="S195" i="9"/>
  <c r="S197" i="9"/>
  <c r="S199" i="9"/>
  <c r="L202" i="9"/>
  <c r="L206" i="9"/>
  <c r="L210" i="9"/>
  <c r="L214" i="9"/>
  <c r="L218" i="9"/>
  <c r="L222" i="9"/>
  <c r="L226" i="9"/>
  <c r="L230" i="9"/>
  <c r="L234" i="9"/>
  <c r="L238" i="9"/>
  <c r="L242" i="9"/>
  <c r="L246" i="9"/>
  <c r="L250" i="9"/>
  <c r="L254" i="9"/>
  <c r="L258" i="9"/>
  <c r="L262" i="9"/>
  <c r="S124" i="9"/>
  <c r="E126" i="9"/>
  <c r="L127" i="9"/>
  <c r="S128" i="9"/>
  <c r="L130" i="9"/>
  <c r="L132" i="9"/>
  <c r="L134" i="9"/>
  <c r="L136" i="9"/>
  <c r="L138" i="9"/>
  <c r="L140" i="9"/>
  <c r="L142" i="9"/>
  <c r="L144" i="9"/>
  <c r="L146" i="9"/>
  <c r="L148" i="9"/>
  <c r="L150" i="9"/>
  <c r="L152" i="9"/>
  <c r="L154" i="9"/>
  <c r="L156" i="9"/>
  <c r="L158" i="9"/>
  <c r="L160" i="9"/>
  <c r="L162" i="9"/>
  <c r="L164" i="9"/>
  <c r="L166" i="9"/>
  <c r="L168" i="9"/>
  <c r="L170" i="9"/>
  <c r="L172" i="9"/>
  <c r="L174" i="9"/>
  <c r="L176" i="9"/>
  <c r="L178" i="9"/>
  <c r="L180" i="9"/>
  <c r="L182" i="9"/>
  <c r="L184" i="9"/>
  <c r="L186" i="9"/>
  <c r="L188" i="9"/>
  <c r="L190" i="9"/>
  <c r="L192" i="9"/>
  <c r="L194" i="9"/>
  <c r="L196" i="9"/>
  <c r="L198" i="9"/>
  <c r="L200" i="9"/>
  <c r="L203" i="9"/>
  <c r="L207" i="9"/>
  <c r="L211" i="9"/>
  <c r="L215" i="9"/>
  <c r="L219" i="9"/>
  <c r="L223" i="9"/>
  <c r="L227" i="9"/>
  <c r="L231" i="9"/>
  <c r="L235" i="9"/>
  <c r="L239" i="9"/>
  <c r="L243" i="9"/>
  <c r="L247" i="9"/>
  <c r="L251" i="9"/>
  <c r="L255" i="9"/>
  <c r="L259" i="9"/>
  <c r="L263" i="9"/>
  <c r="Q5" i="9"/>
  <c r="C3" i="29"/>
  <c r="BA13" i="28"/>
  <c r="D12" i="29"/>
  <c r="D16" i="29"/>
  <c r="D21" i="29"/>
  <c r="D23" i="29"/>
  <c r="D24" i="29"/>
  <c r="V7" i="30"/>
  <c r="V8" i="30"/>
  <c r="BR7" i="30"/>
  <c r="BR8" i="30"/>
  <c r="D15" i="29"/>
  <c r="BL8" i="30"/>
  <c r="CJ8" i="30"/>
  <c r="ER9" i="30"/>
  <c r="ER8" i="30"/>
  <c r="FV8" i="30"/>
  <c r="FD9" i="30"/>
  <c r="HL10" i="30"/>
  <c r="HL9" i="30"/>
  <c r="D11" i="30"/>
  <c r="AB8" i="30"/>
  <c r="AB7" i="30"/>
  <c r="D9" i="30"/>
  <c r="D8" i="30"/>
  <c r="AH8" i="30"/>
  <c r="HR10" i="30"/>
  <c r="HR9" i="30"/>
  <c r="AN10" i="30"/>
  <c r="BX10" i="30"/>
  <c r="BX8" i="30"/>
  <c r="BX7" i="30"/>
  <c r="DN7" i="30"/>
  <c r="DN8" i="30"/>
  <c r="FJ7" i="30"/>
  <c r="FJ8" i="30"/>
  <c r="JH8" i="30"/>
  <c r="JH7" i="30"/>
  <c r="J8" i="30"/>
  <c r="GB8" i="30"/>
  <c r="DT8" i="30"/>
  <c r="DT7" i="30"/>
  <c r="FP8" i="30"/>
  <c r="FP7" i="30"/>
  <c r="HL8" i="30"/>
  <c r="HL7" i="30"/>
  <c r="P8" i="30"/>
  <c r="AN8" i="30"/>
  <c r="CV9" i="30"/>
  <c r="CV8" i="30"/>
  <c r="DZ8" i="30"/>
  <c r="DH9" i="30"/>
  <c r="GT9" i="30"/>
  <c r="JH10" i="30"/>
  <c r="JH9" i="30"/>
  <c r="DB8" i="30"/>
  <c r="JT8" i="30"/>
  <c r="BF9" i="30"/>
  <c r="JN10" i="30"/>
  <c r="JN9" i="30"/>
  <c r="EF8" i="30"/>
  <c r="GN9" i="30"/>
  <c r="GN8" i="30"/>
  <c r="IJ9" i="30"/>
  <c r="KR9" i="30"/>
  <c r="DT10" i="30"/>
  <c r="GB10" i="30"/>
  <c r="AZ9" i="30"/>
  <c r="AZ8" i="30"/>
  <c r="CD8" i="30"/>
  <c r="GT8" i="30"/>
  <c r="EX9" i="30"/>
  <c r="JB10" i="30"/>
  <c r="BF8" i="30"/>
  <c r="J9" i="30"/>
  <c r="IP9" i="30"/>
  <c r="AH10" i="30"/>
  <c r="CD10" i="30"/>
  <c r="DZ10" i="30"/>
  <c r="FV10" i="30"/>
  <c r="CP11" i="30"/>
  <c r="ER11" i="30"/>
  <c r="HF11" i="30"/>
  <c r="AT12" i="30"/>
  <c r="BX12" i="30"/>
  <c r="EL12" i="30"/>
  <c r="FP12" i="30"/>
  <c r="JH12" i="30"/>
  <c r="CP13" i="30"/>
  <c r="GH13" i="30"/>
  <c r="J14" i="30"/>
  <c r="D15" i="30"/>
  <c r="FP15" i="30"/>
  <c r="KF15" i="30"/>
  <c r="EF18" i="30"/>
  <c r="HL18" i="30"/>
  <c r="FV19" i="30"/>
  <c r="HL20" i="30"/>
  <c r="D22" i="30"/>
  <c r="JZ10" i="30"/>
  <c r="AT11" i="30"/>
  <c r="BX11" i="30"/>
  <c r="EX11" i="30"/>
  <c r="GB11" i="30"/>
  <c r="HL11" i="30"/>
  <c r="CV13" i="30"/>
  <c r="CV14" i="30"/>
  <c r="GN13" i="30"/>
  <c r="GN14" i="30"/>
  <c r="HR20" i="30"/>
  <c r="HF8" i="30"/>
  <c r="JB8" i="30"/>
  <c r="KX8" i="30"/>
  <c r="AT9" i="30"/>
  <c r="CP9" i="30"/>
  <c r="EL9" i="30"/>
  <c r="GH9" i="30"/>
  <c r="JZ9" i="30"/>
  <c r="V10" i="30"/>
  <c r="BR10" i="30"/>
  <c r="DN10" i="30"/>
  <c r="FJ10" i="30"/>
  <c r="CV11" i="30"/>
  <c r="FD11" i="30"/>
  <c r="FD12" i="30"/>
  <c r="IJ11" i="30"/>
  <c r="KF11" i="30"/>
  <c r="BF12" i="30"/>
  <c r="DN12" i="30"/>
  <c r="EX12" i="30"/>
  <c r="HF12" i="30"/>
  <c r="DB13" i="30"/>
  <c r="GT13" i="30"/>
  <c r="EX14" i="30"/>
  <c r="IP14" i="30"/>
  <c r="GB15" i="30"/>
  <c r="FV16" i="30"/>
  <c r="HL17" i="30"/>
  <c r="AZ11" i="30"/>
  <c r="DB11" i="30"/>
  <c r="FJ11" i="30"/>
  <c r="GH11" i="30"/>
  <c r="IP11" i="30"/>
  <c r="CJ12" i="30"/>
  <c r="EF13" i="30"/>
  <c r="DT15" i="30"/>
  <c r="GH15" i="30"/>
  <c r="GH16" i="30"/>
  <c r="J16" i="30"/>
  <c r="GB16" i="30"/>
  <c r="IJ16" i="30"/>
  <c r="HR17" i="30"/>
  <c r="FP18" i="30"/>
  <c r="GN21" i="30"/>
  <c r="HR21" i="30"/>
  <c r="HR22" i="30"/>
  <c r="IP10" i="30"/>
  <c r="KL10" i="30"/>
  <c r="KL6" i="30" s="1"/>
  <c r="BF11" i="30"/>
  <c r="DH11" i="30"/>
  <c r="DH12" i="30"/>
  <c r="EF11" i="30"/>
  <c r="FP11" i="30"/>
  <c r="IV11" i="30"/>
  <c r="IV12" i="30"/>
  <c r="D12" i="30"/>
  <c r="CP12" i="30"/>
  <c r="DT12" i="30"/>
  <c r="HL12" i="30"/>
  <c r="DZ15" i="30"/>
  <c r="FV18" i="30"/>
  <c r="IJ21" i="30"/>
  <c r="IJ20" i="30"/>
  <c r="BL11" i="30"/>
  <c r="BL12" i="30"/>
  <c r="DN11" i="30"/>
  <c r="GN11" i="30"/>
  <c r="JB11" i="30"/>
  <c r="CV12" i="30"/>
  <c r="GN12" i="30"/>
  <c r="AZ13" i="30"/>
  <c r="ER13" i="30"/>
  <c r="ER14" i="30"/>
  <c r="IJ13" i="30"/>
  <c r="IJ14" i="30"/>
  <c r="EF15" i="30"/>
  <c r="FP17" i="30"/>
  <c r="HR19" i="30"/>
  <c r="GT21" i="30"/>
  <c r="CJ11" i="30"/>
  <c r="EL11" i="30"/>
  <c r="GT11" i="30"/>
  <c r="JH11" i="30"/>
  <c r="J12" i="30"/>
  <c r="BR12" i="30"/>
  <c r="DB12" i="30"/>
  <c r="FJ12" i="30"/>
  <c r="GT12" i="30"/>
  <c r="BF13" i="30"/>
  <c r="EX13" i="30"/>
  <c r="IP13" i="30"/>
  <c r="DB14" i="30"/>
  <c r="GT14" i="30"/>
  <c r="EL15" i="30"/>
  <c r="EL16" i="30"/>
  <c r="EF16" i="30"/>
  <c r="HR16" i="30"/>
  <c r="FV17" i="30"/>
  <c r="GH18" i="30"/>
  <c r="GH19" i="30"/>
  <c r="J20" i="30"/>
  <c r="J21" i="30"/>
  <c r="JT10" i="30"/>
  <c r="AN11" i="30"/>
  <c r="GZ11" i="30"/>
  <c r="GZ12" i="30"/>
  <c r="AN12" i="30"/>
  <c r="ER15" i="30"/>
  <c r="ER16" i="30"/>
  <c r="J18" i="30"/>
  <c r="GN18" i="30"/>
  <c r="GN19" i="30"/>
  <c r="GB20" i="30"/>
  <c r="HL24" i="30"/>
  <c r="V6" i="23"/>
  <c r="V7" i="23"/>
  <c r="V10" i="23"/>
  <c r="J22" i="30"/>
  <c r="HR23" i="30"/>
  <c r="HR24" i="30"/>
  <c r="D11" i="23"/>
  <c r="D12" i="23"/>
  <c r="HF21" i="30"/>
  <c r="D23" i="30"/>
  <c r="D15" i="23"/>
  <c r="D14" i="23"/>
  <c r="GT22" i="30"/>
  <c r="D25" i="30"/>
  <c r="D8" i="23"/>
  <c r="D9" i="23"/>
  <c r="D10" i="23"/>
  <c r="GZ22" i="30"/>
  <c r="J24" i="30"/>
  <c r="P8" i="23"/>
  <c r="P7" i="23"/>
  <c r="HL22" i="30"/>
  <c r="HF23" i="30"/>
  <c r="AH8" i="10"/>
  <c r="AB6" i="23"/>
  <c r="AN8" i="10"/>
  <c r="BL8" i="10"/>
  <c r="J14" i="23"/>
  <c r="DB8" i="10"/>
  <c r="DB9" i="10"/>
  <c r="D21" i="24"/>
  <c r="P12" i="23"/>
  <c r="D17" i="23"/>
  <c r="DH8" i="10"/>
  <c r="V11" i="23"/>
  <c r="P8" i="10"/>
  <c r="DN8" i="10"/>
  <c r="V8" i="10"/>
  <c r="CJ8" i="10"/>
  <c r="AT9" i="10"/>
  <c r="J15" i="23"/>
  <c r="AB8" i="10"/>
  <c r="J8" i="10"/>
  <c r="BF8" i="10"/>
  <c r="CP8" i="10"/>
  <c r="AN9" i="10"/>
  <c r="CV9" i="10"/>
  <c r="AZ11" i="10"/>
  <c r="AT13" i="10"/>
  <c r="CD13" i="10"/>
  <c r="J14" i="10"/>
  <c r="AT14" i="10"/>
  <c r="CJ14" i="10"/>
  <c r="P15" i="10"/>
  <c r="J16" i="10"/>
  <c r="AZ17" i="10"/>
  <c r="D19" i="10"/>
  <c r="D24" i="10"/>
  <c r="AH8" i="24"/>
  <c r="AT10" i="24"/>
  <c r="AN12" i="24"/>
  <c r="P13" i="24"/>
  <c r="P15" i="24"/>
  <c r="D16" i="24"/>
  <c r="AZ16" i="24"/>
  <c r="AZ19" i="24"/>
  <c r="P9" i="10"/>
  <c r="BR9" i="10"/>
  <c r="AB10" i="10"/>
  <c r="BL10" i="10"/>
  <c r="DT10" i="10"/>
  <c r="AB11" i="10"/>
  <c r="D12" i="10"/>
  <c r="AB12" i="10"/>
  <c r="BL12" i="10"/>
  <c r="CV12" i="10"/>
  <c r="P14" i="10"/>
  <c r="V15" i="10"/>
  <c r="AZ15" i="10"/>
  <c r="AH18" i="10"/>
  <c r="AH9" i="24"/>
  <c r="AZ10" i="24"/>
  <c r="AT12" i="24"/>
  <c r="AB15" i="24"/>
  <c r="J16" i="24"/>
  <c r="BF16" i="24"/>
  <c r="AZ17" i="24"/>
  <c r="BF20" i="24"/>
  <c r="D22" i="24"/>
  <c r="AT26" i="24"/>
  <c r="V9" i="10"/>
  <c r="AZ9" i="10"/>
  <c r="BX9" i="10"/>
  <c r="D10" i="10"/>
  <c r="AH10" i="10"/>
  <c r="CV10" i="10"/>
  <c r="AN12" i="10"/>
  <c r="BR12" i="10"/>
  <c r="AB14" i="10"/>
  <c r="DT20" i="10"/>
  <c r="AN14" i="24"/>
  <c r="AN13" i="24"/>
  <c r="J14" i="24"/>
  <c r="AB21" i="24"/>
  <c r="BL14" i="10"/>
  <c r="BR15" i="10"/>
  <c r="V16" i="10"/>
  <c r="AN17" i="10"/>
  <c r="V19" i="10"/>
  <c r="J20" i="10"/>
  <c r="D21" i="10"/>
  <c r="J22" i="10"/>
  <c r="AT8" i="24"/>
  <c r="AN11" i="24"/>
  <c r="AB17" i="24"/>
  <c r="D18" i="24"/>
  <c r="D19" i="24"/>
  <c r="BF24" i="24"/>
  <c r="CD9" i="10"/>
  <c r="P10" i="10"/>
  <c r="AN10" i="10"/>
  <c r="BX10" i="10"/>
  <c r="DH10" i="10"/>
  <c r="D11" i="10"/>
  <c r="BX11" i="10"/>
  <c r="P12" i="10"/>
  <c r="AZ12" i="10"/>
  <c r="BX12" i="10"/>
  <c r="DT12" i="10"/>
  <c r="AH13" i="10"/>
  <c r="DT13" i="10"/>
  <c r="AH14" i="10"/>
  <c r="AB16" i="10"/>
  <c r="P20" i="10"/>
  <c r="BF9" i="24"/>
  <c r="AB10" i="24"/>
  <c r="AB11" i="24"/>
  <c r="AB14" i="24"/>
  <c r="AB18" i="24"/>
  <c r="AT20" i="24"/>
  <c r="DT8" i="10"/>
  <c r="CJ9" i="10"/>
  <c r="DN9" i="10"/>
  <c r="AT10" i="10"/>
  <c r="J11" i="10"/>
  <c r="AT11" i="10"/>
  <c r="DB11" i="10"/>
  <c r="CD12" i="10"/>
  <c r="AN14" i="10"/>
  <c r="BX14" i="10"/>
  <c r="D15" i="10"/>
  <c r="AH16" i="10"/>
  <c r="V18" i="10"/>
  <c r="AB19" i="10"/>
  <c r="P21" i="10"/>
  <c r="AZ8" i="24"/>
  <c r="D13" i="24"/>
  <c r="D15" i="24"/>
  <c r="D25" i="24"/>
  <c r="AH9" i="10"/>
  <c r="BL9" i="10"/>
  <c r="CP9" i="10"/>
  <c r="V12" i="10"/>
  <c r="CJ12" i="10"/>
  <c r="AB18" i="10"/>
  <c r="AB9" i="24"/>
  <c r="AN10" i="24"/>
  <c r="J13" i="24"/>
  <c r="J15" i="24"/>
  <c r="AT19" i="24"/>
  <c r="J10" i="24"/>
  <c r="AB179" i="33"/>
  <c r="X179" i="33"/>
  <c r="U179" i="33"/>
  <c r="T179" i="33"/>
  <c r="S179" i="33"/>
  <c r="N179" i="33"/>
  <c r="R15" i="9" l="1"/>
  <c r="BO17" i="28"/>
  <c r="Y10" i="28"/>
  <c r="D13" i="9"/>
  <c r="AF13" i="28"/>
  <c r="CC16" i="28"/>
  <c r="BV15" i="28"/>
  <c r="D13" i="28"/>
  <c r="DL8" i="28"/>
  <c r="BH16" i="28"/>
  <c r="K10" i="28"/>
  <c r="K15" i="9"/>
  <c r="BV12" i="28"/>
  <c r="AF10" i="28"/>
  <c r="BV11" i="28"/>
  <c r="K17" i="9"/>
  <c r="D14" i="28"/>
  <c r="BH12" i="28"/>
  <c r="CQ9" i="28"/>
  <c r="CC20" i="28"/>
  <c r="P6" i="30"/>
  <c r="DH6" i="10"/>
  <c r="AM11" i="28"/>
  <c r="KR6" i="30"/>
  <c r="BA16" i="28"/>
  <c r="CC10" i="28"/>
  <c r="BO18" i="28"/>
  <c r="BA17" i="28"/>
  <c r="BO11" i="28"/>
  <c r="AF14" i="28"/>
  <c r="BA12" i="28"/>
  <c r="D11" i="28"/>
  <c r="AT9" i="28"/>
  <c r="K3" i="28"/>
  <c r="BO3" i="28"/>
  <c r="AF3" i="28"/>
  <c r="R3" i="9"/>
  <c r="K3" i="9"/>
  <c r="CQ3" i="28"/>
  <c r="DE3" i="28"/>
  <c r="BH3" i="28"/>
  <c r="CC3" i="28"/>
  <c r="AT3" i="28"/>
  <c r="CX3" i="28"/>
  <c r="R3" i="28"/>
  <c r="AM3" i="28"/>
  <c r="CJ3" i="28"/>
  <c r="DL3" i="28"/>
  <c r="Y3" i="28"/>
  <c r="BA3" i="28"/>
  <c r="BV3" i="28"/>
  <c r="R11" i="9"/>
  <c r="BV9" i="28"/>
  <c r="BV19" i="28"/>
  <c r="BV20" i="28"/>
  <c r="AM14" i="28"/>
  <c r="K14" i="28"/>
  <c r="K13" i="28"/>
  <c r="CC12" i="28"/>
  <c r="D14" i="9"/>
  <c r="BV18" i="28"/>
  <c r="CQ10" i="28"/>
  <c r="BO12" i="28"/>
  <c r="BO9" i="28"/>
  <c r="BH15" i="28"/>
  <c r="K12" i="28"/>
  <c r="AM15" i="28"/>
  <c r="K19" i="9"/>
  <c r="BO14" i="28"/>
  <c r="CD6" i="10"/>
  <c r="D3" i="9"/>
  <c r="BV13" i="28"/>
  <c r="BH8" i="28"/>
  <c r="K14" i="9"/>
  <c r="D17" i="28"/>
  <c r="CC15" i="28"/>
  <c r="AT10" i="28"/>
  <c r="K11" i="28"/>
  <c r="D3" i="28"/>
  <c r="AT6" i="30"/>
  <c r="R12" i="9"/>
  <c r="AT16" i="28"/>
  <c r="AT12" i="28"/>
  <c r="BA11" i="28"/>
  <c r="CJ11" i="28"/>
  <c r="AM9" i="28"/>
  <c r="CC23" i="28"/>
  <c r="K11" i="9"/>
  <c r="D12" i="9"/>
  <c r="R9" i="28"/>
  <c r="AT11" i="28"/>
  <c r="K20" i="9"/>
  <c r="CC26" i="28"/>
  <c r="BO10" i="28"/>
  <c r="D16" i="28"/>
  <c r="CC11" i="28"/>
  <c r="BH17" i="28"/>
  <c r="BV17" i="28"/>
  <c r="CC29" i="28"/>
  <c r="AT14" i="28"/>
  <c r="BA10" i="28"/>
  <c r="CX9" i="28"/>
  <c r="CC27" i="28"/>
  <c r="BO13" i="28"/>
  <c r="R14" i="9"/>
  <c r="CC14" i="28"/>
  <c r="AB5" i="23"/>
  <c r="K18" i="9"/>
  <c r="AT6" i="24"/>
  <c r="AN6" i="24"/>
  <c r="BF6" i="10"/>
  <c r="KF6" i="30"/>
  <c r="JN6" i="30"/>
  <c r="KX6" i="30"/>
  <c r="BL6" i="30"/>
  <c r="BA9" i="28"/>
  <c r="BH18" i="28"/>
  <c r="CC17" i="28"/>
  <c r="CC28" i="28"/>
  <c r="CC30" i="28"/>
  <c r="CC19" i="28"/>
  <c r="AM16" i="28"/>
  <c r="D15" i="28"/>
  <c r="BV16" i="28"/>
  <c r="AM13" i="28"/>
  <c r="D10" i="9"/>
  <c r="AM10" i="28"/>
  <c r="AT13" i="28"/>
  <c r="R17" i="9"/>
  <c r="BA15" i="28"/>
  <c r="CC21" i="28"/>
  <c r="BH13" i="28"/>
  <c r="D9" i="28"/>
  <c r="CX10" i="28"/>
  <c r="J6" i="24"/>
  <c r="AH6" i="24"/>
  <c r="IV6" i="30"/>
  <c r="CJ6" i="30"/>
  <c r="V6" i="24"/>
  <c r="DZ6" i="10"/>
  <c r="AN6" i="10"/>
  <c r="AZ6" i="30"/>
  <c r="R10" i="28"/>
  <c r="D12" i="28"/>
  <c r="JZ6" i="30"/>
  <c r="BH10" i="28"/>
  <c r="Y9" i="28"/>
  <c r="AZ6" i="24"/>
  <c r="AF12" i="28"/>
  <c r="Y11" i="28"/>
  <c r="DE10" i="28"/>
  <c r="CJ9" i="28"/>
  <c r="P6" i="24"/>
  <c r="AH6" i="10"/>
  <c r="AT6" i="10"/>
  <c r="P5" i="23"/>
  <c r="GZ6" i="30" a="1"/>
  <c r="GZ6" i="30" s="1"/>
  <c r="CD6" i="30"/>
  <c r="D9" i="9"/>
  <c r="BA14" i="28"/>
  <c r="BV14" i="28"/>
  <c r="CC25" i="28"/>
  <c r="BH9" i="28"/>
  <c r="IP6" i="30"/>
  <c r="AB6" i="24"/>
  <c r="CV6" i="10"/>
  <c r="HR6" i="30"/>
  <c r="EF6" i="30"/>
  <c r="R10" i="9"/>
  <c r="DE9" i="28"/>
  <c r="AF9" i="28"/>
  <c r="BH14" i="28"/>
  <c r="D6" i="24"/>
  <c r="BF6" i="24"/>
  <c r="CJ6" i="10"/>
  <c r="DH6" i="30"/>
  <c r="D9" i="29"/>
  <c r="CC22" i="28"/>
  <c r="AF11" i="28"/>
  <c r="BX6" i="10"/>
  <c r="CP6" i="10"/>
  <c r="DB6" i="10"/>
  <c r="BF6" i="30"/>
  <c r="DZ6" i="30"/>
  <c r="CC18" i="28"/>
  <c r="AT15" i="28"/>
  <c r="D11" i="9"/>
  <c r="AZ6" i="10"/>
  <c r="BR6" i="10"/>
  <c r="FD6" i="30"/>
  <c r="CV6" i="30"/>
  <c r="AH6" i="30"/>
  <c r="P6" i="10"/>
  <c r="BL6" i="10"/>
  <c r="AB6" i="10"/>
  <c r="J5" i="23"/>
  <c r="D5" i="23"/>
  <c r="GB6" i="30"/>
  <c r="K9" i="28"/>
  <c r="JB6" i="30"/>
  <c r="GT6" i="30"/>
  <c r="FP6" i="30"/>
  <c r="BR6" i="30"/>
  <c r="D4" i="9"/>
  <c r="BH4" i="28"/>
  <c r="CC4" i="28"/>
  <c r="AT4" i="28"/>
  <c r="CX4" i="28"/>
  <c r="DT6" i="10"/>
  <c r="V6" i="10"/>
  <c r="HF6" i="30"/>
  <c r="IJ6" i="30"/>
  <c r="FJ6" i="30"/>
  <c r="D10" i="28"/>
  <c r="R4" i="28"/>
  <c r="AM4" i="28"/>
  <c r="J6" i="10"/>
  <c r="V5" i="23"/>
  <c r="JT6" i="30"/>
  <c r="DT6" i="30"/>
  <c r="V6" i="30"/>
  <c r="DL7" i="28"/>
  <c r="BO15" i="28"/>
  <c r="D4" i="28"/>
  <c r="GH6" i="30"/>
  <c r="GN6" i="30"/>
  <c r="DB6" i="30"/>
  <c r="DN6" i="30"/>
  <c r="FV6" i="30"/>
  <c r="CJ4" i="28"/>
  <c r="DL4" i="28"/>
  <c r="EL6" i="30"/>
  <c r="AN6" i="30"/>
  <c r="BX6" i="30"/>
  <c r="ER6" i="30"/>
  <c r="J3" i="29"/>
  <c r="J4" i="29"/>
  <c r="Y4" i="28"/>
  <c r="BA4" i="28"/>
  <c r="BV4" i="28"/>
  <c r="D6" i="10"/>
  <c r="DN6" i="10"/>
  <c r="CP6" i="30"/>
  <c r="AB6" i="30"/>
  <c r="I7" i="29"/>
  <c r="I9" i="29"/>
  <c r="AM12" i="28"/>
  <c r="K4" i="28"/>
  <c r="BO4" i="28"/>
  <c r="J6" i="30"/>
  <c r="JH6" i="30"/>
  <c r="D4" i="29"/>
  <c r="D3" i="29"/>
  <c r="AF4" i="28"/>
  <c r="HL6" i="30"/>
  <c r="EX6" i="30"/>
  <c r="D6" i="30"/>
  <c r="Q7" i="9"/>
  <c r="Q8" i="9"/>
  <c r="R4" i="9"/>
  <c r="K4" i="9"/>
  <c r="CQ4" i="28"/>
  <c r="DE4" i="28"/>
  <c r="T5" i="17"/>
  <c r="P5" i="17"/>
  <c r="CQ7" i="28" l="1"/>
  <c r="CJ7" i="28"/>
  <c r="R7" i="28"/>
  <c r="BO7" i="28"/>
  <c r="K8" i="9"/>
  <c r="CC7" i="28"/>
  <c r="D8" i="9"/>
  <c r="R8" i="9"/>
  <c r="AT7" i="28"/>
  <c r="AF7" i="28"/>
  <c r="Y7" i="28"/>
  <c r="CX7" i="28"/>
  <c r="BH7" i="28"/>
  <c r="K7" i="28"/>
  <c r="BV7" i="28"/>
  <c r="AM7" i="28"/>
  <c r="D7" i="28"/>
  <c r="DE7" i="28"/>
  <c r="BA7" i="28"/>
  <c r="B30" i="17"/>
  <c r="AD30" i="17"/>
  <c r="V30" i="17"/>
  <c r="AB178" i="33"/>
  <c r="X178" i="33"/>
  <c r="U178" i="33"/>
  <c r="W178" i="33" s="1"/>
  <c r="T178" i="33"/>
  <c r="K30" i="17" s="1"/>
  <c r="S178" i="33"/>
  <c r="N178" i="33"/>
  <c r="J30" i="17" s="1"/>
  <c r="D30" i="17"/>
  <c r="E30" i="17"/>
  <c r="F30" i="17"/>
  <c r="G30" i="17"/>
  <c r="I30" i="17"/>
  <c r="U30" i="17"/>
  <c r="Z30" i="17"/>
  <c r="AB30" i="17"/>
  <c r="AC30" i="17"/>
  <c r="AE30" i="17"/>
  <c r="AG30" i="17" s="1"/>
  <c r="AH30" i="17" l="1"/>
  <c r="V178" i="33"/>
  <c r="L30" i="17"/>
  <c r="T177" i="33"/>
  <c r="P177" i="33"/>
  <c r="U177" i="33" s="1"/>
  <c r="V177" i="33" s="1"/>
  <c r="AF30" i="17" l="1"/>
  <c r="Y178" i="33"/>
  <c r="Z178" i="33" s="1"/>
  <c r="AA178" i="33" s="1"/>
  <c r="M30" i="17" s="1"/>
  <c r="AD31" i="17"/>
  <c r="V31" i="17"/>
  <c r="AB176" i="33"/>
  <c r="X176" i="33"/>
  <c r="U176" i="33"/>
  <c r="W176" i="33" s="1"/>
  <c r="T176" i="33"/>
  <c r="K31" i="17" s="1"/>
  <c r="S176" i="33"/>
  <c r="N176" i="33"/>
  <c r="J31" i="17" s="1"/>
  <c r="D31" i="17"/>
  <c r="AC31" i="17" s="1"/>
  <c r="E31" i="17"/>
  <c r="F31" i="17"/>
  <c r="G31" i="17"/>
  <c r="I31" i="17"/>
  <c r="U31" i="17"/>
  <c r="Z31" i="17"/>
  <c r="AB31" i="17"/>
  <c r="AE31" i="17"/>
  <c r="B31" i="17"/>
  <c r="AF31" i="17" l="1"/>
  <c r="AG31" i="17"/>
  <c r="AH31" i="17" s="1"/>
  <c r="V176" i="33"/>
  <c r="L31" i="17"/>
  <c r="Y176" i="33"/>
  <c r="Z176" i="33" s="1"/>
  <c r="AA176" i="33" s="1"/>
  <c r="M31" i="17" s="1"/>
  <c r="AD32" i="17"/>
  <c r="AD33" i="17"/>
  <c r="AE32" i="17"/>
  <c r="AG32" i="17" s="1"/>
  <c r="AE33" i="17"/>
  <c r="AG33" i="17" s="1"/>
  <c r="AB32" i="17"/>
  <c r="AB33" i="17"/>
  <c r="U32" i="17"/>
  <c r="U33" i="17"/>
  <c r="D32" i="17"/>
  <c r="E32" i="17"/>
  <c r="F32" i="17"/>
  <c r="G32" i="17"/>
  <c r="I32" i="17"/>
  <c r="D33" i="17"/>
  <c r="E33" i="17"/>
  <c r="F33" i="17"/>
  <c r="G33" i="17"/>
  <c r="I33" i="17"/>
  <c r="B32" i="17"/>
  <c r="B33" i="17"/>
  <c r="V33" i="17"/>
  <c r="AB175" i="33"/>
  <c r="X175" i="33"/>
  <c r="U175" i="33"/>
  <c r="W175" i="33" s="1"/>
  <c r="V175" i="33" s="1"/>
  <c r="T175" i="33"/>
  <c r="K33" i="17" s="1"/>
  <c r="S175" i="33"/>
  <c r="N175" i="33"/>
  <c r="J33" i="17" s="1"/>
  <c r="V32" i="17"/>
  <c r="AB174" i="33"/>
  <c r="X174" i="33"/>
  <c r="U174" i="33"/>
  <c r="W174" i="33" s="1"/>
  <c r="T174" i="33"/>
  <c r="K32" i="17" s="1"/>
  <c r="S174" i="33"/>
  <c r="N174" i="33"/>
  <c r="J32" i="17" s="1"/>
  <c r="T173" i="33"/>
  <c r="P173" i="33"/>
  <c r="U173" i="33" s="1"/>
  <c r="V173" i="33" s="1"/>
  <c r="AF32" i="17" l="1"/>
  <c r="AF33" i="17"/>
  <c r="Y174" i="33"/>
  <c r="Z174" i="33" s="1"/>
  <c r="AA174" i="33" s="1"/>
  <c r="L32" i="17"/>
  <c r="AH33" i="17"/>
  <c r="L33" i="17"/>
  <c r="AH32" i="17"/>
  <c r="AC33" i="17"/>
  <c r="AC32" i="17"/>
  <c r="V174" i="33"/>
  <c r="Y175" i="33"/>
  <c r="Z175" i="33" s="1"/>
  <c r="AA175" i="33" s="1"/>
  <c r="T172" i="33" l="1"/>
  <c r="P172" i="33"/>
  <c r="U172" i="33" s="1"/>
  <c r="V172" i="33" s="1"/>
  <c r="AI32" i="17"/>
  <c r="AI31" i="17"/>
  <c r="AI33" i="17"/>
  <c r="AI30" i="17"/>
  <c r="AD34" i="17" l="1"/>
  <c r="V34" i="17"/>
  <c r="D34" i="17"/>
  <c r="F34" i="17"/>
  <c r="E34" i="17"/>
  <c r="S171" i="33"/>
  <c r="AB171" i="33"/>
  <c r="X171" i="33"/>
  <c r="U171" i="33"/>
  <c r="W171" i="33" s="1"/>
  <c r="T171" i="33"/>
  <c r="K34" i="17" s="1"/>
  <c r="N171" i="33"/>
  <c r="J34" i="17" s="1"/>
  <c r="N156" i="33"/>
  <c r="S156" i="33"/>
  <c r="T156" i="33"/>
  <c r="U156" i="33"/>
  <c r="W156" i="33" s="1"/>
  <c r="X156" i="33"/>
  <c r="AB156" i="33"/>
  <c r="AE34" i="17"/>
  <c r="AG34" i="17" s="1"/>
  <c r="AC34" i="17"/>
  <c r="AB34" i="17"/>
  <c r="Z34" i="17"/>
  <c r="U34" i="17"/>
  <c r="G34" i="17"/>
  <c r="B34" i="17"/>
  <c r="AB170" i="33"/>
  <c r="Z170" i="33"/>
  <c r="U170" i="33"/>
  <c r="T170" i="33"/>
  <c r="S170" i="33"/>
  <c r="P169" i="33"/>
  <c r="U169" i="33" s="1"/>
  <c r="AB169" i="33"/>
  <c r="T169" i="33"/>
  <c r="N169" i="33"/>
  <c r="P166" i="33"/>
  <c r="P165" i="33"/>
  <c r="N30" i="17"/>
  <c r="N33" i="17"/>
  <c r="N32" i="17"/>
  <c r="N31" i="17"/>
  <c r="AI34" i="17"/>
  <c r="Q31" i="17" l="1"/>
  <c r="S31" i="17"/>
  <c r="T31" i="17" s="1"/>
  <c r="R31" i="17"/>
  <c r="O31" i="17"/>
  <c r="S30" i="17"/>
  <c r="T30" i="17" s="1"/>
  <c r="O30" i="17"/>
  <c r="Q30" i="17"/>
  <c r="R30" i="17"/>
  <c r="O33" i="17"/>
  <c r="S33" i="17"/>
  <c r="T33" i="17" s="1"/>
  <c r="O32" i="17"/>
  <c r="S32" i="17"/>
  <c r="T32" i="17" s="1"/>
  <c r="V171" i="33"/>
  <c r="L34" i="17"/>
  <c r="AH34" i="17"/>
  <c r="AF34" i="17"/>
  <c r="V156" i="33"/>
  <c r="Y156" i="33"/>
  <c r="Z156" i="33" s="1"/>
  <c r="AA156" i="33" s="1"/>
  <c r="Y171" i="33"/>
  <c r="Z171" i="33" s="1"/>
  <c r="AA171" i="33" s="1"/>
  <c r="N34" i="17"/>
  <c r="S34" i="17" l="1"/>
  <c r="T34" i="17" s="1"/>
  <c r="O34" i="17"/>
  <c r="T155" i="33" l="1"/>
  <c r="T168" i="33"/>
  <c r="T166" i="33"/>
  <c r="T165" i="33"/>
  <c r="T163" i="33"/>
  <c r="T162" i="33"/>
  <c r="T160" i="33"/>
  <c r="T158" i="33"/>
  <c r="T157" i="33"/>
  <c r="T159" i="33"/>
  <c r="T161" i="33"/>
  <c r="T164" i="33"/>
  <c r="T167" i="33"/>
  <c r="U168" i="33"/>
  <c r="Z168" i="33"/>
  <c r="AB168" i="33"/>
  <c r="S168" i="33"/>
  <c r="Z84" i="33"/>
  <c r="AA84" i="33" s="1"/>
  <c r="Z167" i="33" l="1"/>
  <c r="AA167" i="33" s="1"/>
  <c r="U167" i="33"/>
  <c r="S167" i="33"/>
  <c r="AB167" i="33" l="1"/>
  <c r="G4" i="27" l="1"/>
  <c r="U166" i="33"/>
  <c r="V166" i="33" s="1"/>
  <c r="U165" i="33"/>
  <c r="V165" i="33" s="1"/>
  <c r="U35" i="17"/>
  <c r="S163" i="33" l="1"/>
  <c r="AB164" i="33"/>
  <c r="AB162" i="33"/>
  <c r="AB161" i="33"/>
  <c r="AB160" i="33"/>
  <c r="AB159" i="33"/>
  <c r="AB158" i="33"/>
  <c r="AB157" i="33"/>
  <c r="AB155" i="33"/>
  <c r="P163" i="33" l="1"/>
  <c r="U163" i="33" s="1"/>
  <c r="V163" i="33" s="1"/>
  <c r="L4" i="34" l="1"/>
  <c r="L5" i="34"/>
  <c r="L6" i="34"/>
  <c r="L7" i="34"/>
  <c r="L8" i="34"/>
  <c r="L9" i="34"/>
  <c r="L10" i="34"/>
  <c r="J11" i="34"/>
  <c r="J12" i="34" s="1"/>
  <c r="J13" i="34" s="1"/>
  <c r="O2" i="34"/>
  <c r="N2" i="34"/>
  <c r="G2" i="34"/>
  <c r="L3" i="34" s="1"/>
  <c r="K3" i="34" s="1"/>
  <c r="O3" i="34" s="1"/>
  <c r="X164" i="33"/>
  <c r="U164" i="33"/>
  <c r="X162" i="33"/>
  <c r="N162" i="33"/>
  <c r="X161" i="33"/>
  <c r="N161" i="33"/>
  <c r="N160" i="33"/>
  <c r="N159" i="33"/>
  <c r="N158" i="33"/>
  <c r="N157" i="33"/>
  <c r="V35" i="17"/>
  <c r="X155" i="33"/>
  <c r="V171" i="17"/>
  <c r="AB154" i="33"/>
  <c r="X154" i="33"/>
  <c r="V170" i="17"/>
  <c r="AB153" i="33"/>
  <c r="X153" i="33"/>
  <c r="V169" i="17"/>
  <c r="AB152" i="33"/>
  <c r="X152" i="33"/>
  <c r="V168" i="17"/>
  <c r="AB151" i="33"/>
  <c r="X151" i="33"/>
  <c r="AB150" i="33"/>
  <c r="X150" i="33"/>
  <c r="V166" i="17"/>
  <c r="AB149" i="33"/>
  <c r="X149" i="33"/>
  <c r="V165" i="17"/>
  <c r="AB148" i="33"/>
  <c r="X148" i="33"/>
  <c r="V164" i="17"/>
  <c r="AB147" i="33"/>
  <c r="X147" i="33"/>
  <c r="V163" i="17"/>
  <c r="AB146" i="33"/>
  <c r="X146" i="33"/>
  <c r="AB145" i="33"/>
  <c r="X145" i="33"/>
  <c r="V161" i="17"/>
  <c r="AB144" i="33"/>
  <c r="X144" i="33"/>
  <c r="V160" i="17"/>
  <c r="AB143" i="33"/>
  <c r="X143" i="33"/>
  <c r="V159" i="17"/>
  <c r="AB142" i="33"/>
  <c r="X142" i="33"/>
  <c r="V158" i="17"/>
  <c r="AB141" i="33"/>
  <c r="X141" i="33"/>
  <c r="V157" i="17"/>
  <c r="AB140" i="33"/>
  <c r="X140" i="33"/>
  <c r="V156" i="17"/>
  <c r="AB139" i="33"/>
  <c r="X139" i="33"/>
  <c r="V155" i="17"/>
  <c r="AB138" i="33"/>
  <c r="X138" i="33"/>
  <c r="V154" i="17"/>
  <c r="AB137" i="33"/>
  <c r="X137" i="33"/>
  <c r="V153" i="17"/>
  <c r="AB136" i="33"/>
  <c r="X136" i="33"/>
  <c r="V152" i="17"/>
  <c r="AB135" i="33"/>
  <c r="X135" i="33"/>
  <c r="V151" i="17"/>
  <c r="AB134" i="33"/>
  <c r="X134" i="33"/>
  <c r="V150" i="17"/>
  <c r="AB133" i="33"/>
  <c r="X133" i="33"/>
  <c r="V149" i="17"/>
  <c r="AB132" i="33"/>
  <c r="X132" i="33"/>
  <c r="V148" i="17"/>
  <c r="AB131" i="33"/>
  <c r="X131" i="33"/>
  <c r="AB130" i="33"/>
  <c r="X130" i="33"/>
  <c r="V146" i="17"/>
  <c r="AB129" i="33"/>
  <c r="X129" i="33"/>
  <c r="V145" i="17"/>
  <c r="AB128" i="33"/>
  <c r="X128" i="33"/>
  <c r="V144" i="17"/>
  <c r="AB127" i="33"/>
  <c r="X127" i="33"/>
  <c r="V143" i="17"/>
  <c r="AB126" i="33"/>
  <c r="X126" i="33"/>
  <c r="V142" i="17"/>
  <c r="AB125" i="33"/>
  <c r="X125" i="33"/>
  <c r="V141" i="17"/>
  <c r="AB124" i="33"/>
  <c r="X124" i="33"/>
  <c r="V140" i="17"/>
  <c r="AB123" i="33"/>
  <c r="X123" i="33"/>
  <c r="V139" i="17"/>
  <c r="AB122" i="33"/>
  <c r="X122" i="33"/>
  <c r="V138" i="17"/>
  <c r="AB121" i="33"/>
  <c r="X121" i="33"/>
  <c r="V137" i="17"/>
  <c r="AB120" i="33"/>
  <c r="X120" i="33"/>
  <c r="V136" i="17"/>
  <c r="AB119" i="33"/>
  <c r="X119" i="33"/>
  <c r="V135" i="17"/>
  <c r="AB118" i="33"/>
  <c r="X118" i="33"/>
  <c r="V134" i="17"/>
  <c r="AB117" i="33"/>
  <c r="X117" i="33"/>
  <c r="V133" i="17"/>
  <c r="AB116" i="33"/>
  <c r="X116" i="33"/>
  <c r="V132" i="17"/>
  <c r="AB115" i="33"/>
  <c r="X115" i="33"/>
  <c r="V131" i="17"/>
  <c r="AB114" i="33"/>
  <c r="X114" i="33"/>
  <c r="AB113" i="33"/>
  <c r="X113" i="33"/>
  <c r="V129" i="17"/>
  <c r="AB112" i="33"/>
  <c r="X112" i="33"/>
  <c r="V128" i="17"/>
  <c r="AB111" i="33"/>
  <c r="X111" i="33"/>
  <c r="V127" i="17"/>
  <c r="AB110" i="33"/>
  <c r="X110" i="33"/>
  <c r="V126" i="17"/>
  <c r="AB109" i="33"/>
  <c r="X109" i="33"/>
  <c r="V125" i="17"/>
  <c r="AB108" i="33"/>
  <c r="X108" i="33"/>
  <c r="V124" i="17"/>
  <c r="AB107" i="33"/>
  <c r="X107" i="33"/>
  <c r="V123" i="17"/>
  <c r="AB106" i="33"/>
  <c r="X106" i="33"/>
  <c r="V122" i="17"/>
  <c r="AB105" i="33"/>
  <c r="X105" i="33"/>
  <c r="V121" i="17"/>
  <c r="AB104" i="33"/>
  <c r="X104" i="33"/>
  <c r="V120" i="17"/>
  <c r="AB103" i="33"/>
  <c r="X103" i="33"/>
  <c r="V119" i="17"/>
  <c r="AB102" i="33"/>
  <c r="X102" i="33"/>
  <c r="V118" i="17"/>
  <c r="AB101" i="33"/>
  <c r="X101" i="33"/>
  <c r="V117" i="17"/>
  <c r="AB100" i="33"/>
  <c r="X100" i="33"/>
  <c r="V116" i="17"/>
  <c r="AB99" i="33"/>
  <c r="X99" i="33"/>
  <c r="V115" i="17"/>
  <c r="AB98" i="33"/>
  <c r="X98" i="33"/>
  <c r="V114" i="17"/>
  <c r="AB97" i="33"/>
  <c r="X97" i="33"/>
  <c r="V113" i="17"/>
  <c r="AB96" i="33"/>
  <c r="X96" i="33"/>
  <c r="V112" i="17"/>
  <c r="AB95" i="33"/>
  <c r="X95" i="33"/>
  <c r="V111" i="17"/>
  <c r="AB94" i="33"/>
  <c r="X94" i="33"/>
  <c r="V110" i="17"/>
  <c r="AB93" i="33"/>
  <c r="X93" i="33"/>
  <c r="V109" i="17"/>
  <c r="AB92" i="33"/>
  <c r="X92" i="33"/>
  <c r="V108" i="17"/>
  <c r="AB91" i="33"/>
  <c r="X91" i="33"/>
  <c r="V107" i="17"/>
  <c r="AB90" i="33"/>
  <c r="X90" i="33"/>
  <c r="V106" i="17"/>
  <c r="AB89" i="33"/>
  <c r="X89" i="33"/>
  <c r="V105" i="17"/>
  <c r="AB88" i="33"/>
  <c r="X88" i="33"/>
  <c r="V104" i="17"/>
  <c r="AB87" i="33"/>
  <c r="X87" i="33"/>
  <c r="V103" i="17"/>
  <c r="AB86" i="33"/>
  <c r="X86" i="33"/>
  <c r="V102" i="17"/>
  <c r="AB85" i="33"/>
  <c r="X85" i="33"/>
  <c r="V101" i="17"/>
  <c r="AB84" i="33"/>
  <c r="X84" i="33"/>
  <c r="V100" i="17"/>
  <c r="AB83" i="33"/>
  <c r="X83" i="33"/>
  <c r="V99" i="17"/>
  <c r="AB82" i="33"/>
  <c r="X82" i="33"/>
  <c r="V98" i="17"/>
  <c r="AB81" i="33"/>
  <c r="X81" i="33"/>
  <c r="V97" i="17"/>
  <c r="AB80" i="33"/>
  <c r="X80" i="33"/>
  <c r="V96" i="17"/>
  <c r="AB79" i="33"/>
  <c r="X79" i="33"/>
  <c r="V95" i="17"/>
  <c r="AB78" i="33"/>
  <c r="X78" i="33"/>
  <c r="V94" i="17"/>
  <c r="AB77" i="33"/>
  <c r="X77" i="33"/>
  <c r="V93" i="17"/>
  <c r="AB76" i="33"/>
  <c r="X76" i="33"/>
  <c r="V92" i="17"/>
  <c r="AB75" i="33"/>
  <c r="X75" i="33"/>
  <c r="V91" i="17"/>
  <c r="AB74" i="33"/>
  <c r="X74" i="33"/>
  <c r="V90" i="17"/>
  <c r="AB73" i="33"/>
  <c r="X73" i="33"/>
  <c r="V89" i="17"/>
  <c r="AB72" i="33"/>
  <c r="X72" i="33"/>
  <c r="V88" i="17"/>
  <c r="AB71" i="33"/>
  <c r="X71" i="33"/>
  <c r="V87" i="17"/>
  <c r="AB70" i="33"/>
  <c r="X70" i="33"/>
  <c r="V86" i="17"/>
  <c r="AB69" i="33"/>
  <c r="X69" i="33"/>
  <c r="V85" i="17"/>
  <c r="AB68" i="33"/>
  <c r="X68" i="33"/>
  <c r="V84" i="17"/>
  <c r="AB67" i="33"/>
  <c r="X67" i="33"/>
  <c r="V83" i="17"/>
  <c r="AB66" i="33"/>
  <c r="X66" i="33"/>
  <c r="V82" i="17"/>
  <c r="AB65" i="33"/>
  <c r="X65" i="33"/>
  <c r="V81" i="17"/>
  <c r="AB64" i="33"/>
  <c r="X64" i="33"/>
  <c r="V80" i="17"/>
  <c r="AB63" i="33"/>
  <c r="X63" i="33"/>
  <c r="V79" i="17"/>
  <c r="AB62" i="33"/>
  <c r="X62" i="33"/>
  <c r="V78" i="17"/>
  <c r="AB61" i="33"/>
  <c r="X61" i="33"/>
  <c r="V77" i="17"/>
  <c r="AB60" i="33"/>
  <c r="X60" i="33"/>
  <c r="V76" i="17"/>
  <c r="AB59" i="33"/>
  <c r="X59" i="33"/>
  <c r="V75" i="17"/>
  <c r="AB58" i="33"/>
  <c r="X58" i="33"/>
  <c r="V74" i="17"/>
  <c r="AB57" i="33"/>
  <c r="X57" i="33"/>
  <c r="V73" i="17"/>
  <c r="AB56" i="33"/>
  <c r="X56" i="33"/>
  <c r="V72" i="17"/>
  <c r="AB55" i="33"/>
  <c r="X55" i="33"/>
  <c r="V71" i="17"/>
  <c r="AB54" i="33"/>
  <c r="X54" i="33"/>
  <c r="V70" i="17"/>
  <c r="AB53" i="33"/>
  <c r="X53" i="33"/>
  <c r="V69" i="17"/>
  <c r="AB52" i="33"/>
  <c r="X52" i="33"/>
  <c r="V68" i="17"/>
  <c r="AB51" i="33"/>
  <c r="X51" i="33"/>
  <c r="V67" i="17"/>
  <c r="AB50" i="33"/>
  <c r="X50" i="33"/>
  <c r="AB49" i="33"/>
  <c r="X49" i="33"/>
  <c r="V66" i="17"/>
  <c r="AB48" i="33"/>
  <c r="X48" i="33"/>
  <c r="V65" i="17"/>
  <c r="AB47" i="33"/>
  <c r="X47" i="33"/>
  <c r="V64" i="17"/>
  <c r="AB46" i="33"/>
  <c r="X46" i="33"/>
  <c r="V63" i="17"/>
  <c r="AB45" i="33"/>
  <c r="X45" i="33"/>
  <c r="V62" i="17"/>
  <c r="AB44" i="33"/>
  <c r="X44" i="33"/>
  <c r="V61" i="17"/>
  <c r="AB43" i="33"/>
  <c r="X43" i="33"/>
  <c r="V60" i="17"/>
  <c r="AB42" i="33"/>
  <c r="X42" i="33"/>
  <c r="V59" i="17"/>
  <c r="AB41" i="33"/>
  <c r="X41" i="33"/>
  <c r="V58" i="17"/>
  <c r="AB40" i="33"/>
  <c r="X40" i="33"/>
  <c r="V57" i="17"/>
  <c r="AB39" i="33"/>
  <c r="X39" i="33"/>
  <c r="V56" i="17"/>
  <c r="AB38" i="33"/>
  <c r="X38" i="33"/>
  <c r="V55" i="17"/>
  <c r="AB37" i="33"/>
  <c r="X37" i="33"/>
  <c r="V54" i="17"/>
  <c r="AB36" i="33"/>
  <c r="X36" i="33"/>
  <c r="V53" i="17"/>
  <c r="AB35" i="33"/>
  <c r="X35" i="33"/>
  <c r="V52" i="17"/>
  <c r="AB34" i="33"/>
  <c r="X34" i="33"/>
  <c r="AB33" i="33"/>
  <c r="X33" i="33"/>
  <c r="V51" i="17"/>
  <c r="AB32" i="33"/>
  <c r="X32" i="33"/>
  <c r="V50" i="17"/>
  <c r="AB31" i="33"/>
  <c r="X31" i="33"/>
  <c r="V49" i="17"/>
  <c r="AB30" i="33"/>
  <c r="X30" i="33"/>
  <c r="V48" i="17"/>
  <c r="AB29" i="33"/>
  <c r="X29" i="33"/>
  <c r="V47" i="17"/>
  <c r="AB28" i="33"/>
  <c r="X28" i="33"/>
  <c r="V46" i="17"/>
  <c r="AB27" i="33"/>
  <c r="X27" i="33"/>
  <c r="V45" i="17"/>
  <c r="AB26" i="33"/>
  <c r="X26" i="33"/>
  <c r="V44" i="17"/>
  <c r="AB25" i="33"/>
  <c r="X25" i="33"/>
  <c r="V43" i="17"/>
  <c r="AB24" i="33"/>
  <c r="X24" i="33"/>
  <c r="V42" i="17"/>
  <c r="AB23" i="33"/>
  <c r="X23" i="33"/>
  <c r="V41" i="17"/>
  <c r="AB22" i="33"/>
  <c r="X22" i="33"/>
  <c r="V40" i="17"/>
  <c r="AB21" i="33"/>
  <c r="X21" i="33"/>
  <c r="V39" i="17"/>
  <c r="AB20" i="33"/>
  <c r="X20" i="33"/>
  <c r="V38" i="17"/>
  <c r="AB19" i="33"/>
  <c r="X19" i="33"/>
  <c r="V37" i="17"/>
  <c r="AB18" i="33"/>
  <c r="X18" i="33"/>
  <c r="V36" i="17"/>
  <c r="AB17" i="33"/>
  <c r="X17" i="33"/>
  <c r="V29" i="17"/>
  <c r="AB16" i="33"/>
  <c r="X16" i="33"/>
  <c r="V28" i="17"/>
  <c r="AB15" i="33"/>
  <c r="X15" i="33"/>
  <c r="V27" i="17"/>
  <c r="AB14" i="33"/>
  <c r="X14" i="33"/>
  <c r="V26" i="17"/>
  <c r="AB13" i="33"/>
  <c r="X13" i="33"/>
  <c r="V25" i="17"/>
  <c r="AB12" i="33"/>
  <c r="X12" i="33"/>
  <c r="V24" i="17"/>
  <c r="AB11" i="33"/>
  <c r="X11" i="33"/>
  <c r="V23" i="17"/>
  <c r="AB10" i="33"/>
  <c r="X10" i="33"/>
  <c r="V22" i="17"/>
  <c r="AB9" i="33"/>
  <c r="X9" i="33"/>
  <c r="V21" i="17"/>
  <c r="AB8" i="33"/>
  <c r="X8" i="33"/>
  <c r="V20" i="17"/>
  <c r="AB7" i="33"/>
  <c r="X7" i="33"/>
  <c r="AB6" i="33"/>
  <c r="X6" i="33"/>
  <c r="V19" i="17"/>
  <c r="AB5" i="33"/>
  <c r="X5" i="33"/>
  <c r="V18" i="17"/>
  <c r="AB4" i="33"/>
  <c r="X4" i="33"/>
  <c r="V17" i="17"/>
  <c r="AB3" i="33"/>
  <c r="X3" i="33"/>
  <c r="AB2" i="33"/>
  <c r="X2" i="33"/>
  <c r="L13" i="34" l="1"/>
  <c r="L12" i="34"/>
  <c r="J14" i="34"/>
  <c r="J15" i="34" s="1"/>
  <c r="J16" i="34" s="1"/>
  <c r="V16" i="17"/>
  <c r="L11" i="34"/>
  <c r="K4" i="34"/>
  <c r="N3" i="34"/>
  <c r="J17" i="34" l="1"/>
  <c r="L16" i="34"/>
  <c r="L15" i="34"/>
  <c r="L14" i="34"/>
  <c r="O4" i="34"/>
  <c r="K5" i="34"/>
  <c r="N4" i="34"/>
  <c r="U160" i="33"/>
  <c r="J18" i="34" l="1"/>
  <c r="L17" i="34"/>
  <c r="O5" i="34"/>
  <c r="K6" i="34"/>
  <c r="N5" i="34"/>
  <c r="P161" i="33"/>
  <c r="L18" i="34" l="1"/>
  <c r="J19" i="34"/>
  <c r="O6" i="34"/>
  <c r="K7" i="34"/>
  <c r="N6" i="34"/>
  <c r="U161" i="33"/>
  <c r="P162" i="33"/>
  <c r="I29" i="17"/>
  <c r="L19" i="34" l="1"/>
  <c r="J20" i="34"/>
  <c r="K8" i="34"/>
  <c r="N7" i="34"/>
  <c r="O7" i="34"/>
  <c r="U162" i="33"/>
  <c r="U155" i="33"/>
  <c r="S155" i="33"/>
  <c r="L20" i="34" l="1"/>
  <c r="J21" i="34"/>
  <c r="K9" i="34"/>
  <c r="O8" i="34"/>
  <c r="N8" i="34"/>
  <c r="L21" i="34" l="1"/>
  <c r="J22" i="34"/>
  <c r="J23" i="34" s="1"/>
  <c r="K10" i="34"/>
  <c r="O9" i="34"/>
  <c r="N9" i="34"/>
  <c r="J167" i="17"/>
  <c r="J17" i="17"/>
  <c r="J18" i="17"/>
  <c r="J19" i="17"/>
  <c r="J20" i="17"/>
  <c r="J21" i="17"/>
  <c r="J22" i="17"/>
  <c r="J23" i="17"/>
  <c r="J24" i="17"/>
  <c r="J26" i="17"/>
  <c r="J27" i="17"/>
  <c r="J28" i="17"/>
  <c r="J29" i="17"/>
  <c r="J36" i="17"/>
  <c r="J37" i="17"/>
  <c r="J38" i="17"/>
  <c r="J39" i="17"/>
  <c r="J40" i="17"/>
  <c r="J41" i="17"/>
  <c r="J42" i="17"/>
  <c r="J43" i="17"/>
  <c r="J44" i="17"/>
  <c r="J45" i="17"/>
  <c r="J46" i="17"/>
  <c r="J47" i="17"/>
  <c r="J48" i="17"/>
  <c r="J49" i="17"/>
  <c r="J50" i="17"/>
  <c r="J51" i="17"/>
  <c r="J52" i="17"/>
  <c r="J53" i="17"/>
  <c r="J54" i="17"/>
  <c r="J55" i="17"/>
  <c r="J56" i="17"/>
  <c r="J57" i="17"/>
  <c r="J58" i="17"/>
  <c r="J59" i="17"/>
  <c r="J60" i="17"/>
  <c r="J61" i="17"/>
  <c r="J62" i="17"/>
  <c r="J63" i="17"/>
  <c r="J64" i="17"/>
  <c r="J65" i="17"/>
  <c r="J66" i="17"/>
  <c r="J67" i="17"/>
  <c r="J68" i="17"/>
  <c r="J69" i="17"/>
  <c r="J70" i="17"/>
  <c r="J71" i="17"/>
  <c r="J72" i="17"/>
  <c r="J73" i="17"/>
  <c r="J74" i="17"/>
  <c r="J75" i="17"/>
  <c r="J76" i="17"/>
  <c r="J77" i="17"/>
  <c r="J78" i="17"/>
  <c r="J79" i="17"/>
  <c r="J80" i="17"/>
  <c r="J81" i="17"/>
  <c r="J82" i="17"/>
  <c r="J83" i="17"/>
  <c r="J84" i="17"/>
  <c r="J85" i="17"/>
  <c r="J86" i="17"/>
  <c r="J87" i="17"/>
  <c r="J88" i="17"/>
  <c r="J89" i="17"/>
  <c r="J91" i="17"/>
  <c r="J92" i="17"/>
  <c r="J93" i="17"/>
  <c r="J94" i="17"/>
  <c r="J95" i="17"/>
  <c r="J96" i="17"/>
  <c r="J97" i="17"/>
  <c r="J98" i="17"/>
  <c r="J99" i="17"/>
  <c r="J100" i="17"/>
  <c r="J101" i="17"/>
  <c r="J102" i="17"/>
  <c r="J103" i="17"/>
  <c r="J104" i="17"/>
  <c r="J105" i="17"/>
  <c r="J106" i="17"/>
  <c r="J107" i="17"/>
  <c r="J108" i="17"/>
  <c r="J109" i="17"/>
  <c r="J110" i="17"/>
  <c r="J111" i="17"/>
  <c r="J112" i="17"/>
  <c r="J113" i="17"/>
  <c r="J114" i="17"/>
  <c r="J115" i="17"/>
  <c r="J116" i="17"/>
  <c r="J117" i="17"/>
  <c r="J118" i="17"/>
  <c r="J119" i="17"/>
  <c r="J120" i="17"/>
  <c r="J121" i="17"/>
  <c r="J122" i="17"/>
  <c r="J123" i="17"/>
  <c r="J124" i="17"/>
  <c r="J125" i="17"/>
  <c r="J126" i="17"/>
  <c r="J127" i="17"/>
  <c r="J128" i="17"/>
  <c r="J129" i="17"/>
  <c r="J130" i="17"/>
  <c r="J131" i="17"/>
  <c r="J132" i="17"/>
  <c r="J133" i="17"/>
  <c r="J134" i="17"/>
  <c r="J135" i="17"/>
  <c r="J136" i="17"/>
  <c r="J137" i="17"/>
  <c r="J138" i="17"/>
  <c r="J139" i="17"/>
  <c r="J140" i="17"/>
  <c r="J142" i="17"/>
  <c r="J143" i="17"/>
  <c r="J144" i="17"/>
  <c r="J145" i="17"/>
  <c r="J146" i="17"/>
  <c r="J147" i="17"/>
  <c r="J148" i="17"/>
  <c r="J149" i="17"/>
  <c r="J150" i="17"/>
  <c r="J151" i="17"/>
  <c r="J152" i="17"/>
  <c r="J153" i="17"/>
  <c r="J154" i="17"/>
  <c r="J155" i="17"/>
  <c r="J156" i="17"/>
  <c r="J157" i="17"/>
  <c r="J158" i="17"/>
  <c r="J159" i="17"/>
  <c r="J160" i="17"/>
  <c r="J161" i="17"/>
  <c r="J162" i="17"/>
  <c r="J163" i="17"/>
  <c r="J164" i="17"/>
  <c r="J165" i="17"/>
  <c r="J166" i="17"/>
  <c r="J168" i="17"/>
  <c r="J169" i="17"/>
  <c r="J170" i="17"/>
  <c r="J171" i="17"/>
  <c r="J16" i="17"/>
  <c r="J90" i="17"/>
  <c r="J25" i="17"/>
  <c r="J141" i="17"/>
  <c r="J35" i="17"/>
  <c r="J24" i="34" l="1"/>
  <c r="L23" i="34"/>
  <c r="L22" i="34"/>
  <c r="K11" i="34"/>
  <c r="O10" i="34"/>
  <c r="N10" i="34"/>
  <c r="U159" i="33"/>
  <c r="U158" i="33"/>
  <c r="U157" i="33"/>
  <c r="J25" i="34" l="1"/>
  <c r="L24" i="34"/>
  <c r="K12" i="34"/>
  <c r="K13" i="34" s="1"/>
  <c r="O13" i="34" s="1"/>
  <c r="N11" i="34"/>
  <c r="O11" i="34"/>
  <c r="J26" i="34" l="1"/>
  <c r="L25" i="34"/>
  <c r="N13" i="34"/>
  <c r="K14" i="34"/>
  <c r="O12" i="34"/>
  <c r="N12" i="34"/>
  <c r="J27" i="34" l="1"/>
  <c r="L26" i="34"/>
  <c r="N14" i="34"/>
  <c r="O14" i="34"/>
  <c r="K15" i="34"/>
  <c r="K16" i="34" s="1"/>
  <c r="J28" i="34" l="1"/>
  <c r="L27" i="34"/>
  <c r="N16" i="34"/>
  <c r="O16" i="34"/>
  <c r="K17" i="34"/>
  <c r="O15" i="34"/>
  <c r="N15" i="34"/>
  <c r="P40" i="33"/>
  <c r="J29" i="34" l="1"/>
  <c r="L28" i="34"/>
  <c r="N17" i="34"/>
  <c r="O17" i="34"/>
  <c r="K18" i="34"/>
  <c r="AE17" i="17"/>
  <c r="AG17" i="17" s="1"/>
  <c r="AE18" i="17"/>
  <c r="AG18" i="17" s="1"/>
  <c r="AE19" i="17"/>
  <c r="AG19" i="17" s="1"/>
  <c r="AE20" i="17"/>
  <c r="AG20" i="17" s="1"/>
  <c r="AE21" i="17"/>
  <c r="AG21" i="17" s="1"/>
  <c r="AE22" i="17"/>
  <c r="AG22" i="17" s="1"/>
  <c r="AE23" i="17"/>
  <c r="AG23" i="17" s="1"/>
  <c r="AE24" i="17"/>
  <c r="AG24" i="17" s="1"/>
  <c r="AE25" i="17"/>
  <c r="AG25" i="17" s="1"/>
  <c r="AE26" i="17"/>
  <c r="AG26" i="17" s="1"/>
  <c r="AE27" i="17"/>
  <c r="AG27" i="17" s="1"/>
  <c r="AE28" i="17"/>
  <c r="AG28" i="17" s="1"/>
  <c r="AE29" i="17"/>
  <c r="AG29" i="17" s="1"/>
  <c r="AE35" i="17"/>
  <c r="AG35" i="17" s="1"/>
  <c r="AE36" i="17"/>
  <c r="AG36" i="17" s="1"/>
  <c r="AE37" i="17"/>
  <c r="AG37" i="17" s="1"/>
  <c r="AE38" i="17"/>
  <c r="AG38" i="17" s="1"/>
  <c r="AE39" i="17"/>
  <c r="AG39" i="17" s="1"/>
  <c r="AE40" i="17"/>
  <c r="AG40" i="17" s="1"/>
  <c r="AE41" i="17"/>
  <c r="AG41" i="17" s="1"/>
  <c r="AE42" i="17"/>
  <c r="AG42" i="17" s="1"/>
  <c r="AE43" i="17"/>
  <c r="AG43" i="17" s="1"/>
  <c r="AE44" i="17"/>
  <c r="AG44" i="17" s="1"/>
  <c r="AE45" i="17"/>
  <c r="AG45" i="17" s="1"/>
  <c r="AE46" i="17"/>
  <c r="AG46" i="17" s="1"/>
  <c r="AE47" i="17"/>
  <c r="AG47" i="17" s="1"/>
  <c r="AE48" i="17"/>
  <c r="AG48" i="17" s="1"/>
  <c r="AE49" i="17"/>
  <c r="AG49" i="17" s="1"/>
  <c r="AE50" i="17"/>
  <c r="AG50" i="17" s="1"/>
  <c r="AE51" i="17"/>
  <c r="AG51" i="17" s="1"/>
  <c r="AE52" i="17"/>
  <c r="AG52" i="17" s="1"/>
  <c r="AE53" i="17"/>
  <c r="AG53" i="17" s="1"/>
  <c r="AE54" i="17"/>
  <c r="AG54" i="17" s="1"/>
  <c r="AE55" i="17"/>
  <c r="AG55" i="17" s="1"/>
  <c r="AE56" i="17"/>
  <c r="AG56" i="17" s="1"/>
  <c r="AE57" i="17"/>
  <c r="AG57" i="17" s="1"/>
  <c r="AE58" i="17"/>
  <c r="AG58" i="17" s="1"/>
  <c r="AE59" i="17"/>
  <c r="AG59" i="17" s="1"/>
  <c r="AE60" i="17"/>
  <c r="AG60" i="17" s="1"/>
  <c r="AE61" i="17"/>
  <c r="AG61" i="17" s="1"/>
  <c r="AE62" i="17"/>
  <c r="AG62" i="17" s="1"/>
  <c r="AE63" i="17"/>
  <c r="AG63" i="17" s="1"/>
  <c r="AE64" i="17"/>
  <c r="AG64" i="17" s="1"/>
  <c r="AE65" i="17"/>
  <c r="AG65" i="17" s="1"/>
  <c r="AE66" i="17"/>
  <c r="AG66" i="17" s="1"/>
  <c r="AE67" i="17"/>
  <c r="AG67" i="17" s="1"/>
  <c r="AE68" i="17"/>
  <c r="AG68" i="17" s="1"/>
  <c r="AE69" i="17"/>
  <c r="AG69" i="17" s="1"/>
  <c r="AE70" i="17"/>
  <c r="AG70" i="17" s="1"/>
  <c r="AE71" i="17"/>
  <c r="AG71" i="17" s="1"/>
  <c r="AE72" i="17"/>
  <c r="AG72" i="17" s="1"/>
  <c r="AE73" i="17"/>
  <c r="AG73" i="17" s="1"/>
  <c r="AE74" i="17"/>
  <c r="AG74" i="17" s="1"/>
  <c r="AE75" i="17"/>
  <c r="AG75" i="17" s="1"/>
  <c r="AE76" i="17"/>
  <c r="AG76" i="17" s="1"/>
  <c r="AE77" i="17"/>
  <c r="AG77" i="17" s="1"/>
  <c r="AE78" i="17"/>
  <c r="AG78" i="17" s="1"/>
  <c r="AE79" i="17"/>
  <c r="AG79" i="17" s="1"/>
  <c r="AE80" i="17"/>
  <c r="AG80" i="17" s="1"/>
  <c r="AE81" i="17"/>
  <c r="AG81" i="17" s="1"/>
  <c r="AE82" i="17"/>
  <c r="AG82" i="17" s="1"/>
  <c r="AE83" i="17"/>
  <c r="AG83" i="17" s="1"/>
  <c r="AE84" i="17"/>
  <c r="AG84" i="17" s="1"/>
  <c r="AE85" i="17"/>
  <c r="AG85" i="17" s="1"/>
  <c r="AE86" i="17"/>
  <c r="AG86" i="17" s="1"/>
  <c r="AE87" i="17"/>
  <c r="AG87" i="17" s="1"/>
  <c r="AE88" i="17"/>
  <c r="AG88" i="17" s="1"/>
  <c r="AE89" i="17"/>
  <c r="AG89" i="17" s="1"/>
  <c r="AE90" i="17"/>
  <c r="AG90" i="17" s="1"/>
  <c r="AE91" i="17"/>
  <c r="AG91" i="17" s="1"/>
  <c r="AE92" i="17"/>
  <c r="AG92" i="17" s="1"/>
  <c r="AE93" i="17"/>
  <c r="AG93" i="17" s="1"/>
  <c r="AE94" i="17"/>
  <c r="AG94" i="17" s="1"/>
  <c r="AE95" i="17"/>
  <c r="AG95" i="17" s="1"/>
  <c r="AE96" i="17"/>
  <c r="AG96" i="17" s="1"/>
  <c r="AE97" i="17"/>
  <c r="AG97" i="17" s="1"/>
  <c r="AE98" i="17"/>
  <c r="AG98" i="17" s="1"/>
  <c r="AE99" i="17"/>
  <c r="AG99" i="17" s="1"/>
  <c r="AE100" i="17"/>
  <c r="AG100" i="17" s="1"/>
  <c r="AE101" i="17"/>
  <c r="AG101" i="17" s="1"/>
  <c r="AE102" i="17"/>
  <c r="AG102" i="17" s="1"/>
  <c r="AE103" i="17"/>
  <c r="AG103" i="17" s="1"/>
  <c r="AE104" i="17"/>
  <c r="AG104" i="17" s="1"/>
  <c r="AE105" i="17"/>
  <c r="AG105" i="17" s="1"/>
  <c r="AE106" i="17"/>
  <c r="AG106" i="17" s="1"/>
  <c r="AE107" i="17"/>
  <c r="AG107" i="17" s="1"/>
  <c r="AE108" i="17"/>
  <c r="AG108" i="17" s="1"/>
  <c r="AE109" i="17"/>
  <c r="AG109" i="17" s="1"/>
  <c r="AE110" i="17"/>
  <c r="AG110" i="17" s="1"/>
  <c r="AE111" i="17"/>
  <c r="AG111" i="17" s="1"/>
  <c r="AE112" i="17"/>
  <c r="AG112" i="17" s="1"/>
  <c r="AE113" i="17"/>
  <c r="AG113" i="17" s="1"/>
  <c r="AE114" i="17"/>
  <c r="AG114" i="17" s="1"/>
  <c r="AE115" i="17"/>
  <c r="AG115" i="17" s="1"/>
  <c r="AE116" i="17"/>
  <c r="AG116" i="17" s="1"/>
  <c r="AE117" i="17"/>
  <c r="AG117" i="17" s="1"/>
  <c r="AE118" i="17"/>
  <c r="AG118" i="17" s="1"/>
  <c r="AE119" i="17"/>
  <c r="AG119" i="17" s="1"/>
  <c r="AE120" i="17"/>
  <c r="AG120" i="17" s="1"/>
  <c r="AE121" i="17"/>
  <c r="AG121" i="17" s="1"/>
  <c r="AE122" i="17"/>
  <c r="AG122" i="17" s="1"/>
  <c r="AE123" i="17"/>
  <c r="AG123" i="17" s="1"/>
  <c r="AE124" i="17"/>
  <c r="AG124" i="17" s="1"/>
  <c r="AE125" i="17"/>
  <c r="AG125" i="17" s="1"/>
  <c r="AE126" i="17"/>
  <c r="AG126" i="17" s="1"/>
  <c r="AE127" i="17"/>
  <c r="AG127" i="17" s="1"/>
  <c r="AE128" i="17"/>
  <c r="AG128" i="17" s="1"/>
  <c r="AE129" i="17"/>
  <c r="AG129" i="17" s="1"/>
  <c r="AE130" i="17"/>
  <c r="AG130" i="17" s="1"/>
  <c r="AE131" i="17"/>
  <c r="AG131" i="17" s="1"/>
  <c r="AE132" i="17"/>
  <c r="AG132" i="17" s="1"/>
  <c r="AE133" i="17"/>
  <c r="AG133" i="17" s="1"/>
  <c r="AE134" i="17"/>
  <c r="AG134" i="17" s="1"/>
  <c r="AE135" i="17"/>
  <c r="AG135" i="17" s="1"/>
  <c r="AE136" i="17"/>
  <c r="AG136" i="17" s="1"/>
  <c r="AE137" i="17"/>
  <c r="AG137" i="17" s="1"/>
  <c r="AE138" i="17"/>
  <c r="AG138" i="17" s="1"/>
  <c r="AE139" i="17"/>
  <c r="AG139" i="17" s="1"/>
  <c r="AE140" i="17"/>
  <c r="AG140" i="17" s="1"/>
  <c r="AE141" i="17"/>
  <c r="AG141" i="17" s="1"/>
  <c r="AE142" i="17"/>
  <c r="AG142" i="17" s="1"/>
  <c r="AE143" i="17"/>
  <c r="AG143" i="17" s="1"/>
  <c r="AE144" i="17"/>
  <c r="AG144" i="17" s="1"/>
  <c r="AE145" i="17"/>
  <c r="AG145" i="17" s="1"/>
  <c r="AE146" i="17"/>
  <c r="AG146" i="17" s="1"/>
  <c r="AE147" i="17"/>
  <c r="AG147" i="17" s="1"/>
  <c r="AE148" i="17"/>
  <c r="AG148" i="17" s="1"/>
  <c r="AE149" i="17"/>
  <c r="AG149" i="17" s="1"/>
  <c r="AE150" i="17"/>
  <c r="AG150" i="17" s="1"/>
  <c r="AE151" i="17"/>
  <c r="AG151" i="17" s="1"/>
  <c r="AE152" i="17"/>
  <c r="AG152" i="17" s="1"/>
  <c r="AE153" i="17"/>
  <c r="AG153" i="17" s="1"/>
  <c r="AE154" i="17"/>
  <c r="AG154" i="17" s="1"/>
  <c r="AE155" i="17"/>
  <c r="AG155" i="17" s="1"/>
  <c r="AE156" i="17"/>
  <c r="AG156" i="17" s="1"/>
  <c r="AE157" i="17"/>
  <c r="AG157" i="17" s="1"/>
  <c r="AE158" i="17"/>
  <c r="AG158" i="17" s="1"/>
  <c r="AE159" i="17"/>
  <c r="AG159" i="17" s="1"/>
  <c r="AE160" i="17"/>
  <c r="AG160" i="17" s="1"/>
  <c r="AE161" i="17"/>
  <c r="AG161" i="17" s="1"/>
  <c r="AE162" i="17"/>
  <c r="AG162" i="17" s="1"/>
  <c r="AE163" i="17"/>
  <c r="AG163" i="17" s="1"/>
  <c r="AE164" i="17"/>
  <c r="AG164" i="17" s="1"/>
  <c r="AE165" i="17"/>
  <c r="AG165" i="17" s="1"/>
  <c r="AE166" i="17"/>
  <c r="AG166" i="17" s="1"/>
  <c r="AE167" i="17"/>
  <c r="AG167" i="17" s="1"/>
  <c r="AE168" i="17"/>
  <c r="AG168" i="17" s="1"/>
  <c r="AE169" i="17"/>
  <c r="AG169" i="17" s="1"/>
  <c r="AE170" i="17"/>
  <c r="AG170" i="17" s="1"/>
  <c r="AE171" i="17"/>
  <c r="AG171" i="17" s="1"/>
  <c r="AE16" i="17"/>
  <c r="AC16" i="17"/>
  <c r="AD16" i="17"/>
  <c r="AB16" i="17"/>
  <c r="AB17" i="17"/>
  <c r="AB18" i="17"/>
  <c r="AB19" i="17"/>
  <c r="AB20" i="17"/>
  <c r="AB21" i="17"/>
  <c r="AB22" i="17"/>
  <c r="AB23" i="17"/>
  <c r="AB24" i="17"/>
  <c r="AB25" i="17"/>
  <c r="AB26" i="17"/>
  <c r="AB27" i="17"/>
  <c r="AB28" i="17"/>
  <c r="AB29" i="17"/>
  <c r="AB35" i="17"/>
  <c r="AB36" i="17"/>
  <c r="AB37" i="17"/>
  <c r="AB38" i="17"/>
  <c r="AB39" i="17"/>
  <c r="AB40" i="17"/>
  <c r="AB41" i="17"/>
  <c r="AB42" i="17"/>
  <c r="AB43" i="17"/>
  <c r="AB44" i="17"/>
  <c r="AB45" i="17"/>
  <c r="AB46" i="17"/>
  <c r="AB47" i="17"/>
  <c r="AB48" i="17"/>
  <c r="AB49" i="17"/>
  <c r="AB50" i="17"/>
  <c r="AB51" i="17"/>
  <c r="AB52" i="17"/>
  <c r="AB53" i="17"/>
  <c r="AB54" i="17"/>
  <c r="AB55" i="17"/>
  <c r="AB56" i="17"/>
  <c r="AB57" i="17"/>
  <c r="AB58" i="17"/>
  <c r="AB59" i="17"/>
  <c r="AB60" i="17"/>
  <c r="AB61" i="17"/>
  <c r="AB62" i="17"/>
  <c r="AB63" i="17"/>
  <c r="AB64" i="17"/>
  <c r="AB65" i="17"/>
  <c r="AB66" i="17"/>
  <c r="AB67" i="17"/>
  <c r="AB68" i="17"/>
  <c r="AB69" i="17"/>
  <c r="AB70" i="17"/>
  <c r="AB71" i="17"/>
  <c r="AB72" i="17"/>
  <c r="AB73" i="17"/>
  <c r="AB74" i="17"/>
  <c r="AB75" i="17"/>
  <c r="AB76" i="17"/>
  <c r="AB77" i="17"/>
  <c r="AB78" i="17"/>
  <c r="AB79" i="17"/>
  <c r="AB80" i="17"/>
  <c r="AB81" i="17"/>
  <c r="AB82" i="17"/>
  <c r="AB83" i="17"/>
  <c r="AB84" i="17"/>
  <c r="AB85" i="17"/>
  <c r="AB86" i="17"/>
  <c r="AB87" i="17"/>
  <c r="AB88" i="17"/>
  <c r="AB89" i="17"/>
  <c r="AB90" i="17"/>
  <c r="AB91" i="17"/>
  <c r="AB92" i="17"/>
  <c r="AB93" i="17"/>
  <c r="AB94" i="17"/>
  <c r="AB95" i="17"/>
  <c r="AB96" i="17"/>
  <c r="AB97" i="17"/>
  <c r="AB98" i="17"/>
  <c r="AB99" i="17"/>
  <c r="AB100" i="17"/>
  <c r="AB101" i="17"/>
  <c r="AB102" i="17"/>
  <c r="AB103" i="17"/>
  <c r="AB104" i="17"/>
  <c r="AB105" i="17"/>
  <c r="AB106" i="17"/>
  <c r="AB107" i="17"/>
  <c r="AB108" i="17"/>
  <c r="AB109" i="17"/>
  <c r="AB110" i="17"/>
  <c r="AB111" i="17"/>
  <c r="AB112" i="17"/>
  <c r="AB113" i="17"/>
  <c r="AB114" i="17"/>
  <c r="AB115" i="17"/>
  <c r="AB116" i="17"/>
  <c r="AB117" i="17"/>
  <c r="AB118" i="17"/>
  <c r="AB119" i="17"/>
  <c r="AB120" i="17"/>
  <c r="AB121" i="17"/>
  <c r="AB122" i="17"/>
  <c r="AB123" i="17"/>
  <c r="AB124" i="17"/>
  <c r="AB125" i="17"/>
  <c r="AB126" i="17"/>
  <c r="AB127" i="17"/>
  <c r="AB128" i="17"/>
  <c r="AB129" i="17"/>
  <c r="AB130" i="17"/>
  <c r="AB131" i="17"/>
  <c r="AB132" i="17"/>
  <c r="AB133" i="17"/>
  <c r="AB134" i="17"/>
  <c r="AB135" i="17"/>
  <c r="AB136" i="17"/>
  <c r="AB137" i="17"/>
  <c r="AB138" i="17"/>
  <c r="AB139" i="17"/>
  <c r="AB140" i="17"/>
  <c r="AB141" i="17"/>
  <c r="AB142" i="17"/>
  <c r="AB143" i="17"/>
  <c r="AB144" i="17"/>
  <c r="AB145" i="17"/>
  <c r="AB146" i="17"/>
  <c r="AB147" i="17"/>
  <c r="AB148" i="17"/>
  <c r="AB149" i="17"/>
  <c r="AB150" i="17"/>
  <c r="AB151" i="17"/>
  <c r="AB152" i="17"/>
  <c r="AB153" i="17"/>
  <c r="AB154" i="17"/>
  <c r="AB155" i="17"/>
  <c r="AB156" i="17"/>
  <c r="AB157" i="17"/>
  <c r="AB158" i="17"/>
  <c r="AB159" i="17"/>
  <c r="AB160" i="17"/>
  <c r="AB161" i="17"/>
  <c r="AB162" i="17"/>
  <c r="AB163" i="17"/>
  <c r="AB164" i="17"/>
  <c r="AB165" i="17"/>
  <c r="AB166" i="17"/>
  <c r="AB167" i="17"/>
  <c r="AB168" i="17"/>
  <c r="AB169" i="17"/>
  <c r="AB170" i="17"/>
  <c r="AB171" i="17"/>
  <c r="F16" i="17"/>
  <c r="D35" i="17"/>
  <c r="E35" i="17"/>
  <c r="F35" i="17"/>
  <c r="G35" i="17"/>
  <c r="K35" i="17"/>
  <c r="Z35" i="17"/>
  <c r="AD35" i="17"/>
  <c r="B35" i="17"/>
  <c r="J30" i="34" l="1"/>
  <c r="L29" i="34"/>
  <c r="K19" i="34"/>
  <c r="N18" i="34"/>
  <c r="O18" i="34"/>
  <c r="L35" i="17"/>
  <c r="AC35" i="17"/>
  <c r="AG16" i="17"/>
  <c r="AA35" i="17"/>
  <c r="AI35" i="17"/>
  <c r="J31" i="34" l="1"/>
  <c r="L30" i="34"/>
  <c r="K20" i="34"/>
  <c r="N19" i="34"/>
  <c r="O19" i="34"/>
  <c r="AF35" i="17"/>
  <c r="AH35" i="17"/>
  <c r="N35" i="17"/>
  <c r="J32" i="34" l="1"/>
  <c r="L31" i="34"/>
  <c r="K21" i="34"/>
  <c r="N20" i="34"/>
  <c r="O20" i="34"/>
  <c r="S35" i="17"/>
  <c r="T35" i="17" s="1"/>
  <c r="O35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I142" i="17"/>
  <c r="I143" i="17"/>
  <c r="I144" i="17"/>
  <c r="I145" i="17"/>
  <c r="I146" i="17"/>
  <c r="I147" i="17"/>
  <c r="I148" i="17"/>
  <c r="I149" i="17"/>
  <c r="I150" i="17"/>
  <c r="I151" i="17"/>
  <c r="I152" i="17"/>
  <c r="I153" i="17"/>
  <c r="I154" i="17"/>
  <c r="I155" i="17"/>
  <c r="I156" i="17"/>
  <c r="I157" i="17"/>
  <c r="I158" i="17"/>
  <c r="I159" i="17"/>
  <c r="I160" i="17"/>
  <c r="I161" i="17"/>
  <c r="I162" i="17"/>
  <c r="I163" i="17"/>
  <c r="I164" i="17"/>
  <c r="I165" i="17"/>
  <c r="I166" i="17"/>
  <c r="I167" i="17"/>
  <c r="I168" i="17"/>
  <c r="I169" i="17"/>
  <c r="I170" i="17"/>
  <c r="I171" i="17"/>
  <c r="I16" i="17"/>
  <c r="H17" i="17"/>
  <c r="H18" i="17"/>
  <c r="H19" i="17"/>
  <c r="H20" i="17"/>
  <c r="H21" i="17"/>
  <c r="H22" i="17"/>
  <c r="H23" i="17"/>
  <c r="H16" i="17"/>
  <c r="G16" i="17"/>
  <c r="G17" i="17"/>
  <c r="G18" i="17"/>
  <c r="G19" i="17"/>
  <c r="G20" i="17"/>
  <c r="G21" i="17"/>
  <c r="G22" i="17"/>
  <c r="G23" i="17"/>
  <c r="G24" i="17"/>
  <c r="G25" i="17"/>
  <c r="G26" i="17"/>
  <c r="G27" i="17"/>
  <c r="G28" i="17"/>
  <c r="G29" i="17"/>
  <c r="G36" i="17"/>
  <c r="G37" i="17"/>
  <c r="G38" i="17"/>
  <c r="G39" i="17"/>
  <c r="G40" i="17"/>
  <c r="G41" i="17"/>
  <c r="G42" i="17"/>
  <c r="G43" i="17"/>
  <c r="G44" i="17"/>
  <c r="G45" i="17"/>
  <c r="G46" i="17"/>
  <c r="G47" i="17"/>
  <c r="G48" i="17"/>
  <c r="G49" i="17"/>
  <c r="G50" i="17"/>
  <c r="G51" i="17"/>
  <c r="G52" i="17"/>
  <c r="G53" i="17"/>
  <c r="G54" i="17"/>
  <c r="G55" i="17"/>
  <c r="G56" i="17"/>
  <c r="G57" i="17"/>
  <c r="G58" i="17"/>
  <c r="G59" i="17"/>
  <c r="G60" i="17"/>
  <c r="G61" i="17"/>
  <c r="G62" i="17"/>
  <c r="G63" i="17"/>
  <c r="G64" i="17"/>
  <c r="G65" i="17"/>
  <c r="G66" i="17"/>
  <c r="G67" i="17"/>
  <c r="G68" i="17"/>
  <c r="G69" i="17"/>
  <c r="G70" i="17"/>
  <c r="G71" i="17"/>
  <c r="G72" i="17"/>
  <c r="G73" i="17"/>
  <c r="G74" i="17"/>
  <c r="G75" i="17"/>
  <c r="G76" i="17"/>
  <c r="G77" i="17"/>
  <c r="G78" i="17"/>
  <c r="G79" i="17"/>
  <c r="G80" i="17"/>
  <c r="G81" i="17"/>
  <c r="G82" i="17"/>
  <c r="G83" i="17"/>
  <c r="G84" i="17"/>
  <c r="G85" i="17"/>
  <c r="G86" i="17"/>
  <c r="G87" i="17"/>
  <c r="G88" i="17"/>
  <c r="G89" i="17"/>
  <c r="G90" i="17"/>
  <c r="G91" i="17"/>
  <c r="G92" i="17"/>
  <c r="G93" i="17"/>
  <c r="G94" i="17"/>
  <c r="G95" i="17"/>
  <c r="G96" i="17"/>
  <c r="G97" i="17"/>
  <c r="G98" i="17"/>
  <c r="G99" i="17"/>
  <c r="G100" i="17"/>
  <c r="G101" i="17"/>
  <c r="G102" i="17"/>
  <c r="G103" i="17"/>
  <c r="G104" i="17"/>
  <c r="G105" i="17"/>
  <c r="G106" i="17"/>
  <c r="G107" i="17"/>
  <c r="G108" i="17"/>
  <c r="G109" i="17"/>
  <c r="G110" i="17"/>
  <c r="G111" i="17"/>
  <c r="G112" i="17"/>
  <c r="G113" i="17"/>
  <c r="G114" i="17"/>
  <c r="G115" i="17"/>
  <c r="G116" i="17"/>
  <c r="G117" i="17"/>
  <c r="G118" i="17"/>
  <c r="G119" i="17"/>
  <c r="G120" i="17"/>
  <c r="G121" i="17"/>
  <c r="G122" i="17"/>
  <c r="G123" i="17"/>
  <c r="G124" i="17"/>
  <c r="G125" i="17"/>
  <c r="G126" i="17"/>
  <c r="G127" i="17"/>
  <c r="G128" i="17"/>
  <c r="G129" i="17"/>
  <c r="G130" i="17"/>
  <c r="G131" i="17"/>
  <c r="G132" i="17"/>
  <c r="G133" i="17"/>
  <c r="G134" i="17"/>
  <c r="G135" i="17"/>
  <c r="G136" i="17"/>
  <c r="G137" i="17"/>
  <c r="G138" i="17"/>
  <c r="G139" i="17"/>
  <c r="G140" i="17"/>
  <c r="G141" i="17"/>
  <c r="G142" i="17"/>
  <c r="G143" i="17"/>
  <c r="G144" i="17"/>
  <c r="G145" i="17"/>
  <c r="G146" i="17"/>
  <c r="G147" i="17"/>
  <c r="G148" i="17"/>
  <c r="G149" i="17"/>
  <c r="G150" i="17"/>
  <c r="G151" i="17"/>
  <c r="G152" i="17"/>
  <c r="G153" i="17"/>
  <c r="G154" i="17"/>
  <c r="G155" i="17"/>
  <c r="G156" i="17"/>
  <c r="G157" i="17"/>
  <c r="G158" i="17"/>
  <c r="G159" i="17"/>
  <c r="G160" i="17"/>
  <c r="G161" i="17"/>
  <c r="G162" i="17"/>
  <c r="G163" i="17"/>
  <c r="G164" i="17"/>
  <c r="G165" i="17"/>
  <c r="G166" i="17"/>
  <c r="G167" i="17"/>
  <c r="G168" i="17"/>
  <c r="G169" i="17"/>
  <c r="G170" i="17"/>
  <c r="G171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49" i="17"/>
  <c r="F50" i="17"/>
  <c r="F51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01" i="17"/>
  <c r="F102" i="17"/>
  <c r="F103" i="17"/>
  <c r="F104" i="17"/>
  <c r="F105" i="17"/>
  <c r="F106" i="17"/>
  <c r="F107" i="17"/>
  <c r="F108" i="17"/>
  <c r="F109" i="17"/>
  <c r="F110" i="17"/>
  <c r="F111" i="17"/>
  <c r="F112" i="17"/>
  <c r="F113" i="17"/>
  <c r="F114" i="17"/>
  <c r="F115" i="17"/>
  <c r="F116" i="17"/>
  <c r="F117" i="17"/>
  <c r="F118" i="17"/>
  <c r="F119" i="17"/>
  <c r="F120" i="17"/>
  <c r="F121" i="17"/>
  <c r="F122" i="17"/>
  <c r="F123" i="17"/>
  <c r="F124" i="17"/>
  <c r="F125" i="17"/>
  <c r="F126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43" i="17"/>
  <c r="F144" i="17"/>
  <c r="F145" i="17"/>
  <c r="F146" i="17"/>
  <c r="F147" i="17"/>
  <c r="F148" i="17"/>
  <c r="F149" i="17"/>
  <c r="F15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Z16" i="17"/>
  <c r="Z17" i="17"/>
  <c r="AD17" i="17"/>
  <c r="J33" i="34" l="1"/>
  <c r="L32" i="34"/>
  <c r="K22" i="34"/>
  <c r="K23" i="34" s="1"/>
  <c r="N21" i="34"/>
  <c r="O21" i="34"/>
  <c r="S3" i="33"/>
  <c r="S4" i="33"/>
  <c r="S5" i="33"/>
  <c r="S6" i="33"/>
  <c r="S7" i="33"/>
  <c r="S8" i="33"/>
  <c r="S9" i="33"/>
  <c r="S10" i="33"/>
  <c r="S11" i="33"/>
  <c r="S12" i="33"/>
  <c r="S13" i="33"/>
  <c r="S14" i="33"/>
  <c r="S15" i="33"/>
  <c r="S16" i="33"/>
  <c r="S17" i="33"/>
  <c r="S18" i="33"/>
  <c r="S19" i="33"/>
  <c r="S20" i="33"/>
  <c r="S21" i="33"/>
  <c r="S22" i="33"/>
  <c r="S23" i="33"/>
  <c r="S24" i="33"/>
  <c r="S25" i="33"/>
  <c r="S26" i="33"/>
  <c r="S27" i="33"/>
  <c r="S28" i="33"/>
  <c r="S29" i="33"/>
  <c r="S30" i="33"/>
  <c r="S31" i="33"/>
  <c r="S32" i="33"/>
  <c r="S33" i="33"/>
  <c r="S34" i="33"/>
  <c r="S35" i="33"/>
  <c r="S36" i="33"/>
  <c r="S37" i="33"/>
  <c r="S38" i="33"/>
  <c r="S39" i="33"/>
  <c r="S41" i="33"/>
  <c r="S42" i="33"/>
  <c r="S43" i="33"/>
  <c r="S44" i="33"/>
  <c r="S45" i="33"/>
  <c r="S46" i="33"/>
  <c r="S47" i="33"/>
  <c r="S48" i="33"/>
  <c r="S49" i="33"/>
  <c r="S50" i="33"/>
  <c r="S51" i="33"/>
  <c r="S52" i="33"/>
  <c r="S53" i="33"/>
  <c r="S54" i="33"/>
  <c r="S55" i="33"/>
  <c r="S56" i="33"/>
  <c r="S57" i="33"/>
  <c r="S58" i="33"/>
  <c r="S59" i="33"/>
  <c r="S60" i="33"/>
  <c r="S61" i="33"/>
  <c r="S62" i="33"/>
  <c r="S63" i="33"/>
  <c r="S64" i="33"/>
  <c r="S65" i="33"/>
  <c r="S66" i="33"/>
  <c r="S67" i="33"/>
  <c r="S68" i="33"/>
  <c r="S69" i="33"/>
  <c r="S70" i="33"/>
  <c r="S71" i="33"/>
  <c r="S72" i="33"/>
  <c r="S73" i="33"/>
  <c r="S74" i="33"/>
  <c r="S75" i="33"/>
  <c r="S76" i="33"/>
  <c r="S77" i="33"/>
  <c r="S78" i="33"/>
  <c r="S79" i="33"/>
  <c r="S80" i="33"/>
  <c r="S81" i="33"/>
  <c r="S82" i="33"/>
  <c r="S83" i="33"/>
  <c r="S84" i="33"/>
  <c r="S85" i="33"/>
  <c r="S86" i="33"/>
  <c r="S87" i="33"/>
  <c r="S88" i="33"/>
  <c r="S89" i="33"/>
  <c r="S90" i="33"/>
  <c r="S91" i="33"/>
  <c r="S92" i="33"/>
  <c r="S93" i="33"/>
  <c r="S94" i="33"/>
  <c r="S95" i="33"/>
  <c r="S96" i="33"/>
  <c r="S97" i="33"/>
  <c r="S98" i="33"/>
  <c r="S99" i="33"/>
  <c r="S100" i="33"/>
  <c r="S101" i="33"/>
  <c r="S102" i="33"/>
  <c r="S103" i="33"/>
  <c r="S104" i="33"/>
  <c r="S106" i="33"/>
  <c r="S107" i="33"/>
  <c r="S108" i="33"/>
  <c r="S109" i="33"/>
  <c r="S110" i="33"/>
  <c r="S111" i="33"/>
  <c r="S112" i="33"/>
  <c r="S113" i="33"/>
  <c r="S114" i="33"/>
  <c r="S115" i="33"/>
  <c r="S116" i="33"/>
  <c r="S117" i="33"/>
  <c r="S118" i="33"/>
  <c r="S119" i="33"/>
  <c r="S120" i="33"/>
  <c r="S121" i="33"/>
  <c r="S122" i="33"/>
  <c r="S123" i="33"/>
  <c r="S124" i="33"/>
  <c r="S125" i="33"/>
  <c r="S126" i="33"/>
  <c r="S127" i="33"/>
  <c r="S128" i="33"/>
  <c r="S129" i="33"/>
  <c r="S130" i="33"/>
  <c r="S131" i="33"/>
  <c r="S132" i="33"/>
  <c r="S133" i="33"/>
  <c r="S134" i="33"/>
  <c r="S135" i="33"/>
  <c r="S136" i="33"/>
  <c r="S137" i="33"/>
  <c r="S138" i="33"/>
  <c r="S139" i="33"/>
  <c r="S140" i="33"/>
  <c r="S141" i="33"/>
  <c r="S142" i="33"/>
  <c r="S143" i="33"/>
  <c r="S144" i="33"/>
  <c r="S145" i="33"/>
  <c r="S146" i="33"/>
  <c r="S147" i="33"/>
  <c r="S148" i="33"/>
  <c r="S149" i="33"/>
  <c r="S150" i="33"/>
  <c r="S151" i="33"/>
  <c r="S152" i="33"/>
  <c r="S153" i="33"/>
  <c r="S154" i="33"/>
  <c r="S2" i="33"/>
  <c r="I59" i="8"/>
  <c r="I62" i="8"/>
  <c r="I64" i="8"/>
  <c r="I70" i="8"/>
  <c r="I72" i="8"/>
  <c r="I73" i="8"/>
  <c r="I74" i="8"/>
  <c r="I80" i="8"/>
  <c r="I82" i="8"/>
  <c r="I88" i="8"/>
  <c r="I90" i="8"/>
  <c r="I91" i="8"/>
  <c r="I94" i="8"/>
  <c r="I97" i="8"/>
  <c r="I100" i="8"/>
  <c r="I102" i="8"/>
  <c r="I103" i="8"/>
  <c r="I105" i="8"/>
  <c r="I107" i="8"/>
  <c r="I109" i="8"/>
  <c r="I111" i="8"/>
  <c r="I113" i="8"/>
  <c r="I114" i="8"/>
  <c r="I120" i="8"/>
  <c r="I126" i="8"/>
  <c r="I132" i="8"/>
  <c r="I134" i="8"/>
  <c r="I135" i="8"/>
  <c r="I136" i="8"/>
  <c r="I140" i="8"/>
  <c r="I144" i="8"/>
  <c r="I146" i="8"/>
  <c r="I147" i="8"/>
  <c r="I153" i="8"/>
  <c r="I157" i="8"/>
  <c r="I159" i="8"/>
  <c r="I162" i="8"/>
  <c r="I163" i="8"/>
  <c r="I167" i="8"/>
  <c r="I171" i="8"/>
  <c r="I173" i="8"/>
  <c r="I174" i="8"/>
  <c r="I175" i="8"/>
  <c r="I176" i="8"/>
  <c r="I177" i="8"/>
  <c r="I178" i="8"/>
  <c r="H59" i="8"/>
  <c r="H62" i="8"/>
  <c r="H64" i="8"/>
  <c r="H70" i="8"/>
  <c r="H72" i="8"/>
  <c r="H73" i="8"/>
  <c r="H74" i="8"/>
  <c r="H80" i="8"/>
  <c r="H82" i="8"/>
  <c r="H88" i="8"/>
  <c r="H90" i="8"/>
  <c r="H91" i="8"/>
  <c r="H94" i="8"/>
  <c r="H102" i="8"/>
  <c r="H103" i="8"/>
  <c r="H120" i="8"/>
  <c r="H140" i="8"/>
  <c r="H153" i="8"/>
  <c r="H162" i="8"/>
  <c r="H163" i="8"/>
  <c r="H167" i="8"/>
  <c r="H171" i="8"/>
  <c r="Z18" i="17"/>
  <c r="Z19" i="17"/>
  <c r="Z20" i="17"/>
  <c r="Z21" i="17"/>
  <c r="Z22" i="17"/>
  <c r="Z23" i="17"/>
  <c r="Z24" i="17"/>
  <c r="Z25" i="17"/>
  <c r="Z26" i="17"/>
  <c r="Z27" i="17"/>
  <c r="Z28" i="17"/>
  <c r="Z29" i="17"/>
  <c r="Z36" i="17"/>
  <c r="Z37" i="17"/>
  <c r="Z38" i="17"/>
  <c r="Z39" i="17"/>
  <c r="Z40" i="17"/>
  <c r="Z41" i="17"/>
  <c r="Z42" i="17"/>
  <c r="Z43" i="17"/>
  <c r="Z44" i="17"/>
  <c r="Z45" i="17"/>
  <c r="Z46" i="17"/>
  <c r="Z47" i="17"/>
  <c r="Z48" i="17"/>
  <c r="Z49" i="17"/>
  <c r="Z50" i="17"/>
  <c r="Z51" i="17"/>
  <c r="Z52" i="17"/>
  <c r="Z53" i="17"/>
  <c r="Z54" i="17"/>
  <c r="Z55" i="17"/>
  <c r="Z56" i="17"/>
  <c r="Z57" i="17"/>
  <c r="Z58" i="17"/>
  <c r="Z59" i="17"/>
  <c r="Z60" i="17"/>
  <c r="Z61" i="17"/>
  <c r="Z62" i="17"/>
  <c r="Z63" i="17"/>
  <c r="Z64" i="17"/>
  <c r="Z65" i="17"/>
  <c r="Z66" i="17"/>
  <c r="Z67" i="17"/>
  <c r="Z68" i="17"/>
  <c r="Z69" i="17"/>
  <c r="Z70" i="17"/>
  <c r="Z71" i="17"/>
  <c r="Z72" i="17"/>
  <c r="Z73" i="17"/>
  <c r="Z74" i="17"/>
  <c r="Z75" i="17"/>
  <c r="Z76" i="17"/>
  <c r="Z77" i="17"/>
  <c r="Z78" i="17"/>
  <c r="Z79" i="17"/>
  <c r="Z80" i="17"/>
  <c r="Z81" i="17"/>
  <c r="Z82" i="17"/>
  <c r="Z83" i="17"/>
  <c r="Z84" i="17"/>
  <c r="Z85" i="17"/>
  <c r="Z86" i="17"/>
  <c r="Z87" i="17"/>
  <c r="Z88" i="17"/>
  <c r="Z89" i="17"/>
  <c r="Z90" i="17"/>
  <c r="Z91" i="17"/>
  <c r="Z92" i="17"/>
  <c r="Z93" i="17"/>
  <c r="Z94" i="17"/>
  <c r="Z95" i="17"/>
  <c r="Z96" i="17"/>
  <c r="Z97" i="17"/>
  <c r="Z98" i="17"/>
  <c r="Z99" i="17"/>
  <c r="Z100" i="17"/>
  <c r="Z101" i="17"/>
  <c r="Z102" i="17"/>
  <c r="Z103" i="17"/>
  <c r="Z104" i="17"/>
  <c r="Z105" i="17"/>
  <c r="Z106" i="17"/>
  <c r="Z107" i="17"/>
  <c r="Z108" i="17"/>
  <c r="Z109" i="17"/>
  <c r="Z110" i="17"/>
  <c r="Z111" i="17"/>
  <c r="Z112" i="17"/>
  <c r="Z113" i="17"/>
  <c r="Z114" i="17"/>
  <c r="Z115" i="17"/>
  <c r="Z116" i="17"/>
  <c r="Z117" i="17"/>
  <c r="Z118" i="17"/>
  <c r="Z119" i="17"/>
  <c r="Z120" i="17"/>
  <c r="Z121" i="17"/>
  <c r="Z122" i="17"/>
  <c r="Z123" i="17"/>
  <c r="Z124" i="17"/>
  <c r="Z125" i="17"/>
  <c r="Z126" i="17"/>
  <c r="Z127" i="17"/>
  <c r="Z128" i="17"/>
  <c r="Z129" i="17"/>
  <c r="Z130" i="17"/>
  <c r="Z131" i="17"/>
  <c r="Z132" i="17"/>
  <c r="Z133" i="17"/>
  <c r="Z134" i="17"/>
  <c r="Z135" i="17"/>
  <c r="Z136" i="17"/>
  <c r="Z137" i="17"/>
  <c r="Z138" i="17"/>
  <c r="Z139" i="17"/>
  <c r="Z140" i="17"/>
  <c r="Z141" i="17"/>
  <c r="Z142" i="17"/>
  <c r="Z143" i="17"/>
  <c r="Z144" i="17"/>
  <c r="Z145" i="17"/>
  <c r="Z146" i="17"/>
  <c r="Z147" i="17"/>
  <c r="Z148" i="17"/>
  <c r="Z149" i="17"/>
  <c r="Z150" i="17"/>
  <c r="Z151" i="17"/>
  <c r="Z152" i="17"/>
  <c r="Z153" i="17"/>
  <c r="Z154" i="17"/>
  <c r="Z155" i="17"/>
  <c r="Z156" i="17"/>
  <c r="Z157" i="17"/>
  <c r="Z158" i="17"/>
  <c r="Z159" i="17"/>
  <c r="Z160" i="17"/>
  <c r="Z161" i="17"/>
  <c r="Z162" i="17"/>
  <c r="Z163" i="17"/>
  <c r="Z164" i="17"/>
  <c r="Z165" i="17"/>
  <c r="Z166" i="17"/>
  <c r="Z167" i="17"/>
  <c r="Z168" i="17"/>
  <c r="Z169" i="17"/>
  <c r="Z170" i="17"/>
  <c r="Z171" i="17"/>
  <c r="U17" i="17"/>
  <c r="U18" i="17"/>
  <c r="U19" i="17"/>
  <c r="U20" i="17"/>
  <c r="U21" i="17"/>
  <c r="U22" i="17"/>
  <c r="U23" i="17"/>
  <c r="U24" i="17"/>
  <c r="U25" i="17"/>
  <c r="U26" i="17"/>
  <c r="U27" i="17"/>
  <c r="U28" i="17"/>
  <c r="U29" i="17"/>
  <c r="U36" i="17"/>
  <c r="U37" i="17"/>
  <c r="U38" i="17"/>
  <c r="U39" i="17"/>
  <c r="U40" i="17"/>
  <c r="U41" i="17"/>
  <c r="U42" i="17"/>
  <c r="U43" i="17"/>
  <c r="U44" i="17"/>
  <c r="U45" i="17"/>
  <c r="U46" i="17"/>
  <c r="U47" i="17"/>
  <c r="U48" i="17"/>
  <c r="U49" i="17"/>
  <c r="U50" i="17"/>
  <c r="U51" i="17"/>
  <c r="U52" i="17"/>
  <c r="U53" i="17"/>
  <c r="U54" i="17"/>
  <c r="U55" i="17"/>
  <c r="U56" i="17"/>
  <c r="U57" i="17"/>
  <c r="U58" i="17"/>
  <c r="U59" i="17"/>
  <c r="U60" i="17"/>
  <c r="U61" i="17"/>
  <c r="U62" i="17"/>
  <c r="U63" i="17"/>
  <c r="U64" i="17"/>
  <c r="U65" i="17"/>
  <c r="U66" i="17"/>
  <c r="U67" i="17"/>
  <c r="U68" i="17"/>
  <c r="U69" i="17"/>
  <c r="U70" i="17"/>
  <c r="U71" i="17"/>
  <c r="U72" i="17"/>
  <c r="U73" i="17"/>
  <c r="U74" i="17"/>
  <c r="U75" i="17"/>
  <c r="U76" i="17"/>
  <c r="U77" i="17"/>
  <c r="U78" i="17"/>
  <c r="U79" i="17"/>
  <c r="U80" i="17"/>
  <c r="U81" i="17"/>
  <c r="U82" i="17"/>
  <c r="U83" i="17"/>
  <c r="U84" i="17"/>
  <c r="U85" i="17"/>
  <c r="U86" i="17"/>
  <c r="U87" i="17"/>
  <c r="U88" i="17"/>
  <c r="U89" i="17"/>
  <c r="U90" i="17"/>
  <c r="U91" i="17"/>
  <c r="U92" i="17"/>
  <c r="U93" i="17"/>
  <c r="U94" i="17"/>
  <c r="U95" i="17"/>
  <c r="U96" i="17"/>
  <c r="U97" i="17"/>
  <c r="U98" i="17"/>
  <c r="U99" i="17"/>
  <c r="U100" i="17"/>
  <c r="U101" i="17"/>
  <c r="U102" i="17"/>
  <c r="U103" i="17"/>
  <c r="U104" i="17"/>
  <c r="U105" i="17"/>
  <c r="U106" i="17"/>
  <c r="U107" i="17"/>
  <c r="U108" i="17"/>
  <c r="U109" i="17"/>
  <c r="U110" i="17"/>
  <c r="U111" i="17"/>
  <c r="U112" i="17"/>
  <c r="U113" i="17"/>
  <c r="U114" i="17"/>
  <c r="U115" i="17"/>
  <c r="U116" i="17"/>
  <c r="U117" i="17"/>
  <c r="U118" i="17"/>
  <c r="U119" i="17"/>
  <c r="U120" i="17"/>
  <c r="U121" i="17"/>
  <c r="U122" i="17"/>
  <c r="U123" i="17"/>
  <c r="U124" i="17"/>
  <c r="U125" i="17"/>
  <c r="U126" i="17"/>
  <c r="U127" i="17"/>
  <c r="U128" i="17"/>
  <c r="U129" i="17"/>
  <c r="U130" i="17"/>
  <c r="U131" i="17"/>
  <c r="U132" i="17"/>
  <c r="U133" i="17"/>
  <c r="U134" i="17"/>
  <c r="U135" i="17"/>
  <c r="U136" i="17"/>
  <c r="U137" i="17"/>
  <c r="U138" i="17"/>
  <c r="U139" i="17"/>
  <c r="U140" i="17"/>
  <c r="U141" i="17"/>
  <c r="U142" i="17"/>
  <c r="U143" i="17"/>
  <c r="U144" i="17"/>
  <c r="U145" i="17"/>
  <c r="U146" i="17"/>
  <c r="U147" i="17"/>
  <c r="U148" i="17"/>
  <c r="U149" i="17"/>
  <c r="U150" i="17"/>
  <c r="U151" i="17"/>
  <c r="U152" i="17"/>
  <c r="U153" i="17"/>
  <c r="U154" i="17"/>
  <c r="U155" i="17"/>
  <c r="U156" i="17"/>
  <c r="U157" i="17"/>
  <c r="U158" i="17"/>
  <c r="U159" i="17"/>
  <c r="U160" i="17"/>
  <c r="U161" i="17"/>
  <c r="U162" i="17"/>
  <c r="U163" i="17"/>
  <c r="U164" i="17"/>
  <c r="U165" i="17"/>
  <c r="U166" i="17"/>
  <c r="U167" i="17"/>
  <c r="U168" i="17"/>
  <c r="U169" i="17"/>
  <c r="U170" i="17"/>
  <c r="U171" i="17"/>
  <c r="U16" i="17"/>
  <c r="B37" i="17"/>
  <c r="B38" i="17"/>
  <c r="B39" i="17"/>
  <c r="B40" i="17"/>
  <c r="B41" i="17"/>
  <c r="B42" i="17"/>
  <c r="B43" i="17"/>
  <c r="B44" i="17"/>
  <c r="B45" i="17"/>
  <c r="B46" i="17"/>
  <c r="B47" i="17"/>
  <c r="B48" i="17"/>
  <c r="B49" i="17"/>
  <c r="B50" i="17"/>
  <c r="B51" i="17"/>
  <c r="B52" i="17"/>
  <c r="B53" i="17"/>
  <c r="B54" i="17"/>
  <c r="B55" i="17"/>
  <c r="B56" i="17"/>
  <c r="B57" i="17"/>
  <c r="B58" i="17"/>
  <c r="B59" i="17"/>
  <c r="B60" i="17"/>
  <c r="B61" i="17"/>
  <c r="B62" i="17"/>
  <c r="B63" i="17"/>
  <c r="B64" i="17"/>
  <c r="B65" i="17"/>
  <c r="B66" i="17"/>
  <c r="B67" i="17"/>
  <c r="B68" i="17"/>
  <c r="B69" i="17"/>
  <c r="B70" i="17"/>
  <c r="B71" i="17"/>
  <c r="B72" i="17"/>
  <c r="B73" i="17"/>
  <c r="B74" i="17"/>
  <c r="B75" i="17"/>
  <c r="B76" i="17"/>
  <c r="B77" i="17"/>
  <c r="B78" i="17"/>
  <c r="B79" i="17"/>
  <c r="B80" i="17"/>
  <c r="B81" i="17"/>
  <c r="B82" i="17"/>
  <c r="B83" i="17"/>
  <c r="B84" i="17"/>
  <c r="B85" i="17"/>
  <c r="B86" i="17"/>
  <c r="B87" i="17"/>
  <c r="B88" i="17"/>
  <c r="B89" i="17"/>
  <c r="B90" i="17"/>
  <c r="B91" i="17"/>
  <c r="B92" i="17"/>
  <c r="B93" i="17"/>
  <c r="B94" i="17"/>
  <c r="B95" i="17"/>
  <c r="B96" i="17"/>
  <c r="B97" i="17"/>
  <c r="B98" i="17"/>
  <c r="B99" i="17"/>
  <c r="B100" i="17"/>
  <c r="B101" i="17"/>
  <c r="B102" i="17"/>
  <c r="B103" i="17"/>
  <c r="B104" i="17"/>
  <c r="B105" i="17"/>
  <c r="B106" i="17"/>
  <c r="B107" i="17"/>
  <c r="B108" i="17"/>
  <c r="B109" i="17"/>
  <c r="B110" i="17"/>
  <c r="B111" i="17"/>
  <c r="B112" i="17"/>
  <c r="B113" i="17"/>
  <c r="B114" i="17"/>
  <c r="B115" i="17"/>
  <c r="B116" i="17"/>
  <c r="B117" i="17"/>
  <c r="B118" i="17"/>
  <c r="B119" i="17"/>
  <c r="B120" i="17"/>
  <c r="B121" i="17"/>
  <c r="B122" i="17"/>
  <c r="B123" i="17"/>
  <c r="B124" i="17"/>
  <c r="B125" i="17"/>
  <c r="B126" i="17"/>
  <c r="B127" i="17"/>
  <c r="B128" i="17"/>
  <c r="B129" i="17"/>
  <c r="B130" i="17"/>
  <c r="B131" i="17"/>
  <c r="B132" i="17"/>
  <c r="B133" i="17"/>
  <c r="B134" i="17"/>
  <c r="B135" i="17"/>
  <c r="B136" i="17"/>
  <c r="B137" i="17"/>
  <c r="B138" i="17"/>
  <c r="B139" i="17"/>
  <c r="B140" i="17"/>
  <c r="B141" i="17"/>
  <c r="B142" i="17"/>
  <c r="B143" i="17"/>
  <c r="B144" i="17"/>
  <c r="B145" i="17"/>
  <c r="B146" i="17"/>
  <c r="B147" i="17"/>
  <c r="B148" i="17"/>
  <c r="B149" i="17"/>
  <c r="B150" i="17"/>
  <c r="B151" i="17"/>
  <c r="B152" i="17"/>
  <c r="B153" i="17"/>
  <c r="B154" i="17"/>
  <c r="B155" i="17"/>
  <c r="B156" i="17"/>
  <c r="B157" i="17"/>
  <c r="B158" i="17"/>
  <c r="B159" i="17"/>
  <c r="B160" i="17"/>
  <c r="B161" i="17"/>
  <c r="B162" i="17"/>
  <c r="B163" i="17"/>
  <c r="B164" i="17"/>
  <c r="B165" i="17"/>
  <c r="B166" i="17"/>
  <c r="B167" i="17"/>
  <c r="B168" i="17"/>
  <c r="B169" i="17"/>
  <c r="B170" i="17"/>
  <c r="B171" i="17"/>
  <c r="L33" i="34" l="1"/>
  <c r="J34" i="34"/>
  <c r="K24" i="34"/>
  <c r="O23" i="34"/>
  <c r="N23" i="34"/>
  <c r="N22" i="34"/>
  <c r="O22" i="34"/>
  <c r="AD18" i="17"/>
  <c r="AD19" i="17"/>
  <c r="AD20" i="17"/>
  <c r="AD21" i="17"/>
  <c r="AD22" i="17"/>
  <c r="AD23" i="17"/>
  <c r="AD24" i="17"/>
  <c r="AD25" i="17"/>
  <c r="AD26" i="17"/>
  <c r="AD27" i="17"/>
  <c r="AD28" i="17"/>
  <c r="AD29" i="17"/>
  <c r="AD36" i="17"/>
  <c r="AD37" i="17"/>
  <c r="AD38" i="17"/>
  <c r="AD39" i="17"/>
  <c r="AD40" i="17"/>
  <c r="AD41" i="17"/>
  <c r="AD42" i="17"/>
  <c r="AD43" i="17"/>
  <c r="AD44" i="17"/>
  <c r="AD45" i="17"/>
  <c r="AD46" i="17"/>
  <c r="AD47" i="17"/>
  <c r="AD48" i="17"/>
  <c r="AD49" i="17"/>
  <c r="AD50" i="17"/>
  <c r="AD51" i="17"/>
  <c r="AD52" i="17"/>
  <c r="AD53" i="17"/>
  <c r="AD54" i="17"/>
  <c r="AD55" i="17"/>
  <c r="AD56" i="17"/>
  <c r="AD57" i="17"/>
  <c r="AD58" i="17"/>
  <c r="AD59" i="17"/>
  <c r="AD60" i="17"/>
  <c r="AD61" i="17"/>
  <c r="AD62" i="17"/>
  <c r="AD63" i="17"/>
  <c r="AD64" i="17"/>
  <c r="AD65" i="17"/>
  <c r="AD66" i="17"/>
  <c r="AD67" i="17"/>
  <c r="AD68" i="17"/>
  <c r="AD69" i="17"/>
  <c r="AD70" i="17"/>
  <c r="AD71" i="17"/>
  <c r="AD72" i="17"/>
  <c r="AD73" i="17"/>
  <c r="AD74" i="17"/>
  <c r="AD75" i="17"/>
  <c r="AD76" i="17"/>
  <c r="AD77" i="17"/>
  <c r="AD78" i="17"/>
  <c r="AD79" i="17"/>
  <c r="AD80" i="17"/>
  <c r="AD81" i="17"/>
  <c r="AD82" i="17"/>
  <c r="AD83" i="17"/>
  <c r="AD84" i="17"/>
  <c r="AD85" i="17"/>
  <c r="AD86" i="17"/>
  <c r="AD87" i="17"/>
  <c r="AD88" i="17"/>
  <c r="AD89" i="17"/>
  <c r="AD90" i="17"/>
  <c r="AD91" i="17"/>
  <c r="AD92" i="17"/>
  <c r="AD93" i="17"/>
  <c r="AD94" i="17"/>
  <c r="AD95" i="17"/>
  <c r="AD96" i="17"/>
  <c r="AD97" i="17"/>
  <c r="AD98" i="17"/>
  <c r="AD99" i="17"/>
  <c r="AD100" i="17"/>
  <c r="AD101" i="17"/>
  <c r="AD102" i="17"/>
  <c r="AD103" i="17"/>
  <c r="AD104" i="17"/>
  <c r="AD105" i="17"/>
  <c r="AD106" i="17"/>
  <c r="AD107" i="17"/>
  <c r="AD108" i="17"/>
  <c r="AD109" i="17"/>
  <c r="AD110" i="17"/>
  <c r="AD111" i="17"/>
  <c r="AD112" i="17"/>
  <c r="AD113" i="17"/>
  <c r="AD114" i="17"/>
  <c r="AD115" i="17"/>
  <c r="AD116" i="17"/>
  <c r="AD117" i="17"/>
  <c r="AD118" i="17"/>
  <c r="AD119" i="17"/>
  <c r="AD120" i="17"/>
  <c r="AD121" i="17"/>
  <c r="AD122" i="17"/>
  <c r="AD123" i="17"/>
  <c r="AD124" i="17"/>
  <c r="AD125" i="17"/>
  <c r="AD126" i="17"/>
  <c r="AD127" i="17"/>
  <c r="AD128" i="17"/>
  <c r="AD129" i="17"/>
  <c r="AD130" i="17"/>
  <c r="AD131" i="17"/>
  <c r="AD132" i="17"/>
  <c r="AD133" i="17"/>
  <c r="AD134" i="17"/>
  <c r="AD135" i="17"/>
  <c r="AD136" i="17"/>
  <c r="AD137" i="17"/>
  <c r="AD138" i="17"/>
  <c r="AD139" i="17"/>
  <c r="AD140" i="17"/>
  <c r="AD141" i="17"/>
  <c r="AD142" i="17"/>
  <c r="AD143" i="17"/>
  <c r="AD144" i="17"/>
  <c r="AD145" i="17"/>
  <c r="AD146" i="17"/>
  <c r="AD147" i="17"/>
  <c r="AD148" i="17"/>
  <c r="AD149" i="17"/>
  <c r="AD150" i="17"/>
  <c r="AD151" i="17"/>
  <c r="AD152" i="17"/>
  <c r="AD153" i="17"/>
  <c r="AD154" i="17"/>
  <c r="AD155" i="17"/>
  <c r="AD156" i="17"/>
  <c r="AD157" i="17"/>
  <c r="AD158" i="17"/>
  <c r="AD159" i="17"/>
  <c r="AD160" i="17"/>
  <c r="AD161" i="17"/>
  <c r="AD162" i="17"/>
  <c r="AD163" i="17"/>
  <c r="AD164" i="17"/>
  <c r="AD165" i="17"/>
  <c r="AD166" i="17"/>
  <c r="AD167" i="17"/>
  <c r="AD168" i="17"/>
  <c r="AD169" i="17"/>
  <c r="AD170" i="17"/>
  <c r="AD171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E142" i="17"/>
  <c r="E143" i="17"/>
  <c r="E144" i="17"/>
  <c r="E145" i="17"/>
  <c r="E146" i="17"/>
  <c r="E147" i="17"/>
  <c r="E148" i="17"/>
  <c r="E149" i="17"/>
  <c r="E150" i="17"/>
  <c r="E151" i="17"/>
  <c r="E152" i="17"/>
  <c r="E153" i="17"/>
  <c r="E154" i="17"/>
  <c r="E155" i="17"/>
  <c r="E156" i="17"/>
  <c r="E157" i="17"/>
  <c r="E158" i="17"/>
  <c r="E159" i="17"/>
  <c r="E160" i="17"/>
  <c r="E161" i="17"/>
  <c r="E162" i="17"/>
  <c r="E163" i="17"/>
  <c r="E164" i="17"/>
  <c r="E165" i="17"/>
  <c r="E166" i="17"/>
  <c r="E167" i="17"/>
  <c r="E168" i="17"/>
  <c r="E169" i="17"/>
  <c r="E170" i="17"/>
  <c r="E171" i="17"/>
  <c r="D17" i="17"/>
  <c r="AC17" i="17" s="1"/>
  <c r="D18" i="17"/>
  <c r="AC18" i="17" s="1"/>
  <c r="D19" i="17"/>
  <c r="AC19" i="17" s="1"/>
  <c r="D20" i="17"/>
  <c r="AC20" i="17" s="1"/>
  <c r="D21" i="17"/>
  <c r="AC21" i="17" s="1"/>
  <c r="D22" i="17"/>
  <c r="AC22" i="17" s="1"/>
  <c r="D23" i="17"/>
  <c r="AC23" i="17" s="1"/>
  <c r="D24" i="17"/>
  <c r="AC24" i="17" s="1"/>
  <c r="D25" i="17"/>
  <c r="AC25" i="17" s="1"/>
  <c r="D26" i="17"/>
  <c r="AC26" i="17" s="1"/>
  <c r="D27" i="17"/>
  <c r="AC27" i="17" s="1"/>
  <c r="D28" i="17"/>
  <c r="AC28" i="17" s="1"/>
  <c r="D29" i="17"/>
  <c r="AC29" i="17" s="1"/>
  <c r="D36" i="17"/>
  <c r="AC36" i="17" s="1"/>
  <c r="D37" i="17"/>
  <c r="AC37" i="17" s="1"/>
  <c r="D38" i="17"/>
  <c r="AC38" i="17" s="1"/>
  <c r="D39" i="17"/>
  <c r="AC39" i="17" s="1"/>
  <c r="D40" i="17"/>
  <c r="AC40" i="17" s="1"/>
  <c r="D41" i="17"/>
  <c r="AC41" i="17" s="1"/>
  <c r="D42" i="17"/>
  <c r="AC42" i="17" s="1"/>
  <c r="D43" i="17"/>
  <c r="AC43" i="17" s="1"/>
  <c r="D44" i="17"/>
  <c r="AC44" i="17" s="1"/>
  <c r="D45" i="17"/>
  <c r="AC45" i="17" s="1"/>
  <c r="D46" i="17"/>
  <c r="AC46" i="17" s="1"/>
  <c r="D47" i="17"/>
  <c r="AC47" i="17" s="1"/>
  <c r="D48" i="17"/>
  <c r="AC48" i="17" s="1"/>
  <c r="D49" i="17"/>
  <c r="AC49" i="17" s="1"/>
  <c r="D50" i="17"/>
  <c r="AC50" i="17" s="1"/>
  <c r="D51" i="17"/>
  <c r="AC51" i="17" s="1"/>
  <c r="D52" i="17"/>
  <c r="AC52" i="17" s="1"/>
  <c r="D53" i="17"/>
  <c r="AC53" i="17" s="1"/>
  <c r="D54" i="17"/>
  <c r="AC54" i="17" s="1"/>
  <c r="D55" i="17"/>
  <c r="AC55" i="17" s="1"/>
  <c r="D56" i="17"/>
  <c r="AC56" i="17" s="1"/>
  <c r="D57" i="17"/>
  <c r="AC57" i="17" s="1"/>
  <c r="D58" i="17"/>
  <c r="AC58" i="17" s="1"/>
  <c r="D59" i="17"/>
  <c r="AC59" i="17" s="1"/>
  <c r="D60" i="17"/>
  <c r="AC60" i="17" s="1"/>
  <c r="D61" i="17"/>
  <c r="AC61" i="17" s="1"/>
  <c r="D62" i="17"/>
  <c r="AC62" i="17" s="1"/>
  <c r="D63" i="17"/>
  <c r="AC63" i="17" s="1"/>
  <c r="D64" i="17"/>
  <c r="AC64" i="17" s="1"/>
  <c r="D65" i="17"/>
  <c r="AC65" i="17" s="1"/>
  <c r="D66" i="17"/>
  <c r="AC66" i="17" s="1"/>
  <c r="D67" i="17"/>
  <c r="AC67" i="17" s="1"/>
  <c r="D68" i="17"/>
  <c r="AC68" i="17" s="1"/>
  <c r="D69" i="17"/>
  <c r="AC69" i="17" s="1"/>
  <c r="D70" i="17"/>
  <c r="AC70" i="17" s="1"/>
  <c r="D71" i="17"/>
  <c r="AC71" i="17" s="1"/>
  <c r="D72" i="17"/>
  <c r="AC72" i="17" s="1"/>
  <c r="D73" i="17"/>
  <c r="AC73" i="17" s="1"/>
  <c r="D74" i="17"/>
  <c r="AC74" i="17" s="1"/>
  <c r="D75" i="17"/>
  <c r="AC75" i="17" s="1"/>
  <c r="D76" i="17"/>
  <c r="AC76" i="17" s="1"/>
  <c r="D77" i="17"/>
  <c r="AC77" i="17" s="1"/>
  <c r="D78" i="17"/>
  <c r="AC78" i="17" s="1"/>
  <c r="D79" i="17"/>
  <c r="AC79" i="17" s="1"/>
  <c r="D80" i="17"/>
  <c r="AC80" i="17" s="1"/>
  <c r="D81" i="17"/>
  <c r="AC81" i="17" s="1"/>
  <c r="D82" i="17"/>
  <c r="AC82" i="17" s="1"/>
  <c r="D83" i="17"/>
  <c r="AC83" i="17" s="1"/>
  <c r="D84" i="17"/>
  <c r="AC84" i="17" s="1"/>
  <c r="D85" i="17"/>
  <c r="AC85" i="17" s="1"/>
  <c r="D86" i="17"/>
  <c r="AC86" i="17" s="1"/>
  <c r="D87" i="17"/>
  <c r="AC87" i="17" s="1"/>
  <c r="D88" i="17"/>
  <c r="AC88" i="17" s="1"/>
  <c r="D89" i="17"/>
  <c r="AC89" i="17" s="1"/>
  <c r="D90" i="17"/>
  <c r="AC90" i="17" s="1"/>
  <c r="D91" i="17"/>
  <c r="AC91" i="17" s="1"/>
  <c r="D92" i="17"/>
  <c r="AC92" i="17" s="1"/>
  <c r="D93" i="17"/>
  <c r="AC93" i="17" s="1"/>
  <c r="D94" i="17"/>
  <c r="AC94" i="17" s="1"/>
  <c r="D95" i="17"/>
  <c r="AC95" i="17" s="1"/>
  <c r="D96" i="17"/>
  <c r="AC96" i="17" s="1"/>
  <c r="D97" i="17"/>
  <c r="AC97" i="17" s="1"/>
  <c r="D98" i="17"/>
  <c r="AC98" i="17" s="1"/>
  <c r="D99" i="17"/>
  <c r="AC99" i="17" s="1"/>
  <c r="D100" i="17"/>
  <c r="AC100" i="17" s="1"/>
  <c r="D101" i="17"/>
  <c r="AC101" i="17" s="1"/>
  <c r="D102" i="17"/>
  <c r="AC102" i="17" s="1"/>
  <c r="D103" i="17"/>
  <c r="AC103" i="17" s="1"/>
  <c r="D104" i="17"/>
  <c r="AC104" i="17" s="1"/>
  <c r="D105" i="17"/>
  <c r="AC105" i="17" s="1"/>
  <c r="D106" i="17"/>
  <c r="AC106" i="17" s="1"/>
  <c r="D107" i="17"/>
  <c r="AC107" i="17" s="1"/>
  <c r="D108" i="17"/>
  <c r="AC108" i="17" s="1"/>
  <c r="D109" i="17"/>
  <c r="AC109" i="17" s="1"/>
  <c r="D110" i="17"/>
  <c r="AC110" i="17" s="1"/>
  <c r="D111" i="17"/>
  <c r="AC111" i="17" s="1"/>
  <c r="D112" i="17"/>
  <c r="AC112" i="17" s="1"/>
  <c r="D113" i="17"/>
  <c r="AC113" i="17" s="1"/>
  <c r="D114" i="17"/>
  <c r="AC114" i="17" s="1"/>
  <c r="D115" i="17"/>
  <c r="AC115" i="17" s="1"/>
  <c r="D116" i="17"/>
  <c r="AC116" i="17" s="1"/>
  <c r="D117" i="17"/>
  <c r="AC117" i="17" s="1"/>
  <c r="D118" i="17"/>
  <c r="AC118" i="17" s="1"/>
  <c r="D119" i="17"/>
  <c r="AC119" i="17" s="1"/>
  <c r="D120" i="17"/>
  <c r="AC120" i="17" s="1"/>
  <c r="D121" i="17"/>
  <c r="AC121" i="17" s="1"/>
  <c r="D122" i="17"/>
  <c r="AC122" i="17" s="1"/>
  <c r="D123" i="17"/>
  <c r="AC123" i="17" s="1"/>
  <c r="D124" i="17"/>
  <c r="AC124" i="17" s="1"/>
  <c r="D125" i="17"/>
  <c r="AC125" i="17" s="1"/>
  <c r="D126" i="17"/>
  <c r="AC126" i="17" s="1"/>
  <c r="D127" i="17"/>
  <c r="AC127" i="17" s="1"/>
  <c r="D128" i="17"/>
  <c r="AC128" i="17" s="1"/>
  <c r="D129" i="17"/>
  <c r="AC129" i="17" s="1"/>
  <c r="D130" i="17"/>
  <c r="AC130" i="17" s="1"/>
  <c r="D131" i="17"/>
  <c r="AC131" i="17" s="1"/>
  <c r="D132" i="17"/>
  <c r="AC132" i="17" s="1"/>
  <c r="D133" i="17"/>
  <c r="AC133" i="17" s="1"/>
  <c r="D134" i="17"/>
  <c r="AC134" i="17" s="1"/>
  <c r="D135" i="17"/>
  <c r="AC135" i="17" s="1"/>
  <c r="D136" i="17"/>
  <c r="AC136" i="17" s="1"/>
  <c r="D137" i="17"/>
  <c r="AC137" i="17" s="1"/>
  <c r="D138" i="17"/>
  <c r="AC138" i="17" s="1"/>
  <c r="D139" i="17"/>
  <c r="AC139" i="17" s="1"/>
  <c r="D140" i="17"/>
  <c r="AC140" i="17" s="1"/>
  <c r="D141" i="17"/>
  <c r="AC141" i="17" s="1"/>
  <c r="D142" i="17"/>
  <c r="AC142" i="17" s="1"/>
  <c r="D143" i="17"/>
  <c r="AC143" i="17" s="1"/>
  <c r="D144" i="17"/>
  <c r="AC144" i="17" s="1"/>
  <c r="D145" i="17"/>
  <c r="AC145" i="17" s="1"/>
  <c r="D146" i="17"/>
  <c r="AC146" i="17" s="1"/>
  <c r="D147" i="17"/>
  <c r="AC147" i="17" s="1"/>
  <c r="D148" i="17"/>
  <c r="AC148" i="17" s="1"/>
  <c r="D149" i="17"/>
  <c r="AC149" i="17" s="1"/>
  <c r="D150" i="17"/>
  <c r="AC150" i="17" s="1"/>
  <c r="D151" i="17"/>
  <c r="AC151" i="17" s="1"/>
  <c r="D152" i="17"/>
  <c r="AC152" i="17" s="1"/>
  <c r="D153" i="17"/>
  <c r="AC153" i="17" s="1"/>
  <c r="D154" i="17"/>
  <c r="AC154" i="17" s="1"/>
  <c r="D155" i="17"/>
  <c r="AC155" i="17" s="1"/>
  <c r="D156" i="17"/>
  <c r="AC156" i="17" s="1"/>
  <c r="D157" i="17"/>
  <c r="AC157" i="17" s="1"/>
  <c r="D158" i="17"/>
  <c r="AC158" i="17" s="1"/>
  <c r="D159" i="17"/>
  <c r="AC159" i="17" s="1"/>
  <c r="D160" i="17"/>
  <c r="AC160" i="17" s="1"/>
  <c r="D161" i="17"/>
  <c r="AC161" i="17" s="1"/>
  <c r="D162" i="17"/>
  <c r="AC162" i="17" s="1"/>
  <c r="D163" i="17"/>
  <c r="AC163" i="17" s="1"/>
  <c r="D164" i="17"/>
  <c r="AC164" i="17" s="1"/>
  <c r="D165" i="17"/>
  <c r="AC165" i="17" s="1"/>
  <c r="D166" i="17"/>
  <c r="AC166" i="17" s="1"/>
  <c r="D167" i="17"/>
  <c r="AC167" i="17" s="1"/>
  <c r="D168" i="17"/>
  <c r="AC168" i="17" s="1"/>
  <c r="D169" i="17"/>
  <c r="AC169" i="17" s="1"/>
  <c r="D170" i="17"/>
  <c r="AC170" i="17" s="1"/>
  <c r="D171" i="17"/>
  <c r="AC171" i="17" s="1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6" i="17"/>
  <c r="E16" i="17"/>
  <c r="D16" i="17"/>
  <c r="B16" i="17"/>
  <c r="Z2" i="33"/>
  <c r="AA2" i="33" s="1"/>
  <c r="Z3" i="33"/>
  <c r="AA3" i="33" s="1"/>
  <c r="Z4" i="33"/>
  <c r="AA4" i="33" s="1"/>
  <c r="Z5" i="33"/>
  <c r="AA5" i="33" s="1"/>
  <c r="Z6" i="33"/>
  <c r="Z7" i="33"/>
  <c r="AA7" i="33" s="1"/>
  <c r="Z8" i="33"/>
  <c r="AA8" i="33" s="1"/>
  <c r="Z9" i="33"/>
  <c r="AA9" i="33" s="1"/>
  <c r="Z10" i="33"/>
  <c r="AA10" i="33" s="1"/>
  <c r="Z11" i="33"/>
  <c r="AA11" i="33" s="1"/>
  <c r="Z12" i="33"/>
  <c r="Z13" i="33"/>
  <c r="AA13" i="33" s="1"/>
  <c r="Z14" i="33"/>
  <c r="AA14" i="33" s="1"/>
  <c r="Z15" i="33"/>
  <c r="AA15" i="33" s="1"/>
  <c r="Z16" i="33"/>
  <c r="Z17" i="33"/>
  <c r="Z18" i="33"/>
  <c r="AA18" i="33" s="1"/>
  <c r="Z19" i="33"/>
  <c r="AA19" i="33" s="1"/>
  <c r="Z20" i="33"/>
  <c r="AA20" i="33" s="1"/>
  <c r="Z21" i="33"/>
  <c r="AA21" i="33" s="1"/>
  <c r="Z22" i="33"/>
  <c r="Z23" i="33"/>
  <c r="AA23" i="33" s="1"/>
  <c r="Z24" i="33"/>
  <c r="AA24" i="33" s="1"/>
  <c r="Z25" i="33"/>
  <c r="AA25" i="33" s="1"/>
  <c r="Z26" i="33"/>
  <c r="Z27" i="33"/>
  <c r="AA27" i="33" s="1"/>
  <c r="Z28" i="33"/>
  <c r="AA28" i="33" s="1"/>
  <c r="Z29" i="33"/>
  <c r="AA29" i="33" s="1"/>
  <c r="Z30" i="33"/>
  <c r="AA30" i="33" s="1"/>
  <c r="Z31" i="33"/>
  <c r="AA31" i="33" s="1"/>
  <c r="Z32" i="33"/>
  <c r="AA32" i="33" s="1"/>
  <c r="Z33" i="33"/>
  <c r="Z34" i="33"/>
  <c r="AA34" i="33" s="1"/>
  <c r="Z35" i="33"/>
  <c r="Z36" i="33"/>
  <c r="AA36" i="33" s="1"/>
  <c r="Z37" i="33"/>
  <c r="Z38" i="33"/>
  <c r="AA38" i="33" s="1"/>
  <c r="Z39" i="33"/>
  <c r="AA39" i="33" s="1"/>
  <c r="Z40" i="33"/>
  <c r="AA40" i="33" s="1"/>
  <c r="Z41" i="33"/>
  <c r="AA41" i="33" s="1"/>
  <c r="Z42" i="33"/>
  <c r="AA42" i="33" s="1"/>
  <c r="Z43" i="33"/>
  <c r="AA43" i="33" s="1"/>
  <c r="Z44" i="33"/>
  <c r="AA44" i="33" s="1"/>
  <c r="Z45" i="33"/>
  <c r="AA45" i="33" s="1"/>
  <c r="Z46" i="33"/>
  <c r="AA46" i="33" s="1"/>
  <c r="Z47" i="33"/>
  <c r="AA47" i="33" s="1"/>
  <c r="Z48" i="33"/>
  <c r="AA48" i="33" s="1"/>
  <c r="Z49" i="33"/>
  <c r="Z50" i="33"/>
  <c r="AA50" i="33" s="1"/>
  <c r="Z51" i="33"/>
  <c r="AA51" i="33" s="1"/>
  <c r="Z52" i="33"/>
  <c r="AA52" i="33" s="1"/>
  <c r="Z53" i="33"/>
  <c r="AA53" i="33" s="1"/>
  <c r="Z54" i="33"/>
  <c r="AA54" i="33" s="1"/>
  <c r="Z55" i="33"/>
  <c r="AA55" i="33" s="1"/>
  <c r="Z56" i="33"/>
  <c r="AA56" i="33" s="1"/>
  <c r="Z57" i="33"/>
  <c r="AA57" i="33" s="1"/>
  <c r="Z58" i="33"/>
  <c r="AA58" i="33" s="1"/>
  <c r="Z59" i="33"/>
  <c r="AA59" i="33" s="1"/>
  <c r="Z60" i="33"/>
  <c r="AA60" i="33" s="1"/>
  <c r="Z61" i="33"/>
  <c r="AA61" i="33" s="1"/>
  <c r="Z62" i="33"/>
  <c r="Z63" i="33"/>
  <c r="AA63" i="33" s="1"/>
  <c r="Z64" i="33"/>
  <c r="AA64" i="33" s="1"/>
  <c r="Z65" i="33"/>
  <c r="AA65" i="33" s="1"/>
  <c r="Z66" i="33"/>
  <c r="AA66" i="33" s="1"/>
  <c r="Z67" i="33"/>
  <c r="AA67" i="33" s="1"/>
  <c r="Z68" i="33"/>
  <c r="AA68" i="33" s="1"/>
  <c r="Z69" i="33"/>
  <c r="AA69" i="33" s="1"/>
  <c r="Z70" i="33"/>
  <c r="AA70" i="33" s="1"/>
  <c r="Z71" i="33"/>
  <c r="AA71" i="33" s="1"/>
  <c r="Z72" i="33"/>
  <c r="AA72" i="33" s="1"/>
  <c r="Z73" i="33"/>
  <c r="Z74" i="33"/>
  <c r="AA74" i="33" s="1"/>
  <c r="Z75" i="33"/>
  <c r="AA75" i="33" s="1"/>
  <c r="Z76" i="33"/>
  <c r="AA76" i="33" s="1"/>
  <c r="Z77" i="33"/>
  <c r="AA77" i="33" s="1"/>
  <c r="Z78" i="33"/>
  <c r="AA78" i="33" s="1"/>
  <c r="Z79" i="33"/>
  <c r="AA79" i="33" s="1"/>
  <c r="Z80" i="33"/>
  <c r="AA80" i="33" s="1"/>
  <c r="Z81" i="33"/>
  <c r="AA81" i="33" s="1"/>
  <c r="Z82" i="33"/>
  <c r="AA82" i="33" s="1"/>
  <c r="Z83" i="33"/>
  <c r="AA83" i="33" s="1"/>
  <c r="Z85" i="33"/>
  <c r="AA85" i="33" s="1"/>
  <c r="Z86" i="33"/>
  <c r="AA86" i="33" s="1"/>
  <c r="Z87" i="33"/>
  <c r="AA87" i="33" s="1"/>
  <c r="Z88" i="33"/>
  <c r="AA88" i="33" s="1"/>
  <c r="Z89" i="33"/>
  <c r="AA89" i="33" s="1"/>
  <c r="Z90" i="33"/>
  <c r="AA90" i="33" s="1"/>
  <c r="Z91" i="33"/>
  <c r="AA91" i="33" s="1"/>
  <c r="Z92" i="33"/>
  <c r="AA92" i="33" s="1"/>
  <c r="Z93" i="33"/>
  <c r="AA93" i="33" s="1"/>
  <c r="Z94" i="33"/>
  <c r="AA94" i="33" s="1"/>
  <c r="Z95" i="33"/>
  <c r="AA95" i="33" s="1"/>
  <c r="Z96" i="33"/>
  <c r="AA96" i="33" s="1"/>
  <c r="Z97" i="33"/>
  <c r="AA97" i="33" s="1"/>
  <c r="Z98" i="33"/>
  <c r="AA98" i="33" s="1"/>
  <c r="Z99" i="33"/>
  <c r="AA99" i="33" s="1"/>
  <c r="Z100" i="33"/>
  <c r="AA100" i="33" s="1"/>
  <c r="Z101" i="33"/>
  <c r="AA101" i="33" s="1"/>
  <c r="Z102" i="33"/>
  <c r="AA102" i="33" s="1"/>
  <c r="Z103" i="33"/>
  <c r="AA103" i="33" s="1"/>
  <c r="Z104" i="33"/>
  <c r="AA104" i="33" s="1"/>
  <c r="Z105" i="33"/>
  <c r="AA105" i="33" s="1"/>
  <c r="Z106" i="33"/>
  <c r="AA106" i="33" s="1"/>
  <c r="Z107" i="33"/>
  <c r="AA107" i="33" s="1"/>
  <c r="Z108" i="33"/>
  <c r="AA108" i="33" s="1"/>
  <c r="Z109" i="33"/>
  <c r="AA109" i="33" s="1"/>
  <c r="Z110" i="33"/>
  <c r="AA110" i="33" s="1"/>
  <c r="Z111" i="33"/>
  <c r="AA111" i="33" s="1"/>
  <c r="Z112" i="33"/>
  <c r="AA112" i="33" s="1"/>
  <c r="Z113" i="33"/>
  <c r="Z114" i="33"/>
  <c r="AA114" i="33" s="1"/>
  <c r="Z115" i="33"/>
  <c r="AA115" i="33" s="1"/>
  <c r="Z116" i="33"/>
  <c r="AA116" i="33" s="1"/>
  <c r="Z117" i="33"/>
  <c r="AA117" i="33" s="1"/>
  <c r="Z118" i="33"/>
  <c r="AA118" i="33" s="1"/>
  <c r="Z119" i="33"/>
  <c r="AA119" i="33" s="1"/>
  <c r="Z120" i="33"/>
  <c r="AA120" i="33" s="1"/>
  <c r="Z121" i="33"/>
  <c r="AA121" i="33" s="1"/>
  <c r="Z122" i="33"/>
  <c r="AA122" i="33" s="1"/>
  <c r="Z123" i="33"/>
  <c r="AA123" i="33" s="1"/>
  <c r="Z124" i="33"/>
  <c r="Z125" i="33"/>
  <c r="AA125" i="33" s="1"/>
  <c r="Z126" i="33"/>
  <c r="AA126" i="33" s="1"/>
  <c r="Z127" i="33"/>
  <c r="AA127" i="33" s="1"/>
  <c r="Z128" i="33"/>
  <c r="AA128" i="33" s="1"/>
  <c r="Z129" i="33"/>
  <c r="AA129" i="33" s="1"/>
  <c r="Z130" i="33"/>
  <c r="AA130" i="33" s="1"/>
  <c r="Z131" i="33"/>
  <c r="AA131" i="33" s="1"/>
  <c r="Z132" i="33"/>
  <c r="AA132" i="33" s="1"/>
  <c r="Z133" i="33"/>
  <c r="AA133" i="33" s="1"/>
  <c r="Z134" i="33"/>
  <c r="AA134" i="33" s="1"/>
  <c r="Z135" i="33"/>
  <c r="AA135" i="33" s="1"/>
  <c r="Z136" i="33"/>
  <c r="AA136" i="33" s="1"/>
  <c r="Z137" i="33"/>
  <c r="AA137" i="33" s="1"/>
  <c r="Z138" i="33"/>
  <c r="AA138" i="33" s="1"/>
  <c r="Z139" i="33"/>
  <c r="AA139" i="33" s="1"/>
  <c r="Z140" i="33"/>
  <c r="AA140" i="33" s="1"/>
  <c r="Z141" i="33"/>
  <c r="AA141" i="33" s="1"/>
  <c r="Z142" i="33"/>
  <c r="AA142" i="33" s="1"/>
  <c r="Z143" i="33"/>
  <c r="AA143" i="33" s="1"/>
  <c r="Z144" i="33"/>
  <c r="AA144" i="33" s="1"/>
  <c r="Z145" i="33"/>
  <c r="Z146" i="33"/>
  <c r="AA146" i="33" s="1"/>
  <c r="Z147" i="33"/>
  <c r="AA147" i="33" s="1"/>
  <c r="Z148" i="33"/>
  <c r="AA148" i="33" s="1"/>
  <c r="Z149" i="33"/>
  <c r="AA149" i="33" s="1"/>
  <c r="Z150" i="33"/>
  <c r="AA150" i="33" s="1"/>
  <c r="Z151" i="33"/>
  <c r="AA151" i="33" s="1"/>
  <c r="Z152" i="33"/>
  <c r="AA152" i="33" s="1"/>
  <c r="Z153" i="33"/>
  <c r="AA153" i="33" s="1"/>
  <c r="Z154" i="33"/>
  <c r="AA154" i="33" s="1"/>
  <c r="U2" i="33"/>
  <c r="U3" i="33"/>
  <c r="U4" i="33"/>
  <c r="U5" i="33"/>
  <c r="U6" i="33"/>
  <c r="U7" i="33"/>
  <c r="U8" i="33"/>
  <c r="U9" i="33"/>
  <c r="U10" i="33"/>
  <c r="U11" i="33"/>
  <c r="U12" i="33"/>
  <c r="U13" i="33"/>
  <c r="U14" i="33"/>
  <c r="U15" i="33"/>
  <c r="U16" i="33"/>
  <c r="W179" i="33" s="1"/>
  <c r="U17" i="33"/>
  <c r="U18" i="33"/>
  <c r="U19" i="33"/>
  <c r="U20" i="33"/>
  <c r="U21" i="33"/>
  <c r="U22" i="33"/>
  <c r="U23" i="33"/>
  <c r="U24" i="33"/>
  <c r="U25" i="33"/>
  <c r="U26" i="33"/>
  <c r="W168" i="33" s="1"/>
  <c r="U27" i="33"/>
  <c r="U28" i="33"/>
  <c r="U29" i="33"/>
  <c r="U30" i="33"/>
  <c r="U31" i="33"/>
  <c r="U32" i="33"/>
  <c r="U33" i="33"/>
  <c r="W166" i="33" s="1"/>
  <c r="AC166" i="33" s="1"/>
  <c r="U34" i="33"/>
  <c r="U35" i="33"/>
  <c r="W170" i="33" s="1"/>
  <c r="U36" i="33"/>
  <c r="U37" i="33"/>
  <c r="U38" i="33"/>
  <c r="U39" i="33"/>
  <c r="U40" i="33"/>
  <c r="V40" i="33" s="1"/>
  <c r="U41" i="33"/>
  <c r="U42" i="33"/>
  <c r="U43" i="33"/>
  <c r="U44" i="33"/>
  <c r="U45" i="33"/>
  <c r="U46" i="33"/>
  <c r="U47" i="33"/>
  <c r="U48" i="33"/>
  <c r="U49" i="33"/>
  <c r="U50" i="33"/>
  <c r="U51" i="33"/>
  <c r="U52" i="33"/>
  <c r="U53" i="33"/>
  <c r="U54" i="33"/>
  <c r="U55" i="33"/>
  <c r="U56" i="33"/>
  <c r="U57" i="33"/>
  <c r="U58" i="33"/>
  <c r="U59" i="33"/>
  <c r="U60" i="33"/>
  <c r="U61" i="33"/>
  <c r="U62" i="33"/>
  <c r="W164" i="33" s="1"/>
  <c r="V164" i="33" s="1"/>
  <c r="U63" i="33"/>
  <c r="U64" i="33"/>
  <c r="U65" i="33"/>
  <c r="U66" i="33"/>
  <c r="U67" i="33"/>
  <c r="U68" i="33"/>
  <c r="U69" i="33"/>
  <c r="U70" i="33"/>
  <c r="U71" i="33"/>
  <c r="U72" i="33"/>
  <c r="U73" i="33"/>
  <c r="U74" i="33"/>
  <c r="U75" i="33"/>
  <c r="U76" i="33"/>
  <c r="U77" i="33"/>
  <c r="U78" i="33"/>
  <c r="U79" i="33"/>
  <c r="U80" i="33"/>
  <c r="U81" i="33"/>
  <c r="U82" i="33"/>
  <c r="U83" i="33"/>
  <c r="U84" i="33"/>
  <c r="U85" i="33"/>
  <c r="U86" i="33"/>
  <c r="U87" i="33"/>
  <c r="U88" i="33"/>
  <c r="U89" i="33"/>
  <c r="U90" i="33"/>
  <c r="U91" i="33"/>
  <c r="U92" i="33"/>
  <c r="U93" i="33"/>
  <c r="U94" i="33"/>
  <c r="U95" i="33"/>
  <c r="U96" i="33"/>
  <c r="U97" i="33"/>
  <c r="U98" i="33"/>
  <c r="U99" i="33"/>
  <c r="U100" i="33"/>
  <c r="U101" i="33"/>
  <c r="U102" i="33"/>
  <c r="U103" i="33"/>
  <c r="U104" i="33"/>
  <c r="U105" i="33"/>
  <c r="V105" i="33" s="1"/>
  <c r="U106" i="33"/>
  <c r="U107" i="33"/>
  <c r="U108" i="33"/>
  <c r="U109" i="33"/>
  <c r="U110" i="33"/>
  <c r="U111" i="33"/>
  <c r="U112" i="33"/>
  <c r="U113" i="33"/>
  <c r="W165" i="33" s="1"/>
  <c r="AC165" i="33" s="1"/>
  <c r="U114" i="33"/>
  <c r="U115" i="33"/>
  <c r="U116" i="33"/>
  <c r="U117" i="33"/>
  <c r="U118" i="33"/>
  <c r="U119" i="33"/>
  <c r="U120" i="33"/>
  <c r="U121" i="33"/>
  <c r="U122" i="33"/>
  <c r="U123" i="33"/>
  <c r="U124" i="33"/>
  <c r="U125" i="33"/>
  <c r="U126" i="33"/>
  <c r="U127" i="33"/>
  <c r="U128" i="33"/>
  <c r="U129" i="33"/>
  <c r="U130" i="33"/>
  <c r="U131" i="33"/>
  <c r="U132" i="33"/>
  <c r="U133" i="33"/>
  <c r="U134" i="33"/>
  <c r="U135" i="33"/>
  <c r="U136" i="33"/>
  <c r="U137" i="33"/>
  <c r="U138" i="33"/>
  <c r="U139" i="33"/>
  <c r="U140" i="33"/>
  <c r="U141" i="33"/>
  <c r="U142" i="33"/>
  <c r="U143" i="33"/>
  <c r="U144" i="33"/>
  <c r="U145" i="33"/>
  <c r="W173" i="33" s="1"/>
  <c r="AC173" i="33" s="1"/>
  <c r="U146" i="33"/>
  <c r="U147" i="33"/>
  <c r="U148" i="33"/>
  <c r="U149" i="33"/>
  <c r="U150" i="33"/>
  <c r="W172" i="33" s="1"/>
  <c r="AC172" i="33" s="1"/>
  <c r="U151" i="33"/>
  <c r="U152" i="33"/>
  <c r="W180" i="33" s="1"/>
  <c r="U153" i="33"/>
  <c r="U154" i="33"/>
  <c r="T2" i="33"/>
  <c r="K16" i="17" s="1"/>
  <c r="T3" i="33"/>
  <c r="K17" i="17" s="1"/>
  <c r="T4" i="33"/>
  <c r="K18" i="17" s="1"/>
  <c r="T5" i="33"/>
  <c r="K19" i="17" s="1"/>
  <c r="T6" i="33"/>
  <c r="T7" i="33"/>
  <c r="K20" i="17" s="1"/>
  <c r="T8" i="33"/>
  <c r="K21" i="17" s="1"/>
  <c r="T9" i="33"/>
  <c r="K22" i="17" s="1"/>
  <c r="T10" i="33"/>
  <c r="K23" i="17" s="1"/>
  <c r="T11" i="33"/>
  <c r="K24" i="17" s="1"/>
  <c r="T12" i="33"/>
  <c r="K25" i="17" s="1"/>
  <c r="T13" i="33"/>
  <c r="K26" i="17" s="1"/>
  <c r="T14" i="33"/>
  <c r="K27" i="17" s="1"/>
  <c r="T15" i="33"/>
  <c r="K28" i="17" s="1"/>
  <c r="T16" i="33"/>
  <c r="K29" i="17" s="1"/>
  <c r="T17" i="33"/>
  <c r="K36" i="17" s="1"/>
  <c r="T18" i="33"/>
  <c r="K37" i="17" s="1"/>
  <c r="T19" i="33"/>
  <c r="K38" i="17" s="1"/>
  <c r="T20" i="33"/>
  <c r="K39" i="17" s="1"/>
  <c r="T21" i="33"/>
  <c r="K40" i="17" s="1"/>
  <c r="T22" i="33"/>
  <c r="K41" i="17" s="1"/>
  <c r="T23" i="33"/>
  <c r="K42" i="17" s="1"/>
  <c r="T24" i="33"/>
  <c r="K43" i="17" s="1"/>
  <c r="T25" i="33"/>
  <c r="K44" i="17" s="1"/>
  <c r="T26" i="33"/>
  <c r="K45" i="17" s="1"/>
  <c r="T27" i="33"/>
  <c r="K46" i="17" s="1"/>
  <c r="T28" i="33"/>
  <c r="K47" i="17" s="1"/>
  <c r="T29" i="33"/>
  <c r="K48" i="17" s="1"/>
  <c r="T30" i="33"/>
  <c r="K49" i="17" s="1"/>
  <c r="T31" i="33"/>
  <c r="K50" i="17" s="1"/>
  <c r="T32" i="33"/>
  <c r="K51" i="17" s="1"/>
  <c r="T33" i="33"/>
  <c r="T34" i="33"/>
  <c r="K52" i="17" s="1"/>
  <c r="T35" i="33"/>
  <c r="K53" i="17" s="1"/>
  <c r="T36" i="33"/>
  <c r="K54" i="17" s="1"/>
  <c r="T37" i="33"/>
  <c r="K55" i="17" s="1"/>
  <c r="T38" i="33"/>
  <c r="K56" i="17" s="1"/>
  <c r="T39" i="33"/>
  <c r="K57" i="17" s="1"/>
  <c r="T40" i="33"/>
  <c r="K58" i="17" s="1"/>
  <c r="T41" i="33"/>
  <c r="K59" i="17" s="1"/>
  <c r="T42" i="33"/>
  <c r="K60" i="17" s="1"/>
  <c r="T43" i="33"/>
  <c r="K61" i="17" s="1"/>
  <c r="T44" i="33"/>
  <c r="K62" i="17" s="1"/>
  <c r="T45" i="33"/>
  <c r="K63" i="17" s="1"/>
  <c r="T46" i="33"/>
  <c r="K64" i="17" s="1"/>
  <c r="T47" i="33"/>
  <c r="K65" i="17" s="1"/>
  <c r="T48" i="33"/>
  <c r="K66" i="17" s="1"/>
  <c r="T49" i="33"/>
  <c r="T50" i="33"/>
  <c r="K67" i="17" s="1"/>
  <c r="T51" i="33"/>
  <c r="K68" i="17" s="1"/>
  <c r="T52" i="33"/>
  <c r="K69" i="17" s="1"/>
  <c r="T53" i="33"/>
  <c r="K70" i="17" s="1"/>
  <c r="T54" i="33"/>
  <c r="K71" i="17" s="1"/>
  <c r="T55" i="33"/>
  <c r="K72" i="17" s="1"/>
  <c r="T56" i="33"/>
  <c r="K73" i="17" s="1"/>
  <c r="T57" i="33"/>
  <c r="K74" i="17" s="1"/>
  <c r="T58" i="33"/>
  <c r="K75" i="17" s="1"/>
  <c r="T59" i="33"/>
  <c r="K76" i="17" s="1"/>
  <c r="T60" i="33"/>
  <c r="K77" i="17" s="1"/>
  <c r="T61" i="33"/>
  <c r="K78" i="17" s="1"/>
  <c r="T62" i="33"/>
  <c r="K79" i="17" s="1"/>
  <c r="T63" i="33"/>
  <c r="K80" i="17" s="1"/>
  <c r="T64" i="33"/>
  <c r="K81" i="17" s="1"/>
  <c r="T65" i="33"/>
  <c r="K82" i="17" s="1"/>
  <c r="T66" i="33"/>
  <c r="K83" i="17" s="1"/>
  <c r="T67" i="33"/>
  <c r="K84" i="17" s="1"/>
  <c r="T68" i="33"/>
  <c r="K85" i="17" s="1"/>
  <c r="T69" i="33"/>
  <c r="K86" i="17" s="1"/>
  <c r="T70" i="33"/>
  <c r="K87" i="17" s="1"/>
  <c r="T71" i="33"/>
  <c r="K88" i="17" s="1"/>
  <c r="T72" i="33"/>
  <c r="K89" i="17" s="1"/>
  <c r="T73" i="33"/>
  <c r="K90" i="17" s="1"/>
  <c r="T74" i="33"/>
  <c r="K91" i="17" s="1"/>
  <c r="T75" i="33"/>
  <c r="K92" i="17" s="1"/>
  <c r="T76" i="33"/>
  <c r="K93" i="17" s="1"/>
  <c r="T77" i="33"/>
  <c r="K94" i="17" s="1"/>
  <c r="T78" i="33"/>
  <c r="K95" i="17" s="1"/>
  <c r="T79" i="33"/>
  <c r="K96" i="17" s="1"/>
  <c r="T80" i="33"/>
  <c r="K97" i="17" s="1"/>
  <c r="T81" i="33"/>
  <c r="K98" i="17" s="1"/>
  <c r="T82" i="33"/>
  <c r="K99" i="17" s="1"/>
  <c r="T83" i="33"/>
  <c r="K100" i="17" s="1"/>
  <c r="T84" i="33"/>
  <c r="K101" i="17" s="1"/>
  <c r="T85" i="33"/>
  <c r="K102" i="17" s="1"/>
  <c r="T86" i="33"/>
  <c r="K103" i="17" s="1"/>
  <c r="T87" i="33"/>
  <c r="K104" i="17" s="1"/>
  <c r="T88" i="33"/>
  <c r="K105" i="17" s="1"/>
  <c r="T89" i="33"/>
  <c r="K106" i="17" s="1"/>
  <c r="T90" i="33"/>
  <c r="K107" i="17" s="1"/>
  <c r="T91" i="33"/>
  <c r="K108" i="17" s="1"/>
  <c r="T92" i="33"/>
  <c r="K109" i="17" s="1"/>
  <c r="T93" i="33"/>
  <c r="K110" i="17" s="1"/>
  <c r="T94" i="33"/>
  <c r="K111" i="17" s="1"/>
  <c r="T95" i="33"/>
  <c r="K112" i="17" s="1"/>
  <c r="T96" i="33"/>
  <c r="K113" i="17" s="1"/>
  <c r="T97" i="33"/>
  <c r="K114" i="17" s="1"/>
  <c r="T98" i="33"/>
  <c r="K115" i="17" s="1"/>
  <c r="T99" i="33"/>
  <c r="K116" i="17" s="1"/>
  <c r="T100" i="33"/>
  <c r="K117" i="17" s="1"/>
  <c r="T101" i="33"/>
  <c r="K118" i="17" s="1"/>
  <c r="T102" i="33"/>
  <c r="K119" i="17" s="1"/>
  <c r="T103" i="33"/>
  <c r="K120" i="17" s="1"/>
  <c r="T104" i="33"/>
  <c r="K121" i="17" s="1"/>
  <c r="T105" i="33"/>
  <c r="K122" i="17" s="1"/>
  <c r="T106" i="33"/>
  <c r="K123" i="17" s="1"/>
  <c r="T107" i="33"/>
  <c r="K124" i="17" s="1"/>
  <c r="T108" i="33"/>
  <c r="K125" i="17" s="1"/>
  <c r="T109" i="33"/>
  <c r="K126" i="17" s="1"/>
  <c r="T110" i="33"/>
  <c r="K127" i="17" s="1"/>
  <c r="T111" i="33"/>
  <c r="K128" i="17" s="1"/>
  <c r="T112" i="33"/>
  <c r="K129" i="17" s="1"/>
  <c r="T113" i="33"/>
  <c r="K130" i="17" s="1"/>
  <c r="T114" i="33"/>
  <c r="K131" i="17" s="1"/>
  <c r="T115" i="33"/>
  <c r="K132" i="17" s="1"/>
  <c r="T116" i="33"/>
  <c r="K133" i="17" s="1"/>
  <c r="T117" i="33"/>
  <c r="K134" i="17" s="1"/>
  <c r="T118" i="33"/>
  <c r="K135" i="17" s="1"/>
  <c r="T119" i="33"/>
  <c r="K136" i="17" s="1"/>
  <c r="T120" i="33"/>
  <c r="K137" i="17" s="1"/>
  <c r="T121" i="33"/>
  <c r="K138" i="17" s="1"/>
  <c r="T122" i="33"/>
  <c r="K139" i="17" s="1"/>
  <c r="T123" i="33"/>
  <c r="K140" i="17" s="1"/>
  <c r="T124" i="33"/>
  <c r="K141" i="17" s="1"/>
  <c r="T125" i="33"/>
  <c r="K142" i="17" s="1"/>
  <c r="T126" i="33"/>
  <c r="K143" i="17" s="1"/>
  <c r="T127" i="33"/>
  <c r="K144" i="17" s="1"/>
  <c r="T128" i="33"/>
  <c r="K145" i="17" s="1"/>
  <c r="T129" i="33"/>
  <c r="K146" i="17" s="1"/>
  <c r="T130" i="33"/>
  <c r="K147" i="17" s="1"/>
  <c r="T131" i="33"/>
  <c r="K148" i="17" s="1"/>
  <c r="T132" i="33"/>
  <c r="K149" i="17" s="1"/>
  <c r="T133" i="33"/>
  <c r="K150" i="17" s="1"/>
  <c r="T134" i="33"/>
  <c r="K151" i="17" s="1"/>
  <c r="T135" i="33"/>
  <c r="K152" i="17" s="1"/>
  <c r="T136" i="33"/>
  <c r="K153" i="17" s="1"/>
  <c r="T137" i="33"/>
  <c r="K154" i="17" s="1"/>
  <c r="T138" i="33"/>
  <c r="K155" i="17" s="1"/>
  <c r="T139" i="33"/>
  <c r="K156" i="17" s="1"/>
  <c r="T140" i="33"/>
  <c r="K157" i="17" s="1"/>
  <c r="T141" i="33"/>
  <c r="K158" i="17" s="1"/>
  <c r="T142" i="33"/>
  <c r="K159" i="17" s="1"/>
  <c r="T143" i="33"/>
  <c r="K160" i="17" s="1"/>
  <c r="T144" i="33"/>
  <c r="K161" i="17" s="1"/>
  <c r="T145" i="33"/>
  <c r="K162" i="17" s="1"/>
  <c r="T146" i="33"/>
  <c r="K163" i="17" s="1"/>
  <c r="T147" i="33"/>
  <c r="K164" i="17" s="1"/>
  <c r="T148" i="33"/>
  <c r="K165" i="17" s="1"/>
  <c r="T149" i="33"/>
  <c r="K166" i="17" s="1"/>
  <c r="T150" i="33"/>
  <c r="K167" i="17" s="1"/>
  <c r="T151" i="33"/>
  <c r="K168" i="17" s="1"/>
  <c r="T152" i="33"/>
  <c r="K169" i="17" s="1"/>
  <c r="T153" i="33"/>
  <c r="K170" i="17" s="1"/>
  <c r="T154" i="33"/>
  <c r="K171" i="17" s="1"/>
  <c r="AI17" i="17"/>
  <c r="AI16" i="17"/>
  <c r="J35" i="34" l="1"/>
  <c r="L34" i="34"/>
  <c r="W177" i="33"/>
  <c r="AC177" i="33" s="1"/>
  <c r="W181" i="33"/>
  <c r="AC181" i="33" s="1"/>
  <c r="V180" i="33"/>
  <c r="Y180" i="33"/>
  <c r="Z180" i="33" s="1"/>
  <c r="AA180" i="33" s="1"/>
  <c r="V179" i="33"/>
  <c r="Y179" i="33"/>
  <c r="Z179" i="33" s="1"/>
  <c r="AA179" i="33" s="1"/>
  <c r="M29" i="17" s="1"/>
  <c r="AA16" i="33"/>
  <c r="O24" i="34"/>
  <c r="K25" i="34"/>
  <c r="N24" i="34"/>
  <c r="Y30" i="17"/>
  <c r="X30" i="17" s="1"/>
  <c r="Y31" i="17"/>
  <c r="X31" i="17" s="1"/>
  <c r="AA6" i="33"/>
  <c r="AA177" i="33"/>
  <c r="AD177" i="33" s="1"/>
  <c r="Y32" i="17"/>
  <c r="X32" i="17" s="1"/>
  <c r="AA164" i="33"/>
  <c r="AA62" i="33"/>
  <c r="AA22" i="33"/>
  <c r="AA160" i="33"/>
  <c r="AA37" i="33"/>
  <c r="AA26" i="33"/>
  <c r="AA168" i="33"/>
  <c r="AA159" i="33"/>
  <c r="AA73" i="33"/>
  <c r="AA163" i="33"/>
  <c r="AD163" i="33" s="1"/>
  <c r="AA49" i="33"/>
  <c r="AA166" i="33"/>
  <c r="AD166" i="33" s="1"/>
  <c r="AA33" i="33"/>
  <c r="AA155" i="33"/>
  <c r="AA17" i="33"/>
  <c r="AA12" i="33"/>
  <c r="AA158" i="33"/>
  <c r="AA124" i="33"/>
  <c r="AA157" i="33"/>
  <c r="AA35" i="33"/>
  <c r="AA170" i="33"/>
  <c r="AA173" i="33"/>
  <c r="AD173" i="33" s="1"/>
  <c r="AA145" i="33"/>
  <c r="AA165" i="33"/>
  <c r="AD165" i="33" s="1"/>
  <c r="AA113" i="33"/>
  <c r="Y34" i="17"/>
  <c r="X34" i="17" s="1"/>
  <c r="Y33" i="17"/>
  <c r="X33" i="17" s="1"/>
  <c r="Y173" i="33"/>
  <c r="Z173" i="33" s="1"/>
  <c r="X173" i="33"/>
  <c r="X172" i="33"/>
  <c r="Y172" i="33"/>
  <c r="Z172" i="33" s="1"/>
  <c r="W167" i="33"/>
  <c r="W84" i="33"/>
  <c r="Y165" i="33"/>
  <c r="Z165" i="33" s="1"/>
  <c r="X165" i="33"/>
  <c r="Y166" i="33"/>
  <c r="Z166" i="33" s="1"/>
  <c r="X166" i="33"/>
  <c r="Y164" i="33"/>
  <c r="W152" i="33"/>
  <c r="V152" i="33"/>
  <c r="W144" i="33"/>
  <c r="V144" i="33"/>
  <c r="W136" i="33"/>
  <c r="V136" i="33"/>
  <c r="W128" i="33"/>
  <c r="V128" i="33"/>
  <c r="W120" i="33"/>
  <c r="V120" i="33"/>
  <c r="W112" i="33"/>
  <c r="V112" i="33"/>
  <c r="W104" i="33"/>
  <c r="V104" i="33"/>
  <c r="V96" i="33"/>
  <c r="W96" i="33"/>
  <c r="W88" i="33"/>
  <c r="V88" i="33"/>
  <c r="W80" i="33"/>
  <c r="V80" i="33"/>
  <c r="W72" i="33"/>
  <c r="V72" i="33"/>
  <c r="V64" i="33"/>
  <c r="W64" i="33"/>
  <c r="W56" i="33"/>
  <c r="V56" i="33"/>
  <c r="W48" i="33"/>
  <c r="V48" i="33"/>
  <c r="V32" i="33"/>
  <c r="W32" i="33"/>
  <c r="V24" i="33"/>
  <c r="W24" i="33"/>
  <c r="W16" i="33"/>
  <c r="V16" i="33"/>
  <c r="V8" i="33"/>
  <c r="W8" i="33"/>
  <c r="M170" i="17"/>
  <c r="M154" i="17"/>
  <c r="M146" i="17"/>
  <c r="M138" i="17"/>
  <c r="M114" i="17"/>
  <c r="M106" i="17"/>
  <c r="M98" i="17"/>
  <c r="M82" i="17"/>
  <c r="M74" i="17"/>
  <c r="M59" i="17"/>
  <c r="M44" i="17"/>
  <c r="M22" i="17"/>
  <c r="W151" i="33"/>
  <c r="V151" i="33"/>
  <c r="W143" i="33"/>
  <c r="V143" i="33"/>
  <c r="W135" i="33"/>
  <c r="V135" i="33"/>
  <c r="W127" i="33"/>
  <c r="V127" i="33"/>
  <c r="W119" i="33"/>
  <c r="V119" i="33"/>
  <c r="W111" i="33"/>
  <c r="V111" i="33"/>
  <c r="W103" i="33"/>
  <c r="V103" i="33"/>
  <c r="W95" i="33"/>
  <c r="V95" i="33"/>
  <c r="V87" i="33"/>
  <c r="W87" i="33"/>
  <c r="W79" i="33"/>
  <c r="V79" i="33"/>
  <c r="W71" i="33"/>
  <c r="V71" i="33"/>
  <c r="V63" i="33"/>
  <c r="W63" i="33"/>
  <c r="V55" i="33"/>
  <c r="W55" i="33"/>
  <c r="W47" i="33"/>
  <c r="V47" i="33"/>
  <c r="W39" i="33"/>
  <c r="V39" i="33"/>
  <c r="V31" i="33"/>
  <c r="W31" i="33"/>
  <c r="W23" i="33"/>
  <c r="V23" i="33"/>
  <c r="W15" i="33"/>
  <c r="V15" i="33"/>
  <c r="W7" i="33"/>
  <c r="V7" i="33"/>
  <c r="M169" i="17"/>
  <c r="M161" i="17"/>
  <c r="M153" i="17"/>
  <c r="M145" i="17"/>
  <c r="M137" i="17"/>
  <c r="M129" i="17"/>
  <c r="M121" i="17"/>
  <c r="M113" i="17"/>
  <c r="M105" i="17"/>
  <c r="M97" i="17"/>
  <c r="M89" i="17"/>
  <c r="M81" i="17"/>
  <c r="M73" i="17"/>
  <c r="M66" i="17"/>
  <c r="M51" i="17"/>
  <c r="M43" i="17"/>
  <c r="M21" i="17"/>
  <c r="W150" i="33"/>
  <c r="V150" i="33"/>
  <c r="W161" i="33"/>
  <c r="V161" i="33" s="1"/>
  <c r="W162" i="33"/>
  <c r="V162" i="33" s="1"/>
  <c r="W142" i="33"/>
  <c r="V142" i="33"/>
  <c r="W134" i="33"/>
  <c r="V134" i="33"/>
  <c r="W126" i="33"/>
  <c r="V126" i="33"/>
  <c r="W118" i="33"/>
  <c r="V118" i="33"/>
  <c r="W110" i="33"/>
  <c r="V110" i="33"/>
  <c r="W102" i="33"/>
  <c r="V102" i="33"/>
  <c r="W94" i="33"/>
  <c r="V94" i="33"/>
  <c r="W86" i="33"/>
  <c r="V86" i="33"/>
  <c r="W78" i="33"/>
  <c r="V78" i="33"/>
  <c r="W70" i="33"/>
  <c r="V70" i="33"/>
  <c r="W62" i="33"/>
  <c r="V62" i="33"/>
  <c r="V54" i="33"/>
  <c r="W54" i="33"/>
  <c r="V46" i="33"/>
  <c r="W46" i="33"/>
  <c r="W38" i="33"/>
  <c r="V38" i="33"/>
  <c r="W30" i="33"/>
  <c r="V30" i="33"/>
  <c r="W22" i="33"/>
  <c r="V22" i="33"/>
  <c r="W160" i="33"/>
  <c r="V160" i="33" s="1"/>
  <c r="W14" i="33"/>
  <c r="V14" i="33"/>
  <c r="W6" i="33"/>
  <c r="V6" i="33"/>
  <c r="M168" i="17"/>
  <c r="M160" i="17"/>
  <c r="M152" i="17"/>
  <c r="M144" i="17"/>
  <c r="M136" i="17"/>
  <c r="M128" i="17"/>
  <c r="M120" i="17"/>
  <c r="M112" i="17"/>
  <c r="M104" i="17"/>
  <c r="M96" i="17"/>
  <c r="M88" i="17"/>
  <c r="M80" i="17"/>
  <c r="M72" i="17"/>
  <c r="M65" i="17"/>
  <c r="M57" i="17"/>
  <c r="M50" i="17"/>
  <c r="M42" i="17"/>
  <c r="M28" i="17"/>
  <c r="M20" i="17"/>
  <c r="W149" i="33"/>
  <c r="V149" i="33"/>
  <c r="W141" i="33"/>
  <c r="V141" i="33"/>
  <c r="W133" i="33"/>
  <c r="L150" i="17" s="1"/>
  <c r="V133" i="33"/>
  <c r="W125" i="33"/>
  <c r="V125" i="33"/>
  <c r="W117" i="33"/>
  <c r="L134" i="17" s="1"/>
  <c r="V117" i="33"/>
  <c r="W109" i="33"/>
  <c r="L126" i="17" s="1"/>
  <c r="V109" i="33"/>
  <c r="W101" i="33"/>
  <c r="L118" i="17" s="1"/>
  <c r="V101" i="33"/>
  <c r="W93" i="33"/>
  <c r="L110" i="17" s="1"/>
  <c r="V93" i="33"/>
  <c r="W85" i="33"/>
  <c r="L102" i="17" s="1"/>
  <c r="V85" i="33"/>
  <c r="W77" i="33"/>
  <c r="V77" i="33"/>
  <c r="W69" i="33"/>
  <c r="L86" i="17" s="1"/>
  <c r="V69" i="33"/>
  <c r="W61" i="33"/>
  <c r="L78" i="17" s="1"/>
  <c r="V61" i="33"/>
  <c r="W53" i="33"/>
  <c r="L70" i="17" s="1"/>
  <c r="V53" i="33"/>
  <c r="V45" i="33"/>
  <c r="W45" i="33"/>
  <c r="W37" i="33"/>
  <c r="V37" i="33"/>
  <c r="W29" i="33"/>
  <c r="V29" i="33"/>
  <c r="W21" i="33"/>
  <c r="V21" i="33"/>
  <c r="V13" i="33"/>
  <c r="W13" i="33"/>
  <c r="V5" i="33"/>
  <c r="W5" i="33"/>
  <c r="M159" i="17"/>
  <c r="M151" i="17"/>
  <c r="M143" i="17"/>
  <c r="M135" i="17"/>
  <c r="M127" i="17"/>
  <c r="M119" i="17"/>
  <c r="M111" i="17"/>
  <c r="M103" i="17"/>
  <c r="M95" i="17"/>
  <c r="M87" i="17"/>
  <c r="M71" i="17"/>
  <c r="M64" i="17"/>
  <c r="M56" i="17"/>
  <c r="M49" i="17"/>
  <c r="M27" i="17"/>
  <c r="W148" i="33"/>
  <c r="L165" i="17" s="1"/>
  <c r="V148" i="33"/>
  <c r="W140" i="33"/>
  <c r="V140" i="33"/>
  <c r="W132" i="33"/>
  <c r="L149" i="17" s="1"/>
  <c r="V132" i="33"/>
  <c r="W124" i="33"/>
  <c r="V124" i="33"/>
  <c r="W157" i="33"/>
  <c r="W116" i="33"/>
  <c r="V116" i="33"/>
  <c r="W108" i="33"/>
  <c r="L125" i="17" s="1"/>
  <c r="V108" i="33"/>
  <c r="W100" i="33"/>
  <c r="L117" i="17" s="1"/>
  <c r="V100" i="33"/>
  <c r="W92" i="33"/>
  <c r="L109" i="17" s="1"/>
  <c r="V92" i="33"/>
  <c r="V84" i="33"/>
  <c r="W76" i="33"/>
  <c r="L93" i="17" s="1"/>
  <c r="V76" i="33"/>
  <c r="W68" i="33"/>
  <c r="L85" i="17" s="1"/>
  <c r="V68" i="33"/>
  <c r="W60" i="33"/>
  <c r="L77" i="17" s="1"/>
  <c r="V60" i="33"/>
  <c r="V52" i="33"/>
  <c r="W52" i="33"/>
  <c r="V44" i="33"/>
  <c r="W44" i="33"/>
  <c r="W36" i="33"/>
  <c r="V36" i="33"/>
  <c r="W28" i="33"/>
  <c r="V28" i="33"/>
  <c r="W20" i="33"/>
  <c r="V20" i="33"/>
  <c r="W12" i="33"/>
  <c r="V12" i="33"/>
  <c r="W158" i="33"/>
  <c r="V158" i="33" s="1"/>
  <c r="V4" i="33"/>
  <c r="W4" i="33"/>
  <c r="M166" i="17"/>
  <c r="M158" i="17"/>
  <c r="M150" i="17"/>
  <c r="M142" i="17"/>
  <c r="M134" i="17"/>
  <c r="M126" i="17"/>
  <c r="M118" i="17"/>
  <c r="M110" i="17"/>
  <c r="M102" i="17"/>
  <c r="M94" i="17"/>
  <c r="M86" i="17"/>
  <c r="M78" i="17"/>
  <c r="M70" i="17"/>
  <c r="M63" i="17"/>
  <c r="M48" i="17"/>
  <c r="M40" i="17"/>
  <c r="M26" i="17"/>
  <c r="M19" i="17"/>
  <c r="W147" i="33"/>
  <c r="L164" i="17" s="1"/>
  <c r="V147" i="33"/>
  <c r="W139" i="33"/>
  <c r="V139" i="33"/>
  <c r="W131" i="33"/>
  <c r="L148" i="17" s="1"/>
  <c r="V131" i="33"/>
  <c r="W123" i="33"/>
  <c r="V123" i="33"/>
  <c r="W115" i="33"/>
  <c r="V115" i="33"/>
  <c r="W107" i="33"/>
  <c r="V107" i="33"/>
  <c r="W99" i="33"/>
  <c r="V99" i="33"/>
  <c r="W91" i="33"/>
  <c r="V91" i="33"/>
  <c r="W83" i="33"/>
  <c r="V83" i="33"/>
  <c r="W75" i="33"/>
  <c r="V75" i="33"/>
  <c r="W67" i="33"/>
  <c r="V67" i="33"/>
  <c r="W59" i="33"/>
  <c r="V59" i="33"/>
  <c r="W51" i="33"/>
  <c r="V51" i="33"/>
  <c r="W43" i="33"/>
  <c r="V43" i="33"/>
  <c r="V35" i="33"/>
  <c r="W35" i="33"/>
  <c r="V27" i="33"/>
  <c r="W27" i="33"/>
  <c r="V19" i="33"/>
  <c r="W19" i="33"/>
  <c r="W11" i="33"/>
  <c r="V11" i="33"/>
  <c r="W3" i="33"/>
  <c r="V3" i="33"/>
  <c r="M165" i="17"/>
  <c r="M157" i="17"/>
  <c r="M149" i="17"/>
  <c r="M133" i="17"/>
  <c r="M125" i="17"/>
  <c r="M117" i="17"/>
  <c r="M109" i="17"/>
  <c r="M93" i="17"/>
  <c r="M85" i="17"/>
  <c r="M77" i="17"/>
  <c r="M69" i="17"/>
  <c r="M62" i="17"/>
  <c r="M54" i="17"/>
  <c r="M47" i="17"/>
  <c r="M39" i="17"/>
  <c r="M18" i="17"/>
  <c r="W154" i="33"/>
  <c r="L171" i="17" s="1"/>
  <c r="V154" i="33"/>
  <c r="W146" i="33"/>
  <c r="V146" i="33"/>
  <c r="W138" i="33"/>
  <c r="L155" i="17" s="1"/>
  <c r="V138" i="33"/>
  <c r="W130" i="33"/>
  <c r="L147" i="17" s="1"/>
  <c r="V130" i="33"/>
  <c r="W122" i="33"/>
  <c r="V122" i="33"/>
  <c r="W114" i="33"/>
  <c r="L131" i="17" s="1"/>
  <c r="V114" i="33"/>
  <c r="W106" i="33"/>
  <c r="V106" i="33"/>
  <c r="V98" i="33"/>
  <c r="W98" i="33"/>
  <c r="V90" i="33"/>
  <c r="W90" i="33"/>
  <c r="L107" i="17" s="1"/>
  <c r="V82" i="33"/>
  <c r="W82" i="33"/>
  <c r="V74" i="33"/>
  <c r="W74" i="33"/>
  <c r="L91" i="17" s="1"/>
  <c r="V66" i="33"/>
  <c r="W66" i="33"/>
  <c r="L83" i="17" s="1"/>
  <c r="V58" i="33"/>
  <c r="W58" i="33"/>
  <c r="V50" i="33"/>
  <c r="W50" i="33"/>
  <c r="V42" i="33"/>
  <c r="W42" i="33"/>
  <c r="L60" i="17" s="1"/>
  <c r="W34" i="33"/>
  <c r="V34" i="33"/>
  <c r="W26" i="33"/>
  <c r="L45" i="17" s="1"/>
  <c r="V26" i="33"/>
  <c r="W18" i="33"/>
  <c r="V18" i="33"/>
  <c r="W10" i="33"/>
  <c r="V10" i="33"/>
  <c r="W2" i="33"/>
  <c r="V2" i="33"/>
  <c r="M164" i="17"/>
  <c r="M156" i="17"/>
  <c r="M148" i="17"/>
  <c r="M140" i="17"/>
  <c r="M132" i="17"/>
  <c r="M124" i="17"/>
  <c r="M116" i="17"/>
  <c r="M108" i="17"/>
  <c r="M100" i="17"/>
  <c r="M92" i="17"/>
  <c r="M84" i="17"/>
  <c r="M76" i="17"/>
  <c r="M68" i="17"/>
  <c r="M61" i="17"/>
  <c r="M46" i="17"/>
  <c r="M38" i="17"/>
  <c r="M24" i="17"/>
  <c r="M17" i="17"/>
  <c r="V153" i="33"/>
  <c r="W153" i="33"/>
  <c r="V145" i="33"/>
  <c r="W145" i="33"/>
  <c r="L162" i="17" s="1"/>
  <c r="V137" i="33"/>
  <c r="W137" i="33"/>
  <c r="V129" i="33"/>
  <c r="W129" i="33"/>
  <c r="L146" i="17" s="1"/>
  <c r="V121" i="33"/>
  <c r="W121" i="33"/>
  <c r="V113" i="33"/>
  <c r="W113" i="33"/>
  <c r="L130" i="17" s="1"/>
  <c r="W97" i="33"/>
  <c r="L114" i="17" s="1"/>
  <c r="V97" i="33"/>
  <c r="W89" i="33"/>
  <c r="V89" i="33"/>
  <c r="W81" i="33"/>
  <c r="L98" i="17" s="1"/>
  <c r="V81" i="33"/>
  <c r="W73" i="33"/>
  <c r="V73" i="33"/>
  <c r="W159" i="33"/>
  <c r="W65" i="33"/>
  <c r="L82" i="17" s="1"/>
  <c r="V65" i="33"/>
  <c r="W57" i="33"/>
  <c r="L74" i="17" s="1"/>
  <c r="V57" i="33"/>
  <c r="W163" i="33"/>
  <c r="AC163" i="33" s="1"/>
  <c r="W49" i="33"/>
  <c r="V49" i="33"/>
  <c r="W41" i="33"/>
  <c r="V41" i="33"/>
  <c r="V33" i="33"/>
  <c r="W33" i="33"/>
  <c r="W25" i="33"/>
  <c r="V25" i="33"/>
  <c r="W17" i="33"/>
  <c r="V17" i="33"/>
  <c r="W155" i="33"/>
  <c r="V9" i="33"/>
  <c r="W9" i="33"/>
  <c r="M171" i="17"/>
  <c r="M163" i="17"/>
  <c r="M155" i="17"/>
  <c r="M139" i="17"/>
  <c r="M131" i="17"/>
  <c r="M123" i="17"/>
  <c r="M115" i="17"/>
  <c r="M107" i="17"/>
  <c r="M99" i="17"/>
  <c r="M91" i="17"/>
  <c r="M83" i="17"/>
  <c r="M75" i="17"/>
  <c r="M67" i="17"/>
  <c r="M60" i="17"/>
  <c r="M52" i="17"/>
  <c r="M37" i="17"/>
  <c r="M23" i="17"/>
  <c r="M16" i="17"/>
  <c r="M35" i="17"/>
  <c r="L142" i="17"/>
  <c r="L94" i="17"/>
  <c r="L136" i="17"/>
  <c r="L128" i="17"/>
  <c r="L120" i="17"/>
  <c r="L112" i="17"/>
  <c r="L104" i="17"/>
  <c r="L96" i="17"/>
  <c r="L88" i="17"/>
  <c r="L80" i="17"/>
  <c r="L72" i="17"/>
  <c r="L65" i="17"/>
  <c r="L57" i="17"/>
  <c r="L50" i="17"/>
  <c r="L42" i="17"/>
  <c r="L28" i="17"/>
  <c r="L20" i="17"/>
  <c r="L157" i="17"/>
  <c r="L133" i="17"/>
  <c r="L101" i="17"/>
  <c r="L69" i="17"/>
  <c r="L138" i="17"/>
  <c r="L159" i="17"/>
  <c r="L151" i="17"/>
  <c r="L143" i="17"/>
  <c r="L135" i="17"/>
  <c r="L127" i="17"/>
  <c r="L119" i="17"/>
  <c r="L111" i="17"/>
  <c r="L103" i="17"/>
  <c r="L95" i="17"/>
  <c r="L87" i="17"/>
  <c r="L79" i="17"/>
  <c r="L71" i="17"/>
  <c r="L64" i="17"/>
  <c r="L56" i="17"/>
  <c r="L49" i="17"/>
  <c r="L41" i="17"/>
  <c r="M58" i="17"/>
  <c r="Y16" i="17"/>
  <c r="Y35" i="17"/>
  <c r="X35" i="17" s="1"/>
  <c r="Y144" i="17"/>
  <c r="Y136" i="17"/>
  <c r="Y128" i="17"/>
  <c r="Y88" i="17"/>
  <c r="Y50" i="17"/>
  <c r="Y20" i="17"/>
  <c r="Y143" i="17"/>
  <c r="Y135" i="17"/>
  <c r="Y145" i="17"/>
  <c r="X145" i="17" s="1"/>
  <c r="Y137" i="17"/>
  <c r="Y129" i="17"/>
  <c r="Y121" i="17"/>
  <c r="Y113" i="17"/>
  <c r="Y105" i="17"/>
  <c r="Y97" i="17"/>
  <c r="Y89" i="17"/>
  <c r="Y81" i="17"/>
  <c r="X81" i="17" s="1"/>
  <c r="Y73" i="17"/>
  <c r="Y66" i="17"/>
  <c r="Y58" i="17"/>
  <c r="Y51" i="17"/>
  <c r="Y43" i="17"/>
  <c r="Y29" i="17"/>
  <c r="Y21" i="17"/>
  <c r="Y161" i="17"/>
  <c r="Y160" i="17"/>
  <c r="Y127" i="17"/>
  <c r="Y119" i="17"/>
  <c r="Y111" i="17"/>
  <c r="Y103" i="17"/>
  <c r="Y95" i="17"/>
  <c r="Y87" i="17"/>
  <c r="Y79" i="17"/>
  <c r="Y71" i="17"/>
  <c r="Y64" i="17"/>
  <c r="Y56" i="17"/>
  <c r="Y49" i="17"/>
  <c r="Y41" i="17"/>
  <c r="Y27" i="17"/>
  <c r="Y96" i="17"/>
  <c r="Y42" i="17"/>
  <c r="Y166" i="17"/>
  <c r="Y158" i="17"/>
  <c r="X158" i="17" s="1"/>
  <c r="Y150" i="17"/>
  <c r="Y142" i="17"/>
  <c r="Y134" i="17"/>
  <c r="Y126" i="17"/>
  <c r="Y118" i="17"/>
  <c r="Y110" i="17"/>
  <c r="Y102" i="17"/>
  <c r="Y94" i="17"/>
  <c r="Y86" i="17"/>
  <c r="Y78" i="17"/>
  <c r="Y70" i="17"/>
  <c r="Y63" i="17"/>
  <c r="Y55" i="17"/>
  <c r="Y48" i="17"/>
  <c r="Y40" i="17"/>
  <c r="Y26" i="17"/>
  <c r="Y19" i="17"/>
  <c r="Y169" i="17"/>
  <c r="Y120" i="17"/>
  <c r="Y72" i="17"/>
  <c r="Y28" i="17"/>
  <c r="Y159" i="17"/>
  <c r="Y165" i="17"/>
  <c r="Y157" i="17"/>
  <c r="Y149" i="17"/>
  <c r="Y141" i="17"/>
  <c r="Y133" i="17"/>
  <c r="X133" i="17" s="1"/>
  <c r="Y125" i="17"/>
  <c r="Y117" i="17"/>
  <c r="Y109" i="17"/>
  <c r="Y101" i="17"/>
  <c r="Y93" i="17"/>
  <c r="Y85" i="17"/>
  <c r="Y77" i="17"/>
  <c r="Y69" i="17"/>
  <c r="Y62" i="17"/>
  <c r="Y54" i="17"/>
  <c r="Y47" i="17"/>
  <c r="Y39" i="17"/>
  <c r="Y25" i="17"/>
  <c r="Y18" i="17"/>
  <c r="Y153" i="17"/>
  <c r="Y168" i="17"/>
  <c r="Y112" i="17"/>
  <c r="Y65" i="17"/>
  <c r="Y167" i="17"/>
  <c r="Y164" i="17"/>
  <c r="Y156" i="17"/>
  <c r="X156" i="17" s="1"/>
  <c r="Y148" i="17"/>
  <c r="Y140" i="17"/>
  <c r="X140" i="17" s="1"/>
  <c r="Y132" i="17"/>
  <c r="Y124" i="17"/>
  <c r="Y116" i="17"/>
  <c r="Y108" i="17"/>
  <c r="Y100" i="17"/>
  <c r="Y92" i="17"/>
  <c r="Y84" i="17"/>
  <c r="Y76" i="17"/>
  <c r="Y68" i="17"/>
  <c r="Y61" i="17"/>
  <c r="Y53" i="17"/>
  <c r="Y46" i="17"/>
  <c r="Y38" i="17"/>
  <c r="Y24" i="17"/>
  <c r="Y17" i="17"/>
  <c r="Y80" i="17"/>
  <c r="Y171" i="17"/>
  <c r="X171" i="17" s="1"/>
  <c r="Y163" i="17"/>
  <c r="Y155" i="17"/>
  <c r="Y147" i="17"/>
  <c r="Y139" i="17"/>
  <c r="Y131" i="17"/>
  <c r="Y123" i="17"/>
  <c r="X123" i="17" s="1"/>
  <c r="Y115" i="17"/>
  <c r="X115" i="17" s="1"/>
  <c r="Y107" i="17"/>
  <c r="Y99" i="17"/>
  <c r="X99" i="17" s="1"/>
  <c r="Y91" i="17"/>
  <c r="Y83" i="17"/>
  <c r="Y75" i="17"/>
  <c r="X75" i="17" s="1"/>
  <c r="Y67" i="17"/>
  <c r="Y60" i="17"/>
  <c r="Y52" i="17"/>
  <c r="X52" i="17" s="1"/>
  <c r="Y45" i="17"/>
  <c r="X45" i="17" s="1"/>
  <c r="Y37" i="17"/>
  <c r="X37" i="17" s="1"/>
  <c r="Y23" i="17"/>
  <c r="X23" i="17" s="1"/>
  <c r="Y152" i="17"/>
  <c r="Y104" i="17"/>
  <c r="Y57" i="17"/>
  <c r="Y151" i="17"/>
  <c r="Y170" i="17"/>
  <c r="Y162" i="17"/>
  <c r="Y154" i="17"/>
  <c r="Y146" i="17"/>
  <c r="Y138" i="17"/>
  <c r="Y130" i="17"/>
  <c r="Y122" i="17"/>
  <c r="Y114" i="17"/>
  <c r="Y106" i="17"/>
  <c r="Y98" i="17"/>
  <c r="Y90" i="17"/>
  <c r="Y82" i="17"/>
  <c r="Y74" i="17"/>
  <c r="Y59" i="17"/>
  <c r="Y44" i="17"/>
  <c r="Y36" i="17"/>
  <c r="Y22" i="17"/>
  <c r="L16" i="17"/>
  <c r="AH59" i="17"/>
  <c r="AH125" i="17"/>
  <c r="AH101" i="17"/>
  <c r="L163" i="17"/>
  <c r="AH95" i="17"/>
  <c r="L166" i="17"/>
  <c r="L158" i="17"/>
  <c r="L139" i="17"/>
  <c r="AH109" i="17"/>
  <c r="AH49" i="17"/>
  <c r="L123" i="17"/>
  <c r="AH50" i="17"/>
  <c r="L122" i="17"/>
  <c r="AH149" i="17"/>
  <c r="AH117" i="17"/>
  <c r="AH93" i="17"/>
  <c r="AH138" i="17"/>
  <c r="L153" i="17"/>
  <c r="L137" i="17"/>
  <c r="L121" i="17"/>
  <c r="L113" i="17"/>
  <c r="L105" i="17"/>
  <c r="L89" i="17"/>
  <c r="L73" i="17"/>
  <c r="AH165" i="17"/>
  <c r="AH133" i="17"/>
  <c r="AH42" i="17"/>
  <c r="L168" i="17"/>
  <c r="L160" i="17"/>
  <c r="L152" i="17"/>
  <c r="L144" i="17"/>
  <c r="AH28" i="17"/>
  <c r="AH62" i="17"/>
  <c r="AH54" i="17"/>
  <c r="AH47" i="17"/>
  <c r="AH39" i="17"/>
  <c r="AH18" i="17"/>
  <c r="AH166" i="17"/>
  <c r="AH158" i="17"/>
  <c r="AH150" i="17"/>
  <c r="AH134" i="17"/>
  <c r="AH126" i="17"/>
  <c r="AH118" i="17"/>
  <c r="AH110" i="17"/>
  <c r="AH102" i="17"/>
  <c r="AH94" i="17"/>
  <c r="AH86" i="17"/>
  <c r="AH77" i="17"/>
  <c r="AH65" i="17"/>
  <c r="AH84" i="17"/>
  <c r="AH76" i="17"/>
  <c r="AH68" i="17"/>
  <c r="AH61" i="17"/>
  <c r="AH53" i="17"/>
  <c r="AH46" i="17"/>
  <c r="AH38" i="17"/>
  <c r="AH24" i="17"/>
  <c r="AH156" i="17"/>
  <c r="AH140" i="17"/>
  <c r="AH124" i="17"/>
  <c r="AH83" i="17"/>
  <c r="AH41" i="17"/>
  <c r="AH164" i="17"/>
  <c r="AH155" i="17"/>
  <c r="AH147" i="17"/>
  <c r="AH139" i="17"/>
  <c r="AH131" i="17"/>
  <c r="AH91" i="17"/>
  <c r="AH82" i="17"/>
  <c r="AH72" i="17"/>
  <c r="AH57" i="17"/>
  <c r="AH36" i="17"/>
  <c r="AH66" i="17"/>
  <c r="AH58" i="17"/>
  <c r="AH51" i="17"/>
  <c r="AH43" i="17"/>
  <c r="AH29" i="17"/>
  <c r="AH21" i="17"/>
  <c r="AH81" i="17"/>
  <c r="AH56" i="17"/>
  <c r="AH145" i="17"/>
  <c r="AH121" i="17"/>
  <c r="AH113" i="17"/>
  <c r="AH97" i="17"/>
  <c r="AH89" i="17"/>
  <c r="AH80" i="17"/>
  <c r="AH70" i="17"/>
  <c r="AH27" i="17"/>
  <c r="AH168" i="17"/>
  <c r="AH160" i="17"/>
  <c r="AH152" i="17"/>
  <c r="AH144" i="17"/>
  <c r="AH136" i="17"/>
  <c r="AH128" i="17"/>
  <c r="AH120" i="17"/>
  <c r="AH112" i="17"/>
  <c r="AH104" i="17"/>
  <c r="AH96" i="17"/>
  <c r="AH88" i="17"/>
  <c r="AH79" i="17"/>
  <c r="AH69" i="17"/>
  <c r="AH63" i="17"/>
  <c r="AH55" i="17"/>
  <c r="AH48" i="17"/>
  <c r="AH40" i="17"/>
  <c r="AH26" i="17"/>
  <c r="AH19" i="17"/>
  <c r="AH159" i="17"/>
  <c r="AH143" i="17"/>
  <c r="AH127" i="17"/>
  <c r="AH78" i="17"/>
  <c r="J36" i="34" l="1"/>
  <c r="L35" i="34"/>
  <c r="X177" i="33"/>
  <c r="Y177" i="33"/>
  <c r="Z177" i="33" s="1"/>
  <c r="AA181" i="33" s="1"/>
  <c r="AD181" i="33" s="1"/>
  <c r="Y181" i="33"/>
  <c r="Z181" i="33" s="1"/>
  <c r="X181" i="33"/>
  <c r="O25" i="34"/>
  <c r="K26" i="34"/>
  <c r="N25" i="34"/>
  <c r="AB177" i="33"/>
  <c r="Y160" i="33"/>
  <c r="V169" i="33"/>
  <c r="Y169" i="33"/>
  <c r="Q35" i="17"/>
  <c r="R35" i="17"/>
  <c r="L141" i="17"/>
  <c r="V157" i="33"/>
  <c r="X163" i="33"/>
  <c r="Y155" i="33"/>
  <c r="V155" i="33"/>
  <c r="Y159" i="33"/>
  <c r="V159" i="33"/>
  <c r="L106" i="17"/>
  <c r="L132" i="17"/>
  <c r="L90" i="17"/>
  <c r="M90" i="17"/>
  <c r="M41" i="17"/>
  <c r="L36" i="17"/>
  <c r="M36" i="17"/>
  <c r="L116" i="17"/>
  <c r="Y163" i="33"/>
  <c r="Z163" i="33" s="1"/>
  <c r="Y161" i="33"/>
  <c r="Z161" i="33" s="1"/>
  <c r="Y162" i="33"/>
  <c r="Z162" i="33" s="1"/>
  <c r="L59" i="17"/>
  <c r="L100" i="17"/>
  <c r="AH167" i="17"/>
  <c r="AH105" i="17"/>
  <c r="AH73" i="17"/>
  <c r="AH74" i="17"/>
  <c r="AH119" i="17"/>
  <c r="AH71" i="17"/>
  <c r="AH108" i="17"/>
  <c r="AH132" i="17"/>
  <c r="AH111" i="17"/>
  <c r="AH153" i="17"/>
  <c r="AH170" i="17"/>
  <c r="AH148" i="17"/>
  <c r="AH151" i="17"/>
  <c r="AH90" i="17"/>
  <c r="AH114" i="17"/>
  <c r="M25" i="17"/>
  <c r="AH92" i="17"/>
  <c r="AH44" i="17"/>
  <c r="AH129" i="17"/>
  <c r="AH103" i="17"/>
  <c r="AH137" i="17"/>
  <c r="AH116" i="17"/>
  <c r="AH106" i="17"/>
  <c r="AH162" i="17"/>
  <c r="X161" i="17"/>
  <c r="AH87" i="17"/>
  <c r="AH135" i="17"/>
  <c r="X107" i="17"/>
  <c r="M141" i="17"/>
  <c r="AH64" i="17"/>
  <c r="X60" i="17"/>
  <c r="AH100" i="17"/>
  <c r="AH142" i="17"/>
  <c r="AH85" i="17"/>
  <c r="AH22" i="17"/>
  <c r="AH157" i="17"/>
  <c r="Y157" i="33"/>
  <c r="L22" i="17"/>
  <c r="L92" i="17"/>
  <c r="L129" i="17"/>
  <c r="L44" i="17"/>
  <c r="L108" i="17"/>
  <c r="L145" i="17"/>
  <c r="L124" i="17"/>
  <c r="L140" i="17"/>
  <c r="AH146" i="17"/>
  <c r="L81" i="17"/>
  <c r="L154" i="17"/>
  <c r="L156" i="17"/>
  <c r="L167" i="17"/>
  <c r="AH25" i="17"/>
  <c r="L97" i="17"/>
  <c r="L170" i="17"/>
  <c r="AH20" i="17"/>
  <c r="AH52" i="17"/>
  <c r="AH115" i="17"/>
  <c r="AH23" i="17"/>
  <c r="AH60" i="17"/>
  <c r="AH123" i="17"/>
  <c r="AH99" i="17"/>
  <c r="AH107" i="17"/>
  <c r="AH169" i="17"/>
  <c r="AH122" i="17"/>
  <c r="X122" i="17"/>
  <c r="AH98" i="17"/>
  <c r="AH154" i="17"/>
  <c r="Y158" i="33"/>
  <c r="AH37" i="17"/>
  <c r="AH67" i="17"/>
  <c r="AH163" i="17"/>
  <c r="AH161" i="17"/>
  <c r="AH130" i="17"/>
  <c r="AH45" i="17"/>
  <c r="AH75" i="17"/>
  <c r="AH171" i="17"/>
  <c r="X90" i="17"/>
  <c r="X98" i="17"/>
  <c r="X20" i="17"/>
  <c r="AF20" i="17"/>
  <c r="X146" i="17"/>
  <c r="AF146" i="17"/>
  <c r="X162" i="17"/>
  <c r="X50" i="17"/>
  <c r="AF57" i="17"/>
  <c r="AF120" i="17"/>
  <c r="AF159" i="17"/>
  <c r="X44" i="17"/>
  <c r="X106" i="17"/>
  <c r="X170" i="17"/>
  <c r="X68" i="17"/>
  <c r="X132" i="17"/>
  <c r="X69" i="17"/>
  <c r="X120" i="17"/>
  <c r="X70" i="17"/>
  <c r="X134" i="17"/>
  <c r="X144" i="17"/>
  <c r="X79" i="17"/>
  <c r="AF85" i="17"/>
  <c r="AF149" i="17"/>
  <c r="AF102" i="17"/>
  <c r="AF49" i="17"/>
  <c r="AF111" i="17"/>
  <c r="AF65" i="17"/>
  <c r="AF128" i="17"/>
  <c r="X151" i="17"/>
  <c r="X80" i="17"/>
  <c r="X76" i="17"/>
  <c r="X153" i="17"/>
  <c r="X77" i="17"/>
  <c r="X78" i="17"/>
  <c r="X142" i="17"/>
  <c r="X87" i="17"/>
  <c r="X21" i="17"/>
  <c r="X89" i="17"/>
  <c r="X135" i="17"/>
  <c r="AF93" i="17"/>
  <c r="AF157" i="17"/>
  <c r="AF110" i="17"/>
  <c r="AF56" i="17"/>
  <c r="AF119" i="17"/>
  <c r="AF17" i="17"/>
  <c r="AH17" i="17"/>
  <c r="AF72" i="17"/>
  <c r="AF136" i="17"/>
  <c r="X59" i="17"/>
  <c r="X57" i="17"/>
  <c r="X17" i="17"/>
  <c r="X84" i="17"/>
  <c r="X148" i="17"/>
  <c r="X18" i="17"/>
  <c r="X85" i="17"/>
  <c r="X149" i="17"/>
  <c r="X19" i="17"/>
  <c r="X86" i="17"/>
  <c r="X150" i="17"/>
  <c r="X27" i="17"/>
  <c r="X95" i="17"/>
  <c r="X29" i="17"/>
  <c r="X97" i="17"/>
  <c r="X143" i="17"/>
  <c r="AF101" i="17"/>
  <c r="AF165" i="17"/>
  <c r="AF118" i="17"/>
  <c r="AF64" i="17"/>
  <c r="AF127" i="17"/>
  <c r="AF80" i="17"/>
  <c r="X130" i="17"/>
  <c r="X104" i="17"/>
  <c r="X67" i="17"/>
  <c r="X131" i="17"/>
  <c r="X24" i="17"/>
  <c r="X92" i="17"/>
  <c r="X25" i="17"/>
  <c r="X93" i="17"/>
  <c r="X157" i="17"/>
  <c r="X26" i="17"/>
  <c r="X94" i="17"/>
  <c r="X41" i="17"/>
  <c r="X103" i="17"/>
  <c r="X43" i="17"/>
  <c r="X105" i="17"/>
  <c r="AF109" i="17"/>
  <c r="AF126" i="17"/>
  <c r="AF71" i="17"/>
  <c r="AF135" i="17"/>
  <c r="AF88" i="17"/>
  <c r="AF16" i="17"/>
  <c r="AH16" i="17"/>
  <c r="X74" i="17"/>
  <c r="X138" i="17"/>
  <c r="X152" i="17"/>
  <c r="X139" i="17"/>
  <c r="X38" i="17"/>
  <c r="X100" i="17"/>
  <c r="X39" i="17"/>
  <c r="X101" i="17"/>
  <c r="X40" i="17"/>
  <c r="X102" i="17"/>
  <c r="X49" i="17"/>
  <c r="X111" i="17"/>
  <c r="X51" i="17"/>
  <c r="X113" i="17"/>
  <c r="AF117" i="17"/>
  <c r="AF134" i="17"/>
  <c r="AF79" i="17"/>
  <c r="AF143" i="17"/>
  <c r="AF82" i="17"/>
  <c r="AF28" i="17"/>
  <c r="AF96" i="17"/>
  <c r="X82" i="17"/>
  <c r="X58" i="17"/>
  <c r="X83" i="17"/>
  <c r="X147" i="17"/>
  <c r="X46" i="17"/>
  <c r="X108" i="17"/>
  <c r="X47" i="17"/>
  <c r="X109" i="17"/>
  <c r="X159" i="17"/>
  <c r="X48" i="17"/>
  <c r="X110" i="17"/>
  <c r="X16" i="17"/>
  <c r="X56" i="17"/>
  <c r="X119" i="17"/>
  <c r="X121" i="17"/>
  <c r="X88" i="17"/>
  <c r="AF125" i="17"/>
  <c r="AF70" i="17"/>
  <c r="AF142" i="17"/>
  <c r="AF87" i="17"/>
  <c r="AF151" i="17"/>
  <c r="AF42" i="17"/>
  <c r="AF104" i="17"/>
  <c r="X22" i="17"/>
  <c r="X154" i="17"/>
  <c r="X91" i="17"/>
  <c r="X155" i="17"/>
  <c r="X53" i="17"/>
  <c r="X116" i="17"/>
  <c r="X65" i="17"/>
  <c r="X54" i="17"/>
  <c r="X117" i="17"/>
  <c r="X28" i="17"/>
  <c r="X55" i="17"/>
  <c r="X118" i="17"/>
  <c r="X42" i="17"/>
  <c r="X64" i="17"/>
  <c r="X127" i="17"/>
  <c r="X66" i="17"/>
  <c r="X129" i="17"/>
  <c r="X128" i="17"/>
  <c r="AF69" i="17"/>
  <c r="AF133" i="17"/>
  <c r="AF78" i="17"/>
  <c r="AF150" i="17"/>
  <c r="AF95" i="17"/>
  <c r="AF50" i="17"/>
  <c r="AF112" i="17"/>
  <c r="AF94" i="17"/>
  <c r="X36" i="17"/>
  <c r="X61" i="17"/>
  <c r="X124" i="17"/>
  <c r="X112" i="17"/>
  <c r="X62" i="17"/>
  <c r="X125" i="17"/>
  <c r="X72" i="17"/>
  <c r="X63" i="17"/>
  <c r="X126" i="17"/>
  <c r="X96" i="17"/>
  <c r="X71" i="17"/>
  <c r="X160" i="17"/>
  <c r="X73" i="17"/>
  <c r="X137" i="17"/>
  <c r="X136" i="17"/>
  <c r="AF77" i="17"/>
  <c r="AF86" i="17"/>
  <c r="AF41" i="17"/>
  <c r="AF103" i="17"/>
  <c r="AF171" i="17"/>
  <c r="AF163" i="17"/>
  <c r="AF45" i="17"/>
  <c r="AF144" i="17"/>
  <c r="AF108" i="17"/>
  <c r="AF140" i="17"/>
  <c r="AF123" i="17"/>
  <c r="AF73" i="17"/>
  <c r="AF105" i="17"/>
  <c r="AF137" i="17"/>
  <c r="AF44" i="17"/>
  <c r="AF74" i="17"/>
  <c r="AF106" i="17"/>
  <c r="AF138" i="17"/>
  <c r="AF131" i="17"/>
  <c r="AF152" i="17"/>
  <c r="AF116" i="17"/>
  <c r="AF148" i="17"/>
  <c r="AF158" i="17"/>
  <c r="AF60" i="17"/>
  <c r="AF81" i="17"/>
  <c r="AF113" i="17"/>
  <c r="AF145" i="17"/>
  <c r="AF154" i="17"/>
  <c r="AF114" i="17"/>
  <c r="AF139" i="17"/>
  <c r="AF160" i="17"/>
  <c r="AF92" i="17"/>
  <c r="AF124" i="17"/>
  <c r="AF156" i="17"/>
  <c r="AF166" i="17"/>
  <c r="AF167" i="17"/>
  <c r="AF89" i="17"/>
  <c r="AF121" i="17"/>
  <c r="AF153" i="17"/>
  <c r="AF22" i="17"/>
  <c r="AF59" i="17"/>
  <c r="AF162" i="17"/>
  <c r="AF90" i="17"/>
  <c r="AF122" i="17"/>
  <c r="AF83" i="17"/>
  <c r="AF147" i="17"/>
  <c r="AF168" i="17"/>
  <c r="AF100" i="17"/>
  <c r="AF132" i="17"/>
  <c r="AF164" i="17"/>
  <c r="AF97" i="17"/>
  <c r="AF129" i="17"/>
  <c r="AF107" i="17"/>
  <c r="AF36" i="17"/>
  <c r="AF170" i="17"/>
  <c r="AF98" i="17"/>
  <c r="AF130" i="17"/>
  <c r="AF91" i="17"/>
  <c r="AF155" i="17"/>
  <c r="L26" i="17"/>
  <c r="L63" i="17"/>
  <c r="L51" i="17"/>
  <c r="L23" i="17"/>
  <c r="L38" i="17"/>
  <c r="L68" i="17"/>
  <c r="L25" i="17"/>
  <c r="L62" i="17"/>
  <c r="L48" i="17"/>
  <c r="L75" i="17"/>
  <c r="L29" i="17"/>
  <c r="L66" i="17"/>
  <c r="L17" i="17"/>
  <c r="L53" i="17"/>
  <c r="L84" i="17"/>
  <c r="L47" i="17"/>
  <c r="L40" i="17"/>
  <c r="L67" i="17"/>
  <c r="L21" i="17"/>
  <c r="L58" i="17"/>
  <c r="L46" i="17"/>
  <c r="L76" i="17"/>
  <c r="L39" i="17"/>
  <c r="L27" i="17"/>
  <c r="L37" i="17"/>
  <c r="L52" i="17"/>
  <c r="L19" i="17"/>
  <c r="L55" i="17"/>
  <c r="L43" i="17"/>
  <c r="L99" i="17"/>
  <c r="L24" i="17"/>
  <c r="L61" i="17"/>
  <c r="L115" i="17"/>
  <c r="L18" i="17"/>
  <c r="L54" i="17"/>
  <c r="L161" i="17"/>
  <c r="L169" i="17"/>
  <c r="AA36" i="17"/>
  <c r="AA37" i="17"/>
  <c r="AA38" i="17"/>
  <c r="AA39" i="17"/>
  <c r="J37" i="34" l="1"/>
  <c r="L36" i="34"/>
  <c r="M147" i="17"/>
  <c r="V147" i="17"/>
  <c r="AB181" i="33"/>
  <c r="O26" i="34"/>
  <c r="N26" i="34"/>
  <c r="K27" i="34"/>
  <c r="M32" i="17"/>
  <c r="Q32" i="17" s="1"/>
  <c r="AA172" i="33"/>
  <c r="AA161" i="33"/>
  <c r="AA162" i="33"/>
  <c r="M33" i="17"/>
  <c r="M53" i="17"/>
  <c r="M34" i="17"/>
  <c r="M55" i="17"/>
  <c r="M45" i="17"/>
  <c r="M101" i="17"/>
  <c r="M79" i="17"/>
  <c r="M122" i="17"/>
  <c r="AH141" i="17"/>
  <c r="AF141" i="17"/>
  <c r="X141" i="17"/>
  <c r="AF43" i="17"/>
  <c r="AF29" i="17"/>
  <c r="AF38" i="17"/>
  <c r="AF26" i="17"/>
  <c r="AF169" i="17"/>
  <c r="AF115" i="17"/>
  <c r="AF39" i="17"/>
  <c r="AF21" i="17"/>
  <c r="AF53" i="17"/>
  <c r="AF55" i="17"/>
  <c r="AF75" i="17"/>
  <c r="AF62" i="17"/>
  <c r="AF23" i="17"/>
  <c r="AF61" i="17"/>
  <c r="AF27" i="17"/>
  <c r="AF76" i="17"/>
  <c r="AF67" i="17"/>
  <c r="AF161" i="17"/>
  <c r="AF19" i="17"/>
  <c r="AF48" i="17"/>
  <c r="AF25" i="17"/>
  <c r="AF51" i="17"/>
  <c r="AF24" i="17"/>
  <c r="AF52" i="17"/>
  <c r="AF46" i="17"/>
  <c r="AF40" i="17"/>
  <c r="AF47" i="17"/>
  <c r="AF18" i="17"/>
  <c r="AF66" i="17"/>
  <c r="AF68" i="17"/>
  <c r="AF63" i="17"/>
  <c r="AF54" i="17"/>
  <c r="AF99" i="17"/>
  <c r="AF37" i="17"/>
  <c r="AF58" i="17"/>
  <c r="AF84" i="17"/>
  <c r="V167" i="17" l="1"/>
  <c r="AD172" i="33"/>
  <c r="J38" i="34"/>
  <c r="L37" i="34"/>
  <c r="O27" i="34"/>
  <c r="N27" i="34"/>
  <c r="K28" i="34"/>
  <c r="R32" i="17"/>
  <c r="Q33" i="17"/>
  <c r="R33" i="17"/>
  <c r="AB172" i="33"/>
  <c r="V162" i="17"/>
  <c r="AB173" i="33"/>
  <c r="M162" i="17"/>
  <c r="R34" i="17"/>
  <c r="Q34" i="17"/>
  <c r="AB166" i="33"/>
  <c r="V130" i="17"/>
  <c r="AB165" i="33"/>
  <c r="M130" i="17"/>
  <c r="AB163" i="33"/>
  <c r="M167" i="17"/>
  <c r="J39" i="34" l="1"/>
  <c r="L38" i="34"/>
  <c r="E9" i="17"/>
  <c r="N28" i="34"/>
  <c r="O28" i="34"/>
  <c r="K29" i="34"/>
  <c r="J40" i="34" l="1"/>
  <c r="L39" i="34"/>
  <c r="N29" i="34"/>
  <c r="O29" i="34"/>
  <c r="K30" i="34"/>
  <c r="N16" i="17"/>
  <c r="J41" i="34" l="1"/>
  <c r="L40" i="34"/>
  <c r="K31" i="34"/>
  <c r="N30" i="34"/>
  <c r="O30" i="34"/>
  <c r="R16" i="17"/>
  <c r="Q16" i="17"/>
  <c r="S16" i="17"/>
  <c r="T16" i="17" s="1"/>
  <c r="O16" i="17"/>
  <c r="AI36" i="17"/>
  <c r="J42" i="34" l="1"/>
  <c r="L41" i="34"/>
  <c r="K32" i="34"/>
  <c r="N31" i="34"/>
  <c r="O31" i="34"/>
  <c r="AA40" i="17"/>
  <c r="N36" i="17"/>
  <c r="J43" i="34" l="1"/>
  <c r="L43" i="34" s="1"/>
  <c r="L42" i="34"/>
  <c r="O32" i="34"/>
  <c r="K33" i="34"/>
  <c r="N32" i="34"/>
  <c r="R36" i="17"/>
  <c r="S36" i="17"/>
  <c r="T36" i="17" s="1"/>
  <c r="Q36" i="17"/>
  <c r="O36" i="17"/>
  <c r="AI37" i="17"/>
  <c r="K34" i="34" l="1"/>
  <c r="O34" i="34" s="1"/>
  <c r="O33" i="34"/>
  <c r="N33" i="34"/>
  <c r="C4" i="17"/>
  <c r="AA99" i="17"/>
  <c r="N37" i="17"/>
  <c r="K35" i="34" l="1"/>
  <c r="O35" i="34" s="1"/>
  <c r="N34" i="34"/>
  <c r="R37" i="17"/>
  <c r="S37" i="17"/>
  <c r="T37" i="17" s="1"/>
  <c r="Q37" i="17"/>
  <c r="O37" i="17"/>
  <c r="AI40" i="17"/>
  <c r="AI29" i="17"/>
  <c r="AI39" i="17"/>
  <c r="AI38" i="17"/>
  <c r="N35" i="34" l="1"/>
  <c r="K36" i="34"/>
  <c r="O36" i="34" s="1"/>
  <c r="AA66" i="17"/>
  <c r="AA57" i="17"/>
  <c r="AA52" i="17"/>
  <c r="AA53" i="17"/>
  <c r="AA54" i="17"/>
  <c r="AA55" i="17"/>
  <c r="AA48" i="17"/>
  <c r="AA49" i="17"/>
  <c r="AA50" i="17"/>
  <c r="AA51" i="17"/>
  <c r="AA44" i="17"/>
  <c r="AA45" i="17"/>
  <c r="N38" i="17"/>
  <c r="AI28" i="17"/>
  <c r="N39" i="17"/>
  <c r="N29" i="17"/>
  <c r="N40" i="17"/>
  <c r="N36" i="34" l="1"/>
  <c r="K37" i="34"/>
  <c r="O37" i="34" s="1"/>
  <c r="R39" i="17"/>
  <c r="S39" i="17"/>
  <c r="T39" i="17" s="1"/>
  <c r="Q39" i="17"/>
  <c r="O39" i="17"/>
  <c r="O29" i="17"/>
  <c r="S29" i="17"/>
  <c r="T29" i="17" s="1"/>
  <c r="R29" i="17"/>
  <c r="Q29" i="17"/>
  <c r="O38" i="17"/>
  <c r="S38" i="17"/>
  <c r="T38" i="17" s="1"/>
  <c r="R38" i="17"/>
  <c r="Q38" i="17"/>
  <c r="S40" i="17"/>
  <c r="T40" i="17" s="1"/>
  <c r="Q40" i="17"/>
  <c r="R40" i="17"/>
  <c r="O40" i="17"/>
  <c r="C112" i="8" a="1"/>
  <c r="C112" i="8" s="1"/>
  <c r="N28" i="17"/>
  <c r="N37" i="34" l="1"/>
  <c r="K38" i="34"/>
  <c r="O38" i="34" s="1"/>
  <c r="B112" i="8" a="1"/>
  <c r="B112" i="8" s="1"/>
  <c r="I112" i="8" s="1"/>
  <c r="F112" i="8"/>
  <c r="R28" i="17"/>
  <c r="S28" i="17"/>
  <c r="T28" i="17" s="1"/>
  <c r="Q28" i="17"/>
  <c r="O28" i="17"/>
  <c r="K39" i="34" l="1"/>
  <c r="O39" i="34" s="1"/>
  <c r="N38" i="34"/>
  <c r="G112" i="8"/>
  <c r="H112" i="8"/>
  <c r="N39" i="34" l="1"/>
  <c r="K40" i="34"/>
  <c r="O40" i="34" s="1"/>
  <c r="AA41" i="17"/>
  <c r="AA42" i="17"/>
  <c r="AA43" i="17"/>
  <c r="AA46" i="17"/>
  <c r="AA47" i="17"/>
  <c r="AI41" i="17"/>
  <c r="K41" i="34" l="1"/>
  <c r="O41" i="34" s="1"/>
  <c r="N40" i="34"/>
  <c r="C154" i="8" a="1"/>
  <c r="C154" i="8" s="1"/>
  <c r="AI42" i="17"/>
  <c r="N41" i="17"/>
  <c r="K42" i="34" l="1"/>
  <c r="O42" i="34" s="1"/>
  <c r="N41" i="34"/>
  <c r="R41" i="17"/>
  <c r="S41" i="17"/>
  <c r="T41" i="17" s="1"/>
  <c r="Q41" i="17"/>
  <c r="O41" i="17"/>
  <c r="AI43" i="17"/>
  <c r="N42" i="17"/>
  <c r="N42" i="34" l="1"/>
  <c r="K43" i="34"/>
  <c r="O43" i="34" s="1"/>
  <c r="N43" i="34"/>
  <c r="O42" i="17"/>
  <c r="S42" i="17"/>
  <c r="T42" i="17" s="1"/>
  <c r="R42" i="17"/>
  <c r="Q42" i="17"/>
  <c r="AI45" i="17"/>
  <c r="AI44" i="17"/>
  <c r="AI46" i="17"/>
  <c r="N43" i="17"/>
  <c r="O43" i="17" l="1"/>
  <c r="R43" i="17"/>
  <c r="S43" i="17"/>
  <c r="T43" i="17" s="1"/>
  <c r="Q43" i="17"/>
  <c r="N44" i="17"/>
  <c r="N45" i="17"/>
  <c r="N46" i="17"/>
  <c r="S46" i="17" l="1"/>
  <c r="T46" i="17" s="1"/>
  <c r="R46" i="17"/>
  <c r="Q46" i="17"/>
  <c r="O46" i="17"/>
  <c r="Q44" i="17"/>
  <c r="R44" i="17"/>
  <c r="S44" i="17"/>
  <c r="T44" i="17" s="1"/>
  <c r="O44" i="17"/>
  <c r="R45" i="17"/>
  <c r="S45" i="17"/>
  <c r="T45" i="17" s="1"/>
  <c r="Q45" i="17"/>
  <c r="O45" i="17"/>
  <c r="C108" i="8" a="1"/>
  <c r="C108" i="8" s="1"/>
  <c r="F108" i="8" s="1"/>
  <c r="C106" i="8" a="1"/>
  <c r="C106" i="8" s="1"/>
  <c r="C127" i="8" l="1" a="1"/>
  <c r="C127" i="8" s="1"/>
  <c r="C121" i="8" a="1"/>
  <c r="C121" i="8" s="1"/>
  <c r="AI130" i="17"/>
  <c r="AI60" i="17"/>
  <c r="AI96" i="17"/>
  <c r="AI55" i="17"/>
  <c r="AI66" i="17"/>
  <c r="AI20" i="17"/>
  <c r="AI74" i="17"/>
  <c r="AI102" i="17"/>
  <c r="AI65" i="17"/>
  <c r="AI63" i="17"/>
  <c r="AI162" i="17"/>
  <c r="AI110" i="17"/>
  <c r="AI112" i="17"/>
  <c r="AI78" i="17"/>
  <c r="AI131" i="17"/>
  <c r="AI18" i="17"/>
  <c r="AI51" i="17"/>
  <c r="AI151" i="17"/>
  <c r="AI88" i="17"/>
  <c r="AI71" i="17"/>
  <c r="AI106" i="17"/>
  <c r="AI69" i="17"/>
  <c r="AI89" i="17"/>
  <c r="AI145" i="17"/>
  <c r="AI62" i="17"/>
  <c r="AI48" i="17"/>
  <c r="AI127" i="17"/>
  <c r="AI86" i="17"/>
  <c r="AI77" i="17"/>
  <c r="AI101" i="17"/>
  <c r="AI123" i="17"/>
  <c r="AI171" i="17"/>
  <c r="AI139" i="17"/>
  <c r="AI82" i="17"/>
  <c r="AI99" i="17"/>
  <c r="AI147" i="17"/>
  <c r="AI93" i="17"/>
  <c r="AI80" i="17"/>
  <c r="AI129" i="17"/>
  <c r="AI72" i="17"/>
  <c r="AI49" i="17"/>
  <c r="AI84" i="17"/>
  <c r="AI25" i="17"/>
  <c r="AI81" i="17"/>
  <c r="AI90" i="17"/>
  <c r="AI142" i="17"/>
  <c r="AI92" i="17"/>
  <c r="AI159" i="17"/>
  <c r="AI107" i="17"/>
  <c r="AI160" i="17"/>
  <c r="AI64" i="17"/>
  <c r="AI117" i="17"/>
  <c r="AI109" i="17"/>
  <c r="AI70" i="17"/>
  <c r="AI52" i="17"/>
  <c r="AI152" i="17"/>
  <c r="AI136" i="17"/>
  <c r="AI135" i="17"/>
  <c r="AI143" i="17"/>
  <c r="AI156" i="17"/>
  <c r="AI133" i="17"/>
  <c r="AI134" i="17"/>
  <c r="AI115" i="17"/>
  <c r="AI153" i="17"/>
  <c r="AI146" i="17"/>
  <c r="AI97" i="17"/>
  <c r="AI164" i="17"/>
  <c r="AI168" i="17"/>
  <c r="AI108" i="17"/>
  <c r="AI116" i="17"/>
  <c r="AI53" i="17"/>
  <c r="AI75" i="17"/>
  <c r="AI105" i="17"/>
  <c r="AI91" i="17"/>
  <c r="AI149" i="17"/>
  <c r="AI67" i="17"/>
  <c r="AI119" i="17"/>
  <c r="AI21" i="17"/>
  <c r="AI132" i="17"/>
  <c r="AI68" i="17"/>
  <c r="AI158" i="17"/>
  <c r="AI137" i="17"/>
  <c r="AI57" i="17"/>
  <c r="AI114" i="17"/>
  <c r="AI94" i="17"/>
  <c r="AI167" i="17"/>
  <c r="AI95" i="17"/>
  <c r="AI169" i="17"/>
  <c r="AI125" i="17"/>
  <c r="AI122" i="17"/>
  <c r="AI144" i="17"/>
  <c r="AI79" i="17"/>
  <c r="AI155" i="17"/>
  <c r="AI166" i="17"/>
  <c r="AI141" i="17"/>
  <c r="AI58" i="17"/>
  <c r="AI111" i="17"/>
  <c r="AI87" i="17"/>
  <c r="AI128" i="17"/>
  <c r="AI154" i="17"/>
  <c r="AI73" i="17"/>
  <c r="AI26" i="17"/>
  <c r="AI27" i="17"/>
  <c r="AI113" i="17"/>
  <c r="AI120" i="17"/>
  <c r="AI100" i="17"/>
  <c r="AI76" i="17"/>
  <c r="AI61" i="17"/>
  <c r="AI54" i="17"/>
  <c r="AI19" i="17"/>
  <c r="AI56" i="17"/>
  <c r="AI83" i="17"/>
  <c r="AI148" i="17"/>
  <c r="AI24" i="17"/>
  <c r="AI170" i="17"/>
  <c r="AI59" i="17"/>
  <c r="AI85" i="17"/>
  <c r="AI104" i="17"/>
  <c r="AI165" i="17"/>
  <c r="AI47" i="17"/>
  <c r="AI124" i="17"/>
  <c r="AI50" i="17"/>
  <c r="AI22" i="17"/>
  <c r="C168" i="8" l="1" a="1"/>
  <c r="C168" i="8" s="1"/>
  <c r="C169" i="8" a="1"/>
  <c r="C169" i="8" s="1"/>
  <c r="C170" i="8" a="1"/>
  <c r="C170" i="8" s="1"/>
  <c r="N53" i="17"/>
  <c r="AI121" i="17"/>
  <c r="N19" i="17"/>
  <c r="N129" i="17"/>
  <c r="N112" i="17"/>
  <c r="N90" i="17"/>
  <c r="N156" i="17"/>
  <c r="N106" i="17"/>
  <c r="N92" i="17"/>
  <c r="N167" i="17"/>
  <c r="N65" i="17"/>
  <c r="N88" i="17"/>
  <c r="N87" i="17"/>
  <c r="N142" i="17"/>
  <c r="N116" i="17"/>
  <c r="N107" i="17"/>
  <c r="N75" i="17"/>
  <c r="N147" i="17"/>
  <c r="N102" i="17"/>
  <c r="N124" i="17"/>
  <c r="N50" i="17"/>
  <c r="N115" i="17"/>
  <c r="N21" i="17"/>
  <c r="N24" i="17"/>
  <c r="N68" i="17"/>
  <c r="N58" i="17"/>
  <c r="N26" i="17"/>
  <c r="N135" i="17"/>
  <c r="N171" i="17"/>
  <c r="N89" i="17"/>
  <c r="N143" i="17"/>
  <c r="N114" i="17"/>
  <c r="N158" i="17"/>
  <c r="N151" i="17"/>
  <c r="N144" i="17"/>
  <c r="N99" i="17"/>
  <c r="N162" i="17"/>
  <c r="N64" i="17"/>
  <c r="N96" i="17"/>
  <c r="N93" i="17"/>
  <c r="AI138" i="17"/>
  <c r="N131" i="17"/>
  <c r="N60" i="17"/>
  <c r="N152" i="17"/>
  <c r="N159" i="17"/>
  <c r="N72" i="17"/>
  <c r="N149" i="17"/>
  <c r="N81" i="17"/>
  <c r="N101" i="17"/>
  <c r="N77" i="17"/>
  <c r="N67" i="17"/>
  <c r="N59" i="17"/>
  <c r="N66" i="17"/>
  <c r="N108" i="17"/>
  <c r="N83" i="17"/>
  <c r="N145" i="17"/>
  <c r="AI103" i="17"/>
  <c r="N127" i="17"/>
  <c r="N71" i="17"/>
  <c r="N120" i="17"/>
  <c r="N61" i="17"/>
  <c r="N123" i="17"/>
  <c r="N78" i="17"/>
  <c r="N74" i="17"/>
  <c r="N86" i="17"/>
  <c r="N104" i="17"/>
  <c r="N73" i="17"/>
  <c r="N125" i="17"/>
  <c r="N27" i="17"/>
  <c r="N169" i="17"/>
  <c r="N132" i="17"/>
  <c r="N170" i="17"/>
  <c r="N91" i="17"/>
  <c r="N146" i="17"/>
  <c r="N155" i="17"/>
  <c r="N105" i="17"/>
  <c r="AI23" i="17"/>
  <c r="N51" i="17"/>
  <c r="N97" i="17"/>
  <c r="N111" i="17"/>
  <c r="N47" i="17"/>
  <c r="N153" i="17"/>
  <c r="N154" i="17"/>
  <c r="N141" i="17"/>
  <c r="N164" i="17"/>
  <c r="N128" i="17"/>
  <c r="AI126" i="17"/>
  <c r="N62" i="17"/>
  <c r="N148" i="17"/>
  <c r="N109" i="17"/>
  <c r="N130" i="17"/>
  <c r="N139" i="17"/>
  <c r="N165" i="17"/>
  <c r="N122" i="17"/>
  <c r="AI140" i="17"/>
  <c r="N48" i="17"/>
  <c r="N100" i="17"/>
  <c r="N134" i="17"/>
  <c r="AI150" i="17"/>
  <c r="N52" i="17"/>
  <c r="N168" i="17"/>
  <c r="N82" i="17"/>
  <c r="N17" i="17"/>
  <c r="AI118" i="17"/>
  <c r="N54" i="17"/>
  <c r="N63" i="17"/>
  <c r="N79" i="17"/>
  <c r="N166" i="17"/>
  <c r="N113" i="17"/>
  <c r="N94" i="17"/>
  <c r="N80" i="17"/>
  <c r="AI98" i="17"/>
  <c r="N110" i="17"/>
  <c r="N136" i="17"/>
  <c r="N57" i="17"/>
  <c r="N56" i="17"/>
  <c r="N160" i="17"/>
  <c r="N95" i="17"/>
  <c r="N18" i="17"/>
  <c r="N70" i="17"/>
  <c r="N69" i="17"/>
  <c r="N85" i="17"/>
  <c r="N137" i="17"/>
  <c r="N20" i="17"/>
  <c r="N119" i="17"/>
  <c r="N25" i="17"/>
  <c r="N55" i="17"/>
  <c r="N84" i="17"/>
  <c r="N133" i="17"/>
  <c r="N76" i="17"/>
  <c r="N49" i="17"/>
  <c r="N22" i="17"/>
  <c r="N117" i="17"/>
  <c r="R95" i="17" l="1"/>
  <c r="R148" i="17"/>
  <c r="R135" i="17"/>
  <c r="R57" i="17"/>
  <c r="R55" i="17"/>
  <c r="R133" i="17"/>
  <c r="R91" i="17"/>
  <c r="R67" i="17"/>
  <c r="R74" i="17"/>
  <c r="R26" i="17"/>
  <c r="R106" i="17"/>
  <c r="R49" i="17"/>
  <c r="R155" i="17"/>
  <c r="R96" i="17"/>
  <c r="R73" i="17"/>
  <c r="R141" i="17"/>
  <c r="R108" i="17"/>
  <c r="R82" i="17"/>
  <c r="R83" i="17"/>
  <c r="R86" i="17"/>
  <c r="R72" i="17"/>
  <c r="R119" i="17"/>
  <c r="R81" i="17"/>
  <c r="R120" i="17"/>
  <c r="R139" i="17"/>
  <c r="R60" i="17"/>
  <c r="R143" i="17"/>
  <c r="R56" i="17"/>
  <c r="R88" i="17"/>
  <c r="R77" i="17"/>
  <c r="R145" i="17"/>
  <c r="R170" i="17"/>
  <c r="R25" i="17"/>
  <c r="R93" i="17"/>
  <c r="R122" i="17"/>
  <c r="R160" i="17"/>
  <c r="R76" i="17"/>
  <c r="R116" i="17"/>
  <c r="R51" i="17"/>
  <c r="R68" i="17"/>
  <c r="R78" i="17"/>
  <c r="R165" i="17"/>
  <c r="R159" i="17"/>
  <c r="R123" i="17"/>
  <c r="R132" i="17"/>
  <c r="R80" i="17"/>
  <c r="R158" i="17"/>
  <c r="R129" i="17"/>
  <c r="R65" i="17"/>
  <c r="R66" i="17"/>
  <c r="R124" i="17"/>
  <c r="R90" i="17"/>
  <c r="R164" i="17"/>
  <c r="R168" i="17"/>
  <c r="R112" i="17"/>
  <c r="R131" i="17"/>
  <c r="R130" i="17"/>
  <c r="R144" i="17"/>
  <c r="R151" i="17"/>
  <c r="R154" i="17"/>
  <c r="R146" i="17"/>
  <c r="R171" i="17"/>
  <c r="R24" i="17"/>
  <c r="R114" i="17"/>
  <c r="R17" i="17"/>
  <c r="R105" i="17"/>
  <c r="R70" i="17"/>
  <c r="R58" i="17"/>
  <c r="R85" i="17"/>
  <c r="R152" i="17"/>
  <c r="R20" i="17"/>
  <c r="R64" i="17"/>
  <c r="R92" i="17"/>
  <c r="R156" i="17"/>
  <c r="R136" i="17"/>
  <c r="R71" i="17"/>
  <c r="R115" i="17"/>
  <c r="R79" i="17"/>
  <c r="R19" i="17"/>
  <c r="R27" i="17"/>
  <c r="R99" i="17"/>
  <c r="R97" i="17"/>
  <c r="R54" i="17"/>
  <c r="R117" i="17"/>
  <c r="R63" i="17"/>
  <c r="R62" i="17"/>
  <c r="R22" i="17"/>
  <c r="R101" i="17"/>
  <c r="R104" i="17"/>
  <c r="R134" i="17"/>
  <c r="R61" i="17"/>
  <c r="R149" i="17"/>
  <c r="R102" i="17"/>
  <c r="R52" i="17"/>
  <c r="R110" i="17"/>
  <c r="R94" i="17"/>
  <c r="R53" i="17"/>
  <c r="R59" i="17"/>
  <c r="R137" i="17"/>
  <c r="R18" i="17"/>
  <c r="R125" i="17"/>
  <c r="R48" i="17"/>
  <c r="R109" i="17"/>
  <c r="R147" i="17"/>
  <c r="R162" i="17"/>
  <c r="R142" i="17"/>
  <c r="R127" i="17"/>
  <c r="R87" i="17"/>
  <c r="R100" i="17"/>
  <c r="R113" i="17"/>
  <c r="R107" i="17"/>
  <c r="R75" i="17"/>
  <c r="R21" i="17"/>
  <c r="R111" i="17"/>
  <c r="R69" i="17"/>
  <c r="R50" i="17"/>
  <c r="R89" i="17"/>
  <c r="R166" i="17"/>
  <c r="R47" i="17"/>
  <c r="R128" i="17"/>
  <c r="R167" i="17"/>
  <c r="R153" i="17"/>
  <c r="R84" i="17"/>
  <c r="R169" i="17"/>
  <c r="Q112" i="17"/>
  <c r="S112" i="17"/>
  <c r="T112" i="17" s="1"/>
  <c r="O112" i="17"/>
  <c r="Q108" i="17"/>
  <c r="S108" i="17"/>
  <c r="T108" i="17" s="1"/>
  <c r="O108" i="17"/>
  <c r="Q134" i="17"/>
  <c r="S134" i="17"/>
  <c r="T134" i="17" s="1"/>
  <c r="O134" i="17"/>
  <c r="S141" i="17"/>
  <c r="T141" i="17" s="1"/>
  <c r="Q141" i="17"/>
  <c r="O141" i="17"/>
  <c r="S75" i="17"/>
  <c r="T75" i="17" s="1"/>
  <c r="Q75" i="17"/>
  <c r="O75" i="17"/>
  <c r="Q128" i="17"/>
  <c r="S128" i="17"/>
  <c r="T128" i="17" s="1"/>
  <c r="O128" i="17"/>
  <c r="S127" i="17"/>
  <c r="T127" i="17" s="1"/>
  <c r="Q127" i="17"/>
  <c r="O127" i="17"/>
  <c r="S71" i="17"/>
  <c r="T71" i="17" s="1"/>
  <c r="Q71" i="17"/>
  <c r="O71" i="17"/>
  <c r="S131" i="17"/>
  <c r="T131" i="17" s="1"/>
  <c r="Q131" i="17"/>
  <c r="O131" i="17"/>
  <c r="Q125" i="17"/>
  <c r="S125" i="17"/>
  <c r="T125" i="17" s="1"/>
  <c r="O125" i="17"/>
  <c r="S89" i="17"/>
  <c r="T89" i="17" s="1"/>
  <c r="Q89" i="17"/>
  <c r="O89" i="17"/>
  <c r="Q143" i="17"/>
  <c r="S143" i="17"/>
  <c r="T143" i="17" s="1"/>
  <c r="O143" i="17"/>
  <c r="Q151" i="17"/>
  <c r="S151" i="17"/>
  <c r="T151" i="17" s="1"/>
  <c r="O151" i="17"/>
  <c r="Q93" i="17"/>
  <c r="S93" i="17"/>
  <c r="T93" i="17" s="1"/>
  <c r="O93" i="17"/>
  <c r="Q81" i="17"/>
  <c r="S81" i="17"/>
  <c r="T81" i="17" s="1"/>
  <c r="O81" i="17"/>
  <c r="Q62" i="17"/>
  <c r="S62" i="17"/>
  <c r="T62" i="17" s="1"/>
  <c r="O62" i="17"/>
  <c r="Q48" i="17"/>
  <c r="S48" i="17"/>
  <c r="T48" i="17" s="1"/>
  <c r="O48" i="17"/>
  <c r="Q97" i="17"/>
  <c r="S97" i="17"/>
  <c r="T97" i="17" s="1"/>
  <c r="O97" i="17"/>
  <c r="S87" i="17"/>
  <c r="T87" i="17" s="1"/>
  <c r="Q87" i="17"/>
  <c r="O87" i="17"/>
  <c r="S167" i="17"/>
  <c r="T167" i="17" s="1"/>
  <c r="Q167" i="17"/>
  <c r="O167" i="17"/>
  <c r="S27" i="17"/>
  <c r="T27" i="17" s="1"/>
  <c r="Q27" i="17"/>
  <c r="O27" i="17"/>
  <c r="Q88" i="17"/>
  <c r="S88" i="17"/>
  <c r="T88" i="17" s="1"/>
  <c r="O88" i="17"/>
  <c r="Q78" i="17"/>
  <c r="S78" i="17"/>
  <c r="T78" i="17" s="1"/>
  <c r="O78" i="17"/>
  <c r="Q109" i="17"/>
  <c r="S109" i="17"/>
  <c r="T109" i="17" s="1"/>
  <c r="O109" i="17"/>
  <c r="Q53" i="17"/>
  <c r="S53" i="17"/>
  <c r="T53" i="17" s="1"/>
  <c r="O53" i="17"/>
  <c r="Q148" i="17"/>
  <c r="S148" i="17"/>
  <c r="T148" i="17" s="1"/>
  <c r="O148" i="17"/>
  <c r="Q56" i="17"/>
  <c r="S56" i="17"/>
  <c r="T56" i="17" s="1"/>
  <c r="O56" i="17"/>
  <c r="Q94" i="17"/>
  <c r="S94" i="17"/>
  <c r="T94" i="17" s="1"/>
  <c r="O94" i="17"/>
  <c r="Q26" i="17"/>
  <c r="S26" i="17"/>
  <c r="T26" i="17" s="1"/>
  <c r="O26" i="17"/>
  <c r="S158" i="17"/>
  <c r="T158" i="17" s="1"/>
  <c r="Q158" i="17"/>
  <c r="O158" i="17"/>
  <c r="S123" i="17"/>
  <c r="T123" i="17" s="1"/>
  <c r="Q123" i="17"/>
  <c r="O123" i="17"/>
  <c r="S19" i="17"/>
  <c r="T19" i="17" s="1"/>
  <c r="Q19" i="17"/>
  <c r="O19" i="17"/>
  <c r="Q70" i="17"/>
  <c r="S70" i="17"/>
  <c r="T70" i="17" s="1"/>
  <c r="O70" i="17"/>
  <c r="Q153" i="17"/>
  <c r="S153" i="17"/>
  <c r="T153" i="17" s="1"/>
  <c r="O153" i="17"/>
  <c r="S120" i="17"/>
  <c r="T120" i="17" s="1"/>
  <c r="Q120" i="17"/>
  <c r="O120" i="17"/>
  <c r="S171" i="17"/>
  <c r="T171" i="17" s="1"/>
  <c r="Q171" i="17"/>
  <c r="O171" i="17"/>
  <c r="S76" i="17"/>
  <c r="T76" i="17" s="1"/>
  <c r="Q76" i="17"/>
  <c r="O76" i="17"/>
  <c r="S68" i="17"/>
  <c r="T68" i="17" s="1"/>
  <c r="Q68" i="17"/>
  <c r="O68" i="17"/>
  <c r="Q64" i="17"/>
  <c r="S64" i="17"/>
  <c r="T64" i="17" s="1"/>
  <c r="O64" i="17"/>
  <c r="S164" i="17"/>
  <c r="T164" i="17" s="1"/>
  <c r="Q164" i="17"/>
  <c r="O164" i="17"/>
  <c r="Q18" i="17"/>
  <c r="S18" i="17"/>
  <c r="T18" i="17" s="1"/>
  <c r="O18" i="17"/>
  <c r="S100" i="17"/>
  <c r="T100" i="17" s="1"/>
  <c r="Q100" i="17"/>
  <c r="O100" i="17"/>
  <c r="S95" i="17"/>
  <c r="T95" i="17" s="1"/>
  <c r="Q95" i="17"/>
  <c r="O95" i="17"/>
  <c r="S60" i="17"/>
  <c r="T60" i="17" s="1"/>
  <c r="Q60" i="17"/>
  <c r="O60" i="17"/>
  <c r="S22" i="17"/>
  <c r="T22" i="17" s="1"/>
  <c r="Q22" i="17"/>
  <c r="O22" i="17"/>
  <c r="Q135" i="17"/>
  <c r="S135" i="17"/>
  <c r="T135" i="17" s="1"/>
  <c r="O135" i="17"/>
  <c r="Q82" i="17"/>
  <c r="S82" i="17"/>
  <c r="T82" i="17" s="1"/>
  <c r="O82" i="17"/>
  <c r="S83" i="17"/>
  <c r="T83" i="17" s="1"/>
  <c r="Q83" i="17"/>
  <c r="O83" i="17"/>
  <c r="S139" i="17"/>
  <c r="T139" i="17" s="1"/>
  <c r="Q139" i="17"/>
  <c r="O139" i="17"/>
  <c r="Q73" i="17"/>
  <c r="S73" i="17"/>
  <c r="T73" i="17" s="1"/>
  <c r="O73" i="17"/>
  <c r="Q124" i="17"/>
  <c r="S124" i="17"/>
  <c r="T124" i="17" s="1"/>
  <c r="O124" i="17"/>
  <c r="S90" i="17"/>
  <c r="T90" i="17" s="1"/>
  <c r="Q90" i="17"/>
  <c r="O90" i="17"/>
  <c r="S136" i="17"/>
  <c r="T136" i="17" s="1"/>
  <c r="Q136" i="17"/>
  <c r="O136" i="17"/>
  <c r="S69" i="17"/>
  <c r="T69" i="17" s="1"/>
  <c r="Q69" i="17"/>
  <c r="O69" i="17"/>
  <c r="Q144" i="17"/>
  <c r="S144" i="17"/>
  <c r="T144" i="17" s="1"/>
  <c r="O144" i="17"/>
  <c r="Q166" i="17"/>
  <c r="S166" i="17"/>
  <c r="T166" i="17" s="1"/>
  <c r="O166" i="17"/>
  <c r="S85" i="17"/>
  <c r="T85" i="17" s="1"/>
  <c r="Q85" i="17"/>
  <c r="O85" i="17"/>
  <c r="Q169" i="17"/>
  <c r="S169" i="17"/>
  <c r="T169" i="17" s="1"/>
  <c r="O169" i="17"/>
  <c r="S147" i="17"/>
  <c r="T147" i="17" s="1"/>
  <c r="Q147" i="17"/>
  <c r="O147" i="17"/>
  <c r="S55" i="17"/>
  <c r="T55" i="17" s="1"/>
  <c r="Q55" i="17"/>
  <c r="O55" i="17"/>
  <c r="S107" i="17"/>
  <c r="T107" i="17" s="1"/>
  <c r="Q107" i="17"/>
  <c r="O107" i="17"/>
  <c r="S61" i="17"/>
  <c r="T61" i="17" s="1"/>
  <c r="Q61" i="17"/>
  <c r="O61" i="17"/>
  <c r="S110" i="17"/>
  <c r="T110" i="17" s="1"/>
  <c r="Q110" i="17"/>
  <c r="O110" i="17"/>
  <c r="Q160" i="17"/>
  <c r="S160" i="17"/>
  <c r="T160" i="17" s="1"/>
  <c r="O160" i="17"/>
  <c r="S47" i="17"/>
  <c r="T47" i="17" s="1"/>
  <c r="Q47" i="17"/>
  <c r="O47" i="17"/>
  <c r="S52" i="17"/>
  <c r="T52" i="17" s="1"/>
  <c r="Q52" i="17"/>
  <c r="O52" i="17"/>
  <c r="Q20" i="17"/>
  <c r="S20" i="17"/>
  <c r="T20" i="17" s="1"/>
  <c r="O20" i="17"/>
  <c r="S111" i="17"/>
  <c r="T111" i="17" s="1"/>
  <c r="Q111" i="17"/>
  <c r="O111" i="17"/>
  <c r="S65" i="17"/>
  <c r="T65" i="17" s="1"/>
  <c r="Q65" i="17"/>
  <c r="O65" i="17"/>
  <c r="Q79" i="17"/>
  <c r="S79" i="17"/>
  <c r="T79" i="17" s="1"/>
  <c r="O79" i="17"/>
  <c r="S106" i="17"/>
  <c r="T106" i="17" s="1"/>
  <c r="Q106" i="17"/>
  <c r="O106" i="17"/>
  <c r="Q25" i="17"/>
  <c r="S25" i="17"/>
  <c r="T25" i="17" s="1"/>
  <c r="O25" i="17"/>
  <c r="S115" i="17"/>
  <c r="T115" i="17" s="1"/>
  <c r="Q115" i="17"/>
  <c r="O115" i="17"/>
  <c r="S77" i="17"/>
  <c r="T77" i="17" s="1"/>
  <c r="Q77" i="17"/>
  <c r="O77" i="17"/>
  <c r="S80" i="17"/>
  <c r="T80" i="17" s="1"/>
  <c r="Q80" i="17"/>
  <c r="O80" i="17"/>
  <c r="Q105" i="17"/>
  <c r="S105" i="17"/>
  <c r="T105" i="17" s="1"/>
  <c r="O105" i="17"/>
  <c r="Q21" i="17"/>
  <c r="S21" i="17"/>
  <c r="T21" i="17" s="1"/>
  <c r="O21" i="17"/>
  <c r="S132" i="17"/>
  <c r="T132" i="17" s="1"/>
  <c r="Q132" i="17"/>
  <c r="O132" i="17"/>
  <c r="Q92" i="17"/>
  <c r="S92" i="17"/>
  <c r="T92" i="17" s="1"/>
  <c r="O92" i="17"/>
  <c r="S50" i="17"/>
  <c r="T50" i="17" s="1"/>
  <c r="Q50" i="17"/>
  <c r="O50" i="17"/>
  <c r="S162" i="17"/>
  <c r="T162" i="17" s="1"/>
  <c r="Q162" i="17"/>
  <c r="O162" i="17"/>
  <c r="S145" i="17"/>
  <c r="T145" i="17" s="1"/>
  <c r="Q145" i="17"/>
  <c r="O145" i="17"/>
  <c r="S49" i="17"/>
  <c r="T49" i="17" s="1"/>
  <c r="Q49" i="17"/>
  <c r="O49" i="17"/>
  <c r="Q137" i="17"/>
  <c r="S137" i="17"/>
  <c r="T137" i="17" s="1"/>
  <c r="O137" i="17"/>
  <c r="Q152" i="17"/>
  <c r="S152" i="17"/>
  <c r="T152" i="17" s="1"/>
  <c r="O152" i="17"/>
  <c r="S159" i="17"/>
  <c r="T159" i="17" s="1"/>
  <c r="Q159" i="17"/>
  <c r="O159" i="17"/>
  <c r="Q102" i="17"/>
  <c r="S102" i="17"/>
  <c r="T102" i="17" s="1"/>
  <c r="O102" i="17"/>
  <c r="Q101" i="17"/>
  <c r="S101" i="17"/>
  <c r="T101" i="17" s="1"/>
  <c r="O101" i="17"/>
  <c r="S67" i="17"/>
  <c r="T67" i="17" s="1"/>
  <c r="Q67" i="17"/>
  <c r="O67" i="17"/>
  <c r="S117" i="17"/>
  <c r="T117" i="17" s="1"/>
  <c r="Q117" i="17"/>
  <c r="O117" i="17"/>
  <c r="Q114" i="17"/>
  <c r="S114" i="17"/>
  <c r="T114" i="17" s="1"/>
  <c r="O114" i="17"/>
  <c r="Q170" i="17"/>
  <c r="S170" i="17"/>
  <c r="T170" i="17" s="1"/>
  <c r="O170" i="17"/>
  <c r="S51" i="17"/>
  <c r="T51" i="17" s="1"/>
  <c r="Q51" i="17"/>
  <c r="O51" i="17"/>
  <c r="S59" i="17"/>
  <c r="T59" i="17" s="1"/>
  <c r="Q59" i="17"/>
  <c r="O59" i="17"/>
  <c r="S133" i="17"/>
  <c r="T133" i="17" s="1"/>
  <c r="Q133" i="17"/>
  <c r="O133" i="17"/>
  <c r="Q146" i="17"/>
  <c r="S146" i="17"/>
  <c r="T146" i="17" s="1"/>
  <c r="O146" i="17"/>
  <c r="S54" i="17"/>
  <c r="T54" i="17" s="1"/>
  <c r="Q54" i="17"/>
  <c r="O54" i="17"/>
  <c r="Q84" i="17"/>
  <c r="S84" i="17"/>
  <c r="T84" i="17" s="1"/>
  <c r="O84" i="17"/>
  <c r="S149" i="17"/>
  <c r="T149" i="17" s="1"/>
  <c r="Q149" i="17"/>
  <c r="O149" i="17"/>
  <c r="Q63" i="17"/>
  <c r="S63" i="17"/>
  <c r="T63" i="17" s="1"/>
  <c r="O63" i="17"/>
  <c r="Q24" i="17"/>
  <c r="S24" i="17"/>
  <c r="T24" i="17" s="1"/>
  <c r="O24" i="17"/>
  <c r="Q66" i="17"/>
  <c r="S66" i="17"/>
  <c r="T66" i="17" s="1"/>
  <c r="O66" i="17"/>
  <c r="S168" i="17"/>
  <c r="T168" i="17" s="1"/>
  <c r="Q168" i="17"/>
  <c r="O168" i="17"/>
  <c r="Q156" i="17"/>
  <c r="S156" i="17"/>
  <c r="T156" i="17" s="1"/>
  <c r="O156" i="17"/>
  <c r="Q165" i="17"/>
  <c r="S165" i="17"/>
  <c r="T165" i="17" s="1"/>
  <c r="O165" i="17"/>
  <c r="S113" i="17"/>
  <c r="T113" i="17" s="1"/>
  <c r="Q113" i="17"/>
  <c r="O113" i="17"/>
  <c r="S86" i="17"/>
  <c r="T86" i="17" s="1"/>
  <c r="Q86" i="17"/>
  <c r="O86" i="17"/>
  <c r="Q119" i="17"/>
  <c r="S119" i="17"/>
  <c r="T119" i="17" s="1"/>
  <c r="O119" i="17"/>
  <c r="S104" i="17"/>
  <c r="T104" i="17" s="1"/>
  <c r="Q104" i="17"/>
  <c r="O104" i="17"/>
  <c r="S154" i="17"/>
  <c r="T154" i="17" s="1"/>
  <c r="Q154" i="17"/>
  <c r="O154" i="17"/>
  <c r="S96" i="17"/>
  <c r="T96" i="17" s="1"/>
  <c r="Q96" i="17"/>
  <c r="O96" i="17"/>
  <c r="S91" i="17"/>
  <c r="T91" i="17" s="1"/>
  <c r="Q91" i="17"/>
  <c r="O91" i="17"/>
  <c r="Q57" i="17"/>
  <c r="S57" i="17"/>
  <c r="T57" i="17" s="1"/>
  <c r="O57" i="17"/>
  <c r="S122" i="17"/>
  <c r="T122" i="17" s="1"/>
  <c r="Q122" i="17"/>
  <c r="O122" i="17"/>
  <c r="S58" i="17"/>
  <c r="T58" i="17" s="1"/>
  <c r="Q58" i="17"/>
  <c r="O58" i="17"/>
  <c r="S99" i="17"/>
  <c r="T99" i="17" s="1"/>
  <c r="Q99" i="17"/>
  <c r="O99" i="17"/>
  <c r="S74" i="17"/>
  <c r="T74" i="17" s="1"/>
  <c r="Q74" i="17"/>
  <c r="O74" i="17"/>
  <c r="Q129" i="17"/>
  <c r="S129" i="17"/>
  <c r="T129" i="17" s="1"/>
  <c r="O129" i="17"/>
  <c r="Q116" i="17"/>
  <c r="S116" i="17"/>
  <c r="T116" i="17" s="1"/>
  <c r="O116" i="17"/>
  <c r="S130" i="17"/>
  <c r="T130" i="17" s="1"/>
  <c r="Q130" i="17"/>
  <c r="O130" i="17"/>
  <c r="S72" i="17"/>
  <c r="T72" i="17" s="1"/>
  <c r="Q72" i="17"/>
  <c r="O72" i="17"/>
  <c r="Q142" i="17"/>
  <c r="S142" i="17"/>
  <c r="T142" i="17" s="1"/>
  <c r="O142" i="17"/>
  <c r="Q17" i="17"/>
  <c r="S17" i="17"/>
  <c r="T17" i="17" s="1"/>
  <c r="O17" i="17"/>
  <c r="S155" i="17"/>
  <c r="T155" i="17" s="1"/>
  <c r="Q155" i="17"/>
  <c r="O155" i="17"/>
  <c r="B170" i="8" a="1"/>
  <c r="B170" i="8" s="1"/>
  <c r="H170" i="8" s="1"/>
  <c r="F170" i="8" s="1"/>
  <c r="B169" i="8" a="1"/>
  <c r="B169" i="8" s="1"/>
  <c r="H169" i="8" s="1"/>
  <c r="F169" i="8" s="1"/>
  <c r="B168" i="8" a="1"/>
  <c r="B168" i="8" s="1"/>
  <c r="H168" i="8" s="1"/>
  <c r="F168" i="8" s="1"/>
  <c r="N138" i="17"/>
  <c r="N118" i="17"/>
  <c r="N121" i="17"/>
  <c r="N103" i="17"/>
  <c r="N23" i="17"/>
  <c r="N140" i="17"/>
  <c r="N98" i="17"/>
  <c r="N126" i="17"/>
  <c r="N150" i="17"/>
  <c r="R118" i="17" l="1"/>
  <c r="R98" i="17"/>
  <c r="R138" i="17"/>
  <c r="R103" i="17"/>
  <c r="R140" i="17"/>
  <c r="R23" i="17"/>
  <c r="R126" i="17"/>
  <c r="R121" i="17"/>
  <c r="R150" i="17"/>
  <c r="Q150" i="17"/>
  <c r="O150" i="17"/>
  <c r="S150" i="17"/>
  <c r="T150" i="17" s="1"/>
  <c r="Q138" i="17"/>
  <c r="S138" i="17"/>
  <c r="T138" i="17" s="1"/>
  <c r="O138" i="17"/>
  <c r="S118" i="17"/>
  <c r="T118" i="17" s="1"/>
  <c r="Q118" i="17"/>
  <c r="O118" i="17"/>
  <c r="S98" i="17"/>
  <c r="T98" i="17" s="1"/>
  <c r="Q98" i="17"/>
  <c r="O98" i="17"/>
  <c r="S140" i="17"/>
  <c r="T140" i="17" s="1"/>
  <c r="Q140" i="17"/>
  <c r="O140" i="17"/>
  <c r="S23" i="17"/>
  <c r="T23" i="17" s="1"/>
  <c r="Q23" i="17"/>
  <c r="O23" i="17"/>
  <c r="O103" i="17"/>
  <c r="S103" i="17"/>
  <c r="T103" i="17" s="1"/>
  <c r="Q103" i="17"/>
  <c r="Q126" i="17"/>
  <c r="S126" i="17"/>
  <c r="T126" i="17" s="1"/>
  <c r="O126" i="17"/>
  <c r="S121" i="17"/>
  <c r="T121" i="17" s="1"/>
  <c r="Q121" i="17"/>
  <c r="O121" i="17"/>
  <c r="I168" i="8"/>
  <c r="I169" i="8"/>
  <c r="I170" i="8"/>
  <c r="G168" i="8"/>
  <c r="G169" i="8"/>
  <c r="G170" i="8"/>
  <c r="C63" i="8" a="1"/>
  <c r="C63" i="8" s="1"/>
  <c r="C60" i="8" a="1"/>
  <c r="C60" i="8" s="1"/>
  <c r="C122" i="8" a="1"/>
  <c r="C122" i="8" s="1"/>
  <c r="C124" i="8" a="1"/>
  <c r="C124" i="8" s="1"/>
  <c r="C123" i="8" a="1"/>
  <c r="C123" i="8" s="1"/>
  <c r="C125" i="8" a="1"/>
  <c r="C125" i="8" s="1"/>
  <c r="C131" i="8" a="1"/>
  <c r="C131" i="8" s="1"/>
  <c r="C130" i="8" a="1"/>
  <c r="C130" i="8" s="1"/>
  <c r="C128" i="8" a="1"/>
  <c r="C128" i="8" s="1"/>
  <c r="C129" i="8" a="1"/>
  <c r="C129" i="8" s="1"/>
  <c r="C110" i="8" a="1"/>
  <c r="C110" i="8" s="1"/>
  <c r="K5" i="17" l="1"/>
  <c r="B121" i="8" a="1"/>
  <c r="B121" i="8" s="1"/>
  <c r="H121" i="8" s="1"/>
  <c r="F121" i="8" s="1"/>
  <c r="B130" i="8" a="1"/>
  <c r="B130" i="8" s="1"/>
  <c r="H130" i="8" s="1"/>
  <c r="F130" i="8" s="1"/>
  <c r="B131" i="8" a="1"/>
  <c r="B131" i="8" s="1"/>
  <c r="H131" i="8" s="1"/>
  <c r="F131" i="8" s="1"/>
  <c r="B125" i="8" a="1"/>
  <c r="B125" i="8" s="1"/>
  <c r="H125" i="8" s="1"/>
  <c r="F125" i="8" s="1"/>
  <c r="B123" i="8" a="1"/>
  <c r="B123" i="8" s="1"/>
  <c r="H123" i="8" s="1"/>
  <c r="F123" i="8" s="1"/>
  <c r="B124" i="8" a="1"/>
  <c r="B124" i="8" s="1"/>
  <c r="H124" i="8" s="1"/>
  <c r="F124" i="8" s="1"/>
  <c r="B129" i="8" a="1"/>
  <c r="B129" i="8" s="1"/>
  <c r="H129" i="8" s="1"/>
  <c r="F129" i="8" s="1"/>
  <c r="B122" i="8" a="1"/>
  <c r="B122" i="8" s="1"/>
  <c r="H122" i="8" s="1"/>
  <c r="F122" i="8" s="1"/>
  <c r="B110" i="8" a="1"/>
  <c r="B110" i="8" s="1"/>
  <c r="H110" i="8" s="1"/>
  <c r="F110" i="8" s="1"/>
  <c r="B127" i="8" a="1"/>
  <c r="B127" i="8" s="1"/>
  <c r="H127" i="8" s="1"/>
  <c r="F127" i="8" s="1"/>
  <c r="B128" i="8" a="1"/>
  <c r="B128" i="8" s="1"/>
  <c r="H128" i="8" s="1"/>
  <c r="F128" i="8" s="1"/>
  <c r="B106" i="8" a="1"/>
  <c r="B106" i="8" s="1"/>
  <c r="H106" i="8" s="1"/>
  <c r="F106" i="8" s="1"/>
  <c r="B108" i="8" a="1"/>
  <c r="B108" i="8" s="1"/>
  <c r="H108" i="8" s="1"/>
  <c r="I106" i="8" l="1"/>
  <c r="I128" i="8"/>
  <c r="I108" i="8"/>
  <c r="I130" i="8"/>
  <c r="I110" i="8"/>
  <c r="I124" i="8"/>
  <c r="I123" i="8"/>
  <c r="I127" i="8"/>
  <c r="I122" i="8"/>
  <c r="I125" i="8"/>
  <c r="I129" i="8"/>
  <c r="I131" i="8"/>
  <c r="I121" i="8"/>
  <c r="G106" i="8"/>
  <c r="G128" i="8"/>
  <c r="G130" i="8"/>
  <c r="G124" i="8"/>
  <c r="G110" i="8"/>
  <c r="G123" i="8"/>
  <c r="G122" i="8"/>
  <c r="G127" i="8"/>
  <c r="G125" i="8"/>
  <c r="G108" i="8"/>
  <c r="G129" i="8"/>
  <c r="G131" i="8"/>
  <c r="G121" i="8"/>
  <c r="C133" i="8" a="1"/>
  <c r="C133" i="8" s="1"/>
  <c r="B133" i="8" l="1" a="1"/>
  <c r="B133" i="8" s="1"/>
  <c r="H133" i="8" s="1"/>
  <c r="F133" i="8" s="1"/>
  <c r="G133" i="8" l="1"/>
  <c r="I133" i="8"/>
  <c r="C81" i="8" l="1" a="1"/>
  <c r="C81" i="8" s="1"/>
  <c r="C101" i="8" l="1" a="1"/>
  <c r="C101" i="8" s="1"/>
  <c r="C95" i="8" a="1"/>
  <c r="C95" i="8" s="1"/>
  <c r="C87" i="8" a="1"/>
  <c r="C87" i="8" s="1"/>
  <c r="C86" i="8" a="1"/>
  <c r="C86" i="8" s="1"/>
  <c r="C85" i="8" a="1"/>
  <c r="C85" i="8" s="1"/>
  <c r="C84" i="8" a="1"/>
  <c r="C84" i="8" s="1"/>
  <c r="C83" i="8" a="1"/>
  <c r="C83" i="8" s="1"/>
  <c r="B81" i="8" a="1"/>
  <c r="B81" i="8" s="1"/>
  <c r="C98" i="8" a="1"/>
  <c r="C98" i="8" s="1"/>
  <c r="C99" i="8" a="1"/>
  <c r="C99" i="8" s="1"/>
  <c r="C96" i="8" a="1"/>
  <c r="C96" i="8" s="1"/>
  <c r="C89" i="8" a="1"/>
  <c r="C89" i="8" s="1"/>
  <c r="B84" i="8" l="1" a="1"/>
  <c r="B84" i="8" s="1"/>
  <c r="B85" i="8" a="1"/>
  <c r="B85" i="8" s="1"/>
  <c r="B86" i="8" a="1"/>
  <c r="B86" i="8" s="1"/>
  <c r="H86" i="8" s="1"/>
  <c r="F86" i="8" s="1"/>
  <c r="B87" i="8" a="1"/>
  <c r="B87" i="8" s="1"/>
  <c r="B89" i="8" a="1"/>
  <c r="B89" i="8" s="1"/>
  <c r="H89" i="8" s="1"/>
  <c r="F89" i="8" s="1"/>
  <c r="B96" i="8" a="1"/>
  <c r="B96" i="8" s="1"/>
  <c r="H96" i="8" s="1"/>
  <c r="F96" i="8" s="1"/>
  <c r="I81" i="8"/>
  <c r="H81" i="8"/>
  <c r="F81" i="8" s="1"/>
  <c r="G81" i="8"/>
  <c r="B101" i="8" a="1"/>
  <c r="B101" i="8" s="1"/>
  <c r="H101" i="8" s="1"/>
  <c r="B95" i="8" a="1"/>
  <c r="B95" i="8" s="1"/>
  <c r="H95" i="8" s="1"/>
  <c r="F95" i="8" s="1"/>
  <c r="B83" i="8" a="1"/>
  <c r="B83" i="8" s="1"/>
  <c r="B99" i="8" a="1"/>
  <c r="B99" i="8" s="1"/>
  <c r="H99" i="8" s="1"/>
  <c r="F99" i="8" s="1"/>
  <c r="B98" i="8" a="1"/>
  <c r="B98" i="8" s="1"/>
  <c r="H98" i="8" s="1"/>
  <c r="F98" i="8" s="1"/>
  <c r="I86" i="8" l="1"/>
  <c r="G89" i="8"/>
  <c r="I96" i="8"/>
  <c r="G86" i="8"/>
  <c r="I89" i="8"/>
  <c r="G96" i="8"/>
  <c r="I84" i="8"/>
  <c r="H84" i="8"/>
  <c r="F84" i="8" s="1"/>
  <c r="I87" i="8"/>
  <c r="H87" i="8"/>
  <c r="F87" i="8" s="1"/>
  <c r="I99" i="8"/>
  <c r="I85" i="8"/>
  <c r="H85" i="8"/>
  <c r="F85" i="8" s="1"/>
  <c r="I95" i="8"/>
  <c r="I98" i="8"/>
  <c r="I101" i="8"/>
  <c r="I83" i="8"/>
  <c r="H83" i="8"/>
  <c r="F83" i="8" s="1"/>
  <c r="G99" i="8"/>
  <c r="G87" i="8"/>
  <c r="G95" i="8"/>
  <c r="G101" i="8"/>
  <c r="G98" i="8"/>
  <c r="G85" i="8"/>
  <c r="G83" i="8"/>
  <c r="G84" i="8"/>
  <c r="AA109" i="17" l="1"/>
  <c r="AA118" i="17"/>
  <c r="AA56" i="17"/>
  <c r="AA58" i="17"/>
  <c r="AA59" i="17"/>
  <c r="AA60" i="17"/>
  <c r="AA121" i="17"/>
  <c r="AA61" i="17" l="1"/>
  <c r="A165" i="26" l="1"/>
  <c r="A164" i="26"/>
  <c r="AA62" i="17" l="1"/>
  <c r="AA63" i="17"/>
  <c r="AA64" i="17"/>
  <c r="AA65" i="17"/>
  <c r="A161" i="26" l="1"/>
  <c r="A162" i="26"/>
  <c r="A163" i="26"/>
  <c r="A160" i="26" l="1"/>
  <c r="A158" i="26" l="1"/>
  <c r="A159" i="26"/>
  <c r="AA67" i="17" l="1"/>
  <c r="AA68" i="17" l="1"/>
  <c r="AA69" i="17"/>
  <c r="A154" i="26" l="1"/>
  <c r="A155" i="26"/>
  <c r="A156" i="26" l="1"/>
  <c r="A157" i="26"/>
  <c r="AA70" i="17" l="1"/>
  <c r="AA71" i="17"/>
  <c r="A153" i="26" l="1"/>
  <c r="AA169" i="17" l="1"/>
  <c r="AA168" i="17"/>
  <c r="AA167" i="17"/>
  <c r="AA164" i="17"/>
  <c r="AA162" i="17"/>
  <c r="AA160" i="17"/>
  <c r="AA159" i="17"/>
  <c r="AA158" i="17"/>
  <c r="AA157" i="17"/>
  <c r="AA156" i="17"/>
  <c r="AA154" i="17"/>
  <c r="AA153" i="17"/>
  <c r="AA151" i="17"/>
  <c r="AA150" i="17"/>
  <c r="AA149" i="17"/>
  <c r="AA144" i="17"/>
  <c r="AA143" i="17"/>
  <c r="AA142" i="17"/>
  <c r="AA141" i="17"/>
  <c r="AA140" i="17"/>
  <c r="AA139" i="17"/>
  <c r="AA137" i="17"/>
  <c r="AA136" i="17"/>
  <c r="AA135" i="17"/>
  <c r="AA134" i="17"/>
  <c r="AA131" i="17"/>
  <c r="AA129" i="17"/>
  <c r="AA128" i="17"/>
  <c r="AA127" i="17"/>
  <c r="AA126" i="17"/>
  <c r="AA123" i="17"/>
  <c r="AA120" i="17"/>
  <c r="AA119" i="17"/>
  <c r="AA117" i="17"/>
  <c r="AA116" i="17"/>
  <c r="AA115" i="17"/>
  <c r="AA114" i="17"/>
  <c r="AA112" i="17"/>
  <c r="AA111" i="17"/>
  <c r="AA110" i="17"/>
  <c r="AA108" i="17"/>
  <c r="AA107" i="17"/>
  <c r="AA106" i="17"/>
  <c r="AA105" i="17"/>
  <c r="AA104" i="17"/>
  <c r="AA103" i="17"/>
  <c r="AA102" i="17"/>
  <c r="AA101" i="17"/>
  <c r="AA100" i="17"/>
  <c r="AA98" i="17"/>
  <c r="AA97" i="17"/>
  <c r="AA96" i="17"/>
  <c r="AA95" i="17"/>
  <c r="AA94" i="17"/>
  <c r="AA93" i="17"/>
  <c r="AA92" i="17"/>
  <c r="AA91" i="17"/>
  <c r="AA90" i="17"/>
  <c r="AA89" i="17"/>
  <c r="AA88" i="17"/>
  <c r="AA87" i="17"/>
  <c r="AA86" i="17"/>
  <c r="AA85" i="17"/>
  <c r="AA84" i="17"/>
  <c r="AA83" i="17"/>
  <c r="AA82" i="17"/>
  <c r="AA81" i="17"/>
  <c r="AA80" i="17"/>
  <c r="AA79" i="17"/>
  <c r="AA78" i="17"/>
  <c r="AA77" i="17"/>
  <c r="AA76" i="17"/>
  <c r="AA75" i="17"/>
  <c r="AA74" i="17"/>
  <c r="AA73" i="17"/>
  <c r="AA72" i="17"/>
  <c r="AA145" i="17" l="1"/>
  <c r="A152" i="26" l="1"/>
  <c r="AA138" i="17"/>
  <c r="AA113" i="17" l="1"/>
  <c r="AA148" i="17"/>
  <c r="A151" i="26" l="1"/>
  <c r="A149" i="26" l="1"/>
  <c r="A150" i="26"/>
  <c r="A148" i="26" l="1"/>
  <c r="A147" i="26" l="1"/>
  <c r="AA147" i="17" l="1"/>
  <c r="A146" i="26" l="1"/>
  <c r="A144" i="26" l="1"/>
  <c r="A145" i="26"/>
  <c r="A139" i="26" l="1"/>
  <c r="A140" i="26"/>
  <c r="A141" i="26"/>
  <c r="A142" i="26"/>
  <c r="A143" i="26"/>
  <c r="C11" i="8" l="1" a="1"/>
  <c r="C11" i="8" s="1"/>
  <c r="AA122" i="17" l="1"/>
  <c r="A138" i="26" l="1"/>
  <c r="A137" i="26"/>
  <c r="A136" i="26" l="1"/>
  <c r="A132" i="26" l="1"/>
  <c r="A133" i="26"/>
  <c r="A134" i="26"/>
  <c r="A135" i="26"/>
  <c r="A127" i="26"/>
  <c r="A128" i="26"/>
  <c r="A129" i="26"/>
  <c r="A130" i="26"/>
  <c r="A131" i="26"/>
  <c r="AA166" i="17" l="1"/>
  <c r="A126" i="26" l="1"/>
  <c r="A124" i="26"/>
  <c r="A125" i="26"/>
  <c r="G6" i="27" l="1"/>
  <c r="AA152" i="17" l="1"/>
  <c r="AA124" i="17" l="1"/>
  <c r="AA133" i="17" l="1"/>
  <c r="A122" i="26"/>
  <c r="A123" i="26"/>
  <c r="A121" i="26"/>
  <c r="A120" i="26" l="1"/>
  <c r="AA125" i="17" l="1"/>
  <c r="AA130" i="17" l="1"/>
  <c r="A115" i="26" l="1"/>
  <c r="A116" i="26"/>
  <c r="A117" i="26"/>
  <c r="A118" i="26"/>
  <c r="A119" i="26"/>
  <c r="A113" i="26" l="1"/>
  <c r="A114" i="26"/>
  <c r="A3" i="26" l="1"/>
  <c r="A4" i="26"/>
  <c r="A5" i="26"/>
  <c r="A6" i="26"/>
  <c r="A7" i="26"/>
  <c r="A8" i="26"/>
  <c r="A9" i="26"/>
  <c r="A10" i="26"/>
  <c r="A11" i="26"/>
  <c r="A12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7" i="26"/>
  <c r="A38" i="26"/>
  <c r="A39" i="26"/>
  <c r="A40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65" i="26"/>
  <c r="A66" i="26"/>
  <c r="A67" i="26"/>
  <c r="A68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93" i="26"/>
  <c r="A94" i="26"/>
  <c r="A95" i="26"/>
  <c r="A96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2" i="26"/>
  <c r="AA132" i="17"/>
  <c r="H4" i="27" l="1"/>
  <c r="I4" i="27" l="1"/>
  <c r="Q5" i="17" s="1"/>
  <c r="B152" i="25" l="1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D3" i="25"/>
  <c r="C3" i="25" s="1"/>
  <c r="B3" i="25"/>
  <c r="B2" i="25"/>
  <c r="B118" i="25"/>
  <c r="AA171" i="17"/>
  <c r="AA170" i="17"/>
  <c r="AA165" i="17"/>
  <c r="AA163" i="17"/>
  <c r="AA161" i="17"/>
  <c r="AA155" i="17"/>
  <c r="AA146" i="17"/>
  <c r="C6" i="17"/>
  <c r="C3" i="8" s="1"/>
  <c r="F3" i="8" s="1"/>
  <c r="C12" i="8"/>
  <c r="F12" i="8" s="1"/>
  <c r="B12" i="8"/>
  <c r="F11" i="8"/>
  <c r="B11" i="8"/>
  <c r="C10" i="8"/>
  <c r="F10" i="8" s="1"/>
  <c r="B10" i="8"/>
  <c r="C22" i="8" l="1"/>
  <c r="B22" i="8" s="1"/>
  <c r="C50" i="8"/>
  <c r="C46" i="8"/>
  <c r="C40" i="8"/>
  <c r="C35" i="8"/>
  <c r="C49" i="8"/>
  <c r="C51" i="8"/>
  <c r="C43" i="8"/>
  <c r="C32" i="8"/>
  <c r="C34" i="8"/>
  <c r="C47" i="8"/>
  <c r="C48" i="8"/>
  <c r="C42" i="8"/>
  <c r="C33" i="8"/>
  <c r="C44" i="8"/>
  <c r="C45" i="8"/>
  <c r="C38" i="8"/>
  <c r="C36" i="8"/>
  <c r="C37" i="8"/>
  <c r="C39" i="8"/>
  <c r="C41" i="8"/>
  <c r="C29" i="8"/>
  <c r="C30" i="8"/>
  <c r="C28" i="8"/>
  <c r="C27" i="8"/>
  <c r="C31" i="8"/>
  <c r="C26" i="8"/>
  <c r="C25" i="8"/>
  <c r="C141" i="8" a="1"/>
  <c r="C141" i="8" s="1"/>
  <c r="C142" i="8" a="1"/>
  <c r="C142" i="8" s="1"/>
  <c r="C143" i="8" a="1"/>
  <c r="C143" i="8" s="1"/>
  <c r="K8" i="17"/>
  <c r="U5" i="17"/>
  <c r="C5" i="17"/>
  <c r="E4" i="17" s="1"/>
  <c r="C4" i="25"/>
  <c r="C5" i="25" s="1"/>
  <c r="C6" i="25" s="1"/>
  <c r="C7" i="25" s="1"/>
  <c r="C8" i="25" s="1"/>
  <c r="F3" i="25"/>
  <c r="C18" i="8"/>
  <c r="C19" i="8"/>
  <c r="C20" i="8"/>
  <c r="K7" i="17"/>
  <c r="B143" i="8" l="1" a="1"/>
  <c r="B143" i="8" s="1"/>
  <c r="H143" i="8" s="1"/>
  <c r="F143" i="8" s="1"/>
  <c r="B142" i="8" a="1"/>
  <c r="B142" i="8" s="1"/>
  <c r="H142" i="8" s="1"/>
  <c r="F142" i="8" s="1"/>
  <c r="B141" i="8" a="1"/>
  <c r="B141" i="8" s="1"/>
  <c r="H141" i="8" s="1"/>
  <c r="F141" i="8" s="1"/>
  <c r="F45" i="8"/>
  <c r="B45" i="8"/>
  <c r="F43" i="8"/>
  <c r="B43" i="8"/>
  <c r="F44" i="8"/>
  <c r="B44" i="8"/>
  <c r="B51" i="8"/>
  <c r="F51" i="8"/>
  <c r="F33" i="8"/>
  <c r="B33" i="8"/>
  <c r="B49" i="8"/>
  <c r="F49" i="8"/>
  <c r="F41" i="8"/>
  <c r="B41" i="8"/>
  <c r="F42" i="8"/>
  <c r="B42" i="8"/>
  <c r="F35" i="8"/>
  <c r="B35" i="8"/>
  <c r="B39" i="8"/>
  <c r="F39" i="8"/>
  <c r="B48" i="8"/>
  <c r="F48" i="8"/>
  <c r="F40" i="8"/>
  <c r="B40" i="8"/>
  <c r="B37" i="8"/>
  <c r="F37" i="8"/>
  <c r="B47" i="8"/>
  <c r="F47" i="8"/>
  <c r="F46" i="8"/>
  <c r="B46" i="8"/>
  <c r="B36" i="8"/>
  <c r="F36" i="8"/>
  <c r="F34" i="8"/>
  <c r="B34" i="8"/>
  <c r="B50" i="8"/>
  <c r="F50" i="8"/>
  <c r="F38" i="8"/>
  <c r="B38" i="8"/>
  <c r="F32" i="8"/>
  <c r="B32" i="8"/>
  <c r="C7" i="17"/>
  <c r="B26" i="8"/>
  <c r="H26" i="8" s="1"/>
  <c r="F26" i="8"/>
  <c r="B25" i="8"/>
  <c r="H25" i="8" s="1"/>
  <c r="F25" i="8"/>
  <c r="F31" i="8"/>
  <c r="B31" i="8"/>
  <c r="H31" i="8" s="1"/>
  <c r="B27" i="8"/>
  <c r="H27" i="8" s="1"/>
  <c r="F27" i="8"/>
  <c r="B28" i="8"/>
  <c r="H28" i="8" s="1"/>
  <c r="F28" i="8"/>
  <c r="B30" i="8"/>
  <c r="H30" i="8" s="1"/>
  <c r="F30" i="8"/>
  <c r="F29" i="8"/>
  <c r="B29" i="8"/>
  <c r="H29" i="8" s="1"/>
  <c r="K6" i="17"/>
  <c r="K11" i="17"/>
  <c r="K9" i="17"/>
  <c r="F4" i="25"/>
  <c r="F6" i="25"/>
  <c r="C14" i="8"/>
  <c r="F14" i="8" s="1"/>
  <c r="C15" i="8"/>
  <c r="F15" i="8" s="1"/>
  <c r="C16" i="8"/>
  <c r="B16" i="8" s="1"/>
  <c r="C24" i="8"/>
  <c r="F24" i="8" s="1"/>
  <c r="C9" i="25"/>
  <c r="F8" i="25"/>
  <c r="B19" i="8" a="1"/>
  <c r="B19" i="8" s="1"/>
  <c r="F19" i="8"/>
  <c r="F7" i="25"/>
  <c r="B18" i="8" a="1"/>
  <c r="B18" i="8" s="1"/>
  <c r="F18" i="8"/>
  <c r="F5" i="25"/>
  <c r="C23" i="8"/>
  <c r="B20" i="8" a="1"/>
  <c r="B20" i="8" s="1"/>
  <c r="F20" i="8"/>
  <c r="H32" i="8" l="1"/>
  <c r="G32" i="8"/>
  <c r="H40" i="8"/>
  <c r="G40" i="8"/>
  <c r="H42" i="8"/>
  <c r="G42" i="8"/>
  <c r="H36" i="8"/>
  <c r="G36" i="8"/>
  <c r="H51" i="8"/>
  <c r="G51" i="8"/>
  <c r="H38" i="8"/>
  <c r="G38" i="8"/>
  <c r="H41" i="8"/>
  <c r="G41" i="8"/>
  <c r="H44" i="8"/>
  <c r="G44" i="8"/>
  <c r="H46" i="8"/>
  <c r="G46" i="8"/>
  <c r="H48" i="8"/>
  <c r="G48" i="8"/>
  <c r="G43" i="8"/>
  <c r="H43" i="8"/>
  <c r="H50" i="8"/>
  <c r="G50" i="8"/>
  <c r="G47" i="8"/>
  <c r="H47" i="8"/>
  <c r="H39" i="8"/>
  <c r="G39" i="8"/>
  <c r="H49" i="8"/>
  <c r="G49" i="8"/>
  <c r="H34" i="8"/>
  <c r="G34" i="8"/>
  <c r="H33" i="8"/>
  <c r="G33" i="8"/>
  <c r="G45" i="8"/>
  <c r="H45" i="8"/>
  <c r="H35" i="8"/>
  <c r="G35" i="8"/>
  <c r="H37" i="8"/>
  <c r="G37" i="8"/>
  <c r="I141" i="8"/>
  <c r="I142" i="8"/>
  <c r="I143" i="8"/>
  <c r="G27" i="8"/>
  <c r="G31" i="8"/>
  <c r="G29" i="8"/>
  <c r="G141" i="8"/>
  <c r="G30" i="8"/>
  <c r="G25" i="8"/>
  <c r="G142" i="8"/>
  <c r="G26" i="8"/>
  <c r="G28" i="8"/>
  <c r="G143" i="8"/>
  <c r="C158" i="8" a="1"/>
  <c r="C158" i="8" s="1"/>
  <c r="C145" i="8" a="1"/>
  <c r="C145" i="8" s="1"/>
  <c r="B14" i="8"/>
  <c r="B15" i="8"/>
  <c r="F16" i="8"/>
  <c r="B24" i="8"/>
  <c r="H24" i="8" s="1"/>
  <c r="H22" i="8"/>
  <c r="F22" i="8"/>
  <c r="F23" i="8"/>
  <c r="B23" i="8"/>
  <c r="H23" i="8" s="1"/>
  <c r="F9" i="25"/>
  <c r="C10" i="25"/>
  <c r="B158" i="8" l="1"/>
  <c r="H158" i="8" s="1"/>
  <c r="F158" i="8" s="1"/>
  <c r="B145" i="8" a="1"/>
  <c r="B145" i="8" s="1"/>
  <c r="H145" i="8" s="1"/>
  <c r="F145" i="8" s="1"/>
  <c r="G22" i="8"/>
  <c r="G24" i="8"/>
  <c r="G23" i="8"/>
  <c r="F10" i="25"/>
  <c r="D11" i="25" s="1"/>
  <c r="C11" i="25" s="1"/>
  <c r="G145" i="8" l="1"/>
  <c r="G158" i="8"/>
  <c r="I158" i="8"/>
  <c r="I145" i="8"/>
  <c r="C12" i="25"/>
  <c r="F11" i="25"/>
  <c r="C172" i="8" l="1" a="1"/>
  <c r="C172" i="8" s="1"/>
  <c r="F172" i="8" s="1"/>
  <c r="C13" i="25"/>
  <c r="F12" i="25"/>
  <c r="B172" i="8" l="1" a="1"/>
  <c r="B172" i="8" s="1"/>
  <c r="H172" i="8" s="1"/>
  <c r="C14" i="25"/>
  <c r="F13" i="25"/>
  <c r="I172" i="8" l="1"/>
  <c r="G172" i="8"/>
  <c r="C15" i="25"/>
  <c r="F14" i="25"/>
  <c r="C16" i="25" l="1"/>
  <c r="F15" i="25"/>
  <c r="C17" i="25" l="1"/>
  <c r="F16" i="25"/>
  <c r="C18" i="25" l="1"/>
  <c r="F17" i="25"/>
  <c r="C19" i="25" l="1"/>
  <c r="F18" i="25"/>
  <c r="F19" i="25" l="1"/>
  <c r="D20" i="25" s="1"/>
  <c r="C20" i="25" s="1"/>
  <c r="C21" i="25" l="1"/>
  <c r="F20" i="25"/>
  <c r="C22" i="25" l="1"/>
  <c r="F21" i="25"/>
  <c r="C23" i="25" l="1"/>
  <c r="F22" i="25"/>
  <c r="C24" i="25" l="1"/>
  <c r="F23" i="25"/>
  <c r="C25" i="25" l="1"/>
  <c r="F24" i="25"/>
  <c r="C26" i="25" l="1"/>
  <c r="F25" i="25"/>
  <c r="C27" i="25" l="1"/>
  <c r="F26" i="25"/>
  <c r="C28" i="25" l="1"/>
  <c r="F27" i="25"/>
  <c r="C29" i="25" l="1"/>
  <c r="F28" i="25"/>
  <c r="C30" i="25" l="1"/>
  <c r="F29" i="25"/>
  <c r="C31" i="25" l="1"/>
  <c r="F30" i="25"/>
  <c r="C32" i="25" l="1"/>
  <c r="F31" i="25"/>
  <c r="C33" i="25" l="1"/>
  <c r="F32" i="25"/>
  <c r="C34" i="25" l="1"/>
  <c r="F33" i="25"/>
  <c r="C35" i="25" l="1"/>
  <c r="F34" i="25"/>
  <c r="C36" i="25" l="1"/>
  <c r="F35" i="25"/>
  <c r="C37" i="25" l="1"/>
  <c r="F36" i="25"/>
  <c r="F37" i="25" l="1"/>
  <c r="C38" i="25"/>
  <c r="C39" i="25" l="1"/>
  <c r="F38" i="25"/>
  <c r="F39" i="25" l="1"/>
  <c r="D40" i="25" s="1"/>
  <c r="C40" i="25" s="1"/>
  <c r="C41" i="25" l="1"/>
  <c r="F40" i="25"/>
  <c r="C42" i="25" l="1"/>
  <c r="F41" i="25"/>
  <c r="F42" i="25" l="1"/>
  <c r="C43" i="25"/>
  <c r="C44" i="25" l="1"/>
  <c r="F43" i="25"/>
  <c r="C45" i="25" l="1"/>
  <c r="F44" i="25"/>
  <c r="C46" i="25" l="1"/>
  <c r="F45" i="25"/>
  <c r="F46" i="25" l="1"/>
  <c r="C47" i="25"/>
  <c r="C48" i="25" l="1"/>
  <c r="F47" i="25"/>
  <c r="C49" i="25" l="1"/>
  <c r="F48" i="25"/>
  <c r="C50" i="25" l="1"/>
  <c r="F49" i="25"/>
  <c r="F50" i="25" l="1"/>
  <c r="C51" i="25"/>
  <c r="C52" i="25" l="1"/>
  <c r="F51" i="25"/>
  <c r="C53" i="25" l="1"/>
  <c r="F52" i="25"/>
  <c r="C54" i="25" l="1"/>
  <c r="F53" i="25"/>
  <c r="F54" i="25" l="1"/>
  <c r="C55" i="25"/>
  <c r="C56" i="25" l="1"/>
  <c r="F55" i="25"/>
  <c r="C57" i="25" l="1"/>
  <c r="F56" i="25"/>
  <c r="C58" i="25" l="1"/>
  <c r="F57" i="25"/>
  <c r="F58" i="25" l="1"/>
  <c r="C59" i="25"/>
  <c r="C60" i="25" l="1"/>
  <c r="F59" i="25"/>
  <c r="F60" i="25" l="1"/>
  <c r="D61" i="25" s="1"/>
  <c r="C61" i="25" s="1"/>
  <c r="C62" i="25" l="1"/>
  <c r="F61" i="25"/>
  <c r="C63" i="25" l="1"/>
  <c r="F62" i="25"/>
  <c r="F63" i="25" l="1"/>
  <c r="C64" i="25"/>
  <c r="C65" i="25" l="1"/>
  <c r="F64" i="25"/>
  <c r="C66" i="25" l="1"/>
  <c r="F65" i="25"/>
  <c r="C67" i="25" l="1"/>
  <c r="F66" i="25"/>
  <c r="F67" i="25" l="1"/>
  <c r="D68" i="25" s="1"/>
  <c r="C68" i="25" s="1"/>
  <c r="F68" i="25" l="1"/>
  <c r="C69" i="25"/>
  <c r="C70" i="25" l="1"/>
  <c r="F69" i="25"/>
  <c r="C71" i="25" l="1"/>
  <c r="F70" i="25"/>
  <c r="C72" i="25" l="1"/>
  <c r="F71" i="25"/>
  <c r="F72" i="25" l="1"/>
  <c r="C73" i="25"/>
  <c r="C74" i="25" l="1"/>
  <c r="F73" i="25"/>
  <c r="F74" i="25" l="1"/>
  <c r="D75" i="25" s="1"/>
  <c r="C75" i="25" s="1"/>
  <c r="C76" i="25" l="1"/>
  <c r="F75" i="25"/>
  <c r="C77" i="25" l="1"/>
  <c r="F76" i="25"/>
  <c r="F77" i="25" l="1"/>
  <c r="C78" i="25"/>
  <c r="F78" i="25" l="1"/>
  <c r="D79" i="25" s="1"/>
  <c r="C79" i="25" s="1"/>
  <c r="C80" i="25" l="1"/>
  <c r="F79" i="25"/>
  <c r="C81" i="25" l="1"/>
  <c r="F80" i="25"/>
  <c r="F81" i="25" l="1"/>
  <c r="D82" i="25" s="1"/>
  <c r="C82" i="25" s="1"/>
  <c r="C83" i="25" l="1"/>
  <c r="F82" i="25"/>
  <c r="F83" i="25" l="1"/>
  <c r="C84" i="25"/>
  <c r="F84" i="25" l="1"/>
  <c r="D85" i="25" s="1"/>
  <c r="C85" i="25" s="1"/>
  <c r="C86" i="25" l="1"/>
  <c r="F85" i="25"/>
  <c r="C87" i="25" l="1"/>
  <c r="F86" i="25"/>
  <c r="C88" i="25" l="1"/>
  <c r="F87" i="25"/>
  <c r="F88" i="25" l="1"/>
  <c r="C89" i="25"/>
  <c r="C90" i="25" l="1"/>
  <c r="F89" i="25"/>
  <c r="C91" i="25" l="1"/>
  <c r="F90" i="25"/>
  <c r="C92" i="25" l="1"/>
  <c r="F91" i="25"/>
  <c r="F92" i="25" l="1"/>
  <c r="C93" i="25"/>
  <c r="C94" i="25" l="1"/>
  <c r="F93" i="25"/>
  <c r="C95" i="25" l="1"/>
  <c r="F94" i="25"/>
  <c r="C96" i="25" l="1"/>
  <c r="F95" i="25"/>
  <c r="F96" i="25" l="1"/>
  <c r="C97" i="25"/>
  <c r="C98" i="25" l="1"/>
  <c r="F97" i="25"/>
  <c r="C99" i="25" l="1"/>
  <c r="F98" i="25"/>
  <c r="C100" i="25" l="1"/>
  <c r="F99" i="25"/>
  <c r="F100" i="25" l="1"/>
  <c r="C101" i="25"/>
  <c r="C102" i="25" l="1"/>
  <c r="F101" i="25"/>
  <c r="C103" i="25" l="1"/>
  <c r="F102" i="25"/>
  <c r="C104" i="25" l="1"/>
  <c r="F103" i="25"/>
  <c r="F104" i="25" l="1"/>
  <c r="C105" i="25"/>
  <c r="C106" i="25" l="1"/>
  <c r="F105" i="25"/>
  <c r="C107" i="25" l="1"/>
  <c r="F106" i="25"/>
  <c r="F107" i="25" l="1"/>
  <c r="D108" i="25" s="1"/>
  <c r="C108" i="25" s="1"/>
  <c r="C109" i="25" l="1"/>
  <c r="F108" i="25"/>
  <c r="F109" i="25" l="1"/>
  <c r="C110" i="25"/>
  <c r="C111" i="25" l="1"/>
  <c r="F110" i="25"/>
  <c r="C112" i="25" l="1"/>
  <c r="F111" i="25"/>
  <c r="C113" i="25" l="1"/>
  <c r="F112" i="25"/>
  <c r="F113" i="25" l="1"/>
  <c r="C114" i="25"/>
  <c r="C115" i="25" l="1"/>
  <c r="F114" i="25"/>
  <c r="C116" i="25" l="1"/>
  <c r="F115" i="25"/>
  <c r="C117" i="25" l="1"/>
  <c r="F116" i="25"/>
  <c r="F117" i="25" l="1"/>
  <c r="D118" i="25" s="1"/>
  <c r="C118" i="25" s="1"/>
  <c r="C119" i="25" l="1"/>
  <c r="F118" i="25"/>
  <c r="F119" i="25" l="1"/>
  <c r="D120" i="25" s="1"/>
  <c r="C120" i="25" s="1"/>
  <c r="C121" i="25" l="1"/>
  <c r="F120" i="25"/>
  <c r="F121" i="25" l="1"/>
  <c r="D122" i="25" s="1"/>
  <c r="C122" i="25" s="1"/>
  <c r="C123" i="25" l="1"/>
  <c r="F122" i="25"/>
  <c r="C124" i="25" l="1"/>
  <c r="F123" i="25"/>
  <c r="F124" i="25" l="1"/>
  <c r="C125" i="25"/>
  <c r="C126" i="25" l="1"/>
  <c r="F125" i="25"/>
  <c r="C127" i="25" l="1"/>
  <c r="F126" i="25"/>
  <c r="C128" i="25" l="1"/>
  <c r="F127" i="25"/>
  <c r="F128" i="25" l="1"/>
  <c r="C129" i="25"/>
  <c r="C130" i="25" l="1"/>
  <c r="F129" i="25"/>
  <c r="C131" i="25" l="1"/>
  <c r="F130" i="25"/>
  <c r="C132" i="25" l="1"/>
  <c r="F131" i="25"/>
  <c r="F132" i="25" l="1"/>
  <c r="C133" i="25"/>
  <c r="C134" i="25" l="1"/>
  <c r="F133" i="25"/>
  <c r="C135" i="25" l="1"/>
  <c r="F134" i="25"/>
  <c r="C136" i="25" l="1"/>
  <c r="F135" i="25"/>
  <c r="F136" i="25" l="1"/>
  <c r="C137" i="25"/>
  <c r="C138" i="25" l="1"/>
  <c r="F137" i="25"/>
  <c r="F138" i="25" l="1"/>
  <c r="D139" i="25" s="1"/>
  <c r="C139" i="25" s="1"/>
  <c r="C140" i="25" l="1"/>
  <c r="F139" i="25"/>
  <c r="C141" i="25" l="1"/>
  <c r="F140" i="25"/>
  <c r="F141" i="25" l="1"/>
  <c r="C142" i="25"/>
  <c r="C143" i="25" l="1"/>
  <c r="F142" i="25"/>
  <c r="C144" i="25" l="1"/>
  <c r="F143" i="25"/>
  <c r="F144" i="25" l="1"/>
  <c r="C145" i="25"/>
  <c r="F145" i="25" l="1"/>
  <c r="C146" i="25"/>
  <c r="F146" i="25" l="1"/>
  <c r="D147" i="25" s="1"/>
  <c r="C147" i="25" s="1"/>
  <c r="C148" i="25" l="1"/>
  <c r="C149" i="25" s="1"/>
  <c r="C150" i="25" s="1"/>
  <c r="C151" i="25" s="1"/>
  <c r="C152" i="25" s="1"/>
  <c r="F147" i="25"/>
  <c r="C155" i="8" l="1" a="1"/>
  <c r="C155" i="8" s="1"/>
  <c r="C156" i="8" a="1"/>
  <c r="C156" i="8" s="1"/>
  <c r="B154" i="8" a="1"/>
  <c r="C160" i="8" a="1"/>
  <c r="C160" i="8" s="1"/>
  <c r="C161" i="8" a="1"/>
  <c r="C161" i="8" s="1"/>
  <c r="AI157" i="17"/>
  <c r="AI163" i="17"/>
  <c r="AI161" i="17"/>
  <c r="B161" i="8" l="1" a="1"/>
  <c r="B161" i="8" s="1"/>
  <c r="H161" i="8" s="1"/>
  <c r="F161" i="8" s="1"/>
  <c r="B160" i="8" a="1"/>
  <c r="B160" i="8" s="1"/>
  <c r="H160" i="8" s="1"/>
  <c r="F160" i="8" s="1"/>
  <c r="B156" i="8" a="1"/>
  <c r="B156" i="8" s="1"/>
  <c r="H156" i="8" s="1"/>
  <c r="F156" i="8" s="1"/>
  <c r="B155" i="8" a="1"/>
  <c r="B155" i="8" s="1"/>
  <c r="H155" i="8" s="1"/>
  <c r="F155" i="8" s="1"/>
  <c r="B154" i="8"/>
  <c r="H154" i="8" s="1"/>
  <c r="F154" i="8" s="1"/>
  <c r="N163" i="17"/>
  <c r="N157" i="17"/>
  <c r="N161" i="17"/>
  <c r="Q157" i="17" l="1"/>
  <c r="S157" i="17"/>
  <c r="T157" i="17" s="1"/>
  <c r="R157" i="17"/>
  <c r="O157" i="17"/>
  <c r="R163" i="17"/>
  <c r="R161" i="17"/>
  <c r="I156" i="8"/>
  <c r="I154" i="8"/>
  <c r="I155" i="8"/>
  <c r="I160" i="8"/>
  <c r="I161" i="8"/>
  <c r="G161" i="8"/>
  <c r="G154" i="8"/>
  <c r="G156" i="8"/>
  <c r="G155" i="8"/>
  <c r="G160" i="8"/>
  <c r="Q161" i="17"/>
  <c r="S161" i="17"/>
  <c r="T161" i="17" s="1"/>
  <c r="O161" i="17"/>
  <c r="S163" i="17"/>
  <c r="T163" i="17" s="1"/>
  <c r="Q163" i="17"/>
  <c r="O163" i="17"/>
  <c r="C166" i="8" a="1"/>
  <c r="C166" i="8" s="1"/>
  <c r="C137" i="8" a="1"/>
  <c r="C137" i="8" s="1"/>
  <c r="E8" i="17" l="1"/>
  <c r="E6" i="17"/>
  <c r="E7" i="17" s="1"/>
  <c r="B166" i="8" a="1"/>
  <c r="B166" i="8" s="1"/>
  <c r="I166" i="8" s="1"/>
  <c r="K10" i="17"/>
  <c r="C165" i="8" a="1"/>
  <c r="C165" i="8" s="1"/>
  <c r="C148" i="8" a="1"/>
  <c r="C148" i="8" s="1"/>
  <c r="C150" i="8" a="1"/>
  <c r="C150" i="8" s="1"/>
  <c r="C151" i="8" a="1"/>
  <c r="C151" i="8" s="1"/>
  <c r="C152" i="8" a="1"/>
  <c r="C152" i="8" s="1"/>
  <c r="K12" i="17"/>
  <c r="C138" i="8" a="1"/>
  <c r="C138" i="8" s="1"/>
  <c r="C139" i="8" a="1"/>
  <c r="C139" i="8" s="1"/>
  <c r="C149" i="8" a="1"/>
  <c r="C149" i="8" s="1"/>
  <c r="C164" i="8" a="1"/>
  <c r="C164" i="8" s="1"/>
  <c r="C104" i="8" a="1"/>
  <c r="C104" i="8" s="1"/>
  <c r="C116" i="8" a="1"/>
  <c r="C116" i="8" s="1"/>
  <c r="C117" i="8" a="1"/>
  <c r="C117" i="8" s="1"/>
  <c r="C118" i="8" a="1"/>
  <c r="C118" i="8" s="1"/>
  <c r="C119" i="8" a="1"/>
  <c r="C119" i="8" s="1"/>
  <c r="C92" i="8" a="1"/>
  <c r="C92" i="8" s="1"/>
  <c r="C93" i="8" a="1"/>
  <c r="C93" i="8" s="1"/>
  <c r="F93" i="8" s="1"/>
  <c r="C115" i="8" a="1"/>
  <c r="C115" i="8" s="1"/>
  <c r="C54" i="8" a="1"/>
  <c r="C54" i="8" s="1"/>
  <c r="C55" i="8" a="1"/>
  <c r="C55" i="8" s="1"/>
  <c r="C76" i="8" a="1"/>
  <c r="C76" i="8" s="1"/>
  <c r="C77" i="8" a="1"/>
  <c r="C77" i="8" s="1"/>
  <c r="F77" i="8" s="1"/>
  <c r="C78" i="8" a="1"/>
  <c r="C78" i="8" s="1"/>
  <c r="C79" i="8" a="1"/>
  <c r="C79" i="8" s="1"/>
  <c r="C56" i="8" a="1"/>
  <c r="C56" i="8" s="1"/>
  <c r="C57" i="8" a="1"/>
  <c r="C57" i="8" s="1"/>
  <c r="C58" i="8" a="1"/>
  <c r="C58" i="8" s="1"/>
  <c r="C75" i="8" a="1"/>
  <c r="C75" i="8" s="1"/>
  <c r="C6" i="8"/>
  <c r="B6" i="8" s="1" a="1"/>
  <c r="B6" i="8" s="1"/>
  <c r="C8" i="8"/>
  <c r="C7" i="8"/>
  <c r="B119" i="8" l="1" a="1"/>
  <c r="B119" i="8" s="1"/>
  <c r="H119" i="8" s="1"/>
  <c r="F119" i="8" s="1"/>
  <c r="B138" i="8" a="1"/>
  <c r="B138" i="8" s="1"/>
  <c r="H138" i="8" s="1"/>
  <c r="F138" i="8" s="1"/>
  <c r="G166" i="8"/>
  <c r="B78" i="8"/>
  <c r="G78" i="8" s="1"/>
  <c r="F78" i="8"/>
  <c r="B118" i="8" a="1"/>
  <c r="B118" i="8" s="1"/>
  <c r="G118" i="8" s="1"/>
  <c r="H166" i="8"/>
  <c r="F166" i="8" s="1"/>
  <c r="B56" i="8" a="1"/>
  <c r="B56" i="8" s="1"/>
  <c r="I56" i="8" s="1"/>
  <c r="B76" i="8"/>
  <c r="H76" i="8" s="1"/>
  <c r="F76" i="8" s="1"/>
  <c r="B117" i="8" a="1"/>
  <c r="B117" i="8" s="1"/>
  <c r="H117" i="8" s="1"/>
  <c r="F117" i="8" s="1"/>
  <c r="B152" i="8" a="1"/>
  <c r="B152" i="8" s="1"/>
  <c r="H152" i="8" s="1"/>
  <c r="F152" i="8" s="1"/>
  <c r="B75" i="8"/>
  <c r="H75" i="8" s="1"/>
  <c r="F75" i="8" s="1"/>
  <c r="B55" i="8" a="1"/>
  <c r="B55" i="8" s="1"/>
  <c r="H55" i="8" s="1"/>
  <c r="F55" i="8" s="1"/>
  <c r="B116" i="8" a="1"/>
  <c r="B116" i="8" s="1"/>
  <c r="I116" i="8" s="1"/>
  <c r="B151" i="8" a="1"/>
  <c r="B151" i="8" s="1"/>
  <c r="H151" i="8" s="1"/>
  <c r="F151" i="8" s="1"/>
  <c r="B58" i="8" a="1"/>
  <c r="B58" i="8" s="1"/>
  <c r="H58" i="8" s="1"/>
  <c r="F58" i="8" s="1"/>
  <c r="B57" i="8" a="1"/>
  <c r="B57" i="8" s="1"/>
  <c r="I57" i="8" s="1"/>
  <c r="B115" i="8" a="1"/>
  <c r="B115" i="8" s="1"/>
  <c r="I115" i="8" s="1"/>
  <c r="B164" i="8" a="1"/>
  <c r="B164" i="8" s="1"/>
  <c r="I164" i="8" s="1"/>
  <c r="B165" i="8" a="1"/>
  <c r="B165" i="8" s="1"/>
  <c r="G165" i="8" s="1"/>
  <c r="B79" i="8"/>
  <c r="H79" i="8" s="1"/>
  <c r="F79" i="8"/>
  <c r="B139" i="8" a="1"/>
  <c r="B139" i="8" s="1"/>
  <c r="G139" i="8" s="1"/>
  <c r="E5" i="17"/>
  <c r="C4" i="8" s="1"/>
  <c r="F4" i="8" s="1"/>
  <c r="I78" i="8"/>
  <c r="H78" i="8"/>
  <c r="I151" i="8"/>
  <c r="B54" i="8" a="1"/>
  <c r="B54" i="8" s="1"/>
  <c r="I54" i="8" s="1"/>
  <c r="C173" i="8"/>
  <c r="F173" i="8" s="1"/>
  <c r="B77" i="8"/>
  <c r="B150" i="8" a="1"/>
  <c r="B150" i="8" s="1"/>
  <c r="B149" i="8" a="1"/>
  <c r="B149" i="8" s="1"/>
  <c r="B148" i="8" a="1"/>
  <c r="B148" i="8" s="1"/>
  <c r="B104" i="8" a="1"/>
  <c r="B104" i="8" s="1"/>
  <c r="B93" i="8" a="1"/>
  <c r="B93" i="8" s="1"/>
  <c r="B92" i="8" a="1"/>
  <c r="B92" i="8" s="1"/>
  <c r="B137" i="8" a="1"/>
  <c r="B137" i="8" s="1"/>
  <c r="B7" i="8" a="1"/>
  <c r="B7" i="8" s="1"/>
  <c r="F7" i="8"/>
  <c r="F6" i="8"/>
  <c r="F8" i="8"/>
  <c r="B8" i="8" a="1"/>
  <c r="B8" i="8" s="1"/>
  <c r="I119" i="8" l="1"/>
  <c r="G119" i="8"/>
  <c r="I138" i="8"/>
  <c r="I152" i="8"/>
  <c r="H118" i="8"/>
  <c r="F118" i="8" s="1"/>
  <c r="G138" i="8"/>
  <c r="G152" i="8"/>
  <c r="I55" i="8"/>
  <c r="I118" i="8"/>
  <c r="I76" i="8"/>
  <c r="I117" i="8"/>
  <c r="G75" i="8"/>
  <c r="G76" i="8"/>
  <c r="H116" i="8"/>
  <c r="F116" i="8" s="1"/>
  <c r="G116" i="8"/>
  <c r="H57" i="8"/>
  <c r="F57" i="8" s="1"/>
  <c r="G115" i="8"/>
  <c r="H115" i="8"/>
  <c r="F115" i="8" s="1"/>
  <c r="G117" i="8"/>
  <c r="H139" i="8"/>
  <c r="F139" i="8" s="1"/>
  <c r="G57" i="8"/>
  <c r="I139" i="8"/>
  <c r="H56" i="8"/>
  <c r="F56" i="8" s="1"/>
  <c r="H164" i="8"/>
  <c r="F164" i="8" s="1"/>
  <c r="G164" i="8"/>
  <c r="G79" i="8"/>
  <c r="I79" i="8"/>
  <c r="I75" i="8"/>
  <c r="I58" i="8"/>
  <c r="G151" i="8"/>
  <c r="H165" i="8"/>
  <c r="F165" i="8" s="1"/>
  <c r="G58" i="8"/>
  <c r="I165" i="8"/>
  <c r="G56" i="8"/>
  <c r="G55" i="8"/>
  <c r="H93" i="8"/>
  <c r="I93" i="8"/>
  <c r="I77" i="8"/>
  <c r="H77" i="8"/>
  <c r="I148" i="8"/>
  <c r="H148" i="8"/>
  <c r="F148" i="8" s="1"/>
  <c r="I92" i="8"/>
  <c r="H92" i="8"/>
  <c r="F92" i="8" s="1"/>
  <c r="I149" i="8"/>
  <c r="H149" i="8"/>
  <c r="F149" i="8" s="1"/>
  <c r="I137" i="8"/>
  <c r="H137" i="8"/>
  <c r="F137" i="8" s="1"/>
  <c r="I104" i="8"/>
  <c r="H104" i="8"/>
  <c r="F104" i="8" s="1"/>
  <c r="I150" i="8"/>
  <c r="H150" i="8"/>
  <c r="F150" i="8" s="1"/>
  <c r="H54" i="8"/>
  <c r="F54" i="8" s="1"/>
  <c r="G150" i="8"/>
  <c r="G148" i="8"/>
  <c r="G92" i="8"/>
  <c r="G137" i="8"/>
  <c r="G149" i="8"/>
  <c r="G93" i="8"/>
  <c r="G54" i="8"/>
  <c r="G104" i="8"/>
  <c r="G77" i="8"/>
  <c r="C69" i="8" l="1" a="1"/>
  <c r="C69" i="8" s="1"/>
  <c r="C68" i="8" a="1"/>
  <c r="C68" i="8" s="1"/>
  <c r="C67" i="8" a="1"/>
  <c r="C67" i="8" s="1"/>
  <c r="C66" i="8" a="1"/>
  <c r="C66" i="8" s="1"/>
  <c r="C65" i="8" a="1"/>
  <c r="C65" i="8" s="1"/>
  <c r="C71" i="8" a="1"/>
  <c r="C71" i="8" s="1"/>
  <c r="B68" i="8" l="1" a="1"/>
  <c r="B68" i="8" s="1"/>
  <c r="G68" i="8" s="1"/>
  <c r="B69" i="8" a="1"/>
  <c r="B69" i="8" s="1"/>
  <c r="B71" i="8" a="1"/>
  <c r="B71" i="8" s="1"/>
  <c r="B65" i="8" a="1"/>
  <c r="B65" i="8" s="1"/>
  <c r="B67" i="8" a="1"/>
  <c r="B67" i="8" s="1"/>
  <c r="I67" i="8" s="1"/>
  <c r="B66" i="8" a="1"/>
  <c r="B66" i="8" s="1"/>
  <c r="B63" i="8" a="1"/>
  <c r="B63" i="8" s="1"/>
  <c r="C61" i="8" a="1"/>
  <c r="C61" i="8" s="1"/>
  <c r="B60" i="8" a="1"/>
  <c r="B60" i="8" s="1"/>
  <c r="H68" i="8" l="1"/>
  <c r="F68" i="8" s="1"/>
  <c r="H67" i="8"/>
  <c r="F67" i="8" s="1"/>
  <c r="G67" i="8"/>
  <c r="I68" i="8"/>
  <c r="B61" i="8" a="1"/>
  <c r="B61" i="8" s="1"/>
  <c r="I66" i="8"/>
  <c r="H66" i="8"/>
  <c r="F66" i="8" s="1"/>
  <c r="I63" i="8"/>
  <c r="H63" i="8"/>
  <c r="F63" i="8" s="1"/>
  <c r="I60" i="8"/>
  <c r="H60" i="8"/>
  <c r="F60" i="8" s="1"/>
  <c r="I71" i="8"/>
  <c r="H71" i="8"/>
  <c r="F71" i="8" s="1"/>
  <c r="I69" i="8"/>
  <c r="H69" i="8"/>
  <c r="F69" i="8" s="1"/>
  <c r="I65" i="8"/>
  <c r="H65" i="8"/>
  <c r="F65" i="8" s="1"/>
  <c r="G66" i="8"/>
  <c r="G60" i="8"/>
  <c r="G71" i="8"/>
  <c r="G69" i="8"/>
  <c r="G63" i="8"/>
  <c r="G65" i="8"/>
  <c r="I61" i="8" l="1"/>
  <c r="H61" i="8"/>
  <c r="F61" i="8" s="1"/>
  <c r="G61" i="8"/>
  <c r="F101" i="8" l="1"/>
  <c r="C8" i="17" l="1"/>
  <c r="C9" i="17" s="1"/>
  <c r="P31" i="17" l="1"/>
  <c r="P30" i="17"/>
  <c r="P32" i="17"/>
  <c r="P33" i="17"/>
  <c r="P35" i="17"/>
  <c r="P34" i="17"/>
  <c r="P16" i="17"/>
  <c r="P36" i="17"/>
  <c r="P37" i="17"/>
  <c r="P29" i="17"/>
  <c r="P39" i="17"/>
  <c r="P38" i="17"/>
  <c r="P40" i="17"/>
  <c r="P28" i="17"/>
  <c r="P41" i="17"/>
  <c r="P42" i="17"/>
  <c r="P43" i="17"/>
  <c r="P44" i="17"/>
  <c r="P46" i="17"/>
  <c r="P45" i="17"/>
  <c r="P132" i="17"/>
  <c r="P87" i="17"/>
  <c r="P111" i="17"/>
  <c r="P131" i="17"/>
  <c r="P101" i="17"/>
  <c r="P94" i="17"/>
  <c r="P60" i="17"/>
  <c r="P152" i="17"/>
  <c r="P53" i="17"/>
  <c r="P93" i="17"/>
  <c r="P145" i="17"/>
  <c r="P88" i="17"/>
  <c r="P92" i="17"/>
  <c r="P143" i="17"/>
  <c r="P150" i="17"/>
  <c r="P69" i="17"/>
  <c r="P79" i="17"/>
  <c r="P71" i="17"/>
  <c r="P149" i="17"/>
  <c r="P65" i="17"/>
  <c r="P108" i="17"/>
  <c r="P127" i="17"/>
  <c r="P106" i="17"/>
  <c r="P89" i="17"/>
  <c r="P107" i="17"/>
  <c r="P112" i="17"/>
  <c r="P50" i="17"/>
  <c r="P27" i="17"/>
  <c r="P171" i="17"/>
  <c r="P21" i="17"/>
  <c r="P97" i="17"/>
  <c r="P113" i="17"/>
  <c r="P81" i="17"/>
  <c r="P25" i="17"/>
  <c r="P75" i="17"/>
  <c r="P86" i="17"/>
  <c r="P135" i="17"/>
  <c r="P84" i="17"/>
  <c r="P103" i="17"/>
  <c r="P125" i="17"/>
  <c r="P130" i="17"/>
  <c r="P72" i="17"/>
  <c r="P23" i="17"/>
  <c r="P141" i="17"/>
  <c r="P136" i="17"/>
  <c r="P146" i="17"/>
  <c r="P115" i="17"/>
  <c r="P151" i="17"/>
  <c r="P116" i="17"/>
  <c r="P118" i="17"/>
  <c r="P20" i="17"/>
  <c r="P85" i="17"/>
  <c r="P64" i="17"/>
  <c r="P122" i="17"/>
  <c r="P166" i="17"/>
  <c r="P52" i="17"/>
  <c r="P22" i="17"/>
  <c r="P17" i="17"/>
  <c r="P47" i="17"/>
  <c r="P128" i="17"/>
  <c r="P126" i="17"/>
  <c r="P110" i="17"/>
  <c r="P134" i="17"/>
  <c r="P129" i="17"/>
  <c r="P55" i="17"/>
  <c r="P138" i="17"/>
  <c r="P139" i="17"/>
  <c r="P58" i="17"/>
  <c r="P170" i="17"/>
  <c r="P123" i="17"/>
  <c r="P104" i="17"/>
  <c r="P119" i="17"/>
  <c r="P83" i="17"/>
  <c r="P91" i="17"/>
  <c r="P68" i="17"/>
  <c r="P99" i="17"/>
  <c r="P169" i="17"/>
  <c r="P74" i="17"/>
  <c r="P57" i="17"/>
  <c r="P144" i="17"/>
  <c r="P156" i="17"/>
  <c r="P96" i="17"/>
  <c r="P90" i="17"/>
  <c r="P155" i="17"/>
  <c r="P100" i="17"/>
  <c r="P66" i="17"/>
  <c r="P137" i="17"/>
  <c r="P109" i="17"/>
  <c r="P76" i="17"/>
  <c r="P24" i="17"/>
  <c r="P18" i="17"/>
  <c r="P114" i="17"/>
  <c r="P158" i="17"/>
  <c r="P154" i="17"/>
  <c r="P73" i="17"/>
  <c r="P67" i="17"/>
  <c r="P82" i="17"/>
  <c r="P162" i="17"/>
  <c r="P165" i="17"/>
  <c r="P140" i="17"/>
  <c r="P142" i="17"/>
  <c r="P153" i="17"/>
  <c r="P102" i="17"/>
  <c r="P105" i="17"/>
  <c r="P48" i="17"/>
  <c r="P164" i="17"/>
  <c r="P160" i="17"/>
  <c r="P51" i="17"/>
  <c r="P70" i="17"/>
  <c r="P49" i="17"/>
  <c r="P78" i="17"/>
  <c r="P168" i="17"/>
  <c r="P95" i="17"/>
  <c r="P77" i="17"/>
  <c r="P63" i="17"/>
  <c r="P147" i="17"/>
  <c r="P54" i="17"/>
  <c r="P56" i="17"/>
  <c r="P159" i="17"/>
  <c r="P148" i="17"/>
  <c r="P80" i="17"/>
  <c r="P62" i="17"/>
  <c r="P133" i="17"/>
  <c r="P120" i="17"/>
  <c r="P124" i="17"/>
  <c r="P98" i="17"/>
  <c r="P19" i="17"/>
  <c r="P26" i="17"/>
  <c r="P117" i="17"/>
  <c r="P121" i="17"/>
  <c r="P59" i="17"/>
  <c r="P167" i="17"/>
  <c r="P61" i="17"/>
  <c r="P157" i="17"/>
  <c r="P161" i="17"/>
  <c r="P163" i="17"/>
  <c r="L9" i="17"/>
  <c r="L6" i="17"/>
  <c r="L7" i="17"/>
  <c r="L12" i="17"/>
  <c r="L8" i="17"/>
  <c r="L10" i="17"/>
  <c r="L5" i="17"/>
  <c r="L11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Yongle Zhang (WM)</author>
  </authors>
  <commentList>
    <comment ref="A13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Yongle Zhang (WM):</t>
        </r>
        <r>
          <rPr>
            <sz val="9"/>
            <rFont val="宋体"/>
            <family val="3"/>
            <charset val="134"/>
          </rPr>
          <t xml:space="preserve">
净值为前复权净值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KW</author>
  </authors>
  <commentList>
    <comment ref="B1" authorId="0" shapeId="0" xr:uid="{00000000-0006-0000-0300-000001000000}">
      <text>
        <r>
          <rPr>
            <b/>
            <sz val="9"/>
            <rFont val="宋体"/>
            <family val="3"/>
            <charset val="134"/>
          </rPr>
          <t>KW:</t>
        </r>
        <r>
          <rPr>
            <sz val="9"/>
            <rFont val="宋体"/>
            <family val="3"/>
            <charset val="134"/>
          </rPr>
          <t xml:space="preserve">
追加=买入
提取=卖出</t>
        </r>
      </text>
    </comment>
    <comment ref="O1" authorId="0" shapeId="0" xr:uid="{00000000-0006-0000-0300-000002000000}">
      <text>
        <r>
          <rPr>
            <b/>
            <sz val="9"/>
            <rFont val="宋体"/>
            <family val="3"/>
            <charset val="134"/>
          </rPr>
          <t>KW:</t>
        </r>
        <r>
          <rPr>
            <sz val="9"/>
            <rFont val="宋体"/>
            <family val="3"/>
            <charset val="134"/>
          </rPr>
          <t xml:space="preserve">
无论买卖方向的成交份额数</t>
        </r>
      </text>
    </comment>
    <comment ref="P1" authorId="0" shapeId="0" xr:uid="{00000000-0006-0000-0300-000003000000}">
      <text>
        <r>
          <rPr>
            <b/>
            <sz val="9"/>
            <rFont val="宋体"/>
            <family val="3"/>
            <charset val="134"/>
          </rPr>
          <t>KW:</t>
        </r>
        <r>
          <rPr>
            <sz val="9"/>
            <rFont val="宋体"/>
            <family val="3"/>
            <charset val="134"/>
          </rPr>
          <t xml:space="preserve">
无论方向的成交金额</t>
        </r>
      </text>
    </comment>
    <comment ref="S1" authorId="0" shapeId="0" xr:uid="{00000000-0006-0000-0300-000004000000}">
      <text>
        <r>
          <rPr>
            <b/>
            <sz val="9"/>
            <rFont val="宋体"/>
            <family val="3"/>
            <charset val="134"/>
          </rPr>
          <t>KW:</t>
        </r>
        <r>
          <rPr>
            <sz val="9"/>
            <rFont val="宋体"/>
            <family val="3"/>
            <charset val="134"/>
          </rPr>
          <t xml:space="preserve">
成交金额/成交数量
当出现分红后会破坏公式，因此选择直接输入结果值</t>
        </r>
      </text>
    </comment>
    <comment ref="T1" authorId="0" shapeId="0" xr:uid="{00000000-0006-0000-0300-000005000000}">
      <text>
        <r>
          <rPr>
            <b/>
            <sz val="9"/>
            <rFont val="宋体"/>
            <family val="3"/>
            <charset val="134"/>
          </rPr>
          <t>KW:</t>
        </r>
        <r>
          <rPr>
            <sz val="9"/>
            <rFont val="宋体"/>
            <family val="3"/>
            <charset val="134"/>
          </rPr>
          <t xml:space="preserve">
追加时份额数量为正
提取时份额数量为负</t>
        </r>
      </text>
    </comment>
    <comment ref="U1" authorId="0" shapeId="0" xr:uid="{00000000-0006-0000-0300-000006000000}">
      <text>
        <r>
          <rPr>
            <b/>
            <sz val="9"/>
            <rFont val="宋体"/>
            <family val="3"/>
            <charset val="134"/>
          </rPr>
          <t xml:space="preserve">KW:
追加产品时，成交金额即清算金额，可直接求和得出持仓金额；
提取产品后，清算金额=加权成本*成交数量，为持仓金额减少的部分
</t>
        </r>
        <r>
          <rPr>
            <sz val="9"/>
            <rFont val="宋体"/>
            <family val="3"/>
            <charset val="134"/>
          </rPr>
          <t xml:space="preserve">
</t>
        </r>
      </text>
    </comment>
    <comment ref="W1" authorId="0" shapeId="0" xr:uid="{00000000-0006-0000-0300-000007000000}">
      <text>
        <r>
          <rPr>
            <b/>
            <sz val="9"/>
            <rFont val="宋体"/>
            <family val="3"/>
            <charset val="134"/>
          </rPr>
          <t xml:space="preserve">KW:
加权成本=【（追加金额之和-提取金额之和）】/【（追加持仓份额之和-提取持仓份额之和）】
</t>
        </r>
      </text>
    </comment>
    <comment ref="X1" authorId="0" shapeId="0" xr:uid="{00000000-0006-0000-0300-000008000000}">
      <text>
        <r>
          <rPr>
            <b/>
            <sz val="9"/>
            <rFont val="宋体"/>
            <family val="3"/>
            <charset val="134"/>
          </rPr>
          <t>KW:</t>
        </r>
        <r>
          <rPr>
            <sz val="9"/>
            <rFont val="宋体"/>
            <family val="3"/>
            <charset val="134"/>
          </rPr>
          <t xml:space="preserve">
</t>
        </r>
        <r>
          <rPr>
            <b/>
            <sz val="9"/>
            <rFont val="宋体"/>
            <family val="3"/>
            <charset val="134"/>
          </rPr>
          <t>卖出成本=加权成本*卖出份额数量</t>
        </r>
      </text>
    </comment>
    <comment ref="Y1" authorId="0" shapeId="0" xr:uid="{00000000-0006-0000-0300-000009000000}">
      <text>
        <r>
          <rPr>
            <b/>
            <sz val="9"/>
            <color indexed="81"/>
            <rFont val="宋体"/>
            <family val="3"/>
            <charset val="134"/>
          </rPr>
          <t>KW:</t>
        </r>
        <r>
          <rPr>
            <sz val="9"/>
            <color indexed="81"/>
            <rFont val="宋体"/>
            <family val="3"/>
            <charset val="134"/>
          </rPr>
          <t xml:space="preserve">
买入时间在2023年之前用2022年末单位净值，其他用实际的买入成本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Yongle Zhang (WM)</author>
    <author>Yize Jin (WM)</author>
  </authors>
  <commentList>
    <comment ref="CK1" authorId="0" shapeId="0" xr:uid="{00000000-0006-0000-0700-000001000000}">
      <text>
        <r>
          <rPr>
            <b/>
            <sz val="9"/>
            <rFont val="宋体"/>
            <family val="3"/>
            <charset val="134"/>
          </rPr>
          <t>Yongle Zhang (WM):</t>
        </r>
        <r>
          <rPr>
            <sz val="9"/>
            <rFont val="宋体"/>
            <family val="3"/>
            <charset val="134"/>
          </rPr>
          <t xml:space="preserve">
前复权，20211122，无分红再投</t>
        </r>
      </text>
    </comment>
    <comment ref="DO1" authorId="0" shapeId="0" xr:uid="{00000000-0006-0000-0700-000002000000}">
      <text>
        <r>
          <rPr>
            <b/>
            <sz val="9"/>
            <rFont val="宋体"/>
            <family val="3"/>
            <charset val="134"/>
          </rPr>
          <t>Yongle Zhang (WM):</t>
        </r>
        <r>
          <rPr>
            <sz val="9"/>
            <rFont val="宋体"/>
            <family val="3"/>
            <charset val="134"/>
          </rPr>
          <t xml:space="preserve">
净值为前复权净值</t>
        </r>
      </text>
    </comment>
    <comment ref="HM1" authorId="1" shapeId="0" xr:uid="{00000000-0006-0000-0700-000003000000}">
      <text>
        <r>
          <rPr>
            <b/>
            <sz val="9"/>
            <color indexed="81"/>
            <rFont val="宋体"/>
            <family val="3"/>
            <charset val="134"/>
          </rPr>
          <t>Wang Kai (WM):</t>
        </r>
        <r>
          <rPr>
            <sz val="9"/>
            <color indexed="81"/>
            <rFont val="宋体"/>
            <family val="3"/>
            <charset val="134"/>
          </rPr>
          <t xml:space="preserve">
分红复权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Yize Jin (WM)</author>
  </authors>
  <commentList>
    <comment ref="EL1" authorId="0" shapeId="0" xr:uid="{00000000-0006-0000-0900-000001000000}">
      <text>
        <r>
          <rPr>
            <b/>
            <sz val="9"/>
            <color indexed="81"/>
            <rFont val="宋体"/>
            <family val="3"/>
            <charset val="134"/>
          </rPr>
          <t>Wang Kai (WM):</t>
        </r>
        <r>
          <rPr>
            <sz val="9"/>
            <color indexed="81"/>
            <rFont val="宋体"/>
            <family val="3"/>
            <charset val="134"/>
          </rPr>
          <t xml:space="preserve">
分红复权
</t>
        </r>
      </text>
    </comment>
  </commentList>
</comments>
</file>

<file path=xl/sharedStrings.xml><?xml version="1.0" encoding="utf-8"?>
<sst xmlns="http://schemas.openxmlformats.org/spreadsheetml/2006/main" count="35777" uniqueCount="1726">
  <si>
    <t>私募种子基金风险控制指标情况</t>
  </si>
  <si>
    <t>序号</t>
  </si>
  <si>
    <t>当前指标</t>
  </si>
  <si>
    <t>预警标准</t>
  </si>
  <si>
    <t>超限标准</t>
  </si>
  <si>
    <t>指标使用情况</t>
  </si>
  <si>
    <t>备注</t>
  </si>
  <si>
    <t>本年度私募种子基金投资业务资金规模（万元）</t>
  </si>
  <si>
    <t>本年度私募种子基金投资业务总体盈亏比例</t>
  </si>
  <si>
    <t>个券盈亏金额/持有成本的比例前3名</t>
  </si>
  <si>
    <t>亏损不超过20%</t>
  </si>
  <si>
    <t>持有期限 前3名（年）</t>
  </si>
  <si>
    <t>≤1年</t>
  </si>
  <si>
    <t>持有单一私募管理人发行的私募基金前3名（万元）</t>
  </si>
  <si>
    <t>≤5000万</t>
  </si>
  <si>
    <t>持有单一私募基金产品前3名（万元）</t>
  </si>
  <si>
    <t>≤16%</t>
  </si>
  <si>
    <t>(1)累计亏损指标（连续三个交易日）</t>
  </si>
  <si>
    <t>一年内2次</t>
  </si>
  <si>
    <t>累计亏损不超过18%</t>
  </si>
  <si>
    <t>累计跌幅不超过10%</t>
  </si>
  <si>
    <t>累计跌幅不超过5%</t>
  </si>
  <si>
    <t>累计跌幅不超过20%</t>
  </si>
  <si>
    <t>累计亏损不超过15%</t>
  </si>
  <si>
    <t>1.累计亏损指标（连续三个交易日）</t>
  </si>
  <si>
    <t>2.累计最大回撤（连续三个交易日）</t>
  </si>
  <si>
    <t>≤40%</t>
  </si>
  <si>
    <t>产品到期日</t>
  </si>
  <si>
    <t>产品名称</t>
  </si>
  <si>
    <t xml:space="preserve"> </t>
  </si>
  <si>
    <t>单位：万元</t>
  </si>
  <si>
    <t>可用资金额度/批准资金额度</t>
  </si>
  <si>
    <t>策略分布</t>
  </si>
  <si>
    <t>持仓市值</t>
  </si>
  <si>
    <t>市值占比</t>
  </si>
  <si>
    <t>FOF单一资管计划</t>
  </si>
  <si>
    <t>委托财产</t>
  </si>
  <si>
    <t>持有份额</t>
  </si>
  <si>
    <t>2022年初资产净值+追加资产</t>
  </si>
  <si>
    <t>单位净值</t>
  </si>
  <si>
    <t>当前资产净值</t>
  </si>
  <si>
    <t>盈亏</t>
  </si>
  <si>
    <t>可用资金额度</t>
  </si>
  <si>
    <t>量化对冲策略</t>
  </si>
  <si>
    <t>金富1号</t>
  </si>
  <si>
    <t>3月2日金富1号追加资产200万元，已确认份额。</t>
  </si>
  <si>
    <t>5月10日提交格林顿金益全部赎回，5月12日确认并到账，赎回金额984969.70元</t>
  </si>
  <si>
    <t>8月6日追加资产200万元，申购乾行天利7号。</t>
  </si>
  <si>
    <t>2022/1/14提交海浦金选1号28997000.30份赎回，2022/1/21提交海浦金选1号1000000份全部赎回，1月25日确认</t>
  </si>
  <si>
    <t>累计投资金额</t>
  </si>
  <si>
    <t>一对多盈亏</t>
  </si>
  <si>
    <t>股票多头策略</t>
  </si>
  <si>
    <t>3月31日金富1号追加资产200万元，已确认份额。</t>
  </si>
  <si>
    <t>6月8日追加资产200万元，6月10日确认乘安份额1426940.64。</t>
  </si>
  <si>
    <t>8月13日追加资产3390万元，申购凡二量化对冲9号（2400万）+大道南山（990万）</t>
  </si>
  <si>
    <t>2022/2/8提交鑫然2号923488.94份赎回，2022/2/10确认，已实现盈亏136214.62元</t>
  </si>
  <si>
    <t>一对一盈亏</t>
  </si>
  <si>
    <t>总盈亏</t>
  </si>
  <si>
    <t>4月12日金富1号追加资产100万元，已确认份额。</t>
  </si>
  <si>
    <t>6月29日追加资产200万元，7月1日确认赋源投资1754232.08。</t>
  </si>
  <si>
    <t>10月29日提交志强价值成长1号全部赎回，11月2日确认，赎回金额1642601.58元。</t>
  </si>
  <si>
    <t>2022/2/18提交久富18期 2024291.50 份赎回，2022/2/22确认，已实现盈亏-821862.35元</t>
  </si>
  <si>
    <t>一对一 持仓市值</t>
  </si>
  <si>
    <t>一对多持仓市值</t>
  </si>
  <si>
    <t>期货及宏观对冲策略量化</t>
  </si>
  <si>
    <t>4月19日金富1号追加资产990万元，已确认份额。</t>
  </si>
  <si>
    <t>6月30日追加资产500万元，7月5日按照7月1日的净值确认中量投精合8号份额。</t>
  </si>
  <si>
    <t>11月5日提交千朔1900万份额赎回，11月9日确认，赎回金额18753000元，已实现盈亏-247,000元。</t>
  </si>
  <si>
    <t>2022/2/18提交赫富2号28989229.22份赎回，2022/2/22 确认；2022/3/1提交赫富2号 1000000 份赎回，2022/3/1确认
已实现盈亏共计 -2,259,630.99 元</t>
  </si>
  <si>
    <t>持仓总市值</t>
  </si>
  <si>
    <t>已实现盈亏</t>
  </si>
  <si>
    <t>期货及宏观对冲策略其他</t>
  </si>
  <si>
    <t>4月27日金富1号追加资产300万元，已确认份额。</t>
  </si>
  <si>
    <t>7月26日追加资产200万元，7月28日按照7月26日的净值确认平石U3期权对冲份额。</t>
  </si>
  <si>
    <t>11月12日提交千朔100万份额赎回，11月16日确认，赎回金额989000元，已实现盈亏-11000元。</t>
  </si>
  <si>
    <t>私募基金产品类型</t>
  </si>
  <si>
    <t>产品代码</t>
  </si>
  <si>
    <t>产品管理人</t>
  </si>
  <si>
    <t>策略类型</t>
  </si>
  <si>
    <t>投资金额（万元）</t>
  </si>
  <si>
    <t>持有份额（份）</t>
  </si>
  <si>
    <t>单位净值（元/份）</t>
  </si>
  <si>
    <t>持仓市值（万元）</t>
  </si>
  <si>
    <t>持仓市值占总持仓比例</t>
  </si>
  <si>
    <t>累计浮动盈亏（万元）</t>
  </si>
  <si>
    <t>累计盈亏比例</t>
  </si>
  <si>
    <t>已实现盈亏（万元）</t>
  </si>
  <si>
    <t>赎回金额（万元）</t>
  </si>
  <si>
    <t>管理人持仓</t>
  </si>
  <si>
    <t>重复</t>
  </si>
  <si>
    <t>产品规模（总份额）</t>
  </si>
  <si>
    <t>持有份额 /产品规模（总份额）</t>
  </si>
  <si>
    <t>SQZ005</t>
  </si>
  <si>
    <t>凡二量化对冲9号私募证券投资基金</t>
  </si>
  <si>
    <t>深圳凡二投资管理合伙企业（有限合伙）</t>
  </si>
  <si>
    <t>量化对冲</t>
  </si>
  <si>
    <t>8月13日追加资产2400万元，申购凡二量化对冲9号，8月17日确认份额。</t>
  </si>
  <si>
    <t>12月10日追加资产2000万元，申购凡二量化对冲9号，12月14日确认份额。</t>
  </si>
  <si>
    <t>20220105扣减业绩报酬折合份额13919.05</t>
  </si>
  <si>
    <t>SSM689</t>
  </si>
  <si>
    <t>星阔金选云起12号市场中性</t>
  </si>
  <si>
    <t>星阔（青岛）投资管理有限公司</t>
  </si>
  <si>
    <t>SGK791</t>
  </si>
  <si>
    <t>橡木成林三号</t>
  </si>
  <si>
    <t>杭州橡木资产管理有限公司</t>
  </si>
  <si>
    <t>STF617</t>
  </si>
  <si>
    <t>衍合金选量化市场中性1号</t>
  </si>
  <si>
    <t>衍合投资管理（青岛）有限公司</t>
  </si>
  <si>
    <t>STM651</t>
  </si>
  <si>
    <t>百创金长牛1号</t>
  </si>
  <si>
    <t>深圳前海百创资本管理有限公司</t>
  </si>
  <si>
    <t>股票多头</t>
  </si>
  <si>
    <t>STS027</t>
  </si>
  <si>
    <t>信弘罄宜6号</t>
  </si>
  <si>
    <t>北京信弘天禾资产管理中心</t>
  </si>
  <si>
    <t>SLY365</t>
  </si>
  <si>
    <t>弈倍景杉七号</t>
  </si>
  <si>
    <t>上海弈倍私募基金管理有限公司</t>
  </si>
  <si>
    <t>量客鼎安五号</t>
  </si>
  <si>
    <t>SLH736</t>
  </si>
  <si>
    <t>深涵量化1号</t>
  </si>
  <si>
    <t>上海深涵投资有限公司</t>
  </si>
  <si>
    <t>SQS281</t>
  </si>
  <si>
    <t>伯兄汉安</t>
  </si>
  <si>
    <t>上海伯兄资产管理中心（有限合伙）</t>
  </si>
  <si>
    <t>SNB798</t>
  </si>
  <si>
    <t>信弘中证500指数增强1号A</t>
  </si>
  <si>
    <t>北京信弘天禾资产管理中心（有限合伙）</t>
  </si>
  <si>
    <t>SY0096</t>
  </si>
  <si>
    <t>弈倍虎鲸B</t>
  </si>
  <si>
    <t>LZ923A</t>
  </si>
  <si>
    <t>超量子增强2号</t>
  </si>
  <si>
    <t>深圳市前海超量子基金管理有限公司</t>
  </si>
  <si>
    <t>SVC774</t>
  </si>
  <si>
    <t>友莹格CTA2号</t>
  </si>
  <si>
    <t>上海友莹格资产管理有限公司</t>
  </si>
  <si>
    <t>奇盛价值前瞻</t>
  </si>
  <si>
    <t>深圳奇盛基金管理有限公司</t>
  </si>
  <si>
    <t>TE795A</t>
  </si>
  <si>
    <t>白鹭灵活多策略一号B</t>
  </si>
  <si>
    <t>浙江白鹭资产管理股份有限公司</t>
  </si>
  <si>
    <t>X4248A</t>
  </si>
  <si>
    <t>双隆隆富3号</t>
  </si>
  <si>
    <t>上海双隆投资有限公司</t>
  </si>
  <si>
    <t>JX243B</t>
  </si>
  <si>
    <t>杭州龙旗科技有限公司</t>
  </si>
  <si>
    <t>SED129</t>
  </si>
  <si>
    <t>开思港股通中国优势</t>
  </si>
  <si>
    <t>上海开思股权投资基金管理有限公司</t>
  </si>
  <si>
    <t>SLW443</t>
  </si>
  <si>
    <t>呈瑞正乾二十六号B</t>
  </si>
  <si>
    <t>上海呈瑞投资管理有限公司</t>
  </si>
  <si>
    <t>SCT924</t>
  </si>
  <si>
    <t>致远稳健三十号A</t>
  </si>
  <si>
    <t>致诚卓远（珠海）投资管理合伙企业（有限合伙）</t>
  </si>
  <si>
    <t>国恩CTA多策略1号</t>
  </si>
  <si>
    <t>深圳前海国恩资本管理有限公司</t>
  </si>
  <si>
    <t>SLV839</t>
  </si>
  <si>
    <t>同温层量化阿尔法3号</t>
  </si>
  <si>
    <t>武汉同温层资产管理有限责任公司</t>
  </si>
  <si>
    <t>上海展弘投资管理有限公司</t>
  </si>
  <si>
    <t>SJ153C</t>
  </si>
  <si>
    <t>白鹭博学多策略一号C</t>
  </si>
  <si>
    <t>SEQ819</t>
  </si>
  <si>
    <t>衍盛量化一期</t>
  </si>
  <si>
    <t>深圳市衍盛资产管理有限公司</t>
  </si>
  <si>
    <t>SQK833</t>
  </si>
  <si>
    <t>清哲理享云启1号</t>
  </si>
  <si>
    <t>杭州清哲投资管理有限公司</t>
  </si>
  <si>
    <t>申泰清哲理享1号</t>
  </si>
  <si>
    <t>SJM990</t>
  </si>
  <si>
    <t>聚启元双勉6号</t>
  </si>
  <si>
    <t>广东聚启元资产管理有限公司</t>
  </si>
  <si>
    <t>NB988A</t>
  </si>
  <si>
    <t>鑫然6号A</t>
  </si>
  <si>
    <t>深圳鑫然投资管理有限公司</t>
  </si>
  <si>
    <t>SQE731</t>
  </si>
  <si>
    <t>图灵谷雨中性一号</t>
  </si>
  <si>
    <t>深圳市图灵投资管理有限公司</t>
  </si>
  <si>
    <t>SSB642</t>
  </si>
  <si>
    <t>皓邦激享CTA8号</t>
  </si>
  <si>
    <t>上海德贝私募基金管理有限公司</t>
  </si>
  <si>
    <t>LT563B</t>
  </si>
  <si>
    <t>稳博金选500指增6号</t>
  </si>
  <si>
    <t>上海稳博投资管理有限公司</t>
  </si>
  <si>
    <t>SQP041</t>
  </si>
  <si>
    <t>时间序列多策略对冲1号</t>
  </si>
  <si>
    <t>青岛时间序列资产管理有限公司</t>
  </si>
  <si>
    <t>R8254B</t>
  </si>
  <si>
    <t>牧鑫纯贝塔0号</t>
  </si>
  <si>
    <t>QA116B</t>
  </si>
  <si>
    <t>睿亿投资稳健增长1号</t>
  </si>
  <si>
    <t>上海睿亿投资发展中心（有限合伙）</t>
  </si>
  <si>
    <t>STN566</t>
  </si>
  <si>
    <t>湘楚13号</t>
  </si>
  <si>
    <t>上海湘楚投资管理有限公司</t>
  </si>
  <si>
    <t>QQ949A</t>
  </si>
  <si>
    <t>仙人掌盈沣远航臻选A</t>
  </si>
  <si>
    <t>上海仙人掌资产管理合伙企业（有限合伙）</t>
  </si>
  <si>
    <t>QK108A</t>
  </si>
  <si>
    <t>煜诚成长A</t>
  </si>
  <si>
    <t>海南煜诚私募基金管理有限公司</t>
  </si>
  <si>
    <t>T05480</t>
  </si>
  <si>
    <t>博益安盈多策略56号</t>
  </si>
  <si>
    <t>深圳市博益安盈资产管理有限公司</t>
  </si>
  <si>
    <t>T04826</t>
  </si>
  <si>
    <t>博益安盈精选1号</t>
  </si>
  <si>
    <t>SY3015</t>
  </si>
  <si>
    <t>泓倍期权套利1号</t>
  </si>
  <si>
    <t>SNC819</t>
  </si>
  <si>
    <t>达仁可转债量化1号</t>
  </si>
  <si>
    <t>上海达仁资产管理有限公司</t>
  </si>
  <si>
    <t>朋锦金石炽阳</t>
  </si>
  <si>
    <t>成都朋锦仲阳投资管理中心（有限合伙）</t>
  </si>
  <si>
    <t>SS8645</t>
  </si>
  <si>
    <t>致同稳盈对冲</t>
  </si>
  <si>
    <t>上海致同投资管理有限公司</t>
  </si>
  <si>
    <t>SQT132</t>
  </si>
  <si>
    <t>千象金选CTA2号</t>
  </si>
  <si>
    <t>SNW394</t>
  </si>
  <si>
    <t>千象成长20号</t>
  </si>
  <si>
    <t>SGU468</t>
  </si>
  <si>
    <t>善流钱塘一号</t>
  </si>
  <si>
    <t>上海善流投资管理有限公司</t>
  </si>
  <si>
    <t>SLE148</t>
  </si>
  <si>
    <t>乾行天合6号</t>
  </si>
  <si>
    <t>厦门市乾行资产管理有限公司</t>
  </si>
  <si>
    <t>QG349A</t>
  </si>
  <si>
    <t>宣夜投资大有一号</t>
  </si>
  <si>
    <t>上海宣夜投资管理有限公司</t>
  </si>
  <si>
    <t>2022/3/25追加200万，1862024.02份</t>
  </si>
  <si>
    <t>上海辰钰财富投资管理有限公司</t>
  </si>
  <si>
    <t>SJK828</t>
  </si>
  <si>
    <t>明世伙伴胜杯28号</t>
  </si>
  <si>
    <t>明世伙伴基金管理（珠海）有限公司</t>
  </si>
  <si>
    <t>SJC879</t>
  </si>
  <si>
    <t>仟富来可转债量化精选</t>
  </si>
  <si>
    <t>S69226</t>
  </si>
  <si>
    <t>弢瑞楚正进取一号</t>
  </si>
  <si>
    <t>成都海川汇富资产管理有限公司</t>
  </si>
  <si>
    <t>SEQ394</t>
  </si>
  <si>
    <t>鑫岚鑫晨1号</t>
  </si>
  <si>
    <t>上海鑫岚投资管理有限公司</t>
  </si>
  <si>
    <t>SSP145</t>
  </si>
  <si>
    <t>静瑞价值成长私募证券投资基金A</t>
  </si>
  <si>
    <t>静瑞私募基金管理（上海）有限公司</t>
  </si>
  <si>
    <t>SL5622</t>
  </si>
  <si>
    <t>准锦复利一号私募投资基金</t>
  </si>
  <si>
    <t>上海准锦投资管理有限公司</t>
  </si>
  <si>
    <t>20121215分红再投，新增规模612618.26</t>
  </si>
  <si>
    <t>SL3246</t>
  </si>
  <si>
    <t>唯通伯兄卢比孔私募基金</t>
  </si>
  <si>
    <t>T04543</t>
  </si>
  <si>
    <t>华杉致远私募证券投资基金B类</t>
  </si>
  <si>
    <t>深圳前海华杉投资管理有限公司</t>
  </si>
  <si>
    <t>鲲腾量化复合二号私募证券投资基金</t>
  </si>
  <si>
    <t>深圳前海鲲腾私募证券基金管理有限公司</t>
  </si>
  <si>
    <t>S21804</t>
  </si>
  <si>
    <t>紫晶一号私募证券投资基金</t>
  </si>
  <si>
    <t>江苏紫鑫投资管理有限公司</t>
  </si>
  <si>
    <t>赤骥德全一号私募证券投资基金</t>
  </si>
  <si>
    <t>正松云睿全球私募证券投资基金</t>
  </si>
  <si>
    <t>上海正松投资管理有限公司</t>
  </si>
  <si>
    <t>SLP883</t>
  </si>
  <si>
    <t>辰钰炎丰1号私募证券投资基金</t>
  </si>
  <si>
    <t>SEQ177</t>
  </si>
  <si>
    <t>元三号量化私募投资基金</t>
  </si>
  <si>
    <t>广州和元达量化私募证券投资管理有限公司</t>
  </si>
  <si>
    <t>20211231日提取业绩报酬，扣减份额10561.94</t>
  </si>
  <si>
    <t>SJR679</t>
  </si>
  <si>
    <t>厦门言起博士一号私募证券投资基金</t>
  </si>
  <si>
    <t>厦门言起投资管理有限公司</t>
  </si>
  <si>
    <t>SEK993</t>
  </si>
  <si>
    <t>歆享海盈9号私募证券投资基金</t>
  </si>
  <si>
    <t>台阁白泽私募证券投资基金</t>
  </si>
  <si>
    <t>SJC454</t>
  </si>
  <si>
    <t>留仁鎏金五号私募证券投资基金</t>
  </si>
  <si>
    <t>上海留仁资产管理有限公司</t>
  </si>
  <si>
    <t>SNH303</t>
  </si>
  <si>
    <t>大道南山私募证券投资基金</t>
  </si>
  <si>
    <t>深圳市大道投资管理有限公司</t>
  </si>
  <si>
    <t>SLT621</t>
  </si>
  <si>
    <t>乾行天利7号私募证券投资基金</t>
  </si>
  <si>
    <t>8月6日追加资产200万元，申购乾行天利7号，8月10日确认份额。</t>
  </si>
  <si>
    <t>2021年10月11日分红再投资，确认份额158333.50份，12日确认。</t>
  </si>
  <si>
    <t>平石U3期权对冲私募证券投资基金</t>
  </si>
  <si>
    <t>SGU147</t>
  </si>
  <si>
    <t>中量投精合8号私募证券投资基金</t>
  </si>
  <si>
    <t>中量投资产管理有限公司</t>
  </si>
  <si>
    <t>SGX161</t>
  </si>
  <si>
    <t>赋源多策略量化五号私募证券投资基金</t>
  </si>
  <si>
    <t>上海赋源投资管理有限公司</t>
  </si>
  <si>
    <t>SGB123</t>
  </si>
  <si>
    <t>蒙玺祖冲之1号量化私募证券投资基金</t>
  </si>
  <si>
    <t>4月30日金富1号追加资产200万元，4月30日申购蒙玺祖冲之1号量化。</t>
  </si>
  <si>
    <t>安值福慧量化1号私募证券基金</t>
  </si>
  <si>
    <t>SGD165</t>
  </si>
  <si>
    <t>汇鸿汇升星汇旗舰私募投资基金</t>
  </si>
  <si>
    <t>江苏汇鸿汇升投资管理有限公司</t>
  </si>
  <si>
    <t>产品中心的投委会决议继续持有。（2021年1月18日）</t>
  </si>
  <si>
    <t>20211210分红再投，新增规模112515.87</t>
  </si>
  <si>
    <t>SX1811</t>
  </si>
  <si>
    <t>美阳永续成长私募投资基金</t>
  </si>
  <si>
    <t>武汉美阳投资管理有限公司</t>
  </si>
  <si>
    <t>证券交易部投委会决议继续持有（2021年4月15日）</t>
  </si>
  <si>
    <t>20220105扣减份额，按照20211231价格计算，合计13450.66份</t>
  </si>
  <si>
    <t>同亨财掌柜持股宝十七号私募投资基金</t>
  </si>
  <si>
    <t>博普CTA趋势1号私募基金C</t>
  </si>
  <si>
    <t>SGW516</t>
  </si>
  <si>
    <t>纽达投资可转债一号私募证券投资基金</t>
  </si>
  <si>
    <t>珠海纽达投资管理有限公司</t>
  </si>
  <si>
    <t>阈值</t>
  </si>
  <si>
    <t>Wind全A指数</t>
  </si>
  <si>
    <t>份额</t>
  </si>
  <si>
    <t>鑫然2号</t>
  </si>
  <si>
    <t>纽达守正一号B</t>
  </si>
  <si>
    <t>留仁鎏金五号</t>
  </si>
  <si>
    <t>久富18期</t>
  </si>
  <si>
    <t>卓铸卓越1号</t>
  </si>
  <si>
    <t>正松云睿全球</t>
  </si>
  <si>
    <t>星阔广厦8号</t>
  </si>
  <si>
    <t>龙旗指增1号B</t>
  </si>
  <si>
    <t>紫晶一号</t>
  </si>
  <si>
    <t>准锦复利一号</t>
  </si>
  <si>
    <t>静瑞价值成长A</t>
  </si>
  <si>
    <t>翼虎成长18期</t>
  </si>
  <si>
    <t>亘曦1号</t>
  </si>
  <si>
    <t>华钧真观1期</t>
  </si>
  <si>
    <t>常春藤鄞利A</t>
  </si>
  <si>
    <t>大岩超越500</t>
  </si>
  <si>
    <t>久期价值精选3号B</t>
  </si>
  <si>
    <t>累计亏损指标（连续三个交易日）</t>
  </si>
  <si>
    <t>累计最大回撤（连续三个交易日）</t>
  </si>
  <si>
    <t>单月跌幅10%</t>
  </si>
  <si>
    <t>A4</t>
  </si>
  <si>
    <t>A1</t>
  </si>
  <si>
    <t>A12</t>
  </si>
  <si>
    <t>A3</t>
  </si>
  <si>
    <t>A6</t>
  </si>
  <si>
    <t>A8</t>
  </si>
  <si>
    <t>A9</t>
  </si>
  <si>
    <t>A10</t>
  </si>
  <si>
    <t>A11</t>
  </si>
  <si>
    <r>
      <rPr>
        <sz val="9"/>
        <color theme="1"/>
        <rFont val="等线"/>
        <family val="3"/>
        <charset val="134"/>
        <scheme val="minor"/>
      </rPr>
      <t>A</t>
    </r>
    <r>
      <rPr>
        <sz val="9"/>
        <color theme="1"/>
        <rFont val="等线"/>
        <family val="3"/>
        <charset val="134"/>
        <scheme val="minor"/>
      </rPr>
      <t>1</t>
    </r>
  </si>
  <si>
    <t>A2</t>
  </si>
  <si>
    <t>A5</t>
  </si>
  <si>
    <t>B1</t>
  </si>
  <si>
    <t>A7</t>
  </si>
  <si>
    <t>B2</t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</si>
  <si>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2</t>
    </r>
  </si>
  <si>
    <t>B3</t>
  </si>
  <si>
    <t>B4</t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</si>
  <si>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4</t>
    </r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</si>
  <si>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</si>
  <si>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</si>
  <si>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</si>
  <si>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</si>
  <si>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</si>
  <si>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</si>
  <si>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</si>
  <si>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</si>
  <si>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</si>
  <si>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2</t>
    </r>
  </si>
  <si>
    <t>C3</t>
  </si>
  <si>
    <t>C5</t>
  </si>
  <si>
    <r>
      <rPr>
        <sz val="9"/>
        <color theme="1"/>
        <rFont val="等线"/>
        <family val="3"/>
        <charset val="134"/>
        <scheme val="minor"/>
      </rPr>
      <t>C</t>
    </r>
    <r>
      <rPr>
        <sz val="9"/>
        <color theme="1"/>
        <rFont val="等线"/>
        <family val="3"/>
        <charset val="134"/>
        <scheme val="minor"/>
      </rPr>
      <t>2</t>
    </r>
  </si>
  <si>
    <r>
      <rPr>
        <sz val="9"/>
        <color theme="1"/>
        <rFont val="等线"/>
        <family val="3"/>
        <charset val="134"/>
        <scheme val="minor"/>
      </rPr>
      <t>C</t>
    </r>
    <r>
      <rPr>
        <sz val="9"/>
        <color theme="1"/>
        <rFont val="等线"/>
        <family val="3"/>
        <charset val="134"/>
        <scheme val="minor"/>
      </rPr>
      <t>4</t>
    </r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</si>
  <si>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1</t>
    </r>
  </si>
  <si>
    <r>
      <rPr>
        <sz val="9"/>
        <color theme="1"/>
        <rFont val="等线"/>
        <family val="3"/>
        <charset val="134"/>
        <scheme val="minor"/>
      </rPr>
      <t>A</t>
    </r>
    <r>
      <rPr>
        <sz val="9"/>
        <color theme="1"/>
        <rFont val="等线"/>
        <family val="3"/>
        <charset val="134"/>
        <scheme val="minor"/>
      </rPr>
      <t>4</t>
    </r>
  </si>
  <si>
    <r>
      <rPr>
        <sz val="11"/>
        <color theme="1"/>
        <rFont val="等线"/>
        <family val="3"/>
        <charset val="134"/>
        <scheme val="minor"/>
      </rPr>
      <t>B</t>
    </r>
    <r>
      <rPr>
        <sz val="11"/>
        <color theme="1"/>
        <rFont val="等线"/>
        <family val="3"/>
        <charset val="134"/>
        <scheme val="minor"/>
      </rPr>
      <t>1</t>
    </r>
  </si>
  <si>
    <r>
      <rPr>
        <sz val="11"/>
        <color theme="1"/>
        <rFont val="等线"/>
        <family val="3"/>
        <charset val="134"/>
        <scheme val="minor"/>
      </rPr>
      <t>B</t>
    </r>
    <r>
      <rPr>
        <sz val="11"/>
        <color theme="1"/>
        <rFont val="等线"/>
        <family val="3"/>
        <charset val="134"/>
        <scheme val="minor"/>
      </rPr>
      <t>2</t>
    </r>
  </si>
  <si>
    <t>C2</t>
  </si>
  <si>
    <t>C4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</si>
  <si>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1</t>
    </r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</si>
  <si>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3</t>
    </r>
  </si>
  <si>
    <t>安值福慧量化1号</t>
  </si>
  <si>
    <t>中移新量子标准杆6号A</t>
  </si>
  <si>
    <t>乾行天利7号</t>
  </si>
  <si>
    <t>凡二量化对冲9号</t>
  </si>
  <si>
    <t>大道南山</t>
  </si>
  <si>
    <t>台阁白泽</t>
  </si>
  <si>
    <t>星阔金选云起12号</t>
  </si>
  <si>
    <t>言起博士一号</t>
  </si>
  <si>
    <t>辰钰炎丰1号</t>
  </si>
  <si>
    <t>伯兄卢比孔</t>
  </si>
  <si>
    <t>久期量和1号</t>
  </si>
  <si>
    <t>海浦金选量化对冲1号</t>
  </si>
  <si>
    <t>赫富灵活对冲2号</t>
  </si>
  <si>
    <t>龙旗金选对冲1号B</t>
  </si>
  <si>
    <t>产品持有期间跌幅(连续五个交易日)</t>
  </si>
  <si>
    <r>
      <rPr>
        <sz val="9"/>
        <color theme="1"/>
        <rFont val="等线"/>
        <family val="3"/>
        <charset val="134"/>
        <scheme val="minor"/>
      </rPr>
      <t>A</t>
    </r>
    <r>
      <rPr>
        <sz val="9"/>
        <color theme="1"/>
        <rFont val="等线"/>
        <family val="3"/>
        <charset val="134"/>
        <scheme val="minor"/>
      </rPr>
      <t>2</t>
    </r>
  </si>
  <si>
    <r>
      <rPr>
        <sz val="9"/>
        <color theme="1"/>
        <rFont val="等线"/>
        <family val="3"/>
        <charset val="134"/>
        <scheme val="minor"/>
      </rPr>
      <t>A</t>
    </r>
    <r>
      <rPr>
        <sz val="9"/>
        <color theme="1"/>
        <rFont val="等线"/>
        <family val="3"/>
        <charset val="134"/>
        <scheme val="minor"/>
      </rPr>
      <t>3</t>
    </r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</si>
  <si>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3</t>
    </r>
  </si>
  <si>
    <t>赋源多策略量化五号</t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</si>
  <si>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5</t>
    </r>
  </si>
  <si>
    <t>C6</t>
  </si>
  <si>
    <t>C7</t>
  </si>
  <si>
    <t>C8</t>
  </si>
  <si>
    <t>C9</t>
  </si>
  <si>
    <t>C10</t>
  </si>
  <si>
    <t>C11</t>
  </si>
  <si>
    <t>C12</t>
  </si>
  <si>
    <r>
      <rPr>
        <sz val="9"/>
        <color theme="1"/>
        <rFont val="等线"/>
        <family val="3"/>
        <charset val="134"/>
        <scheme val="minor"/>
      </rPr>
      <t>D</t>
    </r>
    <r>
      <rPr>
        <sz val="9"/>
        <color theme="1"/>
        <rFont val="等线"/>
        <family val="3"/>
        <charset val="134"/>
        <scheme val="minor"/>
      </rPr>
      <t>1</t>
    </r>
  </si>
  <si>
    <r>
      <rPr>
        <sz val="9"/>
        <color theme="1"/>
        <rFont val="等线"/>
        <family val="3"/>
        <charset val="134"/>
        <scheme val="minor"/>
      </rPr>
      <t>D</t>
    </r>
    <r>
      <rPr>
        <sz val="9"/>
        <color theme="1"/>
        <rFont val="等线"/>
        <family val="3"/>
        <charset val="134"/>
        <scheme val="minor"/>
      </rPr>
      <t>2</t>
    </r>
  </si>
  <si>
    <r>
      <rPr>
        <sz val="9"/>
        <color theme="1"/>
        <rFont val="等线"/>
        <family val="3"/>
        <charset val="134"/>
        <scheme val="minor"/>
      </rPr>
      <t>D</t>
    </r>
    <r>
      <rPr>
        <sz val="9"/>
        <color theme="1"/>
        <rFont val="等线"/>
        <family val="3"/>
        <charset val="134"/>
        <scheme val="minor"/>
      </rPr>
      <t>3</t>
    </r>
  </si>
  <si>
    <r>
      <rPr>
        <sz val="9"/>
        <color theme="1"/>
        <rFont val="等线"/>
        <family val="3"/>
        <charset val="134"/>
        <scheme val="minor"/>
      </rPr>
      <t>D</t>
    </r>
    <r>
      <rPr>
        <sz val="9"/>
        <color theme="1"/>
        <rFont val="等线"/>
        <family val="3"/>
        <charset val="134"/>
        <scheme val="minor"/>
      </rPr>
      <t>4</t>
    </r>
  </si>
  <si>
    <t>D5</t>
  </si>
  <si>
    <t>D1</t>
  </si>
  <si>
    <t>D2</t>
  </si>
  <si>
    <t>D3</t>
  </si>
  <si>
    <t>D4</t>
  </si>
  <si>
    <t>歆享海盈9号</t>
  </si>
  <si>
    <t>鲲腾量化复合二号</t>
  </si>
  <si>
    <t>华杉致远B</t>
  </si>
  <si>
    <t>元三号量化</t>
  </si>
  <si>
    <t>星达伟业复利1号</t>
  </si>
  <si>
    <r>
      <rPr>
        <sz val="9"/>
        <color theme="1"/>
        <rFont val="等线"/>
        <family val="3"/>
        <charset val="134"/>
        <scheme val="minor"/>
      </rPr>
      <t>单月跌幅1</t>
    </r>
    <r>
      <rPr>
        <sz val="9"/>
        <color theme="1"/>
        <rFont val="等线"/>
        <family val="3"/>
        <charset val="134"/>
        <scheme val="minor"/>
      </rPr>
      <t>0</t>
    </r>
    <r>
      <rPr>
        <sz val="9"/>
        <color theme="1"/>
        <rFont val="等线"/>
        <family val="3"/>
        <charset val="134"/>
        <scheme val="minor"/>
      </rPr>
      <t>%</t>
    </r>
  </si>
  <si>
    <t>主体</t>
  </si>
  <si>
    <t>日期</t>
  </si>
  <si>
    <t>每日借款余额</t>
  </si>
  <si>
    <t>增加额</t>
  </si>
  <si>
    <t>利率</t>
  </si>
  <si>
    <t>每日利息</t>
  </si>
  <si>
    <t>利息累计</t>
  </si>
  <si>
    <t>中金财富自营</t>
  </si>
  <si>
    <t>种子基金业务</t>
  </si>
  <si>
    <t>RMB</t>
  </si>
  <si>
    <t>自营资金账户</t>
  </si>
  <si>
    <t>期初存量资产</t>
  </si>
  <si>
    <t>簿记表简称</t>
  </si>
  <si>
    <t>简称</t>
  </si>
  <si>
    <t>簿记表读数名称</t>
  </si>
  <si>
    <t>持有/全部赎回</t>
  </si>
  <si>
    <t>Sheet</t>
  </si>
  <si>
    <t>千朔量化十二号私募证券投资基金</t>
  </si>
  <si>
    <t>千朔量化十二号</t>
  </si>
  <si>
    <t>SGW906</t>
  </si>
  <si>
    <t>持有</t>
  </si>
  <si>
    <t>卓识利民二十二号私募证券投资基金</t>
  </si>
  <si>
    <t>卓识利民二十二号</t>
  </si>
  <si>
    <t>SLF678</t>
  </si>
  <si>
    <t>纽达投资守正一号私募证券投资基金B</t>
  </si>
  <si>
    <t>中量投精合8号A</t>
  </si>
  <si>
    <t>中量投精合8号私募证券投资基金A</t>
  </si>
  <si>
    <t>组合基金策略</t>
  </si>
  <si>
    <t>乘安人工智能量化选股1号私募证券投资基金A</t>
  </si>
  <si>
    <t>乘安人工智能1号A</t>
  </si>
  <si>
    <t>蒙玺祖冲之1号</t>
  </si>
  <si>
    <t>中移新量子标准杆6号私募证券投资基金A</t>
  </si>
  <si>
    <t xml:space="preserve">鑫然2号私募证券投资基金 </t>
  </si>
  <si>
    <t>鑫然2号私募证券投资基金</t>
  </si>
  <si>
    <t>汇鸿汇升星汇旗舰</t>
  </si>
  <si>
    <t>志强价值成长1号私募投资基金</t>
  </si>
  <si>
    <t>志强价值成长1号</t>
  </si>
  <si>
    <t>美阳永续成长</t>
  </si>
  <si>
    <t>同亨财掌柜持股宝十七号</t>
  </si>
  <si>
    <t>朋锦金石炽阳私募投资基金</t>
  </si>
  <si>
    <t>博普CTA趋势1号C</t>
  </si>
  <si>
    <t>纽达投资可转债一号</t>
  </si>
  <si>
    <t>航长鹰眼2号私募证券投资基金</t>
  </si>
  <si>
    <t>航长鹰眼2号</t>
  </si>
  <si>
    <t>久富18期私募证券投资基金</t>
  </si>
  <si>
    <t>星阔金选云起12号市场中性私募证券投资基金</t>
  </si>
  <si>
    <t>卓铸卓越1号基金</t>
  </si>
  <si>
    <t>星阔广厦8号中证500指数增强私募证券投资基金</t>
  </si>
  <si>
    <t>龙旗金选中证500指数增强1号私募基金B</t>
  </si>
  <si>
    <t>久期量和多空1号私募证券投资基金</t>
  </si>
  <si>
    <t>翼虎成长18期私募证券投资基金</t>
  </si>
  <si>
    <t xml:space="preserve">亘曦1号私募证券投资基金 </t>
  </si>
  <si>
    <t>海浦金选量化对冲1号私募证券投资基金</t>
  </si>
  <si>
    <t>华钧真观1期私募证券投资基金</t>
  </si>
  <si>
    <t>鑫岚鑫晨1号私募基金</t>
  </si>
  <si>
    <t>弢瑞楚正进取一号基金</t>
  </si>
  <si>
    <t>星达伟业复利1号私募证券投资基金基金</t>
  </si>
  <si>
    <t>橡木成林三号私募证券投资基金基金</t>
  </si>
  <si>
    <t>赫富金选专享灵活对冲2号私募证券投资基金</t>
  </si>
  <si>
    <t>辰钰量盛CTA1号私募证券投资基金B</t>
  </si>
  <si>
    <t>仟富来可转债量化精选私募证券投资基金</t>
  </si>
  <si>
    <t>常春藤鄞利私募投资基金A</t>
  </si>
  <si>
    <t>明世伙伴胜杯28号私募证券投资基金</t>
  </si>
  <si>
    <t>善流钱塘一号私募证券投资基金</t>
  </si>
  <si>
    <t>乾行天合6号私募证券投资基金</t>
  </si>
  <si>
    <t>大岩超越500私募证券投资基金B</t>
  </si>
  <si>
    <t>宣夜投资大有一号私募证券投资基金A</t>
  </si>
  <si>
    <t>千象成长20号私募证券投资基金</t>
  </si>
  <si>
    <t>千象金选CTA2号私募证券投资基金</t>
  </si>
  <si>
    <t>衍合金选量化市场中性1号私募证券投资基金</t>
  </si>
  <si>
    <t>致同稳盈对冲私募证券投资基金</t>
  </si>
  <si>
    <t>百创金长牛1号私募证券投资基金</t>
  </si>
  <si>
    <t>信弘罄宜6号私募证券投资基金</t>
  </si>
  <si>
    <t>博牛新鑫量化3号私募证券投资基金</t>
  </si>
  <si>
    <t>达仁可转债量化1号私募证券投资基金</t>
  </si>
  <si>
    <t>泓倍期权套利1号私募投资基金</t>
  </si>
  <si>
    <t>久期价值精选3号私募证券投资基金B类</t>
  </si>
  <si>
    <t>博益安盈精选1号私募投资基金B类</t>
  </si>
  <si>
    <t>博益安盈多策略56号私募证券投资基金B类</t>
  </si>
  <si>
    <t>煜诚成长私募证券投资基金A</t>
  </si>
  <si>
    <t>仙人掌盈沣远航臻选私募证券投资基金A</t>
  </si>
  <si>
    <t>湘楚13号私募证券投资基金</t>
  </si>
  <si>
    <t>睿亿投资稳健增长1号私募证券投资基金</t>
  </si>
  <si>
    <t>牧鑫纯贝塔0号私募证券投资基金B</t>
  </si>
  <si>
    <t>稳博金选500指数增强6号私募证券基金B</t>
  </si>
  <si>
    <t>时间序列多策略对冲1号私募证券投资基金</t>
  </si>
  <si>
    <t>皓邦激享CTA8号私募证券投资基金</t>
  </si>
  <si>
    <t>图灵谷雨中性一号私募证券投资基金</t>
  </si>
  <si>
    <t>鑫然6号A类份额</t>
  </si>
  <si>
    <r>
      <rPr>
        <sz val="11"/>
        <color theme="1"/>
        <rFont val="等线"/>
        <family val="3"/>
        <charset val="134"/>
        <scheme val="minor"/>
      </rPr>
      <t>鑫然6号</t>
    </r>
    <r>
      <rPr>
        <sz val="11"/>
        <color theme="1"/>
        <rFont val="等线"/>
        <family val="3"/>
        <charset val="134"/>
        <scheme val="minor"/>
      </rPr>
      <t>A</t>
    </r>
  </si>
  <si>
    <t>鑫然6号私募证券投资基金A</t>
  </si>
  <si>
    <t>聚启元双勉6号私募证券投资基金</t>
  </si>
  <si>
    <t>清哲理享云启1号私募证券投资基金</t>
  </si>
  <si>
    <t>申泰清哲理享1号私募证券投资基金</t>
  </si>
  <si>
    <t>弈倍景杉七号私募证券投资基金</t>
  </si>
  <si>
    <t>衍盛量化精选一期私募投资基金</t>
  </si>
  <si>
    <t>白鹭博学多策略一号A期私募证券投资基金C</t>
  </si>
  <si>
    <t>珏朔逸群量化CTA一号私募基金A</t>
  </si>
  <si>
    <t>展弘稳泰套利运作3号私募证券投资基金B</t>
  </si>
  <si>
    <t>同温层量化阿尔法3号私募证券投资基金</t>
  </si>
  <si>
    <t>致远稳健三十号私募证券投资基金A</t>
  </si>
  <si>
    <t>国恩CTA量化多策略1号私募证券投资基金</t>
  </si>
  <si>
    <t>呈瑞正乾二十六号私募证券投资基金B</t>
  </si>
  <si>
    <t>开思港股通中国优势私募基金</t>
  </si>
  <si>
    <t>双隆-隆富3号私募基金A</t>
  </si>
  <si>
    <t>龙旗金选量化对冲1号私募证券投资基金B</t>
  </si>
  <si>
    <t>白鹭鼓浪屿灵活多策略一号B期私募证券投资基金A</t>
  </si>
  <si>
    <t>量道CTA精选1号私募证券投资基金</t>
  </si>
  <si>
    <t>奇盛价值前瞻私募证券投资基金B类</t>
  </si>
  <si>
    <t>友莹格金选CTA2号私募证券投资基金</t>
  </si>
  <si>
    <t>超量子沪深300增强2号私募证券投资基金A</t>
  </si>
  <si>
    <t>弈倍虎鲸私募投资基金B</t>
  </si>
  <si>
    <t>信弘中证500指数增强1号私募证券投资基金</t>
  </si>
  <si>
    <t>伯兄汉安私募证券投资基金</t>
  </si>
  <si>
    <t>资产净值</t>
  </si>
  <si>
    <t>份额调整</t>
  </si>
  <si>
    <t>申赎金额</t>
  </si>
  <si>
    <t>B5</t>
    <phoneticPr fontId="7" type="noConversion"/>
  </si>
  <si>
    <t>A5</t>
    <phoneticPr fontId="7" type="noConversion"/>
  </si>
  <si>
    <t>龙旗红旭</t>
  </si>
  <si>
    <t>混沌天成-澜熙稳健2号</t>
  </si>
  <si>
    <t>SM4569</t>
  </si>
  <si>
    <t>深涵量化1号私募证券投资基金</t>
  </si>
  <si>
    <t>量客鼎安五号私募证券投资基金</t>
  </si>
  <si>
    <t>龙旗红旭私募投资基金</t>
  </si>
  <si>
    <t>混沌天成-澜熙稳健2号私募证券投资基金</t>
  </si>
  <si>
    <t>量道多策略增强1号</t>
  </si>
  <si>
    <t>日斗枫藤价值一号</t>
  </si>
  <si>
    <t>探索者量化期权1号</t>
  </si>
  <si>
    <t>鸿道全球优选</t>
  </si>
  <si>
    <t>交易确认日</t>
  </si>
  <si>
    <t>交易类型</t>
  </si>
  <si>
    <t>金额</t>
  </si>
  <si>
    <t>交易标的</t>
  </si>
  <si>
    <r>
      <t>2</t>
    </r>
    <r>
      <rPr>
        <sz val="11"/>
        <color theme="1"/>
        <rFont val="等线"/>
        <family val="3"/>
        <charset val="134"/>
        <scheme val="minor"/>
      </rPr>
      <t>022年初资产净值</t>
    </r>
    <phoneticPr fontId="27" type="noConversion"/>
  </si>
  <si>
    <t>追加资产</t>
    <phoneticPr fontId="27" type="noConversion"/>
  </si>
  <si>
    <t>最新估值表日期：</t>
    <phoneticPr fontId="27" type="noConversion"/>
  </si>
  <si>
    <t>SGM768</t>
  </si>
  <si>
    <t>纽达可转债一号</t>
  </si>
  <si>
    <t>深圳市日斗投资管理有限公司</t>
  </si>
  <si>
    <t>量道多策略增强1号私募证券投资基金A</t>
  </si>
  <si>
    <t>日斗枫藤价值一号私募证券投资基金</t>
  </si>
  <si>
    <t>一对一产品</t>
    <phoneticPr fontId="7" type="noConversion"/>
  </si>
  <si>
    <t>致远稳健三十号A</t>
    <phoneticPr fontId="7" type="noConversion"/>
  </si>
  <si>
    <t>白鹭博学多策略一号C</t>
    <phoneticPr fontId="7" type="noConversion"/>
  </si>
  <si>
    <t>大连探索者基金管理有限公司</t>
  </si>
  <si>
    <t>SJN775</t>
  </si>
  <si>
    <t>沣杨尊享1期</t>
  </si>
  <si>
    <t>S23557</t>
  </si>
  <si>
    <t>上海沣杨资产管理有限公司</t>
  </si>
  <si>
    <r>
      <rPr>
        <sz val="9"/>
        <color theme="1"/>
        <rFont val="等线"/>
        <family val="3"/>
        <charset val="134"/>
        <scheme val="minor"/>
      </rPr>
      <t>C</t>
    </r>
    <r>
      <rPr>
        <sz val="9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2"/>
        <charset val="134"/>
        <scheme val="minor"/>
      </rPr>
      <t/>
    </r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</si>
  <si>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2"/>
        <charset val="134"/>
        <scheme val="minor"/>
      </rPr>
      <t/>
    </r>
  </si>
  <si>
    <r>
      <rPr>
        <sz val="9"/>
        <color theme="1"/>
        <rFont val="等线"/>
        <family val="3"/>
        <charset val="134"/>
        <scheme val="minor"/>
      </rPr>
      <t>A</t>
    </r>
    <r>
      <rPr>
        <sz val="9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2"/>
        <charset val="134"/>
        <scheme val="minor"/>
      </rPr>
      <t/>
    </r>
  </si>
  <si>
    <t>A6</t>
    <phoneticPr fontId="7" type="noConversion"/>
  </si>
  <si>
    <t>B6</t>
    <phoneticPr fontId="7" type="noConversion"/>
  </si>
  <si>
    <t>SY8480</t>
  </si>
  <si>
    <t>北京鸿道投资管理有限责任公司</t>
  </si>
  <si>
    <t>天戈金品中国CTA一号</t>
  </si>
  <si>
    <t>STP608</t>
  </si>
  <si>
    <t>上海天戈投资管理有限公司</t>
  </si>
  <si>
    <t>鸿道全球优选私募证券投资基金</t>
  </si>
  <si>
    <t>探索者量化期权1号私募证券投资基金</t>
  </si>
  <si>
    <t>量客卓宇一号</t>
  </si>
  <si>
    <t>星阔上林1号中证1000</t>
  </si>
  <si>
    <t>JZ127A</t>
  </si>
  <si>
    <t>SNJ202</t>
  </si>
  <si>
    <t>量客投资管理（北京）有限公司</t>
  </si>
  <si>
    <t>上海牧鑫资产管理有限公司</t>
  </si>
  <si>
    <t>上海泓倍资产管理中心（有限合伙）</t>
  </si>
  <si>
    <t>上海千象资产管理有限公司</t>
  </si>
  <si>
    <t>上海仟富来资产管理有限公司</t>
  </si>
  <si>
    <t>上海久期量和投资有限公司</t>
  </si>
  <si>
    <t>上海歆享资产管理有限公司</t>
  </si>
  <si>
    <t>沣杨尊享1期证券投资基金</t>
  </si>
  <si>
    <t>天戈金品中国CTA一号私募证券投资基金</t>
  </si>
  <si>
    <t>稳博1000指数增强1号私募证券投资基金A</t>
  </si>
  <si>
    <t>量客卓宇一号私募证券投资基金</t>
  </si>
  <si>
    <t>星阔上林1号中证1000指数增强私募证券投资基金</t>
  </si>
  <si>
    <r>
      <rPr>
        <sz val="9"/>
        <color theme="1"/>
        <rFont val="等线"/>
        <family val="3"/>
        <charset val="134"/>
        <scheme val="minor"/>
      </rPr>
      <t>D</t>
    </r>
    <r>
      <rPr>
        <sz val="9"/>
        <color theme="1"/>
        <rFont val="等线"/>
        <family val="3"/>
        <charset val="134"/>
        <scheme val="minor"/>
      </rPr>
      <t>6</t>
    </r>
    <r>
      <rPr>
        <sz val="11"/>
        <color theme="1"/>
        <rFont val="等线"/>
        <family val="2"/>
        <charset val="134"/>
        <scheme val="minor"/>
      </rPr>
      <t/>
    </r>
  </si>
  <si>
    <t>博牛新鑫3号</t>
    <phoneticPr fontId="7" type="noConversion"/>
  </si>
  <si>
    <t>组合基金策略</t>
    <phoneticPr fontId="7" type="noConversion"/>
  </si>
  <si>
    <t>上海玉数投资管理有限公司</t>
  </si>
  <si>
    <t>SJD168</t>
  </si>
  <si>
    <t>SNR901</t>
  </si>
  <si>
    <t>时间序列统计套利1号</t>
  </si>
  <si>
    <t>玉数涵瑞六号私募证券投资基金</t>
  </si>
  <si>
    <t>时间序列统计套利1号私募证券投资基金</t>
  </si>
  <si>
    <t>D6</t>
  </si>
  <si>
    <t>SEY947</t>
  </si>
  <si>
    <t>禹舜劲知1号</t>
  </si>
  <si>
    <t>深圳禹舜资产管理有限公司</t>
  </si>
  <si>
    <t>批准资金额度</t>
    <phoneticPr fontId="7" type="noConversion"/>
  </si>
  <si>
    <t>玉数涵瑞六号</t>
    <phoneticPr fontId="7" type="noConversion"/>
  </si>
  <si>
    <t>玉数涵瑞六号</t>
    <phoneticPr fontId="7" type="noConversion"/>
  </si>
  <si>
    <t>SJ3457</t>
  </si>
  <si>
    <t>信安成长一号</t>
  </si>
  <si>
    <t>深圳大华信安私募证券基金管理企业（有限合伙）</t>
  </si>
  <si>
    <t>禹舜劲知1号私募证券投资基金</t>
  </si>
  <si>
    <t>信安成长一号私募证券投资基金</t>
  </si>
  <si>
    <t xml:space="preserve">谦信新视野A </t>
  </si>
  <si>
    <t>TH994B</t>
  </si>
  <si>
    <t>SJM896</t>
  </si>
  <si>
    <t>SJG948</t>
  </si>
  <si>
    <t>杭州谦信投资管理合伙企业（有限合伙）</t>
  </si>
  <si>
    <t xml:space="preserve"> </t>
    <phoneticPr fontId="7" type="noConversion"/>
  </si>
  <si>
    <t>鲲腾启航量化CTA一号B</t>
    <phoneticPr fontId="7" type="noConversion"/>
  </si>
  <si>
    <t>鲲腾量化复合7号B</t>
    <phoneticPr fontId="7" type="noConversion"/>
  </si>
  <si>
    <t>稳博1000指数增强1号A</t>
    <phoneticPr fontId="7" type="noConversion"/>
  </si>
  <si>
    <t>天戈金品中国CTA一号</t>
    <phoneticPr fontId="7" type="noConversion"/>
  </si>
  <si>
    <t>时间序列统计套利1号</t>
    <phoneticPr fontId="7" type="noConversion"/>
  </si>
  <si>
    <t>量客红橡中性一号</t>
  </si>
  <si>
    <t>鋆晟狮王套利7号</t>
  </si>
  <si>
    <t xml:space="preserve">量客投资管理（北京）有限公司 </t>
    <phoneticPr fontId="7" type="noConversion"/>
  </si>
  <si>
    <t>SNZ188</t>
    <phoneticPr fontId="7" type="noConversion"/>
  </si>
  <si>
    <t>上海鋆晟投资管理有限公司</t>
  </si>
  <si>
    <t>SVH216</t>
    <phoneticPr fontId="7" type="noConversion"/>
  </si>
  <si>
    <t xml:space="preserve">谦信新视野A </t>
    <phoneticPr fontId="7" type="noConversion"/>
  </si>
  <si>
    <t>鸿道全球优选</t>
    <phoneticPr fontId="7" type="noConversion"/>
  </si>
  <si>
    <t>致同稳盈对冲</t>
    <phoneticPr fontId="7" type="noConversion"/>
  </si>
  <si>
    <t>一对多产品</t>
    <phoneticPr fontId="7" type="noConversion"/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</si>
  <si>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7</t>
    </r>
    <r>
      <rPr>
        <sz val="11"/>
        <color theme="1"/>
        <rFont val="等线"/>
        <family val="2"/>
        <charset val="134"/>
        <scheme val="minor"/>
      </rPr>
      <t/>
    </r>
  </si>
  <si>
    <t>A7</t>
    <phoneticPr fontId="7" type="noConversion"/>
  </si>
  <si>
    <t>B7</t>
    <phoneticPr fontId="7" type="noConversion"/>
  </si>
  <si>
    <t>稳博1000指数增强1号A</t>
    <phoneticPr fontId="7" type="noConversion"/>
  </si>
  <si>
    <t>稳博1000指数增强1号A</t>
    <phoneticPr fontId="7" type="noConversion"/>
  </si>
  <si>
    <t>鲲腾量化复合7号B</t>
  </si>
  <si>
    <t>鲲腾启航量化CTA一号B</t>
  </si>
  <si>
    <t>鲲腾量化复合7号私募证券投资基金B</t>
  </si>
  <si>
    <t>鲲腾启航量化CTA一号私募证券投资基金B</t>
  </si>
  <si>
    <t xml:space="preserve">谦信新视野证券投资私募基金A </t>
  </si>
  <si>
    <t>青石华仁二号</t>
  </si>
  <si>
    <t>青石华仁二号</t>
    <phoneticPr fontId="7" type="noConversion"/>
  </si>
  <si>
    <t xml:space="preserve">青岛青石资产管理有限公司 </t>
    <phoneticPr fontId="7" type="noConversion"/>
  </si>
  <si>
    <t xml:space="preserve">量客红橡中性一号私募证券投资基金 </t>
  </si>
  <si>
    <t>鋆晟狮王套利7号私募证券投资基金</t>
  </si>
  <si>
    <t>底层资产私募配置情况</t>
    <phoneticPr fontId="7" type="noConversion"/>
  </si>
  <si>
    <t>群博多策略</t>
  </si>
  <si>
    <t>上海群博资产管理有限公司</t>
  </si>
  <si>
    <t>量化对冲</t>
    <phoneticPr fontId="7" type="noConversion"/>
  </si>
  <si>
    <t>悦海盈和7号</t>
  </si>
  <si>
    <t>SQS488</t>
  </si>
  <si>
    <t>青岛悦海盈和基金投资管理有限公司</t>
  </si>
  <si>
    <t>皓邦激享CTA8号</t>
    <phoneticPr fontId="7" type="noConversion"/>
  </si>
  <si>
    <t>细分策略</t>
    <phoneticPr fontId="7" type="noConversion"/>
  </si>
  <si>
    <t>瑞航期货基本面量化6号</t>
  </si>
  <si>
    <t>SVQ379</t>
  </si>
  <si>
    <t>南京瑞航投资管理有限公司</t>
  </si>
  <si>
    <t>毕盛狮睿B</t>
  </si>
  <si>
    <t>毕盛（上海）投资管理有限公司</t>
  </si>
  <si>
    <t>STR342</t>
  </si>
  <si>
    <t>遂玖金选CTA1号</t>
  </si>
  <si>
    <t>杭州遂玖资产管理有限公司</t>
  </si>
  <si>
    <t>NL389B</t>
  </si>
  <si>
    <t>大道麟趾</t>
  </si>
  <si>
    <t>SM2260</t>
  </si>
  <si>
    <t xml:space="preserve">深圳市大道投资管理有限公司 </t>
  </si>
  <si>
    <t>营业部</t>
    <phoneticPr fontId="7" type="noConversion"/>
  </si>
  <si>
    <t>IC</t>
    <phoneticPr fontId="7" type="noConversion"/>
  </si>
  <si>
    <t>北京北三环东路</t>
  </si>
  <si>
    <t>仝链</t>
  </si>
  <si>
    <t>北京分公司</t>
  </si>
  <si>
    <t>游春秀</t>
  </si>
  <si>
    <t>北京建国门外大街</t>
  </si>
  <si>
    <t>梁乐</t>
  </si>
  <si>
    <t>孙萍</t>
  </si>
  <si>
    <t>孙晓蕾</t>
  </si>
  <si>
    <t>张潇丹</t>
  </si>
  <si>
    <t>张悦旸</t>
  </si>
  <si>
    <t>北京宋庄路</t>
  </si>
  <si>
    <t>梁肇飞、龙运云</t>
  </si>
  <si>
    <t>龙运云</t>
  </si>
  <si>
    <t>杨争光、陈婷</t>
  </si>
  <si>
    <t>北京万寿路</t>
  </si>
  <si>
    <t>陈海燕</t>
  </si>
  <si>
    <t>董文婷</t>
  </si>
  <si>
    <t>董文婷、路晓霁</t>
  </si>
  <si>
    <t>路晓霁、董文婷</t>
  </si>
  <si>
    <t>马颖、陈海燕</t>
  </si>
  <si>
    <t>大连港兴路</t>
  </si>
  <si>
    <t>王波、李晶</t>
  </si>
  <si>
    <t>刘婧琦、宋瑶</t>
  </si>
  <si>
    <t>福建分公司</t>
  </si>
  <si>
    <t>倪婷婷、高挺</t>
  </si>
  <si>
    <t>广东分公司</t>
  </si>
  <si>
    <t>陈坤、霍子祺</t>
  </si>
  <si>
    <t>广州海珠广场</t>
  </si>
  <si>
    <t>莫家杰</t>
  </si>
  <si>
    <t>广州体育东路</t>
  </si>
  <si>
    <t>丁光辉</t>
  </si>
  <si>
    <t>广州珠江新城</t>
  </si>
  <si>
    <t>何佳琳</t>
  </si>
  <si>
    <t>李凡平</t>
  </si>
  <si>
    <t>林少铭</t>
  </si>
  <si>
    <t>王玉</t>
  </si>
  <si>
    <t>惠州文昌一路</t>
  </si>
  <si>
    <t>刘小梅</t>
  </si>
  <si>
    <t>济南龙奥西路</t>
  </si>
  <si>
    <t>倪春燕</t>
  </si>
  <si>
    <t>南京汉中路</t>
  </si>
  <si>
    <t>李丹</t>
  </si>
  <si>
    <t>刘浪桥</t>
  </si>
  <si>
    <t>厦门湖滨东路</t>
  </si>
  <si>
    <t>李轶</t>
  </si>
  <si>
    <t>上海北外滩</t>
  </si>
  <si>
    <t>蒋浩俊</t>
  </si>
  <si>
    <t>上海分公司</t>
  </si>
  <si>
    <t>汤雁冰、陈帅帆、李姝瑾</t>
  </si>
  <si>
    <t>汪正华、廖泽伦</t>
  </si>
  <si>
    <t>薛青雨</t>
  </si>
  <si>
    <t>张俊杰</t>
  </si>
  <si>
    <t>上海黄浦区湖滨路</t>
  </si>
  <si>
    <t>孙达</t>
  </si>
  <si>
    <t>邹立晶、任倩</t>
  </si>
  <si>
    <t>上海黄兴路</t>
  </si>
  <si>
    <t>张雯</t>
  </si>
  <si>
    <t>上海浦东新区世纪大道</t>
  </si>
  <si>
    <t>崔善龙</t>
  </si>
  <si>
    <t>彭凌、黄婷</t>
  </si>
  <si>
    <t>孙沁漪</t>
  </si>
  <si>
    <t>深圳爱国路</t>
  </si>
  <si>
    <t>韩耀文</t>
  </si>
  <si>
    <t>刘励晖</t>
  </si>
  <si>
    <t>深圳宝安兴华路</t>
  </si>
  <si>
    <t>刘炜</t>
  </si>
  <si>
    <t>深圳分公司</t>
  </si>
  <si>
    <t>黄警颖</t>
  </si>
  <si>
    <t>罗涛</t>
  </si>
  <si>
    <t>唐丽娜、罗德文</t>
  </si>
  <si>
    <t>万小妹</t>
  </si>
  <si>
    <t>深圳嘉里建设广场</t>
  </si>
  <si>
    <t>王新宇</t>
  </si>
  <si>
    <t>钟振宇、陈露</t>
  </si>
  <si>
    <t>钟振宇、陈露、程婷</t>
  </si>
  <si>
    <t>钟振宇、陈露、苏晓丹</t>
  </si>
  <si>
    <t>邹艳子</t>
  </si>
  <si>
    <t>深圳嘉里建设广场、广州珠江新城</t>
  </si>
  <si>
    <t>瞿娜娜、范东海、林少铭</t>
  </si>
  <si>
    <t>深圳深圳湾一号</t>
  </si>
  <si>
    <t>郝春艳</t>
  </si>
  <si>
    <t>深圳时代科技大厦</t>
  </si>
  <si>
    <t>黄静怡</t>
  </si>
  <si>
    <t>深圳桃园路</t>
  </si>
  <si>
    <t>邵雪芳</t>
  </si>
  <si>
    <t>天津分公司</t>
  </si>
  <si>
    <t>杨杰</t>
  </si>
  <si>
    <t>元宋强</t>
  </si>
  <si>
    <t>武汉香港路</t>
  </si>
  <si>
    <t>陈丹（周楠）</t>
  </si>
  <si>
    <t>武汉中山大道</t>
  </si>
  <si>
    <t>长沙解放西路营业部</t>
  </si>
  <si>
    <t>刘冉</t>
  </si>
  <si>
    <t>浙江分公司</t>
  </si>
  <si>
    <t>周萍</t>
  </si>
  <si>
    <t>瑞航期货基本面量化6号</t>
    <phoneticPr fontId="7" type="noConversion"/>
  </si>
  <si>
    <t>鑫然6号A</t>
    <phoneticPr fontId="7" type="noConversion"/>
  </si>
  <si>
    <t>罗德文、唐丽娜</t>
  </si>
  <si>
    <t>群博多策略精选私募证券投资基金</t>
  </si>
  <si>
    <t>悦海盈和7号私募证券投资基金</t>
  </si>
  <si>
    <t xml:space="preserve">青石华仁二号私募证券投资基金 </t>
  </si>
  <si>
    <t>大道麟趾私募投资基金</t>
  </si>
  <si>
    <t>遂玖金选CTA1号私募证券投资基金</t>
  </si>
  <si>
    <t>瑞航期货基本面量化6号私募证券投资基金</t>
  </si>
  <si>
    <t>毕盛狮睿私募证券投资基金B类</t>
  </si>
  <si>
    <t>悦海盈和7号</t>
    <phoneticPr fontId="7" type="noConversion"/>
  </si>
  <si>
    <r>
      <t xml:space="preserve">私募种子基金业务资产及盈亏情况                                          </t>
    </r>
    <r>
      <rPr>
        <b/>
        <sz val="8"/>
        <color theme="1"/>
        <rFont val="等线"/>
        <family val="3"/>
        <charset val="134"/>
        <scheme val="minor"/>
      </rPr>
      <t xml:space="preserve">单位：万元 </t>
    </r>
    <phoneticPr fontId="7" type="noConversion"/>
  </si>
  <si>
    <t>富励业长江宏观量化A</t>
  </si>
  <si>
    <t>QH417A</t>
  </si>
  <si>
    <t>上海富励业私募基金管理有限公司</t>
  </si>
  <si>
    <t>富励业长江宏观量化私募证券投资基金A</t>
  </si>
  <si>
    <t>仲阳金石蓝田</t>
  </si>
  <si>
    <t>SVV438</t>
  </si>
  <si>
    <t>鼎泰四方同心成长</t>
  </si>
  <si>
    <t>SLW995</t>
  </si>
  <si>
    <t>鼎泰四方（深圳）资产管理有限公司</t>
  </si>
  <si>
    <t>于曦</t>
  </si>
  <si>
    <t>百奕传家一号</t>
  </si>
  <si>
    <t>SJS027</t>
  </si>
  <si>
    <t>上海百奕投资管理中心（有限合伙）</t>
  </si>
  <si>
    <t>鼎泰四方同心成长私募证券投资基金</t>
  </si>
  <si>
    <t>百奕传家一号私募证券投资基金</t>
  </si>
  <si>
    <t>腾胜中国瀚量多元资产1号</t>
  </si>
  <si>
    <t>SSM285</t>
  </si>
  <si>
    <t xml:space="preserve">腾胜投资管理(上海)有限公司 </t>
  </si>
  <si>
    <t>VT375B</t>
  </si>
  <si>
    <t>今通今虎添翼中性B</t>
  </si>
  <si>
    <t>上海今通投资管理有限公司</t>
  </si>
  <si>
    <t>旷特成蹊量化3号</t>
  </si>
  <si>
    <t>SLF314</t>
  </si>
  <si>
    <t xml:space="preserve">西咸新区旷特投资管理有限公司 </t>
  </si>
  <si>
    <t>纪宏斌</t>
  </si>
  <si>
    <t>上海南京西路营业部</t>
  </si>
  <si>
    <t>大道麟趾</t>
    <phoneticPr fontId="7" type="noConversion"/>
  </si>
  <si>
    <t>量客红橡中性一号</t>
    <phoneticPr fontId="7" type="noConversion"/>
  </si>
  <si>
    <t>量客卓宇一号</t>
    <phoneticPr fontId="7" type="noConversion"/>
  </si>
  <si>
    <t>弈倍虎鲸B</t>
    <phoneticPr fontId="7" type="noConversion"/>
  </si>
  <si>
    <t>同温层量化阿尔法3号</t>
    <phoneticPr fontId="7" type="noConversion"/>
  </si>
  <si>
    <t>清哲理享云启1号</t>
    <phoneticPr fontId="7" type="noConversion"/>
  </si>
  <si>
    <t>百奕传家一号</t>
    <phoneticPr fontId="7" type="noConversion"/>
  </si>
  <si>
    <t>千象金选CTA2号</t>
    <phoneticPr fontId="7" type="noConversion"/>
  </si>
  <si>
    <t>千象成长20号</t>
    <phoneticPr fontId="7" type="noConversion"/>
  </si>
  <si>
    <t>旷特成蹊量化3号</t>
    <phoneticPr fontId="7" type="noConversion"/>
  </si>
  <si>
    <t>今通今虎添翼中性B</t>
    <phoneticPr fontId="7" type="noConversion"/>
  </si>
  <si>
    <r>
      <t>C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2"/>
        <charset val="134"/>
        <scheme val="minor"/>
      </rPr>
      <t/>
    </r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</si>
  <si>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2"/>
        <charset val="134"/>
        <scheme val="minor"/>
      </rPr>
      <t/>
    </r>
  </si>
  <si>
    <r>
      <rPr>
        <sz val="9"/>
        <color theme="1"/>
        <rFont val="等线"/>
        <family val="3"/>
        <charset val="134"/>
        <scheme val="minor"/>
      </rPr>
      <t>A</t>
    </r>
    <r>
      <rPr>
        <sz val="9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2"/>
        <charset val="134"/>
        <scheme val="minor"/>
      </rPr>
      <t/>
    </r>
  </si>
  <si>
    <t>SNU706</t>
  </si>
  <si>
    <t>星阔广厦1号中证500指数增强</t>
  </si>
  <si>
    <t>遂玖金选CTA1号</t>
    <phoneticPr fontId="7" type="noConversion"/>
  </si>
  <si>
    <t>瑞航期货基本面量化6号</t>
    <phoneticPr fontId="7" type="noConversion"/>
  </si>
  <si>
    <t>今通今虎添翼中性私募证券投资基金B</t>
  </si>
  <si>
    <t>腾胜中国瀚量多元资产1号私募证券投资基金</t>
  </si>
  <si>
    <t>组合基金策略</t>
    <phoneticPr fontId="7" type="noConversion"/>
  </si>
  <si>
    <t>旷特成蹊量化3号私募证券投资基金</t>
  </si>
  <si>
    <t>星阔广厦1号中证500指数增强私募证券投资基金</t>
  </si>
  <si>
    <t>达仁可转债量化1号</t>
    <phoneticPr fontId="7" type="noConversion"/>
  </si>
  <si>
    <t>仲阳金石蓝田</t>
    <phoneticPr fontId="7" type="noConversion"/>
  </si>
  <si>
    <t>仲阳金石蓝田私募证券投资基金</t>
  </si>
  <si>
    <t>本利达利磐金选</t>
  </si>
  <si>
    <t>SVS374</t>
    <phoneticPr fontId="7" type="noConversion"/>
  </si>
  <si>
    <t>深圳市本利达资产管理有限公司</t>
  </si>
  <si>
    <t>顽岩中证500指数增强5号</t>
  </si>
  <si>
    <t>STL472</t>
  </si>
  <si>
    <t>上海顽岩资产管理有限公司</t>
  </si>
  <si>
    <t>北京建国门外大街证券营业部</t>
  </si>
  <si>
    <t>广州珠江新城营业部</t>
  </si>
  <si>
    <t>顽岩中证500指数增强5号私募证券投资基金</t>
  </si>
  <si>
    <t>本利达利磐金选私募证券投资基金</t>
  </si>
  <si>
    <t>本利达利磐金选私募证券投资基金</t>
    <phoneticPr fontId="7" type="noConversion"/>
  </si>
  <si>
    <t>洺沣赛博5号B</t>
  </si>
  <si>
    <t>SST470</t>
  </si>
  <si>
    <t>共青城洺沣投资管理合伙企业(有限合伙)</t>
  </si>
  <si>
    <t>洺沣赛博5号私募证券投资基金B类</t>
  </si>
  <si>
    <t>洺沣赛博5号私募证券投资基金B类</t>
    <phoneticPr fontId="7" type="noConversion"/>
  </si>
  <si>
    <t>全天候家族传承二号</t>
  </si>
  <si>
    <t>全天候私募证券基金投资管理（珠海）合伙企业（有限合伙）</t>
    <phoneticPr fontId="7" type="noConversion"/>
  </si>
  <si>
    <t>SST517</t>
  </si>
  <si>
    <t>全天候家族传承二号私募证券投资基金</t>
  </si>
  <si>
    <t>股票多头策略</t>
    <phoneticPr fontId="7" type="noConversion"/>
  </si>
  <si>
    <t>全天候家族传承二号私募证券投资基金</t>
    <phoneticPr fontId="7" type="noConversion"/>
  </si>
  <si>
    <t>金珀2号</t>
  </si>
  <si>
    <t>SJN758</t>
  </si>
  <si>
    <t>上海金珀资产管理有限公司</t>
  </si>
  <si>
    <t>金珀2号私募证券投资基金</t>
  </si>
  <si>
    <t>金珀2号私募证券投资基金</t>
    <phoneticPr fontId="7" type="noConversion"/>
  </si>
  <si>
    <t>股票多头策略</t>
    <phoneticPr fontId="7" type="noConversion"/>
  </si>
  <si>
    <t>S81376</t>
  </si>
  <si>
    <t>诺鼎季风价值2号</t>
  </si>
  <si>
    <t>重庆诺鼎资产管理有限公司</t>
  </si>
  <si>
    <t>D8</t>
  </si>
  <si>
    <t>致远投资蓬莱1号</t>
  </si>
  <si>
    <t>SQN092</t>
  </si>
  <si>
    <t>广州致远私募证券投资管理有限公司</t>
  </si>
  <si>
    <t>诺鼎季风价值2号私募基金</t>
  </si>
  <si>
    <t>致远投资蓬莱1号私募证券投资基金</t>
  </si>
  <si>
    <t>诺鼎季风价值2号私募基金</t>
    <phoneticPr fontId="7" type="noConversion"/>
  </si>
  <si>
    <t>股票多头策略</t>
    <phoneticPr fontId="7" type="noConversion"/>
  </si>
  <si>
    <t>致远投资蓬莱1号私募证券投资基金</t>
    <phoneticPr fontId="7" type="noConversion"/>
  </si>
  <si>
    <t>量化对冲策略</t>
    <phoneticPr fontId="7" type="noConversion"/>
  </si>
  <si>
    <t>衍航20号A</t>
  </si>
  <si>
    <t>SCZ515</t>
  </si>
  <si>
    <t>北京衍航投资管理有限公司</t>
  </si>
  <si>
    <t>衍航20号私募证券投资基金</t>
  </si>
  <si>
    <t>衍航20号私募证券投资基金</t>
    <phoneticPr fontId="7" type="noConversion"/>
  </si>
  <si>
    <t>股票多头策略</t>
    <phoneticPr fontId="7" type="noConversion"/>
  </si>
  <si>
    <t>SGG285</t>
  </si>
  <si>
    <t>通怡金牛6号</t>
  </si>
  <si>
    <t>上海通怡投资管理有限公司</t>
  </si>
  <si>
    <t>刘欣</t>
  </si>
  <si>
    <t>通怡金牛6号私募证券投资基金</t>
    <phoneticPr fontId="7" type="noConversion"/>
  </si>
  <si>
    <t>通怡金牛6号私募证券投资基金</t>
    <phoneticPr fontId="7" type="noConversion"/>
  </si>
  <si>
    <t>量化对冲策略</t>
    <phoneticPr fontId="7" type="noConversion"/>
  </si>
  <si>
    <t>橡木成林三号</t>
    <phoneticPr fontId="7" type="noConversion"/>
  </si>
  <si>
    <t>衍合金选量化市场中性1号</t>
    <phoneticPr fontId="7" type="noConversion"/>
  </si>
  <si>
    <t>百创金长牛1号</t>
    <phoneticPr fontId="7" type="noConversion"/>
  </si>
  <si>
    <t>信弘罄宜6号</t>
    <phoneticPr fontId="7" type="noConversion"/>
  </si>
  <si>
    <t>弈倍景杉七号</t>
    <phoneticPr fontId="7" type="noConversion"/>
  </si>
  <si>
    <t>鋆晟狮王套利7号</t>
    <phoneticPr fontId="7" type="noConversion"/>
  </si>
  <si>
    <t>本利达利磐金选</t>
    <phoneticPr fontId="7" type="noConversion"/>
  </si>
  <si>
    <t>伯兄汉安</t>
    <phoneticPr fontId="7" type="noConversion"/>
  </si>
  <si>
    <t>顽岩中证500指数增强5号</t>
    <phoneticPr fontId="7" type="noConversion"/>
  </si>
  <si>
    <t>致远投资蓬莱1号</t>
    <phoneticPr fontId="7" type="noConversion"/>
  </si>
  <si>
    <t>金珀2号</t>
    <phoneticPr fontId="7" type="noConversion"/>
  </si>
  <si>
    <t>探索者量化期权1号</t>
    <phoneticPr fontId="7" type="noConversion"/>
  </si>
  <si>
    <t>星阔广厦1号中证500指数增强</t>
    <phoneticPr fontId="7" type="noConversion"/>
  </si>
  <si>
    <t>SSE631</t>
  </si>
  <si>
    <r>
      <t>C</t>
    </r>
    <r>
      <rPr>
        <sz val="11"/>
        <color theme="1"/>
        <rFont val="等线"/>
        <family val="3"/>
        <charset val="134"/>
        <scheme val="minor"/>
      </rPr>
      <t>9</t>
    </r>
    <r>
      <rPr>
        <sz val="11"/>
        <color theme="1"/>
        <rFont val="等线"/>
        <family val="2"/>
        <charset val="134"/>
        <scheme val="minor"/>
      </rPr>
      <t/>
    </r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</si>
  <si>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9</t>
    </r>
    <r>
      <rPr>
        <sz val="11"/>
        <color theme="1"/>
        <rFont val="等线"/>
        <family val="2"/>
        <charset val="134"/>
        <scheme val="minor"/>
      </rPr>
      <t/>
    </r>
  </si>
  <si>
    <r>
      <rPr>
        <sz val="9"/>
        <color theme="1"/>
        <rFont val="等线"/>
        <family val="3"/>
        <charset val="134"/>
        <scheme val="minor"/>
      </rPr>
      <t>A</t>
    </r>
    <r>
      <rPr>
        <sz val="9"/>
        <color theme="1"/>
        <rFont val="等线"/>
        <family val="3"/>
        <charset val="134"/>
        <scheme val="minor"/>
      </rPr>
      <t>9</t>
    </r>
    <r>
      <rPr>
        <sz val="11"/>
        <color theme="1"/>
        <rFont val="等线"/>
        <family val="2"/>
        <charset val="134"/>
        <scheme val="minor"/>
      </rPr>
      <t/>
    </r>
  </si>
  <si>
    <t>展弘量化精选1号A</t>
  </si>
  <si>
    <t>展弘量化精选1号A</t>
    <phoneticPr fontId="7" type="noConversion"/>
  </si>
  <si>
    <t>展弘量化精选1号私募证券投资基金A</t>
  </si>
  <si>
    <t>展弘量化精选1号私募证券投资基金A</t>
    <phoneticPr fontId="7" type="noConversion"/>
  </si>
  <si>
    <t>量化对冲策略</t>
    <phoneticPr fontId="7" type="noConversion"/>
  </si>
  <si>
    <t>D9</t>
  </si>
  <si>
    <t>SXC676</t>
  </si>
  <si>
    <t>宁涌富小满7号</t>
  </si>
  <si>
    <t>上海宁涌富私募基金管理合伙企业（有限合伙）</t>
  </si>
  <si>
    <t>紫鑫古今一号</t>
  </si>
  <si>
    <t>SJC511</t>
  </si>
  <si>
    <t>申请豁免本次单月跌幅10%的指标，未来12个月如果再出现一次单月跌幅超过10%，则进行赎回处理。</t>
  </si>
  <si>
    <t>进化论亦谷精选C</t>
  </si>
  <si>
    <t>SJY643</t>
  </si>
  <si>
    <t>海南进化论私募基金管理有限公司</t>
  </si>
  <si>
    <t>赢富一号</t>
  </si>
  <si>
    <t>SES540</t>
  </si>
  <si>
    <t>北京微观博易私募基金管理有限公司</t>
  </si>
  <si>
    <t>进化论亦谷精选私募证券投资基金C</t>
  </si>
  <si>
    <t>赢富一号私募证券投资基金</t>
  </si>
  <si>
    <t>赢富一号私募证券投资基金</t>
    <phoneticPr fontId="7" type="noConversion"/>
  </si>
  <si>
    <t>进化论亦谷精选私募证券投资基金C</t>
    <phoneticPr fontId="7" type="noConversion"/>
  </si>
  <si>
    <t>紫鑫古今一号私募证券投资基金</t>
  </si>
  <si>
    <t>宁涌富小满7号私募证券投资基金</t>
  </si>
  <si>
    <t>展弘稳泰套利运作1号B</t>
  </si>
  <si>
    <t>SQM132</t>
    <phoneticPr fontId="7" type="noConversion"/>
  </si>
  <si>
    <t>迈萃量化多策略六号</t>
  </si>
  <si>
    <t>SVV713</t>
    <phoneticPr fontId="7" type="noConversion"/>
  </si>
  <si>
    <t>迈萃资产管理（上海）有限公司</t>
    <phoneticPr fontId="7" type="noConversion"/>
  </si>
  <si>
    <t>展弘稳泰套利运作1号私募证券投资基金B</t>
  </si>
  <si>
    <t>迈萃量化多策略六号私募证券投资基金</t>
  </si>
  <si>
    <t>宁水国债宝5号</t>
  </si>
  <si>
    <t>STV498</t>
  </si>
  <si>
    <t>林芳、杨宏杰</t>
  </si>
  <si>
    <t>宁水国债宝5号私募证券投资基金</t>
    <phoneticPr fontId="7" type="noConversion"/>
  </si>
  <si>
    <t>宁水国债宝5号</t>
    <phoneticPr fontId="7" type="noConversion"/>
  </si>
  <si>
    <t>量创衍生品1号B</t>
  </si>
  <si>
    <t>SCC467</t>
  </si>
  <si>
    <t>深圳市前海合之力量创投资管理有限公司</t>
  </si>
  <si>
    <t>蝶威基本面量化1号B</t>
  </si>
  <si>
    <t>SNV133</t>
  </si>
  <si>
    <t>浙江蝶威资产管理有限公司</t>
  </si>
  <si>
    <t>宁水国债宝5号私募证券投资基金</t>
  </si>
  <si>
    <t>宁水国债宝5号私募证券投资基金</t>
    <phoneticPr fontId="7" type="noConversion"/>
  </si>
  <si>
    <t>期货及宏观对冲策略其他</t>
    <phoneticPr fontId="7" type="noConversion"/>
  </si>
  <si>
    <t>人马座金选恒星1号B</t>
  </si>
  <si>
    <t xml:space="preserve">海南人马座私募基金管理有限责任公司 </t>
  </si>
  <si>
    <t>SVY071</t>
  </si>
  <si>
    <t>量创衍生品1号私募投资基金B</t>
  </si>
  <si>
    <t>人马座金选恒星1号私募证券投资基金B</t>
  </si>
  <si>
    <t xml:space="preserve">蝶威基本面量化1号私募证券投资基金 </t>
  </si>
  <si>
    <t>量创衍生品1号私募投资基金B</t>
    <phoneticPr fontId="7" type="noConversion"/>
  </si>
  <si>
    <t>期货及宏观对冲策略量化</t>
    <phoneticPr fontId="7" type="noConversion"/>
  </si>
  <si>
    <t xml:space="preserve">蝶威基本面量化1号私募证券投资基金 </t>
    <phoneticPr fontId="7" type="noConversion"/>
  </si>
  <si>
    <t>人马座金选恒星1号私募证券投资基金B</t>
    <phoneticPr fontId="7" type="noConversion"/>
  </si>
  <si>
    <t>拾金3号</t>
  </si>
  <si>
    <t>SS6642</t>
  </si>
  <si>
    <t>深圳国源信达资本管理有限公司</t>
  </si>
  <si>
    <t>橡杉量化套利十四号</t>
  </si>
  <si>
    <t>蝶威基本面量化1号B</t>
    <phoneticPr fontId="7" type="noConversion"/>
  </si>
  <si>
    <t>翼丰贝叶斯CTA一号</t>
  </si>
  <si>
    <t>上海翼丰投资管理有限公司</t>
    <phoneticPr fontId="7" type="noConversion"/>
  </si>
  <si>
    <t>SQP217</t>
  </si>
  <si>
    <t>SJC910</t>
    <phoneticPr fontId="7" type="noConversion"/>
  </si>
  <si>
    <t>T04616</t>
    <phoneticPr fontId="7" type="noConversion"/>
  </si>
  <si>
    <t>展弘稳泰套利运作1号B</t>
    <phoneticPr fontId="7" type="noConversion"/>
  </si>
  <si>
    <t>进化论亦谷精选C</t>
    <phoneticPr fontId="7" type="noConversion"/>
  </si>
  <si>
    <t>紫鑫古今一号</t>
    <phoneticPr fontId="7" type="noConversion"/>
  </si>
  <si>
    <t>赢富一号</t>
    <phoneticPr fontId="7" type="noConversion"/>
  </si>
  <si>
    <r>
      <t>C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2"/>
        <charset val="134"/>
        <scheme val="minor"/>
      </rPr>
      <t/>
    </r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</si>
  <si>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2"/>
        <charset val="134"/>
        <scheme val="minor"/>
      </rPr>
      <t/>
    </r>
  </si>
  <si>
    <r>
      <rPr>
        <sz val="9"/>
        <color theme="1"/>
        <rFont val="等线"/>
        <family val="3"/>
        <charset val="134"/>
        <scheme val="minor"/>
      </rPr>
      <t>A</t>
    </r>
    <r>
      <rPr>
        <sz val="9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2"/>
        <charset val="134"/>
        <scheme val="minor"/>
      </rPr>
      <t/>
    </r>
  </si>
  <si>
    <t>组合基金策略</t>
    <phoneticPr fontId="7" type="noConversion"/>
  </si>
  <si>
    <t> 风险控制指标 </t>
    <phoneticPr fontId="7" type="noConversion"/>
  </si>
  <si>
    <t>D10</t>
  </si>
  <si>
    <t>子午中性三号</t>
  </si>
  <si>
    <t>SXH008</t>
    <phoneticPr fontId="7" type="noConversion"/>
  </si>
  <si>
    <t>上海子午投资管理有限公司</t>
    <phoneticPr fontId="7" type="noConversion"/>
  </si>
  <si>
    <t>君理白羊座一号</t>
  </si>
  <si>
    <t>天创13号</t>
  </si>
  <si>
    <t>SQS544</t>
  </si>
  <si>
    <t>SJY289</t>
  </si>
  <si>
    <t>嘉兴君理私募基金管理有限公司</t>
  </si>
  <si>
    <t xml:space="preserve">广东天创私募证券投资基金管理有限公司 </t>
  </si>
  <si>
    <t>量化对冲策略</t>
    <phoneticPr fontId="7" type="noConversion"/>
  </si>
  <si>
    <t>君宜共达</t>
  </si>
  <si>
    <t>深圳潇湘君宜资产管理有限公司</t>
    <phoneticPr fontId="7" type="noConversion"/>
  </si>
  <si>
    <t>SSB569</t>
  </si>
  <si>
    <t>易鑫安鑫安11期B</t>
  </si>
  <si>
    <t>SM5654</t>
  </si>
  <si>
    <t>天津易鑫安资产管理有限公司</t>
    <phoneticPr fontId="7" type="noConversion"/>
  </si>
  <si>
    <t>凡德量化八号</t>
  </si>
  <si>
    <t>SJS811</t>
  </si>
  <si>
    <t>广东凡德投资有限公司</t>
  </si>
  <si>
    <t>天创13号</t>
    <phoneticPr fontId="7" type="noConversion"/>
  </si>
  <si>
    <t>君宜共达</t>
    <phoneticPr fontId="7" type="noConversion"/>
  </si>
  <si>
    <t>凡德量化八号</t>
    <phoneticPr fontId="7" type="noConversion"/>
  </si>
  <si>
    <t>善流钱塘一号</t>
    <phoneticPr fontId="7" type="noConversion"/>
  </si>
  <si>
    <r>
      <t>C</t>
    </r>
    <r>
      <rPr>
        <sz val="11"/>
        <color theme="1"/>
        <rFont val="等线"/>
        <family val="3"/>
        <charset val="134"/>
        <scheme val="minor"/>
      </rPr>
      <t>11</t>
    </r>
    <r>
      <rPr>
        <sz val="11"/>
        <color theme="1"/>
        <rFont val="等线"/>
        <family val="2"/>
        <charset val="134"/>
        <scheme val="minor"/>
      </rPr>
      <t/>
    </r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</si>
  <si>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11</t>
    </r>
    <r>
      <rPr>
        <sz val="11"/>
        <color theme="1"/>
        <rFont val="等线"/>
        <family val="2"/>
        <charset val="134"/>
        <scheme val="minor"/>
      </rPr>
      <t/>
    </r>
  </si>
  <si>
    <r>
      <rPr>
        <sz val="9"/>
        <color theme="1"/>
        <rFont val="等线"/>
        <family val="3"/>
        <charset val="134"/>
        <scheme val="minor"/>
      </rPr>
      <t>A</t>
    </r>
    <r>
      <rPr>
        <sz val="9"/>
        <color theme="1"/>
        <rFont val="等线"/>
        <family val="3"/>
        <charset val="134"/>
        <scheme val="minor"/>
      </rPr>
      <t>11</t>
    </r>
    <r>
      <rPr>
        <sz val="11"/>
        <color theme="1"/>
        <rFont val="等线"/>
        <family val="2"/>
        <charset val="134"/>
        <scheme val="minor"/>
      </rPr>
      <t/>
    </r>
  </si>
  <si>
    <t>D11</t>
  </si>
  <si>
    <t>STY991</t>
  </si>
  <si>
    <t>洛书裕和景熙</t>
  </si>
  <si>
    <t>洛书裕和景熙</t>
    <phoneticPr fontId="7" type="noConversion"/>
  </si>
  <si>
    <t>厦门莲岳路</t>
  </si>
  <si>
    <t>上海洛书投资管理有限公司</t>
  </si>
  <si>
    <t>殊馥馥源套利1号</t>
  </si>
  <si>
    <t>SGM512</t>
    <phoneticPr fontId="7" type="noConversion"/>
  </si>
  <si>
    <t>上海殊馥投资管理有限公司</t>
  </si>
  <si>
    <t>正瀛权智1号</t>
  </si>
  <si>
    <t>ST8076</t>
  </si>
  <si>
    <t>正瀛权智1号</t>
    <phoneticPr fontId="7" type="noConversion"/>
  </si>
  <si>
    <t>上海正瀛资产管理有限公司</t>
    <phoneticPr fontId="7" type="noConversion"/>
  </si>
  <si>
    <t>云起量化指数增强7号</t>
  </si>
  <si>
    <t>STU630</t>
  </si>
  <si>
    <t>宁波云起私募基金管理有限公司</t>
    <phoneticPr fontId="7" type="noConversion"/>
  </si>
  <si>
    <t>SXK413</t>
  </si>
  <si>
    <t>三亚知行通达私募基金管理合伙企业（有限合伙）</t>
  </si>
  <si>
    <t>杨运、陈媛</t>
  </si>
  <si>
    <t>SJY109</t>
  </si>
  <si>
    <t>SSA743</t>
  </si>
  <si>
    <t>慈阳投资进取2号</t>
  </si>
  <si>
    <t>上海慈阳投资管理有限公司</t>
    <phoneticPr fontId="7" type="noConversion"/>
  </si>
  <si>
    <t>上海橡杉资产管理有限公司</t>
    <phoneticPr fontId="7" type="noConversion"/>
  </si>
  <si>
    <t>橡杉量化套利三号</t>
  </si>
  <si>
    <t>橡杉量化套利三号</t>
    <phoneticPr fontId="7" type="noConversion"/>
  </si>
  <si>
    <t>锐实尧雨1号</t>
  </si>
  <si>
    <t>大虎小满3号</t>
  </si>
  <si>
    <t>明睿腾势</t>
  </si>
  <si>
    <t>SQK927</t>
  </si>
  <si>
    <t>锐实（珠海横琴）私募基金管理有限公司</t>
  </si>
  <si>
    <t>SQU186</t>
  </si>
  <si>
    <t>北京金大虎资本管理有限公司</t>
    <phoneticPr fontId="7" type="noConversion"/>
  </si>
  <si>
    <t>明睿（北京）资本管理有限公司</t>
    <phoneticPr fontId="7" type="noConversion"/>
  </si>
  <si>
    <t>SVU114</t>
  </si>
  <si>
    <t xml:space="preserve"> </t>
    <phoneticPr fontId="7" type="noConversion"/>
  </si>
  <si>
    <t>策略类型（新）</t>
    <phoneticPr fontId="7" type="noConversion"/>
  </si>
  <si>
    <t>量化期货</t>
    <phoneticPr fontId="7" type="noConversion"/>
  </si>
  <si>
    <t>宏观对冲</t>
    <phoneticPr fontId="7" type="noConversion"/>
  </si>
  <si>
    <t>国恩中证1000指数增强1号</t>
  </si>
  <si>
    <t>SNE072</t>
  </si>
  <si>
    <t>深圳爱国路营业部</t>
  </si>
  <si>
    <t>北京建外营业部</t>
  </si>
  <si>
    <t>XC843A</t>
  </si>
  <si>
    <t>大岩市场中性6号A</t>
  </si>
  <si>
    <t>深圳嘉石大岩资本管理有限公司</t>
  </si>
  <si>
    <t>(1)累计亏损指标（连续三个交易日）</t>
    <phoneticPr fontId="7" type="noConversion"/>
  </si>
  <si>
    <t>超额跌幅不超过5%</t>
    <phoneticPr fontId="7" type="noConversion"/>
  </si>
  <si>
    <t>(2)相对亏损指标（连续五个交易日）</t>
    <phoneticPr fontId="7" type="noConversion"/>
  </si>
  <si>
    <t>(3)累计超额最大回撤（连续五个交易日）</t>
    <phoneticPr fontId="7" type="noConversion"/>
  </si>
  <si>
    <t>(4)单月超额跌幅4%</t>
    <phoneticPr fontId="7" type="noConversion"/>
  </si>
  <si>
    <t>累计超额最大回撤不超过10%</t>
    <phoneticPr fontId="7" type="noConversion"/>
  </si>
  <si>
    <t>一、股票多头策略监控指标
（以最接近指标限额的产品计算）</t>
    <phoneticPr fontId="7" type="noConversion"/>
  </si>
  <si>
    <t>二、股票量化策略监控指标
（以最接近指标限额的产品计算）</t>
    <phoneticPr fontId="7" type="noConversion"/>
  </si>
  <si>
    <t>对标指数</t>
    <phoneticPr fontId="7" type="noConversion"/>
  </si>
  <si>
    <t>国恩中证1000指数增强1号</t>
    <phoneticPr fontId="7" type="noConversion"/>
  </si>
  <si>
    <t>累计跌幅不超过10%</t>
    <phoneticPr fontId="7" type="noConversion"/>
  </si>
  <si>
    <t>累计超额最大回撤（连续五个交易日）</t>
  </si>
  <si>
    <t>累计跌幅不超过6%</t>
    <phoneticPr fontId="7" type="noConversion"/>
  </si>
  <si>
    <t>对标指数</t>
  </si>
  <si>
    <t>累计亏损不超过18%</t>
    <phoneticPr fontId="7" type="noConversion"/>
  </si>
  <si>
    <t>累计跌幅不超过5%</t>
    <phoneticPr fontId="7" type="noConversion"/>
  </si>
  <si>
    <t>三、量化对冲策略</t>
    <phoneticPr fontId="7" type="noConversion"/>
  </si>
  <si>
    <t>（1）累计亏损指标（连续三个交易日）</t>
  </si>
  <si>
    <t>（1）累计亏损指标（连续三个交易日）</t>
    <phoneticPr fontId="7" type="noConversion"/>
  </si>
  <si>
    <t>累计跌幅不超过8%</t>
    <phoneticPr fontId="7" type="noConversion"/>
  </si>
  <si>
    <t>（2）累计最大回撤（连续三个交易日）</t>
  </si>
  <si>
    <t>（2）累计最大回撤（连续三个交易日）</t>
    <phoneticPr fontId="7" type="noConversion"/>
  </si>
  <si>
    <t>(3)产品持有期间跌幅(连续五个交易日)</t>
    <phoneticPr fontId="7" type="noConversion"/>
  </si>
  <si>
    <t>（2）相对亏损指标（对标指数累计跌幅&lt;10%，连续五个交易日）</t>
  </si>
  <si>
    <t>（3）相对亏损指标（对标指数累计跌幅≥10%，连续五个交易日）</t>
  </si>
  <si>
    <t>（3）单月跌幅 10%</t>
  </si>
  <si>
    <t>（4）累计最大回撤（连续五个交易日）</t>
  </si>
  <si>
    <t>（5）单月跌幅 10%</t>
  </si>
  <si>
    <t>3、股票量化择时</t>
    <phoneticPr fontId="7" type="noConversion"/>
  </si>
  <si>
    <t>2、空气指增</t>
    <phoneticPr fontId="7" type="noConversion"/>
  </si>
  <si>
    <t>1、指数增强</t>
    <phoneticPr fontId="7" type="noConversion"/>
  </si>
  <si>
    <t>四、管理期货策略</t>
    <phoneticPr fontId="7" type="noConversion"/>
  </si>
  <si>
    <t>1、宏观对冲</t>
    <phoneticPr fontId="7" type="noConversion"/>
  </si>
  <si>
    <t>累计亏损不超过15%</t>
    <phoneticPr fontId="7" type="noConversion"/>
  </si>
  <si>
    <t>累计跌幅不超过20%</t>
    <phoneticPr fontId="7" type="noConversion"/>
  </si>
  <si>
    <t>（4）产品持有期间跌幅(连续五个交易日)</t>
    <phoneticPr fontId="7" type="noConversion"/>
  </si>
  <si>
    <t>2、量化期货</t>
    <phoneticPr fontId="7" type="noConversion"/>
  </si>
  <si>
    <t>五、多策略、灵活配置
（包含FOF/MOM）</t>
    <phoneticPr fontId="7" type="noConversion"/>
  </si>
  <si>
    <t>毕盛狮睿B</t>
    <phoneticPr fontId="7" type="noConversion"/>
  </si>
  <si>
    <t>鑫岚鑫晨1号</t>
    <phoneticPr fontId="7" type="noConversion"/>
  </si>
  <si>
    <t>上海蒙玺投资管理有限公司</t>
    <phoneticPr fontId="7" type="noConversion"/>
  </si>
  <si>
    <t>中证800</t>
  </si>
  <si>
    <t>中证1000</t>
  </si>
  <si>
    <t>中证转债</t>
  </si>
  <si>
    <t>中证500</t>
  </si>
  <si>
    <t>恒生指增</t>
  </si>
  <si>
    <t>沪深300</t>
  </si>
  <si>
    <t>恒生指数</t>
  </si>
  <si>
    <t>中证500</t>
    <phoneticPr fontId="7" type="noConversion"/>
  </si>
  <si>
    <t>中证1000</t>
    <phoneticPr fontId="7" type="noConversion"/>
  </si>
  <si>
    <t>股票量化策略——指数增强</t>
  </si>
  <si>
    <t>股票量化策略——空气指增</t>
  </si>
  <si>
    <t>股票量化策略——量化择时</t>
  </si>
  <si>
    <t>多策略灵活</t>
    <phoneticPr fontId="7" type="noConversion"/>
  </si>
  <si>
    <t>累计亏损不超过12%</t>
    <phoneticPr fontId="7" type="noConversion"/>
  </si>
  <si>
    <t>（3）单月跌幅 8%</t>
    <phoneticPr fontId="7" type="noConversion"/>
  </si>
  <si>
    <t>（3）单月跌幅 10%</t>
    <phoneticPr fontId="7" type="noConversion"/>
  </si>
  <si>
    <t>累计超额单月跌幅4%</t>
  </si>
  <si>
    <t>（4）单月跌幅 5%</t>
    <phoneticPr fontId="7" type="noConversion"/>
  </si>
  <si>
    <t>单月跌幅8%</t>
  </si>
  <si>
    <t>累计亏损不超过15%</t>
    <phoneticPr fontId="7" type="noConversion"/>
  </si>
  <si>
    <t>知行通达金选稳达8号</t>
  </si>
  <si>
    <t>鋆杉1号</t>
  </si>
  <si>
    <t xml:space="preserve"> 上海鋆杉投资管理有限公司 </t>
  </si>
  <si>
    <t>主观多头</t>
  </si>
  <si>
    <t>SSN411</t>
  </si>
  <si>
    <t>澜熙趋势先锋一号</t>
  </si>
  <si>
    <t>上海澜熙资产管理有限公司</t>
  </si>
  <si>
    <t>量化选股</t>
  </si>
  <si>
    <t>中性</t>
  </si>
  <si>
    <t>陈奕江</t>
  </si>
  <si>
    <t>林枫</t>
  </si>
  <si>
    <t>中金财富深圳分公司</t>
  </si>
  <si>
    <t>星阔金选云起12号</t>
    <phoneticPr fontId="7" type="noConversion"/>
  </si>
  <si>
    <t>凡二量化对冲9号</t>
    <phoneticPr fontId="7" type="noConversion"/>
  </si>
  <si>
    <t>龙旗金选对冲1号B</t>
    <phoneticPr fontId="7" type="noConversion"/>
  </si>
  <si>
    <t>中量投精合8号A</t>
    <phoneticPr fontId="7" type="noConversion"/>
  </si>
  <si>
    <t>白鹭灵活多策略一号B</t>
    <phoneticPr fontId="7" type="noConversion"/>
  </si>
  <si>
    <t>群博多策略</t>
    <phoneticPr fontId="7" type="noConversion"/>
  </si>
  <si>
    <t>SGH608</t>
  </si>
  <si>
    <t>歆享资产富诚六期</t>
  </si>
  <si>
    <t>翰荣中证500指数增强一号</t>
  </si>
  <si>
    <t>SQZ994</t>
  </si>
  <si>
    <t>深圳翰荣私募证券基金管理有限公司</t>
  </si>
  <si>
    <t>产品名称</t>
    <phoneticPr fontId="7" type="noConversion"/>
  </si>
  <si>
    <t>赋源多策略量化五号</t>
    <phoneticPr fontId="7" type="noConversion"/>
  </si>
  <si>
    <t>大虎小满3号</t>
    <phoneticPr fontId="7" type="noConversion"/>
  </si>
  <si>
    <t>前海锐意锐金1期</t>
  </si>
  <si>
    <t>深圳市前海锐意资本管理有限公司</t>
  </si>
  <si>
    <t>SXP967</t>
    <phoneticPr fontId="7" type="noConversion"/>
  </si>
  <si>
    <r>
      <rPr>
        <sz val="9"/>
        <color theme="1"/>
        <rFont val="等线"/>
        <family val="3"/>
        <charset val="134"/>
        <scheme val="minor"/>
      </rPr>
      <t>B</t>
    </r>
    <r>
      <rPr>
        <sz val="9"/>
        <color theme="1"/>
        <rFont val="等线"/>
        <family val="3"/>
        <charset val="134"/>
        <scheme val="minor"/>
      </rPr>
      <t>12</t>
    </r>
    <r>
      <rPr>
        <sz val="11"/>
        <color theme="1"/>
        <rFont val="等线"/>
        <family val="2"/>
        <charset val="134"/>
        <scheme val="minor"/>
      </rPr>
      <t/>
    </r>
  </si>
  <si>
    <t>澜熙趋势先锋一号</t>
    <phoneticPr fontId="7" type="noConversion"/>
  </si>
  <si>
    <r>
      <t>C</t>
    </r>
    <r>
      <rPr>
        <sz val="11"/>
        <color theme="1"/>
        <rFont val="等线"/>
        <family val="3"/>
        <charset val="134"/>
        <scheme val="minor"/>
      </rPr>
      <t>12</t>
    </r>
    <r>
      <rPr>
        <sz val="11"/>
        <color theme="1"/>
        <rFont val="等线"/>
        <family val="2"/>
        <charset val="134"/>
        <scheme val="minor"/>
      </rPr>
      <t/>
    </r>
  </si>
  <si>
    <t>杉树瑞升7号</t>
  </si>
  <si>
    <t>SXM115</t>
  </si>
  <si>
    <t>上海杉树资产管理有限公司</t>
  </si>
  <si>
    <t>D12</t>
  </si>
  <si>
    <t>若期间触及18%的绝对亏损（连续观察三个交易日），则进行赎回。</t>
  </si>
  <si>
    <t>杉树瑞升7号</t>
    <phoneticPr fontId="7" type="noConversion"/>
  </si>
  <si>
    <t>SXR443</t>
  </si>
  <si>
    <t>概率金选中性1号</t>
  </si>
  <si>
    <t>上海概率投资管理有限公司</t>
  </si>
  <si>
    <t>赵冰纯</t>
  </si>
  <si>
    <t>500指数增强</t>
  </si>
  <si>
    <t>SLC349</t>
  </si>
  <si>
    <t>弘源中证500指数先锋</t>
  </si>
  <si>
    <t>深圳弘源泰平资产管理有限公司</t>
  </si>
  <si>
    <t>北京万寿路营业部</t>
  </si>
  <si>
    <t>王宗杰、董文婷</t>
  </si>
  <si>
    <t>SLW925</t>
  </si>
  <si>
    <t>简雍指数增强一号</t>
  </si>
  <si>
    <t>上海简雍资产管理有限公司</t>
  </si>
  <si>
    <t>指数增强</t>
  </si>
  <si>
    <t>沪深300</t>
    <phoneticPr fontId="7" type="noConversion"/>
  </si>
  <si>
    <t>000300.SH</t>
  </si>
  <si>
    <t>上海民生路证券营业部</t>
  </si>
  <si>
    <t>吴玉华</t>
  </si>
  <si>
    <t>SLK466</t>
  </si>
  <si>
    <t xml:space="preserve">上海永拓投资管理有限公司 </t>
  </si>
  <si>
    <t>钟振宇、陈露、刘玄、卢杉</t>
  </si>
  <si>
    <t>永拓投资久盈2号</t>
    <phoneticPr fontId="7" type="noConversion"/>
  </si>
  <si>
    <t>永拓投资久盈2号</t>
    <phoneticPr fontId="7" type="noConversion"/>
  </si>
  <si>
    <t>股票多头策略、股票量化策略、期货及宏观对冲策略、多策略/灵活配置（包含FOF和MOM） 策略的产品 累计资金额度占私募种子基 金业务批准的资金额度的比例</t>
    <phoneticPr fontId="7" type="noConversion"/>
  </si>
  <si>
    <t>20亿</t>
    <phoneticPr fontId="7" type="noConversion"/>
  </si>
  <si>
    <t>亏损不超过8%</t>
    <phoneticPr fontId="7" type="noConversion"/>
  </si>
  <si>
    <t>亏损不超过10%</t>
    <phoneticPr fontId="7" type="noConversion"/>
  </si>
  <si>
    <t>SQW082</t>
  </si>
  <si>
    <t>远惟大乘3号A</t>
  </si>
  <si>
    <t>北京远惟投资管理有限公司</t>
  </si>
  <si>
    <t>北京科学院南路</t>
  </si>
  <si>
    <t>赵梦蝶、徐维佳</t>
  </si>
  <si>
    <t>远惟大乘3号A</t>
    <phoneticPr fontId="7" type="noConversion"/>
  </si>
  <si>
    <t>锋滔鑫起点2号</t>
  </si>
  <si>
    <t>上海锋滔资产管理有限公司</t>
  </si>
  <si>
    <t>000905.SH</t>
  </si>
  <si>
    <t>A13</t>
  </si>
  <si>
    <t>简雍指数增强一号</t>
    <phoneticPr fontId="7" type="noConversion"/>
  </si>
  <si>
    <t>弘源中证500指数先锋</t>
    <phoneticPr fontId="7" type="noConversion"/>
  </si>
  <si>
    <t>锋滔鑫起点2号</t>
    <phoneticPr fontId="7" type="noConversion"/>
  </si>
  <si>
    <t>伯兄卢比孔</t>
    <phoneticPr fontId="7" type="noConversion"/>
  </si>
  <si>
    <t>2023年初资产净值+追加资产</t>
    <phoneticPr fontId="7" type="noConversion"/>
  </si>
  <si>
    <t>2023年浮动盈亏</t>
    <phoneticPr fontId="7" type="noConversion"/>
  </si>
  <si>
    <t>2023年盈亏比例</t>
    <phoneticPr fontId="7" type="noConversion"/>
  </si>
  <si>
    <t>总盈亏比例</t>
    <phoneticPr fontId="7" type="noConversion"/>
  </si>
  <si>
    <t>证券代码</t>
  </si>
  <si>
    <t>证券名称</t>
  </si>
  <si>
    <t>总份额</t>
  </si>
  <si>
    <t>总份额更新日</t>
  </si>
  <si>
    <t>SVH216</t>
  </si>
  <si>
    <t>SVS374</t>
  </si>
  <si>
    <t>SXH008</t>
  </si>
  <si>
    <t>SQN403</t>
    <phoneticPr fontId="7" type="noConversion"/>
  </si>
  <si>
    <t>永拓投资久盈2号</t>
  </si>
  <si>
    <t>SXP967</t>
  </si>
  <si>
    <t>SS5172</t>
  </si>
  <si>
    <t>鋆杉1号</t>
    <phoneticPr fontId="7" type="noConversion"/>
  </si>
  <si>
    <t>SGM512</t>
  </si>
  <si>
    <t>易鑫安鑫安11期B</t>
    <phoneticPr fontId="7" type="noConversion"/>
  </si>
  <si>
    <t>SQM132</t>
  </si>
  <si>
    <t>SJC910</t>
  </si>
  <si>
    <t>SNZ188</t>
  </si>
  <si>
    <t>SLC010</t>
  </si>
  <si>
    <t>玉数涵瑞六号</t>
  </si>
  <si>
    <t>稳博1000指数增强1号A</t>
  </si>
  <si>
    <t>T04616</t>
  </si>
  <si>
    <t>SGW925</t>
  </si>
  <si>
    <t>SQM783</t>
  </si>
  <si>
    <t>SGB123</t>
    <phoneticPr fontId="7" type="noConversion"/>
  </si>
  <si>
    <t>蒙玺祖冲之1号</t>
    <phoneticPr fontId="7" type="noConversion"/>
  </si>
  <si>
    <t>成交时间</t>
  </si>
  <si>
    <t>买卖方向</t>
  </si>
  <si>
    <t>跟踪指数</t>
  </si>
  <si>
    <t>细分策略</t>
  </si>
  <si>
    <t>产品分类</t>
  </si>
  <si>
    <t>分支机构</t>
  </si>
  <si>
    <t>推荐IC</t>
  </si>
  <si>
    <t>考核承担IC</t>
  </si>
  <si>
    <t>成交数量</t>
  </si>
  <si>
    <t>成交金额（万元）</t>
  </si>
  <si>
    <t>IC分摊比例</t>
  </si>
  <si>
    <t>数量变动</t>
  </si>
  <si>
    <t>清算金额（万元）</t>
  </si>
  <si>
    <t>持仓金额变动</t>
  </si>
  <si>
    <t>加权成本</t>
  </si>
  <si>
    <t>卖出成本</t>
  </si>
  <si>
    <t>本年度成本价（2022年12月31日）</t>
    <phoneticPr fontId="7" type="noConversion"/>
  </si>
  <si>
    <t>本年度成本(万元)</t>
  </si>
  <si>
    <t>本年度加权成本</t>
  </si>
  <si>
    <t>本年度卖出成本</t>
  </si>
  <si>
    <t>累计已实现收益（万元）</t>
  </si>
  <si>
    <t>本年度已实现收益</t>
  </si>
  <si>
    <t>IC承担金额</t>
  </si>
  <si>
    <t>公司承担比例</t>
  </si>
  <si>
    <t>公司承担金额</t>
  </si>
  <si>
    <t>追加</t>
  </si>
  <si>
    <t>SQZ005</t>
    <phoneticPr fontId="7" type="noConversion"/>
  </si>
  <si>
    <t>SSM689</t>
    <phoneticPr fontId="7" type="noConversion"/>
  </si>
  <si>
    <t>SGK791</t>
    <phoneticPr fontId="7" type="noConversion"/>
  </si>
  <si>
    <t>STF617</t>
    <phoneticPr fontId="7" type="noConversion"/>
  </si>
  <si>
    <t>STM651</t>
    <phoneticPr fontId="7" type="noConversion"/>
  </si>
  <si>
    <t>STS027</t>
    <phoneticPr fontId="7" type="noConversion"/>
  </si>
  <si>
    <t>SLY365</t>
    <phoneticPr fontId="7" type="noConversion"/>
  </si>
  <si>
    <t>SVQ379</t>
    <phoneticPr fontId="7" type="noConversion"/>
  </si>
  <si>
    <t>SVV438</t>
    <phoneticPr fontId="7" type="noConversion"/>
  </si>
  <si>
    <t>STY991</t>
    <phoneticPr fontId="7" type="noConversion"/>
  </si>
  <si>
    <t>SXM115</t>
    <phoneticPr fontId="7" type="noConversion"/>
  </si>
  <si>
    <t>SXR443</t>
    <phoneticPr fontId="7" type="noConversion"/>
  </si>
  <si>
    <t>SQW082</t>
    <phoneticPr fontId="7" type="noConversion"/>
  </si>
  <si>
    <t>SLK466</t>
    <phoneticPr fontId="7" type="noConversion"/>
  </si>
  <si>
    <t>SLW925</t>
    <phoneticPr fontId="7" type="noConversion"/>
  </si>
  <si>
    <t>SLC349</t>
    <phoneticPr fontId="7" type="noConversion"/>
  </si>
  <si>
    <t>SQZ994</t>
    <phoneticPr fontId="7" type="noConversion"/>
  </si>
  <si>
    <t>SGH608</t>
    <phoneticPr fontId="7" type="noConversion"/>
  </si>
  <si>
    <t>SSN411</t>
    <phoneticPr fontId="7" type="noConversion"/>
  </si>
  <si>
    <t>SXK413</t>
    <phoneticPr fontId="7" type="noConversion"/>
  </si>
  <si>
    <t>XC843A</t>
    <phoneticPr fontId="7" type="noConversion"/>
  </si>
  <si>
    <t>SNE072</t>
    <phoneticPr fontId="7" type="noConversion"/>
  </si>
  <si>
    <t>SVU114</t>
    <phoneticPr fontId="7" type="noConversion"/>
  </si>
  <si>
    <t>SQU186</t>
    <phoneticPr fontId="7" type="noConversion"/>
  </si>
  <si>
    <t>SQK927</t>
    <phoneticPr fontId="7" type="noConversion"/>
  </si>
  <si>
    <t>SJY109</t>
    <phoneticPr fontId="7" type="noConversion"/>
  </si>
  <si>
    <t>SSA743</t>
    <phoneticPr fontId="7" type="noConversion"/>
  </si>
  <si>
    <t>STU630</t>
    <phoneticPr fontId="7" type="noConversion"/>
  </si>
  <si>
    <t>ST8076</t>
    <phoneticPr fontId="7" type="noConversion"/>
  </si>
  <si>
    <t>SJS811</t>
    <phoneticPr fontId="7" type="noConversion"/>
  </si>
  <si>
    <t>SM5654</t>
    <phoneticPr fontId="7" type="noConversion"/>
  </si>
  <si>
    <t>SSB569</t>
    <phoneticPr fontId="7" type="noConversion"/>
  </si>
  <si>
    <t>SJY289</t>
    <phoneticPr fontId="7" type="noConversion"/>
  </si>
  <si>
    <t>SQS544</t>
    <phoneticPr fontId="7" type="noConversion"/>
  </si>
  <si>
    <t>SQP217</t>
    <phoneticPr fontId="7" type="noConversion"/>
  </si>
  <si>
    <t>SS6642</t>
    <phoneticPr fontId="7" type="noConversion"/>
  </si>
  <si>
    <t>SVY071</t>
    <phoneticPr fontId="7" type="noConversion"/>
  </si>
  <si>
    <t>SNV133</t>
    <phoneticPr fontId="7" type="noConversion"/>
  </si>
  <si>
    <t>SCC467</t>
    <phoneticPr fontId="7" type="noConversion"/>
  </si>
  <si>
    <t>STV498</t>
    <phoneticPr fontId="7" type="noConversion"/>
  </si>
  <si>
    <t>SES540</t>
    <phoneticPr fontId="7" type="noConversion"/>
  </si>
  <si>
    <t>SJY643</t>
    <phoneticPr fontId="7" type="noConversion"/>
  </si>
  <si>
    <t>SJC511</t>
    <phoneticPr fontId="7" type="noConversion"/>
  </si>
  <si>
    <t>SXC676</t>
    <phoneticPr fontId="7" type="noConversion"/>
  </si>
  <si>
    <t>SSE631</t>
    <phoneticPr fontId="7" type="noConversion"/>
  </si>
  <si>
    <t>SGG285</t>
    <phoneticPr fontId="7" type="noConversion"/>
  </si>
  <si>
    <t>SCZ515</t>
    <phoneticPr fontId="7" type="noConversion"/>
  </si>
  <si>
    <t>SQN092</t>
    <phoneticPr fontId="7" type="noConversion"/>
  </si>
  <si>
    <t>S81376</t>
    <phoneticPr fontId="7" type="noConversion"/>
  </si>
  <si>
    <t>SJN758</t>
    <phoneticPr fontId="7" type="noConversion"/>
  </si>
  <si>
    <t>SST517</t>
    <phoneticPr fontId="7" type="noConversion"/>
  </si>
  <si>
    <t>SST470</t>
    <phoneticPr fontId="7" type="noConversion"/>
  </si>
  <si>
    <t>STL472</t>
    <phoneticPr fontId="7" type="noConversion"/>
  </si>
  <si>
    <t>SNU706</t>
    <phoneticPr fontId="7" type="noConversion"/>
  </si>
  <si>
    <t>VT375B</t>
    <phoneticPr fontId="7" type="noConversion"/>
  </si>
  <si>
    <t>SLF314</t>
    <phoneticPr fontId="7" type="noConversion"/>
  </si>
  <si>
    <t>SSM285</t>
    <phoneticPr fontId="7" type="noConversion"/>
  </si>
  <si>
    <t>SJS027</t>
    <phoneticPr fontId="7" type="noConversion"/>
  </si>
  <si>
    <t>SLW995</t>
    <phoneticPr fontId="7" type="noConversion"/>
  </si>
  <si>
    <t>QH417A</t>
    <phoneticPr fontId="7" type="noConversion"/>
  </si>
  <si>
    <t>SM2260</t>
    <phoneticPr fontId="7" type="noConversion"/>
  </si>
  <si>
    <t>NL389B</t>
    <phoneticPr fontId="7" type="noConversion"/>
  </si>
  <si>
    <t>STR342</t>
    <phoneticPr fontId="7" type="noConversion"/>
  </si>
  <si>
    <t>SQS488</t>
    <phoneticPr fontId="7" type="noConversion"/>
  </si>
  <si>
    <t>TH994B</t>
    <phoneticPr fontId="7" type="noConversion"/>
  </si>
  <si>
    <t>SJM896</t>
    <phoneticPr fontId="7" type="noConversion"/>
  </si>
  <si>
    <t>SJG948</t>
    <phoneticPr fontId="7" type="noConversion"/>
  </si>
  <si>
    <t>SJ3457</t>
    <phoneticPr fontId="7" type="noConversion"/>
  </si>
  <si>
    <t>SEY947</t>
    <phoneticPr fontId="7" type="noConversion"/>
  </si>
  <si>
    <t>SNR901</t>
    <phoneticPr fontId="7" type="noConversion"/>
  </si>
  <si>
    <t>SJD168</t>
    <phoneticPr fontId="7" type="noConversion"/>
  </si>
  <si>
    <t>JZ127A</t>
    <phoneticPr fontId="7" type="noConversion"/>
  </si>
  <si>
    <t>SNJ202</t>
    <phoneticPr fontId="7" type="noConversion"/>
  </si>
  <si>
    <t>S23557</t>
    <phoneticPr fontId="7" type="noConversion"/>
  </si>
  <si>
    <t>STP608</t>
    <phoneticPr fontId="7" type="noConversion"/>
  </si>
  <si>
    <t>SY8480</t>
    <phoneticPr fontId="7" type="noConversion"/>
  </si>
  <si>
    <t>SJN775</t>
    <phoneticPr fontId="7" type="noConversion"/>
  </si>
  <si>
    <t>SGW516</t>
    <phoneticPr fontId="7" type="noConversion"/>
  </si>
  <si>
    <t>SGM768</t>
    <phoneticPr fontId="7" type="noConversion"/>
  </si>
  <si>
    <t>SM4569</t>
    <phoneticPr fontId="7" type="noConversion"/>
  </si>
  <si>
    <t>SLH736</t>
    <phoneticPr fontId="7" type="noConversion"/>
  </si>
  <si>
    <t>SQS281</t>
    <phoneticPr fontId="7" type="noConversion"/>
  </si>
  <si>
    <t>SNB798</t>
    <phoneticPr fontId="7" type="noConversion"/>
  </si>
  <si>
    <t>SY0096</t>
    <phoneticPr fontId="7" type="noConversion"/>
  </si>
  <si>
    <t>LZ923A</t>
    <phoneticPr fontId="7" type="noConversion"/>
  </si>
  <si>
    <t>SVC774</t>
    <phoneticPr fontId="7" type="noConversion"/>
  </si>
  <si>
    <t>TE795A</t>
    <phoneticPr fontId="7" type="noConversion"/>
  </si>
  <si>
    <t>X4248A</t>
    <phoneticPr fontId="7" type="noConversion"/>
  </si>
  <si>
    <t>JX243B</t>
    <phoneticPr fontId="7" type="noConversion"/>
  </si>
  <si>
    <t>SED129</t>
    <phoneticPr fontId="7" type="noConversion"/>
  </si>
  <si>
    <t>SLW443</t>
    <phoneticPr fontId="7" type="noConversion"/>
  </si>
  <si>
    <t>SCT924</t>
    <phoneticPr fontId="7" type="noConversion"/>
  </si>
  <si>
    <t>SLV839</t>
    <phoneticPr fontId="7" type="noConversion"/>
  </si>
  <si>
    <t>SJ153C</t>
    <phoneticPr fontId="7" type="noConversion"/>
  </si>
  <si>
    <t>SEQ819</t>
    <phoneticPr fontId="7" type="noConversion"/>
  </si>
  <si>
    <t>SQK833</t>
    <phoneticPr fontId="7" type="noConversion"/>
  </si>
  <si>
    <t>SJM990</t>
    <phoneticPr fontId="7" type="noConversion"/>
  </si>
  <si>
    <t>NB988A</t>
    <phoneticPr fontId="7" type="noConversion"/>
  </si>
  <si>
    <t>SQE731</t>
    <phoneticPr fontId="7" type="noConversion"/>
  </si>
  <si>
    <t>SSB642</t>
    <phoneticPr fontId="7" type="noConversion"/>
  </si>
  <si>
    <t>LT563B</t>
    <phoneticPr fontId="7" type="noConversion"/>
  </si>
  <si>
    <t>SQP041</t>
    <phoneticPr fontId="7" type="noConversion"/>
  </si>
  <si>
    <t>R8254B</t>
    <phoneticPr fontId="7" type="noConversion"/>
  </si>
  <si>
    <t>QA116B</t>
    <phoneticPr fontId="7" type="noConversion"/>
  </si>
  <si>
    <t>STN566</t>
    <phoneticPr fontId="7" type="noConversion"/>
  </si>
  <si>
    <t>QQ949A</t>
    <phoneticPr fontId="7" type="noConversion"/>
  </si>
  <si>
    <t>QK108A</t>
    <phoneticPr fontId="7" type="noConversion"/>
  </si>
  <si>
    <t>T05480</t>
    <phoneticPr fontId="7" type="noConversion"/>
  </si>
  <si>
    <t>T04826</t>
    <phoneticPr fontId="7" type="noConversion"/>
  </si>
  <si>
    <t>SY3015</t>
    <phoneticPr fontId="7" type="noConversion"/>
  </si>
  <si>
    <t>SNC819</t>
    <phoneticPr fontId="7" type="noConversion"/>
  </si>
  <si>
    <t>SS8645</t>
    <phoneticPr fontId="7" type="noConversion"/>
  </si>
  <si>
    <t>SQT132</t>
    <phoneticPr fontId="7" type="noConversion"/>
  </si>
  <si>
    <t>SNW394</t>
    <phoneticPr fontId="7" type="noConversion"/>
  </si>
  <si>
    <t>SGU468</t>
    <phoneticPr fontId="7" type="noConversion"/>
  </si>
  <si>
    <t>SLE148</t>
    <phoneticPr fontId="7" type="noConversion"/>
  </si>
  <si>
    <t>QG349A</t>
    <phoneticPr fontId="7" type="noConversion"/>
  </si>
  <si>
    <t>SJK828</t>
    <phoneticPr fontId="7" type="noConversion"/>
  </si>
  <si>
    <t>SJC879</t>
    <phoneticPr fontId="7" type="noConversion"/>
  </si>
  <si>
    <t>S69226</t>
    <phoneticPr fontId="7" type="noConversion"/>
  </si>
  <si>
    <t>SEQ394</t>
    <phoneticPr fontId="7" type="noConversion"/>
  </si>
  <si>
    <t>SSP145</t>
    <phoneticPr fontId="7" type="noConversion"/>
  </si>
  <si>
    <t>SL5622</t>
    <phoneticPr fontId="7" type="noConversion"/>
  </si>
  <si>
    <t>SL3246</t>
    <phoneticPr fontId="7" type="noConversion"/>
  </si>
  <si>
    <t>T04543</t>
    <phoneticPr fontId="7" type="noConversion"/>
  </si>
  <si>
    <t>S21804</t>
    <phoneticPr fontId="7" type="noConversion"/>
  </si>
  <si>
    <t>SLP883</t>
    <phoneticPr fontId="7" type="noConversion"/>
  </si>
  <si>
    <t>SEQ177</t>
    <phoneticPr fontId="7" type="noConversion"/>
  </si>
  <si>
    <t>SJR679</t>
    <phoneticPr fontId="7" type="noConversion"/>
  </si>
  <si>
    <t>SEK993</t>
    <phoneticPr fontId="7" type="noConversion"/>
  </si>
  <si>
    <t>SJC454</t>
    <phoneticPr fontId="7" type="noConversion"/>
  </si>
  <si>
    <t>SNH303</t>
    <phoneticPr fontId="7" type="noConversion"/>
  </si>
  <si>
    <t>SLT621</t>
    <phoneticPr fontId="7" type="noConversion"/>
  </si>
  <si>
    <t>SGU147</t>
    <phoneticPr fontId="7" type="noConversion"/>
  </si>
  <si>
    <t>SGX161</t>
    <phoneticPr fontId="7" type="noConversion"/>
  </si>
  <si>
    <t>SGD165</t>
    <phoneticPr fontId="7" type="noConversion"/>
  </si>
  <si>
    <t>SX1811</t>
    <phoneticPr fontId="7" type="noConversion"/>
  </si>
  <si>
    <t>量化期货</t>
  </si>
  <si>
    <t>量化CTA(基本面+趋势）</t>
  </si>
  <si>
    <t>套利（贵金属和商品）</t>
  </si>
  <si>
    <t>量化CTA(基本面）</t>
  </si>
  <si>
    <t>多策略灵活配置</t>
  </si>
  <si>
    <t>CTA+指增</t>
  </si>
  <si>
    <t>市场中性</t>
  </si>
  <si>
    <t>300指数增强</t>
  </si>
  <si>
    <t>套利</t>
  </si>
  <si>
    <t>量化择时</t>
  </si>
  <si>
    <t>1000指数增强</t>
  </si>
  <si>
    <t>宏观对冲</t>
  </si>
  <si>
    <t>主观期货</t>
  </si>
  <si>
    <t>量化+主观基本面趋势跟踪</t>
  </si>
  <si>
    <t>中长周期</t>
  </si>
  <si>
    <t>高频期货套利</t>
  </si>
  <si>
    <t>500指增</t>
  </si>
  <si>
    <t>期权波动率套利</t>
  </si>
  <si>
    <t>股指期货套利</t>
  </si>
  <si>
    <t>期权量化中性</t>
  </si>
  <si>
    <t>可转债</t>
  </si>
  <si>
    <t>量化/时序开平仓策略</t>
  </si>
  <si>
    <t>量化/中长期趋势跟踪</t>
  </si>
  <si>
    <t>多空策略</t>
  </si>
  <si>
    <t>空气指增</t>
  </si>
  <si>
    <t>量化CTA</t>
  </si>
  <si>
    <t>国债期货</t>
  </si>
  <si>
    <t>对冲套利策略</t>
  </si>
  <si>
    <t>可转债策略</t>
  </si>
  <si>
    <t>机器T0策略</t>
  </si>
  <si>
    <t>期权套利</t>
  </si>
  <si>
    <t>多策略（股票+固收+CTA)</t>
  </si>
  <si>
    <t>可转债套利</t>
  </si>
  <si>
    <t>CTA（中高频）</t>
  </si>
  <si>
    <t>量化CTA(趋势+反转）</t>
  </si>
  <si>
    <t>量化CTA(趋势+基本面+多空）</t>
  </si>
  <si>
    <t>套利（统计套利+中性）</t>
  </si>
  <si>
    <t>1000指增</t>
  </si>
  <si>
    <t>量化CTA（短周期）</t>
  </si>
  <si>
    <t>期权策略</t>
  </si>
  <si>
    <t>多策略（股票+CTA)</t>
  </si>
  <si>
    <t>300指增</t>
  </si>
  <si>
    <t>主观CTA</t>
  </si>
  <si>
    <t>多策略（灵活对冲+CTA)</t>
  </si>
  <si>
    <t>混合CTA（股指+CTA）</t>
  </si>
  <si>
    <t>T0策略</t>
  </si>
  <si>
    <t>多策略（指增+CTA)</t>
  </si>
  <si>
    <t>量化CTA(短周期+股指）</t>
  </si>
  <si>
    <t>量化CTA（多因子+基本面多空）</t>
  </si>
  <si>
    <t>多策略（期权+CTA)</t>
  </si>
  <si>
    <t>套利（期权）</t>
  </si>
  <si>
    <t>量化CTA(跨期套利+跨品种套利）</t>
  </si>
  <si>
    <t>多策略（中性+CTA）</t>
  </si>
  <si>
    <t>多策略（指增+CTA）</t>
  </si>
  <si>
    <t>量化CTA(日内策略）</t>
  </si>
  <si>
    <t>量化CTA（多周期混合）</t>
  </si>
  <si>
    <t>量化CTA（趋势跟踪）</t>
  </si>
  <si>
    <t>灵活对冲</t>
  </si>
  <si>
    <t>量化CTA（宏观策略）</t>
  </si>
  <si>
    <t>套利（CTA套利）</t>
  </si>
  <si>
    <t>多策略（股指期货+期权）</t>
  </si>
  <si>
    <t>套利（期权套利）</t>
  </si>
  <si>
    <t>多策略（CTA+套利）</t>
  </si>
  <si>
    <t>多策略（股票+CTA+期权+固收)</t>
  </si>
  <si>
    <t>多策略（股票+中性）</t>
  </si>
  <si>
    <t>FOF产品</t>
  </si>
  <si>
    <t>北京亚运村营业部</t>
  </si>
  <si>
    <t>朱开颖</t>
  </si>
  <si>
    <t>林少铭、李凡平</t>
  </si>
  <si>
    <t>济南龙奥西路营业部</t>
  </si>
  <si>
    <t>宋瑶</t>
  </si>
  <si>
    <t>上海静安南京西路营业部</t>
  </si>
  <si>
    <t>杨雁冰</t>
  </si>
  <si>
    <t>王宇霆、余梅</t>
  </si>
  <si>
    <t>袁裴</t>
  </si>
  <si>
    <t>董文婷、王宗杰</t>
  </si>
  <si>
    <t>深圳时代科技大厦营业部</t>
  </si>
  <si>
    <t>吴广</t>
  </si>
  <si>
    <t>严祺文</t>
  </si>
  <si>
    <t>上海浦东世纪大道营业部</t>
  </si>
  <si>
    <t>王宇</t>
  </si>
  <si>
    <t>常海</t>
  </si>
  <si>
    <t>长春大街营业部</t>
  </si>
  <si>
    <t>两广管理总部</t>
  </si>
  <si>
    <t>陈佩莹</t>
  </si>
  <si>
    <t>北京北三环东路营业部</t>
  </si>
  <si>
    <t>吴鹏</t>
  </si>
  <si>
    <t>北京建国门外大街营业部</t>
  </si>
  <si>
    <t>李超</t>
  </si>
  <si>
    <t>梁乐、韩梦</t>
  </si>
  <si>
    <t>大连港兴路营业部</t>
  </si>
  <si>
    <t>姜欣</t>
  </si>
  <si>
    <t>李之珲</t>
  </si>
  <si>
    <t>厦门莲岳路营业部</t>
  </si>
  <si>
    <t>简阳金融街营业部</t>
  </si>
  <si>
    <t>祝立、杨珂</t>
  </si>
  <si>
    <t>宝安兴华路营业部</t>
  </si>
  <si>
    <t>于曦、刘励晖</t>
  </si>
  <si>
    <t>南京汉中路营业部</t>
  </si>
  <si>
    <t>北京宋庄路营业部</t>
  </si>
  <si>
    <t>体育东路营业部</t>
  </si>
  <si>
    <t>彭双双</t>
  </si>
  <si>
    <t>重庆江北嘴营业部</t>
  </si>
  <si>
    <t>李奥</t>
  </si>
  <si>
    <t>万小媚</t>
  </si>
  <si>
    <t>陕西分公司</t>
  </si>
  <si>
    <t>上海浦东新区世纪大道营业部</t>
  </si>
  <si>
    <t>黄婷</t>
  </si>
  <si>
    <t>广东分公司本部营业部</t>
  </si>
  <si>
    <t>陈坤、符晟嵘</t>
  </si>
  <si>
    <t>大连港兴路、厦门莲岳路</t>
  </si>
  <si>
    <t>杨柳</t>
  </si>
  <si>
    <t>马颖、方勍</t>
  </si>
  <si>
    <t>廖燕颖、李丹妮</t>
  </si>
  <si>
    <t>初始成本价（元/份）</t>
    <phoneticPr fontId="7" type="noConversion"/>
  </si>
  <si>
    <t>本年度成本价</t>
    <phoneticPr fontId="7" type="noConversion"/>
  </si>
  <si>
    <t>累计亏损</t>
  </si>
  <si>
    <t>相对亏损</t>
  </si>
  <si>
    <t>累计最大回撤</t>
  </si>
  <si>
    <t>单月跌幅</t>
  </si>
  <si>
    <t>持有期间跌幅</t>
  </si>
  <si>
    <t>备注信息</t>
  </si>
  <si>
    <t>*结合近期市场情况，以及管理人的策略特点，申请有条件继续持有该产品，若之后触及20%的绝对亏损，则进行全部赎回。</t>
  </si>
  <si>
    <t>*申请豁免本次单月跌幅10%的指标，未来12个月如果再出现一次单月跌幅超过10%，则进行赎回处理。</t>
  </si>
  <si>
    <t>*维持原决议，并豁免3个月观察期及相对亏损指标，期间绝对亏损达到18%（连续观察3个交易日）或期间累计最大回撤到22%（连续观察3个交易日），则全部赎回。</t>
  </si>
  <si>
    <t>*维持原决议，并豁免3个月观察期及相对亏损指标，调整如下：期间绝对亏损达到10%（连续观察3个交易日）或期间累计最大回撤到12%（连续观察3个交易日），则全部赎回。</t>
  </si>
  <si>
    <t>*申请有条件继续持有该产品，若期间触及15%的绝对亏损（连续观察三个交易日），则进行赎回。</t>
  </si>
  <si>
    <t>珏朔逸群CTA一号A</t>
  </si>
  <si>
    <t>*维持原决议，并豁免3个月观察期及相对亏损指标，期间绝对亏损达到15%（连续观察3个交易日）或期间累计最大回撤到20%（连续观察3个交易日），则全部赎回。</t>
  </si>
  <si>
    <t>*维持原决议，并豁免3个月观察期及相对亏损指标，期间绝对亏损达到15%（连续观察3个交易日），则全部赎回。</t>
  </si>
  <si>
    <t>*申请有条件继续持有该产品，若未来绝对亏损达到18%（连续观察3个交易日），则全部赎回。</t>
  </si>
  <si>
    <t>*即日起将该产品的风控止损标准修改为以下两条：1）；累计亏损不超过12%（连续三个交易日）；2）累计最大回撤不超过20%（连续三个交易日）。</t>
  </si>
  <si>
    <t>*若期间触及20%的绝对亏损（连续三个交易日），则进行赎回</t>
  </si>
  <si>
    <t>SQN403</t>
  </si>
  <si>
    <t>份额提供日期</t>
  </si>
  <si>
    <t>总份额(万元)</t>
  </si>
  <si>
    <t>预警线12%</t>
    <phoneticPr fontId="7" type="noConversion"/>
  </si>
  <si>
    <t xml:space="preserve"> 公司持有一种非权益类证券的规模与其总规模的比例前30名</t>
    <phoneticPr fontId="7" type="noConversion"/>
  </si>
  <si>
    <t>豁免指标</t>
    <phoneticPr fontId="7" type="noConversion"/>
  </si>
  <si>
    <t>备注信息</t>
    <phoneticPr fontId="7" type="noConversion"/>
  </si>
  <si>
    <t>策略类型（新）</t>
    <phoneticPr fontId="7" type="noConversion"/>
  </si>
  <si>
    <t>策略类型</t>
    <phoneticPr fontId="7" type="noConversion"/>
  </si>
  <si>
    <t>清哲理享云启1号</t>
    <phoneticPr fontId="7" type="noConversion"/>
  </si>
  <si>
    <t>*有条件继续持有该产品，若期间触及18%的绝对亏损（连续观察三个交易日），则进行赎回。</t>
    <phoneticPr fontId="7" type="noConversion"/>
  </si>
  <si>
    <t>H13001</t>
  </si>
  <si>
    <t>H13001</t>
    <phoneticPr fontId="7" type="noConversion"/>
  </si>
  <si>
    <t>高澈境内外1期5号</t>
  </si>
  <si>
    <t>高澈境内外1期5号</t>
    <phoneticPr fontId="7" type="noConversion"/>
  </si>
  <si>
    <t>股票多头</t>
    <phoneticPr fontId="7" type="noConversion"/>
  </si>
  <si>
    <t>中证800</t>
    <phoneticPr fontId="7" type="noConversion"/>
  </si>
  <si>
    <t>中性</t>
    <phoneticPr fontId="7" type="noConversion"/>
  </si>
  <si>
    <t>上海高澈投资管理有限公司</t>
    <phoneticPr fontId="7" type="noConversion"/>
  </si>
  <si>
    <t>中金财富上海南京西路营业部</t>
  </si>
  <si>
    <t>谭骏</t>
    <phoneticPr fontId="7" type="noConversion"/>
  </si>
  <si>
    <t>初始成交价</t>
    <phoneticPr fontId="7" type="noConversion"/>
  </si>
  <si>
    <t>一对多产品</t>
  </si>
  <si>
    <t>泓倍期权套利1号</t>
    <phoneticPr fontId="7" type="noConversion"/>
  </si>
  <si>
    <t>调减</t>
  </si>
  <si>
    <t>现金分红</t>
  </si>
  <si>
    <t>初始投资金额</t>
    <phoneticPr fontId="7" type="noConversion"/>
  </si>
  <si>
    <t>主观多空策略</t>
  </si>
  <si>
    <t>调减</t>
    <phoneticPr fontId="7" type="noConversion"/>
  </si>
  <si>
    <t>赎回</t>
  </si>
  <si>
    <t>迈萃量化多策略六号</t>
    <phoneticPr fontId="7" type="noConversion"/>
  </si>
  <si>
    <t>迈萃资产管理（上海）有限公司</t>
  </si>
  <si>
    <t>洺沣赛博5号B</t>
    <phoneticPr fontId="7" type="noConversion"/>
  </si>
  <si>
    <t>资金流水名目</t>
    <phoneticPr fontId="7" type="noConversion"/>
  </si>
  <si>
    <t>币种</t>
    <phoneticPr fontId="7" type="noConversion"/>
  </si>
  <si>
    <t>资金部账户</t>
    <phoneticPr fontId="7" type="noConversion"/>
  </si>
  <si>
    <t>划款账户(Fr)</t>
    <phoneticPr fontId="7" type="noConversion"/>
  </si>
  <si>
    <t>收款账户(To)</t>
    <phoneticPr fontId="7" type="noConversion"/>
  </si>
  <si>
    <t>划款日期</t>
    <phoneticPr fontId="7" type="noConversion"/>
  </si>
  <si>
    <t>备注</t>
    <phoneticPr fontId="7" type="noConversion"/>
  </si>
  <si>
    <t>资金金额</t>
    <phoneticPr fontId="7" type="noConversion"/>
  </si>
  <si>
    <t>赎回</t>
    <phoneticPr fontId="7" type="noConversion"/>
  </si>
  <si>
    <t>追加</t>
    <phoneticPr fontId="7" type="noConversion"/>
  </si>
  <si>
    <t>上海橡杉资产管理有限公司</t>
  </si>
  <si>
    <t>高澈境内股票多空1期5号</t>
  </si>
  <si>
    <t>提取</t>
    <phoneticPr fontId="7" type="noConversion"/>
  </si>
  <si>
    <t>珏朔逸群量化CTA一号A</t>
    <phoneticPr fontId="7" type="noConversion"/>
  </si>
  <si>
    <t>分红再投</t>
  </si>
  <si>
    <t>上海玉数投资管理有限公司</t>
    <phoneticPr fontId="7" type="noConversion"/>
  </si>
  <si>
    <t>广州珠江新城</t>
    <phoneticPr fontId="7" type="noConversion"/>
  </si>
  <si>
    <t>王玉</t>
    <phoneticPr fontId="7" type="noConversion"/>
  </si>
  <si>
    <t>宁波云起私募基金管理有限公司</t>
  </si>
  <si>
    <t xml:space="preserve">壁虎寰宇成长3号 </t>
    <phoneticPr fontId="7" type="noConversion"/>
  </si>
  <si>
    <t>浙江壁虎投资管理有限公司</t>
    <phoneticPr fontId="7" type="noConversion"/>
  </si>
  <si>
    <t>杭州教工路营业部</t>
  </si>
  <si>
    <t>刘小康</t>
  </si>
  <si>
    <t>NBD046</t>
    <phoneticPr fontId="7" type="noConversion"/>
  </si>
  <si>
    <t>NBD046</t>
  </si>
  <si>
    <t xml:space="preserve">壁虎寰宇成长3号 </t>
  </si>
  <si>
    <t>提取</t>
  </si>
  <si>
    <t>中金量化金然稳健1号</t>
    <phoneticPr fontId="7" type="noConversion"/>
  </si>
  <si>
    <t>理博1号500A</t>
    <phoneticPr fontId="7" type="noConversion"/>
  </si>
  <si>
    <t>若截至2023年3月31日，除种子基金投资的专户外，管理人新增股票交易资产达不到1500万，就赎回1400万。若截至2023年6月30日，除种子基金投资的专户外，管理人新增股票交易资产达不到7200万，则全部赎回。</t>
  </si>
  <si>
    <t>SY1764</t>
  </si>
  <si>
    <t>中金量化金然稳健1号</t>
  </si>
  <si>
    <t>北京中金量化科技投资有限公司</t>
  </si>
  <si>
    <t>SNH207</t>
  </si>
  <si>
    <t>理博1号500A</t>
  </si>
  <si>
    <t>杭州理博私募基金管理有限公司</t>
  </si>
  <si>
    <t>量化CTA+持仓返还</t>
  </si>
  <si>
    <t>北京朝阳路营业部</t>
  </si>
  <si>
    <t>焦琨</t>
  </si>
  <si>
    <t>马健</t>
  </si>
  <si>
    <t>SJR651</t>
  </si>
  <si>
    <t>龙全5号</t>
  </si>
  <si>
    <t>上海龙全投资管理有限公司</t>
  </si>
  <si>
    <t>杭州教工路营业部</t>
    <phoneticPr fontId="7" type="noConversion"/>
  </si>
  <si>
    <t>郭向楠</t>
    <phoneticPr fontId="7" type="noConversion"/>
  </si>
  <si>
    <t>龙全5号</t>
    <phoneticPr fontId="7" type="noConversion"/>
  </si>
  <si>
    <t>言起博士一号</t>
    <phoneticPr fontId="7" type="noConversion"/>
  </si>
  <si>
    <t>一对一产品</t>
  </si>
  <si>
    <t>SGT788</t>
  </si>
  <si>
    <t>御澜伏尔加元创5号</t>
  </si>
  <si>
    <t>广东御澜资产管理有限公司</t>
  </si>
  <si>
    <t>商品日内CTA策略</t>
  </si>
  <si>
    <t>天津分公司</t>
    <phoneticPr fontId="7" type="noConversion"/>
  </si>
  <si>
    <t>刘欣</t>
    <phoneticPr fontId="7" type="noConversion"/>
  </si>
  <si>
    <t>弢瑞楚正进取一号</t>
    <phoneticPr fontId="7" type="noConversion"/>
  </si>
  <si>
    <t>累计亏损指标（连续三个交易日）</t>
    <phoneticPr fontId="7" type="noConversion"/>
  </si>
  <si>
    <t>000906.SH</t>
    <phoneticPr fontId="7" type="noConversion"/>
  </si>
  <si>
    <r>
      <rPr>
        <sz val="11"/>
        <color rgb="FFFF0000"/>
        <rFont val="等线"/>
        <family val="3"/>
        <charset val="134"/>
        <scheme val="minor"/>
      </rPr>
      <t>结合近期市场情况，以及管理人的策略特点，申请有条件继续持有该产品，若之后触及20%的绝对亏损，则进行全部赎回</t>
    </r>
    <r>
      <rPr>
        <sz val="11"/>
        <color theme="1"/>
        <rFont val="等线"/>
        <family val="3"/>
        <charset val="134"/>
        <scheme val="minor"/>
      </rPr>
      <t>。</t>
    </r>
    <phoneticPr fontId="7" type="noConversion"/>
  </si>
  <si>
    <t>000832.CSI</t>
    <phoneticPr fontId="7" type="noConversion"/>
  </si>
  <si>
    <t>HSI.HI</t>
    <phoneticPr fontId="7" type="noConversion"/>
  </si>
  <si>
    <t>000835.CSI</t>
    <phoneticPr fontId="7" type="noConversion"/>
  </si>
  <si>
    <t>相对亏损指标（ 中证800指数累计跌幅&lt;10%，连续五个交易日）</t>
    <phoneticPr fontId="7" type="noConversion"/>
  </si>
  <si>
    <t>相对亏损指标（ 中证转债指数累计跌幅&lt;10%，连续五个交易日）</t>
    <phoneticPr fontId="7" type="noConversion"/>
  </si>
  <si>
    <t>维持原决议，并豁免3个月观察期及相对亏损指标，期间绝对亏损达到18%（连续观察3个交易日）或期间累计最大回撤到22%（连续观察3个交易日），则全部赎回。</t>
    <phoneticPr fontId="7" type="noConversion"/>
  </si>
  <si>
    <t>相对亏损指标（ 恒生指数累计跌幅&lt;10%，连续五个交易日）</t>
    <phoneticPr fontId="7" type="noConversion"/>
  </si>
  <si>
    <t>相对亏损指标（中证800指数累计跌幅≥10%，连续五个交易日）</t>
    <phoneticPr fontId="7" type="noConversion"/>
  </si>
  <si>
    <t>相对亏损指标（中证转债指数累计跌幅≥10%，连续五个交易日）</t>
    <phoneticPr fontId="7" type="noConversion"/>
  </si>
  <si>
    <t>相对亏损指标（恒生指数累计跌幅≥10%，连续五个交易日）</t>
    <phoneticPr fontId="7" type="noConversion"/>
  </si>
  <si>
    <t>累计最大回撤（连续五个交易日）</t>
    <phoneticPr fontId="7" type="noConversion"/>
  </si>
  <si>
    <t>即从2022年10月29日开始继续观察3个月，如果截止2023年1月29日，期间累计最大回撤没有回到20%以内（连续观察5个交易日），或者期间绝对亏损达到18%（连续观察3个交易日），则全部赎回。</t>
    <phoneticPr fontId="7" type="noConversion"/>
  </si>
  <si>
    <t>若期间触及20%的绝对亏损（连续观察三个交易日），则进行赎回。</t>
    <phoneticPr fontId="7" type="noConversion"/>
  </si>
  <si>
    <t>A10</t>
    <phoneticPr fontId="7" type="noConversion"/>
  </si>
  <si>
    <t>A9</t>
    <phoneticPr fontId="7" type="noConversion"/>
  </si>
  <si>
    <t>A8</t>
    <phoneticPr fontId="7" type="noConversion"/>
  </si>
  <si>
    <t>A12</t>
    <phoneticPr fontId="7" type="noConversion"/>
  </si>
  <si>
    <t>A1</t>
    <phoneticPr fontId="7" type="noConversion"/>
  </si>
  <si>
    <t>B1</t>
    <phoneticPr fontId="7" type="noConversion"/>
  </si>
  <si>
    <t>B12</t>
    <phoneticPr fontId="7" type="noConversion"/>
  </si>
  <si>
    <t>C1</t>
    <phoneticPr fontId="7" type="noConversion"/>
  </si>
  <si>
    <t>D1</t>
    <phoneticPr fontId="7" type="noConversion"/>
  </si>
  <si>
    <t>A11</t>
    <phoneticPr fontId="7" type="noConversion"/>
  </si>
  <si>
    <t>A2</t>
    <phoneticPr fontId="7" type="noConversion"/>
  </si>
  <si>
    <t>B2</t>
    <phoneticPr fontId="7" type="noConversion"/>
  </si>
  <si>
    <t>B8</t>
    <phoneticPr fontId="7" type="noConversion"/>
  </si>
  <si>
    <t>B9</t>
    <phoneticPr fontId="7" type="noConversion"/>
  </si>
  <si>
    <t>B10</t>
    <phoneticPr fontId="7" type="noConversion"/>
  </si>
  <si>
    <t>B11</t>
    <phoneticPr fontId="7" type="noConversion"/>
  </si>
  <si>
    <t>C2</t>
    <phoneticPr fontId="7" type="noConversion"/>
  </si>
  <si>
    <t>C5</t>
    <phoneticPr fontId="7" type="noConversion"/>
  </si>
  <si>
    <t>C6</t>
    <phoneticPr fontId="7" type="noConversion"/>
  </si>
  <si>
    <r>
      <t>C</t>
    </r>
    <r>
      <rPr>
        <sz val="11"/>
        <color theme="1"/>
        <rFont val="等线"/>
        <family val="3"/>
        <charset val="134"/>
        <scheme val="minor"/>
      </rPr>
      <t>6</t>
    </r>
    <phoneticPr fontId="7" type="noConversion"/>
  </si>
  <si>
    <t>C7</t>
    <phoneticPr fontId="7" type="noConversion"/>
  </si>
  <si>
    <r>
      <t>C</t>
    </r>
    <r>
      <rPr>
        <sz val="11"/>
        <color theme="1"/>
        <rFont val="等线"/>
        <family val="3"/>
        <charset val="134"/>
        <scheme val="minor"/>
      </rPr>
      <t>7</t>
    </r>
    <phoneticPr fontId="7" type="noConversion"/>
  </si>
  <si>
    <r>
      <t>C</t>
    </r>
    <r>
      <rPr>
        <sz val="11"/>
        <color theme="1"/>
        <rFont val="等线"/>
        <family val="3"/>
        <charset val="134"/>
        <scheme val="minor"/>
      </rPr>
      <t>8</t>
    </r>
    <phoneticPr fontId="7" type="noConversion"/>
  </si>
  <si>
    <t>C12</t>
    <phoneticPr fontId="7" type="noConversion"/>
  </si>
  <si>
    <t>累计超额</t>
    <phoneticPr fontId="7" type="noConversion"/>
  </si>
  <si>
    <t>000905.SH</t>
    <phoneticPr fontId="7" type="noConversion"/>
  </si>
  <si>
    <t>000852.SH</t>
    <phoneticPr fontId="7" type="noConversion"/>
  </si>
  <si>
    <t>000300.SH</t>
    <phoneticPr fontId="7" type="noConversion"/>
  </si>
  <si>
    <t>相对亏损指标（超额连续五个交易日）</t>
    <phoneticPr fontId="7" type="noConversion"/>
  </si>
  <si>
    <t>超额累计跌幅不超过5%</t>
    <phoneticPr fontId="7" type="noConversion"/>
  </si>
  <si>
    <t>累计超额最大回撤（连续五个交易日）</t>
    <phoneticPr fontId="7" type="noConversion"/>
  </si>
  <si>
    <t>累计超额单月跌幅4%</t>
    <phoneticPr fontId="7" type="noConversion"/>
  </si>
  <si>
    <r>
      <t>A12</t>
    </r>
    <r>
      <rPr>
        <sz val="11"/>
        <color theme="1"/>
        <rFont val="等线"/>
        <family val="2"/>
        <charset val="134"/>
        <scheme val="minor"/>
      </rPr>
      <t/>
    </r>
    <phoneticPr fontId="7" type="noConversion"/>
  </si>
  <si>
    <t>相对亏损指标（连续五个交易日）</t>
    <phoneticPr fontId="7" type="noConversion"/>
  </si>
  <si>
    <t>一年内2次</t>
    <phoneticPr fontId="7" type="noConversion"/>
  </si>
  <si>
    <t>份额</t>
    <phoneticPr fontId="7" type="noConversion"/>
  </si>
  <si>
    <t>单月跌幅10%</t>
    <phoneticPr fontId="7" type="noConversion"/>
  </si>
  <si>
    <t>即日起将该产品的风控止损标准修改为以下两条：1）；累计亏损不超过12%（连续三个交易日）；2）累计最大回撤不超过20%（连续三个交易日）。</t>
    <phoneticPr fontId="7" type="noConversion"/>
  </si>
  <si>
    <t>图灵谷雨中性一号</t>
    <phoneticPr fontId="7" type="noConversion"/>
  </si>
  <si>
    <t>博益安盈多策略56号</t>
    <phoneticPr fontId="7" type="noConversion"/>
  </si>
  <si>
    <t>累计亏损不超过8%</t>
    <phoneticPr fontId="7" type="noConversion"/>
  </si>
  <si>
    <t>维持原决议，豁免3个月观察期及相对亏损指标，
期间绝对亏损达到10%（连续观察3个交易日）或期间累计最大回撤到12%（连续观察3个交易日），则全部赎回</t>
    <phoneticPr fontId="7" type="noConversion"/>
  </si>
  <si>
    <t>单月跌幅5%</t>
    <phoneticPr fontId="7" type="noConversion"/>
  </si>
  <si>
    <t>B3</t>
    <phoneticPr fontId="7" type="noConversion"/>
  </si>
  <si>
    <t>B4</t>
    <phoneticPr fontId="7" type="noConversion"/>
  </si>
  <si>
    <r>
      <t>B12</t>
    </r>
    <r>
      <rPr>
        <sz val="11"/>
        <color theme="1"/>
        <rFont val="等线"/>
        <family val="2"/>
        <charset val="134"/>
        <scheme val="minor"/>
      </rPr>
      <t/>
    </r>
    <phoneticPr fontId="7" type="noConversion"/>
  </si>
  <si>
    <t>D7</t>
    <phoneticPr fontId="7" type="noConversion"/>
  </si>
  <si>
    <t>E1</t>
    <phoneticPr fontId="7" type="noConversion"/>
  </si>
  <si>
    <t>D5</t>
    <phoneticPr fontId="7" type="noConversion"/>
  </si>
  <si>
    <t>D6</t>
    <phoneticPr fontId="7" type="noConversion"/>
  </si>
  <si>
    <t>D8</t>
    <phoneticPr fontId="7" type="noConversion"/>
  </si>
  <si>
    <t>D9</t>
    <phoneticPr fontId="7" type="noConversion"/>
  </si>
  <si>
    <t>D10</t>
    <phoneticPr fontId="7" type="noConversion"/>
  </si>
  <si>
    <t>D12</t>
    <phoneticPr fontId="7" type="noConversion"/>
  </si>
  <si>
    <t>申请有条件继续持有该产品，若未来绝对亏损达到18%（连续观察3个交易日），则全部赎回。</t>
    <phoneticPr fontId="7" type="noConversion"/>
  </si>
  <si>
    <t>申请有条件继续持有该产品，若期间触及15%的绝对亏损（连续观察三个交易日），则进行赎回。</t>
    <phoneticPr fontId="7" type="noConversion"/>
  </si>
  <si>
    <t>维持原决议，豁免三个月观察期及相对亏损指标，如果截止2023年1月21日或者期间绝对亏损达到15%（连续观察3个交易日），则全部赎回。</t>
    <phoneticPr fontId="7" type="noConversion"/>
  </si>
  <si>
    <t>从2022年8月23日开始继续观察3个月，如果期间累计最大回撤没有回到20%以内（连续观察5个交易日），或者期间绝对亏损达到12%（连续观察3个交易日），或者一年内两次单月跌幅突破8%，则全部赎回。</t>
    <phoneticPr fontId="7" type="noConversion"/>
  </si>
  <si>
    <t>产品持有期间跌幅(连续五个交易日)</t>
    <phoneticPr fontId="7" type="noConversion"/>
  </si>
  <si>
    <t>单月跌幅8%</t>
    <phoneticPr fontId="7" type="noConversion"/>
  </si>
  <si>
    <t>如果截至2022年12月24日累计最大回撤没有回到20%以内（连续观察5个估值基准日），或者期间绝对亏损达到15%（连续观察3个交易日）则全部赎回。</t>
    <phoneticPr fontId="7" type="noConversion"/>
  </si>
  <si>
    <t>25,255,320.12</t>
  </si>
  <si>
    <t>锐实尧雨1号</t>
    <phoneticPr fontId="7" type="noConversion"/>
  </si>
  <si>
    <t>腾胜中国瀚量多元资产1号</t>
    <phoneticPr fontId="7" type="noConversion"/>
  </si>
  <si>
    <t>E2</t>
  </si>
  <si>
    <t>按照新标准执行</t>
    <phoneticPr fontId="7" type="noConversion"/>
  </si>
  <si>
    <t>上海蒙玺投资管理有限公司</t>
  </si>
  <si>
    <t>B2</t>
    <phoneticPr fontId="7" type="noConversion"/>
  </si>
  <si>
    <t>C2</t>
    <phoneticPr fontId="7" type="noConversion"/>
  </si>
  <si>
    <t>A2</t>
    <phoneticPr fontId="7" type="noConversion"/>
  </si>
  <si>
    <t>C2</t>
    <phoneticPr fontId="7" type="noConversion"/>
  </si>
  <si>
    <t>A13</t>
    <phoneticPr fontId="7" type="noConversion"/>
  </si>
  <si>
    <t>B2</t>
    <phoneticPr fontId="7" type="noConversion"/>
  </si>
  <si>
    <t>B2</t>
    <phoneticPr fontId="7" type="noConversion"/>
  </si>
  <si>
    <t>C2</t>
    <phoneticPr fontId="7" type="noConversion"/>
  </si>
  <si>
    <t>A2</t>
    <phoneticPr fontId="7" type="noConversion"/>
  </si>
  <si>
    <t>C2</t>
    <phoneticPr fontId="7" type="noConversion"/>
  </si>
  <si>
    <t>A13</t>
    <phoneticPr fontId="7" type="noConversion"/>
  </si>
  <si>
    <t>C2</t>
    <phoneticPr fontId="7" type="noConversion"/>
  </si>
  <si>
    <t>C2</t>
    <phoneticPr fontId="7" type="noConversion"/>
  </si>
  <si>
    <t>B2</t>
    <phoneticPr fontId="7" type="noConversion"/>
  </si>
  <si>
    <t>A2</t>
    <phoneticPr fontId="7" type="noConversion"/>
  </si>
  <si>
    <t>B2</t>
    <phoneticPr fontId="7" type="noConversion"/>
  </si>
  <si>
    <t>B2</t>
    <phoneticPr fontId="7" type="noConversion"/>
  </si>
  <si>
    <t>C2</t>
    <phoneticPr fontId="7" type="noConversion"/>
  </si>
  <si>
    <t>A2</t>
    <phoneticPr fontId="7" type="noConversion"/>
  </si>
  <si>
    <t>C2</t>
    <phoneticPr fontId="7" type="noConversion"/>
  </si>
  <si>
    <t>A13</t>
    <phoneticPr fontId="7" type="noConversion"/>
  </si>
  <si>
    <t>C2</t>
    <phoneticPr fontId="7" type="noConversion"/>
  </si>
  <si>
    <t>C2</t>
    <phoneticPr fontId="7" type="noConversion"/>
  </si>
  <si>
    <t>B2</t>
    <phoneticPr fontId="7" type="noConversion"/>
  </si>
  <si>
    <t>A2</t>
    <phoneticPr fontId="7" type="noConversion"/>
  </si>
  <si>
    <t>B2</t>
    <phoneticPr fontId="7" type="noConversion"/>
  </si>
  <si>
    <t>概率金选中性1号</t>
    <phoneticPr fontId="7" type="noConversion"/>
  </si>
  <si>
    <t>蒙玺祖冲之1号量化</t>
  </si>
  <si>
    <t>伯兄永兴中证500指数增强</t>
  </si>
  <si>
    <t>现金计提业绩报酬</t>
    <phoneticPr fontId="7" type="noConversion"/>
  </si>
  <si>
    <t>*如果产品亏损达18%连续三个交易日，则进行赎回。</t>
    <phoneticPr fontId="7" type="noConversion"/>
  </si>
  <si>
    <t>B2</t>
    <phoneticPr fontId="7" type="noConversion"/>
  </si>
  <si>
    <t>C2</t>
    <phoneticPr fontId="7" type="noConversion"/>
  </si>
  <si>
    <t>A2</t>
    <phoneticPr fontId="7" type="noConversion"/>
  </si>
  <si>
    <t>C2</t>
    <phoneticPr fontId="7" type="noConversion"/>
  </si>
  <si>
    <t>A13</t>
    <phoneticPr fontId="7" type="noConversion"/>
  </si>
  <si>
    <t>B2</t>
    <phoneticPr fontId="7" type="noConversion"/>
  </si>
  <si>
    <t>A4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</si>
</sst>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8">
    <numFmt numFmtId="43" formatCode="_ * #,##0.00_ ;_ * \-#,##0.00_ ;_ * &quot;-&quot;??_ ;_ @_ "/>
    <numFmt numFmtId="176" formatCode="0.0000"/>
    <numFmt numFmtId="177" formatCode="#,##0.00_ "/>
    <numFmt numFmtId="178" formatCode="###,###,##0.0000"/>
    <numFmt numFmtId="179" formatCode="yyyy/m/d\ h:mm;@"/>
    <numFmt numFmtId="180" formatCode="0.0000_);[Red]\(0.0000\)"/>
    <numFmt numFmtId="181" formatCode="#,##0.0000_ "/>
    <numFmt numFmtId="182" formatCode="0_ "/>
    <numFmt numFmtId="183" formatCode="0.00_);[Red]\(0.00\)"/>
    <numFmt numFmtId="184" formatCode="yyyy/mm/dd"/>
    <numFmt numFmtId="185" formatCode="0.0000_ "/>
    <numFmt numFmtId="186" formatCode="#,##0.000000000000_ "/>
    <numFmt numFmtId="187" formatCode="0.00_ "/>
    <numFmt numFmtId="188" formatCode="0.000_ ;[Red]\-0.000\ "/>
    <numFmt numFmtId="189" formatCode="0.000"/>
    <numFmt numFmtId="190" formatCode="#,##0.0_ "/>
    <numFmt numFmtId="191" formatCode="0.000_ "/>
    <numFmt numFmtId="192" formatCode="0.0_ "/>
    <numFmt numFmtId="193" formatCode="0.000_);[Red]\(0.000\)"/>
    <numFmt numFmtId="194" formatCode="yyyy/m/d;@"/>
    <numFmt numFmtId="195" formatCode="\ #,##0.00_ "/>
    <numFmt numFmtId="196" formatCode="#,##0.000000000_ "/>
    <numFmt numFmtId="197" formatCode="#,##0.000_ "/>
    <numFmt numFmtId="198" formatCode="0_);[Red]\(0\)"/>
    <numFmt numFmtId="199" formatCode="0.000000_ "/>
    <numFmt numFmtId="200" formatCode="[$-F800]dddd\,\ mmmm\ dd\,\ yyyy"/>
    <numFmt numFmtId="201" formatCode="_ * #,##0.0000_ ;_ * \-#,##0.0000_ ;_ * &quot;-&quot;??_ ;_ @_ "/>
    <numFmt numFmtId="202" formatCode="#,##0.00_);[Red]\(#,##0.00\)"/>
  </numFmts>
  <fonts count="41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9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FF"/>
      <name val="等线"/>
      <family val="3"/>
      <charset val="134"/>
      <scheme val="minor"/>
    </font>
    <font>
      <sz val="9"/>
      <color rgb="FF0000FF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9"/>
      <color rgb="FFFF0000"/>
      <name val="等线"/>
      <family val="3"/>
      <charset val="134"/>
      <scheme val="minor"/>
    </font>
    <font>
      <b/>
      <sz val="9"/>
      <color theme="1"/>
      <name val="等线"/>
      <family val="3"/>
      <charset val="134"/>
      <scheme val="minor"/>
    </font>
    <font>
      <sz val="10"/>
      <color rgb="FF0000FF"/>
      <name val="等线"/>
      <family val="3"/>
      <charset val="134"/>
      <scheme val="minor"/>
    </font>
    <font>
      <sz val="9"/>
      <color theme="1"/>
      <name val="等线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rgb="FFFF0000"/>
      <name val="等线"/>
      <family val="3"/>
      <charset val="134"/>
    </font>
    <font>
      <b/>
      <sz val="9"/>
      <color rgb="FFFF0000"/>
      <name val="等线"/>
      <family val="3"/>
      <charset val="134"/>
      <scheme val="minor"/>
    </font>
    <font>
      <sz val="9"/>
      <color theme="1"/>
      <name val="Times New Roman"/>
      <family val="1"/>
    </font>
    <font>
      <sz val="11"/>
      <color rgb="FFFF0000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b/>
      <sz val="9"/>
      <name val="等线"/>
      <family val="3"/>
      <charset val="134"/>
      <scheme val="minor"/>
    </font>
    <font>
      <b/>
      <sz val="8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  <scheme val="minor"/>
    </font>
    <font>
      <sz val="9"/>
      <color indexed="8"/>
      <name val="等线"/>
      <family val="3"/>
      <charset val="134"/>
      <scheme val="minor"/>
    </font>
    <font>
      <b/>
      <sz val="9"/>
      <color theme="1"/>
      <name val="等线"/>
      <family val="3"/>
      <charset val="134"/>
    </font>
    <font>
      <sz val="9"/>
      <name val="等线"/>
      <family val="3"/>
      <charset val="134"/>
    </font>
    <font>
      <sz val="8"/>
      <name val="等线"/>
      <family val="3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9"/>
      <name val="等线"/>
      <family val="3"/>
      <charset val="134"/>
      <scheme val="minor"/>
    </font>
    <font>
      <sz val="8"/>
      <color rgb="FFFF0000"/>
      <name val="等线"/>
      <family val="3"/>
      <charset val="134"/>
      <scheme val="minor"/>
    </font>
    <font>
      <sz val="9"/>
      <color rgb="FFFF0000"/>
      <name val="楷体"/>
      <family val="3"/>
      <charset val="134"/>
    </font>
    <font>
      <b/>
      <sz val="11"/>
      <color rgb="FFFF0000"/>
      <name val="等线"/>
      <family val="3"/>
      <charset val="134"/>
      <scheme val="minor"/>
    </font>
    <font>
      <sz val="10"/>
      <color rgb="FFFF0000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9"/>
      <color theme="1"/>
      <name val="STKaiti"/>
      <family val="1"/>
    </font>
    <font>
      <sz val="10"/>
      <color rgb="FFFF0000"/>
      <name val="STKaiti"/>
      <family val="1"/>
    </font>
    <font>
      <b/>
      <sz val="9"/>
      <color theme="0"/>
      <name val="等线"/>
      <family val="3"/>
      <charset val="134"/>
      <scheme val="minor"/>
    </font>
    <font>
      <sz val="10"/>
      <color indexed="8"/>
      <name val="Arial"/>
      <family val="2"/>
    </font>
    <font>
      <b/>
      <sz val="9"/>
      <color theme="1"/>
      <name val="STKaiti"/>
      <family val="1"/>
    </font>
    <font>
      <b/>
      <sz val="9"/>
      <color indexed="8"/>
      <name val="等线"/>
      <family val="3"/>
      <charset val="134"/>
      <scheme val="minor"/>
    </font>
    <font>
      <b/>
      <sz val="9"/>
      <color rgb="FFFFC000"/>
      <name val="等线"/>
      <family val="3"/>
      <charset val="134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374370555742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206518753624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399914548173467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06918546098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rgb="FF008000"/>
      </left>
      <right style="thin">
        <color rgb="FF008000"/>
      </right>
      <top style="thin">
        <color rgb="FF008000"/>
      </top>
      <bottom style="thin">
        <color rgb="FF008000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>
      <alignment vertical="center"/>
    </xf>
    <xf numFmtId="43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4" fillId="0" borderId="0">
      <alignment vertical="center"/>
    </xf>
    <xf numFmtId="200" fontId="37" fillId="0" borderId="0"/>
  </cellStyleXfs>
  <cellXfs count="624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40" fontId="2" fillId="0" borderId="0" xfId="0" applyNumberFormat="1" applyFont="1">
      <alignment vertical="center"/>
    </xf>
    <xf numFmtId="181" fontId="2" fillId="0" borderId="0" xfId="0" applyNumberFormat="1" applyFont="1">
      <alignment vertical="center"/>
    </xf>
    <xf numFmtId="40" fontId="2" fillId="0" borderId="0" xfId="0" applyNumberFormat="1" applyFont="1" applyAlignment="1">
      <alignment horizontal="center" vertical="center"/>
    </xf>
    <xf numFmtId="40" fontId="2" fillId="2" borderId="0" xfId="0" applyNumberFormat="1" applyFont="1" applyFill="1">
      <alignment vertical="center"/>
    </xf>
    <xf numFmtId="31" fontId="2" fillId="0" borderId="0" xfId="0" applyNumberFormat="1" applyFont="1" applyAlignment="1">
      <alignment horizontal="center" vertical="center"/>
    </xf>
    <xf numFmtId="0" fontId="3" fillId="0" borderId="0" xfId="0" applyFont="1">
      <alignment vertical="center"/>
    </xf>
    <xf numFmtId="31" fontId="2" fillId="3" borderId="0" xfId="0" applyNumberFormat="1" applyFont="1" applyFill="1" applyAlignment="1">
      <alignment horizontal="center" vertical="center"/>
    </xf>
    <xf numFmtId="31" fontId="2" fillId="4" borderId="0" xfId="0" applyNumberFormat="1" applyFont="1" applyFill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>
      <alignment vertical="center"/>
    </xf>
    <xf numFmtId="0" fontId="0" fillId="5" borderId="2" xfId="0" applyFill="1" applyBorder="1">
      <alignment vertical="center"/>
    </xf>
    <xf numFmtId="182" fontId="0" fillId="0" borderId="1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4" fillId="0" borderId="1" xfId="0" applyFont="1" applyBorder="1">
      <alignment vertical="center"/>
    </xf>
    <xf numFmtId="0" fontId="4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43" fontId="3" fillId="0" borderId="0" xfId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183" fontId="3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4" fontId="3" fillId="0" borderId="0" xfId="0" applyNumberFormat="1" applyFont="1">
      <alignment vertical="center"/>
    </xf>
    <xf numFmtId="2" fontId="3" fillId="0" borderId="0" xfId="0" applyNumberFormat="1" applyFont="1">
      <alignment vertical="center"/>
    </xf>
    <xf numFmtId="43" fontId="3" fillId="0" borderId="0" xfId="1" applyFont="1" applyAlignment="1">
      <alignment horizontal="left" vertical="center"/>
    </xf>
    <xf numFmtId="4" fontId="3" fillId="0" borderId="0" xfId="0" applyNumberFormat="1" applyFont="1" applyAlignment="1">
      <alignment horizontal="center" vertical="center"/>
    </xf>
    <xf numFmtId="10" fontId="3" fillId="0" borderId="0" xfId="0" applyNumberFormat="1" applyFont="1" applyAlignment="1">
      <alignment horizontal="center" vertical="center"/>
    </xf>
    <xf numFmtId="177" fontId="3" fillId="0" borderId="0" xfId="0" applyNumberFormat="1" applyFont="1">
      <alignment vertical="center"/>
    </xf>
    <xf numFmtId="177" fontId="0" fillId="0" borderId="0" xfId="0" applyNumberFormat="1">
      <alignment vertical="center"/>
    </xf>
    <xf numFmtId="40" fontId="0" fillId="0" borderId="0" xfId="0" applyNumberFormat="1">
      <alignment vertical="center"/>
    </xf>
    <xf numFmtId="0" fontId="9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vertical="center" wrapText="1"/>
    </xf>
    <xf numFmtId="182" fontId="3" fillId="0" borderId="0" xfId="0" applyNumberFormat="1" applyFont="1" applyAlignment="1">
      <alignment horizontal="center" vertical="center"/>
    </xf>
    <xf numFmtId="184" fontId="8" fillId="0" borderId="0" xfId="0" applyNumberFormat="1" applyFont="1" applyAlignment="1">
      <alignment horizontal="center" vertical="center"/>
    </xf>
    <xf numFmtId="185" fontId="3" fillId="0" borderId="0" xfId="0" applyNumberFormat="1" applyFont="1" applyAlignment="1">
      <alignment horizontal="center" vertical="center"/>
    </xf>
    <xf numFmtId="187" fontId="3" fillId="0" borderId="0" xfId="0" applyNumberFormat="1" applyFont="1" applyAlignment="1">
      <alignment horizontal="center" vertical="center"/>
    </xf>
    <xf numFmtId="185" fontId="9" fillId="0" borderId="0" xfId="0" applyNumberFormat="1" applyFont="1" applyAlignment="1">
      <alignment horizontal="center" vertical="center"/>
    </xf>
    <xf numFmtId="0" fontId="9" fillId="3" borderId="0" xfId="0" applyFont="1" applyFill="1">
      <alignment vertical="center"/>
    </xf>
    <xf numFmtId="0" fontId="12" fillId="0" borderId="0" xfId="0" applyFont="1">
      <alignment vertical="center"/>
    </xf>
    <xf numFmtId="184" fontId="0" fillId="0" borderId="0" xfId="0" applyNumberFormat="1">
      <alignment vertical="center"/>
    </xf>
    <xf numFmtId="184" fontId="0" fillId="3" borderId="0" xfId="0" applyNumberFormat="1" applyFill="1">
      <alignment vertical="center"/>
    </xf>
    <xf numFmtId="183" fontId="3" fillId="3" borderId="0" xfId="0" applyNumberFormat="1" applyFont="1" applyFill="1" applyAlignment="1">
      <alignment horizontal="center" vertical="center"/>
    </xf>
    <xf numFmtId="14" fontId="3" fillId="3" borderId="0" xfId="0" applyNumberFormat="1" applyFont="1" applyFill="1" applyAlignment="1">
      <alignment horizontal="center" vertical="center"/>
    </xf>
    <xf numFmtId="0" fontId="0" fillId="3" borderId="0" xfId="0" applyFill="1">
      <alignment vertical="center"/>
    </xf>
    <xf numFmtId="14" fontId="3" fillId="0" borderId="0" xfId="0" applyNumberFormat="1" applyFont="1">
      <alignment vertical="center"/>
    </xf>
    <xf numFmtId="14" fontId="3" fillId="0" borderId="0" xfId="0" applyNumberFormat="1" applyFont="1" applyAlignment="1">
      <alignment horizontal="center"/>
    </xf>
    <xf numFmtId="180" fontId="3" fillId="0" borderId="0" xfId="0" applyNumberFormat="1" applyFont="1" applyAlignment="1">
      <alignment horizontal="center" vertical="center"/>
    </xf>
    <xf numFmtId="180" fontId="0" fillId="0" borderId="0" xfId="0" applyNumberFormat="1">
      <alignment vertical="center"/>
    </xf>
    <xf numFmtId="184" fontId="3" fillId="0" borderId="0" xfId="0" applyNumberFormat="1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0" fontId="9" fillId="0" borderId="0" xfId="0" applyFont="1">
      <alignment vertical="center"/>
    </xf>
    <xf numFmtId="14" fontId="9" fillId="0" borderId="0" xfId="0" applyNumberFormat="1" applyFont="1" applyAlignment="1">
      <alignment horizontal="center" vertical="center"/>
    </xf>
    <xf numFmtId="0" fontId="9" fillId="0" borderId="0" xfId="0" applyFont="1" applyAlignment="1">
      <alignment vertical="center" wrapText="1"/>
    </xf>
    <xf numFmtId="0" fontId="13" fillId="0" borderId="0" xfId="0" applyFont="1" applyAlignment="1">
      <alignment vertical="center" wrapText="1"/>
    </xf>
    <xf numFmtId="0" fontId="8" fillId="0" borderId="0" xfId="0" applyFont="1">
      <alignment vertical="center"/>
    </xf>
    <xf numFmtId="0" fontId="13" fillId="0" borderId="0" xfId="0" applyFont="1" applyAlignment="1">
      <alignment horizontal="center" vertical="center" wrapText="1"/>
    </xf>
    <xf numFmtId="184" fontId="3" fillId="0" borderId="0" xfId="0" applyNumberFormat="1" applyFont="1">
      <alignment vertical="center"/>
    </xf>
    <xf numFmtId="0" fontId="4" fillId="0" borderId="0" xfId="0" applyFont="1" applyAlignment="1">
      <alignment horizontal="center" vertical="center"/>
    </xf>
    <xf numFmtId="4" fontId="0" fillId="0" borderId="0" xfId="0" applyNumberFormat="1">
      <alignment vertical="center"/>
    </xf>
    <xf numFmtId="0" fontId="14" fillId="0" borderId="0" xfId="0" applyFont="1">
      <alignment vertical="center"/>
    </xf>
    <xf numFmtId="14" fontId="7" fillId="0" borderId="0" xfId="0" applyNumberFormat="1" applyFont="1" applyAlignment="1">
      <alignment horizontal="left" vertical="center"/>
    </xf>
    <xf numFmtId="10" fontId="3" fillId="0" borderId="0" xfId="0" applyNumberFormat="1" applyFont="1" applyAlignment="1">
      <alignment horizontal="right" vertical="center"/>
    </xf>
    <xf numFmtId="0" fontId="4" fillId="0" borderId="0" xfId="0" applyFont="1">
      <alignment vertical="center"/>
    </xf>
    <xf numFmtId="187" fontId="0" fillId="0" borderId="0" xfId="0" applyNumberFormat="1">
      <alignment vertical="center"/>
    </xf>
    <xf numFmtId="0" fontId="3" fillId="3" borderId="0" xfId="0" applyFont="1" applyFill="1" applyAlignment="1">
      <alignment horizontal="center" vertical="center"/>
    </xf>
    <xf numFmtId="185" fontId="8" fillId="0" borderId="0" xfId="0" applyNumberFormat="1" applyFont="1" applyAlignment="1">
      <alignment horizontal="center" vertical="center"/>
    </xf>
    <xf numFmtId="176" fontId="8" fillId="0" borderId="0" xfId="0" applyNumberFormat="1" applyFont="1" applyAlignment="1">
      <alignment horizontal="center" vertical="center"/>
    </xf>
    <xf numFmtId="0" fontId="7" fillId="0" borderId="0" xfId="0" applyFont="1">
      <alignment vertical="center"/>
    </xf>
    <xf numFmtId="0" fontId="9" fillId="3" borderId="0" xfId="0" applyFont="1" applyFill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3" fillId="0" borderId="0" xfId="0" applyFont="1" applyAlignment="1">
      <alignment vertical="center" wrapText="1"/>
    </xf>
    <xf numFmtId="14" fontId="15" fillId="0" borderId="0" xfId="0" applyNumberFormat="1" applyFont="1" applyAlignment="1">
      <alignment horizontal="center" vertical="center"/>
    </xf>
    <xf numFmtId="188" fontId="15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vertical="center" wrapText="1"/>
    </xf>
    <xf numFmtId="10" fontId="3" fillId="0" borderId="0" xfId="2" applyNumberFormat="1" applyFont="1">
      <alignment vertical="center"/>
    </xf>
    <xf numFmtId="10" fontId="3" fillId="0" borderId="0" xfId="2" applyNumberFormat="1" applyFont="1" applyAlignment="1">
      <alignment vertical="center"/>
    </xf>
    <xf numFmtId="2" fontId="3" fillId="0" borderId="0" xfId="0" applyNumberFormat="1" applyFont="1" applyAlignment="1">
      <alignment horizontal="center" vertical="center"/>
    </xf>
    <xf numFmtId="14" fontId="7" fillId="0" borderId="0" xfId="0" applyNumberFormat="1" applyFont="1" applyAlignment="1">
      <alignment horizontal="center"/>
    </xf>
    <xf numFmtId="18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 wrapText="1"/>
    </xf>
    <xf numFmtId="183" fontId="11" fillId="0" borderId="0" xfId="0" applyNumberFormat="1" applyFont="1" applyAlignment="1">
      <alignment horizontal="center" vertical="center" wrapText="1"/>
    </xf>
    <xf numFmtId="0" fontId="11" fillId="0" borderId="0" xfId="0" applyFont="1" applyAlignment="1">
      <alignment vertical="center" wrapText="1"/>
    </xf>
    <xf numFmtId="0" fontId="7" fillId="0" borderId="0" xfId="0" applyFont="1" applyAlignment="1">
      <alignment horizontal="left" vertical="center" wrapText="1"/>
    </xf>
    <xf numFmtId="0" fontId="9" fillId="3" borderId="0" xfId="0" applyFont="1" applyFill="1" applyAlignment="1">
      <alignment horizontal="center" vertical="center" wrapText="1"/>
    </xf>
    <xf numFmtId="14" fontId="8" fillId="0" borderId="0" xfId="0" applyNumberFormat="1" applyFont="1" applyAlignment="1">
      <alignment horizontal="left" vertical="center"/>
    </xf>
    <xf numFmtId="14" fontId="8" fillId="0" borderId="0" xfId="0" applyNumberFormat="1" applyFont="1">
      <alignment vertical="center"/>
    </xf>
    <xf numFmtId="191" fontId="3" fillId="0" borderId="0" xfId="0" applyNumberFormat="1" applyFont="1" applyAlignment="1">
      <alignment horizontal="center" vertical="center"/>
    </xf>
    <xf numFmtId="14" fontId="7" fillId="0" borderId="0" xfId="0" applyNumberFormat="1" applyFont="1">
      <alignment vertical="center"/>
    </xf>
    <xf numFmtId="191" fontId="7" fillId="0" borderId="0" xfId="0" applyNumberFormat="1" applyFont="1" applyAlignment="1">
      <alignment horizontal="center" vertical="center"/>
    </xf>
    <xf numFmtId="183" fontId="9" fillId="0" borderId="0" xfId="0" applyNumberFormat="1" applyFont="1" applyAlignment="1">
      <alignment horizontal="center" vertical="center"/>
    </xf>
    <xf numFmtId="14" fontId="9" fillId="0" borderId="0" xfId="0" applyNumberFormat="1" applyFont="1">
      <alignment vertical="center"/>
    </xf>
    <xf numFmtId="10" fontId="3" fillId="0" borderId="0" xfId="2" applyNumberFormat="1" applyFont="1" applyAlignment="1">
      <alignment horizontal="right" vertical="center"/>
    </xf>
    <xf numFmtId="10" fontId="3" fillId="0" borderId="0" xfId="2" applyNumberFormat="1" applyFont="1" applyAlignment="1">
      <alignment horizontal="right" vertical="center" wrapText="1"/>
    </xf>
    <xf numFmtId="14" fontId="3" fillId="0" borderId="0" xfId="0" applyNumberFormat="1" applyFont="1" applyAlignment="1">
      <alignment horizontal="left" vertical="center"/>
    </xf>
    <xf numFmtId="176" fontId="3" fillId="0" borderId="0" xfId="0" applyNumberFormat="1" applyFont="1" applyAlignment="1">
      <alignment horizontal="center" vertical="center"/>
    </xf>
    <xf numFmtId="0" fontId="9" fillId="3" borderId="0" xfId="0" applyFont="1" applyFill="1" applyAlignment="1">
      <alignment vertical="center" wrapText="1"/>
    </xf>
    <xf numFmtId="10" fontId="3" fillId="0" borderId="0" xfId="0" applyNumberFormat="1" applyFont="1" applyAlignment="1">
      <alignment horizontal="right" vertical="center" wrapText="1"/>
    </xf>
    <xf numFmtId="4" fontId="3" fillId="3" borderId="0" xfId="0" applyNumberFormat="1" applyFont="1" applyFill="1">
      <alignment vertical="center"/>
    </xf>
    <xf numFmtId="0" fontId="3" fillId="0" borderId="0" xfId="0" applyFont="1" applyAlignment="1">
      <alignment horizontal="right" vertical="center"/>
    </xf>
    <xf numFmtId="0" fontId="9" fillId="4" borderId="0" xfId="0" applyFont="1" applyFill="1" applyAlignment="1">
      <alignment vertical="center" wrapText="1"/>
    </xf>
    <xf numFmtId="182" fontId="3" fillId="0" borderId="0" xfId="0" applyNumberFormat="1" applyFont="1">
      <alignment vertical="center"/>
    </xf>
    <xf numFmtId="181" fontId="3" fillId="0" borderId="0" xfId="0" applyNumberFormat="1" applyFont="1">
      <alignment vertical="center"/>
    </xf>
    <xf numFmtId="181" fontId="9" fillId="0" borderId="0" xfId="0" applyNumberFormat="1" applyFont="1">
      <alignment vertical="center"/>
    </xf>
    <xf numFmtId="187" fontId="3" fillId="3" borderId="0" xfId="0" applyNumberFormat="1" applyFont="1" applyFill="1" applyAlignment="1">
      <alignment horizontal="center" vertical="center"/>
    </xf>
    <xf numFmtId="191" fontId="8" fillId="0" borderId="0" xfId="0" applyNumberFormat="1" applyFont="1" applyAlignment="1">
      <alignment horizontal="center" vertical="center"/>
    </xf>
    <xf numFmtId="187" fontId="7" fillId="0" borderId="0" xfId="0" applyNumberFormat="1" applyFont="1" applyAlignment="1">
      <alignment horizontal="center" vertical="center"/>
    </xf>
    <xf numFmtId="187" fontId="8" fillId="0" borderId="0" xfId="0" applyNumberFormat="1" applyFont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177" fontId="3" fillId="3" borderId="0" xfId="0" applyNumberFormat="1" applyFont="1" applyFill="1">
      <alignment vertical="center"/>
    </xf>
    <xf numFmtId="190" fontId="3" fillId="0" borderId="0" xfId="0" applyNumberFormat="1" applyFont="1">
      <alignment vertical="center"/>
    </xf>
    <xf numFmtId="177" fontId="3" fillId="3" borderId="0" xfId="0" applyNumberFormat="1" applyFont="1" applyFill="1" applyAlignment="1">
      <alignment horizontal="right" vertical="center"/>
    </xf>
    <xf numFmtId="184" fontId="3" fillId="3" borderId="0" xfId="0" applyNumberFormat="1" applyFont="1" applyFill="1">
      <alignment vertical="center"/>
    </xf>
    <xf numFmtId="0" fontId="3" fillId="3" borderId="0" xfId="0" applyFont="1" applyFill="1">
      <alignment vertical="center"/>
    </xf>
    <xf numFmtId="14" fontId="8" fillId="6" borderId="0" xfId="0" applyNumberFormat="1" applyFont="1" applyFill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189" fontId="7" fillId="0" borderId="0" xfId="0" applyNumberFormat="1" applyFont="1" applyAlignment="1">
      <alignment horizontal="center" vertical="center"/>
    </xf>
    <xf numFmtId="184" fontId="7" fillId="0" borderId="0" xfId="0" applyNumberFormat="1" applyFont="1">
      <alignment vertical="center"/>
    </xf>
    <xf numFmtId="191" fontId="3" fillId="0" borderId="0" xfId="0" applyNumberFormat="1" applyFont="1">
      <alignment vertical="center"/>
    </xf>
    <xf numFmtId="187" fontId="3" fillId="0" borderId="0" xfId="0" applyNumberFormat="1" applyFont="1">
      <alignment vertical="center"/>
    </xf>
    <xf numFmtId="14" fontId="3" fillId="3" borderId="0" xfId="0" applyNumberFormat="1" applyFont="1" applyFill="1">
      <alignment vertical="center"/>
    </xf>
    <xf numFmtId="184" fontId="3" fillId="4" borderId="0" xfId="0" applyNumberFormat="1" applyFont="1" applyFill="1">
      <alignment vertical="center"/>
    </xf>
    <xf numFmtId="0" fontId="3" fillId="4" borderId="0" xfId="0" applyFont="1" applyFill="1" applyAlignment="1">
      <alignment horizontal="center" vertical="center"/>
    </xf>
    <xf numFmtId="14" fontId="3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80" fontId="3" fillId="0" borderId="0" xfId="0" applyNumberFormat="1" applyFont="1">
      <alignment vertical="center"/>
    </xf>
    <xf numFmtId="184" fontId="3" fillId="6" borderId="0" xfId="0" applyNumberFormat="1" applyFont="1" applyFill="1" applyAlignment="1">
      <alignment horizontal="center" vertical="center"/>
    </xf>
    <xf numFmtId="184" fontId="3" fillId="4" borderId="0" xfId="0" applyNumberFormat="1" applyFont="1" applyFill="1" applyAlignment="1">
      <alignment horizontal="center" vertical="center"/>
    </xf>
    <xf numFmtId="192" fontId="3" fillId="0" borderId="0" xfId="0" applyNumberFormat="1" applyFont="1" applyAlignment="1">
      <alignment horizontal="center" vertical="center"/>
    </xf>
    <xf numFmtId="184" fontId="3" fillId="3" borderId="0" xfId="0" applyNumberFormat="1" applyFont="1" applyFill="1" applyAlignment="1">
      <alignment horizontal="center" vertical="center"/>
    </xf>
    <xf numFmtId="10" fontId="7" fillId="0" borderId="0" xfId="0" applyNumberFormat="1" applyFont="1" applyAlignment="1">
      <alignment horizontal="center" vertical="center"/>
    </xf>
    <xf numFmtId="178" fontId="8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85" fontId="0" fillId="0" borderId="0" xfId="0" applyNumberFormat="1">
      <alignment vertical="center"/>
    </xf>
    <xf numFmtId="0" fontId="16" fillId="0" borderId="0" xfId="0" applyFont="1">
      <alignment vertical="center"/>
    </xf>
    <xf numFmtId="10" fontId="3" fillId="0" borderId="0" xfId="2" applyNumberFormat="1" applyFont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178" fontId="8" fillId="3" borderId="0" xfId="0" applyNumberFormat="1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185" fontId="3" fillId="3" borderId="0" xfId="0" applyNumberFormat="1" applyFont="1" applyFill="1" applyAlignment="1">
      <alignment horizontal="center" vertical="center"/>
    </xf>
    <xf numFmtId="0" fontId="17" fillId="0" borderId="0" xfId="0" applyFont="1">
      <alignment vertical="center"/>
    </xf>
    <xf numFmtId="10" fontId="0" fillId="0" borderId="0" xfId="0" applyNumberFormat="1" applyAlignment="1">
      <alignment horizontal="center" vertical="center"/>
    </xf>
    <xf numFmtId="31" fontId="9" fillId="0" borderId="0" xfId="0" applyNumberFormat="1" applyFont="1" applyAlignment="1">
      <alignment horizontal="left" vertical="center"/>
    </xf>
    <xf numFmtId="49" fontId="3" fillId="3" borderId="1" xfId="0" applyNumberFormat="1" applyFont="1" applyFill="1" applyBorder="1" applyAlignment="1">
      <alignment horizontal="center" vertical="center" wrapText="1"/>
    </xf>
    <xf numFmtId="195" fontId="3" fillId="0" borderId="1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49" fontId="7" fillId="3" borderId="3" xfId="0" applyNumberFormat="1" applyFont="1" applyFill="1" applyBorder="1" applyAlignment="1">
      <alignment horizontal="center" vertical="center" wrapText="1"/>
    </xf>
    <xf numFmtId="49" fontId="7" fillId="3" borderId="1" xfId="0" applyNumberFormat="1" applyFont="1" applyFill="1" applyBorder="1" applyAlignment="1">
      <alignment horizontal="center" vertical="center" wrapText="1"/>
    </xf>
    <xf numFmtId="10" fontId="7" fillId="0" borderId="1" xfId="0" applyNumberFormat="1" applyFont="1" applyBorder="1" applyAlignment="1">
      <alignment horizontal="center" vertical="center" wrapText="1"/>
    </xf>
    <xf numFmtId="195" fontId="7" fillId="0" borderId="1" xfId="0" applyNumberFormat="1" applyFont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195" fontId="8" fillId="0" borderId="1" xfId="0" applyNumberFormat="1" applyFont="1" applyBorder="1" applyAlignment="1">
      <alignment horizontal="center" vertical="center"/>
    </xf>
    <xf numFmtId="177" fontId="7" fillId="0" borderId="1" xfId="0" applyNumberFormat="1" applyFont="1" applyBorder="1" applyAlignment="1">
      <alignment horizontal="center" vertical="center"/>
    </xf>
    <xf numFmtId="196" fontId="3" fillId="0" borderId="0" xfId="0" applyNumberFormat="1" applyFont="1">
      <alignment vertical="center"/>
    </xf>
    <xf numFmtId="195" fontId="7" fillId="0" borderId="0" xfId="0" applyNumberFormat="1" applyFont="1" applyAlignment="1">
      <alignment horizontal="center" vertical="center"/>
    </xf>
    <xf numFmtId="10" fontId="18" fillId="0" borderId="0" xfId="0" applyNumberFormat="1" applyFont="1">
      <alignment vertical="center"/>
    </xf>
    <xf numFmtId="183" fontId="3" fillId="3" borderId="1" xfId="0" applyNumberFormat="1" applyFont="1" applyFill="1" applyBorder="1" applyAlignment="1">
      <alignment horizontal="center" vertical="center"/>
    </xf>
    <xf numFmtId="183" fontId="3" fillId="3" borderId="1" xfId="0" applyNumberFormat="1" applyFont="1" applyFill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4" fontId="7" fillId="0" borderId="1" xfId="0" applyNumberFormat="1" applyFont="1" applyBorder="1" applyAlignment="1">
      <alignment horizontal="center" vertical="center" wrapText="1"/>
    </xf>
    <xf numFmtId="177" fontId="3" fillId="0" borderId="1" xfId="0" applyNumberFormat="1" applyFont="1" applyBorder="1" applyAlignment="1">
      <alignment horizontal="center" vertical="center"/>
    </xf>
    <xf numFmtId="0" fontId="19" fillId="0" borderId="0" xfId="0" applyFont="1" applyAlignment="1">
      <alignment horizontal="left" vertical="center"/>
    </xf>
    <xf numFmtId="49" fontId="3" fillId="3" borderId="3" xfId="0" applyNumberFormat="1" applyFont="1" applyFill="1" applyBorder="1" applyAlignment="1">
      <alignment horizontal="center" vertical="center" wrapText="1"/>
    </xf>
    <xf numFmtId="195" fontId="3" fillId="0" borderId="7" xfId="0" applyNumberFormat="1" applyFont="1" applyBorder="1" applyAlignment="1">
      <alignment horizontal="center" vertical="center" wrapText="1"/>
    </xf>
    <xf numFmtId="40" fontId="3" fillId="0" borderId="0" xfId="0" applyNumberFormat="1" applyFont="1">
      <alignment vertical="center"/>
    </xf>
    <xf numFmtId="10" fontId="7" fillId="0" borderId="1" xfId="0" applyNumberFormat="1" applyFont="1" applyBorder="1" applyAlignment="1">
      <alignment horizontal="center" vertical="center"/>
    </xf>
    <xf numFmtId="181" fontId="21" fillId="0" borderId="3" xfId="0" applyNumberFormat="1" applyFont="1" applyBorder="1" applyAlignment="1">
      <alignment horizontal="center" vertical="center"/>
    </xf>
    <xf numFmtId="181" fontId="21" fillId="0" borderId="1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3" fontId="7" fillId="0" borderId="1" xfId="0" applyNumberFormat="1" applyFont="1" applyBorder="1" applyAlignment="1">
      <alignment horizontal="center" vertical="center"/>
    </xf>
    <xf numFmtId="187" fontId="7" fillId="0" borderId="9" xfId="0" applyNumberFormat="1" applyFont="1" applyBorder="1" applyAlignment="1">
      <alignment horizontal="center" vertical="center"/>
    </xf>
    <xf numFmtId="10" fontId="7" fillId="0" borderId="1" xfId="2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86" fontId="3" fillId="0" borderId="0" xfId="0" applyNumberFormat="1" applyFont="1">
      <alignment vertical="center"/>
    </xf>
    <xf numFmtId="183" fontId="7" fillId="3" borderId="1" xfId="0" applyNumberFormat="1" applyFont="1" applyFill="1" applyBorder="1" applyAlignment="1">
      <alignment horizontal="center" vertical="center" wrapText="1"/>
    </xf>
    <xf numFmtId="183" fontId="3" fillId="3" borderId="5" xfId="0" applyNumberFormat="1" applyFont="1" applyFill="1" applyBorder="1" applyAlignment="1">
      <alignment horizontal="center" vertical="center" wrapText="1"/>
    </xf>
    <xf numFmtId="10" fontId="3" fillId="3" borderId="1" xfId="0" applyNumberFormat="1" applyFont="1" applyFill="1" applyBorder="1" applyAlignment="1">
      <alignment horizontal="center" vertical="center" wrapText="1"/>
    </xf>
    <xf numFmtId="179" fontId="7" fillId="0" borderId="1" xfId="0" applyNumberFormat="1" applyFont="1" applyBorder="1" applyAlignment="1">
      <alignment horizontal="left" vertical="center"/>
    </xf>
    <xf numFmtId="58" fontId="3" fillId="0" borderId="0" xfId="0" applyNumberFormat="1" applyFont="1">
      <alignment vertical="center"/>
    </xf>
    <xf numFmtId="0" fontId="7" fillId="0" borderId="10" xfId="0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/>
    </xf>
    <xf numFmtId="177" fontId="4" fillId="0" borderId="0" xfId="0" applyNumberFormat="1" applyFont="1">
      <alignment vertical="center"/>
    </xf>
    <xf numFmtId="180" fontId="4" fillId="0" borderId="0" xfId="0" applyNumberFormat="1" applyFont="1">
      <alignment vertical="center"/>
    </xf>
    <xf numFmtId="10" fontId="4" fillId="0" borderId="0" xfId="0" applyNumberFormat="1" applyFont="1">
      <alignment vertical="center"/>
    </xf>
    <xf numFmtId="199" fontId="4" fillId="0" borderId="0" xfId="0" applyNumberFormat="1" applyFont="1">
      <alignment vertical="center"/>
    </xf>
    <xf numFmtId="0" fontId="9" fillId="0" borderId="0" xfId="0" quotePrefix="1" applyFont="1" applyAlignment="1">
      <alignment horizontal="center" vertical="center"/>
    </xf>
    <xf numFmtId="0" fontId="9" fillId="0" borderId="0" xfId="0" quotePrefix="1" applyFont="1" applyAlignment="1">
      <alignment horizontal="center" vertical="center" wrapText="1"/>
    </xf>
    <xf numFmtId="14" fontId="0" fillId="0" borderId="0" xfId="0" applyNumberFormat="1" applyAlignment="1">
      <alignment horizontal="left" vertical="center"/>
    </xf>
    <xf numFmtId="0" fontId="0" fillId="3" borderId="16" xfId="0" applyFill="1" applyBorder="1" applyAlignment="1">
      <alignment horizontal="center" vertical="center"/>
    </xf>
    <xf numFmtId="40" fontId="0" fillId="3" borderId="16" xfId="0" applyNumberFormat="1" applyFill="1" applyBorder="1" applyAlignment="1">
      <alignment horizontal="center" vertical="center"/>
    </xf>
    <xf numFmtId="14" fontId="0" fillId="0" borderId="16" xfId="0" applyNumberFormat="1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40" fontId="0" fillId="0" borderId="16" xfId="0" applyNumberFormat="1" applyBorder="1" applyAlignment="1">
      <alignment horizontal="left" vertical="center"/>
    </xf>
    <xf numFmtId="177" fontId="0" fillId="0" borderId="16" xfId="0" applyNumberFormat="1" applyBorder="1" applyAlignment="1">
      <alignment horizontal="left" vertical="center"/>
    </xf>
    <xf numFmtId="40" fontId="0" fillId="0" borderId="16" xfId="0" applyNumberFormat="1" applyBorder="1" applyAlignment="1">
      <alignment horizontal="center" vertical="center"/>
    </xf>
    <xf numFmtId="177" fontId="0" fillId="0" borderId="16" xfId="0" applyNumberForma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10" fontId="8" fillId="0" borderId="16" xfId="0" applyNumberFormat="1" applyFont="1" applyBorder="1" applyAlignment="1">
      <alignment horizontal="center" vertical="center"/>
    </xf>
    <xf numFmtId="10" fontId="13" fillId="0" borderId="16" xfId="0" applyNumberFormat="1" applyFont="1" applyBorder="1" applyAlignment="1">
      <alignment horizontal="center" vertical="center"/>
    </xf>
    <xf numFmtId="14" fontId="0" fillId="0" borderId="1" xfId="0" applyNumberFormat="1" applyBorder="1" applyAlignment="1">
      <alignment horizontal="left" vertical="center"/>
    </xf>
    <xf numFmtId="40" fontId="0" fillId="0" borderId="1" xfId="0" applyNumberFormat="1" applyBorder="1" applyAlignment="1">
      <alignment horizontal="left" vertical="center"/>
    </xf>
    <xf numFmtId="40" fontId="4" fillId="0" borderId="16" xfId="0" applyNumberFormat="1" applyFont="1" applyBorder="1" applyAlignment="1">
      <alignment horizontal="left" vertical="center"/>
    </xf>
    <xf numFmtId="0" fontId="4" fillId="0" borderId="16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183" fontId="3" fillId="3" borderId="16" xfId="0" applyNumberFormat="1" applyFont="1" applyFill="1" applyBorder="1" applyAlignment="1">
      <alignment horizontal="center" vertical="center"/>
    </xf>
    <xf numFmtId="185" fontId="3" fillId="0" borderId="0" xfId="0" applyNumberFormat="1" applyFont="1">
      <alignment vertical="center"/>
    </xf>
    <xf numFmtId="185" fontId="7" fillId="0" borderId="0" xfId="0" applyNumberFormat="1" applyFo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185" fontId="9" fillId="0" borderId="0" xfId="0" applyNumberFormat="1" applyFont="1">
      <alignment vertical="center"/>
    </xf>
    <xf numFmtId="187" fontId="3" fillId="3" borderId="0" xfId="0" applyNumberFormat="1" applyFont="1" applyFill="1">
      <alignment vertical="center"/>
    </xf>
    <xf numFmtId="187" fontId="4" fillId="0" borderId="0" xfId="0" applyNumberFormat="1" applyFont="1">
      <alignment vertical="center"/>
    </xf>
    <xf numFmtId="0" fontId="14" fillId="0" borderId="0" xfId="0" applyFont="1" applyAlignment="1">
      <alignment horizontal="left" vertical="center" wrapText="1"/>
    </xf>
    <xf numFmtId="0" fontId="30" fillId="0" borderId="0" xfId="0" applyFont="1" applyAlignment="1">
      <alignment horizontal="center" vertical="center" wrapText="1"/>
    </xf>
    <xf numFmtId="0" fontId="8" fillId="0" borderId="0" xfId="0" applyFont="1" applyAlignment="1">
      <alignment vertical="center" wrapText="1"/>
    </xf>
    <xf numFmtId="0" fontId="4" fillId="0" borderId="16" xfId="0" applyFont="1" applyBorder="1">
      <alignment vertical="center"/>
    </xf>
    <xf numFmtId="0" fontId="31" fillId="0" borderId="0" xfId="0" applyFont="1" applyAlignment="1">
      <alignment vertical="center" wrapText="1"/>
    </xf>
    <xf numFmtId="185" fontId="8" fillId="0" borderId="0" xfId="0" applyNumberFormat="1" applyFont="1">
      <alignment vertical="center"/>
    </xf>
    <xf numFmtId="0" fontId="7" fillId="0" borderId="21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10" fontId="8" fillId="0" borderId="0" xfId="0" applyNumberFormat="1" applyFont="1" applyAlignment="1">
      <alignment horizontal="center" vertical="center" wrapText="1"/>
    </xf>
    <xf numFmtId="0" fontId="4" fillId="0" borderId="2" xfId="0" applyFont="1" applyBorder="1" applyAlignment="1">
      <alignment horizontal="left" vertical="center"/>
    </xf>
    <xf numFmtId="180" fontId="8" fillId="0" borderId="0" xfId="0" applyNumberFormat="1" applyFont="1" applyAlignment="1">
      <alignment horizontal="center" vertical="center"/>
    </xf>
    <xf numFmtId="180" fontId="3" fillId="3" borderId="0" xfId="0" applyNumberFormat="1" applyFont="1" applyFill="1">
      <alignment vertical="center"/>
    </xf>
    <xf numFmtId="180" fontId="7" fillId="0" borderId="0" xfId="0" applyNumberFormat="1" applyFont="1">
      <alignment vertical="center"/>
    </xf>
    <xf numFmtId="0" fontId="16" fillId="0" borderId="0" xfId="0" applyFont="1" applyAlignment="1">
      <alignment vertical="center" wrapText="1"/>
    </xf>
    <xf numFmtId="40" fontId="0" fillId="0" borderId="0" xfId="0" applyNumberFormat="1" applyAlignment="1">
      <alignment horizontal="left" vertical="center"/>
    </xf>
    <xf numFmtId="0" fontId="4" fillId="0" borderId="0" xfId="0" applyFont="1" applyAlignment="1">
      <alignment vertical="center" wrapText="1"/>
    </xf>
    <xf numFmtId="0" fontId="4" fillId="0" borderId="0" xfId="0" applyFont="1" applyAlignment="1">
      <alignment horizontal="left" vertical="center"/>
    </xf>
    <xf numFmtId="183" fontId="3" fillId="3" borderId="21" xfId="0" applyNumberFormat="1" applyFont="1" applyFill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7" fillId="3" borderId="16" xfId="0" applyFont="1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10" fontId="8" fillId="3" borderId="16" xfId="0" applyNumberFormat="1" applyFont="1" applyFill="1" applyBorder="1" applyAlignment="1">
      <alignment horizontal="center" vertical="center"/>
    </xf>
    <xf numFmtId="49" fontId="7" fillId="3" borderId="11" xfId="0" applyNumberFormat="1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10" fontId="13" fillId="3" borderId="4" xfId="0" applyNumberFormat="1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10" fontId="8" fillId="4" borderId="16" xfId="0" applyNumberFormat="1" applyFont="1" applyFill="1" applyBorder="1" applyAlignment="1">
      <alignment horizontal="center" vertical="center"/>
    </xf>
    <xf numFmtId="0" fontId="7" fillId="4" borderId="10" xfId="0" applyFont="1" applyFill="1" applyBorder="1" applyAlignment="1">
      <alignment horizontal="center" vertical="center"/>
    </xf>
    <xf numFmtId="0" fontId="11" fillId="0" borderId="21" xfId="0" applyFont="1" applyBorder="1" applyAlignment="1">
      <alignment horizontal="left" vertical="center" wrapText="1"/>
    </xf>
    <xf numFmtId="10" fontId="11" fillId="0" borderId="21" xfId="0" applyNumberFormat="1" applyFont="1" applyBorder="1" applyAlignment="1">
      <alignment horizontal="center" vertical="center" wrapText="1"/>
    </xf>
    <xf numFmtId="0" fontId="11" fillId="0" borderId="21" xfId="0" applyFont="1" applyBorder="1" applyAlignment="1">
      <alignment vertical="center" wrapText="1"/>
    </xf>
    <xf numFmtId="0" fontId="11" fillId="0" borderId="21" xfId="0" applyFont="1" applyBorder="1" applyAlignment="1">
      <alignment horizontal="center" vertical="center" wrapText="1"/>
    </xf>
    <xf numFmtId="10" fontId="23" fillId="7" borderId="21" xfId="0" applyNumberFormat="1" applyFont="1" applyFill="1" applyBorder="1" applyAlignment="1">
      <alignment horizontal="center" vertical="center" wrapText="1"/>
    </xf>
    <xf numFmtId="0" fontId="22" fillId="3" borderId="21" xfId="0" applyFont="1" applyFill="1" applyBorder="1" applyAlignment="1">
      <alignment horizontal="center" vertical="center" wrapText="1"/>
    </xf>
    <xf numFmtId="14" fontId="9" fillId="3" borderId="0" xfId="0" applyNumberFormat="1" applyFont="1" applyFill="1" applyAlignment="1">
      <alignment horizontal="center" vertical="center"/>
    </xf>
    <xf numFmtId="14" fontId="3" fillId="3" borderId="0" xfId="0" applyNumberFormat="1" applyFont="1" applyFill="1" applyAlignment="1">
      <alignment vertical="center" wrapText="1"/>
    </xf>
    <xf numFmtId="0" fontId="11" fillId="3" borderId="0" xfId="0" applyFont="1" applyFill="1" applyAlignment="1">
      <alignment horizontal="center" vertical="center" wrapText="1"/>
    </xf>
    <xf numFmtId="10" fontId="3" fillId="3" borderId="0" xfId="0" applyNumberFormat="1" applyFont="1" applyFill="1" applyAlignment="1">
      <alignment horizontal="center" vertical="center"/>
    </xf>
    <xf numFmtId="10" fontId="7" fillId="3" borderId="0" xfId="0" applyNumberFormat="1" applyFont="1" applyFill="1" applyAlignment="1">
      <alignment horizontal="center" vertical="center"/>
    </xf>
    <xf numFmtId="182" fontId="3" fillId="3" borderId="0" xfId="0" applyNumberFormat="1" applyFont="1" applyFill="1" applyAlignment="1">
      <alignment horizontal="center" vertical="center"/>
    </xf>
    <xf numFmtId="178" fontId="3" fillId="3" borderId="0" xfId="0" applyNumberFormat="1" applyFont="1" applyFill="1" applyAlignment="1">
      <alignment horizontal="center" vertical="center"/>
    </xf>
    <xf numFmtId="193" fontId="3" fillId="3" borderId="0" xfId="0" applyNumberFormat="1" applyFont="1" applyFill="1" applyAlignment="1">
      <alignment horizontal="center" vertical="center"/>
    </xf>
    <xf numFmtId="194" fontId="3" fillId="3" borderId="0" xfId="0" applyNumberFormat="1" applyFont="1" applyFill="1" applyAlignment="1">
      <alignment horizontal="center" vertical="center"/>
    </xf>
    <xf numFmtId="191" fontId="3" fillId="3" borderId="0" xfId="0" applyNumberFormat="1" applyFont="1" applyFill="1" applyAlignment="1">
      <alignment horizontal="center" vertical="center"/>
    </xf>
    <xf numFmtId="193" fontId="7" fillId="3" borderId="0" xfId="0" applyNumberFormat="1" applyFont="1" applyFill="1" applyAlignment="1">
      <alignment horizontal="center" vertical="center"/>
    </xf>
    <xf numFmtId="14" fontId="8" fillId="3" borderId="0" xfId="0" applyNumberFormat="1" applyFont="1" applyFill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193" fontId="8" fillId="3" borderId="0" xfId="0" applyNumberFormat="1" applyFont="1" applyFill="1" applyAlignment="1">
      <alignment horizontal="center" vertical="center"/>
    </xf>
    <xf numFmtId="183" fontId="8" fillId="3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14" fillId="3" borderId="0" xfId="0" applyFont="1" applyFill="1">
      <alignment vertical="center"/>
    </xf>
    <xf numFmtId="0" fontId="13" fillId="3" borderId="0" xfId="0" applyFont="1" applyFill="1" applyAlignment="1">
      <alignment vertical="center" wrapText="1"/>
    </xf>
    <xf numFmtId="0" fontId="8" fillId="3" borderId="0" xfId="0" applyFont="1" applyFill="1">
      <alignment vertical="center"/>
    </xf>
    <xf numFmtId="14" fontId="7" fillId="3" borderId="0" xfId="0" applyNumberFormat="1" applyFont="1" applyFill="1" applyAlignment="1">
      <alignment horizontal="center" vertical="center"/>
    </xf>
    <xf numFmtId="10" fontId="3" fillId="3" borderId="0" xfId="2" applyNumberFormat="1" applyFont="1" applyFill="1" applyAlignment="1">
      <alignment horizontal="center" vertical="center"/>
    </xf>
    <xf numFmtId="181" fontId="3" fillId="3" borderId="0" xfId="0" applyNumberFormat="1" applyFont="1" applyFill="1">
      <alignment vertical="center"/>
    </xf>
    <xf numFmtId="181" fontId="9" fillId="3" borderId="0" xfId="0" applyNumberFormat="1" applyFont="1" applyFill="1">
      <alignment vertical="center"/>
    </xf>
    <xf numFmtId="177" fontId="0" fillId="3" borderId="0" xfId="0" applyNumberFormat="1" applyFill="1">
      <alignment vertical="center"/>
    </xf>
    <xf numFmtId="182" fontId="11" fillId="0" borderId="21" xfId="0" applyNumberFormat="1" applyFont="1" applyBorder="1" applyAlignment="1">
      <alignment horizontal="center" vertical="center" wrapText="1"/>
    </xf>
    <xf numFmtId="0" fontId="9" fillId="4" borderId="0" xfId="0" applyFont="1" applyFill="1" applyAlignment="1">
      <alignment horizontal="center" vertical="center"/>
    </xf>
    <xf numFmtId="0" fontId="3" fillId="3" borderId="0" xfId="0" applyFont="1" applyFill="1" applyAlignment="1">
      <alignment vertical="center" wrapText="1"/>
    </xf>
    <xf numFmtId="10" fontId="3" fillId="3" borderId="0" xfId="2" applyNumberFormat="1" applyFont="1" applyFill="1" applyAlignment="1">
      <alignment horizontal="right" vertical="center" wrapText="1"/>
    </xf>
    <xf numFmtId="0" fontId="28" fillId="3" borderId="0" xfId="0" applyFont="1" applyFill="1" applyAlignment="1">
      <alignment vertical="center" wrapText="1"/>
    </xf>
    <xf numFmtId="10" fontId="3" fillId="3" borderId="0" xfId="2" applyNumberFormat="1" applyFont="1" applyFill="1" applyAlignment="1">
      <alignment horizontal="right" vertical="center"/>
    </xf>
    <xf numFmtId="14" fontId="3" fillId="3" borderId="0" xfId="0" applyNumberFormat="1" applyFont="1" applyFill="1" applyAlignment="1">
      <alignment horizontal="right" vertical="center"/>
    </xf>
    <xf numFmtId="10" fontId="3" fillId="3" borderId="0" xfId="0" applyNumberFormat="1" applyFont="1" applyFill="1" applyAlignment="1">
      <alignment horizontal="right" vertical="center"/>
    </xf>
    <xf numFmtId="184" fontId="7" fillId="3" borderId="0" xfId="0" applyNumberFormat="1" applyFont="1" applyFill="1">
      <alignment vertical="center"/>
    </xf>
    <xf numFmtId="0" fontId="7" fillId="3" borderId="0" xfId="0" applyFont="1" applyFill="1">
      <alignment vertical="center"/>
    </xf>
    <xf numFmtId="0" fontId="9" fillId="4" borderId="0" xfId="0" applyFont="1" applyFill="1">
      <alignment vertical="center"/>
    </xf>
    <xf numFmtId="0" fontId="3" fillId="3" borderId="0" xfId="0" applyFont="1" applyFill="1" applyAlignment="1">
      <alignment horizontal="center" vertical="center" wrapText="1"/>
    </xf>
    <xf numFmtId="184" fontId="8" fillId="3" borderId="0" xfId="0" applyNumberFormat="1" applyFont="1" applyFill="1" applyAlignment="1">
      <alignment horizontal="center" vertical="center"/>
    </xf>
    <xf numFmtId="0" fontId="3" fillId="0" borderId="21" xfId="0" applyFont="1" applyBorder="1" applyAlignment="1">
      <alignment vertical="center" wrapText="1"/>
    </xf>
    <xf numFmtId="0" fontId="11" fillId="8" borderId="21" xfId="0" applyFont="1" applyFill="1" applyBorder="1" applyAlignment="1">
      <alignment vertical="center" wrapText="1"/>
    </xf>
    <xf numFmtId="0" fontId="23" fillId="8" borderId="21" xfId="0" applyFont="1" applyFill="1" applyBorder="1" applyAlignment="1">
      <alignment horizontal="center" vertical="center" wrapText="1"/>
    </xf>
    <xf numFmtId="0" fontId="3" fillId="0" borderId="21" xfId="0" applyFont="1" applyBorder="1">
      <alignment vertical="center"/>
    </xf>
    <xf numFmtId="0" fontId="0" fillId="0" borderId="21" xfId="0" applyBorder="1">
      <alignment vertical="center"/>
    </xf>
    <xf numFmtId="0" fontId="18" fillId="3" borderId="12" xfId="0" applyFont="1" applyFill="1" applyBorder="1" applyAlignment="1">
      <alignment horizontal="center" vertical="center" wrapText="1"/>
    </xf>
    <xf numFmtId="0" fontId="7" fillId="10" borderId="21" xfId="0" applyFont="1" applyFill="1" applyBorder="1" applyAlignment="1">
      <alignment horizontal="center" vertical="center"/>
    </xf>
    <xf numFmtId="0" fontId="3" fillId="10" borderId="21" xfId="0" applyFont="1" applyFill="1" applyBorder="1" applyAlignment="1">
      <alignment horizontal="center" vertical="center"/>
    </xf>
    <xf numFmtId="0" fontId="3" fillId="10" borderId="0" xfId="0" applyFont="1" applyFill="1">
      <alignment vertical="center"/>
    </xf>
    <xf numFmtId="10" fontId="8" fillId="10" borderId="16" xfId="0" applyNumberFormat="1" applyFont="1" applyFill="1" applyBorder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7" fillId="10" borderId="1" xfId="0" applyFont="1" applyFill="1" applyBorder="1" applyAlignment="1">
      <alignment horizontal="center" vertical="center"/>
    </xf>
    <xf numFmtId="0" fontId="7" fillId="10" borderId="10" xfId="0" applyFont="1" applyFill="1" applyBorder="1" applyAlignment="1">
      <alignment horizontal="center" vertical="center"/>
    </xf>
    <xf numFmtId="0" fontId="3" fillId="3" borderId="21" xfId="0" applyFont="1" applyFill="1" applyBorder="1" applyAlignment="1">
      <alignment horizontal="center" vertical="center"/>
    </xf>
    <xf numFmtId="0" fontId="7" fillId="11" borderId="1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10" fontId="8" fillId="11" borderId="16" xfId="0" applyNumberFormat="1" applyFont="1" applyFill="1" applyBorder="1" applyAlignment="1">
      <alignment horizontal="center" vertical="center"/>
    </xf>
    <xf numFmtId="0" fontId="3" fillId="11" borderId="0" xfId="0" applyFont="1" applyFill="1">
      <alignment vertical="center"/>
    </xf>
    <xf numFmtId="10" fontId="13" fillId="0" borderId="21" xfId="0" applyNumberFormat="1" applyFont="1" applyBorder="1" applyAlignment="1">
      <alignment horizontal="center" vertical="center" wrapText="1"/>
    </xf>
    <xf numFmtId="0" fontId="23" fillId="7" borderId="21" xfId="0" applyFont="1" applyFill="1" applyBorder="1" applyAlignment="1">
      <alignment horizontal="center" vertical="center" wrapText="1"/>
    </xf>
    <xf numFmtId="0" fontId="23" fillId="3" borderId="21" xfId="0" applyFont="1" applyFill="1" applyBorder="1" applyAlignment="1">
      <alignment horizontal="center" vertical="center" wrapText="1"/>
    </xf>
    <xf numFmtId="0" fontId="23" fillId="3" borderId="21" xfId="0" applyFont="1" applyFill="1" applyBorder="1" applyAlignment="1">
      <alignment horizontal="left" vertical="center" wrapText="1"/>
    </xf>
    <xf numFmtId="187" fontId="23" fillId="8" borderId="21" xfId="0" applyNumberFormat="1" applyFont="1" applyFill="1" applyBorder="1" applyAlignment="1">
      <alignment horizontal="center" vertical="center" wrapText="1"/>
    </xf>
    <xf numFmtId="10" fontId="23" fillId="8" borderId="21" xfId="0" applyNumberFormat="1" applyFont="1" applyFill="1" applyBorder="1" applyAlignment="1">
      <alignment horizontal="center" vertical="center" wrapText="1"/>
    </xf>
    <xf numFmtId="10" fontId="11" fillId="8" borderId="21" xfId="0" applyNumberFormat="1" applyFont="1" applyFill="1" applyBorder="1" applyAlignment="1">
      <alignment horizontal="center" vertical="center"/>
    </xf>
    <xf numFmtId="9" fontId="23" fillId="8" borderId="21" xfId="0" applyNumberFormat="1" applyFont="1" applyFill="1" applyBorder="1" applyAlignment="1">
      <alignment horizontal="center" vertical="center" wrapText="1"/>
    </xf>
    <xf numFmtId="0" fontId="11" fillId="8" borderId="21" xfId="0" applyFont="1" applyFill="1" applyBorder="1" applyAlignment="1">
      <alignment horizontal="center" vertical="center" wrapText="1"/>
    </xf>
    <xf numFmtId="10" fontId="11" fillId="0" borderId="21" xfId="0" applyNumberFormat="1" applyFont="1" applyBorder="1" applyAlignment="1">
      <alignment horizontal="center" vertical="center"/>
    </xf>
    <xf numFmtId="9" fontId="23" fillId="7" borderId="21" xfId="0" applyNumberFormat="1" applyFont="1" applyFill="1" applyBorder="1" applyAlignment="1">
      <alignment horizontal="center" vertical="center" wrapText="1"/>
    </xf>
    <xf numFmtId="0" fontId="11" fillId="8" borderId="21" xfId="0" applyFont="1" applyFill="1" applyBorder="1" applyAlignment="1">
      <alignment horizontal="center" vertical="center"/>
    </xf>
    <xf numFmtId="183" fontId="23" fillId="0" borderId="21" xfId="0" applyNumberFormat="1" applyFont="1" applyBorder="1" applyAlignment="1">
      <alignment horizontal="center" vertical="center"/>
    </xf>
    <xf numFmtId="0" fontId="11" fillId="0" borderId="21" xfId="0" applyFont="1" applyBorder="1" applyAlignment="1">
      <alignment horizontal="center" vertical="center"/>
    </xf>
    <xf numFmtId="10" fontId="13" fillId="7" borderId="21" xfId="0" applyNumberFormat="1" applyFont="1" applyFill="1" applyBorder="1" applyAlignment="1">
      <alignment horizontal="center" vertical="center" wrapText="1"/>
    </xf>
    <xf numFmtId="183" fontId="11" fillId="8" borderId="21" xfId="0" applyNumberFormat="1" applyFont="1" applyFill="1" applyBorder="1" applyAlignment="1">
      <alignment horizontal="center" vertical="center"/>
    </xf>
    <xf numFmtId="183" fontId="11" fillId="0" borderId="21" xfId="0" applyNumberFormat="1" applyFont="1" applyBorder="1" applyAlignment="1">
      <alignment horizontal="center" vertical="center"/>
    </xf>
    <xf numFmtId="0" fontId="24" fillId="8" borderId="21" xfId="0" applyFont="1" applyFill="1" applyBorder="1" applyAlignment="1">
      <alignment horizontal="center" vertical="center" wrapText="1"/>
    </xf>
    <xf numFmtId="10" fontId="22" fillId="8" borderId="21" xfId="0" applyNumberFormat="1" applyFont="1" applyFill="1" applyBorder="1" applyAlignment="1">
      <alignment vertical="center" wrapText="1"/>
    </xf>
    <xf numFmtId="0" fontId="22" fillId="8" borderId="21" xfId="0" applyFont="1" applyFill="1" applyBorder="1" applyAlignment="1">
      <alignment vertical="center" wrapText="1"/>
    </xf>
    <xf numFmtId="10" fontId="11" fillId="9" borderId="21" xfId="0" applyNumberFormat="1" applyFont="1" applyFill="1" applyBorder="1" applyAlignment="1">
      <alignment horizontal="center" vertical="center" wrapText="1"/>
    </xf>
    <xf numFmtId="0" fontId="13" fillId="0" borderId="21" xfId="0" applyFont="1" applyBorder="1" applyAlignment="1">
      <alignment horizontal="left" vertical="center" wrapText="1"/>
    </xf>
    <xf numFmtId="0" fontId="11" fillId="3" borderId="21" xfId="0" applyFont="1" applyFill="1" applyBorder="1" applyAlignment="1">
      <alignment horizontal="left" vertical="center" wrapText="1"/>
    </xf>
    <xf numFmtId="0" fontId="0" fillId="0" borderId="21" xfId="0" applyBorder="1" applyAlignment="1">
      <alignment horizontal="center" vertical="center"/>
    </xf>
    <xf numFmtId="49" fontId="8" fillId="3" borderId="20" xfId="0" applyNumberFormat="1" applyFont="1" applyFill="1" applyBorder="1" applyAlignment="1">
      <alignment horizontal="center" vertical="center" wrapText="1"/>
    </xf>
    <xf numFmtId="49" fontId="7" fillId="3" borderId="14" xfId="0" applyNumberFormat="1" applyFont="1" applyFill="1" applyBorder="1" applyAlignment="1">
      <alignment horizontal="center" vertical="center" wrapText="1"/>
    </xf>
    <xf numFmtId="195" fontId="7" fillId="0" borderId="5" xfId="0" applyNumberFormat="1" applyFont="1" applyBorder="1" applyAlignment="1">
      <alignment horizontal="center" vertical="center"/>
    </xf>
    <xf numFmtId="49" fontId="7" fillId="3" borderId="21" xfId="0" applyNumberFormat="1" applyFont="1" applyFill="1" applyBorder="1" applyAlignment="1">
      <alignment horizontal="center" vertical="center" wrapText="1"/>
    </xf>
    <xf numFmtId="10" fontId="7" fillId="0" borderId="21" xfId="0" applyNumberFormat="1" applyFont="1" applyBorder="1" applyAlignment="1">
      <alignment horizontal="center" vertical="center"/>
    </xf>
    <xf numFmtId="10" fontId="23" fillId="0" borderId="21" xfId="0" applyNumberFormat="1" applyFont="1" applyBorder="1" applyAlignment="1">
      <alignment horizontal="center" vertical="center" wrapText="1"/>
    </xf>
    <xf numFmtId="10" fontId="11" fillId="7" borderId="21" xfId="0" applyNumberFormat="1" applyFont="1" applyFill="1" applyBorder="1" applyAlignment="1">
      <alignment horizontal="center" vertical="center" wrapText="1"/>
    </xf>
    <xf numFmtId="0" fontId="34" fillId="0" borderId="0" xfId="0" applyFont="1" applyAlignment="1"/>
    <xf numFmtId="14" fontId="0" fillId="0" borderId="21" xfId="0" applyNumberFormat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40" fontId="0" fillId="0" borderId="21" xfId="0" applyNumberFormat="1" applyBorder="1" applyAlignment="1">
      <alignment horizontal="left" vertical="center"/>
    </xf>
    <xf numFmtId="0" fontId="4" fillId="0" borderId="21" xfId="0" applyFont="1" applyBorder="1" applyAlignment="1">
      <alignment horizontal="left" vertical="center"/>
    </xf>
    <xf numFmtId="14" fontId="9" fillId="0" borderId="0" xfId="0" applyNumberFormat="1" applyFont="1" applyAlignment="1">
      <alignment horizontal="center" vertical="center" wrapText="1"/>
    </xf>
    <xf numFmtId="14" fontId="0" fillId="0" borderId="0" xfId="0" applyNumberFormat="1">
      <alignment vertical="center"/>
    </xf>
    <xf numFmtId="0" fontId="12" fillId="0" borderId="21" xfId="0" applyFont="1" applyBorder="1" applyAlignment="1"/>
    <xf numFmtId="0" fontId="12" fillId="0" borderId="21" xfId="0" applyFont="1" applyBorder="1">
      <alignment vertical="center"/>
    </xf>
    <xf numFmtId="0" fontId="23" fillId="0" borderId="21" xfId="0" applyFont="1" applyBorder="1" applyAlignment="1">
      <alignment horizontal="left" vertical="center" wrapText="1"/>
    </xf>
    <xf numFmtId="0" fontId="35" fillId="0" borderId="21" xfId="0" applyFont="1" applyBorder="1">
      <alignment vertical="center"/>
    </xf>
    <xf numFmtId="180" fontId="8" fillId="0" borderId="0" xfId="0" applyNumberFormat="1" applyFont="1">
      <alignment vertical="center"/>
    </xf>
    <xf numFmtId="10" fontId="8" fillId="12" borderId="16" xfId="0" applyNumberFormat="1" applyFont="1" applyFill="1" applyBorder="1" applyAlignment="1">
      <alignment horizontal="center" vertical="center"/>
    </xf>
    <xf numFmtId="183" fontId="3" fillId="3" borderId="23" xfId="0" applyNumberFormat="1" applyFont="1" applyFill="1" applyBorder="1" applyAlignment="1">
      <alignment vertical="center" wrapText="1"/>
    </xf>
    <xf numFmtId="0" fontId="36" fillId="13" borderId="23" xfId="1" applyNumberFormat="1" applyFont="1" applyFill="1" applyBorder="1" applyAlignment="1">
      <alignment horizontal="center" vertical="center"/>
    </xf>
    <xf numFmtId="43" fontId="36" fillId="13" borderId="23" xfId="1" applyFont="1" applyFill="1" applyBorder="1" applyAlignment="1">
      <alignment horizontal="center" vertical="center"/>
    </xf>
    <xf numFmtId="14" fontId="36" fillId="13" borderId="23" xfId="1" applyNumberFormat="1" applyFont="1" applyFill="1" applyBorder="1" applyAlignment="1">
      <alignment horizontal="center" vertical="center"/>
    </xf>
    <xf numFmtId="0" fontId="7" fillId="14" borderId="21" xfId="0" applyFont="1" applyFill="1" applyBorder="1" applyAlignment="1">
      <alignment horizontal="center"/>
    </xf>
    <xf numFmtId="0" fontId="0" fillId="14" borderId="0" xfId="0" applyFill="1" applyAlignment="1"/>
    <xf numFmtId="14" fontId="0" fillId="14" borderId="0" xfId="0" applyNumberFormat="1" applyFill="1" applyAlignment="1"/>
    <xf numFmtId="179" fontId="7" fillId="14" borderId="21" xfId="0" applyNumberFormat="1" applyFont="1" applyFill="1" applyBorder="1" applyAlignment="1">
      <alignment horizontal="left" vertical="center"/>
    </xf>
    <xf numFmtId="0" fontId="7" fillId="11" borderId="21" xfId="0" applyFont="1" applyFill="1" applyBorder="1" applyAlignment="1">
      <alignment horizontal="center"/>
    </xf>
    <xf numFmtId="40" fontId="8" fillId="11" borderId="21" xfId="0" applyNumberFormat="1" applyFont="1" applyFill="1" applyBorder="1">
      <alignment vertical="center"/>
    </xf>
    <xf numFmtId="179" fontId="7" fillId="11" borderId="19" xfId="0" applyNumberFormat="1" applyFont="1" applyFill="1" applyBorder="1" applyAlignment="1">
      <alignment horizontal="left" vertical="center"/>
    </xf>
    <xf numFmtId="179" fontId="7" fillId="11" borderId="21" xfId="0" applyNumberFormat="1" applyFont="1" applyFill="1" applyBorder="1" applyAlignment="1">
      <alignment horizontal="left" vertical="center"/>
    </xf>
    <xf numFmtId="0" fontId="7" fillId="11" borderId="4" xfId="0" applyFont="1" applyFill="1" applyBorder="1" applyAlignment="1">
      <alignment horizontal="center"/>
    </xf>
    <xf numFmtId="40" fontId="8" fillId="11" borderId="21" xfId="3" applyNumberFormat="1" applyFont="1" applyFill="1" applyBorder="1">
      <alignment vertical="center"/>
    </xf>
    <xf numFmtId="179" fontId="7" fillId="11" borderId="4" xfId="0" applyNumberFormat="1" applyFont="1" applyFill="1" applyBorder="1" applyAlignment="1">
      <alignment horizontal="left" vertical="center"/>
    </xf>
    <xf numFmtId="4" fontId="8" fillId="11" borderId="21" xfId="3" applyNumberFormat="1" applyFont="1" applyFill="1" applyBorder="1">
      <alignment vertical="center"/>
    </xf>
    <xf numFmtId="40" fontId="14" fillId="11" borderId="21" xfId="3" applyNumberFormat="1" applyFont="1" applyFill="1" applyBorder="1">
      <alignment vertical="center"/>
    </xf>
    <xf numFmtId="40" fontId="7" fillId="11" borderId="21" xfId="3" applyNumberFormat="1" applyFont="1" applyFill="1" applyBorder="1">
      <alignment vertical="center"/>
    </xf>
    <xf numFmtId="40" fontId="8" fillId="11" borderId="0" xfId="3" applyNumberFormat="1" applyFont="1" applyFill="1">
      <alignment vertical="center"/>
    </xf>
    <xf numFmtId="4" fontId="8" fillId="11" borderId="0" xfId="3" applyNumberFormat="1" applyFont="1" applyFill="1">
      <alignment vertical="center"/>
    </xf>
    <xf numFmtId="40" fontId="8" fillId="11" borderId="21" xfId="3" applyNumberFormat="1" applyFont="1" applyFill="1" applyBorder="1" applyAlignment="1">
      <alignment vertical="center" wrapText="1"/>
    </xf>
    <xf numFmtId="40" fontId="13" fillId="11" borderId="21" xfId="3" applyNumberFormat="1" applyFont="1" applyFill="1" applyBorder="1">
      <alignment vertical="center"/>
    </xf>
    <xf numFmtId="43" fontId="36" fillId="15" borderId="0" xfId="1" applyFont="1" applyFill="1" applyBorder="1" applyAlignment="1">
      <alignment horizontal="center" vertical="center"/>
    </xf>
    <xf numFmtId="43" fontId="36" fillId="13" borderId="0" xfId="1" applyFont="1" applyFill="1" applyBorder="1" applyAlignment="1">
      <alignment horizontal="center" vertical="center"/>
    </xf>
    <xf numFmtId="40" fontId="36" fillId="15" borderId="0" xfId="1" applyNumberFormat="1" applyFont="1" applyFill="1" applyBorder="1" applyAlignment="1">
      <alignment horizontal="center" vertical="center"/>
    </xf>
    <xf numFmtId="183" fontId="36" fillId="15" borderId="0" xfId="1" applyNumberFormat="1" applyFont="1" applyFill="1" applyBorder="1" applyAlignment="1">
      <alignment horizontal="center" vertical="center"/>
    </xf>
    <xf numFmtId="10" fontId="3" fillId="3" borderId="0" xfId="3" applyNumberFormat="1" applyFont="1" applyFill="1" applyAlignment="1">
      <alignment horizontal="center" vertical="center" wrapText="1"/>
    </xf>
    <xf numFmtId="40" fontId="3" fillId="0" borderId="21" xfId="3" applyNumberFormat="1" applyFont="1" applyBorder="1">
      <alignment vertical="center"/>
    </xf>
    <xf numFmtId="10" fontId="3" fillId="0" borderId="21" xfId="3" applyNumberFormat="1" applyFont="1" applyBorder="1" applyAlignment="1">
      <alignment horizontal="center" vertical="center"/>
    </xf>
    <xf numFmtId="183" fontId="12" fillId="0" borderId="21" xfId="0" applyNumberFormat="1" applyFont="1" applyBorder="1" applyAlignment="1"/>
    <xf numFmtId="183" fontId="23" fillId="0" borderId="21" xfId="0" applyNumberFormat="1" applyFont="1" applyBorder="1" applyAlignment="1">
      <alignment horizontal="left" vertical="center" wrapText="1"/>
    </xf>
    <xf numFmtId="9" fontId="23" fillId="0" borderId="21" xfId="0" applyNumberFormat="1" applyFont="1" applyBorder="1" applyAlignment="1">
      <alignment horizontal="left" vertical="center" wrapText="1"/>
    </xf>
    <xf numFmtId="49" fontId="8" fillId="3" borderId="0" xfId="0" applyNumberFormat="1" applyFont="1" applyFill="1" applyAlignment="1">
      <alignment horizontal="center" vertical="center" wrapText="1"/>
    </xf>
    <xf numFmtId="40" fontId="3" fillId="3" borderId="1" xfId="0" applyNumberFormat="1" applyFont="1" applyFill="1" applyBorder="1" applyAlignment="1">
      <alignment horizontal="center" vertical="center" wrapText="1"/>
    </xf>
    <xf numFmtId="14" fontId="23" fillId="3" borderId="21" xfId="3" applyNumberFormat="1" applyFont="1" applyFill="1" applyBorder="1" applyAlignment="1">
      <alignment horizontal="center" vertical="center" wrapText="1"/>
    </xf>
    <xf numFmtId="0" fontId="38" fillId="0" borderId="0" xfId="3" applyFont="1" applyAlignment="1"/>
    <xf numFmtId="0" fontId="4" fillId="0" borderId="0" xfId="3">
      <alignment vertical="center"/>
    </xf>
    <xf numFmtId="14" fontId="11" fillId="18" borderId="21" xfId="3" applyNumberFormat="1" applyFont="1" applyFill="1" applyBorder="1">
      <alignment vertical="center"/>
    </xf>
    <xf numFmtId="14" fontId="11" fillId="0" borderId="21" xfId="3" applyNumberFormat="1" applyFont="1" applyBorder="1">
      <alignment vertical="center"/>
    </xf>
    <xf numFmtId="43" fontId="11" fillId="0" borderId="21" xfId="1" applyFont="1" applyBorder="1">
      <alignment vertical="center"/>
    </xf>
    <xf numFmtId="14" fontId="4" fillId="0" borderId="0" xfId="3" applyNumberFormat="1">
      <alignment vertical="center"/>
    </xf>
    <xf numFmtId="0" fontId="38" fillId="0" borderId="0" xfId="3" applyFont="1">
      <alignment vertical="center"/>
    </xf>
    <xf numFmtId="14" fontId="11" fillId="0" borderId="21" xfId="3" applyNumberFormat="1" applyFont="1" applyBorder="1" applyAlignment="1">
      <alignment horizontal="left" vertical="center" wrapText="1"/>
    </xf>
    <xf numFmtId="9" fontId="11" fillId="0" borderId="0" xfId="3" applyNumberFormat="1" applyFont="1" applyAlignment="1">
      <alignment horizontal="left" vertical="center" wrapText="1"/>
    </xf>
    <xf numFmtId="0" fontId="8" fillId="0" borderId="0" xfId="3" applyFont="1">
      <alignment vertical="center"/>
    </xf>
    <xf numFmtId="10" fontId="23" fillId="0" borderId="21" xfId="0" applyNumberFormat="1" applyFont="1" applyBorder="1" applyAlignment="1">
      <alignment horizontal="center" vertical="center"/>
    </xf>
    <xf numFmtId="0" fontId="0" fillId="0" borderId="26" xfId="0" applyBorder="1">
      <alignment vertical="center"/>
    </xf>
    <xf numFmtId="10" fontId="11" fillId="7" borderId="21" xfId="0" applyNumberFormat="1" applyFont="1" applyFill="1" applyBorder="1" applyAlignment="1">
      <alignment horizontal="center" vertical="center"/>
    </xf>
    <xf numFmtId="177" fontId="21" fillId="0" borderId="3" xfId="0" applyNumberFormat="1" applyFont="1" applyBorder="1" applyAlignment="1">
      <alignment horizontal="center" vertical="center"/>
    </xf>
    <xf numFmtId="198" fontId="7" fillId="0" borderId="23" xfId="0" applyNumberFormat="1" applyFont="1" applyBorder="1" applyAlignment="1">
      <alignment horizontal="center" vertical="center"/>
    </xf>
    <xf numFmtId="198" fontId="7" fillId="10" borderId="23" xfId="0" applyNumberFormat="1" applyFont="1" applyFill="1" applyBorder="1" applyAlignment="1">
      <alignment horizontal="center" vertical="center"/>
    </xf>
    <xf numFmtId="198" fontId="8" fillId="0" borderId="23" xfId="0" applyNumberFormat="1" applyFont="1" applyBorder="1" applyAlignment="1">
      <alignment horizontal="center" vertical="center"/>
    </xf>
    <xf numFmtId="198" fontId="7" fillId="3" borderId="23" xfId="0" applyNumberFormat="1" applyFont="1" applyFill="1" applyBorder="1" applyAlignment="1">
      <alignment horizontal="center" vertical="center"/>
    </xf>
    <xf numFmtId="198" fontId="7" fillId="11" borderId="23" xfId="0" applyNumberFormat="1" applyFont="1" applyFill="1" applyBorder="1" applyAlignment="1">
      <alignment horizontal="center" vertical="center"/>
    </xf>
    <xf numFmtId="198" fontId="7" fillId="4" borderId="23" xfId="0" applyNumberFormat="1" applyFont="1" applyFill="1" applyBorder="1" applyAlignment="1">
      <alignment horizontal="center" vertical="center"/>
    </xf>
    <xf numFmtId="183" fontId="7" fillId="0" borderId="23" xfId="0" applyNumberFormat="1" applyFont="1" applyBorder="1" applyAlignment="1">
      <alignment horizontal="center" vertical="center"/>
    </xf>
    <xf numFmtId="183" fontId="7" fillId="10" borderId="23" xfId="0" applyNumberFormat="1" applyFont="1" applyFill="1" applyBorder="1" applyAlignment="1">
      <alignment horizontal="center" vertical="center"/>
    </xf>
    <xf numFmtId="183" fontId="8" fillId="0" borderId="23" xfId="0" applyNumberFormat="1" applyFont="1" applyBorder="1" applyAlignment="1">
      <alignment horizontal="center" vertical="center"/>
    </xf>
    <xf numFmtId="183" fontId="7" fillId="3" borderId="23" xfId="0" applyNumberFormat="1" applyFont="1" applyFill="1" applyBorder="1" applyAlignment="1">
      <alignment horizontal="center" vertical="center"/>
    </xf>
    <xf numFmtId="183" fontId="7" fillId="11" borderId="23" xfId="0" applyNumberFormat="1" applyFont="1" applyFill="1" applyBorder="1" applyAlignment="1">
      <alignment horizontal="center" vertical="center"/>
    </xf>
    <xf numFmtId="183" fontId="7" fillId="4" borderId="23" xfId="0" applyNumberFormat="1" applyFont="1" applyFill="1" applyBorder="1" applyAlignment="1">
      <alignment horizontal="center" vertical="center"/>
    </xf>
    <xf numFmtId="183" fontId="7" fillId="0" borderId="21" xfId="0" applyNumberFormat="1" applyFont="1" applyBorder="1" applyAlignment="1">
      <alignment horizontal="center" vertical="center"/>
    </xf>
    <xf numFmtId="183" fontId="7" fillId="4" borderId="21" xfId="0" applyNumberFormat="1" applyFont="1" applyFill="1" applyBorder="1" applyAlignment="1">
      <alignment horizontal="center" vertical="center"/>
    </xf>
    <xf numFmtId="183" fontId="7" fillId="10" borderId="21" xfId="0" applyNumberFormat="1" applyFont="1" applyFill="1" applyBorder="1" applyAlignment="1">
      <alignment horizontal="center" vertical="center"/>
    </xf>
    <xf numFmtId="183" fontId="7" fillId="3" borderId="18" xfId="0" applyNumberFormat="1" applyFont="1" applyFill="1" applyBorder="1" applyAlignment="1">
      <alignment horizontal="center" vertical="center"/>
    </xf>
    <xf numFmtId="183" fontId="3" fillId="0" borderId="1" xfId="0" applyNumberFormat="1" applyFont="1" applyBorder="1" applyAlignment="1">
      <alignment horizontal="center" vertical="center"/>
    </xf>
    <xf numFmtId="14" fontId="8" fillId="11" borderId="4" xfId="0" applyNumberFormat="1" applyFont="1" applyFill="1" applyBorder="1" applyAlignment="1">
      <alignment horizontal="center"/>
    </xf>
    <xf numFmtId="14" fontId="7" fillId="21" borderId="0" xfId="4" applyNumberFormat="1" applyFont="1" applyFill="1" applyAlignment="1">
      <alignment horizontal="center" vertical="center"/>
    </xf>
    <xf numFmtId="49" fontId="7" fillId="21" borderId="0" xfId="4" applyNumberFormat="1" applyFont="1" applyFill="1" applyAlignment="1">
      <alignment horizontal="center"/>
    </xf>
    <xf numFmtId="0" fontId="7" fillId="21" borderId="0" xfId="0" applyFont="1" applyFill="1" applyAlignment="1">
      <alignment horizontal="center"/>
    </xf>
    <xf numFmtId="4" fontId="7" fillId="21" borderId="0" xfId="0" applyNumberFormat="1" applyFont="1" applyFill="1" applyAlignment="1">
      <alignment horizontal="center"/>
    </xf>
    <xf numFmtId="177" fontId="7" fillId="21" borderId="0" xfId="4" applyNumberFormat="1" applyFont="1" applyFill="1" applyAlignment="1">
      <alignment horizontal="center"/>
    </xf>
    <xf numFmtId="177" fontId="7" fillId="20" borderId="0" xfId="4" applyNumberFormat="1" applyFont="1" applyFill="1" applyAlignment="1">
      <alignment horizontal="center"/>
    </xf>
    <xf numFmtId="177" fontId="7" fillId="20" borderId="0" xfId="4" applyNumberFormat="1" applyFont="1" applyFill="1" applyAlignment="1">
      <alignment horizontal="center" vertical="center"/>
    </xf>
    <xf numFmtId="181" fontId="7" fillId="20" borderId="0" xfId="4" applyNumberFormat="1" applyFont="1" applyFill="1" applyAlignment="1">
      <alignment horizontal="center"/>
    </xf>
    <xf numFmtId="197" fontId="7" fillId="20" borderId="0" xfId="4" applyNumberFormat="1" applyFont="1" applyFill="1" applyAlignment="1">
      <alignment horizontal="center"/>
    </xf>
    <xf numFmtId="49" fontId="36" fillId="13" borderId="0" xfId="1" applyNumberFormat="1" applyFont="1" applyFill="1" applyBorder="1" applyAlignment="1">
      <alignment horizontal="center" vertical="center"/>
    </xf>
    <xf numFmtId="0" fontId="36" fillId="13" borderId="0" xfId="1" applyNumberFormat="1" applyFont="1" applyFill="1" applyBorder="1" applyAlignment="1">
      <alignment horizontal="center" vertical="center"/>
    </xf>
    <xf numFmtId="4" fontId="36" fillId="13" borderId="0" xfId="1" applyNumberFormat="1" applyFont="1" applyFill="1" applyBorder="1" applyAlignment="1">
      <alignment horizontal="center" vertical="center"/>
    </xf>
    <xf numFmtId="183" fontId="40" fillId="15" borderId="0" xfId="1" applyNumberFormat="1" applyFont="1" applyFill="1" applyBorder="1" applyAlignment="1">
      <alignment horizontal="center" vertical="center"/>
    </xf>
    <xf numFmtId="14" fontId="7" fillId="16" borderId="0" xfId="4" applyNumberFormat="1" applyFont="1" applyFill="1" applyAlignment="1">
      <alignment horizontal="center" vertical="center"/>
    </xf>
    <xf numFmtId="49" fontId="7" fillId="16" borderId="0" xfId="4" applyNumberFormat="1" applyFont="1" applyFill="1" applyAlignment="1">
      <alignment horizontal="center"/>
    </xf>
    <xf numFmtId="0" fontId="7" fillId="16" borderId="0" xfId="0" applyFont="1" applyFill="1" applyAlignment="1">
      <alignment horizontal="center"/>
    </xf>
    <xf numFmtId="10" fontId="3" fillId="16" borderId="0" xfId="0" applyNumberFormat="1" applyFont="1" applyFill="1" applyAlignment="1">
      <alignment horizontal="center" vertical="center"/>
    </xf>
    <xf numFmtId="4" fontId="7" fillId="16" borderId="0" xfId="0" applyNumberFormat="1" applyFont="1" applyFill="1" applyAlignment="1">
      <alignment horizontal="center"/>
    </xf>
    <xf numFmtId="177" fontId="7" fillId="16" borderId="0" xfId="4" applyNumberFormat="1" applyFont="1" applyFill="1" applyAlignment="1">
      <alignment horizontal="center"/>
    </xf>
    <xf numFmtId="9" fontId="21" fillId="16" borderId="0" xfId="2" applyFont="1" applyFill="1" applyBorder="1" applyAlignment="1">
      <alignment horizontal="center" vertical="center"/>
    </xf>
    <xf numFmtId="181" fontId="21" fillId="17" borderId="0" xfId="0" applyNumberFormat="1" applyFont="1" applyFill="1" applyAlignment="1">
      <alignment horizontal="center" vertical="center"/>
    </xf>
    <xf numFmtId="177" fontId="7" fillId="17" borderId="0" xfId="4" applyNumberFormat="1" applyFont="1" applyFill="1" applyAlignment="1">
      <alignment horizontal="center"/>
    </xf>
    <xf numFmtId="177" fontId="7" fillId="17" borderId="0" xfId="4" applyNumberFormat="1" applyFont="1" applyFill="1" applyAlignment="1">
      <alignment horizontal="center" vertical="center"/>
    </xf>
    <xf numFmtId="181" fontId="7" fillId="17" borderId="0" xfId="4" applyNumberFormat="1" applyFont="1" applyFill="1" applyAlignment="1">
      <alignment horizontal="center"/>
    </xf>
    <xf numFmtId="181" fontId="7" fillId="19" borderId="0" xfId="4" applyNumberFormat="1" applyFont="1" applyFill="1" applyAlignment="1">
      <alignment horizontal="center"/>
    </xf>
    <xf numFmtId="197" fontId="7" fillId="17" borderId="0" xfId="4" applyNumberFormat="1" applyFont="1" applyFill="1" applyAlignment="1">
      <alignment horizontal="center"/>
    </xf>
    <xf numFmtId="40" fontId="7" fillId="17" borderId="0" xfId="4" applyNumberFormat="1" applyFont="1" applyFill="1" applyAlignment="1">
      <alignment horizontal="center"/>
    </xf>
    <xf numFmtId="14" fontId="18" fillId="16" borderId="0" xfId="4" applyNumberFormat="1" applyFont="1" applyFill="1" applyAlignment="1">
      <alignment horizontal="center" vertical="center"/>
    </xf>
    <xf numFmtId="49" fontId="18" fillId="16" borderId="0" xfId="4" applyNumberFormat="1" applyFont="1" applyFill="1" applyAlignment="1">
      <alignment horizontal="center"/>
    </xf>
    <xf numFmtId="0" fontId="18" fillId="16" borderId="0" xfId="0" applyFont="1" applyFill="1" applyAlignment="1">
      <alignment horizontal="center"/>
    </xf>
    <xf numFmtId="10" fontId="9" fillId="16" borderId="0" xfId="0" applyNumberFormat="1" applyFont="1" applyFill="1" applyAlignment="1">
      <alignment horizontal="center" vertical="center"/>
    </xf>
    <xf numFmtId="4" fontId="18" fillId="16" borderId="0" xfId="0" applyNumberFormat="1" applyFont="1" applyFill="1" applyAlignment="1">
      <alignment horizontal="center"/>
    </xf>
    <xf numFmtId="177" fontId="18" fillId="16" borderId="0" xfId="4" applyNumberFormat="1" applyFont="1" applyFill="1" applyAlignment="1">
      <alignment horizontal="center"/>
    </xf>
    <xf numFmtId="9" fontId="39" fillId="16" borderId="0" xfId="2" applyFont="1" applyFill="1" applyBorder="1" applyAlignment="1">
      <alignment horizontal="center" vertical="center"/>
    </xf>
    <xf numFmtId="181" fontId="39" fillId="19" borderId="0" xfId="0" applyNumberFormat="1" applyFont="1" applyFill="1" applyAlignment="1">
      <alignment horizontal="center" vertical="center"/>
    </xf>
    <xf numFmtId="177" fontId="18" fillId="17" borderId="0" xfId="4" applyNumberFormat="1" applyFont="1" applyFill="1" applyAlignment="1">
      <alignment horizontal="center"/>
    </xf>
    <xf numFmtId="177" fontId="18" fillId="17" borderId="0" xfId="4" applyNumberFormat="1" applyFont="1" applyFill="1" applyAlignment="1">
      <alignment horizontal="center" vertical="center"/>
    </xf>
    <xf numFmtId="181" fontId="18" fillId="19" borderId="0" xfId="4" applyNumberFormat="1" applyFont="1" applyFill="1" applyAlignment="1">
      <alignment horizontal="center"/>
    </xf>
    <xf numFmtId="197" fontId="18" fillId="17" borderId="0" xfId="4" applyNumberFormat="1" applyFont="1" applyFill="1" applyAlignment="1">
      <alignment horizontal="center"/>
    </xf>
    <xf numFmtId="181" fontId="39" fillId="17" borderId="0" xfId="0" applyNumberFormat="1" applyFont="1" applyFill="1" applyAlignment="1">
      <alignment horizontal="center" vertical="center"/>
    </xf>
    <xf numFmtId="183" fontId="3" fillId="22" borderId="23" xfId="0" applyNumberFormat="1" applyFont="1" applyFill="1" applyBorder="1" applyAlignment="1">
      <alignment vertical="center" wrapText="1"/>
    </xf>
    <xf numFmtId="0" fontId="7" fillId="22" borderId="1" xfId="0" applyFont="1" applyFill="1" applyBorder="1" applyAlignment="1">
      <alignment horizontal="center" vertical="center"/>
    </xf>
    <xf numFmtId="0" fontId="3" fillId="22" borderId="1" xfId="0" applyFont="1" applyFill="1" applyBorder="1" applyAlignment="1">
      <alignment horizontal="center" vertical="center" wrapText="1"/>
    </xf>
    <xf numFmtId="14" fontId="7" fillId="22" borderId="1" xfId="0" applyNumberFormat="1" applyFont="1" applyFill="1" applyBorder="1" applyAlignment="1">
      <alignment horizontal="center" vertical="center" wrapText="1"/>
    </xf>
    <xf numFmtId="181" fontId="21" fillId="22" borderId="3" xfId="0" applyNumberFormat="1" applyFont="1" applyFill="1" applyBorder="1" applyAlignment="1">
      <alignment horizontal="center" vertical="center"/>
    </xf>
    <xf numFmtId="0" fontId="3" fillId="22" borderId="21" xfId="0" applyFont="1" applyFill="1" applyBorder="1" applyAlignment="1">
      <alignment horizontal="center" vertical="center"/>
    </xf>
    <xf numFmtId="177" fontId="3" fillId="22" borderId="1" xfId="0" applyNumberFormat="1" applyFont="1" applyFill="1" applyBorder="1" applyAlignment="1">
      <alignment horizontal="center" vertical="center"/>
    </xf>
    <xf numFmtId="181" fontId="21" fillId="22" borderId="1" xfId="0" applyNumberFormat="1" applyFont="1" applyFill="1" applyBorder="1" applyAlignment="1">
      <alignment horizontal="center" vertical="center"/>
    </xf>
    <xf numFmtId="180" fontId="3" fillId="22" borderId="1" xfId="0" applyNumberFormat="1" applyFont="1" applyFill="1" applyBorder="1" applyAlignment="1">
      <alignment horizontal="center" vertical="center"/>
    </xf>
    <xf numFmtId="177" fontId="7" fillId="22" borderId="1" xfId="0" applyNumberFormat="1" applyFont="1" applyFill="1" applyBorder="1" applyAlignment="1">
      <alignment horizontal="center" vertical="center"/>
    </xf>
    <xf numFmtId="10" fontId="3" fillId="22" borderId="1" xfId="0" applyNumberFormat="1" applyFont="1" applyFill="1" applyBorder="1" applyAlignment="1">
      <alignment horizontal="center" vertical="center"/>
    </xf>
    <xf numFmtId="187" fontId="7" fillId="22" borderId="9" xfId="0" applyNumberFormat="1" applyFont="1" applyFill="1" applyBorder="1" applyAlignment="1">
      <alignment horizontal="center" vertical="center"/>
    </xf>
    <xf numFmtId="183" fontId="7" fillId="22" borderId="1" xfId="0" applyNumberFormat="1" applyFont="1" applyFill="1" applyBorder="1" applyAlignment="1">
      <alignment horizontal="center" vertical="center"/>
    </xf>
    <xf numFmtId="10" fontId="7" fillId="22" borderId="1" xfId="0" applyNumberFormat="1" applyFont="1" applyFill="1" applyBorder="1" applyAlignment="1">
      <alignment horizontal="center" vertical="center"/>
    </xf>
    <xf numFmtId="179" fontId="7" fillId="22" borderId="1" xfId="0" applyNumberFormat="1" applyFont="1" applyFill="1" applyBorder="1" applyAlignment="1">
      <alignment horizontal="left" vertical="center"/>
    </xf>
    <xf numFmtId="183" fontId="7" fillId="22" borderId="23" xfId="0" applyNumberFormat="1" applyFont="1" applyFill="1" applyBorder="1" applyAlignment="1">
      <alignment horizontal="center" vertical="center"/>
    </xf>
    <xf numFmtId="198" fontId="7" fillId="22" borderId="23" xfId="0" applyNumberFormat="1" applyFont="1" applyFill="1" applyBorder="1" applyAlignment="1">
      <alignment horizontal="center" vertical="center"/>
    </xf>
    <xf numFmtId="40" fontId="3" fillId="22" borderId="21" xfId="3" applyNumberFormat="1" applyFont="1" applyFill="1" applyBorder="1">
      <alignment vertical="center"/>
    </xf>
    <xf numFmtId="10" fontId="8" fillId="22" borderId="16" xfId="0" applyNumberFormat="1" applyFont="1" applyFill="1" applyBorder="1" applyAlignment="1">
      <alignment horizontal="center" vertical="center"/>
    </xf>
    <xf numFmtId="10" fontId="3" fillId="22" borderId="0" xfId="0" applyNumberFormat="1" applyFont="1" applyFill="1" applyAlignment="1">
      <alignment horizontal="center" vertical="center"/>
    </xf>
    <xf numFmtId="183" fontId="3" fillId="22" borderId="0" xfId="0" applyNumberFormat="1" applyFont="1" applyFill="1" applyAlignment="1">
      <alignment horizontal="center" vertical="center"/>
    </xf>
    <xf numFmtId="0" fontId="3" fillId="22" borderId="0" xfId="0" applyFont="1" applyFill="1">
      <alignment vertical="center"/>
    </xf>
    <xf numFmtId="14" fontId="7" fillId="22" borderId="0" xfId="4" applyNumberFormat="1" applyFont="1" applyFill="1" applyAlignment="1">
      <alignment horizontal="center" vertical="center"/>
    </xf>
    <xf numFmtId="49" fontId="7" fillId="22" borderId="0" xfId="4" applyNumberFormat="1" applyFont="1" applyFill="1" applyAlignment="1">
      <alignment horizontal="center"/>
    </xf>
    <xf numFmtId="0" fontId="7" fillId="22" borderId="0" xfId="0" applyFont="1" applyFill="1" applyAlignment="1">
      <alignment horizontal="center"/>
    </xf>
    <xf numFmtId="4" fontId="7" fillId="22" borderId="0" xfId="0" applyNumberFormat="1" applyFont="1" applyFill="1" applyAlignment="1">
      <alignment horizontal="center"/>
    </xf>
    <xf numFmtId="177" fontId="7" fillId="22" borderId="0" xfId="4" applyNumberFormat="1" applyFont="1" applyFill="1" applyAlignment="1">
      <alignment horizontal="center"/>
    </xf>
    <xf numFmtId="9" fontId="21" fillId="22" borderId="0" xfId="2" applyFont="1" applyFill="1" applyBorder="1" applyAlignment="1">
      <alignment horizontal="center" vertical="center"/>
    </xf>
    <xf numFmtId="181" fontId="21" fillId="22" borderId="0" xfId="0" applyNumberFormat="1" applyFont="1" applyFill="1" applyAlignment="1">
      <alignment horizontal="center" vertical="center"/>
    </xf>
    <xf numFmtId="177" fontId="7" fillId="22" borderId="0" xfId="4" applyNumberFormat="1" applyFont="1" applyFill="1" applyAlignment="1">
      <alignment horizontal="center" vertical="center"/>
    </xf>
    <xf numFmtId="181" fontId="7" fillId="22" borderId="0" xfId="4" applyNumberFormat="1" applyFont="1" applyFill="1" applyAlignment="1">
      <alignment horizontal="center"/>
    </xf>
    <xf numFmtId="197" fontId="7" fillId="22" borderId="0" xfId="4" applyNumberFormat="1" applyFont="1" applyFill="1" applyAlignment="1">
      <alignment horizontal="center"/>
    </xf>
    <xf numFmtId="0" fontId="0" fillId="22" borderId="0" xfId="0" applyFill="1">
      <alignment vertical="center"/>
    </xf>
    <xf numFmtId="196" fontId="7" fillId="22" borderId="0" xfId="4" applyNumberFormat="1" applyFont="1" applyFill="1" applyAlignment="1">
      <alignment horizontal="center"/>
    </xf>
    <xf numFmtId="181" fontId="18" fillId="17" borderId="0" xfId="4" applyNumberFormat="1" applyFont="1" applyFill="1" applyAlignment="1">
      <alignment horizontal="center"/>
    </xf>
    <xf numFmtId="183" fontId="36" fillId="13" borderId="0" xfId="1" applyNumberFormat="1" applyFont="1" applyFill="1" applyBorder="1" applyAlignment="1">
      <alignment horizontal="center" vertical="center"/>
    </xf>
    <xf numFmtId="183" fontId="3" fillId="16" borderId="0" xfId="0" applyNumberFormat="1" applyFont="1" applyFill="1" applyAlignment="1">
      <alignment horizontal="center" vertical="center"/>
    </xf>
    <xf numFmtId="183" fontId="9" fillId="16" borderId="0" xfId="0" applyNumberFormat="1" applyFont="1" applyFill="1" applyAlignment="1">
      <alignment horizontal="center" vertical="center"/>
    </xf>
    <xf numFmtId="183" fontId="0" fillId="0" borderId="0" xfId="0" applyNumberFormat="1">
      <alignment vertical="center"/>
    </xf>
    <xf numFmtId="4" fontId="20" fillId="0" borderId="8" xfId="0" applyNumberFormat="1" applyFont="1" applyBorder="1" applyAlignment="1">
      <alignment horizontal="right"/>
    </xf>
    <xf numFmtId="49" fontId="7" fillId="23" borderId="0" xfId="4" applyNumberFormat="1" applyFont="1" applyFill="1" applyAlignment="1">
      <alignment horizontal="center"/>
    </xf>
    <xf numFmtId="177" fontId="7" fillId="23" borderId="0" xfId="4" applyNumberFormat="1" applyFont="1" applyFill="1" applyAlignment="1">
      <alignment horizontal="center"/>
    </xf>
    <xf numFmtId="177" fontId="7" fillId="23" borderId="0" xfId="4" applyNumberFormat="1" applyFont="1" applyFill="1" applyAlignment="1">
      <alignment horizontal="center" vertical="center"/>
    </xf>
    <xf numFmtId="0" fontId="6" fillId="3" borderId="0" xfId="3" applyFont="1" applyFill="1" applyAlignment="1">
      <alignment horizontal="center" vertical="center" wrapText="1"/>
    </xf>
    <xf numFmtId="14" fontId="6" fillId="3" borderId="0" xfId="3" applyNumberFormat="1" applyFont="1" applyFill="1" applyAlignment="1">
      <alignment horizontal="center" vertical="center" wrapText="1"/>
    </xf>
    <xf numFmtId="0" fontId="6" fillId="3" borderId="0" xfId="3" applyFont="1" applyFill="1" applyAlignment="1">
      <alignment vertical="center" wrapText="1"/>
    </xf>
    <xf numFmtId="14" fontId="3" fillId="0" borderId="0" xfId="3" applyNumberFormat="1" applyFont="1" applyAlignment="1">
      <alignment horizontal="center" vertical="center"/>
    </xf>
    <xf numFmtId="4" fontId="6" fillId="3" borderId="0" xfId="3" applyNumberFormat="1" applyFont="1" applyFill="1" applyAlignment="1">
      <alignment horizontal="center" vertical="center" wrapText="1"/>
    </xf>
    <xf numFmtId="4" fontId="10" fillId="3" borderId="0" xfId="3" applyNumberFormat="1" applyFont="1" applyFill="1" applyAlignment="1">
      <alignment horizontal="center" vertical="center" wrapText="1"/>
    </xf>
    <xf numFmtId="0" fontId="5" fillId="3" borderId="0" xfId="3" applyFont="1" applyFill="1">
      <alignment vertical="center"/>
    </xf>
    <xf numFmtId="0" fontId="3" fillId="0" borderId="0" xfId="3" applyFont="1" applyAlignment="1">
      <alignment horizontal="center" vertical="center"/>
    </xf>
    <xf numFmtId="3" fontId="3" fillId="0" borderId="0" xfId="3" applyNumberFormat="1" applyFont="1" applyAlignment="1">
      <alignment horizontal="center" vertical="center"/>
    </xf>
    <xf numFmtId="0" fontId="3" fillId="0" borderId="0" xfId="3" applyFont="1">
      <alignment vertical="center"/>
    </xf>
    <xf numFmtId="4" fontId="3" fillId="0" borderId="0" xfId="3" applyNumberFormat="1" applyFont="1" applyAlignment="1">
      <alignment horizontal="center" vertical="center"/>
    </xf>
    <xf numFmtId="10" fontId="3" fillId="0" borderId="0" xfId="3" applyNumberFormat="1" applyFont="1" applyAlignment="1">
      <alignment horizontal="center" vertical="center"/>
    </xf>
    <xf numFmtId="43" fontId="3" fillId="0" borderId="0" xfId="3" applyNumberFormat="1" applyFont="1" applyAlignment="1">
      <alignment horizontal="center" vertical="center"/>
    </xf>
    <xf numFmtId="43" fontId="3" fillId="0" borderId="0" xfId="3" applyNumberFormat="1" applyFont="1" applyAlignment="1">
      <alignment horizontal="left" vertical="center"/>
    </xf>
    <xf numFmtId="43" fontId="3" fillId="0" borderId="0" xfId="3" applyNumberFormat="1" applyFont="1">
      <alignment vertical="center"/>
    </xf>
    <xf numFmtId="0" fontId="7" fillId="0" borderId="0" xfId="3" applyFont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4" fillId="0" borderId="0" xfId="3" applyAlignment="1">
      <alignment horizontal="center" vertical="center"/>
    </xf>
    <xf numFmtId="183" fontId="3" fillId="0" borderId="0" xfId="3" applyNumberFormat="1" applyFont="1" applyAlignment="1">
      <alignment horizontal="center" vertical="center"/>
    </xf>
    <xf numFmtId="0" fontId="8" fillId="0" borderId="0" xfId="3" applyFont="1" applyAlignment="1">
      <alignment horizontal="center" vertical="center"/>
    </xf>
    <xf numFmtId="0" fontId="9" fillId="0" borderId="0" xfId="3" applyFont="1" applyAlignment="1">
      <alignment horizontal="center" vertical="center"/>
    </xf>
    <xf numFmtId="14" fontId="9" fillId="0" borderId="0" xfId="3" applyNumberFormat="1" applyFont="1" applyAlignment="1">
      <alignment horizontal="left" vertical="center" wrapText="1"/>
    </xf>
    <xf numFmtId="43" fontId="9" fillId="0" borderId="0" xfId="3" applyNumberFormat="1" applyFont="1">
      <alignment vertical="center"/>
    </xf>
    <xf numFmtId="183" fontId="3" fillId="0" borderId="0" xfId="3" applyNumberFormat="1" applyFont="1">
      <alignment vertical="center"/>
    </xf>
    <xf numFmtId="0" fontId="3" fillId="0" borderId="0" xfId="3" applyFont="1" applyAlignment="1">
      <alignment horizontal="left" vertical="center" wrapText="1"/>
    </xf>
    <xf numFmtId="43" fontId="3" fillId="0" borderId="0" xfId="1" applyFont="1" applyBorder="1" applyAlignment="1">
      <alignment horizontal="left" vertical="center"/>
    </xf>
    <xf numFmtId="183" fontId="6" fillId="3" borderId="0" xfId="3" applyNumberFormat="1" applyFont="1" applyFill="1" applyAlignment="1">
      <alignment horizontal="center" vertical="center" wrapText="1"/>
    </xf>
    <xf numFmtId="183" fontId="3" fillId="0" borderId="0" xfId="1" applyNumberFormat="1" applyFont="1" applyAlignment="1">
      <alignment horizontal="center" vertical="center"/>
    </xf>
    <xf numFmtId="183" fontId="4" fillId="0" borderId="0" xfId="3" applyNumberFormat="1">
      <alignment vertical="center"/>
    </xf>
    <xf numFmtId="183" fontId="3" fillId="0" borderId="0" xfId="1" applyNumberFormat="1" applyFont="1" applyBorder="1" applyAlignment="1">
      <alignment horizontal="center" vertical="center"/>
    </xf>
    <xf numFmtId="183" fontId="7" fillId="0" borderId="0" xfId="1" applyNumberFormat="1" applyFont="1" applyAlignment="1">
      <alignment horizontal="center" vertical="center"/>
    </xf>
    <xf numFmtId="183" fontId="4" fillId="0" borderId="0" xfId="3" applyNumberFormat="1" applyAlignment="1">
      <alignment horizontal="center" vertical="center"/>
    </xf>
    <xf numFmtId="183" fontId="8" fillId="0" borderId="0" xfId="3" applyNumberFormat="1" applyFont="1" applyAlignment="1">
      <alignment horizontal="center" vertical="center"/>
    </xf>
    <xf numFmtId="40" fontId="0" fillId="0" borderId="21" xfId="0" applyNumberFormat="1" applyBorder="1" applyAlignment="1">
      <alignment horizontal="center" vertical="center"/>
    </xf>
    <xf numFmtId="10" fontId="7" fillId="21" borderId="0" xfId="0" applyNumberFormat="1" applyFont="1" applyFill="1" applyAlignment="1">
      <alignment horizontal="center" vertical="center"/>
    </xf>
    <xf numFmtId="183" fontId="7" fillId="21" borderId="0" xfId="0" applyNumberFormat="1" applyFont="1" applyFill="1" applyAlignment="1">
      <alignment horizontal="center" vertical="center"/>
    </xf>
    <xf numFmtId="9" fontId="7" fillId="21" borderId="0" xfId="2" applyFont="1" applyFill="1" applyBorder="1" applyAlignment="1">
      <alignment horizontal="center" vertical="center"/>
    </xf>
    <xf numFmtId="181" fontId="7" fillId="20" borderId="0" xfId="0" applyNumberFormat="1" applyFont="1" applyFill="1" applyAlignment="1">
      <alignment horizontal="center" vertical="center"/>
    </xf>
    <xf numFmtId="181" fontId="7" fillId="21" borderId="0" xfId="4" applyNumberFormat="1" applyFont="1" applyFill="1" applyAlignment="1">
      <alignment horizontal="center"/>
    </xf>
    <xf numFmtId="14" fontId="7" fillId="23" borderId="0" xfId="4" applyNumberFormat="1" applyFont="1" applyFill="1" applyAlignment="1">
      <alignment horizontal="center" vertical="center"/>
    </xf>
    <xf numFmtId="0" fontId="7" fillId="23" borderId="0" xfId="0" applyFont="1" applyFill="1" applyAlignment="1">
      <alignment horizontal="center"/>
    </xf>
    <xf numFmtId="10" fontId="7" fillId="23" borderId="0" xfId="0" applyNumberFormat="1" applyFont="1" applyFill="1" applyAlignment="1">
      <alignment horizontal="center" vertical="center"/>
    </xf>
    <xf numFmtId="183" fontId="7" fillId="23" borderId="0" xfId="0" applyNumberFormat="1" applyFont="1" applyFill="1" applyAlignment="1">
      <alignment horizontal="center" vertical="center"/>
    </xf>
    <xf numFmtId="4" fontId="7" fillId="23" borderId="0" xfId="0" applyNumberFormat="1" applyFont="1" applyFill="1" applyAlignment="1">
      <alignment horizontal="center"/>
    </xf>
    <xf numFmtId="9" fontId="7" fillId="23" borderId="0" xfId="2" applyFont="1" applyFill="1" applyBorder="1" applyAlignment="1">
      <alignment horizontal="center" vertical="center"/>
    </xf>
    <xf numFmtId="181" fontId="7" fillId="23" borderId="0" xfId="0" applyNumberFormat="1" applyFont="1" applyFill="1" applyAlignment="1">
      <alignment horizontal="center" vertical="center"/>
    </xf>
    <xf numFmtId="181" fontId="7" fillId="23" borderId="0" xfId="4" applyNumberFormat="1" applyFont="1" applyFill="1" applyAlignment="1">
      <alignment horizontal="center"/>
    </xf>
    <xf numFmtId="197" fontId="7" fillId="23" borderId="0" xfId="4" applyNumberFormat="1" applyFont="1" applyFill="1" applyAlignment="1">
      <alignment horizontal="center"/>
    </xf>
    <xf numFmtId="14" fontId="7" fillId="21" borderId="0" xfId="0" applyNumberFormat="1" applyFont="1" applyFill="1" applyAlignment="1">
      <alignment horizontal="center"/>
    </xf>
    <xf numFmtId="183" fontId="3" fillId="3" borderId="27" xfId="0" applyNumberFormat="1" applyFont="1" applyFill="1" applyBorder="1" applyAlignment="1">
      <alignment vertical="center" wrapText="1"/>
    </xf>
    <xf numFmtId="0" fontId="3" fillId="0" borderId="21" xfId="0" applyFont="1" applyBorder="1" applyAlignment="1">
      <alignment horizontal="center" vertical="center" wrapText="1"/>
    </xf>
    <xf numFmtId="14" fontId="7" fillId="0" borderId="21" xfId="0" applyNumberFormat="1" applyFont="1" applyBorder="1" applyAlignment="1">
      <alignment horizontal="center" vertical="center" wrapText="1"/>
    </xf>
    <xf numFmtId="181" fontId="21" fillId="0" borderId="20" xfId="0" applyNumberFormat="1" applyFont="1" applyBorder="1" applyAlignment="1">
      <alignment horizontal="center" vertical="center"/>
    </xf>
    <xf numFmtId="177" fontId="21" fillId="0" borderId="20" xfId="0" applyNumberFormat="1" applyFont="1" applyBorder="1" applyAlignment="1">
      <alignment horizontal="center" vertical="center"/>
    </xf>
    <xf numFmtId="177" fontId="3" fillId="0" borderId="21" xfId="0" applyNumberFormat="1" applyFont="1" applyBorder="1" applyAlignment="1">
      <alignment horizontal="center" vertical="center"/>
    </xf>
    <xf numFmtId="181" fontId="21" fillId="0" borderId="21" xfId="0" applyNumberFormat="1" applyFont="1" applyBorder="1" applyAlignment="1">
      <alignment horizontal="center" vertical="center"/>
    </xf>
    <xf numFmtId="180" fontId="3" fillId="0" borderId="21" xfId="0" applyNumberFormat="1" applyFont="1" applyBorder="1" applyAlignment="1">
      <alignment horizontal="center" vertical="center"/>
    </xf>
    <xf numFmtId="177" fontId="7" fillId="0" borderId="21" xfId="0" applyNumberFormat="1" applyFont="1" applyBorder="1" applyAlignment="1">
      <alignment horizontal="center" vertical="center"/>
    </xf>
    <xf numFmtId="10" fontId="3" fillId="0" borderId="21" xfId="0" applyNumberFormat="1" applyFont="1" applyBorder="1" applyAlignment="1">
      <alignment horizontal="center" vertical="center"/>
    </xf>
    <xf numFmtId="187" fontId="7" fillId="0" borderId="28" xfId="0" applyNumberFormat="1" applyFont="1" applyBorder="1" applyAlignment="1">
      <alignment horizontal="center" vertical="center"/>
    </xf>
    <xf numFmtId="10" fontId="7" fillId="0" borderId="21" xfId="2" applyNumberFormat="1" applyFont="1" applyFill="1" applyBorder="1" applyAlignment="1">
      <alignment horizontal="center" vertical="center"/>
    </xf>
    <xf numFmtId="179" fontId="7" fillId="0" borderId="21" xfId="0" applyNumberFormat="1" applyFont="1" applyBorder="1" applyAlignment="1">
      <alignment horizontal="left" vertical="center"/>
    </xf>
    <xf numFmtId="183" fontId="7" fillId="0" borderId="27" xfId="0" applyNumberFormat="1" applyFont="1" applyBorder="1" applyAlignment="1">
      <alignment horizontal="center" vertical="center"/>
    </xf>
    <xf numFmtId="198" fontId="7" fillId="0" borderId="27" xfId="0" applyNumberFormat="1" applyFont="1" applyBorder="1" applyAlignment="1">
      <alignment horizontal="center" vertical="center"/>
    </xf>
    <xf numFmtId="40" fontId="3" fillId="0" borderId="1" xfId="3" applyNumberFormat="1" applyFont="1" applyBorder="1">
      <alignment vertical="center"/>
    </xf>
    <xf numFmtId="201" fontId="36" fillId="15" borderId="0" xfId="1" applyNumberFormat="1" applyFont="1" applyFill="1" applyBorder="1" applyAlignment="1">
      <alignment horizontal="center" vertical="center"/>
    </xf>
    <xf numFmtId="201" fontId="21" fillId="17" borderId="0" xfId="0" applyNumberFormat="1" applyFont="1" applyFill="1" applyAlignment="1">
      <alignment horizontal="center" vertical="center"/>
    </xf>
    <xf numFmtId="201" fontId="7" fillId="20" borderId="0" xfId="0" applyNumberFormat="1" applyFont="1" applyFill="1" applyAlignment="1">
      <alignment horizontal="center" vertical="center"/>
    </xf>
    <xf numFmtId="201" fontId="0" fillId="0" borderId="0" xfId="0" applyNumberFormat="1" applyAlignment="1">
      <alignment horizontal="center" vertical="center"/>
    </xf>
    <xf numFmtId="201" fontId="7" fillId="20" borderId="0" xfId="4" applyNumberFormat="1" applyFont="1" applyFill="1" applyAlignment="1">
      <alignment horizontal="center" vertical="center"/>
    </xf>
    <xf numFmtId="201" fontId="7" fillId="23" borderId="0" xfId="4" applyNumberFormat="1" applyFont="1" applyFill="1" applyAlignment="1">
      <alignment horizontal="center" vertical="center"/>
    </xf>
    <xf numFmtId="14" fontId="7" fillId="24" borderId="0" xfId="4" applyNumberFormat="1" applyFont="1" applyFill="1" applyAlignment="1">
      <alignment horizontal="center" vertical="center"/>
    </xf>
    <xf numFmtId="49" fontId="7" fillId="24" borderId="0" xfId="4" applyNumberFormat="1" applyFont="1" applyFill="1" applyAlignment="1">
      <alignment horizontal="center"/>
    </xf>
    <xf numFmtId="0" fontId="7" fillId="24" borderId="0" xfId="0" applyFont="1" applyFill="1" applyAlignment="1">
      <alignment horizontal="center"/>
    </xf>
    <xf numFmtId="10" fontId="7" fillId="24" borderId="0" xfId="0" applyNumberFormat="1" applyFont="1" applyFill="1" applyAlignment="1">
      <alignment horizontal="center" vertical="center"/>
    </xf>
    <xf numFmtId="183" fontId="7" fillId="24" borderId="0" xfId="0" applyNumberFormat="1" applyFont="1" applyFill="1" applyAlignment="1">
      <alignment horizontal="center" vertical="center"/>
    </xf>
    <xf numFmtId="4" fontId="7" fillId="24" borderId="0" xfId="0" applyNumberFormat="1" applyFont="1" applyFill="1" applyAlignment="1">
      <alignment horizontal="center"/>
    </xf>
    <xf numFmtId="177" fontId="7" fillId="24" borderId="0" xfId="4" applyNumberFormat="1" applyFont="1" applyFill="1" applyAlignment="1">
      <alignment horizontal="center"/>
    </xf>
    <xf numFmtId="9" fontId="7" fillId="24" borderId="0" xfId="2" applyFont="1" applyFill="1" applyBorder="1" applyAlignment="1">
      <alignment horizontal="center" vertical="center"/>
    </xf>
    <xf numFmtId="181" fontId="7" fillId="24" borderId="0" xfId="0" applyNumberFormat="1" applyFont="1" applyFill="1" applyAlignment="1">
      <alignment horizontal="center" vertical="center"/>
    </xf>
    <xf numFmtId="177" fontId="7" fillId="24" borderId="0" xfId="4" applyNumberFormat="1" applyFont="1" applyFill="1" applyAlignment="1">
      <alignment horizontal="center" vertical="center"/>
    </xf>
    <xf numFmtId="181" fontId="7" fillId="24" borderId="0" xfId="4" applyNumberFormat="1" applyFont="1" applyFill="1" applyAlignment="1">
      <alignment horizontal="center"/>
    </xf>
    <xf numFmtId="197" fontId="7" fillId="24" borderId="0" xfId="4" applyNumberFormat="1" applyFont="1" applyFill="1" applyAlignment="1">
      <alignment horizontal="center"/>
    </xf>
    <xf numFmtId="201" fontId="7" fillId="24" borderId="0" xfId="4" applyNumberFormat="1" applyFont="1" applyFill="1" applyAlignment="1">
      <alignment horizontal="center" vertical="center"/>
    </xf>
    <xf numFmtId="177" fontId="8" fillId="0" borderId="21" xfId="0" applyNumberFormat="1" applyFont="1" applyBorder="1" applyAlignment="1">
      <alignment horizontal="center" vertical="center"/>
    </xf>
    <xf numFmtId="197" fontId="8" fillId="0" borderId="21" xfId="0" applyNumberFormat="1" applyFont="1" applyBorder="1" applyAlignment="1">
      <alignment horizontal="center" vertical="center"/>
    </xf>
    <xf numFmtId="0" fontId="9" fillId="0" borderId="21" xfId="0" applyFont="1" applyBorder="1" applyAlignment="1">
      <alignment horizontal="center" vertical="center" wrapText="1"/>
    </xf>
    <xf numFmtId="177" fontId="3" fillId="3" borderId="21" xfId="0" applyNumberFormat="1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 wrapText="1"/>
    </xf>
    <xf numFmtId="43" fontId="8" fillId="11" borderId="21" xfId="1" applyFont="1" applyFill="1" applyBorder="1">
      <alignment vertical="center"/>
    </xf>
    <xf numFmtId="43" fontId="14" fillId="11" borderId="21" xfId="1" applyFont="1" applyFill="1" applyBorder="1" applyAlignment="1">
      <alignment horizontal="right" vertical="center"/>
    </xf>
    <xf numFmtId="4" fontId="8" fillId="11" borderId="21" xfId="3" applyNumberFormat="1" applyFont="1" applyFill="1" applyBorder="1" applyAlignment="1">
      <alignment horizontal="right" vertical="center"/>
    </xf>
    <xf numFmtId="43" fontId="8" fillId="11" borderId="21" xfId="1" applyFont="1" applyFill="1" applyBorder="1" applyAlignment="1">
      <alignment horizontal="right" vertical="center"/>
    </xf>
    <xf numFmtId="40" fontId="13" fillId="11" borderId="4" xfId="3" applyNumberFormat="1" applyFont="1" applyFill="1" applyBorder="1" applyAlignment="1">
      <alignment vertical="center" wrapText="1"/>
    </xf>
    <xf numFmtId="43" fontId="8" fillId="11" borderId="0" xfId="1" applyFont="1" applyFill="1" applyAlignment="1">
      <alignment horizontal="right" vertical="center"/>
    </xf>
    <xf numFmtId="0" fontId="8" fillId="11" borderId="21" xfId="1" applyNumberFormat="1" applyFont="1" applyFill="1" applyBorder="1" applyAlignment="1">
      <alignment horizontal="right" vertical="center"/>
    </xf>
    <xf numFmtId="202" fontId="0" fillId="0" borderId="21" xfId="0" applyNumberFormat="1" applyBorder="1" applyAlignment="1">
      <alignment horizontal="left" vertical="center"/>
    </xf>
    <xf numFmtId="183" fontId="21" fillId="16" borderId="0" xfId="2" applyNumberFormat="1" applyFont="1" applyFill="1" applyBorder="1" applyAlignment="1">
      <alignment horizontal="center" vertical="center"/>
    </xf>
    <xf numFmtId="177" fontId="7" fillId="20" borderId="0" xfId="0" applyNumberFormat="1" applyFont="1" applyFill="1" applyAlignment="1">
      <alignment horizontal="center" vertical="center"/>
    </xf>
    <xf numFmtId="177" fontId="7" fillId="23" borderId="0" xfId="0" applyNumberFormat="1" applyFont="1" applyFill="1" applyAlignment="1">
      <alignment horizontal="center" vertical="center"/>
    </xf>
    <xf numFmtId="177" fontId="7" fillId="24" borderId="0" xfId="0" applyNumberFormat="1" applyFont="1" applyFill="1" applyAlignment="1">
      <alignment horizontal="center" vertical="center"/>
    </xf>
    <xf numFmtId="0" fontId="11" fillId="0" borderId="25" xfId="0" applyFont="1" applyBorder="1" applyAlignment="1">
      <alignment horizontal="center" vertical="center" wrapText="1"/>
    </xf>
    <xf numFmtId="0" fontId="11" fillId="0" borderId="26" xfId="0" applyFont="1" applyBorder="1" applyAlignment="1">
      <alignment horizontal="center" vertical="center" wrapText="1"/>
    </xf>
    <xf numFmtId="0" fontId="23" fillId="7" borderId="24" xfId="0" applyFont="1" applyFill="1" applyBorder="1" applyAlignment="1">
      <alignment horizontal="center" vertical="center" wrapText="1"/>
    </xf>
    <xf numFmtId="0" fontId="23" fillId="7" borderId="25" xfId="0" applyFont="1" applyFill="1" applyBorder="1" applyAlignment="1">
      <alignment horizontal="center" vertical="center" wrapText="1"/>
    </xf>
    <xf numFmtId="0" fontId="23" fillId="7" borderId="26" xfId="0" applyFont="1" applyFill="1" applyBorder="1" applyAlignment="1">
      <alignment horizontal="center" vertical="center" wrapText="1"/>
    </xf>
    <xf numFmtId="0" fontId="22" fillId="0" borderId="5" xfId="0" applyFont="1" applyBorder="1" applyAlignment="1">
      <alignment horizontal="center" vertical="center" wrapText="1"/>
    </xf>
    <xf numFmtId="0" fontId="22" fillId="0" borderId="15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3" fillId="7" borderId="21" xfId="0" applyFont="1" applyFill="1" applyBorder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40" fontId="0" fillId="0" borderId="0" xfId="0" applyNumberFormat="1" applyAlignment="1">
      <alignment horizontal="center" vertical="center"/>
    </xf>
    <xf numFmtId="40" fontId="0" fillId="0" borderId="29" xfId="0" applyNumberFormat="1" applyBorder="1" applyAlignment="1">
      <alignment horizontal="center" vertical="center"/>
    </xf>
    <xf numFmtId="40" fontId="0" fillId="0" borderId="18" xfId="0" applyNumberFormat="1" applyBorder="1" applyAlignment="1">
      <alignment horizontal="center" vertical="center"/>
    </xf>
    <xf numFmtId="40" fontId="0" fillId="0" borderId="17" xfId="0" applyNumberFormat="1" applyBorder="1" applyAlignment="1">
      <alignment horizontal="center" vertical="center"/>
    </xf>
    <xf numFmtId="40" fontId="0" fillId="0" borderId="22" xfId="0" applyNumberFormat="1" applyBorder="1" applyAlignment="1">
      <alignment horizontal="center" vertical="center"/>
    </xf>
    <xf numFmtId="40" fontId="0" fillId="0" borderId="6" xfId="0" applyNumberFormat="1" applyBorder="1" applyAlignment="1">
      <alignment horizontal="center" vertical="center"/>
    </xf>
  </cellXfs>
  <cellStyles count="5">
    <cellStyle name="百分比" xfId="2" builtinId="5"/>
    <cellStyle name="常规" xfId="0" builtinId="0"/>
    <cellStyle name="常规 2" xfId="4" xr:uid="{00000000-0005-0000-0000-000002000000}"/>
    <cellStyle name="常规 3" xfId="3" xr:uid="{00000000-0005-0000-0000-000003000000}"/>
    <cellStyle name="千位分隔" xfId="1" builtinId="3"/>
  </cellStyles>
  <dxfs count="655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rgb="FF9C0006"/>
      </font>
    </dxf>
    <dxf>
      <font>
        <color rgb="FF9C0006"/>
      </font>
    </dxf>
    <dxf>
      <font>
        <color rgb="FFFF0000"/>
      </font>
    </dxf>
    <dxf>
      <font>
        <color rgb="FFFF0000"/>
      </font>
    </dxf>
    <dxf>
      <font>
        <color rgb="FF9C0006"/>
      </font>
    </dxf>
    <dxf>
      <font>
        <color rgb="FFFF0000"/>
      </font>
    </dxf>
    <dxf>
      <fill>
        <patternFill patternType="solid">
          <bgColor rgb="FFFF0000"/>
        </patternFill>
      </fill>
    </dxf>
    <dxf>
      <numFmt numFmtId="187" formatCode="0.00_ "/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</dxfs>
  <tableStyles count="0" defaultTableStyle="TableStyleMedium2" defaultPivotStyle="PivotStyleLight16"/>
  <colors>
    <mruColors>
      <color rgb="FF00FF99"/>
      <color rgb="FFFFFFFF"/>
      <color rgb="FF0000FF"/>
      <color rgb="FF003399"/>
      <color rgb="FFFF6600"/>
      <color rgb="FF0000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438150</xdr:colOff>
      <xdr:row>1</xdr:row>
      <xdr:rowOff>95250</xdr:rowOff>
    </xdr:from>
    <xdr:to>
      <xdr:col>11</xdr:col>
      <xdr:colOff>38100</xdr:colOff>
      <xdr:row>3</xdr:row>
      <xdr:rowOff>28575</xdr:rowOff>
    </xdr:to>
    <xdr:sp macro="[0]!GetFromDaily.GetFromDaily" textlink="">
      <xdr:nvSpPr>
        <xdr:cNvPr id="2" name="圆角矩形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7297400" y="276225"/>
          <a:ext cx="971550" cy="29527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>
              <a:latin typeface="Cambria Math" panose="02040503050406030204" pitchFamily="18" charset="0"/>
              <a:ea typeface="Cambria Math" panose="02040503050406030204" pitchFamily="18" charset="0"/>
            </a:rPr>
            <a:t>UpdatePrice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Wind\Wind.NET.Client\WindNET\DataBrowse\XLA\WindFunc.xla" TargetMode="External"/><Relationship Id="rId1" Type="http://schemas.openxmlformats.org/officeDocument/2006/relationships/externalLinkPath" Target="file:///D:\Wind\Wind.NET.Client\WindNET\DataBrowse\XLA\WindFunc.xla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wangk\Desktop\&#31169;&#21215;&#31181;&#23376;&#22522;&#37329;&#25345;&#20179;&#24773;&#20917;&#34920;&#65288;20230213&#65289;YTD--&#26032;&#31574;&#30053;&#20998;&#31867;.xlsm" TargetMode="External"/><Relationship Id="rId1" Type="http://schemas.openxmlformats.org/officeDocument/2006/relationships/externalLinkPath" Target="&#31169;&#21215;&#31181;&#23376;&#22522;&#37329;&#25345;&#20179;&#24773;&#20917;&#34920;&#65288;20230213&#65289;YTD--&#26032;&#31574;&#30053;&#20998;&#31867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  <sheetName val="Sheet2"/>
      <sheetName val="Sheet3"/>
    </sheetNames>
    <definedNames>
      <definedName name="i_dq_close"/>
    </definedNames>
    <sheetDataSet>
      <sheetData sheetId="0"/>
      <sheetData sheetId="1"/>
      <sheetData sheetId="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风险控制指标情况"/>
      <sheetName val="备注信息表"/>
      <sheetName val="私募种子基金持仓日报表"/>
      <sheetName val="股票多头"/>
      <sheetName val="指数增强"/>
      <sheetName val="空气指增"/>
      <sheetName val="量化择时"/>
      <sheetName val="量化对冲"/>
      <sheetName val="宏观对冲"/>
      <sheetName val="量化期货"/>
      <sheetName val="多策略灵活配置"/>
      <sheetName val="资金流水"/>
      <sheetName val="年初资产+追加资产"/>
      <sheetName val="Mapping"/>
      <sheetName val="FOF(YTD)"/>
    </sheetNames>
    <sheetDataSet>
      <sheetData sheetId="0"/>
      <sheetData sheetId="1"/>
      <sheetData sheetId="2"/>
      <sheetData sheetId="3">
        <row r="2">
          <cell r="BK2" t="str">
            <v>000906.SH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178"/>
  <sheetViews>
    <sheetView topLeftCell="A166" zoomScale="90" zoomScaleNormal="90" workbookViewId="0">
      <selection activeCell="J128" sqref="J128"/>
    </sheetView>
  </sheetViews>
  <sheetFormatPr defaultColWidth="9" defaultRowHeight="13.8"/>
  <cols>
    <col min="1" max="1" width="4.77734375" customWidth="1"/>
    <col min="2" max="2" width="26.33203125" customWidth="1"/>
    <col min="3" max="3" width="11.33203125" customWidth="1"/>
    <col min="4" max="4" width="8.33203125" customWidth="1"/>
    <col min="5" max="5" width="13.77734375" customWidth="1"/>
    <col min="6" max="6" width="21.33203125" customWidth="1"/>
    <col min="7" max="7" width="14.33203125" style="348" customWidth="1"/>
    <col min="8" max="8" width="20.33203125" style="342" customWidth="1"/>
  </cols>
  <sheetData>
    <row r="1" spans="1:11" ht="23.1" customHeight="1">
      <c r="A1" s="611" t="s">
        <v>0</v>
      </c>
      <c r="B1" s="612"/>
      <c r="C1" s="612"/>
      <c r="D1" s="612"/>
      <c r="E1" s="612"/>
      <c r="F1" s="612"/>
      <c r="G1" s="613"/>
    </row>
    <row r="2" spans="1:11" ht="18" customHeight="1">
      <c r="A2" s="312" t="s">
        <v>1</v>
      </c>
      <c r="B2" s="313" t="s">
        <v>978</v>
      </c>
      <c r="C2" s="313" t="s">
        <v>2</v>
      </c>
      <c r="D2" s="313" t="s">
        <v>3</v>
      </c>
      <c r="E2" s="313" t="s">
        <v>4</v>
      </c>
      <c r="F2" s="313" t="s">
        <v>5</v>
      </c>
      <c r="G2" s="389" t="s">
        <v>6</v>
      </c>
      <c r="H2" s="390"/>
      <c r="I2" s="391"/>
      <c r="J2" s="391"/>
      <c r="K2" s="391"/>
    </row>
    <row r="3" spans="1:11" ht="36" customHeight="1">
      <c r="A3" s="312">
        <v>1</v>
      </c>
      <c r="B3" s="314" t="s">
        <v>7</v>
      </c>
      <c r="C3" s="315">
        <f>私募种子基金持仓日报表!C6</f>
        <v>96711.049332473311</v>
      </c>
      <c r="D3" s="295"/>
      <c r="E3" s="295" t="s">
        <v>1175</v>
      </c>
      <c r="F3" s="316">
        <f>C3/200000</f>
        <v>0.48355524666236654</v>
      </c>
      <c r="G3" s="392"/>
      <c r="H3" s="390"/>
      <c r="I3" s="391"/>
      <c r="J3" s="391"/>
      <c r="K3" s="391"/>
    </row>
    <row r="4" spans="1:11" ht="24.6" customHeight="1">
      <c r="A4" s="312">
        <v>2</v>
      </c>
      <c r="B4" s="314" t="s">
        <v>8</v>
      </c>
      <c r="C4" s="317">
        <f ca="1">私募种子基金持仓日报表!E5</f>
        <v>9.4050608919628732E-3</v>
      </c>
      <c r="D4" s="318" t="s">
        <v>1176</v>
      </c>
      <c r="E4" s="318" t="s">
        <v>1177</v>
      </c>
      <c r="F4" s="316" t="str">
        <f ca="1">IF(C4&lt;0,-C4/0.1,"0.00%")</f>
        <v>0.00%</v>
      </c>
      <c r="G4" s="392"/>
      <c r="H4" s="390"/>
      <c r="I4" s="391"/>
      <c r="J4" s="391"/>
      <c r="K4" s="391"/>
    </row>
    <row r="5" spans="1:11" ht="25.35" customHeight="1">
      <c r="A5" s="614">
        <v>3</v>
      </c>
      <c r="B5" s="314" t="s">
        <v>9</v>
      </c>
      <c r="C5" s="295"/>
      <c r="D5" s="295"/>
      <c r="E5" s="319" t="s">
        <v>10</v>
      </c>
      <c r="F5" s="295"/>
      <c r="G5" s="392"/>
      <c r="H5" s="390"/>
      <c r="I5" s="391"/>
      <c r="J5" s="391"/>
      <c r="K5" s="391"/>
    </row>
    <row r="6" spans="1:11" ht="35.1" customHeight="1">
      <c r="A6" s="614"/>
      <c r="B6" s="312" t="str">
        <f t="array" aca="1" ref="B6" ca="1">VLOOKUP(C6,IF({1,0},私募种子基金持仓日报表!T$16:T$1149,私募种子基金持仓日报表!D$16:D$1149),2,0)</f>
        <v>仙人掌盈沣远航臻选A</v>
      </c>
      <c r="C6" s="320">
        <f ca="1">SMALL(私募种子基金持仓日报表!T$15:T$1149,1)</f>
        <v>-0.16439697414719989</v>
      </c>
      <c r="D6" s="254"/>
      <c r="E6" s="321"/>
      <c r="F6" s="254">
        <f ca="1">IF(C6&lt;0,C6/-0.2,"0.00%")</f>
        <v>0.82198487073599946</v>
      </c>
      <c r="G6" s="393"/>
      <c r="H6" s="390"/>
      <c r="I6" s="391"/>
      <c r="J6" s="391"/>
      <c r="K6" s="391"/>
    </row>
    <row r="7" spans="1:11" ht="32.1" customHeight="1">
      <c r="A7" s="614"/>
      <c r="B7" s="312" t="str">
        <f t="array" aca="1" ref="B7" ca="1">VLOOKUP(C7,IF({1,0},私募种子基金持仓日报表!T$16:T$1149,私募种子基金持仓日报表!D$16:D$1149),2,0)</f>
        <v>皓邦激享CTA8号</v>
      </c>
      <c r="C7" s="320">
        <f ca="1">SMALL(私募种子基金持仓日报表!T$15:T$1149,2)</f>
        <v>-0.14793926324399992</v>
      </c>
      <c r="D7" s="254"/>
      <c r="E7" s="321"/>
      <c r="F7" s="254">
        <f ca="1">IF(C7&lt;0,C7/-0.2,"0.00%")</f>
        <v>0.73969631621999954</v>
      </c>
      <c r="G7" s="393"/>
      <c r="H7" s="390"/>
      <c r="I7" s="391"/>
      <c r="J7" s="391"/>
      <c r="K7" s="391"/>
    </row>
    <row r="8" spans="1:11" ht="21.6" customHeight="1">
      <c r="A8" s="614"/>
      <c r="B8" s="312" t="str">
        <f t="array" aca="1" ref="B8" ca="1">VLOOKUP(C8,IF({1,0},私募种子基金持仓日报表!T$16:T$1149,私募种子基金持仓日报表!D$16:D$1149),2,0)</f>
        <v>鲲腾启航量化CTA一号B</v>
      </c>
      <c r="C8" s="320">
        <f ca="1">SMALL(私募种子基金持仓日报表!T$15:T$1149,3)</f>
        <v>-0.14099551350559997</v>
      </c>
      <c r="D8" s="254"/>
      <c r="E8" s="321"/>
      <c r="F8" s="254">
        <f ca="1">IF(C8&lt;0,C8/-0.2,"0.00%")</f>
        <v>0.70497756752799978</v>
      </c>
      <c r="G8" s="393"/>
      <c r="H8" s="390"/>
      <c r="I8" s="391"/>
      <c r="J8" s="391"/>
      <c r="K8" s="391"/>
    </row>
    <row r="9" spans="1:11" ht="20.85" customHeight="1">
      <c r="A9" s="614">
        <v>4</v>
      </c>
      <c r="B9" s="295" t="s">
        <v>11</v>
      </c>
      <c r="C9" s="317"/>
      <c r="D9" s="316"/>
      <c r="E9" s="322" t="s">
        <v>12</v>
      </c>
      <c r="F9" s="295"/>
      <c r="G9" s="392"/>
      <c r="H9" s="390"/>
      <c r="I9" s="391"/>
      <c r="J9" s="391"/>
      <c r="K9" s="391"/>
    </row>
    <row r="10" spans="1:11" ht="26.85" customHeight="1">
      <c r="A10" s="614"/>
      <c r="B10" s="312" t="str">
        <f>VLOOKUP(SMALL(私募种子基金持仓日报表!U$15:U1149,1),IF({1,0},私募种子基金持仓日报表!U$16:U$1149,私募种子基金持仓日报表!D$16:D$1149),2,0)</f>
        <v>煜诚成长A</v>
      </c>
      <c r="C10" s="323">
        <f ca="1">1-(SMALL(私募种子基金持仓日报表!U$15:U1149,1)-TODAY())/365</f>
        <v>1.0054794520547945</v>
      </c>
      <c r="D10" s="254"/>
      <c r="E10" s="324"/>
      <c r="F10" s="325">
        <f ca="1">C10/1</f>
        <v>1.0054794520547945</v>
      </c>
      <c r="G10" s="393"/>
      <c r="H10" s="390"/>
      <c r="I10" s="391"/>
      <c r="J10" s="391"/>
      <c r="K10" s="391"/>
    </row>
    <row r="11" spans="1:11" ht="23.1" customHeight="1">
      <c r="A11" s="614"/>
      <c r="B11" s="312" t="str">
        <f>VLOOKUP(SMALL(私募种子基金持仓日报表!U$15:U1150,2),IF({1,0},私募种子基金持仓日报表!U$16:U$1149,私募种子基金持仓日报表!D$16:D$1149),2,0)</f>
        <v>仙人掌盈沣远航臻选A</v>
      </c>
      <c r="C11" s="323">
        <f t="array" aca="1" ref="C11" ca="1">1-(SMALL(私募种子基金持仓日报表!U$15:U1150,2)-TODAY())/365</f>
        <v>0.9945205479452055</v>
      </c>
      <c r="D11" s="254"/>
      <c r="E11" s="324"/>
      <c r="F11" s="325">
        <f ca="1">C11/1</f>
        <v>0.9945205479452055</v>
      </c>
      <c r="G11" s="393"/>
      <c r="H11" s="390"/>
      <c r="I11" s="391"/>
      <c r="J11" s="391"/>
      <c r="K11" s="391"/>
    </row>
    <row r="12" spans="1:11" ht="23.85" customHeight="1">
      <c r="A12" s="614"/>
      <c r="B12" s="312" t="str">
        <f>VLOOKUP(SMALL(私募种子基金持仓日报表!U$15:U1151,3),IF({1,0},私募种子基金持仓日报表!U$16:U$1149,私募种子基金持仓日报表!D$16:D$1149),2,0)</f>
        <v>湘楚13号</v>
      </c>
      <c r="C12" s="323">
        <f ca="1">1-(SMALL(私募种子基金持仓日报表!U$15:U1151,3)-TODAY())/365</f>
        <v>0.98630136986301364</v>
      </c>
      <c r="D12" s="254"/>
      <c r="E12" s="321"/>
      <c r="F12" s="325">
        <f ca="1">C12/1</f>
        <v>0.98630136986301364</v>
      </c>
      <c r="G12" s="393"/>
      <c r="H12" s="390"/>
      <c r="I12" s="391"/>
      <c r="J12" s="391"/>
      <c r="K12" s="391"/>
    </row>
    <row r="13" spans="1:11" ht="27" customHeight="1">
      <c r="A13" s="614">
        <v>5</v>
      </c>
      <c r="B13" s="313" t="s">
        <v>13</v>
      </c>
      <c r="C13" s="326"/>
      <c r="D13" s="316"/>
      <c r="E13" s="322" t="s">
        <v>14</v>
      </c>
      <c r="F13" s="295"/>
      <c r="G13" s="392"/>
      <c r="H13" s="390"/>
      <c r="I13" s="391"/>
      <c r="J13" s="391"/>
      <c r="K13" s="391"/>
    </row>
    <row r="14" spans="1:11" ht="28.35" customHeight="1">
      <c r="A14" s="614"/>
      <c r="B14" s="312" t="str">
        <f>VLOOKUP(C14,IF({1,0},私募种子基金持仓日报表!X$16:X$1149,私募种子基金持仓日报表!E$16:E$1149),2,0)</f>
        <v>三亚知行通达私募基金管理合伙企业（有限合伙）</v>
      </c>
      <c r="C14" s="327">
        <f>LARGE(私募种子基金持仓日报表!X$15:X1149,1)</f>
        <v>5000</v>
      </c>
      <c r="D14" s="254"/>
      <c r="E14" s="321"/>
      <c r="F14" s="254">
        <f>C14/5000</f>
        <v>1</v>
      </c>
      <c r="G14" s="393"/>
      <c r="H14" s="390"/>
      <c r="I14" s="391"/>
      <c r="J14" s="391"/>
      <c r="K14" s="391"/>
    </row>
    <row r="15" spans="1:11" ht="27.75" customHeight="1">
      <c r="A15" s="614"/>
      <c r="B15" s="312" t="str">
        <f>VLOOKUP(C15,IF({1,0},私募种子基金持仓日报表!X$16:X$1149,私募种子基金持仓日报表!E$16:E$1149),2,0)</f>
        <v>深圳凡二投资管理合伙企业（有限合伙）</v>
      </c>
      <c r="C15" s="327">
        <f>LARGE(私募种子基金持仓日报表!X$15:X1150,2)</f>
        <v>4400</v>
      </c>
      <c r="D15" s="254"/>
      <c r="E15" s="321"/>
      <c r="F15" s="254">
        <f>C15/5000</f>
        <v>0.88</v>
      </c>
      <c r="G15" s="393"/>
      <c r="H15" s="390"/>
      <c r="I15" s="391"/>
      <c r="J15" s="391"/>
      <c r="K15" s="391"/>
    </row>
    <row r="16" spans="1:11" ht="32.1" customHeight="1">
      <c r="A16" s="614"/>
      <c r="B16" s="312" t="str">
        <f>VLOOKUP(C16,IF({1,0},私募种子基金持仓日报表!X$16:X$1149,私募种子基金持仓日报表!E$16:E$1149),2,0)</f>
        <v>星阔（青岛）投资管理有限公司</v>
      </c>
      <c r="C16" s="327">
        <f>LARGE(私募种子基金持仓日报表!X$15:X1151,3)</f>
        <v>4000</v>
      </c>
      <c r="D16" s="254"/>
      <c r="E16" s="321"/>
      <c r="F16" s="254">
        <f>C16/5000</f>
        <v>0.8</v>
      </c>
      <c r="G16" s="393"/>
      <c r="H16" s="390"/>
      <c r="I16" s="391"/>
      <c r="J16" s="391"/>
      <c r="K16" s="391"/>
    </row>
    <row r="17" spans="1:11" ht="41.85" customHeight="1">
      <c r="A17" s="614">
        <v>6</v>
      </c>
      <c r="B17" s="314" t="s">
        <v>15</v>
      </c>
      <c r="C17" s="326"/>
      <c r="D17" s="295"/>
      <c r="E17" s="322" t="s">
        <v>14</v>
      </c>
      <c r="F17" s="328"/>
      <c r="G17" s="392"/>
      <c r="H17" s="390"/>
      <c r="I17" s="391"/>
      <c r="J17" s="391"/>
      <c r="K17" s="391"/>
    </row>
    <row r="18" spans="1:11" ht="24.6" customHeight="1">
      <c r="A18" s="614"/>
      <c r="B18" s="312" t="str">
        <f t="array" ref="B18">VLOOKUP(C18,IF({1,0},私募种子基金持仓日报表!J$16:J$1149,私募种子基金持仓日报表!D$16:D$1149),2,0)</f>
        <v>知行通达金选稳达8号</v>
      </c>
      <c r="C18" s="327">
        <f>LARGE(私募种子基金持仓日报表!J$16:J1149,1)</f>
        <v>5000</v>
      </c>
      <c r="D18" s="254"/>
      <c r="E18" s="321"/>
      <c r="F18" s="254">
        <f>C18/5000</f>
        <v>1</v>
      </c>
      <c r="G18" s="393"/>
      <c r="H18" s="390"/>
      <c r="I18" s="391"/>
      <c r="J18" s="391"/>
      <c r="K18" s="391"/>
    </row>
    <row r="19" spans="1:11" ht="23.85" customHeight="1">
      <c r="A19" s="614"/>
      <c r="B19" s="312" t="str">
        <f t="array" ref="B19">VLOOKUP(C19,IF({1,0},私募种子基金持仓日报表!J$16:J$1149,私募种子基金持仓日报表!D$16:D$1149),2,0)</f>
        <v>凡二量化对冲9号</v>
      </c>
      <c r="C19" s="327">
        <f>LARGE(私募种子基金持仓日报表!J$16:J1150,2)</f>
        <v>4400</v>
      </c>
      <c r="D19" s="254"/>
      <c r="E19" s="321"/>
      <c r="F19" s="254">
        <f>C19/5000</f>
        <v>0.88</v>
      </c>
      <c r="G19" s="393"/>
      <c r="H19" s="390"/>
      <c r="I19" s="391"/>
      <c r="J19" s="391"/>
      <c r="K19" s="391"/>
    </row>
    <row r="20" spans="1:11" ht="30.6" customHeight="1">
      <c r="A20" s="614"/>
      <c r="B20" s="312" t="str">
        <f t="array" ref="B20">VLOOKUP(C20,IF({1,0},私募种子基金持仓日报表!J$16:J$1149,私募种子基金持仓日报表!D$16:D$1149),2,0)</f>
        <v>仲阳金石蓝田</v>
      </c>
      <c r="C20" s="327">
        <f>LARGE(私募种子基金持仓日报表!J$16:J1151,3)</f>
        <v>4000</v>
      </c>
      <c r="D20" s="254"/>
      <c r="E20" s="321"/>
      <c r="F20" s="254">
        <f>C20/5000</f>
        <v>0.8</v>
      </c>
      <c r="G20" s="393"/>
      <c r="H20" s="390"/>
      <c r="I20" s="391"/>
      <c r="J20" s="391"/>
      <c r="K20" s="391"/>
    </row>
    <row r="21" spans="1:11" ht="30.6" customHeight="1">
      <c r="A21" s="608">
        <v>7</v>
      </c>
      <c r="B21" s="314" t="s">
        <v>1521</v>
      </c>
      <c r="C21" s="326"/>
      <c r="D21" s="295"/>
      <c r="E21" s="322" t="s">
        <v>16</v>
      </c>
      <c r="F21" s="295" t="s">
        <v>1520</v>
      </c>
      <c r="G21" s="393" t="s">
        <v>1518</v>
      </c>
      <c r="H21" s="393" t="s">
        <v>1519</v>
      </c>
      <c r="I21" s="391"/>
      <c r="J21" s="391"/>
      <c r="K21" s="391"/>
    </row>
    <row r="22" spans="1:11" ht="30.6" customHeight="1">
      <c r="A22" s="609"/>
      <c r="B22" s="312" t="str">
        <f>VLOOKUP(C22,IF({1,0},私募种子基金持仓日报表!AA$16:AA$1149,私募种子基金持仓日报表!D$16:D$1149),2,0)</f>
        <v>博益安盈多策略56号</v>
      </c>
      <c r="C22" s="400">
        <f>LARGE(私募种子基金持仓日报表!AA$16:AA1149,1)</f>
        <v>0.17653156997213756</v>
      </c>
      <c r="D22" s="254"/>
      <c r="E22" s="321"/>
      <c r="F22" s="325">
        <f>C22/0.16</f>
        <v>1.1033223123258598</v>
      </c>
      <c r="G22" s="393">
        <f>VLOOKUP($B22,'份额-产品到期日期'!$B:$D,3,FALSE)</f>
        <v>44956</v>
      </c>
      <c r="H22" s="394">
        <f>VLOOKUP($B22,'份额-产品到期日期'!$B:$D,2,FALSE)/10000</f>
        <v>1795.0436969999998</v>
      </c>
      <c r="I22" s="391"/>
      <c r="J22" s="391"/>
      <c r="K22" s="391"/>
    </row>
    <row r="23" spans="1:11" ht="30.6" customHeight="1">
      <c r="A23" s="609"/>
      <c r="B23" s="312" t="str">
        <f>VLOOKUP(C23,IF({1,0},私募种子基金持仓日报表!AA$16:AA$1149,私募种子基金持仓日报表!D$16:D$1149),2,0)</f>
        <v>善流钱塘一号</v>
      </c>
      <c r="C23" s="320">
        <f>LARGE(私募种子基金持仓日报表!AA$16:AA1150,2)</f>
        <v>0.15957554873715971</v>
      </c>
      <c r="D23" s="254"/>
      <c r="E23" s="321"/>
      <c r="F23" s="254">
        <f>C23/0.16</f>
        <v>0.99734717960724817</v>
      </c>
      <c r="G23" s="393">
        <f>VLOOKUP($B23,'份额-产品到期日期'!$B:$D,3,FALSE)</f>
        <v>44956</v>
      </c>
      <c r="H23" s="394">
        <f>VLOOKUP($B23,'份额-产品到期日期'!$B:$D,2,FALSE)/10000</f>
        <v>4263.8559439999999</v>
      </c>
      <c r="I23" s="391"/>
      <c r="J23" s="391"/>
      <c r="K23" s="391"/>
    </row>
    <row r="24" spans="1:11" ht="30.6" customHeight="1">
      <c r="A24" s="609"/>
      <c r="B24" s="312" t="str">
        <f>VLOOKUP(C24,IF({1,0},私募种子基金持仓日报表!AA$16:AA$1149,私募种子基金持仓日报表!D$16:D$1149),2,0)</f>
        <v>乾行天利7号</v>
      </c>
      <c r="C24" s="320">
        <f>LARGE(私募种子基金持仓日报表!AA$16:AA1151,3)</f>
        <v>0.1595468104671886</v>
      </c>
      <c r="D24" s="254"/>
      <c r="E24" s="321"/>
      <c r="F24" s="254">
        <f>C24/0.16</f>
        <v>0.99716756541992879</v>
      </c>
      <c r="G24" s="393">
        <f>VLOOKUP($B24,'份额-产品到期日期'!$B:$D,3,FALSE)</f>
        <v>44956</v>
      </c>
      <c r="H24" s="394">
        <f>VLOOKUP($B24,'份额-产品到期日期'!$B:$D,2,FALSE)/10000</f>
        <v>1321.848888</v>
      </c>
      <c r="I24" s="391"/>
      <c r="J24" s="391"/>
      <c r="K24" s="391"/>
    </row>
    <row r="25" spans="1:11" ht="30.6" customHeight="1">
      <c r="A25" s="609"/>
      <c r="B25" s="312" t="str">
        <f>VLOOKUP(C25,IF({1,0},私募种子基金持仓日报表!AA$16:AA$1149,私募种子基金持仓日报表!D$16:D$1149),2,0)</f>
        <v>大道南山</v>
      </c>
      <c r="C25" s="320">
        <f>LARGE(私募种子基金持仓日报表!AA$16:AA1152,4)</f>
        <v>0.1593610276423392</v>
      </c>
      <c r="D25" s="254"/>
      <c r="E25" s="321"/>
      <c r="F25" s="254">
        <f t="shared" ref="F25:F41" si="0">C25/0.16</f>
        <v>0.99600642276461993</v>
      </c>
      <c r="G25" s="393">
        <f>VLOOKUP($B25,'份额-产品到期日期'!$B:$D,3,FALSE)</f>
        <v>44956</v>
      </c>
      <c r="H25" s="394">
        <f>VLOOKUP($B25,'份额-产品到期日期'!$B:$D,2,FALSE)/10000</f>
        <v>5888.9665489999998</v>
      </c>
      <c r="I25" s="391"/>
      <c r="J25" s="391"/>
      <c r="K25" s="391"/>
    </row>
    <row r="26" spans="1:11" ht="30.6" customHeight="1">
      <c r="A26" s="609"/>
      <c r="B26" s="312" t="str">
        <f>VLOOKUP(C26,IF({1,0},私募种子基金持仓日报表!AA$16:AA$1149,私募种子基金持仓日报表!D$16:D$1149),2,0)</f>
        <v>辰钰炎丰1号</v>
      </c>
      <c r="C26" s="320">
        <f>LARGE(私募种子基金持仓日报表!AA$16:AA1153,5)</f>
        <v>0.15859114974856675</v>
      </c>
      <c r="D26" s="254"/>
      <c r="E26" s="321"/>
      <c r="F26" s="254">
        <f t="shared" si="0"/>
        <v>0.99119468592854221</v>
      </c>
      <c r="G26" s="393">
        <f>VLOOKUP($B26,'份额-产品到期日期'!$B:$D,3,FALSE)</f>
        <v>44956</v>
      </c>
      <c r="H26" s="394">
        <f>VLOOKUP($B26,'份额-产品到期日期'!$B:$D,2,FALSE)/10000</f>
        <v>626.56771300000003</v>
      </c>
      <c r="I26" s="391"/>
      <c r="J26" s="391"/>
      <c r="K26" s="391"/>
    </row>
    <row r="27" spans="1:11" ht="30.6" customHeight="1">
      <c r="A27" s="609"/>
      <c r="B27" s="312" t="str">
        <f>VLOOKUP(C27,IF({1,0},私募种子基金持仓日报表!AA$16:AA$1149,私募种子基金持仓日报表!D$16:D$1149),2,0)</f>
        <v>言起博士一号</v>
      </c>
      <c r="C27" s="320">
        <f>LARGE(私募种子基金持仓日报表!AA$16:AA1154,6)</f>
        <v>0.15717077911728561</v>
      </c>
      <c r="D27" s="254"/>
      <c r="E27" s="321"/>
      <c r="F27" s="254">
        <f t="shared" si="0"/>
        <v>0.98231736948303505</v>
      </c>
      <c r="G27" s="393">
        <f>VLOOKUP($B27,'份额-产品到期日期'!$B:$D,3,FALSE)</f>
        <v>44956</v>
      </c>
      <c r="H27" s="394">
        <f>VLOOKUP($B27,'份额-产品到期日期'!$B:$D,2,FALSE)/10000</f>
        <v>609.348026</v>
      </c>
      <c r="I27" s="391"/>
      <c r="J27" s="391"/>
      <c r="K27" s="391"/>
    </row>
    <row r="28" spans="1:11" ht="30.6" customHeight="1">
      <c r="A28" s="609"/>
      <c r="B28" s="312" t="str">
        <f>VLOOKUP(C28,IF({1,0},私募种子基金持仓日报表!AA$16:AA$1149,私募种子基金持仓日报表!D$16:D$1149),2,0)</f>
        <v>紫鑫古今一号</v>
      </c>
      <c r="C28" s="320">
        <f>LARGE(私募种子基金持仓日报表!AA$16:AA1155,7)</f>
        <v>0.15652520682187027</v>
      </c>
      <c r="D28" s="254"/>
      <c r="E28" s="321"/>
      <c r="F28" s="254">
        <f t="shared" si="0"/>
        <v>0.97828254263668912</v>
      </c>
      <c r="G28" s="393">
        <f>VLOOKUP($B28,'份额-产品到期日期'!$B:$D,3,FALSE)</f>
        <v>44956</v>
      </c>
      <c r="H28" s="394">
        <f>VLOOKUP($B28,'份额-产品到期日期'!$B:$D,2,FALSE)/10000</f>
        <v>3423.2773549999997</v>
      </c>
      <c r="I28" s="391"/>
      <c r="J28" s="391"/>
      <c r="K28" s="391"/>
    </row>
    <row r="29" spans="1:11" ht="30.6" customHeight="1">
      <c r="A29" s="609"/>
      <c r="B29" s="312" t="str">
        <f>VLOOKUP(C29,IF({1,0},私募种子基金持仓日报表!AA$16:AA$1149,私募种子基金持仓日报表!D$16:D$1149),2,0)</f>
        <v>龙旗金选对冲1号B</v>
      </c>
      <c r="C29" s="320">
        <f>LARGE(私募种子基金持仓日报表!AA$16:AA1156,8)</f>
        <v>0.14979611546924207</v>
      </c>
      <c r="D29" s="254"/>
      <c r="E29" s="321"/>
      <c r="F29" s="254">
        <f t="shared" si="0"/>
        <v>0.93622572168276297</v>
      </c>
      <c r="G29" s="393">
        <f>VLOOKUP($B29,'份额-产品到期日期'!$B:$D,3,FALSE)</f>
        <v>44956</v>
      </c>
      <c r="H29" s="394">
        <f>VLOOKUP($B29,'份额-产品到期日期'!$B:$D,2,FALSE)/10000</f>
        <v>5080.62086</v>
      </c>
      <c r="I29" s="391"/>
      <c r="J29" s="391"/>
      <c r="K29" s="391"/>
    </row>
    <row r="30" spans="1:11" ht="30.6" customHeight="1">
      <c r="A30" s="609"/>
      <c r="B30" s="312" t="str">
        <f>VLOOKUP(C30,IF({1,0},私募种子基金持仓日报表!AA$16:AA$1149,私募种子基金持仓日报表!D$16:D$1149),2,0)</f>
        <v>天戈金品中国CTA一号</v>
      </c>
      <c r="C30" s="320">
        <f>LARGE(私募种子基金持仓日报表!AA$16:AA1157,9)</f>
        <v>0.14936629591742462</v>
      </c>
      <c r="D30" s="254"/>
      <c r="E30" s="321"/>
      <c r="F30" s="254">
        <f t="shared" si="0"/>
        <v>0.93353934948390382</v>
      </c>
      <c r="G30" s="393">
        <f>VLOOKUP($B30,'份额-产品到期日期'!$B:$D,3,FALSE)</f>
        <v>44956</v>
      </c>
      <c r="H30" s="394">
        <f>VLOOKUP($B30,'份额-产品到期日期'!$B:$D,2,FALSE)/10000</f>
        <v>931.03242699999998</v>
      </c>
      <c r="I30" s="391"/>
      <c r="J30" s="391"/>
      <c r="K30" s="391"/>
    </row>
    <row r="31" spans="1:11" ht="30.6" customHeight="1">
      <c r="A31" s="609"/>
      <c r="B31" s="312" t="str">
        <f>VLOOKUP(C31,IF({1,0},私募种子基金持仓日报表!AA$16:AA$1149,私募种子基金持仓日报表!D$16:D$1149),2,0)</f>
        <v>乾行天合6号</v>
      </c>
      <c r="C31" s="320">
        <f>LARGE(私募种子基金持仓日报表!AA$16:AA1158,10)</f>
        <v>0.14488532922838074</v>
      </c>
      <c r="D31" s="254"/>
      <c r="E31" s="321"/>
      <c r="F31" s="254">
        <f t="shared" si="0"/>
        <v>0.90553330767737961</v>
      </c>
      <c r="G31" s="393">
        <f>VLOOKUP($B31,'份额-产品到期日期'!$B:$D,3,FALSE)</f>
        <v>44956</v>
      </c>
      <c r="H31" s="394">
        <f>VLOOKUP($B31,'份额-产品到期日期'!$B:$D,2,FALSE)/10000</f>
        <v>1896.2070449999999</v>
      </c>
      <c r="I31" s="391"/>
      <c r="J31" s="391"/>
      <c r="K31" s="391"/>
    </row>
    <row r="32" spans="1:11" ht="30.6" customHeight="1">
      <c r="A32" s="609"/>
      <c r="B32" s="312" t="str">
        <f>VLOOKUP(C32,IF({1,0},私募种子基金持仓日报表!AA$16:AA$1149,私募种子基金持仓日报表!D$16:D$1149),2,0)</f>
        <v>鲲腾启航量化CTA一号B</v>
      </c>
      <c r="C32" s="320">
        <f>LARGE(私募种子基金持仓日报表!AA$16:AA1159,11)</f>
        <v>0.14389018575096116</v>
      </c>
      <c r="D32" s="254"/>
      <c r="E32" s="321"/>
      <c r="F32" s="254">
        <f t="shared" si="0"/>
        <v>0.89931366094350718</v>
      </c>
      <c r="G32" s="393">
        <f>VLOOKUP($B32,'份额-产品到期日期'!$B:$D,3,FALSE)</f>
        <v>44956</v>
      </c>
      <c r="H32" s="394">
        <f>VLOOKUP($B32,'份额-产品到期日期'!$B:$D,2,FALSE)/10000</f>
        <v>3711.6771600000002</v>
      </c>
      <c r="I32" s="391"/>
      <c r="J32" s="391"/>
      <c r="K32" s="391"/>
    </row>
    <row r="33" spans="1:11" ht="30.6" customHeight="1">
      <c r="A33" s="609"/>
      <c r="B33" s="312" t="str">
        <f>VLOOKUP(C33,IF({1,0},私募种子基金持仓日报表!AA$16:AA$1149,私募种子基金持仓日报表!D$16:D$1149),2,0)</f>
        <v>图灵谷雨中性一号</v>
      </c>
      <c r="C33" s="320">
        <f>LARGE(私募种子基金持仓日报表!AA$16:AA1160,12)</f>
        <v>0.14271168006483811</v>
      </c>
      <c r="D33" s="254"/>
      <c r="E33" s="321"/>
      <c r="F33" s="254">
        <f t="shared" si="0"/>
        <v>0.89194800040523825</v>
      </c>
      <c r="G33" s="393">
        <f>VLOOKUP($B33,'份额-产品到期日期'!$B:$D,3,FALSE)</f>
        <v>44956</v>
      </c>
      <c r="H33" s="394">
        <f>VLOOKUP($B33,'份额-产品到期日期'!$B:$D,2,FALSE)/10000</f>
        <v>998.25724100000002</v>
      </c>
      <c r="I33" s="391"/>
      <c r="J33" s="391"/>
      <c r="K33" s="391"/>
    </row>
    <row r="34" spans="1:11" ht="30.6" customHeight="1">
      <c r="A34" s="609"/>
      <c r="B34" s="312" t="str">
        <f>VLOOKUP(C34,IF({1,0},私募种子基金持仓日报表!AA$16:AA$1149,私募种子基金持仓日报表!D$16:D$1149),2,0)</f>
        <v>中量投精合8号A</v>
      </c>
      <c r="C34" s="320">
        <f>LARGE(私募种子基金持仓日报表!AA$16:AA1161,13)</f>
        <v>0.13956295140848202</v>
      </c>
      <c r="D34" s="254"/>
      <c r="E34" s="321"/>
      <c r="F34" s="254">
        <f t="shared" si="0"/>
        <v>0.87226844630301259</v>
      </c>
      <c r="G34" s="393">
        <f>VLOOKUP($B34,'份额-产品到期日期'!$B:$D,3,FALSE)</f>
        <v>44956</v>
      </c>
      <c r="H34" s="394">
        <f>VLOOKUP($B34,'份额-产品到期日期'!$B:$D,2,FALSE)/10000</f>
        <v>1096.014103</v>
      </c>
      <c r="I34" s="391"/>
      <c r="J34" s="391"/>
      <c r="K34" s="391"/>
    </row>
    <row r="35" spans="1:11" ht="30.6" customHeight="1">
      <c r="A35" s="609"/>
      <c r="B35" s="312" t="str">
        <f>VLOOKUP(C35,IF({1,0},私募种子基金持仓日报表!AA$16:AA$1149,私募种子基金持仓日报表!D$16:D$1149),2,0)</f>
        <v>博益安盈精选1号</v>
      </c>
      <c r="C35" s="320">
        <f>LARGE(私募种子基金持仓日报表!AA$16:AA1162,14)</f>
        <v>0.13946797264202446</v>
      </c>
      <c r="D35" s="254"/>
      <c r="E35" s="321"/>
      <c r="F35" s="254">
        <f t="shared" si="0"/>
        <v>0.87167482901265281</v>
      </c>
      <c r="G35" s="393">
        <f>VLOOKUP($B35,'份额-产品到期日期'!$B:$D,3,FALSE)</f>
        <v>44956</v>
      </c>
      <c r="H35" s="394">
        <f>VLOOKUP($B35,'份额-产品到期日期'!$B:$D,2,FALSE)/10000</f>
        <v>3189.075589</v>
      </c>
      <c r="I35" s="391"/>
      <c r="J35" s="391"/>
      <c r="K35" s="391"/>
    </row>
    <row r="36" spans="1:11" ht="30.6" customHeight="1">
      <c r="A36" s="609"/>
      <c r="B36" s="312" t="str">
        <f>VLOOKUP(C36,IF({1,0},私募种子基金持仓日报表!AA$16:AA$1149,私募种子基金持仓日报表!D$16:D$1149),2,0)</f>
        <v>鑫岚鑫晨1号</v>
      </c>
      <c r="C36" s="320">
        <f>LARGE(私募种子基金持仓日报表!AA$16:AA1163,15)</f>
        <v>0.13499526920832719</v>
      </c>
      <c r="D36" s="254"/>
      <c r="E36" s="321"/>
      <c r="F36" s="254">
        <f t="shared" si="0"/>
        <v>0.84372043255204487</v>
      </c>
      <c r="G36" s="393">
        <f>VLOOKUP($B36,'份额-产品到期日期'!$B:$D,3,FALSE)</f>
        <v>44956</v>
      </c>
      <c r="H36" s="394">
        <f>VLOOKUP($B36,'份额-产品到期日期'!$B:$D,2,FALSE)/10000</f>
        <v>1235.4348710000002</v>
      </c>
      <c r="I36" s="391"/>
      <c r="J36" s="391"/>
      <c r="K36" s="391"/>
    </row>
    <row r="37" spans="1:11" ht="30.6" customHeight="1">
      <c r="A37" s="609"/>
      <c r="B37" s="312" t="str">
        <f>VLOOKUP(C37,IF({1,0},私募种子基金持仓日报表!AA$16:AA$1149,私募种子基金持仓日报表!D$16:D$1149),2,0)</f>
        <v>泓倍期权套利1号</v>
      </c>
      <c r="C37" s="320">
        <f>LARGE(私募种子基金持仓日报表!AA$16:AA1164,16)</f>
        <v>0.12841423699688539</v>
      </c>
      <c r="D37" s="254"/>
      <c r="E37" s="321"/>
      <c r="F37" s="254">
        <f t="shared" si="0"/>
        <v>0.80258898123053368</v>
      </c>
      <c r="G37" s="393">
        <f>VLOOKUP($B37,'份额-产品到期日期'!$B:$D,3,FALSE)</f>
        <v>44956</v>
      </c>
      <c r="H37" s="394">
        <f>VLOOKUP($B37,'份额-产品到期日期'!$B:$D,2,FALSE)/10000</f>
        <v>1160.6818020000001</v>
      </c>
      <c r="I37" s="391"/>
      <c r="J37" s="391"/>
      <c r="K37" s="391"/>
    </row>
    <row r="38" spans="1:11" ht="30.6" customHeight="1">
      <c r="A38" s="609"/>
      <c r="B38" s="312" t="str">
        <f>VLOOKUP(C38,IF({1,0},私募种子基金持仓日报表!AA$16:AA$1149,私募种子基金持仓日报表!D$16:D$1149),2,0)</f>
        <v>赋源多策略量化五号</v>
      </c>
      <c r="C38" s="320">
        <f>LARGE(私募种子基金持仓日报表!AA$16:AA1165,17)</f>
        <v>0.12787623647150637</v>
      </c>
      <c r="D38" s="254"/>
      <c r="E38" s="321"/>
      <c r="F38" s="254">
        <f t="shared" si="0"/>
        <v>0.79922647794691482</v>
      </c>
      <c r="G38" s="393">
        <f>VLOOKUP($B38,'份额-产品到期日期'!$B:$D,3,FALSE)</f>
        <v>44956</v>
      </c>
      <c r="H38" s="394">
        <f>VLOOKUP($B38,'份额-产品到期日期'!$B:$D,2,FALSE)/10000</f>
        <v>1371.8202289999999</v>
      </c>
      <c r="I38" s="391"/>
      <c r="J38" s="391"/>
      <c r="K38" s="391"/>
    </row>
    <row r="39" spans="1:11" ht="30.6" customHeight="1">
      <c r="A39" s="609"/>
      <c r="B39" s="312" t="str">
        <f>VLOOKUP(C39,IF({1,0},私募种子基金持仓日报表!AA$16:AA$1149,私募种子基金持仓日报表!D$16:D$1149),2,0)</f>
        <v>伯兄汉安</v>
      </c>
      <c r="C39" s="320">
        <f>LARGE(私募种子基金持仓日报表!AA$16:AA1166,18)</f>
        <v>0.12729683830336708</v>
      </c>
      <c r="D39" s="254"/>
      <c r="E39" s="321"/>
      <c r="F39" s="254">
        <f t="shared" si="0"/>
        <v>0.79560523939604422</v>
      </c>
      <c r="G39" s="393">
        <f>VLOOKUP($B39,'份额-产品到期日期'!$B:$D,3,FALSE)</f>
        <v>44956</v>
      </c>
      <c r="H39" s="394">
        <f>VLOOKUP($B39,'份额-产品到期日期'!$B:$D,2,FALSE)/10000</f>
        <v>6325.6403829999999</v>
      </c>
      <c r="I39" s="391"/>
      <c r="J39" s="391"/>
      <c r="K39" s="391"/>
    </row>
    <row r="40" spans="1:11" ht="30.6" customHeight="1">
      <c r="A40" s="609"/>
      <c r="B40" s="312" t="str">
        <f>VLOOKUP(C40,IF({1,0},私募种子基金持仓日报表!AA$16:AA$1149,私募种子基金持仓日报表!D$16:D$1149),2,0)</f>
        <v>量客红橡中性一号</v>
      </c>
      <c r="C40" s="320">
        <f>LARGE(私募种子基金持仓日报表!AA$16:AA1167,19)</f>
        <v>0.12560127586055725</v>
      </c>
      <c r="D40" s="254"/>
      <c r="E40" s="321"/>
      <c r="F40" s="254">
        <f t="shared" si="0"/>
        <v>0.78500797412848278</v>
      </c>
      <c r="G40" s="393">
        <f>VLOOKUP($B40,'份额-产品到期日期'!$B:$D,3,FALSE)</f>
        <v>44956</v>
      </c>
      <c r="H40" s="394">
        <f>VLOOKUP($B40,'份额-产品到期日期'!$B:$D,2,FALSE)/10000</f>
        <v>7872.7405930000004</v>
      </c>
      <c r="I40" s="391"/>
      <c r="J40" s="391"/>
      <c r="K40" s="391"/>
    </row>
    <row r="41" spans="1:11" ht="30.6" customHeight="1">
      <c r="A41" s="609"/>
      <c r="B41" s="312" t="str">
        <f>VLOOKUP(C41,IF({1,0},私募种子基金持仓日报表!AA$16:AA$1149,私募种子基金持仓日报表!D$16:D$1149),2,0)</f>
        <v>湘楚13号</v>
      </c>
      <c r="C41" s="320">
        <f>LARGE(私募种子基金持仓日报表!AA$16:AA1168,20)</f>
        <v>0.12208309676337611</v>
      </c>
      <c r="D41" s="254"/>
      <c r="E41" s="321"/>
      <c r="F41" s="254">
        <f t="shared" si="0"/>
        <v>0.76301935477110072</v>
      </c>
      <c r="G41" s="393">
        <f>VLOOKUP($B41,'份额-产品到期日期'!$B:$D,3,FALSE)</f>
        <v>44956</v>
      </c>
      <c r="H41" s="394">
        <f>VLOOKUP($B41,'份额-产品到期日期'!$B:$D,2,FALSE)/10000</f>
        <v>2525.5320120000001</v>
      </c>
      <c r="I41" s="391"/>
      <c r="J41" s="391"/>
      <c r="K41" s="391"/>
    </row>
    <row r="42" spans="1:11" ht="32.1" customHeight="1">
      <c r="A42" s="609"/>
      <c r="B42" s="312" t="str">
        <f>VLOOKUP(C42,IF({1,0},私募种子基金持仓日报表!AA$16:AA$1149,私募种子基金持仓日报表!D$16:D$1149),2,0)</f>
        <v>禹舜劲知1号</v>
      </c>
      <c r="C42" s="320">
        <f>LARGE(私募种子基金持仓日报表!AA$16:AA1164,21)</f>
        <v>0.12202727229601763</v>
      </c>
      <c r="D42" s="254"/>
      <c r="E42" s="321"/>
      <c r="F42" s="254">
        <f t="shared" ref="F42:F51" si="1">C42/0.16</f>
        <v>0.76267045185011018</v>
      </c>
      <c r="G42" s="393">
        <f>VLOOKUP($B42,'份额-产品到期日期'!$B:$D,3,FALSE)</f>
        <v>44956</v>
      </c>
      <c r="H42" s="394">
        <f>VLOOKUP($B42,'份额-产品到期日期'!$B:$D,2,FALSE)/10000</f>
        <v>2017.4518480000002</v>
      </c>
      <c r="I42" s="391"/>
      <c r="J42" s="391"/>
      <c r="K42" s="391"/>
    </row>
    <row r="43" spans="1:11" ht="23.85" customHeight="1">
      <c r="A43" s="609"/>
      <c r="B43" s="312" t="str">
        <f>VLOOKUP(C43,IF({1,0},私募种子基金持仓日报表!AA$16:AA$1149,私募种子基金持仓日报表!D$16:D$1149),2,0)</f>
        <v>翼丰贝叶斯CTA一号</v>
      </c>
      <c r="C43" s="320">
        <f>LARGE(私募种子基金持仓日报表!AA$16:AA1165,22)</f>
        <v>0.12190224398709099</v>
      </c>
      <c r="D43" s="254"/>
      <c r="E43" s="321"/>
      <c r="F43" s="254">
        <f t="shared" si="1"/>
        <v>0.76188902491931865</v>
      </c>
      <c r="G43" s="393">
        <f>VLOOKUP($B43,'份额-产品到期日期'!$B:$D,3,FALSE)</f>
        <v>44956</v>
      </c>
      <c r="H43" s="394">
        <f>VLOOKUP($B43,'份额-产品到期日期'!$B:$D,2,FALSE)/10000</f>
        <v>805.82460000000003</v>
      </c>
      <c r="I43" s="391"/>
      <c r="J43" s="391"/>
      <c r="K43" s="391"/>
    </row>
    <row r="44" spans="1:11" ht="23.85" customHeight="1">
      <c r="A44" s="609"/>
      <c r="B44" s="312" t="str">
        <f>VLOOKUP(C44,IF({1,0},私募种子基金持仓日报表!AA$16:AA$1149,私募种子基金持仓日报表!D$16:D$1149),2,0)</f>
        <v>青石华仁二号</v>
      </c>
      <c r="C44" s="320">
        <f>LARGE(私募种子基金持仓日报表!AA$16:AA1166,23)</f>
        <v>0.12072217422768731</v>
      </c>
      <c r="D44" s="254"/>
      <c r="E44" s="321"/>
      <c r="F44" s="254">
        <f t="shared" si="1"/>
        <v>0.75451358892304565</v>
      </c>
      <c r="G44" s="393">
        <f>VLOOKUP($B44,'份额-产品到期日期'!$B:$D,3,FALSE)</f>
        <v>44956</v>
      </c>
      <c r="H44" s="394">
        <f>VLOOKUP($B44,'份额-产品到期日期'!$B:$D,2,FALSE)/10000</f>
        <v>1037.4919669999999</v>
      </c>
      <c r="I44" s="391"/>
      <c r="J44" s="391"/>
      <c r="K44" s="391"/>
    </row>
    <row r="45" spans="1:11" ht="23.85" customHeight="1">
      <c r="A45" s="609"/>
      <c r="B45" s="312" t="str">
        <f>VLOOKUP(C45,IF({1,0},私募种子基金持仓日报表!AA$16:AA$1149,私募种子基金持仓日报表!D$16:D$1149),2,0)</f>
        <v>鲲腾量化复合7号B</v>
      </c>
      <c r="C45" s="320">
        <f>LARGE(私募种子基金持仓日报表!AA$16:AA1167,24)</f>
        <v>0.11898978833252123</v>
      </c>
      <c r="D45" s="254"/>
      <c r="E45" s="321"/>
      <c r="F45" s="254">
        <f t="shared" si="1"/>
        <v>0.74368617707825768</v>
      </c>
      <c r="G45" s="393">
        <f>VLOOKUP($B45,'份额-产品到期日期'!$B:$D,3,FALSE)</f>
        <v>44956</v>
      </c>
      <c r="H45" s="394">
        <f>VLOOKUP($B45,'份额-产品到期日期'!$B:$D,2,FALSE)/10000</f>
        <v>4748.0692159999999</v>
      </c>
      <c r="I45" s="391"/>
      <c r="J45" s="391"/>
      <c r="K45" s="391"/>
    </row>
    <row r="46" spans="1:11" ht="23.85" customHeight="1">
      <c r="A46" s="609"/>
      <c r="B46" s="312" t="str">
        <f>VLOOKUP(C46,IF({1,0},私募种子基金持仓日报表!AA$16:AA$1149,私募种子基金持仓日报表!D$16:D$1149),2,0)</f>
        <v>宣夜投资大有一号</v>
      </c>
      <c r="C46" s="320">
        <f>LARGE(私募种子基金持仓日报表!AA$16:AA1168,25)</f>
        <v>0.1189080281273473</v>
      </c>
      <c r="D46" s="254"/>
      <c r="E46" s="321"/>
      <c r="F46" s="254">
        <f t="shared" si="1"/>
        <v>0.74317517579592063</v>
      </c>
      <c r="G46" s="393">
        <f>VLOOKUP($B46,'份额-产品到期日期'!$B:$D,3,FALSE)</f>
        <v>44956</v>
      </c>
      <c r="H46" s="394">
        <f>VLOOKUP($B46,'份额-产品到期日期'!$B:$D,2,FALSE)/10000</f>
        <v>2453.2706629999998</v>
      </c>
      <c r="I46" s="391"/>
      <c r="J46" s="391"/>
      <c r="K46" s="391"/>
    </row>
    <row r="47" spans="1:11" ht="23.85" customHeight="1">
      <c r="A47" s="609"/>
      <c r="B47" s="312" t="str">
        <f>VLOOKUP(C47,IF({1,0},私募种子基金持仓日报表!AA$16:AA$1149,私募种子基金持仓日报表!D$16:D$1149),2,0)</f>
        <v>蒙玺祖冲之1号</v>
      </c>
      <c r="C47" s="402">
        <f>LARGE(私募种子基金持仓日报表!AA$16:AA1169,26)</f>
        <v>0.11852296806217198</v>
      </c>
      <c r="D47" s="254"/>
      <c r="E47" s="321"/>
      <c r="F47" s="254">
        <f t="shared" si="1"/>
        <v>0.74076855038857492</v>
      </c>
      <c r="G47" s="393">
        <f>VLOOKUP($B47,'份额-产品到期日期'!$B:$D,3,FALSE)</f>
        <v>44956</v>
      </c>
      <c r="H47" s="394">
        <f>VLOOKUP($B47,'份额-产品到期日期'!$B:$D,2,FALSE)/10000</f>
        <v>2093.3033070000001</v>
      </c>
      <c r="I47" s="396"/>
      <c r="J47" s="391"/>
      <c r="K47" s="391"/>
    </row>
    <row r="48" spans="1:11" ht="23.85" customHeight="1">
      <c r="A48" s="609"/>
      <c r="B48" s="312" t="str">
        <f>VLOOKUP(C48,IF({1,0},私募种子基金持仓日报表!AA$16:AA$1149,私募种子基金持仓日报表!D$16:D$1149),2,0)</f>
        <v>翰荣中证500指数增强一号</v>
      </c>
      <c r="C48" s="402">
        <f>LARGE(私募种子基金持仓日报表!AA$16:AA1170,27)</f>
        <v>0.11609050727827973</v>
      </c>
      <c r="D48" s="254"/>
      <c r="E48" s="321"/>
      <c r="F48" s="254">
        <f t="shared" si="1"/>
        <v>0.72556567048924825</v>
      </c>
      <c r="G48" s="393">
        <f>VLOOKUP($B48,'份额-产品到期日期'!$B:$D,3,FALSE)</f>
        <v>44956</v>
      </c>
      <c r="H48" s="394">
        <f>VLOOKUP($B48,'份额-产品到期日期'!$B:$D,2,FALSE)/10000</f>
        <v>872.38897799999995</v>
      </c>
      <c r="I48" s="396"/>
      <c r="J48" s="391"/>
      <c r="K48" s="391"/>
    </row>
    <row r="49" spans="1:11" ht="37.5" customHeight="1">
      <c r="A49" s="609"/>
      <c r="B49" s="312" t="str">
        <f>VLOOKUP(C49,IF({1,0},私募种子基金持仓日报表!AA$16:AA$1149,私募种子基金持仓日报表!D$16:D$1149),2,0)</f>
        <v>深涵量化1号</v>
      </c>
      <c r="C49" s="402">
        <f>LARGE(私募种子基金持仓日报表!AA$16:AA1171,28)</f>
        <v>0.11168085777105266</v>
      </c>
      <c r="D49" s="254"/>
      <c r="E49" s="321"/>
      <c r="F49" s="254">
        <f t="shared" si="1"/>
        <v>0.69800536106907907</v>
      </c>
      <c r="G49" s="393">
        <f>VLOOKUP($B49,'份额-产品到期日期'!$B:$D,3,FALSE)</f>
        <v>44956</v>
      </c>
      <c r="H49" s="394">
        <f>VLOOKUP($B49,'份额-产品到期日期'!$B:$D,2,FALSE)/10000</f>
        <v>1611.606542</v>
      </c>
      <c r="J49" s="391"/>
      <c r="K49" s="391"/>
    </row>
    <row r="50" spans="1:11" ht="37.5" customHeight="1">
      <c r="A50" s="609"/>
      <c r="B50" s="312" t="str">
        <f>VLOOKUP(C50,IF({1,0},私募种子基金持仓日报表!AA$16:AA$1149,私募种子基金持仓日报表!D$16:D$1149),2,0)</f>
        <v>赢富一号</v>
      </c>
      <c r="C50" s="402">
        <f>LARGE(私募种子基金持仓日报表!AA$16:AA1172,29)</f>
        <v>0.10888353598284585</v>
      </c>
      <c r="D50" s="254"/>
      <c r="E50" s="321"/>
      <c r="F50" s="254">
        <f t="shared" si="1"/>
        <v>0.68052209989278656</v>
      </c>
      <c r="G50" s="393">
        <f>VLOOKUP($B50,'份额-产品到期日期'!$B:$D,3,FALSE)</f>
        <v>44956</v>
      </c>
      <c r="H50" s="394">
        <f>VLOOKUP($B50,'份额-产品到期日期'!$B:$D,2,FALSE)/10000</f>
        <v>4358.4495829999996</v>
      </c>
      <c r="J50" s="391"/>
      <c r="K50" s="391"/>
    </row>
    <row r="51" spans="1:11" ht="37.5" customHeight="1">
      <c r="A51" s="610"/>
      <c r="B51" s="312" t="str">
        <f>VLOOKUP(C51,IF({1,0},私募种子基金持仓日报表!AA$16:AA$1149,私募种子基金持仓日报表!D$16:D$1149),2,0)</f>
        <v>探索者量化期权1号</v>
      </c>
      <c r="C51" s="402">
        <f>LARGE(私募种子基金持仓日报表!AA$16:AA1173,30)</f>
        <v>0.10357556595760523</v>
      </c>
      <c r="D51" s="254"/>
      <c r="E51" s="321"/>
      <c r="F51" s="254">
        <f t="shared" si="1"/>
        <v>0.64734728723503265</v>
      </c>
      <c r="G51" s="393">
        <f>VLOOKUP($B51,'份额-产品到期日期'!$B:$D,3,FALSE)</f>
        <v>44956</v>
      </c>
      <c r="H51" s="394">
        <f>VLOOKUP($B51,'份额-产品到期日期'!$B:$D,2,FALSE)/10000</f>
        <v>3016.8227430000002</v>
      </c>
      <c r="J51" s="391"/>
      <c r="K51" s="391"/>
    </row>
    <row r="52" spans="1:11" ht="39.75" customHeight="1">
      <c r="A52" s="606">
        <v>8</v>
      </c>
      <c r="B52" s="255" t="s">
        <v>1058</v>
      </c>
      <c r="C52" s="329"/>
      <c r="D52" s="330"/>
      <c r="E52" s="330"/>
      <c r="F52" s="330"/>
      <c r="G52" s="330"/>
      <c r="H52" s="395"/>
      <c r="J52" s="391"/>
      <c r="K52" s="391"/>
    </row>
    <row r="53" spans="1:11" ht="39.75" customHeight="1">
      <c r="A53" s="606"/>
      <c r="B53" s="250" t="s">
        <v>17</v>
      </c>
      <c r="C53" s="251"/>
      <c r="D53" s="252"/>
      <c r="E53" s="253" t="s">
        <v>19</v>
      </c>
      <c r="F53" s="252"/>
      <c r="G53" s="252"/>
      <c r="H53" s="41" t="s">
        <v>1522</v>
      </c>
      <c r="I53" s="41" t="s">
        <v>1523</v>
      </c>
      <c r="J53" s="391"/>
      <c r="K53" s="391"/>
    </row>
    <row r="54" spans="1:11" ht="23.85" customHeight="1">
      <c r="A54" s="606"/>
      <c r="B54" s="250" t="str">
        <f t="array" aca="1" ref="B54" ca="1">LOOKUP(1,0/(私募种子基金持仓日报表!T:T=风险控制指标情况!C54)*(私募种子基金持仓日报表!G:G="股票多头"),私募种子基金持仓日报表!D:D)</f>
        <v>仙人掌盈沣远航臻选A</v>
      </c>
      <c r="C54" s="311">
        <f t="array" aca="1" ref="C54" ca="1">SMALL(IF(私募种子基金持仓日报表!G:G="股票多头",私募种子基金持仓日报表!T:T),1)</f>
        <v>-0.16439697414719989</v>
      </c>
      <c r="D54" s="252"/>
      <c r="E54" s="253"/>
      <c r="F54" s="254">
        <f ca="1">IF(C54&lt;0,C54/-MAX(H54,0.18),"0.00%")</f>
        <v>0.82198487073599946</v>
      </c>
      <c r="G54" s="397">
        <f ca="1">IF(B54=0,"",LOOKUP(1,0/(股票多头!$1:$1=B54),股票多头!$7:$7))</f>
        <v>44967</v>
      </c>
      <c r="H54" s="398">
        <f ca="1">IF(ISERROR(VLOOKUP(B54,备注信息表!A:G,2,FALSE)),"",IF(VLOOKUP(B54,备注信息表!A:G,2,FALSE)=0,"",VLOOKUP(B54,备注信息表!A:G,2,FALSE)))</f>
        <v>0.2</v>
      </c>
      <c r="I54" s="396" t="str">
        <f ca="1">IF(ISERROR(VLOOKUP(B54,备注信息表!A:G,7,FALSE)),"",VLOOKUP(B54,备注信息表!A:G,7,FALSE))</f>
        <v>*若期间触及20%的绝对亏损（连续三个交易日），则进行赎回</v>
      </c>
      <c r="J54" s="391"/>
      <c r="K54" s="391"/>
    </row>
    <row r="55" spans="1:11" ht="23.85" customHeight="1">
      <c r="A55" s="606"/>
      <c r="B55" s="250" t="str">
        <f t="array" aca="1" ref="B55" ca="1">LOOKUP(1,0/(私募种子基金持仓日报表!T:T=风险控制指标情况!C55)*(私募种子基金持仓日报表!G:G="股票多头"),私募种子基金持仓日报表!D:D)</f>
        <v>留仁鎏金五号</v>
      </c>
      <c r="C55" s="251">
        <f t="array" aca="1" ref="C55" ca="1">SMALL(IF(私募种子基金持仓日报表!G:G="股票多头",私募种子基金持仓日报表!T:T),2)</f>
        <v>-9.6228693671199947E-2</v>
      </c>
      <c r="D55" s="252"/>
      <c r="E55" s="253"/>
      <c r="F55" s="254">
        <f ca="1">IF(C55&lt;0,C55/-MAX(H55,0.18),"0.00%")</f>
        <v>0.53460385372888863</v>
      </c>
      <c r="G55" s="397">
        <f ca="1">IF(B55=0,"",LOOKUP(1,0/(股票多头!$1:$1=B55),股票多头!$7:$7))</f>
        <v>44967</v>
      </c>
      <c r="H55" s="398" t="str">
        <f ca="1">IF(ISERROR(VLOOKUP(B55,备注信息表!A:G,2,FALSE)),"",IF(VLOOKUP(B55,备注信息表!A:G,2,FALSE)=0,"",VLOOKUP(B55,备注信息表!A:G,2,FALSE)))</f>
        <v/>
      </c>
      <c r="I55" s="396" t="str">
        <f ca="1">IF(ISERROR(VLOOKUP(B55,备注信息表!A:G,7,FALSE)),"",VLOOKUP(B55,备注信息表!A:G,7,FALSE))</f>
        <v/>
      </c>
      <c r="J55" s="391"/>
      <c r="K55" s="391"/>
    </row>
    <row r="56" spans="1:11" ht="23.85" customHeight="1">
      <c r="A56" s="606"/>
      <c r="B56" s="250" t="str">
        <f t="array" aca="1" ref="B56" ca="1">LOOKUP(1,0/(私募种子基金持仓日报表!T:T=风险控制指标情况!C56)*(私募种子基金持仓日报表!G:G="股票多头"),私募种子基金持仓日报表!D:D)</f>
        <v>准锦复利一号</v>
      </c>
      <c r="C56" s="251">
        <f t="array" aca="1" ref="C56" ca="1">SMALL(IF(私募种子基金持仓日报表!G:G="股票多头",私募种子基金持仓日报表!T:T),3)</f>
        <v>-9.3340691177333179E-2</v>
      </c>
      <c r="D56" s="252"/>
      <c r="E56" s="253"/>
      <c r="F56" s="254">
        <f ca="1">IF(C56&lt;0,C56/-MAX(H56,0.18),"0.00%")</f>
        <v>0.51855939542962881</v>
      </c>
      <c r="G56" s="397">
        <f ca="1">IF(B56=0,"",LOOKUP(1,0/(股票多头!$1:$1=B56),股票多头!$7:$7))</f>
        <v>44967</v>
      </c>
      <c r="H56" s="398" t="str">
        <f ca="1">IF(ISERROR(VLOOKUP(B56,备注信息表!A:G,2,FALSE)),"",IF(VLOOKUP(B56,备注信息表!A:G,2,FALSE)=0,"",VLOOKUP(B56,备注信息表!A:G,2,FALSE)))</f>
        <v/>
      </c>
      <c r="I56" s="396" t="str">
        <f ca="1">IF(ISERROR(VLOOKUP(B56,备注信息表!A:G,7,FALSE)),"",VLOOKUP(B56,备注信息表!A:G,7,FALSE))</f>
        <v/>
      </c>
      <c r="J56" s="391"/>
      <c r="K56" s="391"/>
    </row>
    <row r="57" spans="1:11" ht="23.85" customHeight="1">
      <c r="A57" s="606"/>
      <c r="B57" s="250" t="str">
        <f t="array" aca="1" ref="B57" ca="1">LOOKUP(1,0/(私募种子基金持仓日报表!T:T=风险控制指标情况!C57)*(私募种子基金持仓日报表!G:G="股票多头"),私募种子基金持仓日报表!D:D)</f>
        <v>弢瑞楚正进取一号</v>
      </c>
      <c r="C57" s="251">
        <f t="array" aca="1" ref="C57" ca="1">SMALL(IF(私募种子基金持仓日报表!G:G="股票多头",私募种子基金持仓日报表!T:T),4)</f>
        <v>-9.1069224999999865E-2</v>
      </c>
      <c r="D57" s="252"/>
      <c r="E57" s="253"/>
      <c r="F57" s="254">
        <f ca="1">IF(C57&lt;0,C57/-MAX(H57,0.18),"0.00%")</f>
        <v>0.50594013888888811</v>
      </c>
      <c r="G57" s="397">
        <f ca="1">IF(B57=0,"",LOOKUP(1,0/(股票多头!$1:$1=B57),股票多头!$7:$7))</f>
        <v>44966</v>
      </c>
      <c r="H57" s="398" t="str">
        <f ca="1">IF(ISERROR(VLOOKUP(B57,备注信息表!A:G,2,FALSE)),"",IF(VLOOKUP(B57,备注信息表!A:G,2,FALSE)=0,"",VLOOKUP(B57,备注信息表!A:G,2,FALSE)))</f>
        <v/>
      </c>
      <c r="I57" s="396" t="str">
        <f ca="1">IF(ISERROR(VLOOKUP(B57,备注信息表!A:G,7,FALSE)),"",VLOOKUP(B57,备注信息表!A:G,7,FALSE))</f>
        <v/>
      </c>
      <c r="J57" s="391"/>
      <c r="K57" s="391"/>
    </row>
    <row r="58" spans="1:11" ht="23.85" customHeight="1">
      <c r="A58" s="606"/>
      <c r="B58" s="250" t="str">
        <f t="array" aca="1" ref="B58" ca="1">LOOKUP(1,0/(私募种子基金持仓日报表!T:T=风险控制指标情况!C58)*(私募种子基金持仓日报表!G:G="股票多头"),私募种子基金持仓日报表!D:D)</f>
        <v>紫晶一号</v>
      </c>
      <c r="C58" s="251">
        <f t="array" aca="1" ref="C58" ca="1">SMALL(IF(私募种子基金持仓日报表!G:G="股票多头",私募种子基金持仓日报表!T:T),5)</f>
        <v>-7.5684645824000071E-2</v>
      </c>
      <c r="D58" s="252"/>
      <c r="E58" s="253"/>
      <c r="F58" s="254">
        <f ca="1">IF(C58&lt;0,C58/-MAX(H58,0.18),"0.00%")</f>
        <v>0.4204702545777782</v>
      </c>
      <c r="G58" s="397">
        <f ca="1">IF(B58=0,"",LOOKUP(1,0/(股票多头!$1:$1=B58),股票多头!$7:$7))</f>
        <v>44966</v>
      </c>
      <c r="H58" s="398" t="str">
        <f ca="1">IF(ISERROR(VLOOKUP(B58,备注信息表!A:G,2,FALSE)),"",IF(VLOOKUP(B58,备注信息表!A:G,2,FALSE)=0,"",VLOOKUP(B58,备注信息表!A:G,2,FALSE)))</f>
        <v/>
      </c>
      <c r="I58" s="396" t="str">
        <f ca="1">IF(ISERROR(VLOOKUP(B58,备注信息表!A:G,7,FALSE)),"",VLOOKUP(B58,备注信息表!A:G,7,FALSE))</f>
        <v/>
      </c>
      <c r="J58" s="391"/>
      <c r="K58" s="391"/>
    </row>
    <row r="59" spans="1:11" ht="23.85" customHeight="1">
      <c r="A59" s="606"/>
      <c r="B59" s="250" t="s">
        <v>1075</v>
      </c>
      <c r="C59" s="251"/>
      <c r="D59" s="252"/>
      <c r="E59" s="253" t="s">
        <v>20</v>
      </c>
      <c r="F59" s="254"/>
      <c r="G59" s="397"/>
      <c r="H59" s="398" t="str">
        <f>IF(ISERROR(VLOOKUP(B59,备注信息表!A:G,2,FALSE)),"",IF(VLOOKUP(B59,备注信息表!A:G,2,FALSE)=0,"",VLOOKUP(B59,备注信息表!A:G,2,FALSE)))</f>
        <v/>
      </c>
      <c r="I59" s="396" t="str">
        <f>IF(ISERROR(VLOOKUP(B59,备注信息表!A:G,7,FALSE)),"",VLOOKUP(B59,备注信息表!A:G,7,FALSE))</f>
        <v/>
      </c>
      <c r="J59" s="391"/>
      <c r="K59" s="391"/>
    </row>
    <row r="60" spans="1:11" ht="21.6" customHeight="1">
      <c r="A60" s="606"/>
      <c r="B60" s="250" t="str">
        <f t="array" ref="B60">LOOKUP(1,0/ (股票多头!$3:$3=C60),股票多头!$1:$1)</f>
        <v>易鑫安鑫安11期B</v>
      </c>
      <c r="C60" s="340">
        <f t="array" ref="C60">SMALL(IF(股票多头!D$1:ZT$1&lt;&gt;"对标指数",股票多头!D$3:ZT$3,0),1)</f>
        <v>-0.10775746561247823</v>
      </c>
      <c r="D60" s="252"/>
      <c r="E60" s="253"/>
      <c r="F60" s="341">
        <f>IF(C60&lt;0,C60/-MAX(0.1,H60),"0.00%")</f>
        <v>0.5986525867359902</v>
      </c>
      <c r="G60" s="397">
        <f>IF(B60=0,"",LOOKUP(1,0/(股票多头!$1:$1=B60),股票多头!$7:$7))</f>
        <v>44966</v>
      </c>
      <c r="H60" s="398">
        <f>IF(ISERROR(VLOOKUP(B60,备注信息表!A:G,2,FALSE)),"",IF(VLOOKUP(B60,备注信息表!A:G,2,FALSE)=0,"",VLOOKUP(B60,备注信息表!A:G,2,FALSE)))</f>
        <v>0.18</v>
      </c>
      <c r="I60" s="396" t="str">
        <f>IF(ISERROR(VLOOKUP(B60,备注信息表!A:G,7,FALSE)),"",VLOOKUP(B60,备注信息表!A:G,7,FALSE))</f>
        <v>*如果产品亏损达18%连续三个交易日，则进行赎回。</v>
      </c>
      <c r="J60" s="391"/>
      <c r="K60" s="391"/>
    </row>
    <row r="61" spans="1:11" ht="21.6" customHeight="1">
      <c r="A61" s="606"/>
      <c r="B61" s="250" t="str">
        <f t="array" ref="B61">LOOKUP(1,0/(股票多头!$3:$3=C61),股票多头!$1:$1)</f>
        <v>慈阳投资进取2号</v>
      </c>
      <c r="C61" s="340">
        <f t="array" ref="C61">SMALL(IF(股票多头!D$1:ZT$1&lt;&gt;"对标指数",股票多头!D$3:ZT$3,0),2)</f>
        <v>-9.9891775016556661E-2</v>
      </c>
      <c r="D61" s="252"/>
      <c r="E61" s="253"/>
      <c r="F61" s="341">
        <f>IF(C61&lt;0,C61/-MAX(0.1,H61),"0.00%")</f>
        <v>0.99891775016556661</v>
      </c>
      <c r="G61" s="397">
        <f>IF(B61=0,"",LOOKUP(1,0/(股票多头!$1:$1=B61),股票多头!$7:$7))</f>
        <v>44967</v>
      </c>
      <c r="H61" s="398" t="str">
        <f>IF(ISERROR(VLOOKUP(B61,备注信息表!A:G,2,FALSE)),"",IF(VLOOKUP(B61,备注信息表!A:G,2,FALSE)=0,"",VLOOKUP(B61,备注信息表!A:G,2,FALSE)))</f>
        <v/>
      </c>
      <c r="I61" s="396" t="str">
        <f>IF(ISERROR(VLOOKUP(B61,备注信息表!A:G,7,FALSE)),"",VLOOKUP(B61,备注信息表!A:G,7,FALSE))</f>
        <v/>
      </c>
      <c r="J61" s="391"/>
      <c r="K61" s="391"/>
    </row>
    <row r="62" spans="1:11" ht="30.6" customHeight="1">
      <c r="A62" s="606"/>
      <c r="B62" s="250" t="s">
        <v>1076</v>
      </c>
      <c r="C62" s="251"/>
      <c r="D62" s="252"/>
      <c r="E62" s="253" t="s">
        <v>21</v>
      </c>
      <c r="F62" s="254"/>
      <c r="G62" s="397"/>
      <c r="H62" s="398" t="str">
        <f>IF(ISERROR(VLOOKUP(B62,备注信息表!A:G,2,FALSE)),"",IF(VLOOKUP(B62,备注信息表!A:G,2,FALSE)=0,"",VLOOKUP(B62,备注信息表!A:G,2,FALSE)))</f>
        <v/>
      </c>
      <c r="I62" s="396" t="str">
        <f>IF(ISERROR(VLOOKUP(B62,备注信息表!A:G,7,FALSE)),"",VLOOKUP(B62,备注信息表!A:G,7,FALSE))</f>
        <v/>
      </c>
      <c r="J62" s="391"/>
      <c r="K62" s="391"/>
    </row>
    <row r="63" spans="1:11" ht="30.6" customHeight="1">
      <c r="A63" s="606"/>
      <c r="B63" s="250">
        <f t="array" ref="B63">LOOKUP(1,0/(股票多头!$4:$4=C63),股票多头!$1:$1)</f>
        <v>0</v>
      </c>
      <c r="C63" s="340">
        <f t="array" ref="C63">SMALL(IF(股票多头!D$1:ZW$1&lt;&gt;"对标指数",股票多头!D$4:ZW$4,0),1)</f>
        <v>0</v>
      </c>
      <c r="D63" s="252"/>
      <c r="E63" s="253"/>
      <c r="F63" s="254" t="str">
        <f>IF(C63&lt;0,C63/-MAX(0.05,H63),"0.00%")</f>
        <v>0.00%</v>
      </c>
      <c r="G63" s="397" t="str">
        <f>IF(B63=0,"",LOOKUP(1,0/(股票多头!$1:$1=B63),股票多头!$7:$7))</f>
        <v/>
      </c>
      <c r="H63" s="398" t="str">
        <f>IF(ISERROR(VLOOKUP(B63,备注信息表!A:G,2,FALSE)),"",IF(VLOOKUP(B63,备注信息表!A:G,2,FALSE)=0,"",VLOOKUP(B63,备注信息表!A:G,2,FALSE)))</f>
        <v/>
      </c>
      <c r="I63" s="396" t="str">
        <f>IF(ISERROR(VLOOKUP(B63,备注信息表!A:G,7,FALSE)),"",VLOOKUP(B63,备注信息表!A:G,7,FALSE))</f>
        <v/>
      </c>
      <c r="J63" s="391"/>
      <c r="K63" s="391"/>
    </row>
    <row r="64" spans="1:11" ht="30.6" customHeight="1">
      <c r="A64" s="606"/>
      <c r="B64" s="250" t="s">
        <v>1078</v>
      </c>
      <c r="C64" s="251"/>
      <c r="D64" s="252"/>
      <c r="E64" s="253" t="s">
        <v>22</v>
      </c>
      <c r="F64" s="254"/>
      <c r="G64" s="397"/>
      <c r="H64" s="398" t="str">
        <f>IF(ISERROR(VLOOKUP(B64,备注信息表!A:G,2,FALSE)),"",IF(VLOOKUP(B64,备注信息表!A:G,2,FALSE)=0,"",VLOOKUP(B64,备注信息表!A:G,2,FALSE)))</f>
        <v/>
      </c>
      <c r="I64" s="396" t="str">
        <f>IF(ISERROR(VLOOKUP(B64,备注信息表!A:G,7,FALSE)),"",VLOOKUP(B64,备注信息表!A:G,7,FALSE))</f>
        <v/>
      </c>
      <c r="J64" s="391"/>
      <c r="K64" s="391"/>
    </row>
    <row r="65" spans="1:11" ht="30.6" customHeight="1">
      <c r="A65" s="606"/>
      <c r="B65" s="250" t="str">
        <f t="array" ref="B65">LOOKUP(1,0/(股票多头!$5:$5=C65),股票多头!$1:$1)</f>
        <v>仙人掌盈沣远航臻选A</v>
      </c>
      <c r="C65" s="311">
        <f t="array" ref="C65">SMALL(IF(股票多头!D$1:ZW$1&lt;&gt;"对标指数",股票多头!D$5:ZW$5,0),1)</f>
        <v>-0.20129317679087974</v>
      </c>
      <c r="D65" s="252"/>
      <c r="E65" s="253"/>
      <c r="F65" s="325">
        <f>IF(C65&lt;0,C65/-MAX(H65,0.2),"0.00%")</f>
        <v>1.0064658839543987</v>
      </c>
      <c r="G65" s="397">
        <f>IF(B65=0,"",LOOKUP(1,0/(股票多头!$1:$1=B65),股票多头!$7:$7))</f>
        <v>44967</v>
      </c>
      <c r="H65" s="398">
        <f>IF(ISERROR(VLOOKUP(B65,备注信息表!A:G,2,FALSE)),"",IF(VLOOKUP(B65,备注信息表!A:G,2,FALSE)=0,"",VLOOKUP(B65,备注信息表!A:G,2,FALSE)))</f>
        <v>0.2</v>
      </c>
      <c r="I65" s="396" t="str">
        <f>IF(ISERROR(VLOOKUP(B65,备注信息表!A:G,7,FALSE)),"",VLOOKUP(B65,备注信息表!A:G,7,FALSE))</f>
        <v>*若期间触及20%的绝对亏损（连续三个交易日），则进行赎回</v>
      </c>
      <c r="J65" s="391"/>
      <c r="K65" s="391"/>
    </row>
    <row r="66" spans="1:11" ht="30.6" customHeight="1">
      <c r="A66" s="606"/>
      <c r="B66" s="250" t="str">
        <f t="array" ref="B66">LOOKUP(1,0/(股票多头!$5:$5=C66),股票多头!$1:$1)</f>
        <v>日斗枫藤价值一号</v>
      </c>
      <c r="C66" s="311">
        <f t="array" ref="C66">SMALL(IF(股票多头!D$1:ZW$1&lt;&gt;"对标指数",股票多头!D$5:ZW$5,0),2)</f>
        <v>-0.15595640736565203</v>
      </c>
      <c r="D66" s="252"/>
      <c r="E66" s="253"/>
      <c r="F66" s="254">
        <f>IF(C66&lt;0,C66/-MAX(H66,0.2),"0.00%")</f>
        <v>0.77978203682826008</v>
      </c>
      <c r="G66" s="397">
        <f>IF(B66=0,"",LOOKUP(1,0/(股票多头!$1:$1=B66),股票多头!$7:$7))</f>
        <v>44967</v>
      </c>
      <c r="H66" s="398">
        <f>IF(ISERROR(VLOOKUP(B66,备注信息表!A:G,2,FALSE)),"",IF(VLOOKUP(B66,备注信息表!A:G,2,FALSE)=0,"",VLOOKUP(B66,备注信息表!A:G,2,FALSE)))</f>
        <v>0.18</v>
      </c>
      <c r="I66" s="396" t="str">
        <f>IF(ISERROR(VLOOKUP(B66,备注信息表!A:G,7,FALSE)),"",VLOOKUP(B66,备注信息表!A:G,7,FALSE))</f>
        <v>按照新标准执行</v>
      </c>
      <c r="J66" s="391"/>
      <c r="K66" s="391"/>
    </row>
    <row r="67" spans="1:11" ht="30.6" customHeight="1">
      <c r="A67" s="606"/>
      <c r="B67" s="250" t="str">
        <f t="array" ref="B67">LOOKUP(1,0/(股票多头!$5:$5=C67),股票多头!$1:$1)</f>
        <v>睿亿投资稳健增长1号</v>
      </c>
      <c r="C67" s="251">
        <f t="array" ref="C67">SMALL(IF(股票多头!D$1:ZW$1&lt;&gt;"对标指数",股票多头!D$5:ZW$5,0),3)</f>
        <v>-0.13778421958510745</v>
      </c>
      <c r="D67" s="252"/>
      <c r="E67" s="253"/>
      <c r="F67" s="254">
        <f>IF(C67&lt;0,C67/-MAX(H67,0.2),"0.00%")</f>
        <v>0.68892109792553724</v>
      </c>
      <c r="G67" s="397">
        <f>IF(B67=0,"",LOOKUP(1,0/(股票多头!$1:$1=B67),股票多头!$7:$7))</f>
        <v>44967</v>
      </c>
      <c r="H67" s="398" t="str">
        <f>IF(ISERROR(VLOOKUP(B67,备注信息表!A:G,2,FALSE)),"",IF(VLOOKUP(B67,备注信息表!A:G,2,FALSE)=0,"",VLOOKUP(B67,备注信息表!A:G,2,FALSE)))</f>
        <v/>
      </c>
      <c r="I67" s="396" t="str">
        <f>IF(ISERROR(VLOOKUP(B67,备注信息表!A:G,7,FALSE)),"",VLOOKUP(B67,备注信息表!A:G,7,FALSE))</f>
        <v/>
      </c>
      <c r="J67" s="391"/>
      <c r="K67" s="391"/>
    </row>
    <row r="68" spans="1:11" ht="30.6" customHeight="1">
      <c r="A68" s="606"/>
      <c r="B68" s="250" t="str">
        <f t="array" ref="B68">LOOKUP(1,0/(股票多头!$5:$5=C68),股票多头!$1:$1)</f>
        <v>达仁可转债量化1号</v>
      </c>
      <c r="C68" s="251">
        <f t="array" ref="C68">SMALL(IF(股票多头!D$1:ZW$1&lt;&gt;"对标指数",股票多头!D$5:ZW$5,0),4)</f>
        <v>-0.13562739431413401</v>
      </c>
      <c r="D68" s="252"/>
      <c r="E68" s="253"/>
      <c r="F68" s="254">
        <f>IF(C68&lt;0,C68/-MAX(H68,0.2),"0.00%")</f>
        <v>0.67813697157066999</v>
      </c>
      <c r="G68" s="397">
        <f>IF(B68=0,"",LOOKUP(1,0/(股票多头!$1:$1=B68),股票多头!$7:$7))</f>
        <v>44967</v>
      </c>
      <c r="H68" s="398" t="str">
        <f>IF(ISERROR(VLOOKUP(B68,备注信息表!A:G,2,FALSE)),"",IF(VLOOKUP(B68,备注信息表!A:G,2,FALSE)=0,"",VLOOKUP(B68,备注信息表!A:G,2,FALSE)))</f>
        <v/>
      </c>
      <c r="I68" s="396" t="str">
        <f>IF(ISERROR(VLOOKUP(B68,备注信息表!A:G,7,FALSE)),"",VLOOKUP(B68,备注信息表!A:G,7,FALSE))</f>
        <v/>
      </c>
      <c r="J68" s="391"/>
      <c r="K68" s="391"/>
    </row>
    <row r="69" spans="1:11" ht="30.6" customHeight="1">
      <c r="A69" s="606"/>
      <c r="B69" s="250" t="str">
        <f t="array" ref="B69">LOOKUP(1,0/(股票多头!$5:$5=C69),股票多头!$1:$1)</f>
        <v>准锦复利一号</v>
      </c>
      <c r="C69" s="251">
        <f t="array" ref="C69">SMALL(IF(股票多头!D$1:ZW$1&lt;&gt;"对标指数",股票多头!D$5:ZW$5,0),5)</f>
        <v>-0.12133637595379021</v>
      </c>
      <c r="D69" s="252"/>
      <c r="E69" s="253"/>
      <c r="F69" s="254">
        <f>IF(C69&lt;0,C69/-MAX(H69,0.2),"0.00%")</f>
        <v>0.60668187976895105</v>
      </c>
      <c r="G69" s="397">
        <f>IF(B69=0,"",LOOKUP(1,0/(股票多头!$1:$1=B69),股票多头!$7:$7))</f>
        <v>44967</v>
      </c>
      <c r="H69" s="398" t="str">
        <f>IF(ISERROR(VLOOKUP(B69,备注信息表!A:G,2,FALSE)),"",IF(VLOOKUP(B69,备注信息表!A:G,2,FALSE)=0,"",VLOOKUP(B69,备注信息表!A:G,2,FALSE)))</f>
        <v/>
      </c>
      <c r="I69" s="396" t="str">
        <f>IF(ISERROR(VLOOKUP(B69,备注信息表!A:G,7,FALSE)),"",VLOOKUP(B69,备注信息表!A:G,7,FALSE))</f>
        <v/>
      </c>
      <c r="J69" s="391"/>
      <c r="K69" s="391"/>
    </row>
    <row r="70" spans="1:11" ht="30.6" customHeight="1">
      <c r="A70" s="606"/>
      <c r="B70" s="250" t="s">
        <v>1079</v>
      </c>
      <c r="C70" s="280"/>
      <c r="D70" s="252"/>
      <c r="E70" s="253" t="s">
        <v>18</v>
      </c>
      <c r="F70" s="254"/>
      <c r="G70" s="397"/>
      <c r="H70" s="398" t="str">
        <f>IF(ISERROR(VLOOKUP(B70,备注信息表!A:G,2,FALSE)),"",IF(VLOOKUP(B70,备注信息表!A:G,2,FALSE)=0,"",VLOOKUP(B70,备注信息表!A:G,2,FALSE)))</f>
        <v/>
      </c>
      <c r="I70" s="396" t="str">
        <f>IF(ISERROR(VLOOKUP(B70,备注信息表!A:G,7,FALSE)),"",VLOOKUP(B70,备注信息表!A:G,7,FALSE))</f>
        <v/>
      </c>
      <c r="J70" s="391"/>
      <c r="K70" s="391"/>
    </row>
    <row r="71" spans="1:11" ht="30.6" customHeight="1">
      <c r="A71" s="606"/>
      <c r="B71" s="250" t="str">
        <f t="array" ref="B71">LOOKUP(1,0/(股票多头!$8:$8=C71),股票多头!$1:$1)</f>
        <v>静瑞价值成长A</v>
      </c>
      <c r="C71" s="280">
        <f t="array" ref="C71">LARGE(IF(股票多头!D$1:ZW$1&lt;&gt;"对标指数",股票多头!D$8:ZW$8,0),1)</f>
        <v>1</v>
      </c>
      <c r="D71" s="252"/>
      <c r="E71" s="253"/>
      <c r="F71" s="254">
        <f>IF(C71&gt;0,C71/MAX(H71,2),"0.00%")</f>
        <v>0.5</v>
      </c>
      <c r="G71" s="397">
        <f>IF(B71=0,"",LOOKUP(1,0/(股票多头!$1:$1=B71),股票多头!$7:$7))</f>
        <v>44967</v>
      </c>
      <c r="H71" s="398" t="str">
        <f>IF(ISERROR(VLOOKUP(B71,备注信息表!A:G,2,FALSE)),"",IF(VLOOKUP(B71,备注信息表!A:G,2,FALSE)=0,"",VLOOKUP(B71,备注信息表!A:G,2,FALSE)))</f>
        <v/>
      </c>
      <c r="I71" s="396" t="str">
        <f>IF(ISERROR(VLOOKUP(B71,备注信息表!A:G,7,FALSE)),"",VLOOKUP(B71,备注信息表!A:G,7,FALSE))</f>
        <v/>
      </c>
      <c r="J71" s="391"/>
      <c r="K71" s="391"/>
    </row>
    <row r="72" spans="1:11" ht="30.6" customHeight="1">
      <c r="A72" s="606"/>
      <c r="B72" s="255" t="s">
        <v>1059</v>
      </c>
      <c r="C72" s="251"/>
      <c r="D72" s="251"/>
      <c r="E72" s="251"/>
      <c r="F72" s="251"/>
      <c r="G72" s="397"/>
      <c r="H72" s="398" t="str">
        <f>IF(ISERROR(VLOOKUP(B72,备注信息表!A:G,2,FALSE)),"",IF(VLOOKUP(B72,备注信息表!A:G,2,FALSE)=0,"",VLOOKUP(B72,备注信息表!A:G,2,FALSE)))</f>
        <v/>
      </c>
      <c r="I72" s="396" t="str">
        <f>IF(ISERROR(VLOOKUP(B72,备注信息表!A:G,7,FALSE)),"",VLOOKUP(B72,备注信息表!A:G,7,FALSE))</f>
        <v/>
      </c>
      <c r="J72" s="391"/>
      <c r="K72" s="391"/>
    </row>
    <row r="73" spans="1:11" ht="30.6" customHeight="1">
      <c r="A73" s="606"/>
      <c r="B73" s="255" t="s">
        <v>1082</v>
      </c>
      <c r="C73" s="331"/>
      <c r="D73" s="331"/>
      <c r="E73" s="331"/>
      <c r="F73" s="331"/>
      <c r="G73" s="397"/>
      <c r="H73" s="398" t="str">
        <f>IF(ISERROR(VLOOKUP(B73,备注信息表!A:G,2,FALSE)),"",IF(VLOOKUP(B73,备注信息表!A:G,2,FALSE)=0,"",VLOOKUP(B73,备注信息表!A:G,2,FALSE)))</f>
        <v/>
      </c>
      <c r="I73" s="396" t="str">
        <f>IF(ISERROR(VLOOKUP(B73,备注信息表!A:G,7,FALSE)),"",VLOOKUP(B73,备注信息表!A:G,7,FALSE))</f>
        <v/>
      </c>
      <c r="J73" s="391"/>
      <c r="K73" s="391"/>
    </row>
    <row r="74" spans="1:11" ht="30.6" customHeight="1">
      <c r="A74" s="606"/>
      <c r="B74" s="250" t="s">
        <v>1052</v>
      </c>
      <c r="C74" s="251"/>
      <c r="D74" s="251"/>
      <c r="E74" s="251" t="s">
        <v>19</v>
      </c>
      <c r="F74" s="251"/>
      <c r="G74" s="397"/>
      <c r="H74" s="398" t="str">
        <f>IF(ISERROR(VLOOKUP(B74,备注信息表!A:G,2,FALSE)),"",IF(VLOOKUP(B74,备注信息表!A:G,2,FALSE)=0,"",VLOOKUP(B74,备注信息表!A:G,2,FALSE)))</f>
        <v/>
      </c>
      <c r="I74" s="396" t="str">
        <f>IF(ISERROR(VLOOKUP(B74,备注信息表!A:G,7,FALSE)),"",VLOOKUP(B74,备注信息表!A:G,7,FALSE))</f>
        <v/>
      </c>
      <c r="J74" s="391"/>
      <c r="K74" s="391"/>
    </row>
    <row r="75" spans="1:11" ht="30.6" customHeight="1">
      <c r="A75" s="606"/>
      <c r="B75" s="250" t="str">
        <f ca="1">LOOKUP(1,0/(私募种子基金持仓日报表!T:T=风险控制指标情况!C75)*(私募种子基金持仓日报表!G:G="指数增强"),私募种子基金持仓日报表!D:D)</f>
        <v>星阔广厦1号中证500指数增强</v>
      </c>
      <c r="C75" s="251">
        <f t="array" aca="1" ref="C75" ca="1">SMALL(IF(私募种子基金持仓日报表!G:G="指数增强",私募种子基金持仓日报表!T:T),1)</f>
        <v>-1.4781232481997739E-3</v>
      </c>
      <c r="D75" s="251"/>
      <c r="E75" s="251"/>
      <c r="F75" s="254">
        <f ca="1">IF(C75&lt;0,C75/-MAX(0.18,H75),"0.00%")</f>
        <v>8.211795823332077E-3</v>
      </c>
      <c r="G75" s="397">
        <f ca="1">IF(B75=0,"",LOOKUP(1,0/(指数增强!$1:$1=B75),指数增强!$6:$6))</f>
        <v>44967</v>
      </c>
      <c r="H75" s="398" t="str">
        <f ca="1">IF(ISERROR(VLOOKUP(B75,备注信息表!A:G,2,FALSE)),"",IF(VLOOKUP(B75,备注信息表!A:G,2,FALSE)=0,"",VLOOKUP(B75,备注信息表!A:G,2,FALSE)))</f>
        <v/>
      </c>
      <c r="I75" s="396" t="str">
        <f ca="1">IF(ISERROR(VLOOKUP(B75,备注信息表!A:G,7,FALSE)),"",VLOOKUP(B75,备注信息表!A:G,7,FALSE))</f>
        <v/>
      </c>
      <c r="J75" s="391"/>
      <c r="K75" s="391"/>
    </row>
    <row r="76" spans="1:11" ht="30.6" customHeight="1">
      <c r="A76" s="606"/>
      <c r="B76" s="250" t="str">
        <f ca="1">LOOKUP(1,0/(私募种子基金持仓日报表!T:T=风险控制指标情况!C76)*(私募种子基金持仓日报表!G:G="指数增强"),私募种子基金持仓日报表!D:D)</f>
        <v>弘源中证500指数先锋</v>
      </c>
      <c r="C76" s="251">
        <f t="array" aca="1" ref="C76" ca="1">SMALL(IF(私募种子基金持仓日报表!G:G="指数增强",私募种子基金持仓日报表!T:T),2)</f>
        <v>2.8212631620000126E-2</v>
      </c>
      <c r="D76" s="251"/>
      <c r="E76" s="251"/>
      <c r="F76" s="254" t="str">
        <f ca="1">IF(C76&lt;0,C76/-MAX(0.18,H76),"0.00%")</f>
        <v>0.00%</v>
      </c>
      <c r="G76" s="397">
        <f ca="1">IF(B76=0,"",LOOKUP(1,0/(指数增强!$1:$1=B76),指数增强!$6:$6))</f>
        <v>44967</v>
      </c>
      <c r="H76" s="398" t="str">
        <f ca="1">IF(ISERROR(VLOOKUP(B76,备注信息表!A:G,2,FALSE)),"",IF(VLOOKUP(B76,备注信息表!A:G,2,FALSE)=0,"",VLOOKUP(B76,备注信息表!A:G,2,FALSE)))</f>
        <v/>
      </c>
      <c r="I76" s="396" t="str">
        <f ca="1">IF(ISERROR(VLOOKUP(B76,备注信息表!A:G,7,FALSE)),"",VLOOKUP(B76,备注信息表!A:G,7,FALSE))</f>
        <v/>
      </c>
      <c r="J76" s="391"/>
      <c r="K76" s="391"/>
    </row>
    <row r="77" spans="1:11" ht="30.6" customHeight="1">
      <c r="A77" s="606"/>
      <c r="B77" s="250" t="str">
        <f ca="1">LOOKUP(1,0/(私募种子基金持仓日报表!T:T=风险控制指标情况!C77)*(私募种子基金持仓日报表!G:G="指数增强"),私募种子基金持仓日报表!D:D)</f>
        <v>国恩中证1000指数增强1号</v>
      </c>
      <c r="C77" s="251">
        <f t="array" aca="1" ref="C77" ca="1">SMALL(IF(私募种子基金持仓日报表!G:G="指数增强",私募种子基金持仓日报表!T:T),3)</f>
        <v>3.1438933520000004E-2</v>
      </c>
      <c r="D77" s="251"/>
      <c r="E77" s="251"/>
      <c r="F77" s="254" t="str">
        <f ca="1">IF(C77&lt;0,C77/-MAX(0.18,H77),"0.00%")</f>
        <v>0.00%</v>
      </c>
      <c r="G77" s="397">
        <f ca="1">IF(B77=0,"",LOOKUP(1,0/(指数增强!$1:$1=B77),指数增强!$6:$6))</f>
        <v>44967</v>
      </c>
      <c r="H77" s="398" t="str">
        <f ca="1">IF(ISERROR(VLOOKUP(B77,备注信息表!A:G,2,FALSE)),"",IF(VLOOKUP(B77,备注信息表!A:G,2,FALSE)=0,"",VLOOKUP(B77,备注信息表!A:G,2,FALSE)))</f>
        <v/>
      </c>
      <c r="I77" s="396" t="str">
        <f ca="1">IF(ISERROR(VLOOKUP(B77,备注信息表!A:G,7,FALSE)),"",VLOOKUP(B77,备注信息表!A:G,7,FALSE))</f>
        <v/>
      </c>
      <c r="J77" s="391"/>
      <c r="K77" s="391"/>
    </row>
    <row r="78" spans="1:11" ht="30.6" customHeight="1">
      <c r="A78" s="606"/>
      <c r="B78" s="250" t="str">
        <f ca="1">LOOKUP(1,0/(私募种子基金持仓日报表!T:T=风险控制指标情况!C78)*(私募种子基金持仓日报表!G:G="指数增强"),私募种子基金持仓日报表!D:D)</f>
        <v>云起量化指数增强7号</v>
      </c>
      <c r="C78" s="251">
        <f t="array" aca="1" ref="C78" ca="1">SMALL(IF(私募种子基金持仓日报表!G:G="指数增强",私募种子基金持仓日报表!T:T),4)</f>
        <v>6.6623199636499958E-2</v>
      </c>
      <c r="D78" s="251"/>
      <c r="E78" s="251"/>
      <c r="F78" s="254" t="str">
        <f t="shared" ref="F78" ca="1" si="2">IF(C78&lt;0,C78/-MAX(0.18,H78),"0.00%")</f>
        <v>0.00%</v>
      </c>
      <c r="G78" s="397">
        <f ca="1">IF(B78=0,"",LOOKUP(1,0/(指数增强!$1:$1=B78),指数增强!$6:$6))</f>
        <v>44967</v>
      </c>
      <c r="H78" s="398" t="str">
        <f ca="1">IF(ISERROR(VLOOKUP(B78,备注信息表!A:G,2,FALSE)),"",IF(VLOOKUP(B78,备注信息表!A:G,2,FALSE)=0,"",VLOOKUP(B78,备注信息表!A:G,2,FALSE)))</f>
        <v/>
      </c>
      <c r="I78" s="396" t="str">
        <f ca="1">IF(ISERROR(VLOOKUP(B78,备注信息表!A:G,7,FALSE)),"",VLOOKUP(B78,备注信息表!A:G,7,FALSE))</f>
        <v/>
      </c>
      <c r="J78" s="391"/>
      <c r="K78" s="391"/>
    </row>
    <row r="79" spans="1:11" ht="30.6" customHeight="1">
      <c r="A79" s="606"/>
      <c r="B79" s="250" t="str">
        <f ca="1">LOOKUP(1,0/(私募种子基金持仓日报表!T:T=风险控制指标情况!C79)*(私募种子基金持仓日报表!G:G="指数增强"),私募种子基金持仓日报表!D:D)</f>
        <v>量客卓宇一号</v>
      </c>
      <c r="C79" s="251">
        <f t="array" aca="1" ref="C79" ca="1">SMALL(IF(私募种子基金持仓日报表!G:G="指数增强",私募种子基金持仓日报表!T:T),5)</f>
        <v>6.8116098886000037E-2</v>
      </c>
      <c r="D79" s="251"/>
      <c r="E79" s="251"/>
      <c r="F79" s="254" t="str">
        <f ca="1">IF(C79&lt;0,C79/-MAX(0.18,H79),"0.00%")</f>
        <v>0.00%</v>
      </c>
      <c r="G79" s="397">
        <f ca="1">IF(B79=0,"",LOOKUP(1,0/(指数增强!$1:$1=B79),指数增强!$6:$6))</f>
        <v>44967</v>
      </c>
      <c r="H79" s="398" t="str">
        <f ca="1">IF(ISERROR(VLOOKUP(B79,备注信息表!A:G,2,FALSE)),"",IF(VLOOKUP(B79,备注信息表!A:G,2,FALSE)=0,"",VLOOKUP(B79,备注信息表!A:G,2,FALSE)))</f>
        <v/>
      </c>
      <c r="I79" s="396" t="str">
        <f ca="1">IF(ISERROR(VLOOKUP(B79,备注信息表!A:G,7,FALSE)),"",VLOOKUP(B79,备注信息表!A:G,7,FALSE))</f>
        <v/>
      </c>
      <c r="J79" s="391"/>
      <c r="K79" s="391"/>
    </row>
    <row r="80" spans="1:11" ht="30.6" customHeight="1">
      <c r="A80" s="606"/>
      <c r="B80" s="250" t="s">
        <v>1054</v>
      </c>
      <c r="C80" s="251"/>
      <c r="D80" s="251"/>
      <c r="E80" s="251" t="s">
        <v>1053</v>
      </c>
      <c r="F80" s="251"/>
      <c r="G80" s="397"/>
      <c r="H80" s="398" t="str">
        <f>IF(ISERROR(VLOOKUP(B80,备注信息表!A:G,2,FALSE)),"",IF(VLOOKUP(B80,备注信息表!A:G,2,FALSE)=0,"",VLOOKUP(B80,备注信息表!A:G,2,FALSE)))</f>
        <v/>
      </c>
      <c r="I80" s="396" t="str">
        <f>IF(ISERROR(VLOOKUP(B80,备注信息表!A:G,7,FALSE)),"",VLOOKUP(B80,备注信息表!A:G,7,FALSE))</f>
        <v/>
      </c>
      <c r="J80" s="391"/>
      <c r="K80" s="391"/>
    </row>
    <row r="81" spans="1:14" ht="24" customHeight="1">
      <c r="A81" s="606"/>
      <c r="B81" s="250" t="str">
        <f t="array" ref="B81">LOOKUP(1,0/(指数增强!$3:$3=C81),指数增强!$1:$1)</f>
        <v>顽岩中证500指数增强5号</v>
      </c>
      <c r="C81" s="251">
        <f t="array" ref="C81">SMALL(IF(指数增强!D$1:ZZ$1&lt;&gt;"对标指数",指数增强!D$3:ZZ$3,0),1)</f>
        <v>-9.4046349023502174E-4</v>
      </c>
      <c r="D81" s="251"/>
      <c r="E81" s="251"/>
      <c r="F81" s="254">
        <f>IF(C81&lt;0,C81/-MAX(H81,0.05),"0.00%")</f>
        <v>1.8809269804700435E-2</v>
      </c>
      <c r="G81" s="397">
        <f>IF(B81=0,"",LOOKUP(1,0/(指数增强!$1:$1=B81),指数增强!$6:$6))</f>
        <v>44967</v>
      </c>
      <c r="H81" s="398" t="str">
        <f>IF(ISERROR(VLOOKUP(B81,备注信息表!A:G,2,FALSE)),"",IF(VLOOKUP(B81,备注信息表!A:G,2,FALSE)=0,"",VLOOKUP(B81,备注信息表!A:G,2,FALSE)))</f>
        <v/>
      </c>
      <c r="I81" s="396" t="str">
        <f>IF(ISERROR(VLOOKUP(B81,备注信息表!A:G,7,FALSE)),"",VLOOKUP(B81,备注信息表!A:G,7,FALSE))</f>
        <v/>
      </c>
      <c r="J81" s="391"/>
      <c r="K81" s="391"/>
    </row>
    <row r="82" spans="1:14" ht="24" customHeight="1">
      <c r="A82" s="606"/>
      <c r="B82" s="250" t="s">
        <v>1055</v>
      </c>
      <c r="C82" s="251"/>
      <c r="D82" s="251"/>
      <c r="E82" s="251" t="s">
        <v>1057</v>
      </c>
      <c r="F82" s="251"/>
      <c r="G82" s="397"/>
      <c r="H82" s="398" t="str">
        <f>IF(ISERROR(VLOOKUP(B82,备注信息表!A:G,2,FALSE)),"",IF(VLOOKUP(B82,备注信息表!A:G,2,FALSE)=0,"",VLOOKUP(B82,备注信息表!A:G,2,FALSE)))</f>
        <v/>
      </c>
      <c r="I82" s="396" t="str">
        <f>IF(ISERROR(VLOOKUP(B82,备注信息表!A:G,7,FALSE)),"",VLOOKUP(B82,备注信息表!A:G,7,FALSE))</f>
        <v/>
      </c>
      <c r="J82" s="391"/>
      <c r="K82" s="391"/>
    </row>
    <row r="83" spans="1:14" ht="24" customHeight="1">
      <c r="A83" s="606"/>
      <c r="B83" s="250" t="str">
        <f t="array" ref="B83">LOOKUP(1,0/(指数增强!$4:$4=C83),指数增强!$1:$1)</f>
        <v>顽岩中证500指数增强5号</v>
      </c>
      <c r="C83" s="340">
        <f t="array" ref="C83">SMALL(IF(指数增强!D$1:ZZ$1&lt;&gt;"对标指数",指数增强!D$4:ZZ$4,0),1)</f>
        <v>-4.2221756927316667E-2</v>
      </c>
      <c r="D83" s="251"/>
      <c r="E83" s="251"/>
      <c r="F83" s="254">
        <f>IF(C83&lt;0,C83/-MAX(0.18,H83),"0.00%")</f>
        <v>0.23456531626287039</v>
      </c>
      <c r="G83" s="397">
        <f>IF(B83=0,"",LOOKUP(1,0/(指数增强!$1:$1=B83),指数增强!$6:$6))</f>
        <v>44967</v>
      </c>
      <c r="H83" s="398" t="str">
        <f>IF(ISERROR(VLOOKUP(B83,备注信息表!A:G,2,FALSE)),"",IF(VLOOKUP(B83,备注信息表!A:G,2,FALSE)=0,"",VLOOKUP(B83,备注信息表!A:G,2,FALSE)))</f>
        <v/>
      </c>
      <c r="I83" s="396" t="str">
        <f>IF(ISERROR(VLOOKUP(B83,备注信息表!A:G,7,FALSE)),"",VLOOKUP(B83,备注信息表!A:G,7,FALSE))</f>
        <v/>
      </c>
      <c r="J83" s="391"/>
      <c r="K83" s="391"/>
    </row>
    <row r="84" spans="1:14" ht="25.35" customHeight="1">
      <c r="A84" s="606"/>
      <c r="B84" s="250" t="str">
        <f t="array" ref="B84">LOOKUP(1,0/(指数增强!$4:$4=C84),指数增强!$1:$1)</f>
        <v>弈倍虎鲸B</v>
      </c>
      <c r="C84" s="251">
        <f t="array" ref="C84">SMALL(IF(指数增强!D$1:ZZ$1&lt;&gt;"对标指数",指数增强!D$4:ZZ$4,0),2)</f>
        <v>-3.4553607149869325E-2</v>
      </c>
      <c r="D84" s="251"/>
      <c r="E84" s="251"/>
      <c r="F84" s="254">
        <f>IF(C84&lt;0,C84/-MAX(0.18,H84),"0.00%")</f>
        <v>0.1919644841659407</v>
      </c>
      <c r="G84" s="397">
        <f>IF(B84=0,"",LOOKUP(1,0/(指数增强!$1:$1=B84),指数增强!$6:$6))</f>
        <v>44967</v>
      </c>
      <c r="H84" s="398" t="str">
        <f>IF(ISERROR(VLOOKUP(B84,备注信息表!A:G,2,FALSE)),"",IF(VLOOKUP(B84,备注信息表!A:G,2,FALSE)=0,"",VLOOKUP(B84,备注信息表!A:G,2,FALSE)))</f>
        <v/>
      </c>
      <c r="I84" s="396" t="str">
        <f>IF(ISERROR(VLOOKUP(B84,备注信息表!A:G,7,FALSE)),"",VLOOKUP(B84,备注信息表!A:G,7,FALSE))</f>
        <v/>
      </c>
      <c r="J84" s="391"/>
      <c r="K84" s="391"/>
    </row>
    <row r="85" spans="1:14" ht="25.35" customHeight="1">
      <c r="A85" s="606"/>
      <c r="B85" s="250" t="str">
        <f t="array" ref="B85">LOOKUP(1,0/(指数增强!$4:$4=C85),指数增强!$1:$1)</f>
        <v>云起量化指数增强7号</v>
      </c>
      <c r="C85" s="251">
        <f t="array" ref="C85">SMALL(IF(指数增强!D$1:ZZ$1&lt;&gt;"对标指数",指数增强!D$4:ZZ$4,0),3)</f>
        <v>-3.1974401817388087E-2</v>
      </c>
      <c r="D85" s="251"/>
      <c r="E85" s="251"/>
      <c r="F85" s="254">
        <f>IF(C85&lt;0,C85/-MAX(0.18,H85),"0.00%")</f>
        <v>0.17763556565215605</v>
      </c>
      <c r="G85" s="397">
        <f>IF(B85=0,"",LOOKUP(1,0/(指数增强!$1:$1=B85),指数增强!$6:$6))</f>
        <v>44967</v>
      </c>
      <c r="H85" s="398" t="str">
        <f>IF(ISERROR(VLOOKUP(B85,备注信息表!A:G,2,FALSE)),"",IF(VLOOKUP(B85,备注信息表!A:G,2,FALSE)=0,"",VLOOKUP(B85,备注信息表!A:G,2,FALSE)))</f>
        <v/>
      </c>
      <c r="I85" s="396" t="str">
        <f>IF(ISERROR(VLOOKUP(B85,备注信息表!A:G,7,FALSE)),"",VLOOKUP(B85,备注信息表!A:G,7,FALSE))</f>
        <v/>
      </c>
      <c r="J85" s="391"/>
      <c r="K85" s="391"/>
    </row>
    <row r="86" spans="1:14" ht="25.35" customHeight="1">
      <c r="A86" s="606"/>
      <c r="B86" s="250" t="str">
        <f t="array" ref="B86">LOOKUP(1,0/(指数增强!$4:$4=C86),指数增强!$1:$1)</f>
        <v>国恩中证1000指数增强1号</v>
      </c>
      <c r="C86" s="251">
        <f t="array" ref="C86">SMALL(IF(指数增强!D$1:ZZ$1&lt;&gt;"对标指数",指数增强!D$4:ZZ$4,0),4)</f>
        <v>-3.0436521791294191E-2</v>
      </c>
      <c r="D86" s="251"/>
      <c r="E86" s="251"/>
      <c r="F86" s="254">
        <f>IF(C86&lt;0,C86/-MAX(0.18,H86),"0.00%")</f>
        <v>0.16909178772941219</v>
      </c>
      <c r="G86" s="397">
        <f>IF(B86=0,"",LOOKUP(1,0/(指数增强!$1:$1=B86),指数增强!$6:$6))</f>
        <v>44967</v>
      </c>
      <c r="H86" s="398" t="str">
        <f>IF(ISERROR(VLOOKUP(B86,备注信息表!A:G,2,FALSE)),"",IF(VLOOKUP(B86,备注信息表!A:G,2,FALSE)=0,"",VLOOKUP(B86,备注信息表!A:G,2,FALSE)))</f>
        <v/>
      </c>
      <c r="I86" s="396" t="str">
        <f>IF(ISERROR(VLOOKUP(B86,备注信息表!A:G,7,FALSE)),"",VLOOKUP(B86,备注信息表!A:G,7,FALSE))</f>
        <v/>
      </c>
      <c r="J86" s="391"/>
      <c r="K86" s="391"/>
    </row>
    <row r="87" spans="1:14" ht="27.75" customHeight="1">
      <c r="A87" s="606"/>
      <c r="B87" s="250" t="str">
        <f t="array" ref="B87">LOOKUP(1,0/(指数增强!$4:$4=C87),指数增强!$1:$1)</f>
        <v>量客卓宇一号</v>
      </c>
      <c r="C87" s="251">
        <f t="array" ref="C87">SMALL(IF(指数增强!D$1:ZZ$1&lt;&gt;"对标指数",指数增强!D$4:ZZ$4,0),5)</f>
        <v>-2.2502069066559161E-2</v>
      </c>
      <c r="D87" s="251"/>
      <c r="E87" s="251"/>
      <c r="F87" s="254">
        <f>IF(C87&lt;0,C87/-MAX(0.18,H87),"0.00%")</f>
        <v>0.12501149481421756</v>
      </c>
      <c r="G87" s="397">
        <f>IF(B87=0,"",LOOKUP(1,0/(指数增强!$1:$1=B87),指数增强!$6:$6))</f>
        <v>44967</v>
      </c>
      <c r="H87" s="398" t="str">
        <f>IF(ISERROR(VLOOKUP(B87,备注信息表!A:G,2,FALSE)),"",IF(VLOOKUP(B87,备注信息表!A:G,2,FALSE)=0,"",VLOOKUP(B87,备注信息表!A:G,2,FALSE)))</f>
        <v/>
      </c>
      <c r="I87" s="396" t="str">
        <f>IF(ISERROR(VLOOKUP(B87,备注信息表!A:G,7,FALSE)),"",VLOOKUP(B87,备注信息表!A:G,7,FALSE))</f>
        <v/>
      </c>
      <c r="J87" s="391"/>
      <c r="K87" s="391"/>
    </row>
    <row r="88" spans="1:14" ht="20.85" customHeight="1">
      <c r="A88" s="606"/>
      <c r="B88" s="250" t="s">
        <v>1056</v>
      </c>
      <c r="C88" s="251"/>
      <c r="D88" s="251"/>
      <c r="E88" s="251" t="s">
        <v>18</v>
      </c>
      <c r="F88" s="251"/>
      <c r="G88" s="397"/>
      <c r="H88" s="398" t="str">
        <f>IF(ISERROR(VLOOKUP(B88,备注信息表!A:G,2,FALSE)),"",IF(VLOOKUP(B88,备注信息表!A:G,2,FALSE)=0,"",VLOOKUP(B88,备注信息表!A:G,2,FALSE)))</f>
        <v/>
      </c>
      <c r="I88" s="396" t="str">
        <f>IF(ISERROR(VLOOKUP(B88,备注信息表!A:G,7,FALSE)),"",VLOOKUP(B88,备注信息表!A:G,7,FALSE))</f>
        <v/>
      </c>
      <c r="J88" s="391"/>
      <c r="K88" s="391"/>
    </row>
    <row r="89" spans="1:14" ht="20.85" customHeight="1">
      <c r="A89" s="606"/>
      <c r="B89" s="250">
        <f t="array" ref="B89">LOOKUP(1,0/(指数增强!$7:$7=C89),指数增强!$1:$1)</f>
        <v>0</v>
      </c>
      <c r="C89" s="280">
        <f t="array" ref="C89">LARGE(IF(指数增强!D$1:ZZ$1&lt;&gt;"对标指数",指数增强!D$7:ZZ$7,0),1)</f>
        <v>0</v>
      </c>
      <c r="D89" s="251"/>
      <c r="E89" s="251"/>
      <c r="F89" s="254" t="str">
        <f>IF(C89&gt;0,C89/MAX(H89,2),"0.00%")</f>
        <v>0.00%</v>
      </c>
      <c r="G89" s="397" t="str">
        <f>IF(B89=0,"",LOOKUP(1,0/(指数增强!$1:$1=B89),指数增强!$6:$6))</f>
        <v/>
      </c>
      <c r="H89" s="398" t="str">
        <f>IF(ISERROR(VLOOKUP(B89,备注信息表!A:G,2,FALSE)),"",IF(VLOOKUP(B89,备注信息表!A:G,2,FALSE)=0,"",VLOOKUP(B89,备注信息表!A:G,2,FALSE)))</f>
        <v/>
      </c>
      <c r="I89" s="396" t="str">
        <f>IF(ISERROR(VLOOKUP(B89,备注信息表!A:G,7,FALSE)),"",VLOOKUP(B89,备注信息表!A:G,7,FALSE))</f>
        <v/>
      </c>
      <c r="J89" s="391"/>
      <c r="K89" s="391"/>
    </row>
    <row r="90" spans="1:14" ht="27" customHeight="1">
      <c r="A90" s="606"/>
      <c r="B90" s="255" t="s">
        <v>1081</v>
      </c>
      <c r="C90" s="331"/>
      <c r="D90" s="331"/>
      <c r="E90" s="331"/>
      <c r="F90" s="331"/>
      <c r="G90" s="397"/>
      <c r="H90" s="398" t="str">
        <f>IF(ISERROR(VLOOKUP(B90,备注信息表!A:G,2,FALSE)),"",IF(VLOOKUP(B90,备注信息表!A:G,2,FALSE)=0,"",VLOOKUP(B90,备注信息表!A:G,2,FALSE)))</f>
        <v/>
      </c>
      <c r="I90" s="396" t="str">
        <f>IF(ISERROR(VLOOKUP(B90,备注信息表!A:G,7,FALSE)),"",VLOOKUP(B90,备注信息表!A:G,7,FALSE))</f>
        <v/>
      </c>
      <c r="J90" s="391"/>
      <c r="K90" s="391"/>
      <c r="L90" s="64"/>
      <c r="M90" s="64"/>
      <c r="N90" s="143"/>
    </row>
    <row r="91" spans="1:14" ht="27" customHeight="1">
      <c r="A91" s="606"/>
      <c r="B91" s="250" t="s">
        <v>17</v>
      </c>
      <c r="C91" s="251"/>
      <c r="D91" s="252"/>
      <c r="E91" s="253" t="s">
        <v>1066</v>
      </c>
      <c r="F91" s="254"/>
      <c r="G91" s="397"/>
      <c r="H91" s="398" t="str">
        <f>IF(ISERROR(VLOOKUP(B91,备注信息表!A:G,2,FALSE)),"",IF(VLOOKUP(B91,备注信息表!A:G,2,FALSE)=0,"",VLOOKUP(B91,备注信息表!A:G,2,FALSE)))</f>
        <v/>
      </c>
      <c r="I91" s="396" t="str">
        <f>IF(ISERROR(VLOOKUP(B91,备注信息表!A:G,7,FALSE)),"",VLOOKUP(B91,备注信息表!A:G,7,FALSE))</f>
        <v/>
      </c>
      <c r="J91" s="391"/>
      <c r="K91" s="391"/>
      <c r="L91" s="64"/>
      <c r="M91" s="64"/>
      <c r="N91" s="143"/>
    </row>
    <row r="92" spans="1:14" ht="30.6" customHeight="1">
      <c r="A92" s="606"/>
      <c r="B92" s="250" t="str">
        <f t="array" aca="1" ref="B92" ca="1">LOOKUP(1,0/(私募种子基金持仓日报表!T:T=风险控制指标情况!C92)*(私募种子基金持仓日报表!G:G="空气指增"),私募种子基金持仓日报表!D:D)</f>
        <v>禹舜劲知1号</v>
      </c>
      <c r="C92" s="340">
        <f t="array" aca="1" ref="C92" ca="1">SMALL(IF(私募种子基金持仓日报表!G:G="空气指增",私募种子基金持仓日报表!T:T),1)</f>
        <v>-1.3170850758999915E-2</v>
      </c>
      <c r="D92" s="252"/>
      <c r="E92" s="253"/>
      <c r="F92" s="254">
        <f ca="1">IF(C92&lt;0,C92/-MAX(0.18,H92),"0.00%")</f>
        <v>7.317139310555508E-2</v>
      </c>
      <c r="G92" s="397">
        <f ca="1">IF(B92=0,"",LOOKUP(1,0/(空气指增!$1:$1=B92),空气指增!$7:$7))</f>
        <v>44967</v>
      </c>
      <c r="H92" s="398" t="str">
        <f ca="1">IF(ISERROR(VLOOKUP(B92,备注信息表!A:G,2,FALSE)),"",IF(VLOOKUP(B92,备注信息表!A:G,2,FALSE)=0,"",VLOOKUP(B92,备注信息表!A:G,2,FALSE)))</f>
        <v/>
      </c>
      <c r="I92" s="396" t="str">
        <f ca="1">IF(ISERROR(VLOOKUP(B92,备注信息表!A:G,7,FALSE)),"",VLOOKUP(B92,备注信息表!A:G,7,FALSE))</f>
        <v/>
      </c>
      <c r="J92" s="391"/>
      <c r="K92" s="391"/>
    </row>
    <row r="93" spans="1:14" ht="24" customHeight="1">
      <c r="A93" s="606"/>
      <c r="B93" s="250" t="str">
        <f t="array" aca="1" ref="B93" ca="1">LOOKUP(1,0/(私募种子基金持仓日报表!T:T=风险控制指标情况!C93)*(私募种子基金持仓日报表!G:G="空气指增"),私募种子基金持仓日报表!D:D)</f>
        <v>蝶威基本面量化1号B</v>
      </c>
      <c r="C93" s="251">
        <f t="array" aca="1" ref="C93" ca="1">SMALL(IF(私募种子基金持仓日报表!G:G="空气指增",私募种子基金持仓日报表!T:T),2)</f>
        <v>2.2081164544000106E-2</v>
      </c>
      <c r="D93" s="252"/>
      <c r="E93" s="253"/>
      <c r="F93" s="254" t="str">
        <f ca="1">IF(C93&lt;0,C93/-MAX(H94,0.18),"0.00%")</f>
        <v>0.00%</v>
      </c>
      <c r="G93" s="397">
        <f ca="1">IF(B93=0,"",LOOKUP(1,0/(空气指增!$1:$1=B93),空气指增!$7:$7))</f>
        <v>44967</v>
      </c>
      <c r="H93" s="398" t="str">
        <f ca="1">IF(ISERROR(VLOOKUP(B93,备注信息表!A:G,2,FALSE)),"",IF(VLOOKUP(B93,备注信息表!A:G,2,FALSE)=0,"",VLOOKUP(B93,备注信息表!A:G,2,FALSE)))</f>
        <v/>
      </c>
      <c r="I93" s="396" t="str">
        <f ca="1">IF(ISERROR(VLOOKUP(B93,备注信息表!A:G,7,FALSE)),"",VLOOKUP(B93,备注信息表!A:G,7,FALSE))</f>
        <v/>
      </c>
      <c r="J93" s="391"/>
      <c r="K93" s="391"/>
    </row>
    <row r="94" spans="1:14" ht="24" customHeight="1">
      <c r="A94" s="606"/>
      <c r="B94" s="250" t="s">
        <v>1054</v>
      </c>
      <c r="C94" s="251"/>
      <c r="D94" s="252"/>
      <c r="E94" s="253" t="s">
        <v>1067</v>
      </c>
      <c r="F94" s="254"/>
      <c r="G94" s="397"/>
      <c r="H94" s="398" t="str">
        <f>IF(ISERROR(VLOOKUP(B94,备注信息表!A:G,2,FALSE)),"",IF(VLOOKUP(B94,备注信息表!A:G,2,FALSE)=0,"",VLOOKUP(B94,备注信息表!A:G,2,FALSE)))</f>
        <v/>
      </c>
      <c r="I94" s="396" t="str">
        <f>IF(ISERROR(VLOOKUP(B94,备注信息表!A:G,7,FALSE)),"",VLOOKUP(B94,备注信息表!A:G,7,FALSE))</f>
        <v/>
      </c>
      <c r="J94" s="391"/>
      <c r="K94" s="391"/>
    </row>
    <row r="95" spans="1:14" ht="37.5" customHeight="1">
      <c r="A95" s="606"/>
      <c r="B95" s="250" t="str">
        <f t="array" ref="B95">LOOKUP(1,0/(空气指增!$3:$3=C95),空气指增!$1:$1)</f>
        <v>蝶威基本面量化1号B</v>
      </c>
      <c r="C95" s="251">
        <f t="array" ref="C95">SMALL(IF(OR(空气指增!D$1:ZR$1&lt;&gt;"对标指数",空气指增!D$1:ZR$1&lt;&gt;""),空气指增!D$3:ZR$3,0),1)</f>
        <v>1.1120081540300086E-2</v>
      </c>
      <c r="D95" s="252"/>
      <c r="E95" s="253"/>
      <c r="F95" s="254" t="str">
        <f>IF(C95&lt;0,C95/-MAX(0.05,H95),"0.00%")</f>
        <v>0.00%</v>
      </c>
      <c r="G95" s="397">
        <f>IF(B95=0,"",LOOKUP(1,0/(空气指增!$1:$1=B95),空气指增!$7:$7))</f>
        <v>44967</v>
      </c>
      <c r="H95" s="398" t="str">
        <f>IF(ISERROR(VLOOKUP(B95,备注信息表!A:G,3,FALSE)),"",IF(VLOOKUP(B95,备注信息表!A:G,3,FALSE)=0,"",VLOOKUP(B95,备注信息表!A:G,3,FALSE)))</f>
        <v/>
      </c>
      <c r="I95" s="396" t="str">
        <f>IF(ISERROR(VLOOKUP(B95,备注信息表!A:G,7,FALSE)),"",VLOOKUP(B95,备注信息表!A:G,7,FALSE))</f>
        <v/>
      </c>
      <c r="J95" s="399"/>
      <c r="K95" s="399"/>
    </row>
    <row r="96" spans="1:14" ht="37.5" customHeight="1">
      <c r="A96" s="606"/>
      <c r="B96" s="250" t="str">
        <f t="array" ref="B96">LOOKUP(1,0/(空气指增!$3:$3=C96),空气指增!$1:$1)</f>
        <v>禹舜劲知1号</v>
      </c>
      <c r="C96" s="251">
        <f t="array" ref="C96">SMALL(IF(OR(空气指增!D$1:ZR$1&lt;&gt;"对标指数",空气指增!D$1:ZR$1&lt;&gt;""),空气指增!D$3:ZR$3,0),2)</f>
        <v>1.1134916648981696E-2</v>
      </c>
      <c r="D96" s="252"/>
      <c r="E96" s="253"/>
      <c r="F96" s="254" t="str">
        <f>IF(C96&lt;0,C96/-MAX(0.05,H96),"0.00%")</f>
        <v>0.00%</v>
      </c>
      <c r="G96" s="397">
        <f>IF(B96=0,"",LOOKUP(1,0/(空气指增!$1:$1=B96),空气指增!$7:$7))</f>
        <v>44967</v>
      </c>
      <c r="H96" s="398" t="str">
        <f>IF(ISERROR(VLOOKUP(B96,备注信息表!A:G,3,FALSE)),"",IF(VLOOKUP(B96,备注信息表!A:G,3,FALSE)=0,"",VLOOKUP(B96,备注信息表!A:G,3,FALSE)))</f>
        <v/>
      </c>
      <c r="I96" s="396" t="str">
        <f>IF(ISERROR(VLOOKUP(B96,备注信息表!A:G,7,FALSE)),"",VLOOKUP(B96,备注信息表!A:G,7,FALSE))</f>
        <v/>
      </c>
      <c r="J96" s="399"/>
      <c r="K96" s="399"/>
    </row>
    <row r="97" spans="1:11" ht="39.75" customHeight="1">
      <c r="A97" s="606"/>
      <c r="B97" s="250" t="s">
        <v>1055</v>
      </c>
      <c r="C97" s="280"/>
      <c r="D97" s="252"/>
      <c r="E97" s="253" t="s">
        <v>1062</v>
      </c>
      <c r="F97" s="254"/>
      <c r="G97" s="397"/>
      <c r="H97" s="398"/>
      <c r="I97" s="396" t="str">
        <f>IF(ISERROR(VLOOKUP(B97,备注信息表!A:G,7,FALSE)),"",VLOOKUP(B97,备注信息表!A:G,7,FALSE))</f>
        <v/>
      </c>
      <c r="J97" s="391"/>
      <c r="K97" s="391"/>
    </row>
    <row r="98" spans="1:11" ht="39.75" customHeight="1">
      <c r="A98" s="606"/>
      <c r="B98" s="250" t="str">
        <f t="array" ref="B98">LOOKUP(1,0/(空气指增!$4:$4=C98),空气指增!$1:$1)</f>
        <v>清哲理享云启1号</v>
      </c>
      <c r="C98" s="251">
        <f t="array" ref="C98">SMALL(IF(OR(空气指增!D$1:ZR$1&lt;&gt;"对标指数",空气指增!D$1:ZR$1&lt;&gt;""),空气指增!D$4:ZR$4,0),1)</f>
        <v>-7.2049311320415033E-2</v>
      </c>
      <c r="D98" s="252"/>
      <c r="E98" s="253"/>
      <c r="F98" s="254">
        <f>IF(C98&lt;0,C98/-MAX(H98,0.1),"0.00%")</f>
        <v>0.72049311320415033</v>
      </c>
      <c r="G98" s="397">
        <f>IF(B98=0,"",LOOKUP(1,0/(空气指增!$1:$1=B98),空气指增!$7:$7))</f>
        <v>44967</v>
      </c>
      <c r="H98" s="398" t="str">
        <f>IF(ISERROR(VLOOKUP(B98,备注信息表!A:G,4,FALSE)),"",IF(VLOOKUP(B98,备注信息表!A:G,4,FALSE)=0,"",VLOOKUP(B98,备注信息表!A:G,4,FALSE)))</f>
        <v/>
      </c>
      <c r="I98" s="396" t="str">
        <f>IF(ISERROR(VLOOKUP(B98,备注信息表!A:G,7,FALSE)),"",VLOOKUP(B98,备注信息表!A:G,7,FALSE))</f>
        <v>*有条件继续持有该产品，若期间触及18%的绝对亏损（连续观察三个交易日），则进行赎回。</v>
      </c>
      <c r="J98" s="391"/>
      <c r="K98" s="391"/>
    </row>
    <row r="99" spans="1:11" ht="23.85" customHeight="1">
      <c r="A99" s="606"/>
      <c r="B99" s="250" t="str">
        <f t="array" ref="B99">LOOKUP(1,0/(空气指增!$4:$4=C99),空气指增!$1:$1)</f>
        <v>蝶威基本面量化1号B</v>
      </c>
      <c r="C99" s="251">
        <f t="array" ref="C99">SMALL(IF(OR(空气指增!D$1:ZR$1&lt;&gt;"对标指数",空气指增!D$1:ZR$1&lt;&gt;""),空气指增!D$4:ZR$4,0),2)</f>
        <v>-6.0079738447074038E-2</v>
      </c>
      <c r="D99" s="252"/>
      <c r="E99" s="253"/>
      <c r="F99" s="254">
        <f>IF(C99&lt;0,C99/-MAX(H99,0.1),"0.00%")</f>
        <v>0.60079738447074038</v>
      </c>
      <c r="G99" s="397">
        <f>IF(B99=0,"",LOOKUP(1,0/(空气指增!$1:$1=B99),空气指增!$7:$7))</f>
        <v>44967</v>
      </c>
      <c r="H99" s="398" t="str">
        <f>IF(ISERROR(VLOOKUP(B99,备注信息表!A:G,4,FALSE)),"",IF(VLOOKUP(B99,备注信息表!A:G,4,FALSE)=0,"",VLOOKUP(B99,备注信息表!A:G,4,FALSE)))</f>
        <v/>
      </c>
      <c r="I99" s="396" t="str">
        <f>IF(ISERROR(VLOOKUP(B99,备注信息表!A:G,7,FALSE)),"",VLOOKUP(B99,备注信息表!A:G,7,FALSE))</f>
        <v/>
      </c>
      <c r="J99" s="391"/>
      <c r="K99" s="391"/>
    </row>
    <row r="100" spans="1:11" ht="23.85" customHeight="1">
      <c r="A100" s="606"/>
      <c r="B100" s="250" t="s">
        <v>1056</v>
      </c>
      <c r="C100" s="251"/>
      <c r="D100" s="252"/>
      <c r="E100" s="251" t="s">
        <v>18</v>
      </c>
      <c r="F100" s="254"/>
      <c r="G100" s="397"/>
      <c r="H100" s="398"/>
      <c r="I100" s="396" t="str">
        <f>IF(ISERROR(VLOOKUP(B100,备注信息表!A:G,7,FALSE)),"",VLOOKUP(B100,备注信息表!A:G,7,FALSE))</f>
        <v/>
      </c>
      <c r="J100" s="391"/>
      <c r="K100" s="391"/>
    </row>
    <row r="101" spans="1:11" ht="21.6" customHeight="1">
      <c r="A101" s="606"/>
      <c r="B101" s="250" t="str">
        <f t="array" ref="B101">LOOKUP(1,0/(空气指增!$8:$8=C101),空气指增!$1:$1)</f>
        <v>清哲理享云启1号</v>
      </c>
      <c r="C101" s="253">
        <f t="array" ref="C101">LARGE(IF(空气指增!D$1:ZR$1&lt;&gt;"对标指数",空气指增!D$8:ZR$8,0),1)</f>
        <v>3</v>
      </c>
      <c r="D101" s="297"/>
      <c r="E101" s="253"/>
      <c r="F101" s="254">
        <f>IF(C101&gt;0,C101/2,"0.00%")</f>
        <v>1.5</v>
      </c>
      <c r="G101" s="397">
        <f>IF(B101=0,"",LOOKUP(1,0/(空气指增!$1:$1=B101),空气指增!$7:$7))</f>
        <v>44967</v>
      </c>
      <c r="H101" s="398" t="str">
        <f>IF(ISERROR(VLOOKUP(B101,备注信息表!A:G,6,FALSE)),"",IF(VLOOKUP(B101,备注信息表!A:G,6,FALSE)=0,"",VLOOKUP(B101,备注信息表!A:G,6,FALSE)))</f>
        <v/>
      </c>
      <c r="I101" s="396" t="str">
        <f>IF(ISERROR(VLOOKUP(B101,备注信息表!A:G,7,FALSE)),"",VLOOKUP(B101,备注信息表!A:G,7,FALSE))</f>
        <v>*有条件继续持有该产品，若期间触及18%的绝对亏损（连续观察三个交易日），则进行赎回。</v>
      </c>
      <c r="J101" s="391"/>
      <c r="K101" s="391"/>
    </row>
    <row r="102" spans="1:11" ht="21.6" customHeight="1">
      <c r="A102" s="606"/>
      <c r="B102" s="255" t="s">
        <v>1080</v>
      </c>
      <c r="C102" s="331"/>
      <c r="D102" s="331"/>
      <c r="E102" s="331"/>
      <c r="F102" s="331"/>
      <c r="G102" s="397"/>
      <c r="H102" s="398" t="str">
        <f>IF(ISERROR(VLOOKUP(B102,备注信息表!A:G,2,FALSE)),"",IF(VLOOKUP(B102,备注信息表!A:G,2,FALSE)=0,"",VLOOKUP(B102,备注信息表!A:G,2,FALSE)))</f>
        <v/>
      </c>
      <c r="I102" s="396" t="str">
        <f>IF(ISERROR(VLOOKUP(B102,备注信息表!A:G,7,FALSE)),"",VLOOKUP(B102,备注信息表!A:G,7,FALSE))</f>
        <v/>
      </c>
      <c r="J102" s="391"/>
      <c r="K102" s="391"/>
    </row>
    <row r="103" spans="1:11" ht="21.6" customHeight="1">
      <c r="A103" s="606"/>
      <c r="B103" s="250" t="s">
        <v>17</v>
      </c>
      <c r="C103" s="251"/>
      <c r="D103" s="252"/>
      <c r="E103" s="253" t="s">
        <v>1066</v>
      </c>
      <c r="F103" s="254"/>
      <c r="G103" s="397"/>
      <c r="H103" s="398" t="str">
        <f>IF(ISERROR(VLOOKUP(B103,备注信息表!A:G,2,FALSE)),"",IF(VLOOKUP(B103,备注信息表!A:G,2,FALSE)=0,"",VLOOKUP(B103,备注信息表!A:G,2,FALSE)))</f>
        <v/>
      </c>
      <c r="I103" s="396" t="str">
        <f>IF(ISERROR(VLOOKUP(B103,备注信息表!A:G,7,FALSE)),"",VLOOKUP(B103,备注信息表!A:G,7,FALSE))</f>
        <v/>
      </c>
      <c r="J103" s="391"/>
      <c r="K103" s="391"/>
    </row>
    <row r="104" spans="1:11" ht="25.35" customHeight="1">
      <c r="A104" s="606"/>
      <c r="B104" s="250" t="str">
        <f t="array" aca="1" ref="B104" ca="1">LOOKUP(1,0/(私募种子基金持仓日报表!T:T=风险控制指标情况!C104)*(私募种子基金持仓日报表!G:G="量化择时"),私募种子基金持仓日报表!D:D)</f>
        <v>久期量和1号</v>
      </c>
      <c r="C104" s="251">
        <f t="array" aca="1" ref="C104" ca="1">SMALL(IF(私募种子基金持仓日报表!G:G="量化择时",私募种子基金持仓日报表!T:T),1)</f>
        <v>7.1994456170000201E-3</v>
      </c>
      <c r="D104" s="252"/>
      <c r="E104" s="253"/>
      <c r="F104" s="254" t="str">
        <f ca="1">IF(C104&lt;0,C104/-MAX(H104,0.18),"0.00%")</f>
        <v>0.00%</v>
      </c>
      <c r="G104" s="397">
        <f ca="1">IF(B104=0,"",LOOKUP(1,0/(量化择时!$1:$1=B104),量化择时!$7:$7))</f>
        <v>44967</v>
      </c>
      <c r="H104" s="398">
        <f ca="1">IF(ISERROR(VLOOKUP(B104,备注信息表!A:G,2,FALSE)),"",IF(VLOOKUP(B104,备注信息表!A:G,2,FALSE)=0,"",VLOOKUP(B104,备注信息表!A:G,2,FALSE)))</f>
        <v>0.12</v>
      </c>
      <c r="I104" s="396" t="str">
        <f ca="1">IF(ISERROR(VLOOKUP(B104,备注信息表!A:G,7,FALSE)),"",VLOOKUP(B104,备注信息表!A:G,7,FALSE))</f>
        <v>*即日起将该产品的风控止损标准修改为以下两条：1）；累计亏损不超过12%（连续三个交易日）；2）累计最大回撤不超过20%（连续三个交易日）。</v>
      </c>
      <c r="J104" s="391"/>
      <c r="K104" s="391"/>
    </row>
    <row r="105" spans="1:11" ht="25.35" customHeight="1">
      <c r="A105" s="606"/>
      <c r="B105" s="250" t="s">
        <v>1075</v>
      </c>
      <c r="C105" s="251"/>
      <c r="D105" s="252"/>
      <c r="E105" s="253" t="s">
        <v>20</v>
      </c>
      <c r="F105" s="254"/>
      <c r="G105" s="397"/>
      <c r="H105" s="398"/>
      <c r="I105" s="396" t="str">
        <f>IF(ISERROR(VLOOKUP(B105,备注信息表!A:G,7,FALSE)),"",VLOOKUP(B105,备注信息表!A:G,7,FALSE))</f>
        <v/>
      </c>
      <c r="J105" s="391"/>
      <c r="K105" s="391"/>
    </row>
    <row r="106" spans="1:11" ht="25.35" customHeight="1">
      <c r="A106" s="606"/>
      <c r="B106" s="250">
        <f t="array" ref="B106">LOOKUP(1,0/(量化择时!$3:$3=C106),量化择时!$1:$1)</f>
        <v>0</v>
      </c>
      <c r="C106" s="251">
        <f t="array" ref="C106">SMALL(IF(量化择时!D$1:ZW$1&lt;&gt;"对标指数",量化择时!D$3:ZW$3,0),1)</f>
        <v>0</v>
      </c>
      <c r="D106" s="252"/>
      <c r="E106" s="253"/>
      <c r="F106" s="254" t="str">
        <f>IF(C106&lt;0,C106/-MAX(0.1,H106),"0.00%")</f>
        <v>0.00%</v>
      </c>
      <c r="G106" s="397" t="str">
        <f>IF(B106=0,"",LOOKUP(1,0/(量化择时!$1:$1=B106),量化择时!$7:$7))</f>
        <v/>
      </c>
      <c r="H106" s="398" t="str">
        <f>IF(ISERROR(VLOOKUP(B106,备注信息表!A:G,3,FALSE)),"",IF(VLOOKUP(B106,备注信息表!A:G,3,FALSE)=0,"",VLOOKUP(B106,备注信息表!A:G,3,FALSE)))</f>
        <v/>
      </c>
      <c r="I106" s="396" t="str">
        <f>IF(ISERROR(VLOOKUP(B106,备注信息表!A:G,7,FALSE)),"",VLOOKUP(B106,备注信息表!A:G,7,FALSE))</f>
        <v/>
      </c>
      <c r="J106" s="391"/>
      <c r="K106" s="391"/>
    </row>
    <row r="107" spans="1:11" ht="25.35" customHeight="1">
      <c r="A107" s="606"/>
      <c r="B107" s="250" t="s">
        <v>1076</v>
      </c>
      <c r="C107" s="251"/>
      <c r="D107" s="252"/>
      <c r="E107" s="253" t="s">
        <v>21</v>
      </c>
      <c r="F107" s="254"/>
      <c r="G107" s="397"/>
      <c r="H107" s="398"/>
      <c r="I107" s="396" t="str">
        <f>IF(ISERROR(VLOOKUP(B107,备注信息表!A:G,7,FALSE)),"",VLOOKUP(B107,备注信息表!A:G,7,FALSE))</f>
        <v/>
      </c>
      <c r="J107" s="391"/>
      <c r="K107" s="391"/>
    </row>
    <row r="108" spans="1:11" ht="25.35" customHeight="1">
      <c r="A108" s="606"/>
      <c r="B108" s="250">
        <f t="array" ref="B108">LOOKUP(1,0/(量化择时!$4:$4=C108),量化择时!$1:$1)</f>
        <v>0</v>
      </c>
      <c r="C108" s="251">
        <f t="array" ref="C108">SMALL(IF(OR(量化择时!D$1:AAI$1&lt;&gt;"对标指数",量化择时!D$1:AAI$1&lt;&gt;""),量化择时!D$4:AAI$4,0),1)</f>
        <v>0</v>
      </c>
      <c r="D108" s="252"/>
      <c r="E108" s="253"/>
      <c r="F108" s="254" t="str">
        <f>IF(C108&lt;0,C108/-MAX(0.05,H108),"0.00%")</f>
        <v>0.00%</v>
      </c>
      <c r="G108" s="397" t="str">
        <f>IF(B108=0,"",LOOKUP(1,0/(量化择时!$1:$1=B108),量化择时!$7:$7))</f>
        <v/>
      </c>
      <c r="H108" s="398" t="str">
        <f>IF(ISERROR(VLOOKUP(B108,备注信息表!A:G,3,FALSE)),"",IF(VLOOKUP(B108,备注信息表!A:G,3,FALSE)=0,"",VLOOKUP(B108,备注信息表!A:G,3,FALSE)))</f>
        <v/>
      </c>
      <c r="I108" s="396" t="str">
        <f>IF(ISERROR(VLOOKUP(B108,备注信息表!A:G,7,FALSE)),"",VLOOKUP(B108,备注信息表!A:G,7,FALSE))</f>
        <v/>
      </c>
      <c r="J108" s="391"/>
      <c r="K108" s="391"/>
    </row>
    <row r="109" spans="1:11" ht="25.35" customHeight="1">
      <c r="A109" s="606"/>
      <c r="B109" s="250" t="s">
        <v>1078</v>
      </c>
      <c r="C109" s="251"/>
      <c r="D109" s="252"/>
      <c r="E109" s="253" t="s">
        <v>22</v>
      </c>
      <c r="F109" s="254"/>
      <c r="G109" s="397"/>
      <c r="H109" s="398"/>
      <c r="I109" s="396" t="str">
        <f>IF(ISERROR(VLOOKUP(B109,备注信息表!A:G,7,FALSE)),"",VLOOKUP(B109,备注信息表!A:G,7,FALSE))</f>
        <v/>
      </c>
      <c r="J109" s="391"/>
      <c r="K109" s="391"/>
    </row>
    <row r="110" spans="1:11" ht="25.35" customHeight="1">
      <c r="A110" s="606"/>
      <c r="B110" s="250" t="str">
        <f t="array" ref="B110">LOOKUP(1,0/(量化择时!$5:$5=C110),量化择时!$1:$1)</f>
        <v>久期量和1号</v>
      </c>
      <c r="C110" s="251">
        <f t="array" ref="C110">SMALL(IF(OR(量化择时!D$1:AAI$1&lt;&gt;"对标指数",量化择时!D$1:AAI$1&lt;&gt;""),量化择时!D$5:AAI$5,0),1)</f>
        <v>-2.5528169014084435E-2</v>
      </c>
      <c r="D110" s="252"/>
      <c r="E110" s="253"/>
      <c r="F110" s="254">
        <f>IF(C110&lt;0,C110/-MAX(0.2,H110),"0.00%")</f>
        <v>0.12764084507042217</v>
      </c>
      <c r="G110" s="397">
        <f>IF(B110=0,"",LOOKUP(1,0/(量化择时!$1:$1=B110),量化择时!$7:$7))</f>
        <v>44967</v>
      </c>
      <c r="H110" s="398">
        <f>IF(ISERROR(VLOOKUP(B110,备注信息表!A:G,4,FALSE)),"",IF(VLOOKUP(B110,备注信息表!A:G,4,FALSE)=0,"",VLOOKUP(B110,备注信息表!A:G,4,FALSE)))</f>
        <v>0.2</v>
      </c>
      <c r="I110" s="396" t="str">
        <f>IF(ISERROR(VLOOKUP(B110,备注信息表!A:G,7,FALSE)),"",VLOOKUP(B110,备注信息表!A:G,7,FALSE))</f>
        <v>*即日起将该产品的风控止损标准修改为以下两条：1）；累计亏损不超过12%（连续三个交易日）；2）累计最大回撤不超过20%（连续三个交易日）。</v>
      </c>
      <c r="J110" s="391"/>
      <c r="K110" s="391"/>
    </row>
    <row r="111" spans="1:11" ht="25.35" customHeight="1">
      <c r="A111" s="606"/>
      <c r="B111" s="250" t="s">
        <v>1079</v>
      </c>
      <c r="C111" s="280"/>
      <c r="D111" s="252"/>
      <c r="E111" s="253" t="s">
        <v>18</v>
      </c>
      <c r="F111" s="254"/>
      <c r="G111" s="397"/>
      <c r="H111" s="398"/>
      <c r="I111" s="396" t="str">
        <f>IF(ISERROR(VLOOKUP(B111,备注信息表!A:G,7,FALSE)),"",VLOOKUP(B111,备注信息表!A:G,7,FALSE))</f>
        <v/>
      </c>
      <c r="J111" s="391"/>
      <c r="K111" s="391"/>
    </row>
    <row r="112" spans="1:11" ht="25.35" customHeight="1">
      <c r="A112" s="606"/>
      <c r="B112" s="250">
        <f t="array" ref="B112">LOOKUP(1,0/(量化择时!$8:$8=C112),量化择时!$1:$1)</f>
        <v>0</v>
      </c>
      <c r="C112" s="253">
        <f t="array" ref="C112">LARGE(IF(量化择时!D$1:ZS$1&lt;&gt;"对标指数",量化择时!D$8:ZS$8,0),1)</f>
        <v>0</v>
      </c>
      <c r="D112" s="252"/>
      <c r="E112" s="253"/>
      <c r="F112" s="254" t="str">
        <f>IF(C112&gt;0,C112/MAX(2,H112),"0.00%")</f>
        <v>0.00%</v>
      </c>
      <c r="G112" s="397" t="str">
        <f>IF(B112=0,"",LOOKUP(1,0/(量化择时!$1:$1=B112),量化择时!$7:$7))</f>
        <v/>
      </c>
      <c r="H112" s="398" t="str">
        <f>IF(ISERROR(VLOOKUP(B112,备注信息表!A:G,2,FALSE)),"",IF(VLOOKUP(B112,备注信息表!A:G,2,FALSE)=0,"",VLOOKUP(B112,备注信息表!A:G,2,FALSE)))</f>
        <v/>
      </c>
      <c r="I112" s="396" t="str">
        <f>IF(ISERROR(VLOOKUP(B112,备注信息表!A:G,7,FALSE)),"",VLOOKUP(B112,备注信息表!A:G,7,FALSE))</f>
        <v/>
      </c>
      <c r="J112" s="391"/>
      <c r="K112" s="391"/>
    </row>
    <row r="113" spans="1:14" ht="25.35" customHeight="1">
      <c r="A113" s="606"/>
      <c r="B113" s="255" t="s">
        <v>1068</v>
      </c>
      <c r="C113" s="280"/>
      <c r="D113" s="252"/>
      <c r="E113" s="253"/>
      <c r="F113" s="254"/>
      <c r="G113" s="397"/>
      <c r="H113" s="398"/>
      <c r="I113" s="396" t="str">
        <f>IF(ISERROR(VLOOKUP(B113,备注信息表!A:G,7,FALSE)),"",VLOOKUP(B113,备注信息表!A:G,7,FALSE))</f>
        <v/>
      </c>
      <c r="J113" s="391"/>
      <c r="K113" s="391"/>
    </row>
    <row r="114" spans="1:14" ht="25.35" customHeight="1">
      <c r="A114" s="606"/>
      <c r="B114" s="250" t="s">
        <v>1070</v>
      </c>
      <c r="C114" s="251"/>
      <c r="D114" s="252"/>
      <c r="E114" s="253" t="s">
        <v>1071</v>
      </c>
      <c r="F114" s="254"/>
      <c r="G114" s="397"/>
      <c r="H114" s="398"/>
      <c r="I114" s="396" t="str">
        <f>IF(ISERROR(VLOOKUP(B114,备注信息表!A:G,7,FALSE)),"",VLOOKUP(B114,备注信息表!A:G,7,FALSE))</f>
        <v/>
      </c>
      <c r="J114" s="391"/>
      <c r="K114" s="391"/>
    </row>
    <row r="115" spans="1:14" ht="25.35" customHeight="1">
      <c r="A115" s="606"/>
      <c r="B115" s="250" t="str">
        <f t="array" aca="1" ref="B115" ca="1">LOOKUP(1,0/(私募种子基金持仓日报表!T:T=风险控制指标情况!C115)*(私募种子基金持仓日报表!G:G="量化对冲"),私募种子基金持仓日报表!D:D)</f>
        <v>致远投资蓬莱1号</v>
      </c>
      <c r="C115" s="251">
        <f t="array" aca="1" ref="C115" ca="1">SMALL(IF(私募种子基金持仓日报表!G:G="量化对冲",私募种子基金持仓日报表!T:T),1)</f>
        <v>-5.3796261973333398E-2</v>
      </c>
      <c r="D115" s="252"/>
      <c r="E115" s="253"/>
      <c r="F115" s="254">
        <f ca="1">IF(C115&lt;0,C115/-MAX(0.08,H115),"0.00%")</f>
        <v>0.53796261973333392</v>
      </c>
      <c r="G115" s="397">
        <f ca="1">IF(B115=0,"",LOOKUP(1,0/(量化对冲!$1:$1=B115),量化对冲!$5:$5))</f>
        <v>44967</v>
      </c>
      <c r="H115" s="398">
        <f ca="1">IF(ISERROR(VLOOKUP(B115,备注信息表!A:G,2,FALSE)),"",IF(VLOOKUP(B115,备注信息表!A:G,2,FALSE)=0,"",VLOOKUP(B115,备注信息表!A:G,2,FALSE)))</f>
        <v>0.1</v>
      </c>
      <c r="I115" s="396" t="str">
        <f ca="1">IF(ISERROR(VLOOKUP(B115,备注信息表!A:G,7,FALSE)),"",VLOOKUP(B115,备注信息表!A:G,7,FALSE))</f>
        <v>*维持原决议，并豁免3个月观察期及相对亏损指标，调整如下：期间绝对亏损达到10%（连续观察3个交易日）或期间累计最大回撤到12%（连续观察3个交易日），则全部赎回。</v>
      </c>
      <c r="J115" s="391"/>
      <c r="K115" s="391"/>
    </row>
    <row r="116" spans="1:14" ht="27.75" customHeight="1">
      <c r="A116" s="606"/>
      <c r="B116" s="250" t="str">
        <f t="array" aca="1" ref="B116" ca="1">LOOKUP(1,0/(私募种子基金持仓日报表!T:T=风险控制指标情况!C116)*(私募种子基金持仓日报表!G:G="量化对冲"),私募种子基金持仓日报表!D:D)</f>
        <v>仲阳金石蓝田</v>
      </c>
      <c r="C116" s="251">
        <f t="array" aca="1" ref="C116" ca="1">SMALL(IF(私募种子基金持仓日报表!G:G="量化对冲",私募种子基金持仓日报表!T:T),2)</f>
        <v>-3.9680937053925038E-2</v>
      </c>
      <c r="D116" s="252"/>
      <c r="E116" s="253"/>
      <c r="F116" s="254">
        <f ca="1">IF(C116&lt;0,C116/-MAX(0.08,H116),"0.00%")</f>
        <v>0.49601171317406295</v>
      </c>
      <c r="G116" s="397">
        <f ca="1">IF(B116=0,"",LOOKUP(1,0/(量化对冲!$1:$1=B116),量化对冲!$5:$5))</f>
        <v>44967</v>
      </c>
      <c r="H116" s="398" t="str">
        <f ca="1">IF(ISERROR(VLOOKUP(B116,备注信息表!A:G,2,FALSE)),"",IF(VLOOKUP(B116,备注信息表!A:G,2,FALSE)=0,"",VLOOKUP(B116,备注信息表!A:G,2,FALSE)))</f>
        <v/>
      </c>
      <c r="I116" s="396" t="str">
        <f ca="1">IF(ISERROR(VLOOKUP(B116,备注信息表!A:G,7,FALSE)),"",VLOOKUP(B116,备注信息表!A:G,7,FALSE))</f>
        <v/>
      </c>
      <c r="J116" s="391"/>
      <c r="K116" s="391"/>
    </row>
    <row r="117" spans="1:14" ht="20.85" customHeight="1">
      <c r="A117" s="606"/>
      <c r="B117" s="250" t="str">
        <f t="array" aca="1" ref="B117" ca="1">LOOKUP(1,0/(私募种子基金持仓日报表!T:T=风险控制指标情况!C117)*(私募种子基金持仓日报表!G:G="量化对冲"),私募种子基金持仓日报表!D:D)</f>
        <v>量客红橡中性一号</v>
      </c>
      <c r="C117" s="251">
        <f t="array" aca="1" ref="C117" ca="1">SMALL(IF(私募种子基金持仓日报表!G:G="量化对冲",私募种子基金持仓日报表!T:T),3)</f>
        <v>-3.8366459232499789E-2</v>
      </c>
      <c r="D117" s="252"/>
      <c r="E117" s="253"/>
      <c r="F117" s="254">
        <f ca="1">IF(C117&lt;0,C117/-MAX(0.08,H117),"0.00%")</f>
        <v>0.47958074040624737</v>
      </c>
      <c r="G117" s="397">
        <f ca="1">IF(B117=0,"",LOOKUP(1,0/(量化对冲!$1:$1=B117),量化对冲!$5:$5))</f>
        <v>44967</v>
      </c>
      <c r="H117" s="398" t="str">
        <f ca="1">IF(ISERROR(VLOOKUP(B117,备注信息表!A:G,2,FALSE)),"",IF(VLOOKUP(B117,备注信息表!A:G,2,FALSE)=0,"",VLOOKUP(B117,备注信息表!A:G,2,FALSE)))</f>
        <v/>
      </c>
      <c r="I117" s="396" t="str">
        <f ca="1">IF(ISERROR(VLOOKUP(B117,备注信息表!A:G,7,FALSE)),"",VLOOKUP(B117,备注信息表!A:G,7,FALSE))</f>
        <v/>
      </c>
      <c r="J117" s="391"/>
      <c r="K117" s="391"/>
    </row>
    <row r="118" spans="1:14" ht="20.85" customHeight="1">
      <c r="A118" s="606"/>
      <c r="B118" s="250" t="str">
        <f t="array" aca="1" ref="B118" ca="1">LOOKUP(1,0/(私募种子基金持仓日报表!T:T=风险控制指标情况!C118)*(私募种子基金持仓日报表!G:G="量化对冲"),私募种子基金持仓日报表!D:D)</f>
        <v>百奕传家一号</v>
      </c>
      <c r="C118" s="251">
        <f t="array" aca="1" ref="C118" ca="1">SMALL(IF(私募种子基金持仓日报表!G:G="量化对冲",私募种子基金持仓日报表!T:T),4)</f>
        <v>-3.7807183487999933E-2</v>
      </c>
      <c r="D118" s="252"/>
      <c r="E118" s="253"/>
      <c r="F118" s="254">
        <f t="shared" ref="F118" ca="1" si="3">IF(C118&lt;0,C118/-MAX(0.08,H118),"0.00%")</f>
        <v>0.47258979359999914</v>
      </c>
      <c r="G118" s="397">
        <f ca="1">IF(B118=0,"",LOOKUP(1,0/(量化对冲!$1:$1=B118),量化对冲!$5:$5))</f>
        <v>44967</v>
      </c>
      <c r="H118" s="398" t="str">
        <f ca="1">IF(ISERROR(VLOOKUP(B118,备注信息表!A:G,2,FALSE)),"",IF(VLOOKUP(B118,备注信息表!A:G,2,FALSE)=0,"",VLOOKUP(B118,备注信息表!A:G,2,FALSE)))</f>
        <v/>
      </c>
      <c r="I118" s="396" t="str">
        <f ca="1">IF(ISERROR(VLOOKUP(B118,备注信息表!A:G,7,FALSE)),"",VLOOKUP(B118,备注信息表!A:G,7,FALSE))</f>
        <v/>
      </c>
      <c r="J118" s="391"/>
      <c r="K118" s="391"/>
    </row>
    <row r="119" spans="1:14" ht="20.85" customHeight="1">
      <c r="A119" s="606"/>
      <c r="B119" s="250" t="str">
        <f t="array" aca="1" ref="B119" ca="1">LOOKUP(1,0/(私募种子基金持仓日报表!T:T=风险控制指标情况!C119)*(私募种子基金持仓日报表!G:G="量化对冲"),私募种子基金持仓日报表!D:D)</f>
        <v>星阔金选云起12号</v>
      </c>
      <c r="C119" s="251">
        <f t="array" aca="1" ref="C119" ca="1">SMALL(IF(私募种子基金持仓日报表!G:G="量化对冲",私募种子基金持仓日报表!T:T),5)</f>
        <v>-3.1440873052028549E-2</v>
      </c>
      <c r="D119" s="252"/>
      <c r="E119" s="253"/>
      <c r="F119" s="254">
        <f ca="1">IF(C119&lt;0,C119/-MAX(0.08,H119),"0.00%")</f>
        <v>0.39301091315035686</v>
      </c>
      <c r="G119" s="397">
        <f ca="1">IF(B119=0,"",LOOKUP(1,0/(量化对冲!$1:$1=B119),量化对冲!$5:$5))</f>
        <v>44967</v>
      </c>
      <c r="H119" s="398" t="str">
        <f ca="1">IF(ISERROR(VLOOKUP(B119,备注信息表!A:G,2,FALSE)),"",IF(VLOOKUP(B119,备注信息表!A:G,2,FALSE)=0,"",VLOOKUP(B119,备注信息表!A:G,2,FALSE)))</f>
        <v/>
      </c>
      <c r="I119" s="396" t="str">
        <f ca="1">IF(ISERROR(VLOOKUP(B119,备注信息表!A:G,7,FALSE)),"",VLOOKUP(B119,备注信息表!A:G,7,FALSE))</f>
        <v/>
      </c>
      <c r="J119" s="391"/>
      <c r="K119" s="391"/>
    </row>
    <row r="120" spans="1:14" ht="20.85" customHeight="1">
      <c r="A120" s="606"/>
      <c r="B120" s="250" t="s">
        <v>1073</v>
      </c>
      <c r="C120" s="251"/>
      <c r="D120" s="252"/>
      <c r="E120" s="253" t="s">
        <v>1062</v>
      </c>
      <c r="F120" s="254"/>
      <c r="G120" s="397"/>
      <c r="H120" s="398" t="str">
        <f>IF(ISERROR(VLOOKUP(B120,备注信息表!A:G,2,FALSE)),"",IF(VLOOKUP(B120,备注信息表!A:G,2,FALSE)=0,"",VLOOKUP(B120,备注信息表!A:G,2,FALSE)))</f>
        <v/>
      </c>
      <c r="I120" s="396" t="str">
        <f>IF(ISERROR(VLOOKUP(B120,备注信息表!A:G,7,FALSE)),"",VLOOKUP(B120,备注信息表!A:G,7,FALSE))</f>
        <v/>
      </c>
      <c r="J120" s="391"/>
      <c r="K120" s="391"/>
    </row>
    <row r="121" spans="1:14" ht="20.85" customHeight="1">
      <c r="A121" s="606"/>
      <c r="B121" s="250" t="str">
        <f t="array" ref="B121">LOOKUP(1,0/(量化对冲!$3:$3=C121),量化对冲!$1:$1)</f>
        <v>量客红橡中性一号</v>
      </c>
      <c r="C121" s="251">
        <f t="array" ref="C121">SMALL(IF(OR(量化对冲!D$1:ZV$1&lt;&gt;"对标指数",量化对冲!D$1:ZV$1&lt;&gt;""),量化对冲!D$3:ZV$3,0),1)</f>
        <v>-6.6877758587603128E-2</v>
      </c>
      <c r="D121" s="252"/>
      <c r="E121" s="253"/>
      <c r="F121" s="254">
        <f>IF(C121&lt;0,C121/-MAX(H121,0.1),"0.00%")</f>
        <v>0.6687775858760312</v>
      </c>
      <c r="G121" s="397">
        <f>IF(B121=0,"",LOOKUP(1,0/(量化对冲!$1:$1=B121),量化对冲!$5:$5))</f>
        <v>44967</v>
      </c>
      <c r="H121" s="398" t="str">
        <f>IF(ISERROR(VLOOKUP(B121,备注信息表!A:G,4,FALSE)),"",IF(VLOOKUP(B121,备注信息表!A:G,4,FALSE)=0,"",VLOOKUP(B121,备注信息表!A:G,4,FALSE)))</f>
        <v/>
      </c>
      <c r="I121" s="396" t="str">
        <f>IF(ISERROR(VLOOKUP(B121,备注信息表!A:G,7,FALSE)),"",VLOOKUP(B121,备注信息表!A:G,7,FALSE))</f>
        <v/>
      </c>
      <c r="J121" s="391"/>
      <c r="K121" s="391"/>
    </row>
    <row r="122" spans="1:14" ht="27" customHeight="1">
      <c r="A122" s="606"/>
      <c r="B122" s="250" t="str">
        <f t="array" ref="B122">LOOKUP(1,0/(量化对冲!$3:$3=C122),量化对冲!$1:$1)</f>
        <v>衍盛量化一期</v>
      </c>
      <c r="C122" s="251">
        <f t="array" ref="C122">SMALL(IF(OR(量化对冲!D$1:ZV$1&lt;&gt;"对标指数",量化对冲!D$1:ZV$1&lt;&gt;""),量化对冲!D$3:ZV$3,0),2)</f>
        <v>-5.9868421052631557E-2</v>
      </c>
      <c r="D122" s="252"/>
      <c r="E122" s="253"/>
      <c r="F122" s="254">
        <f>IF(C122&lt;0,C122/-MAX(H122,0.1),"0.00%")</f>
        <v>0.59868421052631549</v>
      </c>
      <c r="G122" s="397">
        <f>IF(B122=0,"",LOOKUP(1,0/(量化对冲!$1:$1=B122),量化对冲!$5:$5))</f>
        <v>44967</v>
      </c>
      <c r="H122" s="398" t="str">
        <f>IF(ISERROR(VLOOKUP(B122,备注信息表!A:G,4,FALSE)),"",IF(VLOOKUP(B122,备注信息表!A:G,4,FALSE)=0,"",VLOOKUP(B122,备注信息表!A:G,4,FALSE)))</f>
        <v/>
      </c>
      <c r="I122" s="396" t="str">
        <f>IF(ISERROR(VLOOKUP(B122,备注信息表!A:G,7,FALSE)),"",VLOOKUP(B122,备注信息表!A:G,7,FALSE))</f>
        <v/>
      </c>
      <c r="J122" s="391"/>
      <c r="K122" s="391"/>
      <c r="L122" s="64"/>
      <c r="M122" s="64"/>
      <c r="N122" s="143"/>
    </row>
    <row r="123" spans="1:14" ht="27" customHeight="1">
      <c r="A123" s="606"/>
      <c r="B123" s="250" t="str">
        <f t="array" ref="B123">LOOKUP(1,0/(量化对冲!$3:$3=C123),量化对冲!$1:$1)</f>
        <v>言起博士一号</v>
      </c>
      <c r="C123" s="251">
        <f t="array" ref="C123">SMALL(IF(OR(量化对冲!D$1:ZV$1&lt;&gt;"对标指数",量化对冲!D$1:ZV$1&lt;&gt;""),量化对冲!D$3:ZV$3,0),3)</f>
        <v>-5.7579045257284592E-2</v>
      </c>
      <c r="D123" s="252"/>
      <c r="E123" s="253"/>
      <c r="F123" s="254">
        <f>IF(C123&lt;0,C123/-MAX(H123,0.1),"0.00%")</f>
        <v>0.57579045257284589</v>
      </c>
      <c r="G123" s="397">
        <f>IF(B123=0,"",LOOKUP(1,0/(量化对冲!$1:$1=B123),量化对冲!$5:$5))</f>
        <v>44967</v>
      </c>
      <c r="H123" s="398" t="str">
        <f>IF(ISERROR(VLOOKUP(B123,备注信息表!A:G,4,FALSE)),"",IF(VLOOKUP(B123,备注信息表!A:G,4,FALSE)=0,"",VLOOKUP(B123,备注信息表!A:G,4,FALSE)))</f>
        <v/>
      </c>
      <c r="I123" s="396" t="str">
        <f>IF(ISERROR(VLOOKUP(B123,备注信息表!A:G,7,FALSE)),"",VLOOKUP(B123,备注信息表!A:G,7,FALSE))</f>
        <v/>
      </c>
      <c r="J123" s="391"/>
      <c r="K123" s="391"/>
      <c r="L123" s="64"/>
      <c r="M123" s="64"/>
      <c r="N123" s="143"/>
    </row>
    <row r="124" spans="1:14" ht="30.6" customHeight="1">
      <c r="A124" s="606"/>
      <c r="B124" s="250" t="str">
        <f t="array" ref="B124">LOOKUP(1,0/(量化对冲!$3:$3=C124),量化对冲!$1:$1)</f>
        <v>百奕传家一号</v>
      </c>
      <c r="C124" s="251">
        <f t="array" ref="C124">SMALL(IF(OR(量化对冲!D$1:ZV$1&lt;&gt;"对标指数",量化对冲!D$1:ZV$1&lt;&gt;""),量化对冲!D$3:ZV$3,0),4)</f>
        <v>-5.7407407407407456E-2</v>
      </c>
      <c r="D124" s="252"/>
      <c r="E124" s="253"/>
      <c r="F124" s="254">
        <f>IF(C124&lt;0,C124/-MAX(H124,0.1),"0.00%")</f>
        <v>0.57407407407407451</v>
      </c>
      <c r="G124" s="397">
        <f>IF(B124=0,"",LOOKUP(1,0/(量化对冲!$1:$1=B124),量化对冲!$5:$5))</f>
        <v>44967</v>
      </c>
      <c r="H124" s="398" t="str">
        <f>IF(ISERROR(VLOOKUP(B124,备注信息表!A:G,4,FALSE)),"",IF(VLOOKUP(B124,备注信息表!A:G,4,FALSE)=0,"",VLOOKUP(B124,备注信息表!A:G,4,FALSE)))</f>
        <v/>
      </c>
      <c r="I124" s="396" t="str">
        <f>IF(ISERROR(VLOOKUP(B124,备注信息表!A:G,7,FALSE)),"",VLOOKUP(B124,备注信息表!A:G,7,FALSE))</f>
        <v/>
      </c>
      <c r="J124" s="391"/>
      <c r="K124" s="391"/>
    </row>
    <row r="125" spans="1:14" ht="30.6" customHeight="1">
      <c r="A125" s="606"/>
      <c r="B125" s="250" t="str">
        <f t="array" ref="B125">LOOKUP(1,0/(量化对冲!$3:$3=C125),量化对冲!$1:$1)</f>
        <v>衍合金选量化市场中性1号</v>
      </c>
      <c r="C125" s="251">
        <f t="array" ref="C125">SMALL(IF(OR(量化对冲!D$1:ZV$1&lt;&gt;"对标指数",量化对冲!D$1:ZV$1&lt;&gt;""),量化对冲!D$3:ZV$3,0),5)</f>
        <v>-5.3897978825793981E-2</v>
      </c>
      <c r="D125" s="252"/>
      <c r="E125" s="253"/>
      <c r="F125" s="254">
        <f>IF(C125&lt;0,C125/-MAX(H125,0.1),"0.00%")</f>
        <v>0.5389797882579398</v>
      </c>
      <c r="G125" s="397">
        <f>IF(B125=0,"",LOOKUP(1,0/(量化对冲!$1:$1=B125),量化对冲!$5:$5))</f>
        <v>44967</v>
      </c>
      <c r="H125" s="398" t="str">
        <f>IF(ISERROR(VLOOKUP(B125,备注信息表!A:G,4,FALSE)),"",IF(VLOOKUP(B125,备注信息表!A:G,4,FALSE)=0,"",VLOOKUP(B125,备注信息表!A:G,4,FALSE)))</f>
        <v/>
      </c>
      <c r="I125" s="396" t="str">
        <f>IF(ISERROR(VLOOKUP(B125,备注信息表!A:G,7,FALSE)),"",VLOOKUP(B125,备注信息表!A:G,7,FALSE))</f>
        <v/>
      </c>
      <c r="J125" s="391"/>
      <c r="K125" s="391"/>
    </row>
    <row r="126" spans="1:14" ht="28.35" customHeight="1">
      <c r="A126" s="606"/>
      <c r="B126" s="250" t="s">
        <v>1074</v>
      </c>
      <c r="C126" s="280"/>
      <c r="D126" s="252"/>
      <c r="E126" s="253" t="s">
        <v>1064</v>
      </c>
      <c r="F126" s="254"/>
      <c r="G126" s="397"/>
      <c r="H126" s="398"/>
      <c r="I126" s="396" t="str">
        <f>IF(ISERROR(VLOOKUP(B126,备注信息表!A:G,7,FALSE)),"",VLOOKUP(B126,备注信息表!A:G,7,FALSE))</f>
        <v/>
      </c>
      <c r="J126" s="391"/>
      <c r="K126" s="391"/>
    </row>
    <row r="127" spans="1:14" ht="28.35" customHeight="1">
      <c r="A127" s="606"/>
      <c r="B127" s="250" t="str">
        <f t="array" ref="B127">LOOKUP(1,0/(量化对冲!$4:$4=C127),量化对冲!$1:$1)</f>
        <v>凡德量化八号</v>
      </c>
      <c r="C127" s="251">
        <f t="array" ref="C127">SMALL(IF(OR(量化对冲!D$1:ZV$1&lt;&gt;"对标指数",量化对冲!D$1:ZV$1&lt;&gt;""),量化对冲!D$4:ZV$4,0),1)</f>
        <v>-5.9656972408650422E-3</v>
      </c>
      <c r="D127" s="252"/>
      <c r="E127" s="253"/>
      <c r="F127" s="254">
        <f>IF(C127&lt;0,C127/-MAX(H127,0.06),"0.00%")</f>
        <v>9.9428287347750707E-2</v>
      </c>
      <c r="G127" s="397">
        <f>IF(B127=0,"",LOOKUP(1,0/(量化对冲!$1:$1=B127),量化对冲!$5:$5))</f>
        <v>44967</v>
      </c>
      <c r="H127" s="398" t="str">
        <f>IF(ISERROR(VLOOKUP(B127,备注信息表!A:G,5,FALSE)),"",IF(VLOOKUP(B127,备注信息表!A:G,5,FALSE)=0,"",VLOOKUP(B127,备注信息表!A:G,5,FALSE)))</f>
        <v/>
      </c>
      <c r="I127" s="396" t="str">
        <f>IF(ISERROR(VLOOKUP(B127,备注信息表!A:G,7,FALSE)),"",VLOOKUP(B127,备注信息表!A:G,7,FALSE))</f>
        <v/>
      </c>
      <c r="J127" s="399"/>
      <c r="K127" s="399"/>
    </row>
    <row r="128" spans="1:14" ht="28.35" customHeight="1">
      <c r="A128" s="606"/>
      <c r="B128" s="250" t="str">
        <f t="array" ref="B128">LOOKUP(1,0/(量化对冲!$4:$4=C128),量化对冲!$1:$1)</f>
        <v>仲阳金石蓝田</v>
      </c>
      <c r="C128" s="251">
        <f t="array" ref="C128">SMALL(IF(OR(量化对冲!D$1:ZF$1&lt;&gt;"对标指数",量化对冲!D$1:ZF$1&lt;&gt;""),量化对冲!D$4:ZF$4,0),2)</f>
        <v>-4.3965246519418466E-3</v>
      </c>
      <c r="D128" s="252"/>
      <c r="E128" s="253"/>
      <c r="F128" s="254">
        <f>IF(C128&lt;0,C128/-MAX(H128,0.06),"0.00%")</f>
        <v>7.3275410865697443E-2</v>
      </c>
      <c r="G128" s="397">
        <f>IF(B128=0,"",LOOKUP(1,0/(量化对冲!$1:$1=B128),量化对冲!$5:$5))</f>
        <v>44967</v>
      </c>
      <c r="H128" s="398" t="str">
        <f>IF(ISERROR(VLOOKUP(B128,备注信息表!A:G,5,FALSE)),"",IF(VLOOKUP(B128,备注信息表!A:G,5,FALSE)=0,"",VLOOKUP(B128,备注信息表!A:G,5,FALSE)))</f>
        <v/>
      </c>
      <c r="I128" s="396" t="str">
        <f>IF(ISERROR(VLOOKUP(B128,备注信息表!A:G,7,FALSE)),"",VLOOKUP(B128,备注信息表!A:G,7,FALSE))</f>
        <v/>
      </c>
      <c r="J128" s="399"/>
      <c r="K128" s="399"/>
    </row>
    <row r="129" spans="1:11" ht="28.35" customHeight="1">
      <c r="A129" s="606"/>
      <c r="B129" s="250" t="str">
        <f t="array" ref="B129">LOOKUP(1,0/(量化对冲!$4:$4=C129),量化对冲!$1:$1)</f>
        <v>展弘量化精选1号A</v>
      </c>
      <c r="C129" s="251">
        <f t="array" ref="C129">SMALL(IF(OR(量化对冲!D$1:ZF$1&lt;&gt;"对标指数",量化对冲!D$1:ZF$1&lt;&gt;""),量化对冲!D$4:ZF$4,0),3)</f>
        <v>-2.9080675422139546E-3</v>
      </c>
      <c r="D129" s="252"/>
      <c r="E129" s="253"/>
      <c r="F129" s="254">
        <f>IF(C129&lt;0,C129/-MAX(H129,0.06),"0.00%")</f>
        <v>4.8467792370232576E-2</v>
      </c>
      <c r="G129" s="397">
        <f>IF(B129=0,"",LOOKUP(1,0/(量化对冲!$1:$1=B129),量化对冲!$5:$5))</f>
        <v>44967</v>
      </c>
      <c r="H129" s="398" t="str">
        <f>IF(ISERROR(VLOOKUP(B129,备注信息表!A:G,5,FALSE)),"",IF(VLOOKUP(B129,备注信息表!A:G,5,FALSE)=0,"",VLOOKUP(B129,备注信息表!A:G,5,FALSE)))</f>
        <v/>
      </c>
      <c r="I129" s="396" t="str">
        <f>IF(ISERROR(VLOOKUP(B129,备注信息表!A:G,7,FALSE)),"",VLOOKUP(B129,备注信息表!A:G,7,FALSE))</f>
        <v/>
      </c>
      <c r="J129" s="391"/>
      <c r="K129" s="391"/>
    </row>
    <row r="130" spans="1:11" ht="29.1" customHeight="1">
      <c r="A130" s="606"/>
      <c r="B130" s="250" t="str">
        <f t="array" ref="B130">LOOKUP(1,0/(量化对冲!$4:$4=C130),量化对冲!$1:$1)</f>
        <v>通怡金牛6号</v>
      </c>
      <c r="C130" s="251">
        <f t="array" ref="C130">SMALL(IF(OR(量化对冲!D$1:ZF$1&lt;&gt;"对标指数",量化对冲!D$1:ZF$1&lt;&gt;""),量化对冲!D$4:ZF$4,0),4)</f>
        <v>-2.0227901018138317E-3</v>
      </c>
      <c r="D130" s="252"/>
      <c r="E130" s="253"/>
      <c r="F130" s="254">
        <f t="shared" ref="F130" si="4">IF(C130&lt;0,C130/-MAX(H130,0.06),"0.00%")</f>
        <v>3.3713168363563861E-2</v>
      </c>
      <c r="G130" s="397">
        <f>IF(B130=0,"",LOOKUP(1,0/(量化对冲!$1:$1=B130),量化对冲!$5:$5))</f>
        <v>44967</v>
      </c>
      <c r="H130" s="398" t="str">
        <f>IF(ISERROR(VLOOKUP(B130,备注信息表!A:G,5,FALSE)),"",IF(VLOOKUP(B130,备注信息表!A:G,5,FALSE)=0,"",VLOOKUP(B130,备注信息表!A:G,5,FALSE)))</f>
        <v/>
      </c>
      <c r="I130" s="396" t="str">
        <f>IF(ISERROR(VLOOKUP(B130,备注信息表!A:G,7,FALSE)),"",VLOOKUP(B130,备注信息表!A:G,7,FALSE))</f>
        <v/>
      </c>
      <c r="J130" s="391"/>
      <c r="K130" s="391"/>
    </row>
    <row r="131" spans="1:11" ht="29.1" customHeight="1">
      <c r="A131" s="606"/>
      <c r="B131" s="250" t="str">
        <f t="array" ref="B131">LOOKUP(1,0/(量化对冲!$4:$4=C131),量化对冲!$1:$1)</f>
        <v>鋆晟狮王套利7号</v>
      </c>
      <c r="C131" s="251">
        <f t="array" ref="C131">SMALL(IF(OR(量化对冲!D$1:ZF$1&lt;&gt;"对标指数",量化对冲!D$1:ZF$1&lt;&gt;""),量化对冲!D$4:ZF$4,0),5)</f>
        <v>-1.166294100495513E-3</v>
      </c>
      <c r="D131" s="252"/>
      <c r="E131" s="253"/>
      <c r="F131" s="254">
        <f>IF(C131&lt;0,C131/-MAX(H131,0.06),"0.00%")</f>
        <v>1.9438235008258552E-2</v>
      </c>
      <c r="G131" s="397">
        <f>IF(B131=0,"",LOOKUP(1,0/(量化对冲!$1:$1=B131),量化对冲!$5:$5))</f>
        <v>44967</v>
      </c>
      <c r="H131" s="398" t="str">
        <f>IF(ISERROR(VLOOKUP(B131,备注信息表!A:G,5,FALSE)),"",IF(VLOOKUP(B131,备注信息表!A:G,5,FALSE)=0,"",VLOOKUP(B131,备注信息表!A:G,5,FALSE)))</f>
        <v/>
      </c>
      <c r="I131" s="396" t="str">
        <f>IF(ISERROR(VLOOKUP(B131,备注信息表!A:G,7,FALSE)),"",VLOOKUP(B131,备注信息表!A:G,7,FALSE))</f>
        <v/>
      </c>
      <c r="J131" s="391"/>
      <c r="K131" s="391"/>
    </row>
    <row r="132" spans="1:11" ht="29.1" customHeight="1">
      <c r="A132" s="606"/>
      <c r="B132" s="250" t="s">
        <v>1110</v>
      </c>
      <c r="C132" s="251"/>
      <c r="D132" s="252"/>
      <c r="E132" s="251" t="s">
        <v>18</v>
      </c>
      <c r="F132" s="254"/>
      <c r="G132" s="397"/>
      <c r="H132" s="398"/>
      <c r="I132" s="396" t="str">
        <f>IF(ISERROR(VLOOKUP(B132,备注信息表!A:G,7,FALSE)),"",VLOOKUP(B132,备注信息表!A:G,7,FALSE))</f>
        <v/>
      </c>
      <c r="J132" s="391"/>
      <c r="K132" s="391"/>
    </row>
    <row r="133" spans="1:11" ht="29.1" customHeight="1">
      <c r="A133" s="606"/>
      <c r="B133" s="250" t="str">
        <f t="array" ref="B133">LOOKUP(1,0/(量化对冲!$6:$6=C133),量化对冲!$1:$1)</f>
        <v>致远投资蓬莱1号</v>
      </c>
      <c r="C133" s="280">
        <f t="array" ref="C133">LARGE(IF(量化对冲!D$1:ZV$1&lt;&gt;"对标指数",量化对冲!D$6:ZV$6,0),1)</f>
        <v>1</v>
      </c>
      <c r="D133" s="297"/>
      <c r="E133" s="253"/>
      <c r="F133" s="254">
        <f>IF(C133&gt;0,C133/MAX(H133,2),"0.00%")</f>
        <v>0.5</v>
      </c>
      <c r="G133" s="397">
        <f>IF(B133=0,"",LOOKUP(1,0/(量化对冲!$1:$1=B133),量化对冲!$5:$5))</f>
        <v>44967</v>
      </c>
      <c r="H133" s="398" t="str">
        <f>IF(ISERROR(VLOOKUP(B133,备注信息表!A:G,5,FALSE)),"",IF(VLOOKUP(B133,备注信息表!A:G,5,FALSE)=0,"",VLOOKUP(B133,备注信息表!A:G,5,FALSE)))</f>
        <v/>
      </c>
      <c r="I133" s="396" t="str">
        <f>IF(ISERROR(VLOOKUP(B133,备注信息表!A:G,7,FALSE)),"",VLOOKUP(B133,备注信息表!A:G,7,FALSE))</f>
        <v>*维持原决议，并豁免3个月观察期及相对亏损指标，调整如下：期间绝对亏损达到10%（连续观察3个交易日）或期间累计最大回撤到12%（连续观察3个交易日），则全部赎回。</v>
      </c>
      <c r="J133" s="391"/>
      <c r="K133" s="391"/>
    </row>
    <row r="134" spans="1:11" ht="23.1" customHeight="1">
      <c r="A134" s="606"/>
      <c r="B134" s="255" t="s">
        <v>1083</v>
      </c>
      <c r="C134" s="294"/>
      <c r="D134" s="294"/>
      <c r="E134" s="294"/>
      <c r="F134" s="295"/>
      <c r="G134" s="397"/>
      <c r="H134" s="398"/>
      <c r="I134" s="396" t="str">
        <f>IF(ISERROR(VLOOKUP(B134,备注信息表!A:G,7,FALSE)),"",VLOOKUP(B134,备注信息表!A:G,7,FALSE))</f>
        <v/>
      </c>
      <c r="J134" s="391"/>
      <c r="K134" s="391"/>
    </row>
    <row r="135" spans="1:11" ht="23.1" customHeight="1">
      <c r="A135" s="606"/>
      <c r="B135" s="255" t="s">
        <v>1084</v>
      </c>
      <c r="C135" s="294"/>
      <c r="D135" s="294"/>
      <c r="E135" s="294"/>
      <c r="F135" s="295"/>
      <c r="G135" s="397"/>
      <c r="H135" s="398"/>
      <c r="I135" s="396" t="str">
        <f>IF(ISERROR(VLOOKUP(B135,备注信息表!A:G,7,FALSE)),"",VLOOKUP(B135,备注信息表!A:G,7,FALSE))</f>
        <v/>
      </c>
      <c r="J135" s="391"/>
      <c r="K135" s="391"/>
    </row>
    <row r="136" spans="1:11" ht="23.1" customHeight="1">
      <c r="A136" s="606"/>
      <c r="B136" s="250" t="s">
        <v>1069</v>
      </c>
      <c r="C136" s="251"/>
      <c r="D136" s="293"/>
      <c r="E136" s="293" t="s">
        <v>1085</v>
      </c>
      <c r="F136" s="254"/>
      <c r="G136" s="397"/>
      <c r="H136" s="398"/>
      <c r="I136" s="396" t="str">
        <f>IF(ISERROR(VLOOKUP(B136,备注信息表!A:G,7,FALSE)),"",VLOOKUP(B136,备注信息表!A:G,7,FALSE))</f>
        <v/>
      </c>
      <c r="J136" s="391"/>
      <c r="K136" s="391"/>
    </row>
    <row r="137" spans="1:11" ht="23.1" customHeight="1">
      <c r="A137" s="606"/>
      <c r="B137" s="250" t="str">
        <f t="array" aca="1" ref="B137" ca="1">LOOKUP(1,0/(私募种子基金持仓日报表!T:T=风险控制指标情况!C137)*(私募种子基金持仓日报表!G:G="量化对冲"),私募种子基金持仓日报表!D:D)</f>
        <v>宁水国债宝5号</v>
      </c>
      <c r="C137" s="251">
        <f t="array" aca="1" ref="C137" ca="1">SMALL(IF(私募种子基金持仓日报表!G:G="宏观对冲",私募种子基金持仓日报表!T:T),1)</f>
        <v>-1.6190478650000107E-2</v>
      </c>
      <c r="D137" s="293"/>
      <c r="E137" s="293"/>
      <c r="F137" s="254">
        <f ca="1">IF(C137&lt;0,C137/-MAX(H137,0.15),"0.00%")</f>
        <v>0.10793652433333405</v>
      </c>
      <c r="G137" s="397">
        <f ca="1">IF(B137=0,"",LOOKUP(1,0/(宏观对冲!$1:$1=B137),宏观对冲!$4:$4))</f>
        <v>44967</v>
      </c>
      <c r="H137" s="398" t="str">
        <f ca="1">IF(ISERROR(VLOOKUP(B137,备注信息表!A:G,2,FALSE)),"",IF(VLOOKUP(B137,备注信息表!A:G,2,FALSE)=0,"",VLOOKUP(B137,备注信息表!A:G,2,FALSE)))</f>
        <v/>
      </c>
      <c r="I137" s="396" t="str">
        <f ca="1">IF(ISERROR(VLOOKUP(B137,备注信息表!A:G,7,FALSE)),"",VLOOKUP(B137,备注信息表!A:G,7,FALSE))</f>
        <v/>
      </c>
      <c r="J137" s="391"/>
      <c r="K137" s="391"/>
    </row>
    <row r="138" spans="1:11" ht="23.1" customHeight="1">
      <c r="A138" s="606"/>
      <c r="B138" s="250" t="str">
        <f t="array" aca="1" ref="B138" ca="1">LOOKUP(1,0/(私募种子基金持仓日报表!T:T=风险控制指标情况!C138)*(私募种子基金持仓日报表!G:G="量化对冲"),私募种子基金持仓日报表!D:D)</f>
        <v>鑫岚鑫晨1号</v>
      </c>
      <c r="C138" s="251">
        <f t="array" aca="1" ref="C138" ca="1">SMALL(IF(私募种子基金持仓日报表!G:G="宏观对冲",私募种子基金持仓日报表!T:T),2)</f>
        <v>-7.0302618307691422E-3</v>
      </c>
      <c r="D138" s="293"/>
      <c r="E138" s="293"/>
      <c r="F138" s="254">
        <f ca="1">IF(C138&lt;0,C138/-MAX(H138,0.15),"0.00%")</f>
        <v>4.6868412205127614E-2</v>
      </c>
      <c r="G138" s="397">
        <f ca="1">IF(B138=0,"",LOOKUP(1,0/(宏观对冲!$1:$1=B138),宏观对冲!$4:$4))</f>
        <v>44967</v>
      </c>
      <c r="H138" s="398" t="str">
        <f ca="1">IF(ISERROR(VLOOKUP(B138,备注信息表!A:G,2,FALSE)),"",IF(VLOOKUP(B138,备注信息表!A:G,2,FALSE)=0,"",VLOOKUP(B138,备注信息表!A:G,2,FALSE)))</f>
        <v/>
      </c>
      <c r="I138" s="396" t="str">
        <f ca="1">IF(ISERROR(VLOOKUP(B138,备注信息表!A:G,7,FALSE)),"",VLOOKUP(B138,备注信息表!A:G,7,FALSE))</f>
        <v/>
      </c>
      <c r="J138" s="391"/>
      <c r="K138" s="391"/>
    </row>
    <row r="139" spans="1:11" ht="23.1" customHeight="1">
      <c r="A139" s="606"/>
      <c r="B139" s="250" t="str">
        <f t="array" aca="1" ref="B139" ca="1">LOOKUP(1,0/(私募种子基金持仓日报表!T:T=风险控制指标情况!C139)*(私募种子基金持仓日报表!G:G="量化对冲"),私募种子基金持仓日报表!D:D)</f>
        <v>友莹格CTA2号</v>
      </c>
      <c r="C139" s="251">
        <f t="array" aca="1" ref="C139" ca="1">SMALL(IF(私募种子基金持仓日报表!G:G="宏观对冲",私募种子基金持仓日报表!T:T),3)</f>
        <v>-2.4643738219999375E-3</v>
      </c>
      <c r="D139" s="293"/>
      <c r="E139" s="293"/>
      <c r="F139" s="254">
        <f ca="1">IF(C139&lt;0,C139/-MAX(H139,0.15),"0.00%")</f>
        <v>1.3690965677777431E-2</v>
      </c>
      <c r="G139" s="397">
        <f ca="1">IF(B139=0,"",LOOKUP(1,0/(宏观对冲!$1:$1=B139),宏观对冲!$4:$4))</f>
        <v>44967</v>
      </c>
      <c r="H139" s="398">
        <f ca="1">IF(ISERROR(VLOOKUP(B139,备注信息表!A:G,2,FALSE)),"",IF(VLOOKUP(B139,备注信息表!A:G,2,FALSE)=0,"",VLOOKUP(B139,备注信息表!A:G,2,FALSE)))</f>
        <v>0.18</v>
      </c>
      <c r="I139" s="396" t="str">
        <f ca="1">IF(ISERROR(VLOOKUP(B139,备注信息表!A:G,7,FALSE)),"",VLOOKUP(B139,备注信息表!A:G,7,FALSE))</f>
        <v>*申请有条件继续持有该产品，若未来绝对亏损达到18%（连续观察3个交易日），则全部赎回。</v>
      </c>
      <c r="J139" s="391"/>
      <c r="K139" s="391"/>
    </row>
    <row r="140" spans="1:11" ht="23.1" customHeight="1">
      <c r="A140" s="606"/>
      <c r="B140" s="250" t="s">
        <v>1072</v>
      </c>
      <c r="C140" s="251"/>
      <c r="D140" s="296"/>
      <c r="E140" s="293" t="s">
        <v>1086</v>
      </c>
      <c r="F140" s="254"/>
      <c r="G140" s="397"/>
      <c r="H140" s="398" t="str">
        <f>IF(ISERROR(VLOOKUP(B140,备注信息表!A:G,2,FALSE)),"",IF(VLOOKUP(B140,备注信息表!A:G,2,FALSE)=0,"",VLOOKUP(B140,备注信息表!A:G,2,FALSE)))</f>
        <v/>
      </c>
      <c r="I140" s="396" t="str">
        <f>IF(ISERROR(VLOOKUP(B140,备注信息表!A:G,7,FALSE)),"",VLOOKUP(B140,备注信息表!A:G,7,FALSE))</f>
        <v/>
      </c>
      <c r="J140" s="391"/>
      <c r="K140" s="391"/>
    </row>
    <row r="141" spans="1:11" ht="23.1" customHeight="1">
      <c r="A141" s="606"/>
      <c r="B141" s="250" t="str">
        <f t="array" ref="B141">LOOKUP(1,0/(宏观对冲!$3:$3=C141),宏观对冲!$1:$1)</f>
        <v>遂玖金选CTA1号</v>
      </c>
      <c r="C141" s="251">
        <f t="array" ref="C141">SMALL(IF(OR(宏观对冲!C$1:AAF$1&lt;&gt;"对标指数",宏观对冲!C$1:AAF$1&lt;&gt;""),宏观对冲!C$3:AAF$3,0),1)</f>
        <v>-3.7638376383763876E-2</v>
      </c>
      <c r="D141" s="296"/>
      <c r="E141" s="293"/>
      <c r="F141" s="254">
        <f>IF(C141&lt;0,C141/-MAX(0.2,H141),"0.00%")</f>
        <v>0.18819188191881936</v>
      </c>
      <c r="G141" s="397">
        <f>IF(B141=0,"",LOOKUP(1,0/(宏观对冲!$1:$1=B141),宏观对冲!$4:$4))</f>
        <v>44967</v>
      </c>
      <c r="H141" s="398" t="str">
        <f>IF(ISERROR(VLOOKUP(B141,备注信息表!A:G,4,FALSE)),"",IF(VLOOKUP(B141,备注信息表!A:G,4,FALSE)=0,"",VLOOKUP(B141,备注信息表!A:G,4,FALSE)))</f>
        <v/>
      </c>
      <c r="I141" s="396" t="str">
        <f>IF(ISERROR(VLOOKUP(B141,备注信息表!A:G,7,FALSE)),"",VLOOKUP(B141,备注信息表!A:G,7,FALSE))</f>
        <v/>
      </c>
      <c r="J141" s="391"/>
      <c r="K141" s="391"/>
    </row>
    <row r="142" spans="1:11" ht="23.1" customHeight="1">
      <c r="A142" s="606"/>
      <c r="B142" s="250" t="str">
        <f t="array" ref="B142">LOOKUP(1,0/(宏观对冲!$3:$3=C142),宏观对冲!$1:$1)</f>
        <v>友莹格CTA2号</v>
      </c>
      <c r="C142" s="251">
        <f t="array" ref="C142">SMALL(IF(OR(宏观对冲!C$1:AAF$1&lt;&gt;"对标指数",宏观对冲!C$1:AAF$1&lt;&gt;""),宏观对冲!C$3:AAF$3,0),2)</f>
        <v>-3.1721268850753999E-2</v>
      </c>
      <c r="D142" s="296"/>
      <c r="E142" s="293"/>
      <c r="F142" s="254">
        <f>IF(C142&lt;0,C142/-MAX(0.2,H142),"0.00%")</f>
        <v>0.15860634425376999</v>
      </c>
      <c r="G142" s="397">
        <f>IF(B142=0,"",LOOKUP(1,0/(宏观对冲!$1:$1=B142),宏观对冲!$4:$4))</f>
        <v>44967</v>
      </c>
      <c r="H142" s="398" t="str">
        <f>IF(ISERROR(VLOOKUP(B142,备注信息表!A:G,4,FALSE)),"",IF(VLOOKUP(B142,备注信息表!A:G,4,FALSE)=0,"",VLOOKUP(B142,备注信息表!A:G,4,FALSE)))</f>
        <v/>
      </c>
      <c r="I142" s="396" t="str">
        <f>IF(ISERROR(VLOOKUP(B142,备注信息表!A:G,7,FALSE)),"",VLOOKUP(B142,备注信息表!A:G,7,FALSE))</f>
        <v>*申请有条件继续持有该产品，若未来绝对亏损达到18%（连续观察3个交易日），则全部赎回。</v>
      </c>
      <c r="J142" s="391"/>
      <c r="K142" s="391"/>
    </row>
    <row r="143" spans="1:11" ht="23.1" customHeight="1">
      <c r="A143" s="606"/>
      <c r="B143" s="250" t="str">
        <f t="array" ref="B143">LOOKUP(1,0/(宏观对冲!$3:$3=C143),宏观对冲!$1:$1)</f>
        <v>宁水国债宝5号</v>
      </c>
      <c r="C143" s="251">
        <f t="array" ref="C143">SMALL(IF(OR(宏观对冲!C$1:AAF$1&lt;&gt;"对标指数",宏观对冲!C$1:AAF$1&lt;&gt;""),宏观对冲!C$3:AAF$3,0),3)</f>
        <v>-3.0046948356807539E-2</v>
      </c>
      <c r="D143" s="296"/>
      <c r="E143" s="293"/>
      <c r="F143" s="254">
        <f>IF(C143&lt;0,C143/-MAX(0.2,H143),"0.00%")</f>
        <v>0.15023474178403767</v>
      </c>
      <c r="G143" s="397">
        <f>IF(B143=0,"",LOOKUP(1,0/(宏观对冲!$1:$1=B143),宏观对冲!$4:$4))</f>
        <v>44967</v>
      </c>
      <c r="H143" s="398" t="str">
        <f>IF(ISERROR(VLOOKUP(B143,备注信息表!A:G,4,FALSE)),"",IF(VLOOKUP(B143,备注信息表!A:G,4,FALSE)=0,"",VLOOKUP(B143,备注信息表!A:G,4,FALSE)))</f>
        <v/>
      </c>
      <c r="I143" s="396" t="str">
        <f>IF(ISERROR(VLOOKUP(B143,备注信息表!A:G,7,FALSE)),"",VLOOKUP(B143,备注信息表!A:G,7,FALSE))</f>
        <v/>
      </c>
      <c r="J143" s="391"/>
      <c r="K143" s="391"/>
    </row>
    <row r="144" spans="1:11" ht="23.1" customHeight="1">
      <c r="A144" s="606"/>
      <c r="B144" s="250" t="s">
        <v>1108</v>
      </c>
      <c r="C144" s="251"/>
      <c r="D144" s="296"/>
      <c r="E144" s="253" t="s">
        <v>18</v>
      </c>
      <c r="F144" s="254"/>
      <c r="G144" s="397"/>
      <c r="H144" s="398"/>
      <c r="I144" s="396" t="str">
        <f>IF(ISERROR(VLOOKUP(B144,备注信息表!A:G,7,FALSE)),"",VLOOKUP(B144,备注信息表!A:G,7,FALSE))</f>
        <v/>
      </c>
      <c r="J144" s="391"/>
      <c r="K144" s="391"/>
    </row>
    <row r="145" spans="1:11" ht="23.1" customHeight="1">
      <c r="A145" s="606"/>
      <c r="B145" s="250" t="str">
        <f t="array" ref="B145">LOOKUP(1,0/(宏观对冲!$5:$5=C145),宏观对冲!$1:$1)</f>
        <v>友莹格CTA2号</v>
      </c>
      <c r="C145" s="280">
        <f t="array" ref="C145">LARGE(IF(宏观对冲!C$1:AAF$1&lt;&gt;"对标指数",宏观对冲!C$5:AAF$5,0),1)</f>
        <v>1</v>
      </c>
      <c r="D145" s="296"/>
      <c r="E145" s="253"/>
      <c r="F145" s="254">
        <f>IF(C145&gt;0,C145/MAX(H145,2),"0.00%")</f>
        <v>0.5</v>
      </c>
      <c r="G145" s="397">
        <f>IF(B145=0,"",LOOKUP(1,0/(宏观对冲!$1:$1=B145),宏观对冲!$4:$4))</f>
        <v>44967</v>
      </c>
      <c r="H145" s="398" t="str">
        <f>IF(ISERROR(VLOOKUP(B145,备注信息表!A:G,5,FALSE)),"",IF(VLOOKUP(B145,备注信息表!A:G,5,FALSE)=0,"",VLOOKUP(B145,备注信息表!A:G,5,FALSE)))</f>
        <v/>
      </c>
      <c r="I145" s="396" t="str">
        <f>IF(ISERROR(VLOOKUP(B145,备注信息表!A:G,7,FALSE)),"",VLOOKUP(B145,备注信息表!A:G,7,FALSE))</f>
        <v>*申请有条件继续持有该产品，若未来绝对亏损达到18%（连续观察3个交易日），则全部赎回。</v>
      </c>
      <c r="J145" s="391"/>
      <c r="K145" s="391"/>
    </row>
    <row r="146" spans="1:11" ht="23.1" customHeight="1">
      <c r="A146" s="606"/>
      <c r="B146" s="255" t="s">
        <v>1088</v>
      </c>
      <c r="C146" s="294"/>
      <c r="D146" s="294"/>
      <c r="E146" s="294"/>
      <c r="F146" s="295"/>
      <c r="G146" s="397"/>
      <c r="H146" s="398"/>
      <c r="I146" s="396" t="str">
        <f>IF(ISERROR(VLOOKUP(B146,备注信息表!A:G,7,FALSE)),"",VLOOKUP(B146,备注信息表!A:G,7,FALSE))</f>
        <v/>
      </c>
      <c r="J146" s="391"/>
      <c r="K146" s="391"/>
    </row>
    <row r="147" spans="1:11" ht="23.1" customHeight="1">
      <c r="A147" s="606"/>
      <c r="B147" s="332" t="s">
        <v>1070</v>
      </c>
      <c r="C147" s="251"/>
      <c r="D147" s="293"/>
      <c r="E147" s="293" t="s">
        <v>1106</v>
      </c>
      <c r="F147" s="254"/>
      <c r="G147" s="397"/>
      <c r="H147" s="398"/>
      <c r="I147" s="396" t="str">
        <f>IF(ISERROR(VLOOKUP(B147,备注信息表!A:G,7,FALSE)),"",VLOOKUP(B147,备注信息表!A:G,7,FALSE))</f>
        <v/>
      </c>
      <c r="J147" s="391"/>
      <c r="K147" s="391"/>
    </row>
    <row r="148" spans="1:11" ht="23.1" customHeight="1">
      <c r="A148" s="606"/>
      <c r="B148" s="250" t="str">
        <f t="array" aca="1" ref="B148" ca="1">LOOKUP(1,0/(私募种子基金持仓日报表!T:T=风险控制指标情况!C148)*(私募种子基金持仓日报表!G:G="量化期货"),私募种子基金持仓日报表!D:D)</f>
        <v>皓邦激享CTA8号</v>
      </c>
      <c r="C148" s="311">
        <f t="array" aca="1" ref="C148" ca="1">SMALL(IF(私募种子基金持仓日报表!G:G="量化期货",私募种子基金持仓日报表!T:T),1)</f>
        <v>-0.14793926324399992</v>
      </c>
      <c r="D148" s="293"/>
      <c r="E148" s="293"/>
      <c r="F148" s="254">
        <f ca="1">IF(C148&lt;0,C148/-MAX(H148,0.12),"0.00%")</f>
        <v>1.2328271936999993</v>
      </c>
      <c r="G148" s="397">
        <f ca="1">IF(B148=0,"",LOOKUP(1,0/(量化期货!$1:$1=B148),量化期货!$5:$5))</f>
        <v>44967</v>
      </c>
      <c r="H148" s="398">
        <f ca="1">IF(ISERROR(VLOOKUP(B148,备注信息表!A:G,2,FALSE)),"",IF(VLOOKUP(B148,备注信息表!A:G,2,FALSE)=0,"",VLOOKUP(B148,备注信息表!A:G,2,FALSE)))</f>
        <v>0.12</v>
      </c>
      <c r="I148" s="396" t="str">
        <f ca="1">IF(ISERROR(VLOOKUP(B148,备注信息表!A:G,7,FALSE)),"",VLOOKUP(B148,备注信息表!A:G,7,FALSE))</f>
        <v>按照新标准执行</v>
      </c>
      <c r="J148" s="391"/>
      <c r="K148" s="391"/>
    </row>
    <row r="149" spans="1:11" ht="23.1" customHeight="1">
      <c r="A149" s="606"/>
      <c r="B149" s="250" t="str">
        <f t="array" aca="1" ref="B149" ca="1">LOOKUP(1,0/(私募种子基金持仓日报表!T:T=风险控制指标情况!C149)*(私募种子基金持仓日报表!G:G="量化期货"),私募种子基金持仓日报表!D:D)</f>
        <v>鲲腾启航量化CTA一号B</v>
      </c>
      <c r="C149" s="311">
        <f t="array" aca="1" ref="C149" ca="1">SMALL(IF(私募种子基金持仓日报表!G:G="量化期货",私募种子基金持仓日报表!T:T),2)</f>
        <v>-0.14099551350559997</v>
      </c>
      <c r="D149" s="293"/>
      <c r="E149" s="293"/>
      <c r="F149" s="254">
        <f ca="1">IF(C149&lt;0,C149/-MAX(H149,0.12),"0.00%")</f>
        <v>0.93997009003733312</v>
      </c>
      <c r="G149" s="397">
        <f ca="1">IF(B149=0,"",LOOKUP(1,0/(量化期货!$1:$1=B149),量化期货!$5:$5))</f>
        <v>44967</v>
      </c>
      <c r="H149" s="398">
        <f ca="1">IF(ISERROR(VLOOKUP(B149,备注信息表!A:G,2,FALSE)),"",IF(VLOOKUP(B149,备注信息表!A:G,2,FALSE)=0,"",VLOOKUP(B149,备注信息表!A:G,2,FALSE)))</f>
        <v>0.15</v>
      </c>
      <c r="I149" s="396" t="str">
        <f ca="1">IF(ISERROR(VLOOKUP(B149,备注信息表!A:G,7,FALSE)),"",VLOOKUP(B149,备注信息表!A:G,7,FALSE))</f>
        <v>*维持原决议，并豁免3个月观察期及相对亏损指标，期间绝对亏损达到15%（连续观察3个交易日），则全部赎回。</v>
      </c>
      <c r="J149" s="391"/>
      <c r="K149" s="391"/>
    </row>
    <row r="150" spans="1:11" ht="23.1" customHeight="1">
      <c r="A150" s="606"/>
      <c r="B150" s="250" t="str">
        <f t="array" aca="1" ref="B150" ca="1">LOOKUP(1,0/(私募种子基金持仓日报表!T:T=风险控制指标情况!C150)*(私募种子基金持仓日报表!G:G="量化期货"),私募种子基金持仓日报表!D:D)</f>
        <v>富励业长江宏观量化A</v>
      </c>
      <c r="C150" s="311">
        <f t="array" aca="1" ref="C150" ca="1">SMALL(IF(私募种子基金持仓日报表!G:G="量化期货",私募种子基金持仓日报表!T:T),3)</f>
        <v>-9.8157480543999961E-2</v>
      </c>
      <c r="D150" s="293"/>
      <c r="E150" s="293"/>
      <c r="F150" s="254">
        <f ca="1">IF(C150&lt;0,C150/-MAX(H150,0.12),"0.00%")</f>
        <v>0.81797900453333305</v>
      </c>
      <c r="G150" s="397">
        <f ca="1">IF(B150=0,"",LOOKUP(1,0/(量化期货!$1:$1=B150),量化期货!$5:$5))</f>
        <v>44967</v>
      </c>
      <c r="H150" s="398" t="str">
        <f ca="1">IF(ISERROR(VLOOKUP(B150,备注信息表!A:G,2,FALSE)),"",IF(VLOOKUP(B150,备注信息表!A:G,2,FALSE)=0,"",VLOOKUP(B150,备注信息表!A:G,2,FALSE)))</f>
        <v/>
      </c>
      <c r="I150" s="396" t="str">
        <f ca="1">IF(ISERROR(VLOOKUP(B150,备注信息表!A:G,7,FALSE)),"",VLOOKUP(B150,备注信息表!A:G,7,FALSE))</f>
        <v/>
      </c>
      <c r="J150" s="391"/>
      <c r="K150" s="391"/>
    </row>
    <row r="151" spans="1:11" ht="34.5" customHeight="1">
      <c r="A151" s="606"/>
      <c r="B151" s="250" t="str">
        <f t="array" aca="1" ref="B151" ca="1">LOOKUP(1,0/(私募种子基金持仓日报表!T:T=风险控制指标情况!C151)*(私募种子基金持仓日报表!G:G="量化期货"),私募种子基金持仓日报表!D:D)</f>
        <v>聚启元双勉6号</v>
      </c>
      <c r="C151" s="340">
        <f t="array" aca="1" ref="C151" ca="1">SMALL(IF(私募种子基金持仓日报表!G:G="量化期货",私募种子基金持仓日报表!T:T),4)</f>
        <v>-7.6519125949999878E-2</v>
      </c>
      <c r="D151" s="293"/>
      <c r="E151" s="293"/>
      <c r="F151" s="254">
        <f ca="1">IF(C151&lt;0,C151/-MAX(H151,0.12),"0.00%")</f>
        <v>0.51012750633333259</v>
      </c>
      <c r="G151" s="397">
        <f ca="1">IF(B151=0,"",LOOKUP(1,0/(量化期货!$1:$1=B151),量化期货!$5:$5))</f>
        <v>44967</v>
      </c>
      <c r="H151" s="398">
        <f ca="1">IF(ISERROR(VLOOKUP(B151,备注信息表!A:G,2,FALSE)),"",IF(VLOOKUP(B151,备注信息表!A:G,2,FALSE)=0,"",VLOOKUP(B151,备注信息表!A:G,2,FALSE)))</f>
        <v>0.15</v>
      </c>
      <c r="I151" s="396" t="str">
        <f ca="1">IF(ISERROR(VLOOKUP(B151,备注信息表!A:G,7,FALSE)),"",VLOOKUP(B151,备注信息表!A:G,7,FALSE))</f>
        <v>*申请有条件继续持有该产品，若期间触及15%的绝对亏损（连续观察三个交易日），则进行赎回。</v>
      </c>
      <c r="J151" s="391"/>
      <c r="K151" s="391"/>
    </row>
    <row r="152" spans="1:11" ht="23.1" customHeight="1">
      <c r="A152" s="606"/>
      <c r="B152" s="250" t="str">
        <f t="array" aca="1" ref="B152" ca="1">LOOKUP(1,0/(私募种子基金持仓日报表!T:T=风险控制指标情况!C152)*(私募种子基金持仓日报表!G:G="量化期货"),私募种子基金持仓日报表!D:D)</f>
        <v>善流钱塘一号</v>
      </c>
      <c r="C152" s="251">
        <f t="array" aca="1" ref="C152" ca="1">SMALL(IF(私募种子基金持仓日报表!G:G="量化期货",私募种子基金持仓日报表!T:T),5)</f>
        <v>-7.6254074865599944E-2</v>
      </c>
      <c r="D152" s="293"/>
      <c r="E152" s="293"/>
      <c r="F152" s="254">
        <f ca="1">IF(C152&lt;0,C152/-MAX(H152,0.12),"0.00%")</f>
        <v>0.63545062387999951</v>
      </c>
      <c r="G152" s="397">
        <f ca="1">IF(B152=0,"",LOOKUP(1,0/(量化期货!$1:$1=B152),量化期货!$5:$5))</f>
        <v>44967</v>
      </c>
      <c r="H152" s="398" t="str">
        <f ca="1">IF(ISERROR(VLOOKUP(B152,备注信息表!A:G,2,FALSE)),"",IF(VLOOKUP(B152,备注信息表!A:G,2,FALSE)=0,"",VLOOKUP(B152,备注信息表!A:G,2,FALSE)))</f>
        <v/>
      </c>
      <c r="I152" s="396" t="str">
        <f ca="1">IF(ISERROR(VLOOKUP(B152,备注信息表!A:G,7,FALSE)),"",VLOOKUP(B152,备注信息表!A:G,7,FALSE))</f>
        <v/>
      </c>
      <c r="J152" s="391"/>
      <c r="K152" s="391"/>
    </row>
    <row r="153" spans="1:11" ht="23.1" customHeight="1">
      <c r="A153" s="606"/>
      <c r="B153" s="250" t="s">
        <v>1072</v>
      </c>
      <c r="C153" s="251"/>
      <c r="D153" s="296"/>
      <c r="E153" s="293" t="s">
        <v>1086</v>
      </c>
      <c r="F153" s="254"/>
      <c r="G153" s="397"/>
      <c r="H153" s="398" t="str">
        <f>IF(ISERROR(VLOOKUP(B153,备注信息表!A:G,2,FALSE)),"",IF(VLOOKUP(B153,备注信息表!A:G,2,FALSE)=0,"",VLOOKUP(B153,备注信息表!A:G,2,FALSE)))</f>
        <v/>
      </c>
      <c r="I153" s="396" t="str">
        <f>IF(ISERROR(VLOOKUP(B153,备注信息表!A:G,7,FALSE)),"",VLOOKUP(B153,备注信息表!A:G,7,FALSE))</f>
        <v/>
      </c>
      <c r="J153" s="391"/>
      <c r="K153" s="391"/>
    </row>
    <row r="154" spans="1:11" ht="23.1" customHeight="1">
      <c r="A154" s="606"/>
      <c r="B154" s="250" t="str">
        <f t="array" ref="B154">LOOKUP(1,0/(量化期货!$3:$3=C154),量化期货!$1:$1)</f>
        <v>皓邦激享CTA8号</v>
      </c>
      <c r="C154" s="340">
        <f t="array" ref="C154">SMALL(IF(OR(量化期货!C$1:YP$1&lt;&gt;"对标指数",量化期货!C$1:YP$1&lt;&gt;""),量化期货!C$3:YP$3,0),1)</f>
        <v>-0.23544067268763624</v>
      </c>
      <c r="D154" s="296"/>
      <c r="E154" s="293"/>
      <c r="F154" s="254">
        <f>IF(C154&lt;0,C154/-MAX(H154,0.2),"0.00%")</f>
        <v>1.1772033634381811</v>
      </c>
      <c r="G154" s="397">
        <f>IF(B154=0,"",LOOKUP(1,0/(量化期货!$1:$1=B154),量化期货!$5:$5))</f>
        <v>44967</v>
      </c>
      <c r="H154" s="398" t="str">
        <f>IF(ISERROR(VLOOKUP(B154,备注信息表!A:G,3,FALSE)),"",IF(VLOOKUP(B154,备注信息表!A:G,3,FALSE)=0,"",VLOOKUP(B154,备注信息表!A:G,3,FALSE)))</f>
        <v/>
      </c>
      <c r="I154" s="396" t="str">
        <f>IF(ISERROR(VLOOKUP(B154,备注信息表!A:G,7,FALSE)),"",VLOOKUP(B154,备注信息表!A:G,7,FALSE))</f>
        <v>按照新标准执行</v>
      </c>
      <c r="J154" s="391"/>
      <c r="K154" s="391"/>
    </row>
    <row r="155" spans="1:11" ht="23.1" customHeight="1">
      <c r="A155" s="606"/>
      <c r="B155" s="250" t="str">
        <f t="array" ref="B155">LOOKUP(1,0/(量化期货!$3:$3=C155),量化期货!$1:$1)</f>
        <v>鲲腾启航量化CTA一号B</v>
      </c>
      <c r="C155" s="340">
        <f t="array" ref="C155">SMALL(IF(OR(量化期货!C$1:YP$1&lt;&gt;"对标指数",量化期货!C$1:YP$1&lt;&gt;""),量化期货!C$3:YP$3,0),2)</f>
        <v>-0.14099551377910702</v>
      </c>
      <c r="D155" s="296"/>
      <c r="E155" s="293"/>
      <c r="F155" s="254">
        <f>IF(C155&lt;0,C155/-MAX(H155,0.2),"0.00%")</f>
        <v>0.14099551377910702</v>
      </c>
      <c r="G155" s="397">
        <f>IF(B155=0,"",LOOKUP(1,0/(量化期货!$1:$1=B155),量化期货!$5:$5))</f>
        <v>44967</v>
      </c>
      <c r="H155" s="398">
        <f>IF(ISERROR(VLOOKUP(B155,备注信息表!A:G,3,FALSE)),"",IF(VLOOKUP(B155,备注信息表!A:G,3,FALSE)=0,"",VLOOKUP(B155,备注信息表!A:G,3,FALSE)))</f>
        <v>1</v>
      </c>
      <c r="I155" s="396" t="str">
        <f>IF(ISERROR(VLOOKUP(B155,备注信息表!A:G,7,FALSE)),"",VLOOKUP(B155,备注信息表!A:G,7,FALSE))</f>
        <v>*维持原决议，并豁免3个月观察期及相对亏损指标，期间绝对亏损达到15%（连续观察3个交易日），则全部赎回。</v>
      </c>
      <c r="J155" s="391"/>
      <c r="K155" s="391"/>
    </row>
    <row r="156" spans="1:11" ht="23.1" customHeight="1">
      <c r="A156" s="606"/>
      <c r="B156" s="250" t="str">
        <f t="array" ref="B156">LOOKUP(1,0/(量化期货!$3:$3=C156),量化期货!$1:$1)</f>
        <v>善流钱塘一号</v>
      </c>
      <c r="C156" s="251">
        <f t="array" ref="C156">SMALL(IF(OR(量化期货!C$1:YP$1&lt;&gt;"对标指数",量化期货!C$1:YP$1&lt;&gt;""),量化期货!C$3:YP$3,0),3)</f>
        <v>-0.11367299740696624</v>
      </c>
      <c r="D156" s="296"/>
      <c r="E156" s="293"/>
      <c r="F156" s="254">
        <f>IF(C156&lt;0,C156/-MAX(H156,0.2),"0.00%")</f>
        <v>0.56836498703483118</v>
      </c>
      <c r="G156" s="397">
        <f>IF(B156=0,"",LOOKUP(1,0/(量化期货!$1:$1=B156),量化期货!$5:$5))</f>
        <v>44967</v>
      </c>
      <c r="H156" s="398" t="str">
        <f>IF(ISERROR(VLOOKUP(B156,备注信息表!A:G,3,FALSE)),"",IF(VLOOKUP(B156,备注信息表!A:G,3,FALSE)=0,"",VLOOKUP(B156,备注信息表!A:G,3,FALSE)))</f>
        <v/>
      </c>
      <c r="I156" s="396" t="str">
        <f>IF(ISERROR(VLOOKUP(B156,备注信息表!A:G,7,FALSE)),"",VLOOKUP(B156,备注信息表!A:G,7,FALSE))</f>
        <v/>
      </c>
      <c r="J156" s="391"/>
      <c r="K156" s="391"/>
    </row>
    <row r="157" spans="1:11" ht="23.1" customHeight="1">
      <c r="A157" s="606"/>
      <c r="B157" s="250" t="s">
        <v>1107</v>
      </c>
      <c r="C157" s="251"/>
      <c r="D157" s="296"/>
      <c r="E157" s="253" t="s">
        <v>18</v>
      </c>
      <c r="F157" s="254"/>
      <c r="G157" s="397"/>
      <c r="H157" s="398"/>
      <c r="I157" s="396" t="str">
        <f>IF(ISERROR(VLOOKUP(B157,备注信息表!A:G,7,FALSE)),"",VLOOKUP(B157,备注信息表!A:G,7,FALSE))</f>
        <v/>
      </c>
      <c r="J157" s="391"/>
      <c r="K157" s="391"/>
    </row>
    <row r="158" spans="1:11" ht="23.1" customHeight="1">
      <c r="A158" s="606"/>
      <c r="B158" s="250" t="str">
        <f>LOOKUP(1,0/(量化期货!$6:$6=C158),量化期货!$1:$1)</f>
        <v>皓邦激享CTA8号</v>
      </c>
      <c r="C158" s="280">
        <f t="array" ref="C158">LARGE(IF(量化期货!C$1:YP$1&lt;&gt;"对标指数",量化期货!C$6:YP$6,0),1)</f>
        <v>1</v>
      </c>
      <c r="D158" s="296"/>
      <c r="E158" s="253"/>
      <c r="F158" s="254">
        <f>IF(C158&gt;0,C158/MAX(H158,2),"0.00%")</f>
        <v>0.5</v>
      </c>
      <c r="G158" s="397">
        <f>IF(B158=0,"",LOOKUP(1,0/(量化期货!$1:$1=B158),量化期货!$5:$5))</f>
        <v>44967</v>
      </c>
      <c r="H158" s="398" t="str">
        <f>IF(ISERROR(VLOOKUP(B158,备注信息表!A:G,3,FALSE)),"",IF(VLOOKUP(B158,备注信息表!A:G,3,FALSE)=0,"",VLOOKUP(B158,备注信息表!A:G,3,FALSE)))</f>
        <v/>
      </c>
      <c r="I158" s="396" t="str">
        <f>IF(ISERROR(VLOOKUP(B158,备注信息表!A:G,7,FALSE)),"",VLOOKUP(B158,备注信息表!A:G,7,FALSE))</f>
        <v>按照新标准执行</v>
      </c>
      <c r="J158" s="391"/>
      <c r="K158" s="391"/>
    </row>
    <row r="159" spans="1:11" ht="23.1" customHeight="1">
      <c r="A159" s="606"/>
      <c r="B159" s="250" t="s">
        <v>1087</v>
      </c>
      <c r="C159" s="280"/>
      <c r="D159" s="252"/>
      <c r="E159" s="253" t="s">
        <v>1062</v>
      </c>
      <c r="F159" s="254"/>
      <c r="G159" s="397"/>
      <c r="H159" s="398"/>
      <c r="I159" s="396" t="str">
        <f>IF(ISERROR(VLOOKUP(B159,备注信息表!A:G,7,FALSE)),"",VLOOKUP(B159,备注信息表!A:G,7,FALSE))</f>
        <v/>
      </c>
      <c r="J159" s="391"/>
      <c r="K159" s="391"/>
    </row>
    <row r="160" spans="1:11" ht="23.1" customHeight="1">
      <c r="A160" s="606"/>
      <c r="B160" s="250" t="str">
        <f t="array" ref="B160">LOOKUP(1,0/(量化期货!$4:$4=C160),量化期货!$1:$1)</f>
        <v>皓邦激享CTA8号</v>
      </c>
      <c r="C160" s="251">
        <f t="array" ref="C160">SMALL(IF(OR(量化期货!C$1:XZ$1&lt;&gt;"对标指数",量化期货!C$1:XZ$1&lt;&gt;""),量化期货!C$4:XZ$4,0),1)</f>
        <v>-4.0547142159257588E-2</v>
      </c>
      <c r="D160" s="252"/>
      <c r="E160" s="253"/>
      <c r="F160" s="254">
        <f>IF(C160&lt;0,C160/-MAX(H160,0.1),"0.00%")</f>
        <v>0.40547142159257588</v>
      </c>
      <c r="G160" s="397">
        <f>IF(B160=0,"",LOOKUP(1,0/(量化期货!$1:$1=B160),量化期货!$5:$5))</f>
        <v>44967</v>
      </c>
      <c r="H160" s="398" t="str">
        <f>IF(ISERROR(VLOOKUP(B160,备注信息表!A:G,6,FALSE)),"",IF(VLOOKUP(B160,备注信息表!A:G,6,FALSE)=0,"",VLOOKUP(B160,备注信息表!A:G,6,FALSE)))</f>
        <v/>
      </c>
      <c r="I160" s="396" t="str">
        <f>IF(ISERROR(VLOOKUP(B160,备注信息表!A:G,7,FALSE)),"",VLOOKUP(B160,备注信息表!A:G,7,FALSE))</f>
        <v>按照新标准执行</v>
      </c>
      <c r="J160" s="391"/>
      <c r="K160" s="391"/>
    </row>
    <row r="161" spans="1:11">
      <c r="A161" s="606"/>
      <c r="B161" s="250" t="str">
        <f t="array" ref="B161">LOOKUP(1,0/(量化期货!$4:$4=C161),量化期货!$1:$1)</f>
        <v>双隆隆富3号</v>
      </c>
      <c r="C161" s="251">
        <f t="array" ref="C161">SMALL(IF(OR(量化期货!C$1:XZ$1&lt;&gt;"对标指数",量化期货!C$1:XZ$1&lt;&gt;""),量化期货!C$4:XZ$4,0),2)</f>
        <v>-1.7483846446218143E-2</v>
      </c>
      <c r="D161" s="252"/>
      <c r="E161" s="253"/>
      <c r="F161" s="254">
        <f>IF(C161&lt;0,C161/-MAX(H161,0.1),"0.00%")</f>
        <v>0.17483846446218143</v>
      </c>
      <c r="G161" s="397">
        <f>IF(B161=0,"",LOOKUP(1,0/(量化期货!$1:$1=B161),量化期货!$5:$5))</f>
        <v>44967</v>
      </c>
      <c r="H161" s="398" t="str">
        <f>IF(ISERROR(VLOOKUP(B161,备注信息表!A:G,6,FALSE)),"",IF(VLOOKUP(B161,备注信息表!A:G,6,FALSE)=0,"",VLOOKUP(B161,备注信息表!A:G,6,FALSE)))</f>
        <v/>
      </c>
      <c r="I161" s="396" t="str">
        <f>IF(ISERROR(VLOOKUP(B161,备注信息表!A:G,7,FALSE)),"",VLOOKUP(B161,备注信息表!A:G,7,FALSE))</f>
        <v/>
      </c>
      <c r="J161" s="391"/>
      <c r="K161" s="391"/>
    </row>
    <row r="162" spans="1:11" ht="22.8">
      <c r="A162" s="606"/>
      <c r="B162" s="255" t="s">
        <v>1089</v>
      </c>
      <c r="C162" s="294"/>
      <c r="D162" s="294"/>
      <c r="E162" s="294"/>
      <c r="F162" s="295"/>
      <c r="G162" s="397"/>
      <c r="H162" s="398" t="str">
        <f>IF(ISERROR(VLOOKUP(B162,备注信息表!A:G,2,FALSE)),"",IF(VLOOKUP(B162,备注信息表!A:G,2,FALSE)=0,"",VLOOKUP(B162,备注信息表!A:G,2,FALSE)))</f>
        <v/>
      </c>
      <c r="I162" s="396" t="str">
        <f>IF(ISERROR(VLOOKUP(B162,备注信息表!A:G,7,FALSE)),"",VLOOKUP(B162,备注信息表!A:G,7,FALSE))</f>
        <v/>
      </c>
      <c r="J162" s="391"/>
      <c r="K162" s="391"/>
    </row>
    <row r="163" spans="1:11" ht="22.8">
      <c r="A163" s="606"/>
      <c r="B163" s="250" t="s">
        <v>24</v>
      </c>
      <c r="C163" s="251"/>
      <c r="D163" s="296"/>
      <c r="E163" s="293" t="s">
        <v>1112</v>
      </c>
      <c r="F163" s="254"/>
      <c r="G163" s="397"/>
      <c r="H163" s="398" t="str">
        <f>IF(ISERROR(VLOOKUP(B163,备注信息表!A:G,2,FALSE)),"",IF(VLOOKUP(B163,备注信息表!A:G,2,FALSE)=0,"",VLOOKUP(B163,备注信息表!A:G,2,FALSE)))</f>
        <v/>
      </c>
      <c r="I163" s="396" t="str">
        <f>IF(ISERROR(VLOOKUP(B163,备注信息表!A:G,7,FALSE)),"",VLOOKUP(B163,备注信息表!A:G,7,FALSE))</f>
        <v/>
      </c>
      <c r="J163" s="391"/>
      <c r="K163" s="391"/>
    </row>
    <row r="164" spans="1:11">
      <c r="A164" s="606"/>
      <c r="B164" s="250" t="str">
        <f t="array" aca="1" ref="B164" ca="1">LOOKUP(1,0/(私募种子基金持仓日报表!T:T=风险控制指标情况!C164)*(私募种子基金持仓日报表!G:G="多策略灵活配置"),私募种子基金持仓日报表!D:D)</f>
        <v>赋源多策略量化五号</v>
      </c>
      <c r="C164" s="251">
        <f t="array" aca="1" ref="C164" ca="1">SMALL(IF(私募种子基金持仓日报表!G:G="多策略灵活配置",私募种子基金持仓日报表!T:T),1)</f>
        <v>-0.11227085591599995</v>
      </c>
      <c r="D164" s="296"/>
      <c r="E164" s="293"/>
      <c r="F164" s="254">
        <f ca="1">IF(C164&lt;0,C164/-MAX(H164,0.15),"0.00%")</f>
        <v>0.74847237277333301</v>
      </c>
      <c r="G164" s="397">
        <f ca="1">IF(B164=0,"",LOOKUP(1,0/(多策略灵活配置!$1:$1=B164),多策略灵活配置!$5:$5))</f>
        <v>44967</v>
      </c>
      <c r="H164" s="398">
        <f ca="1">IF(ISERROR(VLOOKUP(B164,备注信息表!A:G,2,FALSE)),"",IF(VLOOKUP(B164,备注信息表!A:G,2,FALSE)=0,"",VLOOKUP(B164,备注信息表!A:G,2,FALSE)))</f>
        <v>0.15</v>
      </c>
      <c r="I164" s="396" t="str">
        <f ca="1">IF(ISERROR(VLOOKUP(B164,备注信息表!A:G,7,FALSE)),"",VLOOKUP(B164,备注信息表!A:G,7,FALSE))</f>
        <v>按照新标准执行</v>
      </c>
      <c r="J164" s="391"/>
      <c r="K164" s="391"/>
    </row>
    <row r="165" spans="1:11">
      <c r="A165" s="606"/>
      <c r="B165" s="250" t="str">
        <f t="array" aca="1" ref="B165" ca="1">LOOKUP(1,0/(私募种子基金持仓日报表!T:T=风险控制指标情况!C165)*(私募种子基金持仓日报表!G:G="多策略灵活配置"),私募种子基金持仓日报表!D:D)</f>
        <v>白鹭灵活多策略一号B</v>
      </c>
      <c r="C165" s="251">
        <f t="array" aca="1" ref="C165" ca="1">SMALL(IF(私募种子基金持仓日报表!G:G="多策略灵活配置",私募种子基金持仓日报表!T:T),2)</f>
        <v>-3.7941787480000017E-2</v>
      </c>
      <c r="D165" s="296"/>
      <c r="E165" s="293"/>
      <c r="F165" s="254">
        <f ca="1">IF(C165&lt;0,C165/-MAX(H165,0.15),"0.00%")</f>
        <v>0.25294524986666678</v>
      </c>
      <c r="G165" s="397">
        <f ca="1">IF(B165=0,"",LOOKUP(1,0/(多策略灵活配置!$1:$1=B165),多策略灵活配置!$5:$5))</f>
        <v>44967</v>
      </c>
      <c r="H165" s="398" t="str">
        <f ca="1">IF(ISERROR(VLOOKUP(B165,备注信息表!A:G,2,FALSE)),"",IF(VLOOKUP(B165,备注信息表!A:G,2,FALSE)=0,"",VLOOKUP(B165,备注信息表!A:G,2,FALSE)))</f>
        <v/>
      </c>
      <c r="I165" s="396" t="str">
        <f ca="1">IF(ISERROR(VLOOKUP(B165,备注信息表!A:G,7,FALSE)),"",VLOOKUP(B165,备注信息表!A:G,7,FALSE))</f>
        <v/>
      </c>
      <c r="J165" s="391"/>
      <c r="K165" s="391"/>
    </row>
    <row r="166" spans="1:11">
      <c r="A166" s="606"/>
      <c r="B166" s="250" t="str">
        <f t="array" aca="1" ref="B166" ca="1">LOOKUP(1,0/(私募种子基金持仓日报表!T:T=风险控制指标情况!C166)*(私募种子基金持仓日报表!G:G="多策略灵活配置"),私募种子基金持仓日报表!D:D)</f>
        <v>洛书裕和景熙</v>
      </c>
      <c r="C166" s="251">
        <f t="array" aca="1" ref="C166" ca="1">SMALL(IF(私募种子基金持仓日报表!G:G="多策略灵活配置",私募种子基金持仓日报表!T:T),3)</f>
        <v>-4.9685660635000028E-3</v>
      </c>
      <c r="D166" s="296"/>
      <c r="E166" s="293"/>
      <c r="F166" s="254">
        <f ca="1">IF(C166&lt;0,C166/-MAX(H166,0.15),"0.00%")</f>
        <v>3.312377375666669E-2</v>
      </c>
      <c r="G166" s="397">
        <f ca="1">IF(B166=0,"",LOOKUP(1,0/(多策略灵活配置!$1:$1=B166),多策略灵活配置!$5:$5))</f>
        <v>44967</v>
      </c>
      <c r="H166" s="398" t="str">
        <f ca="1">IF(ISERROR(VLOOKUP(B166,备注信息表!A:G,2,FALSE)),"",IF(VLOOKUP(B166,备注信息表!A:G,2,FALSE)=0,"",VLOOKUP(B166,备注信息表!A:G,2,FALSE)))</f>
        <v/>
      </c>
      <c r="I166" s="396" t="str">
        <f ca="1">IF(ISERROR(VLOOKUP(B166,备注信息表!A:G,7,FALSE)),"",VLOOKUP(B166,备注信息表!A:G,7,FALSE))</f>
        <v/>
      </c>
      <c r="J166" s="391"/>
      <c r="K166" s="391"/>
    </row>
    <row r="167" spans="1:11" ht="22.8">
      <c r="A167" s="606"/>
      <c r="B167" s="250" t="s">
        <v>25</v>
      </c>
      <c r="C167" s="251"/>
      <c r="D167" s="296"/>
      <c r="E167" s="293" t="s">
        <v>22</v>
      </c>
      <c r="F167" s="254"/>
      <c r="G167" s="397"/>
      <c r="H167" s="398" t="str">
        <f>IF(ISERROR(VLOOKUP(B167,备注信息表!A:G,2,FALSE)),"",IF(VLOOKUP(B167,备注信息表!A:G,2,FALSE)=0,"",VLOOKUP(B167,备注信息表!A:G,2,FALSE)))</f>
        <v/>
      </c>
      <c r="I167" s="396" t="str">
        <f>IF(ISERROR(VLOOKUP(B167,备注信息表!A:G,7,FALSE)),"",VLOOKUP(B167,备注信息表!A:G,7,FALSE))</f>
        <v/>
      </c>
      <c r="J167" s="391"/>
      <c r="K167" s="391"/>
    </row>
    <row r="168" spans="1:11">
      <c r="A168" s="606"/>
      <c r="B168" s="250" t="str">
        <f t="array" ref="B168">LOOKUP(1,0/(多策略灵活配置!$3:$3=C168),多策略灵活配置!$1:$1)</f>
        <v>赋源多策略量化五号</v>
      </c>
      <c r="C168" s="251">
        <f t="array" ref="C168">SMALL(IF(OR(多策略灵活配置!C$1:ZV$1&lt;&gt;"对标指数",多策略灵活配置!C$1:ZV$1&lt;&gt;""),多策略灵活配置!C$3:ZV$3,0),1)</f>
        <v>-0.15595029605537492</v>
      </c>
      <c r="D168" s="296"/>
      <c r="E168" s="293"/>
      <c r="F168" s="254">
        <f>IF(C168&lt;0,C168/-MAX(H168,0.2),"0.00%")</f>
        <v>0.77975148027687458</v>
      </c>
      <c r="G168" s="397">
        <f>IF(B168=0,"",LOOKUP(1,0/(多策略灵活配置!$1:$1=B168),多策略灵活配置!$5:$5))</f>
        <v>44967</v>
      </c>
      <c r="H168" s="398">
        <f>IF(ISERROR(VLOOKUP(B168,备注信息表!A:G,4,FALSE)),"",IF(VLOOKUP(B168,备注信息表!A:G,4,FALSE)=0,"",VLOOKUP(B168,备注信息表!A:G,4,FALSE)))</f>
        <v>0.2</v>
      </c>
      <c r="I168" s="396" t="str">
        <f>IF(ISERROR(VLOOKUP(B168,备注信息表!A:G,7,FALSE)),"",VLOOKUP(B168,备注信息表!A:G,7,FALSE))</f>
        <v>按照新标准执行</v>
      </c>
      <c r="J168" s="391"/>
      <c r="K168" s="391"/>
    </row>
    <row r="169" spans="1:11">
      <c r="A169" s="606"/>
      <c r="B169" s="250" t="str">
        <f t="array" ref="B169">LOOKUP(1,0/(多策略灵活配置!$3:$3=C169),多策略灵活配置!$1:$1)</f>
        <v>千象金选CTA2号</v>
      </c>
      <c r="C169" s="251">
        <f t="array" ref="C169">SMALL(IF(OR(多策略灵活配置!C$1:ZV$1&lt;&gt;"对标指数",多策略灵活配置!C$1:ZV$1&lt;&gt;""),多策略灵活配置!C$3:ZV$3,0),2)</f>
        <v>-0.12095469255663428</v>
      </c>
      <c r="D169" s="296"/>
      <c r="E169" s="293"/>
      <c r="F169" s="254">
        <f>IF(C169&lt;0,C169/-MAX(H169,0.2),"0.00%")</f>
        <v>0.60477346278317134</v>
      </c>
      <c r="G169" s="397">
        <f>IF(B169=0,"",LOOKUP(1,0/(多策略灵活配置!$1:$1=B169),多策略灵活配置!$5:$5))</f>
        <v>44967</v>
      </c>
      <c r="H169" s="398" t="str">
        <f>IF(ISERROR(VLOOKUP(B169,备注信息表!A:G,4,FALSE)),"",IF(VLOOKUP(B169,备注信息表!A:G,4,FALSE)=0,"",VLOOKUP(B169,备注信息表!A:G,4,FALSE)))</f>
        <v/>
      </c>
      <c r="I169" s="396" t="str">
        <f>IF(ISERROR(VLOOKUP(B169,备注信息表!A:G,7,FALSE)),"",VLOOKUP(B169,备注信息表!A:G,7,FALSE))</f>
        <v/>
      </c>
    </row>
    <row r="170" spans="1:11">
      <c r="A170" s="606"/>
      <c r="B170" s="250" t="str">
        <f t="array" ref="B170">LOOKUP(1,0/(多策略灵活配置!$3:$3=C170),多策略灵活配置!$1:$1)</f>
        <v>千象成长20号</v>
      </c>
      <c r="C170" s="251">
        <f t="array" ref="C170">SMALL(IF(OR(多策略灵活配置!C$1:ZV$1&lt;&gt;"对标指数",多策略灵活配置!C$1:ZV$1&lt;&gt;""),多策略灵活配置!C$3:ZV$3,0),3)</f>
        <v>-9.0065589505679125E-2</v>
      </c>
      <c r="D170" s="296"/>
      <c r="E170" s="293"/>
      <c r="F170" s="254">
        <f>IF(C170&lt;0,C170/-MAX(H170,0.2),"0.00%")</f>
        <v>0.45032794752839561</v>
      </c>
      <c r="G170" s="397">
        <f>IF(B170=0,"",LOOKUP(1,0/(多策略灵活配置!$1:$1=B170),多策略灵活配置!$5:$5))</f>
        <v>44967</v>
      </c>
      <c r="H170" s="398" t="str">
        <f>IF(ISERROR(VLOOKUP(B170,备注信息表!A:G,4,FALSE)),"",IF(VLOOKUP(B170,备注信息表!A:G,4,FALSE)=0,"",VLOOKUP(B170,备注信息表!A:G,4,FALSE)))</f>
        <v/>
      </c>
      <c r="I170" s="396" t="str">
        <f>IF(ISERROR(VLOOKUP(B170,备注信息表!A:G,7,FALSE)),"",VLOOKUP(B170,备注信息表!A:G,7,FALSE))</f>
        <v/>
      </c>
    </row>
    <row r="171" spans="1:11">
      <c r="A171" s="606"/>
      <c r="B171" s="250" t="s">
        <v>1077</v>
      </c>
      <c r="C171" s="251"/>
      <c r="D171" s="296"/>
      <c r="E171" s="253" t="s">
        <v>18</v>
      </c>
      <c r="F171" s="254"/>
      <c r="G171" s="397"/>
      <c r="H171" s="398" t="str">
        <f>IF(ISERROR(VLOOKUP(B171,备注信息表!A:G,2,FALSE)),"",IF(VLOOKUP(B171,备注信息表!A:G,2,FALSE)=0,"",VLOOKUP(B171,备注信息表!A:G,2,FALSE)))</f>
        <v/>
      </c>
      <c r="I171" s="396" t="str">
        <f>IF(ISERROR(VLOOKUP(B171,备注信息表!A:G,7,FALSE)),"",VLOOKUP(B171,备注信息表!A:G,7,FALSE))</f>
        <v/>
      </c>
    </row>
    <row r="172" spans="1:11">
      <c r="A172" s="607"/>
      <c r="B172" s="250">
        <f t="array" ref="B172">LOOKUP(1,0/(多策略灵活配置!$4:$4=C172),多策略灵活配置!$1:$1)</f>
        <v>0</v>
      </c>
      <c r="C172" s="280">
        <f t="array" ref="C172">LARGE(IF(多策略灵活配置!C$1:ZV$1&lt;&gt;"对标指数",多策略灵活配置!C$6:ZV$6,0),1)</f>
        <v>0</v>
      </c>
      <c r="D172" s="296"/>
      <c r="E172" s="253"/>
      <c r="F172" s="254" t="str">
        <f>IF(C172&gt;0,C172/MAX(H172,2),"0.00%")</f>
        <v>0.00%</v>
      </c>
      <c r="G172" s="397" t="str">
        <f>IF(B172=0,"",LOOKUP(1,0/(多策略灵活配置!$1:$1=B172),多策略灵活配置!$5:$5))</f>
        <v/>
      </c>
      <c r="H172" s="398" t="str">
        <f>IF(ISERROR(VLOOKUP(B172,备注信息表!A:G,5,FALSE)),"",IF(VLOOKUP(B172,备注信息表!A:G,5,FALSE)=0,"",VLOOKUP(B172,备注信息表!A:G,5,FALSE)))</f>
        <v/>
      </c>
      <c r="I172" s="396" t="str">
        <f>IF(ISERROR(VLOOKUP(B172,备注信息表!A:G,7,FALSE)),"",VLOOKUP(B172,备注信息表!A:G,7,FALSE))</f>
        <v/>
      </c>
    </row>
    <row r="173" spans="1:11" ht="57">
      <c r="A173" s="401">
        <v>9</v>
      </c>
      <c r="B173" s="333" t="s">
        <v>1174</v>
      </c>
      <c r="C173" s="251">
        <f ca="1">(SUM(私募种子基金持仓日报表!K5:K12)-私募种子基金持仓日报表!K9)/私募种子基金持仓日报表!C4</f>
        <v>0.20034196469040544</v>
      </c>
      <c r="D173" s="334"/>
      <c r="E173" s="324" t="s">
        <v>26</v>
      </c>
      <c r="F173" s="254">
        <f ca="1">C173/0.4</f>
        <v>0.5008549117260136</v>
      </c>
      <c r="G173" s="397"/>
      <c r="H173" s="398"/>
      <c r="I173" s="396" t="str">
        <f>IF(ISERROR(VLOOKUP(B173,备注信息表!A:G,7,FALSE)),"",VLOOKUP(B173,备注信息表!A:G,7,FALSE))</f>
        <v/>
      </c>
    </row>
    <row r="174" spans="1:11">
      <c r="I174" s="396" t="str">
        <f>IF(ISERROR(VLOOKUP(B174,备注信息表!A:G,7,FALSE)),"",VLOOKUP(B174,备注信息表!A:G,7,FALSE))</f>
        <v/>
      </c>
    </row>
    <row r="175" spans="1:11">
      <c r="I175" s="396" t="str">
        <f>IF(ISERROR(VLOOKUP(B175,备注信息表!A:G,7,FALSE)),"",VLOOKUP(B175,备注信息表!A:G,7,FALSE))</f>
        <v/>
      </c>
    </row>
    <row r="176" spans="1:11">
      <c r="I176" s="396" t="str">
        <f>IF(ISERROR(VLOOKUP(B176,备注信息表!A:G,7,FALSE)),"",VLOOKUP(B176,备注信息表!A:G,7,FALSE))</f>
        <v/>
      </c>
    </row>
    <row r="177" spans="9:9">
      <c r="I177" s="396" t="str">
        <f>IF(ISERROR(VLOOKUP(B177,备注信息表!A:G,7,FALSE)),"",VLOOKUP(B177,备注信息表!A:G,7,FALSE))</f>
        <v/>
      </c>
    </row>
    <row r="178" spans="9:9">
      <c r="I178" s="396" t="str">
        <f>IF(ISERROR(VLOOKUP(B178,备注信息表!A:G,7,FALSE)),"",VLOOKUP(B178,备注信息表!A:G,7,FALSE))</f>
        <v/>
      </c>
    </row>
  </sheetData>
  <mergeCells count="7">
    <mergeCell ref="A52:A172"/>
    <mergeCell ref="A21:A51"/>
    <mergeCell ref="A1:G1"/>
    <mergeCell ref="A5:A8"/>
    <mergeCell ref="A9:A12"/>
    <mergeCell ref="A13:A16"/>
    <mergeCell ref="A17:A20"/>
  </mergeCells>
  <phoneticPr fontId="7" type="noConversion"/>
  <conditionalFormatting sqref="C10">
    <cfRule type="cellIs" dxfId="654" priority="24" operator="greaterThan">
      <formula>0.9</formula>
    </cfRule>
    <cfRule type="aboveAverage" dxfId="653" priority="25"/>
  </conditionalFormatting>
  <conditionalFormatting sqref="C11:C12">
    <cfRule type="cellIs" dxfId="652" priority="26" operator="greaterThanOrEqual">
      <formula>0.9</formula>
    </cfRule>
  </conditionalFormatting>
  <conditionalFormatting sqref="F1:F21 F59:F147 F153:F1048576">
    <cfRule type="cellIs" dxfId="651" priority="17" operator="greaterThanOrEqual">
      <formula>1</formula>
    </cfRule>
    <cfRule type="cellIs" priority="19" operator="greaterThanOrEqual">
      <formula>1</formula>
    </cfRule>
    <cfRule type="cellIs" priority="20" operator="greaterThanOrEqual">
      <formula>1</formula>
    </cfRule>
  </conditionalFormatting>
  <conditionalFormatting sqref="F133">
    <cfRule type="cellIs" dxfId="650" priority="18" operator="equal">
      <formula>1</formula>
    </cfRule>
  </conditionalFormatting>
  <conditionalFormatting sqref="C148:C152">
    <cfRule type="cellIs" dxfId="649" priority="15" operator="lessThanOrEqual">
      <formula>-0.12</formula>
    </cfRule>
  </conditionalFormatting>
  <conditionalFormatting sqref="F63">
    <cfRule type="cellIs" dxfId="648" priority="14" operator="greaterThanOrEqual">
      <formula>1</formula>
    </cfRule>
  </conditionalFormatting>
  <conditionalFormatting sqref="C23:C51">
    <cfRule type="cellIs" dxfId="647" priority="13" operator="greaterThan">
      <formula>0.16</formula>
    </cfRule>
  </conditionalFormatting>
  <conditionalFormatting sqref="C22">
    <cfRule type="cellIs" dxfId="646" priority="12" operator="greaterThan">
      <formula>0.16</formula>
    </cfRule>
  </conditionalFormatting>
  <conditionalFormatting sqref="C22:C51">
    <cfRule type="cellIs" dxfId="645" priority="5" operator="greaterThanOrEqual">
      <formula>0.16</formula>
    </cfRule>
    <cfRule type="cellIs" dxfId="644" priority="8" operator="between">
      <formula>0.1199999</formula>
      <formula>0.15999999</formula>
    </cfRule>
    <cfRule type="cellIs" dxfId="643" priority="9" operator="greaterThanOrEqual">
      <formula>0.16</formula>
    </cfRule>
    <cfRule type="cellIs" dxfId="642" priority="10" operator="greaterThan">
      <formula>0.12</formula>
    </cfRule>
  </conditionalFormatting>
  <conditionalFormatting sqref="F22:F51">
    <cfRule type="cellIs" dxfId="641" priority="4" operator="between">
      <formula>0.74999999</formula>
      <formula>0.99999999</formula>
    </cfRule>
    <cfRule type="cellIs" dxfId="640" priority="6" operator="greaterThanOrEqual">
      <formula>1</formula>
    </cfRule>
    <cfRule type="cellIs" dxfId="639" priority="7" operator="between">
      <formula>0.749999999</formula>
      <formula>0.999999999</formula>
    </cfRule>
  </conditionalFormatting>
  <conditionalFormatting sqref="F54:F58">
    <cfRule type="cellIs" dxfId="638" priority="3" operator="greaterThanOrEqual">
      <formula>1</formula>
    </cfRule>
  </conditionalFormatting>
  <conditionalFormatting sqref="F148:F152">
    <cfRule type="cellIs" dxfId="637" priority="1" operator="greaterThanOrEqual">
      <formula>1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5"/>
  <dimension ref="A1:G16"/>
  <sheetViews>
    <sheetView topLeftCell="A7" workbookViewId="0">
      <selection activeCell="K8" sqref="K8"/>
    </sheetView>
  </sheetViews>
  <sheetFormatPr defaultColWidth="8.77734375" defaultRowHeight="13.8"/>
  <sheetData>
    <row r="1" spans="1:7">
      <c r="A1" s="349" t="s">
        <v>28</v>
      </c>
      <c r="B1" s="349" t="s">
        <v>1500</v>
      </c>
      <c r="C1" s="349" t="s">
        <v>1501</v>
      </c>
      <c r="D1" s="349" t="s">
        <v>1502</v>
      </c>
      <c r="E1" s="384" t="s">
        <v>1503</v>
      </c>
      <c r="F1" s="349" t="s">
        <v>1504</v>
      </c>
      <c r="G1" s="350" t="s">
        <v>1505</v>
      </c>
    </row>
    <row r="2" spans="1:7" ht="22.8">
      <c r="A2" s="351" t="s">
        <v>109</v>
      </c>
      <c r="B2" s="351">
        <v>0.2</v>
      </c>
      <c r="C2" s="351"/>
      <c r="D2" s="351"/>
      <c r="E2" s="385"/>
      <c r="F2" s="386"/>
      <c r="G2" s="352" t="s">
        <v>1506</v>
      </c>
    </row>
    <row r="3" spans="1:7" ht="14.4">
      <c r="A3" s="351" t="s">
        <v>174</v>
      </c>
      <c r="B3" s="351"/>
      <c r="C3" s="351"/>
      <c r="D3" s="351"/>
      <c r="E3" s="385">
        <v>1</v>
      </c>
      <c r="F3" s="386"/>
      <c r="G3" s="352" t="s">
        <v>1507</v>
      </c>
    </row>
    <row r="4" spans="1:7" ht="22.8">
      <c r="A4" s="351" t="s">
        <v>544</v>
      </c>
      <c r="B4" s="351">
        <v>0.18</v>
      </c>
      <c r="C4" s="351"/>
      <c r="D4" s="351">
        <v>0.2</v>
      </c>
      <c r="E4" s="385"/>
      <c r="F4" s="386"/>
      <c r="G4" s="352" t="s">
        <v>1686</v>
      </c>
    </row>
    <row r="5" spans="1:7" ht="22.8">
      <c r="A5" s="351" t="s">
        <v>546</v>
      </c>
      <c r="B5" s="351">
        <v>0.18</v>
      </c>
      <c r="C5" s="351"/>
      <c r="D5" s="351">
        <v>0.22</v>
      </c>
      <c r="E5" s="385"/>
      <c r="F5" s="386"/>
      <c r="G5" s="352" t="s">
        <v>1508</v>
      </c>
    </row>
    <row r="6" spans="1:7" ht="22.8">
      <c r="A6" s="351" t="s">
        <v>866</v>
      </c>
      <c r="B6" s="351">
        <v>0.1</v>
      </c>
      <c r="C6" s="351"/>
      <c r="D6" s="351">
        <v>0.12</v>
      </c>
      <c r="E6" s="385"/>
      <c r="F6" s="386"/>
      <c r="G6" s="352" t="s">
        <v>1509</v>
      </c>
    </row>
    <row r="7" spans="1:7" ht="34.200000000000003">
      <c r="A7" s="351" t="s">
        <v>393</v>
      </c>
      <c r="B7" s="351">
        <v>0.15</v>
      </c>
      <c r="C7" s="351"/>
      <c r="D7" s="351">
        <v>0.2</v>
      </c>
      <c r="E7" s="385"/>
      <c r="F7" s="386"/>
      <c r="G7" s="352" t="s">
        <v>1686</v>
      </c>
    </row>
    <row r="8" spans="1:7" ht="22.8">
      <c r="A8" s="351" t="s">
        <v>180</v>
      </c>
      <c r="B8" s="351">
        <v>0.12</v>
      </c>
      <c r="C8" s="351"/>
      <c r="D8" s="351">
        <v>0.2</v>
      </c>
      <c r="E8" s="385">
        <v>2</v>
      </c>
      <c r="F8" s="386"/>
      <c r="G8" s="352" t="s">
        <v>1686</v>
      </c>
    </row>
    <row r="9" spans="1:7" ht="22.8">
      <c r="A9" s="351" t="s">
        <v>171</v>
      </c>
      <c r="B9" s="351">
        <v>0.15</v>
      </c>
      <c r="C9" s="351"/>
      <c r="D9" s="351"/>
      <c r="E9" s="385"/>
      <c r="F9" s="386"/>
      <c r="G9" s="352" t="s">
        <v>1510</v>
      </c>
    </row>
    <row r="10" spans="1:7" ht="22.8">
      <c r="A10" s="351" t="s">
        <v>1511</v>
      </c>
      <c r="B10" s="351">
        <v>0.15</v>
      </c>
      <c r="C10" s="351"/>
      <c r="D10" s="351">
        <v>0.2</v>
      </c>
      <c r="E10" s="385"/>
      <c r="F10" s="386"/>
      <c r="G10" s="352" t="s">
        <v>1512</v>
      </c>
    </row>
    <row r="11" spans="1:7" ht="34.200000000000003">
      <c r="A11" s="351" t="s">
        <v>643</v>
      </c>
      <c r="B11" s="351">
        <v>0.15</v>
      </c>
      <c r="C11" s="351">
        <v>1</v>
      </c>
      <c r="D11" s="351"/>
      <c r="E11" s="385"/>
      <c r="F11" s="386"/>
      <c r="G11" s="352" t="s">
        <v>1513</v>
      </c>
    </row>
    <row r="12" spans="1:7" ht="22.8">
      <c r="A12" s="351" t="s">
        <v>134</v>
      </c>
      <c r="B12" s="351">
        <v>0.18</v>
      </c>
      <c r="C12" s="351"/>
      <c r="D12" s="351"/>
      <c r="E12" s="385"/>
      <c r="F12" s="386"/>
      <c r="G12" s="352" t="s">
        <v>1514</v>
      </c>
    </row>
    <row r="13" spans="1:7" ht="22.8">
      <c r="A13" s="351" t="s">
        <v>385</v>
      </c>
      <c r="B13" s="351">
        <v>0.12</v>
      </c>
      <c r="C13" s="351"/>
      <c r="D13" s="351">
        <v>0.2</v>
      </c>
      <c r="E13" s="385"/>
      <c r="F13" s="386"/>
      <c r="G13" s="352" t="s">
        <v>1515</v>
      </c>
    </row>
    <row r="14" spans="1:7" ht="34.200000000000003">
      <c r="A14" s="351" t="s">
        <v>197</v>
      </c>
      <c r="B14" s="351">
        <v>0.2</v>
      </c>
      <c r="C14" s="351"/>
      <c r="D14" s="351"/>
      <c r="E14" s="385"/>
      <c r="F14" s="386"/>
      <c r="G14" s="352" t="s">
        <v>1516</v>
      </c>
    </row>
    <row r="15" spans="1:7" ht="22.5" customHeight="1">
      <c r="A15" s="351" t="s">
        <v>1526</v>
      </c>
      <c r="B15" s="351">
        <v>0.18</v>
      </c>
      <c r="C15" s="351"/>
      <c r="D15" s="351"/>
      <c r="E15" s="385"/>
      <c r="F15" s="386"/>
      <c r="G15" s="352" t="s">
        <v>1527</v>
      </c>
    </row>
    <row r="16" spans="1:7" ht="22.8">
      <c r="A16" s="351" t="s">
        <v>1209</v>
      </c>
      <c r="B16" s="351">
        <v>0.18</v>
      </c>
      <c r="C16" s="351"/>
      <c r="D16" s="351"/>
      <c r="E16" s="385"/>
      <c r="F16" s="386"/>
      <c r="G16" s="352" t="s">
        <v>1718</v>
      </c>
    </row>
  </sheetData>
  <phoneticPr fontId="7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M182"/>
  <sheetViews>
    <sheetView tabSelected="1" zoomScale="90" zoomScaleNormal="90" workbookViewId="0">
      <selection activeCell="G6" sqref="G6"/>
    </sheetView>
  </sheetViews>
  <sheetFormatPr defaultColWidth="9" defaultRowHeight="13.8"/>
  <cols>
    <col min="1" max="1" width="2" customWidth="1"/>
    <col min="2" max="2" width="14.33203125" customWidth="1"/>
    <col min="3" max="3" width="10.33203125" customWidth="1"/>
    <col min="4" max="4" width="13.77734375" customWidth="1"/>
    <col min="5" max="5" width="15.109375" customWidth="1"/>
    <col min="6" max="8" width="18.77734375" customWidth="1"/>
    <col min="9" max="9" width="22.109375" customWidth="1"/>
    <col min="10" max="10" width="14.109375" customWidth="1"/>
    <col min="11" max="11" width="11.109375" customWidth="1"/>
    <col min="12" max="13" width="11.33203125" customWidth="1"/>
    <col min="14" max="14" width="14.33203125" customWidth="1"/>
    <col min="15" max="15" width="10.109375" customWidth="1"/>
    <col min="16" max="16" width="17.109375" customWidth="1"/>
    <col min="17" max="17" width="14.77734375" customWidth="1"/>
    <col min="18" max="18" width="15" customWidth="1"/>
    <col min="19" max="19" width="10.77734375" customWidth="1"/>
    <col min="20" max="20" width="14.77734375" customWidth="1"/>
    <col min="21" max="21" width="16.33203125" customWidth="1"/>
    <col min="22" max="22" width="11.109375" customWidth="1"/>
    <col min="23" max="23" width="9.77734375" customWidth="1"/>
    <col min="24" max="25" width="10.109375" customWidth="1"/>
    <col min="26" max="26" width="15" style="39" customWidth="1"/>
    <col min="27" max="27" width="14.33203125" style="150" customWidth="1"/>
    <col min="28" max="28" width="22.77734375" style="150" customWidth="1"/>
    <col min="29" max="34" width="14.33203125" style="150" customWidth="1"/>
    <col min="36" max="36" width="52.33203125" customWidth="1"/>
    <col min="37" max="37" width="62.33203125" customWidth="1"/>
    <col min="38" max="38" width="55.77734375" customWidth="1"/>
    <col min="39" max="39" width="80.109375" customWidth="1"/>
  </cols>
  <sheetData>
    <row r="1" spans="2:39" ht="15.75" customHeight="1">
      <c r="C1" s="615" t="s">
        <v>29</v>
      </c>
      <c r="D1" s="615"/>
      <c r="E1" s="615"/>
      <c r="F1" s="615"/>
      <c r="G1" s="615"/>
      <c r="H1" s="615"/>
      <c r="I1" s="615"/>
      <c r="J1" s="615"/>
      <c r="K1" s="615"/>
      <c r="L1" s="615"/>
      <c r="M1" s="615"/>
      <c r="N1" s="615"/>
      <c r="O1" s="615"/>
      <c r="P1" s="615"/>
      <c r="Q1" s="615"/>
      <c r="R1" s="615"/>
      <c r="S1" s="615"/>
      <c r="T1" s="615"/>
      <c r="U1" s="615"/>
      <c r="V1" s="615"/>
      <c r="W1" s="615"/>
      <c r="X1" s="79"/>
      <c r="Y1" s="79"/>
    </row>
    <row r="2" spans="2:39" ht="17.100000000000001" customHeight="1">
      <c r="B2" s="151">
        <v>44970</v>
      </c>
      <c r="D2" s="7"/>
      <c r="E2" s="7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</row>
    <row r="3" spans="2:39" s="7" customFormat="1" ht="18" customHeight="1">
      <c r="B3" s="616" t="s">
        <v>781</v>
      </c>
      <c r="C3" s="616"/>
      <c r="D3" s="616"/>
      <c r="E3" s="616"/>
      <c r="L3" s="171" t="s">
        <v>30</v>
      </c>
      <c r="M3" s="171"/>
      <c r="T3" s="182"/>
      <c r="U3" s="182" t="s">
        <v>30</v>
      </c>
      <c r="Z3" s="174"/>
      <c r="AA3" s="36"/>
      <c r="AB3" s="36"/>
      <c r="AC3" s="36"/>
      <c r="AD3" s="36"/>
      <c r="AE3" s="36"/>
      <c r="AF3" s="36"/>
      <c r="AG3" s="36"/>
      <c r="AH3" s="36"/>
    </row>
    <row r="4" spans="2:39" s="7" customFormat="1" ht="24" customHeight="1">
      <c r="B4" s="152" t="s">
        <v>608</v>
      </c>
      <c r="C4" s="153">
        <f>50000+50000+100000</f>
        <v>200000</v>
      </c>
      <c r="D4" s="152" t="s">
        <v>31</v>
      </c>
      <c r="E4" s="154">
        <f>C5/C4</f>
        <v>0.5164447533376334</v>
      </c>
      <c r="J4" s="155" t="s">
        <v>32</v>
      </c>
      <c r="K4" s="336" t="s">
        <v>33</v>
      </c>
      <c r="L4" s="338" t="s">
        <v>34</v>
      </c>
      <c r="M4" s="139"/>
      <c r="N4" s="172" t="s">
        <v>35</v>
      </c>
      <c r="O4" s="172" t="s">
        <v>36</v>
      </c>
      <c r="P4" s="172" t="s">
        <v>37</v>
      </c>
      <c r="Q4" s="172" t="s">
        <v>1192</v>
      </c>
      <c r="R4" s="172"/>
      <c r="S4" s="172" t="s">
        <v>39</v>
      </c>
      <c r="T4" s="172" t="s">
        <v>40</v>
      </c>
      <c r="U4" s="172" t="s">
        <v>41</v>
      </c>
      <c r="Z4" s="174"/>
      <c r="AA4" s="36"/>
      <c r="AB4" s="36"/>
      <c r="AC4" s="36"/>
      <c r="AD4" s="36"/>
      <c r="AE4" s="36"/>
      <c r="AF4" s="36"/>
      <c r="AG4" s="36"/>
      <c r="AH4" s="36"/>
    </row>
    <row r="5" spans="2:39" s="7" customFormat="1" ht="23.1" customHeight="1">
      <c r="B5" s="152" t="s">
        <v>42</v>
      </c>
      <c r="C5" s="153">
        <f>C4-C6</f>
        <v>103288.95066752669</v>
      </c>
      <c r="D5" s="156" t="s">
        <v>1195</v>
      </c>
      <c r="E5" s="157">
        <f ca="1">E7/C4</f>
        <v>9.4050608919628732E-3</v>
      </c>
      <c r="J5" s="335" t="s">
        <v>51</v>
      </c>
      <c r="K5" s="337">
        <f ca="1">SUMIF(G:G,"股票多头",O:O)</f>
        <v>14379.805061905699</v>
      </c>
      <c r="L5" s="339">
        <f t="shared" ref="L5:L12" ca="1" si="0">K5/C$9</f>
        <v>0.14696905400621596</v>
      </c>
      <c r="M5" s="163"/>
      <c r="N5" s="173" t="s">
        <v>44</v>
      </c>
      <c r="O5" s="170">
        <f>70788.12+500+1500+500+500+300+300+200+300+200+200+200+1000-74.05+500+600+300+200+300+500-89.32-1000-34.23-199.7+3000+300+200+200+100+400+300+100+100-68.46-500-370.04+500-200-260.39+1000+200+100+100+100+100+400+200+300+2000+1000+200+100+100+200+100+200+100-60.42-100-100-68.45+200+500+5000+300-100+100-83.5-1000+100+300+200+100+2000+1000-40.64-500-38.58-136.2-105.79+100+100+200-271.4-211.57-300+100+500+200-200-500+0+200+200+200+100-300-51.96-100-334.8-80.86-500+500+200+0+1000+300+200-96.45-75.74</f>
        <v>96335.569999999992</v>
      </c>
      <c r="P5" s="589">
        <f>972408451.99/10000</f>
        <v>97240.845199000003</v>
      </c>
      <c r="Q5" s="170">
        <f>'年初资产+追加资产'!I4</f>
        <v>96008.525926000002</v>
      </c>
      <c r="R5" s="170"/>
      <c r="S5" s="590">
        <v>0.98</v>
      </c>
      <c r="T5" s="589">
        <f>952837804.46/10000</f>
        <v>95283.780446000004</v>
      </c>
      <c r="U5" s="161">
        <f>T5-Q5</f>
        <v>-724.74547999999777</v>
      </c>
      <c r="Z5" s="174"/>
      <c r="AA5" s="36"/>
      <c r="AB5" s="36"/>
      <c r="AC5" s="36"/>
      <c r="AD5" s="36"/>
      <c r="AE5" s="36"/>
      <c r="AF5" s="36"/>
      <c r="AG5" s="36"/>
      <c r="AH5" s="36"/>
      <c r="AJ5" s="7" t="s">
        <v>45</v>
      </c>
      <c r="AK5" s="7" t="s">
        <v>46</v>
      </c>
      <c r="AL5" s="7" t="s">
        <v>47</v>
      </c>
      <c r="AM5" s="7" t="s">
        <v>48</v>
      </c>
    </row>
    <row r="6" spans="2:39" s="7" customFormat="1" ht="20.85" customHeight="1">
      <c r="B6" s="159" t="s">
        <v>49</v>
      </c>
      <c r="C6" s="158">
        <f>SUM(J16:J171)</f>
        <v>96711.049332473311</v>
      </c>
      <c r="D6" s="156" t="s">
        <v>50</v>
      </c>
      <c r="E6" s="160">
        <f ca="1">SUM(Q$30:Q171)</f>
        <v>1589.3168427918451</v>
      </c>
      <c r="J6" s="335" t="s">
        <v>1102</v>
      </c>
      <c r="K6" s="337">
        <f ca="1">SUMIF(G:G,"指数增强",O:O)</f>
        <v>5928.0835421971997</v>
      </c>
      <c r="L6" s="339">
        <f t="shared" ca="1" si="0"/>
        <v>6.0588083532133616E-2</v>
      </c>
      <c r="M6" s="163"/>
      <c r="P6" s="501"/>
      <c r="Q6" s="35"/>
      <c r="T6" s="32"/>
      <c r="U6" s="37"/>
      <c r="Z6" s="174"/>
      <c r="AA6" s="36"/>
      <c r="AB6" s="36"/>
      <c r="AC6" s="36"/>
      <c r="AD6" s="36"/>
      <c r="AE6" s="36"/>
      <c r="AF6" s="36"/>
      <c r="AG6" s="36"/>
      <c r="AH6" s="36"/>
      <c r="AJ6" s="7" t="s">
        <v>52</v>
      </c>
      <c r="AK6" s="7" t="s">
        <v>53</v>
      </c>
      <c r="AL6" s="80" t="s">
        <v>54</v>
      </c>
      <c r="AM6" s="7" t="s">
        <v>55</v>
      </c>
    </row>
    <row r="7" spans="2:39" s="7" customFormat="1" ht="25.35" customHeight="1">
      <c r="B7" s="156" t="s">
        <v>56</v>
      </c>
      <c r="C7" s="160">
        <f ca="1">SUM(Q16:Q29)</f>
        <v>288.58315011892932</v>
      </c>
      <c r="D7" s="156" t="s">
        <v>57</v>
      </c>
      <c r="E7" s="160">
        <f ca="1">E9+C7+E6</f>
        <v>1881.0121783925745</v>
      </c>
      <c r="J7" s="335" t="s">
        <v>1103</v>
      </c>
      <c r="K7" s="337">
        <f ca="1">SUMIF(G:G,"空气指增",O:O)</f>
        <v>819.44860715699997</v>
      </c>
      <c r="L7" s="339">
        <f t="shared" ca="1" si="0"/>
        <v>8.3751890990248924E-3</v>
      </c>
      <c r="M7" s="163"/>
      <c r="O7" s="37"/>
      <c r="P7" s="32"/>
      <c r="Q7" s="37"/>
      <c r="S7" s="128"/>
      <c r="T7" s="183"/>
      <c r="Z7" s="174"/>
      <c r="AA7" s="36"/>
      <c r="AB7" s="36"/>
      <c r="AC7" s="36"/>
      <c r="AD7" s="36"/>
      <c r="AE7" s="36"/>
      <c r="AF7" s="36"/>
      <c r="AG7" s="36"/>
      <c r="AH7" s="36"/>
      <c r="AJ7" s="188" t="s">
        <v>58</v>
      </c>
      <c r="AK7" s="7" t="s">
        <v>59</v>
      </c>
      <c r="AL7" s="80" t="s">
        <v>60</v>
      </c>
      <c r="AM7" s="7" t="s">
        <v>61</v>
      </c>
    </row>
    <row r="8" spans="2:39" s="7" customFormat="1" ht="26.85" customHeight="1">
      <c r="B8" s="156" t="s">
        <v>62</v>
      </c>
      <c r="C8" s="158">
        <f ca="1">SUM(O16:O29)</f>
        <v>31294.234037326598</v>
      </c>
      <c r="D8" s="156" t="s">
        <v>63</v>
      </c>
      <c r="E8" s="161">
        <f ca="1">SUM(O$30:O171)</f>
        <v>66548.166590070206</v>
      </c>
      <c r="F8" s="162"/>
      <c r="G8" s="162"/>
      <c r="H8" s="162"/>
      <c r="I8" s="162"/>
      <c r="J8" s="335" t="s">
        <v>1104</v>
      </c>
      <c r="K8" s="337">
        <f ca="1">SUMIF(G:G,"量化择时",O:O)</f>
        <v>1321.8844675590001</v>
      </c>
      <c r="L8" s="339">
        <f t="shared" ca="1" si="0"/>
        <v>1.3510343767964131E-2</v>
      </c>
      <c r="M8" s="163"/>
      <c r="N8" s="7" t="s">
        <v>1041</v>
      </c>
      <c r="P8" s="174"/>
      <c r="R8" s="32"/>
      <c r="Z8" s="174"/>
      <c r="AA8" s="36"/>
      <c r="AB8" s="36"/>
      <c r="AC8" s="36"/>
      <c r="AD8" s="36"/>
      <c r="AE8" s="36"/>
      <c r="AF8" s="36"/>
      <c r="AG8" s="36"/>
      <c r="AH8" s="36"/>
      <c r="AJ8" s="7" t="s">
        <v>65</v>
      </c>
      <c r="AK8" s="7" t="s">
        <v>66</v>
      </c>
      <c r="AL8" s="80" t="s">
        <v>67</v>
      </c>
      <c r="AM8" s="80" t="s">
        <v>68</v>
      </c>
    </row>
    <row r="9" spans="2:39" s="7" customFormat="1" ht="26.85" customHeight="1">
      <c r="B9" s="156" t="s">
        <v>69</v>
      </c>
      <c r="C9" s="160">
        <f ca="1">C8+E8</f>
        <v>97842.400627396797</v>
      </c>
      <c r="D9" s="156" t="s">
        <v>70</v>
      </c>
      <c r="E9" s="160">
        <f>SUM(交易记录!AD:AD)</f>
        <v>3.1121854817999663</v>
      </c>
      <c r="J9" s="335" t="s">
        <v>655</v>
      </c>
      <c r="K9" s="337">
        <f ca="1">SUMIF(G:G,"量化对冲",O:O)</f>
        <v>57774.007689315709</v>
      </c>
      <c r="L9" s="339">
        <f t="shared" ca="1" si="0"/>
        <v>0.5904802756151758</v>
      </c>
      <c r="M9" s="139" t="s">
        <v>621</v>
      </c>
      <c r="O9" s="37"/>
      <c r="P9" s="37"/>
      <c r="Z9" s="174"/>
      <c r="AA9" s="36"/>
      <c r="AB9" s="36"/>
      <c r="AC9" s="36"/>
      <c r="AD9" s="36"/>
      <c r="AE9" s="36"/>
      <c r="AF9" s="36"/>
      <c r="AG9" s="36"/>
      <c r="AH9" s="36"/>
      <c r="AJ9" s="7" t="s">
        <v>72</v>
      </c>
      <c r="AK9" s="7" t="s">
        <v>73</v>
      </c>
      <c r="AL9" s="80" t="s">
        <v>74</v>
      </c>
    </row>
    <row r="10" spans="2:39" s="7" customFormat="1" ht="26.85" customHeight="1">
      <c r="J10" s="335" t="s">
        <v>1105</v>
      </c>
      <c r="K10" s="337">
        <f ca="1">SUMIF(G:G,"多策略灵活配置",O:O)</f>
        <v>7916.2139863339999</v>
      </c>
      <c r="L10" s="339">
        <f t="shared" ca="1" si="0"/>
        <v>8.0907806181907863E-2</v>
      </c>
      <c r="M10" s="139"/>
      <c r="O10" s="37"/>
      <c r="P10" s="37"/>
      <c r="Z10" s="174"/>
      <c r="AA10" s="36"/>
      <c r="AB10" s="36"/>
      <c r="AC10" s="36"/>
      <c r="AD10" s="36"/>
      <c r="AE10" s="36"/>
      <c r="AF10" s="36"/>
      <c r="AG10" s="36"/>
      <c r="AH10" s="36"/>
      <c r="AL10" s="80"/>
    </row>
    <row r="11" spans="2:39" s="7" customFormat="1" ht="26.85" customHeight="1">
      <c r="J11" s="335" t="s">
        <v>1044</v>
      </c>
      <c r="K11" s="337">
        <f ca="1">SUMIF(G:G,"宏观对冲",O:O)</f>
        <v>1562.3939168996001</v>
      </c>
      <c r="L11" s="339">
        <f t="shared" ca="1" si="0"/>
        <v>1.5968474882883391E-2</v>
      </c>
      <c r="M11" s="139"/>
      <c r="O11" s="37"/>
      <c r="P11" s="37"/>
      <c r="Z11" s="174"/>
      <c r="AA11" s="36"/>
      <c r="AB11" s="36"/>
      <c r="AC11" s="36"/>
      <c r="AD11" s="36"/>
      <c r="AE11" s="36"/>
      <c r="AF11" s="36"/>
      <c r="AG11" s="36"/>
      <c r="AH11" s="36"/>
      <c r="AL11" s="80"/>
    </row>
    <row r="12" spans="2:39" s="7" customFormat="1" ht="26.85" customHeight="1">
      <c r="J12" s="335" t="s">
        <v>1043</v>
      </c>
      <c r="K12" s="337">
        <f ca="1">SUMIF(G:G,"量化期货",O:O)</f>
        <v>8140.5633560286005</v>
      </c>
      <c r="L12" s="339">
        <f t="shared" ca="1" si="0"/>
        <v>8.3200772914694465E-2</v>
      </c>
      <c r="M12" s="139"/>
      <c r="O12" s="37"/>
      <c r="P12" s="37"/>
      <c r="Z12" s="174"/>
      <c r="AA12" s="36"/>
      <c r="AB12" s="36"/>
      <c r="AC12" s="36"/>
      <c r="AD12" s="36"/>
      <c r="AE12" s="36"/>
      <c r="AF12" s="36"/>
      <c r="AG12" s="36"/>
      <c r="AH12" s="36"/>
      <c r="AL12" s="80"/>
    </row>
    <row r="13" spans="2:39" s="7" customFormat="1" ht="26.85" customHeight="1">
      <c r="J13" s="387"/>
      <c r="K13" s="163"/>
      <c r="L13" s="139"/>
      <c r="M13" s="139"/>
      <c r="O13" s="37"/>
      <c r="P13" s="37"/>
      <c r="Z13" s="174"/>
      <c r="AA13" s="36"/>
      <c r="AB13" s="36"/>
      <c r="AC13" s="36"/>
      <c r="AD13" s="36"/>
      <c r="AE13" s="36"/>
      <c r="AF13" s="36"/>
      <c r="AG13" s="36"/>
      <c r="AH13" s="36"/>
      <c r="AL13" s="80"/>
    </row>
    <row r="14" spans="2:39" s="7" customFormat="1" ht="18" customHeight="1">
      <c r="B14" s="164" t="s">
        <v>652</v>
      </c>
      <c r="C14" s="164"/>
      <c r="D14" s="164"/>
      <c r="E14" s="164"/>
      <c r="F14" s="164"/>
      <c r="G14" s="164"/>
      <c r="H14" s="164"/>
      <c r="I14" s="164"/>
      <c r="J14" s="164"/>
      <c r="K14" s="164"/>
      <c r="L14" s="164"/>
      <c r="M14" s="164"/>
      <c r="N14" s="164"/>
      <c r="O14" s="164"/>
      <c r="P14" s="164"/>
      <c r="Q14" s="164"/>
      <c r="R14" s="164" t="s">
        <v>29</v>
      </c>
      <c r="S14" s="164"/>
      <c r="T14" s="164"/>
      <c r="U14" s="164"/>
      <c r="V14" s="164"/>
      <c r="W14" s="164"/>
      <c r="X14" s="164"/>
      <c r="Y14" s="164"/>
      <c r="Z14" s="164"/>
      <c r="AA14" s="164"/>
      <c r="AB14" s="164"/>
      <c r="AC14" s="164"/>
      <c r="AD14" s="164"/>
      <c r="AE14" s="164"/>
      <c r="AF14" s="164"/>
      <c r="AG14" s="164"/>
      <c r="AH14" s="164"/>
    </row>
    <row r="15" spans="2:39" s="7" customFormat="1" ht="29.1" customHeight="1">
      <c r="B15" s="165" t="s">
        <v>75</v>
      </c>
      <c r="C15" s="165" t="s">
        <v>76</v>
      </c>
      <c r="D15" s="165" t="s">
        <v>28</v>
      </c>
      <c r="E15" s="165" t="s">
        <v>77</v>
      </c>
      <c r="F15" s="165" t="s">
        <v>78</v>
      </c>
      <c r="G15" s="239" t="s">
        <v>1042</v>
      </c>
      <c r="H15" s="239" t="s">
        <v>1060</v>
      </c>
      <c r="I15" s="214" t="s">
        <v>660</v>
      </c>
      <c r="J15" s="166" t="s">
        <v>79</v>
      </c>
      <c r="K15" s="166" t="s">
        <v>80</v>
      </c>
      <c r="L15" s="166" t="s">
        <v>1498</v>
      </c>
      <c r="M15" s="166" t="s">
        <v>1499</v>
      </c>
      <c r="N15" s="166" t="s">
        <v>81</v>
      </c>
      <c r="O15" s="166" t="s">
        <v>82</v>
      </c>
      <c r="P15" s="166" t="s">
        <v>83</v>
      </c>
      <c r="Q15" s="166" t="s">
        <v>1193</v>
      </c>
      <c r="R15" s="166" t="s">
        <v>1194</v>
      </c>
      <c r="S15" s="166" t="s">
        <v>84</v>
      </c>
      <c r="T15" s="166" t="s">
        <v>85</v>
      </c>
      <c r="U15" s="184" t="s">
        <v>27</v>
      </c>
      <c r="V15" s="166" t="s">
        <v>86</v>
      </c>
      <c r="W15" s="185" t="s">
        <v>87</v>
      </c>
      <c r="X15" s="166" t="s">
        <v>88</v>
      </c>
      <c r="Y15" s="166" t="s">
        <v>89</v>
      </c>
      <c r="Z15" s="388" t="s">
        <v>90</v>
      </c>
      <c r="AA15" s="186" t="s">
        <v>91</v>
      </c>
      <c r="AB15" s="186" t="s">
        <v>673</v>
      </c>
      <c r="AC15" s="186" t="s">
        <v>674</v>
      </c>
      <c r="AD15" s="381" t="s">
        <v>1228</v>
      </c>
      <c r="AE15" s="381" t="s">
        <v>1231</v>
      </c>
      <c r="AF15" s="381" t="s">
        <v>1243</v>
      </c>
      <c r="AG15" s="381" t="s">
        <v>1244</v>
      </c>
      <c r="AH15" s="381" t="s">
        <v>1245</v>
      </c>
      <c r="AJ15" s="7" t="s">
        <v>6</v>
      </c>
    </row>
    <row r="16" spans="2:39" s="7" customFormat="1" ht="32.85" customHeight="1">
      <c r="B16" s="355" t="str">
        <f>LOOKUP(1,0/(交易记录!C:C=C16),交易记录!J:J)</f>
        <v>一对一产品</v>
      </c>
      <c r="C16" s="167" t="s">
        <v>92</v>
      </c>
      <c r="D16" s="168" t="str">
        <f>VLOOKUP($C16,交易记录!$C:$P,2,FALSE)</f>
        <v>凡二量化对冲9号</v>
      </c>
      <c r="E16" s="169" t="str">
        <f>VLOOKUP($C16,交易记录!$C:$P,3,FALSE)</f>
        <v>深圳凡二投资管理合伙企业（有限合伙）</v>
      </c>
      <c r="F16" s="176" t="str">
        <f>LOOKUP(1,0/(交易记录!C:C=C16),交易记录!F:F)</f>
        <v>量化对冲</v>
      </c>
      <c r="G16" s="176" t="str">
        <f>LOOKUP(1,0/(交易记录!C:C=C16),交易记录!G:G)</f>
        <v>量化对冲</v>
      </c>
      <c r="H16" s="7" t="str">
        <f>IF(LOOKUP(1,0/(交易记录!C:C=C16),交易记录!H:H)=0,"",LOOKUP(1,0/(交易记录!C:C=C16),交易记录!H:H))</f>
        <v/>
      </c>
      <c r="I16" s="176" t="str">
        <f>LOOKUP(1,0/(交易记录!C:C=C16),交易记录!I:I)</f>
        <v>中性</v>
      </c>
      <c r="J16" s="403">
        <f>SUMIF(交易记录!C:C,C16,交易记录!N:N)</f>
        <v>4400</v>
      </c>
      <c r="K16" s="170">
        <f>SUMIF(交易记录!C:C,C16,交易记录!T:T)</f>
        <v>42765262.550000004</v>
      </c>
      <c r="L16" s="176">
        <f>LOOKUP(1,0/(交易记录!C:C=C16),交易记录!W:W)</f>
        <v>1.0288724393672639</v>
      </c>
      <c r="M16" s="177">
        <f>LOOKUP(1,0/(交易记录!C:C=C16),交易记录!AA:AA)</f>
        <v>1.0168999999999999</v>
      </c>
      <c r="N16" s="178">
        <f t="shared" ref="N16:N50" ca="1" si="1">LOOKUP(10000,INDIRECT($G16&amp;"!"&amp;AI16&amp;":"&amp;AI16))</f>
        <v>1.0364</v>
      </c>
      <c r="O16" s="161">
        <f t="shared" ref="O16:O50" ca="1" si="2">K16*N16/10000</f>
        <v>4432.1918106820003</v>
      </c>
      <c r="P16" s="154">
        <f t="shared" ref="P16:P82" ca="1" si="3">O16/$C$9</f>
        <v>4.5299295420608732E-2</v>
      </c>
      <c r="Q16" s="180">
        <f t="shared" ref="Q16:Q50" ca="1" si="4">(N16-M16)*K16/10000</f>
        <v>83.392261972500322</v>
      </c>
      <c r="R16" s="181">
        <f t="shared" ref="R16:R50" ca="1" si="5">N16/M16-1</f>
        <v>1.9175926836463741E-2</v>
      </c>
      <c r="S16" s="179">
        <f t="shared" ref="S16:S50" ca="1" si="6">(N16-L16)*K16/10000</f>
        <v>32.191810682000238</v>
      </c>
      <c r="T16" s="175">
        <f t="shared" ref="T16:T50" ca="1" si="7">(S16+V16)/J16</f>
        <v>7.316320609545509E-3</v>
      </c>
      <c r="U16" s="187">
        <f>IF(VLOOKUP($C16,'份额-产品到期日期'!$A$2:$E$1004,5,FALSE)=0,"",VLOOKUP($C16,'份额-产品到期日期'!$A$2:$E$1004,5,FALSE))</f>
        <v>45151.000694444403</v>
      </c>
      <c r="V16" s="179">
        <f>SUMIF(交易记录!C:C,C16,交易记录!AD:AD)</f>
        <v>0</v>
      </c>
      <c r="W16" s="179"/>
      <c r="X16" s="410">
        <f>IF(Y16=0,SUMIFS(J$16:J1140,E$16:E1140,E16),0)</f>
        <v>4400</v>
      </c>
      <c r="Y16" s="404">
        <f>COUNTIFS(E$15:E15,E16)</f>
        <v>0</v>
      </c>
      <c r="Z16" s="382" t="str">
        <f>IF(VLOOKUP($C16,'份额-产品到期日期'!$A$2:$E$1004,3,FALSE)=0,"",VLOOKUP($C16,'份额-产品到期日期'!$A$2:$E$1004,3,FALSE))</f>
        <v/>
      </c>
      <c r="AA16" s="383"/>
      <c r="AB16" s="154" t="str">
        <f>LOOKUP(1,0/(交易记录!$C:$C=$C16),交易记录!K:K)</f>
        <v>北京建国门外大街</v>
      </c>
      <c r="AC16" s="154" t="str">
        <f>LOOKUP(1,0/(交易记录!$C:$C=$C16),交易记录!L:L)</f>
        <v>张潇丹</v>
      </c>
      <c r="AD16" s="154" t="str">
        <f>LOOKUP(1,0/(交易记录!$C:$C=$C16),交易记录!M:M)</f>
        <v>张潇丹</v>
      </c>
      <c r="AE16" s="154">
        <f>LOOKUP(1,0/(交易记录!$C:$C=$C16),交易记录!Q:Q)</f>
        <v>1</v>
      </c>
      <c r="AF16" s="420">
        <f>AE16*J16</f>
        <v>4400</v>
      </c>
      <c r="AG16" s="154">
        <f>1-AE16</f>
        <v>0</v>
      </c>
      <c r="AH16" s="154">
        <f t="shared" ref="AH16:AH50" si="8">AG16*J16</f>
        <v>0</v>
      </c>
      <c r="AI16" s="7" t="str">
        <f t="shared" ref="AI16:AI50" ca="1" si="9">IF(MATCH(D16,INDIRECT($G16&amp;"!$1:$1"),0)&gt;26,CHAR(ROUNDUP(MATCH(D16,INDIRECT($G16&amp;"!$1:$1"),0)/26,0)+63)&amp;CHAR(MOD(MATCH(D16,INDIRECT($G16&amp;"!$1:$1"),0)-1,26)+65),CHAR(MOD(MATCH(D16,INDIRECT($G16&amp;"!$1:$1"),0)-1,26)+65))</f>
        <v>D</v>
      </c>
      <c r="AJ16" s="7" t="s">
        <v>96</v>
      </c>
      <c r="AK16" s="7" t="s">
        <v>97</v>
      </c>
      <c r="AL16" s="7" t="s">
        <v>98</v>
      </c>
    </row>
    <row r="17" spans="1:35" s="7" customFormat="1" ht="32.85" customHeight="1">
      <c r="B17" s="355" t="str">
        <f>LOOKUP(1,0/(交易记录!C:C=C17),交易记录!J:J)</f>
        <v>一对一产品</v>
      </c>
      <c r="C17" s="167" t="s">
        <v>99</v>
      </c>
      <c r="D17" s="168" t="str">
        <f>VLOOKUP($C17,交易记录!$C:$P,2,FALSE)</f>
        <v>星阔金选云起12号</v>
      </c>
      <c r="E17" s="169" t="str">
        <f>VLOOKUP($C17,交易记录!$C:$P,3,FALSE)</f>
        <v>星阔（青岛）投资管理有限公司</v>
      </c>
      <c r="F17" s="176" t="str">
        <f>LOOKUP(1,0/(交易记录!C:C=C17),交易记录!F:F)</f>
        <v>量化对冲</v>
      </c>
      <c r="G17" s="176" t="str">
        <f>LOOKUP(1,0/(交易记录!C:C=C17),交易记录!G:G)</f>
        <v>量化对冲</v>
      </c>
      <c r="H17" s="7" t="str">
        <f>IF(LOOKUP(1,0/(交易记录!C:C=C17),交易记录!H:H)=0,"",LOOKUP(1,0/(交易记录!C:C=C17),交易记录!H:H))</f>
        <v/>
      </c>
      <c r="I17" s="176" t="str">
        <f>LOOKUP(1,0/(交易记录!C:C=C17),交易记录!I:I)</f>
        <v>中性</v>
      </c>
      <c r="J17" s="403">
        <f>SUMIF(交易记录!C:C,C17,交易记录!N:N)</f>
        <v>3500</v>
      </c>
      <c r="K17" s="170">
        <f>SUMIF(交易记录!C:C,C17,交易记录!T:T)</f>
        <v>35045559.229999997</v>
      </c>
      <c r="L17" s="176">
        <f>LOOKUP(1,0/(交易记录!C:C=C17),交易记录!W:W)</f>
        <v>0.99869999991436864</v>
      </c>
      <c r="M17" s="177">
        <f>LOOKUP(1,0/(交易记录!C:C=C17),交易记录!AA:AA)</f>
        <v>0.96210000000000007</v>
      </c>
      <c r="N17" s="178">
        <f t="shared" ca="1" si="1"/>
        <v>0.96730000000000005</v>
      </c>
      <c r="O17" s="161">
        <f t="shared" ca="1" si="2"/>
        <v>3389.9569443178998</v>
      </c>
      <c r="P17" s="154">
        <f t="shared" ca="1" si="3"/>
        <v>3.4647115387402706E-2</v>
      </c>
      <c r="Q17" s="180">
        <f t="shared" ca="1" si="4"/>
        <v>18.223690799599936</v>
      </c>
      <c r="R17" s="181">
        <f t="shared" ca="1" si="5"/>
        <v>5.4048435713542897E-3</v>
      </c>
      <c r="S17" s="179">
        <f t="shared" ca="1" si="6"/>
        <v>-110.04305568209993</v>
      </c>
      <c r="T17" s="175">
        <f t="shared" ca="1" si="7"/>
        <v>-3.1440873052028549E-2</v>
      </c>
      <c r="U17" s="187">
        <f>IF(VLOOKUP($C17,'份额-产品到期日期'!$A$2:$E$1004,5,FALSE)=0,"",VLOOKUP($C17,'份额-产品到期日期'!$A$2:$E$1004,5,FALSE))</f>
        <v>45179</v>
      </c>
      <c r="V17" s="179">
        <f>SUMIF(交易记录!C:C,C17,交易记录!AD:AD)</f>
        <v>0</v>
      </c>
      <c r="W17" s="179"/>
      <c r="X17" s="410">
        <f>IF(Y17=0,SUMIFS(J$16:J1141,E$16:E1141,E17),0)</f>
        <v>4000</v>
      </c>
      <c r="Y17" s="404">
        <f>COUNTIFS(E$15:E16,E17)</f>
        <v>0</v>
      </c>
      <c r="Z17" s="382" t="str">
        <f>IF(VLOOKUP($C17,'份额-产品到期日期'!$A$2:$E$1004,3,FALSE)=0,"",VLOOKUP($C17,'份额-产品到期日期'!$A$2:$E$1004,3,FALSE))</f>
        <v/>
      </c>
      <c r="AA17" s="154"/>
      <c r="AB17" s="154" t="str">
        <f>LOOKUP(1,0/(交易记录!C:C=C17),交易记录!K:K)</f>
        <v>深圳分公司</v>
      </c>
      <c r="AC17" s="154" t="str">
        <f>LOOKUP(1,0/(交易记录!D:D=D17),交易记录!L:L)</f>
        <v>万小妹</v>
      </c>
      <c r="AD17" s="36" t="str">
        <f>VLOOKUP($C17,交易记录!$C$1:AU156,10,FALSE)</f>
        <v>万小妹</v>
      </c>
      <c r="AE17" s="154">
        <f>LOOKUP(1,0/(交易记录!$C:$C=$C17),交易记录!Q:Q)</f>
        <v>1</v>
      </c>
      <c r="AF17" s="27">
        <f t="shared" ref="AF17:AF51" si="10">J17*AE17</f>
        <v>3500</v>
      </c>
      <c r="AG17" s="154">
        <f t="shared" ref="AG17:AG82" si="11">1-AE17</f>
        <v>0</v>
      </c>
      <c r="AH17" s="154">
        <f t="shared" si="8"/>
        <v>0</v>
      </c>
      <c r="AI17" s="7" t="str">
        <f t="shared" ca="1" si="9"/>
        <v>J</v>
      </c>
    </row>
    <row r="18" spans="1:35" s="7" customFormat="1" ht="32.85" customHeight="1">
      <c r="B18" s="355" t="str">
        <f>LOOKUP(1,0/(交易记录!C:C=C18),交易记录!J:J)</f>
        <v>一对一产品</v>
      </c>
      <c r="C18" s="167" t="s">
        <v>102</v>
      </c>
      <c r="D18" s="168" t="str">
        <f>VLOOKUP($C18,交易记录!$C:$P,2,FALSE)</f>
        <v>橡木成林三号</v>
      </c>
      <c r="E18" s="169" t="str">
        <f>VLOOKUP($C18,交易记录!$C:$P,3,FALSE)</f>
        <v>杭州橡木资产管理有限公司</v>
      </c>
      <c r="F18" s="176" t="str">
        <f>LOOKUP(1,0/(交易记录!C:C=C18),交易记录!F:F)</f>
        <v>量化对冲</v>
      </c>
      <c r="G18" s="176" t="str">
        <f>LOOKUP(1,0/(交易记录!C:C=C18),交易记录!G:G)</f>
        <v>量化对冲</v>
      </c>
      <c r="H18" s="7" t="str">
        <f>IF(LOOKUP(1,0/(交易记录!C:C=C18),交易记录!H:H)=0,"",LOOKUP(1,0/(交易记录!C:C=C18),交易记录!H:H))</f>
        <v/>
      </c>
      <c r="I18" s="176" t="str">
        <f>LOOKUP(1,0/(交易记录!C:C=C18),交易记录!I:I)</f>
        <v>中性</v>
      </c>
      <c r="J18" s="403">
        <f>SUMIF(交易记录!C:C,C18,交易记录!N:N)</f>
        <v>3000</v>
      </c>
      <c r="K18" s="170">
        <f>SUMIF(交易记录!C:C,C18,交易记录!T:T)</f>
        <v>30030030.030000001</v>
      </c>
      <c r="L18" s="176">
        <f>LOOKUP(1,0/(交易记录!C:C=C18),交易记录!W:W)</f>
        <v>0.99900000000099898</v>
      </c>
      <c r="M18" s="177">
        <f>LOOKUP(1,0/(交易记录!C:C=C18),交易记录!AA:AA)</f>
        <v>1.036</v>
      </c>
      <c r="N18" s="178">
        <f t="shared" ca="1" si="1"/>
        <v>1.0580000000000001</v>
      </c>
      <c r="O18" s="161">
        <f t="shared" ca="1" si="2"/>
        <v>3177.1771771740005</v>
      </c>
      <c r="P18" s="154">
        <f t="shared" ca="1" si="3"/>
        <v>3.2472395983754725E-2</v>
      </c>
      <c r="Q18" s="180">
        <f t="shared" ca="1" si="4"/>
        <v>66.066066066000062</v>
      </c>
      <c r="R18" s="181">
        <f t="shared" ca="1" si="5"/>
        <v>2.1235521235521304E-2</v>
      </c>
      <c r="S18" s="179">
        <f t="shared" ca="1" si="6"/>
        <v>177.17717717400024</v>
      </c>
      <c r="T18" s="175">
        <f t="shared" ca="1" si="7"/>
        <v>5.9059059058000081E-2</v>
      </c>
      <c r="U18" s="187">
        <f>IF(VLOOKUP($C18,'份额-产品到期日期'!$A$2:$E$1004,5,FALSE)=0,"",VLOOKUP($C18,'份额-产品到期日期'!$A$2:$E$1004,5,FALSE))</f>
        <v>45275</v>
      </c>
      <c r="V18" s="179">
        <f>SUMIF(交易记录!C:C,C18,交易记录!AD:AD)</f>
        <v>0</v>
      </c>
      <c r="W18" s="179"/>
      <c r="X18" s="410">
        <f>IF(Y18=0,SUMIFS(J$16:J1142,E$16:E1142,E18),0)</f>
        <v>3000</v>
      </c>
      <c r="Y18" s="404">
        <f>COUNTIFS(E$15:E17,E18)</f>
        <v>0</v>
      </c>
      <c r="Z18" s="382" t="str">
        <f>IF(VLOOKUP($C18,'份额-产品到期日期'!$A$2:$E$1004,3,FALSE)=0,"",VLOOKUP($C18,'份额-产品到期日期'!$A$2:$E$1004,3,FALSE))</f>
        <v/>
      </c>
      <c r="AA18" s="154"/>
      <c r="AB18" s="154" t="str">
        <f>LOOKUP(1,0/(交易记录!C:C=C18),交易记录!K:K)</f>
        <v>深圳分公司</v>
      </c>
      <c r="AC18" s="154" t="str">
        <f>LOOKUP(1,0/(交易记录!D:D=D18),交易记录!L:L)</f>
        <v>罗涛</v>
      </c>
      <c r="AD18" s="36" t="str">
        <f>VLOOKUP($C18,交易记录!$C$1:AU158,10,FALSE)</f>
        <v>罗涛</v>
      </c>
      <c r="AE18" s="154">
        <f>LOOKUP(1,0/(交易记录!$C:$C=$C18),交易记录!Q:Q)</f>
        <v>1</v>
      </c>
      <c r="AF18" s="27">
        <f t="shared" si="10"/>
        <v>3000</v>
      </c>
      <c r="AG18" s="154">
        <f t="shared" si="11"/>
        <v>0</v>
      </c>
      <c r="AH18" s="154">
        <f t="shared" si="8"/>
        <v>0</v>
      </c>
      <c r="AI18" s="7" t="str">
        <f t="shared" ca="1" si="9"/>
        <v>ID</v>
      </c>
    </row>
    <row r="19" spans="1:35" s="7" customFormat="1" ht="32.85" customHeight="1">
      <c r="B19" s="355" t="str">
        <f>LOOKUP(1,0/(交易记录!C:C=C19),交易记录!J:J)</f>
        <v>一对一产品</v>
      </c>
      <c r="C19" s="167" t="s">
        <v>105</v>
      </c>
      <c r="D19" s="168" t="str">
        <f>VLOOKUP($C19,交易记录!$C:$P,2,FALSE)</f>
        <v>衍合金选量化市场中性1号</v>
      </c>
      <c r="E19" s="169" t="str">
        <f>VLOOKUP($C19,交易记录!$C:$P,3,FALSE)</f>
        <v>衍合投资管理（青岛）有限公司</v>
      </c>
      <c r="F19" s="176" t="str">
        <f>LOOKUP(1,0/(交易记录!C:C=C19),交易记录!F:F)</f>
        <v>量化对冲</v>
      </c>
      <c r="G19" s="176" t="str">
        <f>LOOKUP(1,0/(交易记录!C:C=C19),交易记录!G:G)</f>
        <v>量化对冲</v>
      </c>
      <c r="H19" s="7" t="str">
        <f>IF(LOOKUP(1,0/(交易记录!C:C=C19),交易记录!H:H)=0,"",LOOKUP(1,0/(交易记录!C:C=C19),交易记录!H:H))</f>
        <v/>
      </c>
      <c r="I19" s="176" t="str">
        <f>LOOKUP(1,0/(交易记录!C:C=C19),交易记录!I:I)</f>
        <v>中性</v>
      </c>
      <c r="J19" s="403">
        <f>SUMIF(交易记录!C:C,C19,交易记录!N:N)</f>
        <v>3000</v>
      </c>
      <c r="K19" s="170">
        <f>SUMIF(交易记录!C:C,C19,交易记录!T:T)</f>
        <v>29734255.550000001</v>
      </c>
      <c r="L19" s="176">
        <f>LOOKUP(1,0/(交易记录!C:C=C19),交易记录!W:W)</f>
        <v>1.0089373164077753</v>
      </c>
      <c r="M19" s="177">
        <f>LOOKUP(1,0/(交易记录!C:C=C19),交易记录!AA:AA)</f>
        <v>0.97699999999999987</v>
      </c>
      <c r="N19" s="178">
        <f t="shared" ca="1" si="1"/>
        <v>0.98299999999999998</v>
      </c>
      <c r="O19" s="161">
        <f t="shared" ca="1" si="2"/>
        <v>2922.877320565</v>
      </c>
      <c r="P19" s="154">
        <f t="shared" ca="1" si="3"/>
        <v>2.9873319765485871E-2</v>
      </c>
      <c r="Q19" s="180">
        <f t="shared" ca="1" si="4"/>
        <v>17.840553330000347</v>
      </c>
      <c r="R19" s="181">
        <f t="shared" ca="1" si="5"/>
        <v>6.1412487205732003E-3</v>
      </c>
      <c r="S19" s="179">
        <f t="shared" ca="1" si="6"/>
        <v>-77.122679434999881</v>
      </c>
      <c r="T19" s="175">
        <f t="shared" ca="1" si="7"/>
        <v>-2.5707559811666628E-2</v>
      </c>
      <c r="U19" s="187">
        <f>IF(VLOOKUP($C19,'份额-产品到期日期'!$A$2:$E$1004,5,FALSE)=0,"",VLOOKUP($C19,'份额-产品到期日期'!$A$2:$E$1004,5,FALSE))</f>
        <v>45289</v>
      </c>
      <c r="V19" s="179">
        <f>SUMIF(交易记录!C:C,C19,交易记录!AD:AD)</f>
        <v>0</v>
      </c>
      <c r="W19" s="179"/>
      <c r="X19" s="410">
        <f>IF(Y19=0,SUMIFS(J$16:J1143,E$16:E1143,E19),0)</f>
        <v>3000</v>
      </c>
      <c r="Y19" s="404">
        <f>COUNTIFS(E$15:E18,E19)</f>
        <v>0</v>
      </c>
      <c r="Z19" s="382" t="str">
        <f>IF(VLOOKUP($C19,'份额-产品到期日期'!$A$2:$E$1004,3,FALSE)=0,"",VLOOKUP($C19,'份额-产品到期日期'!$A$2:$E$1004,3,FALSE))</f>
        <v/>
      </c>
      <c r="AA19" s="154"/>
      <c r="AB19" s="154" t="str">
        <f>LOOKUP(1,0/(交易记录!C:C=C19),交易记录!K:K)</f>
        <v>深圳嘉里建设广场</v>
      </c>
      <c r="AC19" s="154" t="str">
        <f>LOOKUP(1,0/(交易记录!D:D=D19),交易记录!L:L)</f>
        <v>王新宇</v>
      </c>
      <c r="AD19" s="36" t="str">
        <f>VLOOKUP($C19,交易记录!$C$1:AU159,10,FALSE)</f>
        <v>王新宇</v>
      </c>
      <c r="AE19" s="154">
        <f>LOOKUP(1,0/(交易记录!$C:$C=$C19),交易记录!Q:Q)</f>
        <v>1</v>
      </c>
      <c r="AF19" s="27">
        <f t="shared" si="10"/>
        <v>3000</v>
      </c>
      <c r="AG19" s="154">
        <f t="shared" si="11"/>
        <v>0</v>
      </c>
      <c r="AH19" s="154">
        <f t="shared" si="8"/>
        <v>0</v>
      </c>
      <c r="AI19" s="7" t="str">
        <f t="shared" ca="1" si="9"/>
        <v>IJ</v>
      </c>
    </row>
    <row r="20" spans="1:35" s="7" customFormat="1" ht="32.85" customHeight="1">
      <c r="B20" s="355" t="str">
        <f>LOOKUP(1,0/(交易记录!C:C=C20),交易记录!J:J)</f>
        <v>一对一产品</v>
      </c>
      <c r="C20" s="167" t="s">
        <v>112</v>
      </c>
      <c r="D20" s="168" t="str">
        <f>VLOOKUP($C20,交易记录!$C:$P,2,FALSE)</f>
        <v>信弘罄宜6号</v>
      </c>
      <c r="E20" s="169" t="str">
        <f>VLOOKUP($C20,交易记录!$C:$P,3,FALSE)</f>
        <v>北京信弘天禾资产管理中心</v>
      </c>
      <c r="F20" s="176" t="str">
        <f>LOOKUP(1,0/(交易记录!C:C=C20),交易记录!F:F)</f>
        <v>量化期货</v>
      </c>
      <c r="G20" s="176" t="str">
        <f>LOOKUP(1,0/(交易记录!C:C=C20),交易记录!G:G)</f>
        <v>量化期货</v>
      </c>
      <c r="H20" s="7" t="str">
        <f>IF(LOOKUP(1,0/(交易记录!C:C=C20),交易记录!H:H)=0,"",LOOKUP(1,0/(交易记录!C:C=C20),交易记录!H:H))</f>
        <v/>
      </c>
      <c r="I20" s="176" t="str">
        <f>LOOKUP(1,0/(交易记录!C:C=C20),交易记录!I:I)</f>
        <v>量化CTA(基本面+趋势）</v>
      </c>
      <c r="J20" s="403">
        <f>SUMIF(交易记录!C:C,C20,交易记录!N:N)</f>
        <v>1000</v>
      </c>
      <c r="K20" s="170">
        <f>SUMIF(交易记录!C:C,C20,交易记录!T:T)</f>
        <v>10002025.943</v>
      </c>
      <c r="L20" s="176">
        <f>LOOKUP(1,0/(交易记录!C:C=C20),交易记录!W:W)</f>
        <v>0.99979744673613669</v>
      </c>
      <c r="M20" s="177">
        <f>LOOKUP(1,0/(交易记录!C:C=C20),交易记录!AA:AA)</f>
        <v>0.95899999999999996</v>
      </c>
      <c r="N20" s="178">
        <f t="shared" ca="1" si="1"/>
        <v>0.94599999999999995</v>
      </c>
      <c r="O20" s="161">
        <f t="shared" ca="1" si="2"/>
        <v>946.19165420779996</v>
      </c>
      <c r="P20" s="154">
        <f t="shared" ca="1" si="3"/>
        <v>9.6705686710517741E-3</v>
      </c>
      <c r="Q20" s="180">
        <f t="shared" ca="1" si="4"/>
        <v>-13.002633725900012</v>
      </c>
      <c r="R20" s="181">
        <f t="shared" ca="1" si="5"/>
        <v>-1.3555787278414999E-2</v>
      </c>
      <c r="S20" s="179">
        <f t="shared" ca="1" si="6"/>
        <v>-53.808345792200029</v>
      </c>
      <c r="T20" s="175">
        <f t="shared" ca="1" si="7"/>
        <v>-5.3808345792200028E-2</v>
      </c>
      <c r="U20" s="187">
        <f>IF(VLOOKUP($C20,'份额-产品到期日期'!$A$2:$E$1004,5,FALSE)=0,"",VLOOKUP($C20,'份额-产品到期日期'!$A$2:$E$1004,5,FALSE))</f>
        <v>45317</v>
      </c>
      <c r="V20" s="179">
        <f>SUMIF(交易记录!C:C,C20,交易记录!AD:AD)</f>
        <v>0</v>
      </c>
      <c r="W20" s="179"/>
      <c r="X20" s="410">
        <f>IF(Y20=0,SUMIFS(J$16:J1145,E$16:E1145,E20),0)</f>
        <v>1000</v>
      </c>
      <c r="Y20" s="404">
        <f>COUNTIFS(E$15:E19,E20)</f>
        <v>0</v>
      </c>
      <c r="Z20" s="382" t="str">
        <f>IF(VLOOKUP($C20,'份额-产品到期日期'!$A$2:$E$1004,3,FALSE)=0,"",VLOOKUP($C20,'份额-产品到期日期'!$A$2:$E$1004,3,FALSE))</f>
        <v/>
      </c>
      <c r="AA20" s="154"/>
      <c r="AB20" s="154" t="str">
        <f>LOOKUP(1,0/(交易记录!C:C=C20),交易记录!K:K)</f>
        <v>广东分公司</v>
      </c>
      <c r="AC20" s="154" t="str">
        <f>LOOKUP(1,0/(交易记录!D:D=D20),交易记录!L:L)</f>
        <v>陈坤、霍子祺</v>
      </c>
      <c r="AD20" s="36" t="str">
        <f>VLOOKUP($C20,交易记录!$C$1:AU159,10,FALSE)</f>
        <v>陈坤、霍子祺</v>
      </c>
      <c r="AE20" s="154">
        <f>LOOKUP(1,0/(交易记录!$C:$C=$C20),交易记录!Q:Q)</f>
        <v>1</v>
      </c>
      <c r="AF20" s="27">
        <f t="shared" si="10"/>
        <v>1000</v>
      </c>
      <c r="AG20" s="154">
        <f t="shared" si="11"/>
        <v>0</v>
      </c>
      <c r="AH20" s="154">
        <f t="shared" si="8"/>
        <v>0</v>
      </c>
      <c r="AI20" s="7" t="str">
        <f t="shared" ca="1" si="9"/>
        <v>AB</v>
      </c>
    </row>
    <row r="21" spans="1:35" s="7" customFormat="1" ht="32.85" customHeight="1">
      <c r="B21" s="355" t="str">
        <f>LOOKUP(1,0/(交易记录!C:C=C21),交易记录!J:J)</f>
        <v>一对一产品</v>
      </c>
      <c r="C21" s="167" t="s">
        <v>115</v>
      </c>
      <c r="D21" s="168" t="str">
        <f>VLOOKUP($C21,交易记录!$C:$P,2,FALSE)</f>
        <v>弈倍景杉七号</v>
      </c>
      <c r="E21" s="169" t="str">
        <f>VLOOKUP($C21,交易记录!$C:$P,3,FALSE)</f>
        <v>上海弈倍私募基金管理有限公司</v>
      </c>
      <c r="F21" s="176" t="str">
        <f>LOOKUP(1,0/(交易记录!C:C=C21),交易记录!F:F)</f>
        <v>量化对冲</v>
      </c>
      <c r="G21" s="176" t="str">
        <f>LOOKUP(1,0/(交易记录!C:C=C21),交易记录!G:G)</f>
        <v>量化对冲</v>
      </c>
      <c r="H21" s="7" t="str">
        <f>IF(LOOKUP(1,0/(交易记录!C:C=C21),交易记录!H:H)=0,"",LOOKUP(1,0/(交易记录!C:C=C21),交易记录!H:H))</f>
        <v/>
      </c>
      <c r="I21" s="176" t="str">
        <f>LOOKUP(1,0/(交易记录!C:C=C21),交易记录!I:I)</f>
        <v>中性</v>
      </c>
      <c r="J21" s="403">
        <f>SUMIF(交易记录!C:C,C21,交易记录!N:N)</f>
        <v>2000</v>
      </c>
      <c r="K21" s="170">
        <f>SUMIF(交易记录!C:C,C21,交易记录!T:T)</f>
        <v>20030045.07</v>
      </c>
      <c r="L21" s="176">
        <f>LOOKUP(1,0/(交易记录!C:C=C21),交易记录!W:W)</f>
        <v>0.99849999988042959</v>
      </c>
      <c r="M21" s="177">
        <f>LOOKUP(1,0/(交易记录!C:C=C21),交易记录!AA:AA)</f>
        <v>0.99319999999999986</v>
      </c>
      <c r="N21" s="178">
        <f t="shared" ca="1" si="1"/>
        <v>1.0116000000000001</v>
      </c>
      <c r="O21" s="161">
        <f t="shared" ca="1" si="2"/>
        <v>2026.2393592812002</v>
      </c>
      <c r="P21" s="154">
        <f t="shared" ca="1" si="3"/>
        <v>2.0709215496434109E-2</v>
      </c>
      <c r="Q21" s="180">
        <f t="shared" ca="1" si="4"/>
        <v>36.855282928800392</v>
      </c>
      <c r="R21" s="181">
        <f t="shared" ca="1" si="5"/>
        <v>1.8525976641160069E-2</v>
      </c>
      <c r="S21" s="179">
        <f t="shared" ca="1" si="6"/>
        <v>26.239359281200183</v>
      </c>
      <c r="T21" s="175">
        <f t="shared" ca="1" si="7"/>
        <v>1.3119679640600092E-2</v>
      </c>
      <c r="U21" s="187">
        <f>IF(VLOOKUP($C21,'份额-产品到期日期'!$A$2:$E$1004,5,FALSE)=0,"",VLOOKUP($C21,'份额-产品到期日期'!$A$2:$E$1004,5,FALSE))</f>
        <v>44992</v>
      </c>
      <c r="V21" s="179">
        <f>SUMIF(交易记录!C:C,C21,交易记录!AD:AD)</f>
        <v>0</v>
      </c>
      <c r="W21" s="179"/>
      <c r="X21" s="410">
        <f>IF(Y21=0,SUMIFS(J$16:J1146,E$16:E1146,E21),0)</f>
        <v>2500</v>
      </c>
      <c r="Y21" s="404">
        <f>COUNTIFS(E$15:E20,E21)</f>
        <v>0</v>
      </c>
      <c r="Z21" s="382" t="str">
        <f>IF(VLOOKUP($C21,'份额-产品到期日期'!$A$2:$E$1004,3,FALSE)=0,"",VLOOKUP($C21,'份额-产品到期日期'!$A$2:$E$1004,3,FALSE))</f>
        <v/>
      </c>
      <c r="AA21" s="154"/>
      <c r="AB21" s="154" t="str">
        <f>LOOKUP(1,0/(交易记录!C:C=C21),交易记录!K:K)</f>
        <v>北京宋庄路</v>
      </c>
      <c r="AC21" s="154" t="str">
        <f>LOOKUP(1,0/(交易记录!D:D=D21),交易记录!L:L)</f>
        <v>龙运云</v>
      </c>
      <c r="AD21" s="36" t="str">
        <f>VLOOKUP($C21,交易记录!$C$1:AU159,10,FALSE)</f>
        <v>龙运云</v>
      </c>
      <c r="AE21" s="154">
        <f>LOOKUP(1,0/(交易记录!$C:$C=$C21),交易记录!Q:Q)</f>
        <v>1</v>
      </c>
      <c r="AF21" s="27">
        <f t="shared" si="10"/>
        <v>2000</v>
      </c>
      <c r="AG21" s="154">
        <f t="shared" si="11"/>
        <v>0</v>
      </c>
      <c r="AH21" s="154">
        <f t="shared" si="8"/>
        <v>0</v>
      </c>
      <c r="AI21" s="7" t="str">
        <f t="shared" ca="1" si="9"/>
        <v>IP</v>
      </c>
    </row>
    <row r="22" spans="1:35" s="7" customFormat="1" ht="32.85" customHeight="1">
      <c r="B22" s="355" t="str">
        <f>LOOKUP(1,0/(交易记录!C:C=C22),交易记录!J:J)</f>
        <v>一对一产品</v>
      </c>
      <c r="C22" s="167" t="s">
        <v>632</v>
      </c>
      <c r="D22" s="168" t="str">
        <f>VLOOKUP($C22,交易记录!$C:$P,2,FALSE)</f>
        <v>鋆晟狮王套利7号</v>
      </c>
      <c r="E22" s="169" t="str">
        <f>VLOOKUP($C22,交易记录!$C:$P,3,FALSE)</f>
        <v>上海鋆晟投资管理有限公司</v>
      </c>
      <c r="F22" s="176" t="str">
        <f>LOOKUP(1,0/(交易记录!C:C=C22),交易记录!F:F)</f>
        <v>量化对冲</v>
      </c>
      <c r="G22" s="176" t="str">
        <f>LOOKUP(1,0/(交易记录!C:C=C22),交易记录!G:G)</f>
        <v>量化对冲</v>
      </c>
      <c r="H22" s="7" t="str">
        <f>IF(LOOKUP(1,0/(交易记录!C:C=C22),交易记录!H:H)=0,"",LOOKUP(1,0/(交易记录!C:C=C22),交易记录!H:H))</f>
        <v/>
      </c>
      <c r="I22" s="176" t="str">
        <f>LOOKUP(1,0/(交易记录!C:C=C22),交易记录!I:I)</f>
        <v>套利（贵金属和商品）</v>
      </c>
      <c r="J22" s="403">
        <f>SUMIF(交易记录!C:C,C22,交易记录!N:N)</f>
        <v>1000</v>
      </c>
      <c r="K22" s="170">
        <f>SUMIF(交易记录!C:C,C22,交易记录!T:T)</f>
        <v>10028078.619999999</v>
      </c>
      <c r="L22" s="176">
        <f>LOOKUP(1,0/(交易记录!C:C=C22),交易记录!W:W)</f>
        <v>0.99720000001356202</v>
      </c>
      <c r="M22" s="177">
        <f>LOOKUP(1,0/(交易记录!C:C=C22),交易记录!AA:AA)</f>
        <v>1.0271999999999999</v>
      </c>
      <c r="N22" s="178">
        <f t="shared" ca="1" si="1"/>
        <v>1.0277000000000001</v>
      </c>
      <c r="O22" s="161">
        <f t="shared" ca="1" si="2"/>
        <v>1030.5856397774</v>
      </c>
      <c r="P22" s="154">
        <f t="shared" ca="1" si="3"/>
        <v>1.0533118905187884E-2</v>
      </c>
      <c r="Q22" s="180">
        <f t="shared" ca="1" si="4"/>
        <v>0.50140393100016745</v>
      </c>
      <c r="R22" s="181">
        <f t="shared" ca="1" si="5"/>
        <v>4.8676012461079665E-4</v>
      </c>
      <c r="S22" s="179">
        <f t="shared" ca="1" si="6"/>
        <v>30.585639777399962</v>
      </c>
      <c r="T22" s="175">
        <f t="shared" ca="1" si="7"/>
        <v>3.0585639777399962E-2</v>
      </c>
      <c r="U22" s="187">
        <f>IF(VLOOKUP($C22,'份额-产品到期日期'!$A$2:$E$1004,5,FALSE)=0,"",VLOOKUP($C22,'份额-产品到期日期'!$A$2:$E$1004,5,FALSE))</f>
        <v>45106</v>
      </c>
      <c r="V22" s="179">
        <f>SUMIF(交易记录!C:C,C22,交易记录!AD:AD)</f>
        <v>0</v>
      </c>
      <c r="W22" s="179"/>
      <c r="X22" s="410">
        <f>IF(Y22=0,SUMIFS(J$16:J1147,E$16:E1147,E22),0)</f>
        <v>1000</v>
      </c>
      <c r="Y22" s="404">
        <f>COUNTIFS(E$15:E21,E22)</f>
        <v>0</v>
      </c>
      <c r="Z22" s="382" t="str">
        <f>IF(VLOOKUP($C22,'份额-产品到期日期'!$A$2:$E$1004,3,FALSE)=0,"",VLOOKUP($C22,'份额-产品到期日期'!$A$2:$E$1004,3,FALSE))</f>
        <v/>
      </c>
      <c r="AA22" s="154"/>
      <c r="AB22" s="154" t="str">
        <f>LOOKUP(1,0/(交易记录!C:C=C22),交易记录!K:K)</f>
        <v>北京万寿路</v>
      </c>
      <c r="AC22" s="154" t="str">
        <f>LOOKUP(1,0/(交易记录!D:D=D22),交易记录!L:L)</f>
        <v>陈海燕</v>
      </c>
      <c r="AD22" s="36" t="str">
        <f>VLOOKUP($C22,交易记录!$C$1:AU159,10,FALSE)</f>
        <v>陈海燕</v>
      </c>
      <c r="AE22" s="154">
        <f>LOOKUP(1,0/(交易记录!$C:$C=$C22),交易记录!Q:Q)</f>
        <v>1</v>
      </c>
      <c r="AF22" s="27">
        <f t="shared" si="10"/>
        <v>1000</v>
      </c>
      <c r="AG22" s="154">
        <f t="shared" si="11"/>
        <v>0</v>
      </c>
      <c r="AH22" s="154">
        <f t="shared" si="8"/>
        <v>0</v>
      </c>
      <c r="AI22" s="7" t="str">
        <f t="shared" ca="1" si="9"/>
        <v>IV</v>
      </c>
    </row>
    <row r="23" spans="1:35" s="7" customFormat="1" ht="32.85" customHeight="1">
      <c r="B23" s="355" t="str">
        <f>LOOKUP(1,0/(交易记录!C:C=C23),交易记录!J:J)</f>
        <v>一对一产品</v>
      </c>
      <c r="C23" s="167" t="s">
        <v>662</v>
      </c>
      <c r="D23" s="168" t="str">
        <f>VLOOKUP($C23,交易记录!$C:$P,2,FALSE)</f>
        <v>瑞航期货基本面量化6号</v>
      </c>
      <c r="E23" s="169" t="str">
        <f>VLOOKUP($C23,交易记录!$C:$P,3,FALSE)</f>
        <v>南京瑞航投资管理有限公司</v>
      </c>
      <c r="F23" s="176" t="str">
        <f>LOOKUP(1,0/(交易记录!C:C=C23),交易记录!F:F)</f>
        <v>量化期货</v>
      </c>
      <c r="G23" s="176" t="str">
        <f>LOOKUP(1,0/(交易记录!C:C=C23),交易记录!G:G)</f>
        <v>量化期货</v>
      </c>
      <c r="H23" s="7" t="str">
        <f>IF(LOOKUP(1,0/(交易记录!C:C=C23),交易记录!H:H)=0,"",LOOKUP(1,0/(交易记录!C:C=C23),交易记录!H:H))</f>
        <v/>
      </c>
      <c r="I23" s="176" t="str">
        <f>LOOKUP(1,0/(交易记录!C:C=C23),交易记录!I:I)</f>
        <v>量化CTA(基本面）</v>
      </c>
      <c r="J23" s="403">
        <f>SUMIF(交易记录!C:C,C23,交易记录!N:N)</f>
        <v>500</v>
      </c>
      <c r="K23" s="170">
        <f>SUMIF(交易记录!C:C,C23,交易记录!T:T)</f>
        <v>5000500.05</v>
      </c>
      <c r="L23" s="176">
        <f>LOOKUP(1,0/(交易记录!C:C=C23),交易记录!W:W)</f>
        <v>0.99990000000099988</v>
      </c>
      <c r="M23" s="177">
        <f>LOOKUP(1,0/(交易记录!C:C=C23),交易记录!AA:AA)</f>
        <v>0.9729000000000001</v>
      </c>
      <c r="N23" s="178">
        <f t="shared" ca="1" si="1"/>
        <v>0.95699999999999996</v>
      </c>
      <c r="O23" s="161">
        <f t="shared" ca="1" si="2"/>
        <v>478.54785478499997</v>
      </c>
      <c r="P23" s="154">
        <f t="shared" ca="1" si="3"/>
        <v>4.8910068816422937E-3</v>
      </c>
      <c r="Q23" s="180">
        <f t="shared" ca="1" si="4"/>
        <v>-7.9507950795000681</v>
      </c>
      <c r="R23" s="181">
        <f t="shared" ca="1" si="5"/>
        <v>-1.6342892383595542E-2</v>
      </c>
      <c r="S23" s="179">
        <f t="shared" ca="1" si="6"/>
        <v>-21.452145215000009</v>
      </c>
      <c r="T23" s="175">
        <f t="shared" ca="1" si="7"/>
        <v>-4.2904290430000019E-2</v>
      </c>
      <c r="U23" s="187">
        <f>IF(VLOOKUP($C23,'份额-产品到期日期'!$A$2:$E$1004,5,FALSE)=0,"",VLOOKUP($C23,'份额-产品到期日期'!$A$2:$E$1004,5,FALSE))</f>
        <v>45115</v>
      </c>
      <c r="V23" s="179">
        <f>SUMIF(交易记录!C:C,C23,交易记录!AD:AD)</f>
        <v>0</v>
      </c>
      <c r="W23" s="179"/>
      <c r="X23" s="410">
        <f>IF(Y23=0,SUMIFS(J$16:J1148,E$16:E1148,E23),0)</f>
        <v>500</v>
      </c>
      <c r="Y23" s="404">
        <f>COUNTIFS(E$15:E22,E23)</f>
        <v>0</v>
      </c>
      <c r="Z23" s="382" t="str">
        <f>IF(VLOOKUP($C23,'份额-产品到期日期'!$A$2:$E$1004,3,FALSE)=0,"",VLOOKUP($C23,'份额-产品到期日期'!$A$2:$E$1004,3,FALSE))</f>
        <v/>
      </c>
      <c r="AA23" s="154"/>
      <c r="AB23" s="154" t="str">
        <f>LOOKUP(1,0/(交易记录!C:C=C23),交易记录!K:K)</f>
        <v>北京亚运村营业部</v>
      </c>
      <c r="AC23" s="154" t="str">
        <f>LOOKUP(1,0/(交易记录!D:D=D23),交易记录!L:L)</f>
        <v>朱开颖</v>
      </c>
      <c r="AD23" s="36" t="str">
        <f>VLOOKUP($C23,交易记录!$C$1:AU159,10,FALSE)</f>
        <v>朱开颖</v>
      </c>
      <c r="AE23" s="154">
        <f>LOOKUP(1,0/(交易记录!$C:$C=$C23),交易记录!Q:Q)</f>
        <v>1</v>
      </c>
      <c r="AF23" s="27">
        <f t="shared" si="10"/>
        <v>500</v>
      </c>
      <c r="AG23" s="154">
        <f t="shared" si="11"/>
        <v>0</v>
      </c>
      <c r="AH23" s="154">
        <f t="shared" si="8"/>
        <v>0</v>
      </c>
      <c r="AI23" s="7" t="str">
        <f t="shared" ca="1" si="9"/>
        <v>CD</v>
      </c>
    </row>
    <row r="24" spans="1:35" s="7" customFormat="1" ht="32.85" customHeight="1">
      <c r="B24" s="355" t="str">
        <f>LOOKUP(1,0/(交易记录!C:C=C24),交易记录!J:J)</f>
        <v>一对一产品</v>
      </c>
      <c r="C24" s="167" t="s">
        <v>787</v>
      </c>
      <c r="D24" s="168" t="str">
        <f>VLOOKUP($C24,交易记录!$C:$P,2,FALSE)</f>
        <v>仲阳金石蓝田</v>
      </c>
      <c r="E24" s="169" t="str">
        <f>VLOOKUP($C24,交易记录!$C:$P,3,FALSE)</f>
        <v>成都朋锦仲阳投资管理中心（有限合伙）</v>
      </c>
      <c r="F24" s="176" t="str">
        <f>LOOKUP(1,0/(交易记录!C:C=C24),交易记录!F:F)</f>
        <v>量化对冲</v>
      </c>
      <c r="G24" s="176" t="str">
        <f>LOOKUP(1,0/(交易记录!C:C=C24),交易记录!G:G)</f>
        <v>量化对冲</v>
      </c>
      <c r="H24" s="229"/>
      <c r="I24" s="176" t="str">
        <f>LOOKUP(1,0/(交易记录!C:C=C24),交易记录!I:I)</f>
        <v>中性</v>
      </c>
      <c r="J24" s="403">
        <f>SUMIF(交易记录!C:C,C24,交易记录!N:N)</f>
        <v>4000</v>
      </c>
      <c r="K24" s="170">
        <f>SUMIF(交易记录!C:C,C24,交易记录!T:T)</f>
        <v>40387722.130000003</v>
      </c>
      <c r="L24" s="176">
        <f>LOOKUP(1,0/(交易记录!C:C=C24),交易记录!W:W)</f>
        <v>0.99040000006061246</v>
      </c>
      <c r="M24" s="177">
        <f>LOOKUP(1,0/(交易记录!C:C=C24),交易记录!AA:AA)</f>
        <v>0.95660000000000001</v>
      </c>
      <c r="N24" s="178">
        <f t="shared" ca="1" si="1"/>
        <v>0.95109999999999995</v>
      </c>
      <c r="O24" s="161">
        <f t="shared" ca="1" si="2"/>
        <v>3841.2762517843003</v>
      </c>
      <c r="P24" s="154">
        <f t="shared" ca="1" si="3"/>
        <v>3.9259832415729862E-2</v>
      </c>
      <c r="Q24" s="180">
        <f t="shared" ca="1" si="4"/>
        <v>-22.213247171500246</v>
      </c>
      <c r="R24" s="181">
        <f t="shared" ca="1" si="5"/>
        <v>-5.7495295839431471E-3</v>
      </c>
      <c r="S24" s="179">
        <f t="shared" ca="1" si="6"/>
        <v>-158.72374821570014</v>
      </c>
      <c r="T24" s="175">
        <f t="shared" ca="1" si="7"/>
        <v>-3.9680937053925038E-2</v>
      </c>
      <c r="U24" s="187">
        <f>IF(VLOOKUP($C24,'份额-产品到期日期'!$A$2:$E$1004,5,FALSE)=0,"",VLOOKUP($C24,'份额-产品到期日期'!$A$2:$E$1004,5,FALSE))</f>
        <v>45122</v>
      </c>
      <c r="V24" s="179">
        <f>SUMIF(交易记录!C:C,C24,交易记录!AD:AD)</f>
        <v>0</v>
      </c>
      <c r="W24" s="179"/>
      <c r="X24" s="410">
        <f>IF(Y24=0,SUMIFS(J$16:J1149,E$16:E1149,E24),0)</f>
        <v>4000</v>
      </c>
      <c r="Y24" s="404">
        <f>COUNTIFS(E$15:E23,E24)</f>
        <v>0</v>
      </c>
      <c r="Z24" s="382" t="str">
        <f>IF(VLOOKUP($C24,'份额-产品到期日期'!$A$2:$E$1004,3,FALSE)=0,"",VLOOKUP($C24,'份额-产品到期日期'!$A$2:$E$1004,3,FALSE))</f>
        <v/>
      </c>
      <c r="AA24" s="154"/>
      <c r="AB24" s="154" t="str">
        <f>LOOKUP(1,0/(交易记录!C:C=C24),交易记录!K:K)</f>
        <v>深圳分公司</v>
      </c>
      <c r="AC24" s="154" t="str">
        <f>LOOKUP(1,0/(交易记录!D:D=D24),交易记录!L:L)</f>
        <v>黄警颖</v>
      </c>
      <c r="AD24" s="36" t="str">
        <f>VLOOKUP($C24,交易记录!$C$1:AU159,10,FALSE)</f>
        <v>黄警颖</v>
      </c>
      <c r="AE24" s="154">
        <f>LOOKUP(1,0/(交易记录!$C:$C=$C24),交易记录!Q:Q)</f>
        <v>1</v>
      </c>
      <c r="AF24" s="27">
        <f t="shared" si="10"/>
        <v>4000</v>
      </c>
      <c r="AG24" s="154">
        <f t="shared" si="11"/>
        <v>0</v>
      </c>
      <c r="AH24" s="154">
        <f t="shared" si="8"/>
        <v>0</v>
      </c>
      <c r="AI24" s="7" t="str">
        <f t="shared" ca="1" si="9"/>
        <v>JB</v>
      </c>
    </row>
    <row r="25" spans="1:35" s="7" customFormat="1" ht="32.85" customHeight="1">
      <c r="B25" s="355" t="str">
        <f>LOOKUP(1,0/(交易记录!C:C=C25),交易记录!J:J)</f>
        <v>一对一产品</v>
      </c>
      <c r="C25" s="167" t="s">
        <v>835</v>
      </c>
      <c r="D25" s="168" t="str">
        <f>VLOOKUP($C25,交易记录!$C:$P,2,FALSE)</f>
        <v>本利达利磐金选</v>
      </c>
      <c r="E25" s="169" t="str">
        <f>VLOOKUP($C25,交易记录!$C:$P,3,FALSE)</f>
        <v>深圳市本利达资产管理有限公司</v>
      </c>
      <c r="F25" s="176" t="str">
        <f>LOOKUP(1,0/(交易记录!C:C=C25),交易记录!F:F)</f>
        <v>量化对冲</v>
      </c>
      <c r="G25" s="176" t="str">
        <f>LOOKUP(1,0/(交易记录!C:C=C25),交易记录!G:G)</f>
        <v>量化对冲</v>
      </c>
      <c r="H25" s="229"/>
      <c r="I25" s="176" t="str">
        <f>LOOKUP(1,0/(交易记录!C:C=C25),交易记录!I:I)</f>
        <v>中性</v>
      </c>
      <c r="J25" s="403">
        <f>SUMIF(交易记录!C:C,C25,交易记录!N:N)</f>
        <v>2000</v>
      </c>
      <c r="K25" s="170">
        <f>SUMIF(交易记录!C:C,C25,交易记录!T:T)</f>
        <v>20156443.349999998</v>
      </c>
      <c r="L25" s="176">
        <f>LOOKUP(1,0/(交易记录!C:C=C25),交易记录!W:W)</f>
        <v>0.99223854390958333</v>
      </c>
      <c r="M25" s="177">
        <f>LOOKUP(1,0/(交易记录!C:C=C25),交易记录!AA:AA)</f>
        <v>0.9845577465457962</v>
      </c>
      <c r="N25" s="178">
        <f t="shared" ca="1" si="1"/>
        <v>0.98460000000000003</v>
      </c>
      <c r="O25" s="161">
        <f t="shared" ca="1" si="2"/>
        <v>1984.6034122409999</v>
      </c>
      <c r="P25" s="154">
        <f t="shared" ca="1" si="3"/>
        <v>2.0283674557401366E-2</v>
      </c>
      <c r="Q25" s="180">
        <f t="shared" ca="1" si="4"/>
        <v>8.5167935600138522E-2</v>
      </c>
      <c r="R25" s="181">
        <f t="shared" ca="1" si="5"/>
        <v>4.2916176681506712E-5</v>
      </c>
      <c r="S25" s="179">
        <f t="shared" ca="1" si="6"/>
        <v>-15.396587759000319</v>
      </c>
      <c r="T25" s="175">
        <f t="shared" ca="1" si="7"/>
        <v>-7.6982938795001595E-3</v>
      </c>
      <c r="U25" s="187">
        <f>IF(VLOOKUP($C25,'份额-产品到期日期'!$A$2:$E$1004,5,FALSE)=0,"",VLOOKUP($C25,'份额-产品到期日期'!$A$2:$E$1004,5,FALSE))</f>
        <v>45141</v>
      </c>
      <c r="V25" s="179">
        <f>SUMIF(交易记录!C:C,C25,交易记录!AD:AD)</f>
        <v>0</v>
      </c>
      <c r="W25" s="179"/>
      <c r="X25" s="410">
        <f>IF(Y25=0,SUMIFS(J$16:J1150,E$16:E1150,E25),0)</f>
        <v>2000</v>
      </c>
      <c r="Y25" s="404">
        <f>COUNTIFS(E$15:E24,E25)</f>
        <v>0</v>
      </c>
      <c r="Z25" s="382" t="str">
        <f>IF(VLOOKUP($C25,'份额-产品到期日期'!$A$2:$E$1004,3,FALSE)=0,"",VLOOKUP($C25,'份额-产品到期日期'!$A$2:$E$1004,3,FALSE))</f>
        <v/>
      </c>
      <c r="AA25" s="154"/>
      <c r="AB25" s="154" t="str">
        <f>LOOKUP(1,0/(交易记录!C:C=C25),交易记录!K:K)</f>
        <v>广州珠江新城营业部</v>
      </c>
      <c r="AC25" s="154" t="str">
        <f>LOOKUP(1,0/(交易记录!D:D=D25),交易记录!L:L)</f>
        <v>林少铭、李凡平</v>
      </c>
      <c r="AD25" s="36" t="str">
        <f>VLOOKUP($C25,交易记录!$C$1:AU159,10,FALSE)</f>
        <v>林少铭、李凡平</v>
      </c>
      <c r="AE25" s="154">
        <f>LOOKUP(1,0/(交易记录!$C:$C=$C25),交易记录!Q:Q)</f>
        <v>1</v>
      </c>
      <c r="AF25" s="27">
        <f t="shared" si="10"/>
        <v>2000</v>
      </c>
      <c r="AG25" s="154">
        <f t="shared" si="11"/>
        <v>0</v>
      </c>
      <c r="AH25" s="154">
        <f t="shared" si="8"/>
        <v>0</v>
      </c>
      <c r="AI25" s="7" t="str">
        <f t="shared" ca="1" si="9"/>
        <v>JH</v>
      </c>
    </row>
    <row r="26" spans="1:35" s="7" customFormat="1" ht="32.85" customHeight="1">
      <c r="B26" s="355" t="str">
        <f>LOOKUP(1,0/(交易记录!C:C=C26),交易记录!J:J)</f>
        <v>一对一产品</v>
      </c>
      <c r="C26" s="228" t="s">
        <v>981</v>
      </c>
      <c r="D26" s="168" t="str">
        <f>VLOOKUP($C26,交易记录!$C:$P,2,FALSE)</f>
        <v>子午中性三号</v>
      </c>
      <c r="E26" s="169" t="str">
        <f>VLOOKUP($C26,交易记录!$C:$P,3,FALSE)</f>
        <v>上海子午投资管理有限公司</v>
      </c>
      <c r="F26" s="176" t="str">
        <f>LOOKUP(1,0/(交易记录!C:C=C26),交易记录!F:F)</f>
        <v>量化对冲</v>
      </c>
      <c r="G26" s="176" t="str">
        <f>LOOKUP(1,0/(交易记录!C:C=C26),交易记录!G:G)</f>
        <v>量化对冲</v>
      </c>
      <c r="H26" s="229"/>
      <c r="I26" s="176" t="str">
        <f>LOOKUP(1,0/(交易记录!C:C=C26),交易记录!I:I)</f>
        <v>中性</v>
      </c>
      <c r="J26" s="403">
        <f>SUMIF(交易记录!C:C,C26,交易记录!N:N)</f>
        <v>1000</v>
      </c>
      <c r="K26" s="170">
        <f>SUMIF(交易记录!C:C,C26,交易记录!T:T)</f>
        <v>10008006.41</v>
      </c>
      <c r="L26" s="176">
        <f>LOOKUP(1,0/(交易记录!C:C=C26),交易记录!W:W)</f>
        <v>0.99919999951318972</v>
      </c>
      <c r="M26" s="177">
        <f>LOOKUP(1,0/(交易记录!C:C=C26),交易记录!AA:AA)</f>
        <v>1.0234999999999999</v>
      </c>
      <c r="N26" s="178">
        <f t="shared" ca="1" si="1"/>
        <v>1.0430999999999999</v>
      </c>
      <c r="O26" s="161">
        <f t="shared" ca="1" si="2"/>
        <v>1043.9351486271</v>
      </c>
      <c r="P26" s="154">
        <f t="shared" ca="1" si="3"/>
        <v>1.0669557798388568E-2</v>
      </c>
      <c r="Q26" s="180">
        <f t="shared" ca="1" si="4"/>
        <v>19.61569256360006</v>
      </c>
      <c r="R26" s="181">
        <f t="shared" ca="1" si="5"/>
        <v>1.9149975574010769E-2</v>
      </c>
      <c r="S26" s="179">
        <f t="shared" ca="1" si="6"/>
        <v>43.935148627099963</v>
      </c>
      <c r="T26" s="175">
        <f t="shared" ca="1" si="7"/>
        <v>4.3935148627099962E-2</v>
      </c>
      <c r="U26" s="187">
        <f>IF(VLOOKUP($C26,'份额-产品到期日期'!$A$2:$E$1004,5,FALSE)=0,"",VLOOKUP($C26,'份额-产品到期日期'!$A$2:$E$1004,5,FALSE))</f>
        <v>45216</v>
      </c>
      <c r="V26" s="179">
        <f>SUMIF(交易记录!C:C,C26,交易记录!AD:AD)</f>
        <v>0</v>
      </c>
      <c r="W26" s="179"/>
      <c r="X26" s="410">
        <f>IF(Y26=0,SUMIFS(J$16:J1151,E$16:E1151,E26),0)</f>
        <v>1000</v>
      </c>
      <c r="Y26" s="404">
        <f>COUNTIFS(E$15:E25,E26)</f>
        <v>0</v>
      </c>
      <c r="Z26" s="382" t="str">
        <f>IF(VLOOKUP($C26,'份额-产品到期日期'!$A$2:$E$1004,3,FALSE)=0,"",VLOOKUP($C26,'份额-产品到期日期'!$A$2:$E$1004,3,FALSE))</f>
        <v/>
      </c>
      <c r="AA26" s="154"/>
      <c r="AB26" s="154" t="str">
        <f>LOOKUP(1,0/(交易记录!C:C=C26),交易记录!K:K)</f>
        <v>济南龙奥西路营业部</v>
      </c>
      <c r="AC26" s="154" t="str">
        <f>LOOKUP(1,0/(交易记录!D:D=D26),交易记录!L:L)</f>
        <v>倪春燕</v>
      </c>
      <c r="AD26" s="36" t="str">
        <f>VLOOKUP($C26,交易记录!$C$1:AU159,10,FALSE)</f>
        <v>倪春燕</v>
      </c>
      <c r="AE26" s="154">
        <f>LOOKUP(1,0/(交易记录!$C:$C=$C26),交易记录!Q:Q)</f>
        <v>1</v>
      </c>
      <c r="AF26" s="27">
        <f t="shared" si="10"/>
        <v>1000</v>
      </c>
      <c r="AG26" s="154">
        <f t="shared" si="11"/>
        <v>0</v>
      </c>
      <c r="AH26" s="154">
        <f t="shared" si="8"/>
        <v>0</v>
      </c>
      <c r="AI26" s="7" t="str">
        <f t="shared" ca="1" si="9"/>
        <v>JN</v>
      </c>
    </row>
    <row r="27" spans="1:35" s="7" customFormat="1" ht="32.85" customHeight="1">
      <c r="B27" s="355" t="str">
        <f>LOOKUP(1,0/(交易记录!C:C=C27),交易记录!J:J)</f>
        <v>一对一产品</v>
      </c>
      <c r="C27" s="228" t="s">
        <v>1007</v>
      </c>
      <c r="D27" s="168" t="str">
        <f>VLOOKUP($C27,交易记录!$C:$P,2,FALSE)</f>
        <v>洛书裕和景熙</v>
      </c>
      <c r="E27" s="169" t="str">
        <f>VLOOKUP($C27,交易记录!$C:$P,3,FALSE)</f>
        <v>上海洛书投资管理有限公司</v>
      </c>
      <c r="F27" s="176" t="str">
        <f>LOOKUP(1,0/(交易记录!C:C=C27),交易记录!F:F)</f>
        <v>多策略灵活配置</v>
      </c>
      <c r="G27" s="176" t="str">
        <f>LOOKUP(1,0/(交易记录!C:C=C27),交易记录!G:G)</f>
        <v>多策略灵活配置</v>
      </c>
      <c r="H27" s="229"/>
      <c r="I27" s="176" t="str">
        <f>LOOKUP(1,0/(交易记录!C:C=C27),交易记录!I:I)</f>
        <v>CTA+指增</v>
      </c>
      <c r="J27" s="403">
        <f>SUMIF(交易记录!C:C,C27,交易记录!N:N)</f>
        <v>2000</v>
      </c>
      <c r="K27" s="170">
        <f>SUMIF(交易记录!C:C,C27,交易记录!T:T)</f>
        <v>20279862.100000001</v>
      </c>
      <c r="L27" s="176">
        <f>LOOKUP(1,0/(交易记录!C:C=C27),交易记录!W:W)</f>
        <v>0.98619999985108375</v>
      </c>
      <c r="M27" s="177">
        <f>LOOKUP(1,0/(交易记录!C:C=C27),交易记录!AA:AA)</f>
        <v>0.95750000000000002</v>
      </c>
      <c r="N27" s="178">
        <f t="shared" ca="1" si="1"/>
        <v>0.98129999999999995</v>
      </c>
      <c r="O27" s="161">
        <f t="shared" ca="1" si="2"/>
        <v>1990.062867873</v>
      </c>
      <c r="P27" s="154">
        <f t="shared" ca="1" si="3"/>
        <v>2.0339473021022375E-2</v>
      </c>
      <c r="Q27" s="180">
        <f t="shared" ca="1" si="4"/>
        <v>48.266071797999871</v>
      </c>
      <c r="R27" s="181">
        <f t="shared" ca="1" si="5"/>
        <v>2.4856396866840713E-2</v>
      </c>
      <c r="S27" s="179">
        <f t="shared" ca="1" si="6"/>
        <v>-9.9371321270000053</v>
      </c>
      <c r="T27" s="175">
        <f t="shared" ca="1" si="7"/>
        <v>-4.9685660635000028E-3</v>
      </c>
      <c r="U27" s="187">
        <f>IF(VLOOKUP($C27,'份额-产品到期日期'!$A$2:$E$1004,5,FALSE)=0,"",VLOOKUP($C27,'份额-产品到期日期'!$A$2:$E$1004,5,FALSE))</f>
        <v>45234</v>
      </c>
      <c r="V27" s="179">
        <f>SUMIF(交易记录!C:C,C27,交易记录!AD:AD)</f>
        <v>0</v>
      </c>
      <c r="W27" s="179"/>
      <c r="X27" s="410">
        <f>IF(Y27=0,SUMIFS(J$16:J1152,E$16:E1152,E27),0)</f>
        <v>2000</v>
      </c>
      <c r="Y27" s="404">
        <f>COUNTIFS(E$15:E26,E27)</f>
        <v>0</v>
      </c>
      <c r="Z27" s="382" t="str">
        <f>IF(VLOOKUP($C27,'份额-产品到期日期'!$A$2:$E$1004,3,FALSE)=0,"",VLOOKUP($C27,'份额-产品到期日期'!$A$2:$E$1004,3,FALSE))</f>
        <v/>
      </c>
      <c r="AA27" s="154"/>
      <c r="AB27" s="154" t="str">
        <f>LOOKUP(1,0/(交易记录!C:C=C27),交易记录!K:K)</f>
        <v>厦门莲岳路</v>
      </c>
      <c r="AC27" s="154" t="str">
        <f>LOOKUP(1,0/(交易记录!D:D=D27),交易记录!L:L)</f>
        <v>宋瑶</v>
      </c>
      <c r="AD27" s="36" t="str">
        <f>VLOOKUP($C27,交易记录!$C$1:AU159,10,FALSE)</f>
        <v>宋瑶</v>
      </c>
      <c r="AE27" s="154">
        <f>LOOKUP(1,0/(交易记录!$C:$C=$C27),交易记录!Q:Q)</f>
        <v>1</v>
      </c>
      <c r="AF27" s="27">
        <f t="shared" si="10"/>
        <v>2000</v>
      </c>
      <c r="AG27" s="154">
        <f t="shared" si="11"/>
        <v>0</v>
      </c>
      <c r="AH27" s="154">
        <f t="shared" si="8"/>
        <v>0</v>
      </c>
      <c r="AI27" s="7" t="str">
        <f t="shared" ca="1" si="9"/>
        <v>AH</v>
      </c>
    </row>
    <row r="28" spans="1:35" s="7" customFormat="1" ht="32.85" customHeight="1">
      <c r="B28" s="355" t="str">
        <f>LOOKUP(1,0/(交易记录!C:C=C28),交易记录!J:J)</f>
        <v>一对一产品</v>
      </c>
      <c r="C28" s="228" t="s">
        <v>1146</v>
      </c>
      <c r="D28" s="168" t="str">
        <f>VLOOKUP($C28,交易记录!$C:$P,2,FALSE)</f>
        <v>杉树瑞升7号</v>
      </c>
      <c r="E28" s="169" t="str">
        <f>VLOOKUP($C28,交易记录!$C:$P,3,FALSE)</f>
        <v>上海杉树资产管理有限公司</v>
      </c>
      <c r="F28" s="176" t="str">
        <f>LOOKUP(1,0/(交易记录!C:C=C28),交易记录!F:F)</f>
        <v>量化对冲</v>
      </c>
      <c r="G28" s="176" t="str">
        <f>LOOKUP(1,0/(交易记录!C:C=C28),交易记录!G:G)</f>
        <v>量化对冲</v>
      </c>
      <c r="H28" s="229"/>
      <c r="I28" s="176" t="str">
        <f>LOOKUP(1,0/(交易记录!C:C=C28),交易记录!I:I)</f>
        <v>中性</v>
      </c>
      <c r="J28" s="403">
        <f>SUMIF(交易记录!C:C,C28,交易记录!N:N)</f>
        <v>1000</v>
      </c>
      <c r="K28" s="170">
        <f>SUMIF(交易记录!C:C,C28,交易记录!T:T)</f>
        <v>10010010.01</v>
      </c>
      <c r="L28" s="176">
        <f>LOOKUP(1,0/(交易记录!C:C=C28),交易记录!W:W)</f>
        <v>0.99900000000099898</v>
      </c>
      <c r="M28" s="177">
        <f>LOOKUP(1,0/(交易记录!C:C=C28),交易记录!AA:AA)</f>
        <v>0.99159999999999993</v>
      </c>
      <c r="N28" s="178">
        <f t="shared" ca="1" si="1"/>
        <v>0.99890000000000001</v>
      </c>
      <c r="O28" s="161">
        <f t="shared" ca="1" si="2"/>
        <v>999.89989989889989</v>
      </c>
      <c r="P28" s="154">
        <f t="shared" ca="1" si="3"/>
        <v>1.0219494753677564E-2</v>
      </c>
      <c r="Q28" s="180">
        <f t="shared" ca="1" si="4"/>
        <v>7.3073073073000838</v>
      </c>
      <c r="R28" s="181">
        <f t="shared" ca="1" si="5"/>
        <v>7.3618394513916829E-3</v>
      </c>
      <c r="S28" s="179">
        <f t="shared" ca="1" si="6"/>
        <v>-0.10010010109996763</v>
      </c>
      <c r="T28" s="175">
        <f t="shared" ca="1" si="7"/>
        <v>-1.0010010109996762E-4</v>
      </c>
      <c r="U28" s="187">
        <f>IF(VLOOKUP($C28,'份额-产品到期日期'!$A$2:$E$1004,5,FALSE)=0,"",VLOOKUP($C28,'份额-产品到期日期'!$A$2:$E$1004,5,FALSE))</f>
        <v>45262</v>
      </c>
      <c r="V28" s="179">
        <f>SUMIF(交易记录!C:C,C28,交易记录!AD:AD)</f>
        <v>0</v>
      </c>
      <c r="W28" s="179"/>
      <c r="X28" s="410">
        <f>IF(Y28=0,SUMIFS(J$16:J1153,E$16:E1153,E28),0)</f>
        <v>1000</v>
      </c>
      <c r="Y28" s="404">
        <f>COUNTIFS(E$15:E27,E28)</f>
        <v>0</v>
      </c>
      <c r="Z28" s="382" t="str">
        <f>IF(VLOOKUP($C28,'份额-产品到期日期'!$A$2:$E$1004,3,FALSE)=0,"",VLOOKUP($C28,'份额-产品到期日期'!$A$2:$E$1004,3,FALSE))</f>
        <v/>
      </c>
      <c r="AA28" s="154"/>
      <c r="AB28" s="154" t="str">
        <f>LOOKUP(1,0/(交易记录!C:C=C28),交易记录!K:K)</f>
        <v>上海静安南京西路营业部</v>
      </c>
      <c r="AC28" s="154" t="str">
        <f>LOOKUP(1,0/(交易记录!D:D=D28),交易记录!L:L)</f>
        <v>杨雁冰</v>
      </c>
      <c r="AD28" s="36" t="str">
        <f>VLOOKUP($C28,交易记录!$C$1:AU159,10,FALSE)</f>
        <v>杨雁冰</v>
      </c>
      <c r="AE28" s="154">
        <f>LOOKUP(1,0/(交易记录!$C:$C=$C28),交易记录!Q:Q)</f>
        <v>1</v>
      </c>
      <c r="AF28" s="27">
        <f t="shared" si="10"/>
        <v>1000</v>
      </c>
      <c r="AG28" s="154">
        <f t="shared" si="11"/>
        <v>0</v>
      </c>
      <c r="AH28" s="154">
        <f t="shared" si="8"/>
        <v>0</v>
      </c>
      <c r="AI28" s="7" t="str">
        <f t="shared" ca="1" si="9"/>
        <v>KR</v>
      </c>
    </row>
    <row r="29" spans="1:35" s="7" customFormat="1" ht="32.85" customHeight="1">
      <c r="A29" s="122"/>
      <c r="B29" s="355" t="str">
        <f>LOOKUP(1,0/(交易记录!C:C=C29),交易记录!J:J)</f>
        <v>一对一产品</v>
      </c>
      <c r="C29" s="228" t="s">
        <v>1151</v>
      </c>
      <c r="D29" s="168" t="str">
        <f>VLOOKUP($C29,交易记录!$C:$P,2,FALSE)</f>
        <v>概率金选中性1号</v>
      </c>
      <c r="E29" s="169" t="str">
        <f>VLOOKUP($C29,交易记录!$C:$P,3,FALSE)</f>
        <v>上海概率投资管理有限公司</v>
      </c>
      <c r="F29" s="176" t="str">
        <f>LOOKUP(1,0/(交易记录!C:C=C29),交易记录!F:F)</f>
        <v>量化对冲</v>
      </c>
      <c r="G29" s="176" t="str">
        <f>LOOKUP(1,0/(交易记录!C:C=C29),交易记录!G:G)</f>
        <v>量化对冲</v>
      </c>
      <c r="H29" s="229"/>
      <c r="I29" s="176" t="str">
        <f>LOOKUP(1,0/(交易记录!C:C=C29),交易记录!I:I)</f>
        <v>市场中性</v>
      </c>
      <c r="J29" s="403">
        <f>SUMIF(交易记录!C:C,C29,交易记录!N:N)</f>
        <v>3000</v>
      </c>
      <c r="K29" s="170">
        <f>SUMIF(交易记录!C:C,C29,交易记录!T:T)</f>
        <v>29947516.760000002</v>
      </c>
      <c r="L29" s="176">
        <f>LOOKUP(1,0/(交易记录!C:C=C29),交易记录!W:W)</f>
        <v>1.0017525072419393</v>
      </c>
      <c r="M29" s="177">
        <f>LOOKUP(1,0/(交易记录!C:C=C29),交易记录!AA:AA)</f>
        <v>1.0007815982431298</v>
      </c>
      <c r="N29" s="178">
        <f t="shared" ca="1" si="1"/>
        <v>1.012</v>
      </c>
      <c r="O29" s="161">
        <f t="shared" ca="1" si="2"/>
        <v>3030.6886961120003</v>
      </c>
      <c r="P29" s="154">
        <f t="shared" ca="1" si="3"/>
        <v>3.0975207851384003E-2</v>
      </c>
      <c r="Q29" s="180">
        <f t="shared" ca="1" si="4"/>
        <v>33.596327463428281</v>
      </c>
      <c r="R29" s="181">
        <f t="shared" ca="1" si="5"/>
        <v>1.1209640321688585E-2</v>
      </c>
      <c r="S29" s="179">
        <f t="shared" ca="1" si="6"/>
        <v>30.688696112000127</v>
      </c>
      <c r="T29" s="175">
        <f t="shared" ca="1" si="7"/>
        <v>1.0229565370666709E-2</v>
      </c>
      <c r="U29" s="187">
        <f>IF(VLOOKUP($C29,'份额-产品到期日期'!$A$2:$E$1004,5,FALSE)=0,"",VLOOKUP($C29,'份额-产品到期日期'!$A$2:$E$1004,5,FALSE))</f>
        <v>45262</v>
      </c>
      <c r="V29" s="179">
        <f>SUMIF(交易记录!C:C,C29,交易记录!AD:AD)</f>
        <v>0</v>
      </c>
      <c r="W29" s="179"/>
      <c r="X29" s="410">
        <f>IF(Y29=0,SUMIFS(J$16:J1154,E$16:E1154,E29),0)</f>
        <v>3000</v>
      </c>
      <c r="Y29" s="404">
        <f>COUNTIFS(E$15:E28,E29)</f>
        <v>0</v>
      </c>
      <c r="Z29" s="382" t="str">
        <f>IF(VLOOKUP($C29,'份额-产品到期日期'!$A$2:$E$1004,3,FALSE)=0,"",VLOOKUP($C29,'份额-产品到期日期'!$A$2:$E$1004,3,FALSE))</f>
        <v/>
      </c>
      <c r="AA29" s="154"/>
      <c r="AB29" s="154" t="str">
        <f>LOOKUP(1,0/(交易记录!C:C=C29),交易记录!K:K)</f>
        <v>广州珠江新城营业部</v>
      </c>
      <c r="AC29" s="154" t="str">
        <f>LOOKUP(1,0/(交易记录!D:D=D29),交易记录!L:L)</f>
        <v>赵冰纯</v>
      </c>
      <c r="AD29" s="36" t="str">
        <f>VLOOKUP($C29,交易记录!$C$1:AU159,10,FALSE)</f>
        <v>赵冰纯</v>
      </c>
      <c r="AE29" s="154">
        <f>LOOKUP(1,0/(交易记录!$C:$C=$C29),交易记录!Q:Q)</f>
        <v>1</v>
      </c>
      <c r="AF29" s="27">
        <f t="shared" si="10"/>
        <v>3000</v>
      </c>
      <c r="AG29" s="154">
        <f t="shared" si="11"/>
        <v>0</v>
      </c>
      <c r="AH29" s="154">
        <f t="shared" si="8"/>
        <v>0</v>
      </c>
      <c r="AI29" s="7" t="str">
        <f t="shared" ca="1" si="9"/>
        <v>KX</v>
      </c>
    </row>
    <row r="30" spans="1:35" s="7" customFormat="1" ht="32.85" customHeight="1">
      <c r="A30" s="122"/>
      <c r="B30" s="355" t="str">
        <f>LOOKUP(1,0/(交易记录!C:C=C30),交易记录!J:J)</f>
        <v>一对多产品</v>
      </c>
      <c r="C30" s="228" t="s">
        <v>1598</v>
      </c>
      <c r="D30" s="168" t="str">
        <f>VLOOKUP($C30,交易记录!$C:$P,2,FALSE)</f>
        <v>御澜伏尔加元创5号</v>
      </c>
      <c r="E30" s="169" t="str">
        <f>VLOOKUP($C30,交易记录!$C:$P,3,FALSE)</f>
        <v>广东御澜资产管理有限公司</v>
      </c>
      <c r="F30" s="176" t="str">
        <f>LOOKUP(1,0/(交易记录!C:C=C30),交易记录!F:F)</f>
        <v>量化期货</v>
      </c>
      <c r="G30" s="176" t="str">
        <f>LOOKUP(1,0/(交易记录!C:C=C30),交易记录!G:G)</f>
        <v>量化期货</v>
      </c>
      <c r="H30" s="229"/>
      <c r="I30" s="176" t="str">
        <f>LOOKUP(1,0/(交易记录!C:C=C30),交易记录!I:I)</f>
        <v>商品日内CTA策略</v>
      </c>
      <c r="J30" s="403">
        <f>SUMIF(交易记录!C:C,C30,交易记录!N:N)</f>
        <v>200</v>
      </c>
      <c r="K30" s="170">
        <f>SUMIF(交易记录!C:C,C30,交易记录!T:T)</f>
        <v>1627339.3</v>
      </c>
      <c r="L30" s="176">
        <f>LOOKUP(1,0/(交易记录!C:C=C30),交易记录!W:W)</f>
        <v>1.22900000018435</v>
      </c>
      <c r="M30" s="177">
        <f>LOOKUP(1,0/(交易记录!C:C=C30),交易记录!AA:AA)</f>
        <v>1.22900000018435</v>
      </c>
      <c r="N30" s="178">
        <f t="shared" ref="N30" ca="1" si="12">LOOKUP(10000,INDIRECT($G30&amp;"!"&amp;AI30&amp;":"&amp;AI30))</f>
        <v>1.232</v>
      </c>
      <c r="O30" s="161">
        <f t="shared" ref="O30" ca="1" si="13">K30*N30/10000</f>
        <v>200.48820176000001</v>
      </c>
      <c r="P30" s="154">
        <f t="shared" ref="P30" ca="1" si="14">O30/$C$9</f>
        <v>2.0490932405011065E-3</v>
      </c>
      <c r="Q30" s="180">
        <f t="shared" ref="Q30" ca="1" si="15">(N30-M30)*K30/10000</f>
        <v>0.48820176000000376</v>
      </c>
      <c r="R30" s="181">
        <f t="shared" ref="R30" ca="1" si="16">N30/M30-1</f>
        <v>2.4410087999999774E-3</v>
      </c>
      <c r="S30" s="179">
        <f t="shared" ref="S30" ca="1" si="17">(N30-L30)*K30/10000</f>
        <v>0.48820176000000376</v>
      </c>
      <c r="T30" s="175">
        <f t="shared" ref="T30" ca="1" si="18">(S30+V30)/J30</f>
        <v>2.4410088000000186E-3</v>
      </c>
      <c r="U30" s="187">
        <f>IF(VLOOKUP($C30,'份额-产品到期日期'!$A$2:$E$1004,5,FALSE)=0,"",VLOOKUP($C30,'份额-产品到期日期'!$A$2:$E$1004,5,FALSE))</f>
        <v>45321</v>
      </c>
      <c r="V30" s="179">
        <f>SUMIF(交易记录!C:C,C30,交易记录!AD:AD)</f>
        <v>0</v>
      </c>
      <c r="W30" s="179"/>
      <c r="X30" s="410">
        <f>IF(Y30=0,SUMIFS(J$16:J1155,E$16:E1155,E30),0)</f>
        <v>200</v>
      </c>
      <c r="Y30" s="404">
        <f>COUNTIFS(E$15:E29,E30)</f>
        <v>0</v>
      </c>
      <c r="Z30" s="382">
        <f>IF(VLOOKUP($C30,'份额-产品到期日期'!$A$2:$E$1004,3,FALSE)=0,"",VLOOKUP($C30,'份额-产品到期日期'!$A$2:$E$1004,3,FALSE))</f>
        <v>23338264.530000001</v>
      </c>
      <c r="AA30" s="154"/>
      <c r="AB30" s="154" t="str">
        <f>LOOKUP(1,0/(交易记录!C:C=C30),交易记录!K:K)</f>
        <v>天津分公司</v>
      </c>
      <c r="AC30" s="154" t="str">
        <f>LOOKUP(1,0/(交易记录!D:D=D30),交易记录!L:L)</f>
        <v>刘欣</v>
      </c>
      <c r="AD30" s="36" t="str">
        <f>VLOOKUP($C30,交易记录!$C$1:AU1156,10,FALSE)</f>
        <v>刘欣</v>
      </c>
      <c r="AE30" s="154">
        <f>LOOKUP(1,0/(交易记录!$C:$C=$C30),交易记录!Q:Q)</f>
        <v>1</v>
      </c>
      <c r="AF30" s="27">
        <f t="shared" ref="AF30" si="19">J30*AE30</f>
        <v>200</v>
      </c>
      <c r="AG30" s="154">
        <f t="shared" ref="AG30" si="20">1-AE30</f>
        <v>0</v>
      </c>
      <c r="AH30" s="154">
        <f t="shared" ref="AH30" si="21">AG30*J30</f>
        <v>0</v>
      </c>
      <c r="AI30" s="7" t="str">
        <f t="shared" ref="AI30" ca="1" si="22">IF(MATCH(D30,INDIRECT($G30&amp;"!$1:$1"),0)&gt;26,CHAR(ROUNDUP(MATCH(D30,INDIRECT($G30&amp;"!$1:$1"),0)/26,0)+63)&amp;CHAR(MOD(MATCH(D30,INDIRECT($G30&amp;"!$1:$1"),0)-1,26)+65),CHAR(MOD(MATCH(D30,INDIRECT($G30&amp;"!$1:$1"),0)-1,26)+65))</f>
        <v>EF</v>
      </c>
    </row>
    <row r="31" spans="1:35" s="7" customFormat="1" ht="32.85" customHeight="1">
      <c r="A31" s="122"/>
      <c r="B31" s="355" t="str">
        <f>LOOKUP(1,0/(交易记录!C:C=C31),交易记录!J:J)</f>
        <v>一对多产品</v>
      </c>
      <c r="C31" s="167" t="s">
        <v>1590</v>
      </c>
      <c r="D31" s="168" t="str">
        <f>VLOOKUP($C31,交易记录!$C:$P,2,FALSE)</f>
        <v>龙全5号</v>
      </c>
      <c r="E31" s="169" t="str">
        <f>VLOOKUP($C31,交易记录!$C:$P,3,FALSE)</f>
        <v>上海龙全投资管理有限公司</v>
      </c>
      <c r="F31" s="176" t="str">
        <f>LOOKUP(1,0/(交易记录!C:C=C31),交易记录!F:F)</f>
        <v>股票多头</v>
      </c>
      <c r="G31" s="176" t="str">
        <f>LOOKUP(1,0/(交易记录!C:C=C31),交易记录!G:G)</f>
        <v>股票多头</v>
      </c>
      <c r="H31" s="229"/>
      <c r="I31" s="176" t="str">
        <f>LOOKUP(1,0/(交易记录!C:C=C31),交易记录!I:I)</f>
        <v>主观多头</v>
      </c>
      <c r="J31" s="403">
        <f>SUMIF(交易记录!C:C,C31,交易记录!N:N)</f>
        <v>500</v>
      </c>
      <c r="K31" s="170">
        <f>SUMIF(交易记录!C:C,C31,交易记录!T:T)</f>
        <v>2296738.63</v>
      </c>
      <c r="L31" s="176">
        <f>LOOKUP(1,0/(交易记录!C:C=C31),交易记录!W:W)</f>
        <v>2.1770000010841462</v>
      </c>
      <c r="M31" s="177">
        <f>LOOKUP(1,0/(交易记录!C:C=C31),交易记录!AA:AA)</f>
        <v>2.1770000010841462</v>
      </c>
      <c r="N31" s="178">
        <f t="shared" ref="N31" ca="1" si="23">LOOKUP(10000,INDIRECT($G31&amp;"!"&amp;AI31&amp;":"&amp;AI31))</f>
        <v>2.3025000000000002</v>
      </c>
      <c r="O31" s="161">
        <f t="shared" ref="O31" ca="1" si="24">K31*N31/10000</f>
        <v>528.82406955750002</v>
      </c>
      <c r="P31" s="154">
        <f t="shared" ref="P31" ca="1" si="25">O31/$C$9</f>
        <v>5.4048558310764126E-3</v>
      </c>
      <c r="Q31" s="180">
        <f t="shared" ref="Q31" ca="1" si="26">(N31-M31)*K31/10000</f>
        <v>28.824069557500014</v>
      </c>
      <c r="R31" s="181">
        <f t="shared" ref="R31" ca="1" si="27">N31/M31-1</f>
        <v>5.7648139115000108E-2</v>
      </c>
      <c r="S31" s="179">
        <f t="shared" ref="S31" ca="1" si="28">(N31-L31)*K31/10000</f>
        <v>28.824069557500014</v>
      </c>
      <c r="T31" s="175">
        <f t="shared" ref="T31" ca="1" si="29">(S31+V31)/J31</f>
        <v>5.7648139115000024E-2</v>
      </c>
      <c r="U31" s="187">
        <f>IF(VLOOKUP($C31,'份额-产品到期日期'!$A$2:$E$1004,5,FALSE)=0,"",VLOOKUP($C31,'份额-产品到期日期'!$A$2:$E$1004,5,FALSE))</f>
        <v>45309</v>
      </c>
      <c r="V31" s="179">
        <f>SUMIF(交易记录!C:C,C31,交易记录!AD:AD)</f>
        <v>0</v>
      </c>
      <c r="W31" s="179"/>
      <c r="X31" s="410">
        <f>IF(Y31=0,SUMIFS(J$16:J1155,E$16:E1155,E31),0)</f>
        <v>500</v>
      </c>
      <c r="Y31" s="404">
        <f>COUNTIFS(E$15:E30,E31)</f>
        <v>0</v>
      </c>
      <c r="Z31" s="382">
        <f>IF(VLOOKUP($C31,'份额-产品到期日期'!$A$2:$E$1004,3,FALSE)=0,"",VLOOKUP($C31,'份额-产品到期日期'!$A$2:$E$1004,3,FALSE))</f>
        <v>55490490.509999998</v>
      </c>
      <c r="AA31" s="154"/>
      <c r="AB31" s="154" t="str">
        <f>LOOKUP(1,0/(交易记录!C:C=C31),交易记录!K:K)</f>
        <v>杭州教工路营业部</v>
      </c>
      <c r="AC31" s="154" t="str">
        <f>LOOKUP(1,0/(交易记录!D:D=D31),交易记录!L:L)</f>
        <v>郭向楠</v>
      </c>
      <c r="AD31" s="36" t="str">
        <f>VLOOKUP($C31,交易记录!$C$1:AU1157,10,FALSE)</f>
        <v>郭向楠</v>
      </c>
      <c r="AE31" s="154">
        <f>LOOKUP(1,0/(交易记录!$C:$C=$C31),交易记录!Q:Q)</f>
        <v>1</v>
      </c>
      <c r="AF31" s="27">
        <f t="shared" ref="AF31" si="30">J31*AE31</f>
        <v>500</v>
      </c>
      <c r="AG31" s="154">
        <f t="shared" ref="AG31" si="31">1-AE31</f>
        <v>0</v>
      </c>
      <c r="AH31" s="154">
        <f t="shared" ref="AH31" si="32">AG31*J31</f>
        <v>0</v>
      </c>
      <c r="AI31" s="7" t="str">
        <f t="shared" ref="AI31" ca="1" si="33">IF(MATCH(D31,INDIRECT($G31&amp;"!$1:$1"),0)&gt;26,CHAR(ROUNDUP(MATCH(D31,INDIRECT($G31&amp;"!$1:$1"),0)/26,0)+63)&amp;CHAR(MOD(MATCH(D31,INDIRECT($G31&amp;"!$1:$1"),0)-1,26)+65),CHAR(MOD(MATCH(D31,INDIRECT($G31&amp;"!$1:$1"),0)-1,26)+65))</f>
        <v>JH</v>
      </c>
    </row>
    <row r="32" spans="1:35" s="7" customFormat="1" ht="32.85" customHeight="1">
      <c r="A32" s="133"/>
      <c r="B32" s="355" t="str">
        <f>LOOKUP(1,0/(交易记录!C:C=C32),交易记录!J:J)</f>
        <v>一对多产品</v>
      </c>
      <c r="C32" s="167" t="s">
        <v>1580</v>
      </c>
      <c r="D32" s="168" t="str">
        <f>VLOOKUP($C32,交易记录!$C:$P,2,FALSE)</f>
        <v>中金量化金然稳健1号</v>
      </c>
      <c r="E32" s="169" t="str">
        <f>VLOOKUP($C32,交易记录!$C:$P,3,FALSE)</f>
        <v>北京中金量化科技投资有限公司</v>
      </c>
      <c r="F32" s="176" t="str">
        <f>LOOKUP(1,0/(交易记录!C:C=C32),交易记录!F:F)</f>
        <v>多策略灵活配置</v>
      </c>
      <c r="G32" s="176" t="str">
        <f>LOOKUP(1,0/(交易记录!C:C=C32),交易记录!G:G)</f>
        <v>多策略灵活配置</v>
      </c>
      <c r="H32" s="229"/>
      <c r="I32" s="176" t="str">
        <f>LOOKUP(1,0/(交易记录!C:C=C32),交易记录!I:I)</f>
        <v>量化CTA+持仓返还</v>
      </c>
      <c r="J32" s="403">
        <f>SUMIF(交易记录!C:C,C32,交易记录!N:N)</f>
        <v>200</v>
      </c>
      <c r="K32" s="170">
        <f>SUMIF(交易记录!C:C,C32,交易记录!T:T)</f>
        <v>1951219.51</v>
      </c>
      <c r="L32" s="176">
        <f>LOOKUP(1,0/(交易记录!C:C=C32),交易记录!W:W)</f>
        <v>1.0250000011531251</v>
      </c>
      <c r="M32" s="177">
        <f>LOOKUP(1,0/(交易记录!C:C=C32),交易记录!AA:AA)</f>
        <v>1.0250000011531251</v>
      </c>
      <c r="N32" s="178">
        <f t="shared" ref="N32:N33" ca="1" si="34">LOOKUP(10000,INDIRECT($G32&amp;"!"&amp;AI32&amp;":"&amp;AI32))</f>
        <v>1.0269999999999999</v>
      </c>
      <c r="O32" s="161">
        <f t="shared" ref="O32:O33" ca="1" si="35">K32*N32/10000</f>
        <v>200.39024367699997</v>
      </c>
      <c r="P32" s="154">
        <f t="shared" ref="P32:P33" ca="1" si="36">O32/$C$9</f>
        <v>2.0480920581673547E-3</v>
      </c>
      <c r="Q32" s="180">
        <f t="shared" ref="Q32:Q33" ca="1" si="37">(N32-M32)*K32/10000</f>
        <v>0.39024367699997115</v>
      </c>
      <c r="R32" s="181">
        <f t="shared" ref="R32:R33" ca="1" si="38">N32/M32-1</f>
        <v>1.9512183849998976E-3</v>
      </c>
      <c r="S32" s="179">
        <f t="shared" ref="S32:S33" ca="1" si="39">(N32-L32)*K32/10000</f>
        <v>0.39024367699997115</v>
      </c>
      <c r="T32" s="175">
        <f t="shared" ref="T32:T33" ca="1" si="40">(S32+V32)/J32</f>
        <v>1.9512183849998558E-3</v>
      </c>
      <c r="U32" s="187">
        <f>IF(VLOOKUP($C32,'份额-产品到期日期'!$A$2:$E$1004,5,FALSE)=0,"",VLOOKUP($C32,'份额-产品到期日期'!$A$2:$E$1004,5,FALSE))</f>
        <v>45304</v>
      </c>
      <c r="V32" s="179">
        <f>SUMIF(交易记录!C:C,C32,交易记录!AD:AD)</f>
        <v>0</v>
      </c>
      <c r="W32" s="179"/>
      <c r="X32" s="410">
        <f>IF(Y32=0,SUMIFS(J$16:J1155,E$16:E1155,E32),0)</f>
        <v>200</v>
      </c>
      <c r="Y32" s="404">
        <f>COUNTIFS(E$15:E31,E32)</f>
        <v>0</v>
      </c>
      <c r="Z32" s="569"/>
      <c r="AA32" s="154"/>
      <c r="AB32" s="154" t="str">
        <f>LOOKUP(1,0/(交易记录!C:C=C32),交易记录!K:K)</f>
        <v>北京朝阳路营业部</v>
      </c>
      <c r="AC32" s="154" t="str">
        <f>LOOKUP(1,0/(交易记录!D:D=D32),交易记录!L:L)</f>
        <v>焦琨</v>
      </c>
      <c r="AD32" s="36" t="str">
        <f>VLOOKUP($C32,交易记录!$C$1:AU1158,10,FALSE)</f>
        <v>焦琨</v>
      </c>
      <c r="AE32" s="154">
        <f>LOOKUP(1,0/(交易记录!$C:$C=$C32),交易记录!Q:Q)</f>
        <v>1</v>
      </c>
      <c r="AF32" s="27">
        <f t="shared" ref="AF32:AF33" si="41">J32*AE32</f>
        <v>200</v>
      </c>
      <c r="AG32" s="154">
        <f t="shared" ref="AG32:AG33" si="42">1-AE32</f>
        <v>0</v>
      </c>
      <c r="AH32" s="154">
        <f t="shared" ref="AH32:AH33" si="43">AG32*J32</f>
        <v>0</v>
      </c>
      <c r="AI32" s="7" t="str">
        <f t="shared" ca="1" si="9"/>
        <v>BL</v>
      </c>
    </row>
    <row r="33" spans="1:35" s="7" customFormat="1" ht="32.85" customHeight="1">
      <c r="A33" s="133"/>
      <c r="B33" s="355" t="str">
        <f>LOOKUP(1,0/(交易记录!C:C=C33),交易记录!J:J)</f>
        <v>一对多产品</v>
      </c>
      <c r="C33" s="167" t="s">
        <v>1583</v>
      </c>
      <c r="D33" s="168" t="str">
        <f>VLOOKUP($C33,交易记录!$C:$P,2,FALSE)</f>
        <v>理博1号500A</v>
      </c>
      <c r="E33" s="169" t="str">
        <f>VLOOKUP($C33,交易记录!$C:$P,3,FALSE)</f>
        <v>杭州理博私募基金管理有限公司</v>
      </c>
      <c r="F33" s="176" t="str">
        <f>LOOKUP(1,0/(交易记录!C:C=C33),交易记录!F:F)</f>
        <v>股票多头</v>
      </c>
      <c r="G33" s="176" t="str">
        <f>LOOKUP(1,0/(交易记录!C:C=C33),交易记录!G:G)</f>
        <v>指数增强</v>
      </c>
      <c r="H33" s="229"/>
      <c r="I33" s="176" t="str">
        <f>LOOKUP(1,0/(交易记录!C:C=C33),交易记录!I:I)</f>
        <v>500指数增强</v>
      </c>
      <c r="J33" s="403">
        <f>SUMIF(交易记录!C:C,C33,交易记录!N:N)</f>
        <v>100</v>
      </c>
      <c r="K33" s="170">
        <f>SUMIF(交易记录!C:C,C33,交易记录!T:T)</f>
        <v>1044168.32</v>
      </c>
      <c r="L33" s="176">
        <f>LOOKUP(1,0/(交易记录!C:C=C33),交易记录!W:W)</f>
        <v>0.95769999993870725</v>
      </c>
      <c r="M33" s="177">
        <f>LOOKUP(1,0/(交易记录!C:C=C33),交易记录!AA:AA)</f>
        <v>0.95769999993870725</v>
      </c>
      <c r="N33" s="178">
        <f t="shared" ca="1" si="34"/>
        <v>1.0253000000000001</v>
      </c>
      <c r="O33" s="161">
        <f t="shared" ca="1" si="35"/>
        <v>107.0585778496</v>
      </c>
      <c r="P33" s="154">
        <f t="shared" ca="1" si="36"/>
        <v>1.0941941036105628E-3</v>
      </c>
      <c r="Q33" s="180">
        <f t="shared" ca="1" si="37"/>
        <v>7.058577849600006</v>
      </c>
      <c r="R33" s="181">
        <f t="shared" ca="1" si="38"/>
        <v>7.0585778496000007E-2</v>
      </c>
      <c r="S33" s="179">
        <f t="shared" ca="1" si="39"/>
        <v>7.058577849600006</v>
      </c>
      <c r="T33" s="175">
        <f t="shared" ca="1" si="40"/>
        <v>7.0585778496000062E-2</v>
      </c>
      <c r="U33" s="187">
        <f>IF(VLOOKUP($C33,'份额-产品到期日期'!$A$2:$E$1004,5,FALSE)=0,"",VLOOKUP($C33,'份额-产品到期日期'!$A$2:$E$1004,5,FALSE))</f>
        <v>45304</v>
      </c>
      <c r="V33" s="179">
        <f>SUMIF(交易记录!C:C,C33,交易记录!AD:AD)</f>
        <v>0</v>
      </c>
      <c r="W33" s="179"/>
      <c r="X33" s="410">
        <f>IF(Y33=0,SUMIFS(J$16:J1156,E$16:E1156,E33),0)</f>
        <v>100</v>
      </c>
      <c r="Y33" s="404">
        <f>COUNTIFS(E$15:E32,E33)</f>
        <v>0</v>
      </c>
      <c r="Z33" s="569"/>
      <c r="AA33" s="154"/>
      <c r="AB33" s="154" t="str">
        <f>LOOKUP(1,0/(交易记录!C:C=C33),交易记录!K:K)</f>
        <v>天津分公司</v>
      </c>
      <c r="AC33" s="154" t="str">
        <f>LOOKUP(1,0/(交易记录!D:D=D33),交易记录!L:L)</f>
        <v>马健</v>
      </c>
      <c r="AD33" s="36" t="str">
        <f>VLOOKUP($C33,交易记录!$C$1:AU1159,10,FALSE)</f>
        <v>马健</v>
      </c>
      <c r="AE33" s="154">
        <f>LOOKUP(1,0/(交易记录!$C:$C=$C33),交易记录!Q:Q)</f>
        <v>1</v>
      </c>
      <c r="AF33" s="27">
        <f t="shared" si="41"/>
        <v>100</v>
      </c>
      <c r="AG33" s="154">
        <f t="shared" si="42"/>
        <v>0</v>
      </c>
      <c r="AH33" s="154">
        <f t="shared" si="43"/>
        <v>0</v>
      </c>
      <c r="AI33" s="7" t="str">
        <f t="shared" ca="1" si="9"/>
        <v>DL</v>
      </c>
    </row>
    <row r="34" spans="1:35" s="7" customFormat="1" ht="32.85" customHeight="1">
      <c r="A34" s="133"/>
      <c r="B34" s="554" t="str">
        <f>LOOKUP(1,0/(交易记录!C:C=C34),交易记录!J:J)</f>
        <v>一对多产品</v>
      </c>
      <c r="C34" s="228" t="s">
        <v>1574</v>
      </c>
      <c r="D34" s="555" t="str">
        <f>VLOOKUP($C34,交易记录!$C:$P,2,FALSE)</f>
        <v xml:space="preserve">壁虎寰宇成长3号 </v>
      </c>
      <c r="E34" s="556" t="str">
        <f>VLOOKUP($C34,交易记录!$C:$P,3,FALSE)</f>
        <v>浙江壁虎投资管理有限公司</v>
      </c>
      <c r="F34" s="557" t="str">
        <f>LOOKUP(1,0/(交易记录!C:C=C34),交易记录!F:F)</f>
        <v>股票多头</v>
      </c>
      <c r="G34" s="557" t="str">
        <f>LOOKUP(1,0/(交易记录!C:C=C34),交易记录!G:G)</f>
        <v>股票多头</v>
      </c>
      <c r="H34" s="229"/>
      <c r="I34" s="557" t="s">
        <v>1544</v>
      </c>
      <c r="J34" s="558">
        <f>SUMIF(交易记录!C:C,C34,交易记录!N:N)</f>
        <v>200</v>
      </c>
      <c r="K34" s="559">
        <f>SUMIF(交易记录!C:C,C34,交易记录!T:T)</f>
        <v>2237136.46</v>
      </c>
      <c r="L34" s="557">
        <f>LOOKUP(1,0/(交易记录!C:C=C34),交易记录!W:W)</f>
        <v>0.89400000212772002</v>
      </c>
      <c r="M34" s="560">
        <f>LOOKUP(1,0/(交易记录!C:C=C34),交易记录!AA:AA)</f>
        <v>0.89400000212772002</v>
      </c>
      <c r="N34" s="561">
        <f t="shared" ca="1" si="1"/>
        <v>0.93200000000000005</v>
      </c>
      <c r="O34" s="562">
        <f t="shared" ca="1" si="2"/>
        <v>208.501118072</v>
      </c>
      <c r="P34" s="563">
        <f ca="1">O34/$C$9</f>
        <v>2.1309893945265453E-3</v>
      </c>
      <c r="Q34" s="564">
        <f t="shared" ca="1" si="4"/>
        <v>8.5011180720000095</v>
      </c>
      <c r="R34" s="565">
        <f t="shared" ca="1" si="5"/>
        <v>4.2505590360000012E-2</v>
      </c>
      <c r="S34" s="416">
        <f t="shared" ca="1" si="6"/>
        <v>8.5011180720000095</v>
      </c>
      <c r="T34" s="339">
        <f t="shared" ca="1" si="7"/>
        <v>4.2505590360000046E-2</v>
      </c>
      <c r="U34" s="566">
        <f>IF(VLOOKUP($C34,'份额-产品到期日期'!$A$2:$E$1004,5,FALSE)=0,"",VLOOKUP($C34,'份额-产品到期日期'!$A$2:$E$1004,5,FALSE))</f>
        <v>45302</v>
      </c>
      <c r="V34" s="416">
        <f>SUMIF(交易记录!C:C,C34,交易记录!AD:AD)</f>
        <v>0</v>
      </c>
      <c r="W34" s="416"/>
      <c r="X34" s="567">
        <f>IF(Y34=0,SUMIFS(J$16:J1154,E$16:E1154,E34),0)</f>
        <v>200</v>
      </c>
      <c r="Y34" s="568">
        <f>COUNTIFS(E$15:E28,E34)</f>
        <v>0</v>
      </c>
      <c r="Z34" s="382">
        <f>IF(VLOOKUP($C34,'份额-产品到期日期'!$A$2:$E$1004,3,FALSE)=0,"",VLOOKUP($C34,'份额-产品到期日期'!$A$2:$E$1004,3,FALSE))</f>
        <v>354394348.00999999</v>
      </c>
      <c r="AA34" s="563"/>
      <c r="AB34" s="563" t="str">
        <f>LOOKUP(1,0/(交易记录!C:C=C34),交易记录!K:K)</f>
        <v>杭州教工路营业部</v>
      </c>
      <c r="AC34" s="563" t="str">
        <f>LOOKUP(1,0/(交易记录!D:D=D34),交易记录!L:L)</f>
        <v>刘小康</v>
      </c>
      <c r="AD34" s="36" t="str">
        <f>VLOOKUP($C34,交易记录!$C$1:AU1160,10,FALSE)</f>
        <v>刘小康</v>
      </c>
      <c r="AE34" s="563">
        <f>LOOKUP(1,0/(交易记录!$C:$C=$C34),交易记录!Q:Q)</f>
        <v>1</v>
      </c>
      <c r="AF34" s="27">
        <f t="shared" si="10"/>
        <v>200</v>
      </c>
      <c r="AG34" s="563">
        <f t="shared" ref="AG34" si="44">1-AE34</f>
        <v>0</v>
      </c>
      <c r="AH34" s="563">
        <f t="shared" si="8"/>
        <v>0</v>
      </c>
      <c r="AI34" s="7" t="str">
        <f t="shared" ca="1" si="9"/>
        <v>JB</v>
      </c>
    </row>
    <row r="35" spans="1:35" s="7" customFormat="1" ht="32.85" customHeight="1">
      <c r="B35" s="355" t="str">
        <f>LOOKUP(1,0/(交易记录!C:C=C35),交易记录!J:J)</f>
        <v>一对多产品</v>
      </c>
      <c r="C35" s="228" t="s">
        <v>1528</v>
      </c>
      <c r="D35" s="168" t="str">
        <f>VLOOKUP($C35,交易记录!$C:$P,2,FALSE)</f>
        <v>高澈境内外1期5号</v>
      </c>
      <c r="E35" s="169" t="str">
        <f>VLOOKUP($C35,交易记录!$C:$P,3,FALSE)</f>
        <v>上海高澈投资管理有限公司</v>
      </c>
      <c r="F35" s="176" t="str">
        <f>LOOKUP(1,0/(交易记录!C:C=C35),交易记录!F:F)</f>
        <v>股票多头</v>
      </c>
      <c r="G35" s="176" t="str">
        <f>LOOKUP(1,0/(交易记录!C:C=C35),交易记录!G:G)</f>
        <v>股票多头</v>
      </c>
      <c r="H35" s="229"/>
      <c r="I35" s="176" t="s">
        <v>1544</v>
      </c>
      <c r="J35" s="403">
        <f>SUMIF(交易记录!C:C,C35,交易记录!N:N)</f>
        <v>200</v>
      </c>
      <c r="K35" s="170">
        <f>SUMIF(交易记录!C:C,C35,交易记录!T:T)</f>
        <v>1119946.24</v>
      </c>
      <c r="L35" s="176">
        <f>LOOKUP(1,0/(交易记录!C:C=C35),交易记录!W:W)</f>
        <v>1.7858000041144833</v>
      </c>
      <c r="M35" s="177">
        <f>LOOKUP(1,0/(交易记录!C:C=C35),交易记录!AA:AA)</f>
        <v>1.7858000041144833</v>
      </c>
      <c r="N35" s="178">
        <f t="shared" ca="1" si="1"/>
        <v>1.9503999999999999</v>
      </c>
      <c r="O35" s="161">
        <f t="shared" ca="1" si="2"/>
        <v>218.43431464959997</v>
      </c>
      <c r="P35" s="154">
        <f ca="1">O35/$C$9</f>
        <v>2.2325118072423532E-3</v>
      </c>
      <c r="Q35" s="180">
        <f t="shared" ca="1" si="4"/>
        <v>18.434314649599987</v>
      </c>
      <c r="R35" s="181">
        <f t="shared" ca="1" si="5"/>
        <v>9.2171573247999961E-2</v>
      </c>
      <c r="S35" s="179">
        <f t="shared" ca="1" si="6"/>
        <v>18.434314649599987</v>
      </c>
      <c r="T35" s="175">
        <f t="shared" ca="1" si="7"/>
        <v>9.2171573247999933E-2</v>
      </c>
      <c r="U35" s="187">
        <f>IF(VLOOKUP($C35,'份额-产品到期日期'!$A$2:$E$1004,5,FALSE)=0,"",VLOOKUP($C35,'份额-产品到期日期'!$A$2:$E$1004,5,FALSE))</f>
        <v>45294</v>
      </c>
      <c r="V35" s="179">
        <f>SUMIF(交易记录!C:C,C35,交易记录!AD:AD)</f>
        <v>0</v>
      </c>
      <c r="W35" s="179"/>
      <c r="X35" s="410">
        <f>IF(Y35=0,SUMIFS(J$16:J1155,E$16:E1155,E35),0)</f>
        <v>200</v>
      </c>
      <c r="Y35" s="404">
        <f>COUNTIFS(E$15:E29,E35)</f>
        <v>0</v>
      </c>
      <c r="Z35" s="382">
        <f>IF(VLOOKUP($C35,'份额-产品到期日期'!$A$2:$E$1004,3,FALSE)=0,"",VLOOKUP($C35,'份额-产品到期日期'!$A$2:$E$1004,3,FALSE))</f>
        <v>70682977.329999998</v>
      </c>
      <c r="AA35" s="207">
        <f t="shared" ref="AA35:AA66" si="45">K35/Z35</f>
        <v>1.5844638727812346E-2</v>
      </c>
      <c r="AB35" s="154" t="str">
        <f>LOOKUP(1,0/(交易记录!C:C=C35),交易记录!K:K)</f>
        <v>中金财富上海南京西路营业部</v>
      </c>
      <c r="AC35" s="154" t="str">
        <f>LOOKUP(1,0/(交易记录!D:D=D35),交易记录!L:L)</f>
        <v>谭骏</v>
      </c>
      <c r="AD35" s="36" t="str">
        <f>VLOOKUP($C35,交易记录!$C$1:AU161,10,FALSE)</f>
        <v>谭骏</v>
      </c>
      <c r="AE35" s="154">
        <f>LOOKUP(1,0/(交易记录!$C:$C=$C35),交易记录!Q:Q)</f>
        <v>1</v>
      </c>
      <c r="AF35" s="27">
        <f t="shared" si="10"/>
        <v>200</v>
      </c>
      <c r="AG35" s="154">
        <f t="shared" si="11"/>
        <v>0</v>
      </c>
      <c r="AH35" s="154">
        <f t="shared" si="8"/>
        <v>0</v>
      </c>
      <c r="AI35" s="7" t="str">
        <f t="shared" ca="1" si="9"/>
        <v>IV</v>
      </c>
    </row>
    <row r="36" spans="1:35" s="7" customFormat="1" ht="32.85" customHeight="1">
      <c r="B36" s="355" t="str">
        <f>LOOKUP(1,0/(交易记录!C:C=C36),交易记录!J:J)</f>
        <v>一对多产品</v>
      </c>
      <c r="C36" s="228" t="s">
        <v>1517</v>
      </c>
      <c r="D36" s="168" t="str">
        <f>VLOOKUP($C36,交易记录!$C:$P,2,FALSE)</f>
        <v>锋滔鑫起点2号</v>
      </c>
      <c r="E36" s="169" t="str">
        <f>VLOOKUP($C36,交易记录!$C:$P,3,FALSE)</f>
        <v>上海锋滔资产管理有限公司</v>
      </c>
      <c r="F36" s="176" t="str">
        <f>LOOKUP(1,0/(交易记录!C:C=C36),交易记录!F:F)</f>
        <v>股票多头</v>
      </c>
      <c r="G36" s="176" t="str">
        <f>LOOKUP(1,0/(交易记录!C:C=C36),交易记录!G:G)</f>
        <v>指数增强</v>
      </c>
      <c r="H36" s="229" t="s">
        <v>1096</v>
      </c>
      <c r="I36" s="176" t="str">
        <f>LOOKUP(1,0/(交易记录!C:C=C36),交易记录!I:I)</f>
        <v>500指数增强</v>
      </c>
      <c r="J36" s="403">
        <f>SUMIF(交易记录!C:C,C36,交易记录!N:N)</f>
        <v>200</v>
      </c>
      <c r="K36" s="170">
        <f>SUMIF(交易记录!C:C,C36,交易记录!T:T)</f>
        <v>1723416.5</v>
      </c>
      <c r="L36" s="176">
        <f>LOOKUP(1,0/(交易记录!C:C=C36),交易记录!W:W)</f>
        <v>1.1604855819820687</v>
      </c>
      <c r="M36" s="177">
        <f>LOOKUP(1,0/(交易记录!C:C=C36),交易记录!AA:AA)</f>
        <v>1.1628865859367137</v>
      </c>
      <c r="N36" s="178">
        <f t="shared" ca="1" si="1"/>
        <v>1.2751999999999999</v>
      </c>
      <c r="O36" s="161">
        <f t="shared" ca="1" si="2"/>
        <v>219.77007207999998</v>
      </c>
      <c r="P36" s="154">
        <f t="shared" ca="1" si="3"/>
        <v>2.2461639398743687E-3</v>
      </c>
      <c r="Q36" s="180">
        <f t="shared" ca="1" si="4"/>
        <v>19.356279096799948</v>
      </c>
      <c r="R36" s="181">
        <f t="shared" ca="1" si="5"/>
        <v>9.6581571600825589E-2</v>
      </c>
      <c r="S36" s="179">
        <f t="shared" ca="1" si="6"/>
        <v>19.770072079999984</v>
      </c>
      <c r="T36" s="175">
        <f t="shared" ca="1" si="7"/>
        <v>9.885036039999992E-2</v>
      </c>
      <c r="U36" s="187">
        <f>IF(VLOOKUP($C36,'份额-产品到期日期'!$A$2:$E$1004,5,FALSE)=0,"",VLOOKUP($C36,'份额-产品到期日期'!$A$2:$E$1004,5,FALSE))</f>
        <v>45288</v>
      </c>
      <c r="V36" s="179">
        <f>SUMIF(交易记录!C:C,C36,交易记录!AD:AD)</f>
        <v>0</v>
      </c>
      <c r="W36" s="179"/>
      <c r="X36" s="410">
        <f>IF(Y36=0,SUMIFS(J$16:J1154,E$16:E1154,E36),0)</f>
        <v>200</v>
      </c>
      <c r="Y36" s="404">
        <f>COUNTIFS(E$15:E28,E36)</f>
        <v>0</v>
      </c>
      <c r="Z36" s="382">
        <f>IF(VLOOKUP($C36,'份额-产品到期日期'!$A$2:$E$1004,3,FALSE)=0,"",VLOOKUP($C36,'份额-产品到期日期'!$A$2:$E$1004,3,FALSE))</f>
        <v>32999050.309999999</v>
      </c>
      <c r="AA36" s="207">
        <f t="shared" si="45"/>
        <v>5.222624541645484E-2</v>
      </c>
      <c r="AB36" s="154" t="str">
        <f>LOOKUP(1,0/(交易记录!C:C=C36),交易记录!K:K)</f>
        <v>深圳分公司</v>
      </c>
      <c r="AC36" s="154" t="str">
        <f>LOOKUP(1,0/(交易记录!D:D=D36),交易记录!L:L)</f>
        <v>钟振宇、陈露、刘玄、卢杉</v>
      </c>
      <c r="AD36" s="36" t="str">
        <f>VLOOKUP($C36,交易记录!$C$1:AU161,10,FALSE)</f>
        <v>钟振宇、陈露、刘玄、卢杉</v>
      </c>
      <c r="AE36" s="154">
        <f>LOOKUP(1,0/(交易记录!$C:$C=$C36),交易记录!Q:Q)</f>
        <v>1</v>
      </c>
      <c r="AF36" s="27">
        <f t="shared" si="10"/>
        <v>200</v>
      </c>
      <c r="AG36" s="154">
        <f t="shared" si="11"/>
        <v>0</v>
      </c>
      <c r="AH36" s="154">
        <f t="shared" si="8"/>
        <v>0</v>
      </c>
      <c r="AI36" s="7" t="str">
        <f t="shared" ca="1" si="9"/>
        <v>DE</v>
      </c>
    </row>
    <row r="37" spans="1:35" s="7" customFormat="1" ht="32.85" customHeight="1">
      <c r="B37" s="355" t="str">
        <f>LOOKUP(1,0/(交易记录!C:C=C37),交易记录!J:J)</f>
        <v>一对多产品</v>
      </c>
      <c r="C37" s="228" t="s">
        <v>1178</v>
      </c>
      <c r="D37" s="168" t="str">
        <f>VLOOKUP($C37,交易记录!$C:$P,2,FALSE)</f>
        <v>远惟大乘3号A</v>
      </c>
      <c r="E37" s="169" t="str">
        <f>VLOOKUP($C37,交易记录!$C:$P,3,FALSE)</f>
        <v>北京远惟投资管理有限公司</v>
      </c>
      <c r="F37" s="176" t="str">
        <f>LOOKUP(1,0/(交易记录!C:C=C37),交易记录!F:F)</f>
        <v>股票多头</v>
      </c>
      <c r="G37" s="176" t="str">
        <f>LOOKUP(1,0/(交易记录!C:C=C37),交易记录!G:G)</f>
        <v>股票多头</v>
      </c>
      <c r="H37" s="229"/>
      <c r="I37" s="176" t="str">
        <f>LOOKUP(1,0/(交易记录!C:C=C37),交易记录!I:I)</f>
        <v>主观多头</v>
      </c>
      <c r="J37" s="403">
        <f>SUMIF(交易记录!C:C,C37,交易记录!N:N)</f>
        <v>500</v>
      </c>
      <c r="K37" s="170">
        <f>SUMIF(交易记录!C:C,C37,交易记录!T:T)</f>
        <v>5061753.3899999997</v>
      </c>
      <c r="L37" s="176">
        <f>LOOKUP(1,0/(交易记录!C:C=C37),交易记录!W:W)</f>
        <v>0.98780000026828652</v>
      </c>
      <c r="M37" s="177">
        <f>LOOKUP(1,0/(交易记录!C:C=C37),交易记录!AA:AA)</f>
        <v>1.0227000000000002</v>
      </c>
      <c r="N37" s="178">
        <f t="shared" ca="1" si="1"/>
        <v>1.0670999999999999</v>
      </c>
      <c r="O37" s="161">
        <f t="shared" ca="1" si="2"/>
        <v>540.1397042468999</v>
      </c>
      <c r="P37" s="154">
        <f t="shared" ca="1" si="3"/>
        <v>5.520507477160732E-3</v>
      </c>
      <c r="Q37" s="180">
        <f t="shared" ca="1" si="4"/>
        <v>22.474185051599886</v>
      </c>
      <c r="R37" s="181">
        <f t="shared" ca="1" si="5"/>
        <v>4.3414491053094473E-2</v>
      </c>
      <c r="S37" s="179">
        <f t="shared" ca="1" si="6"/>
        <v>40.139704246899946</v>
      </c>
      <c r="T37" s="175">
        <f t="shared" ca="1" si="7"/>
        <v>8.0279408493799886E-2</v>
      </c>
      <c r="U37" s="187">
        <f>IF(VLOOKUP($C37,'份额-产品到期日期'!$A$2:$E$1004,5,FALSE)=0,"",VLOOKUP($C37,'份额-产品到期日期'!$A$2:$E$1004,5,FALSE))</f>
        <v>45283</v>
      </c>
      <c r="V37" s="179">
        <f>SUMIF(交易记录!C:C,C37,交易记录!AD:AD)</f>
        <v>0</v>
      </c>
      <c r="W37" s="179"/>
      <c r="X37" s="410">
        <f>IF(Y37=0,SUMIFS(J$16:J1155,E$16:E1155,E37),0)</f>
        <v>500</v>
      </c>
      <c r="Y37" s="404">
        <f>COUNTIFS(E$15:E29,E37)</f>
        <v>0</v>
      </c>
      <c r="Z37" s="382">
        <f>IF(VLOOKUP($C37,'份额-产品到期日期'!$A$2:$E$1004,3,FALSE)=0,"",VLOOKUP($C37,'份额-产品到期日期'!$A$2:$E$1004,3,FALSE))</f>
        <v>51067359.350000001</v>
      </c>
      <c r="AA37" s="207">
        <f t="shared" si="45"/>
        <v>9.9119152711780067E-2</v>
      </c>
      <c r="AB37" s="154" t="str">
        <f>LOOKUP(1,0/(交易记录!C:C=C37),交易记录!K:K)</f>
        <v>北京科学院南路</v>
      </c>
      <c r="AC37" s="154" t="str">
        <f>LOOKUP(1,0/(交易记录!D:D=D37),交易记录!L:L)</f>
        <v>赵梦蝶、徐维佳</v>
      </c>
      <c r="AD37" s="36" t="str">
        <f>VLOOKUP($C37,交易记录!$C$1:AU161,10,FALSE)</f>
        <v>赵梦蝶、徐维佳</v>
      </c>
      <c r="AE37" s="154">
        <f>LOOKUP(1,0/(交易记录!$C:$C=$C37),交易记录!Q:Q)</f>
        <v>1</v>
      </c>
      <c r="AF37" s="27">
        <f t="shared" si="10"/>
        <v>500</v>
      </c>
      <c r="AG37" s="154">
        <f t="shared" si="11"/>
        <v>0</v>
      </c>
      <c r="AH37" s="154">
        <f t="shared" si="8"/>
        <v>0</v>
      </c>
      <c r="AI37" s="7" t="str">
        <f t="shared" ca="1" si="9"/>
        <v>IP</v>
      </c>
    </row>
    <row r="38" spans="1:35" s="7" customFormat="1" ht="32.85" customHeight="1">
      <c r="B38" s="355" t="str">
        <f>LOOKUP(1,0/(交易记录!C:C=C38),交易记录!J:J)</f>
        <v>一对多产品</v>
      </c>
      <c r="C38" s="228" t="s">
        <v>1169</v>
      </c>
      <c r="D38" s="168" t="str">
        <f>VLOOKUP($C38,交易记录!$C:$P,2,FALSE)</f>
        <v>永拓投资久盈2号</v>
      </c>
      <c r="E38" s="169" t="str">
        <f>VLOOKUP($C38,交易记录!$C:$P,3,FALSE)</f>
        <v xml:space="preserve">上海永拓投资管理有限公司 </v>
      </c>
      <c r="F38" s="176" t="str">
        <f>LOOKUP(1,0/(交易记录!C:C=C38),交易记录!F:F)</f>
        <v>股票多头</v>
      </c>
      <c r="G38" s="176" t="str">
        <f>LOOKUP(1,0/(交易记录!C:C=C38),交易记录!G:G)</f>
        <v>股票多头</v>
      </c>
      <c r="H38" s="229"/>
      <c r="I38" s="176" t="str">
        <f>LOOKUP(1,0/(交易记录!C:C=C38),交易记录!I:I)</f>
        <v>主观多头</v>
      </c>
      <c r="J38" s="403">
        <f>SUMIF(交易记录!C:C,C38,交易记录!N:N)</f>
        <v>200</v>
      </c>
      <c r="K38" s="170">
        <f>SUMIF(交易记录!C:C,C38,交易记录!T:T)</f>
        <v>887272.08</v>
      </c>
      <c r="L38" s="176">
        <f>LOOKUP(1,0/(交易记录!C:C=C38),交易记录!W:W)</f>
        <v>2.2541000050401676</v>
      </c>
      <c r="M38" s="177">
        <f>LOOKUP(1,0/(交易记录!C:C=C38),交易记录!AA:AA)</f>
        <v>2.1486000000000001</v>
      </c>
      <c r="N38" s="178">
        <f t="shared" ca="1" si="1"/>
        <v>2.2023999999999999</v>
      </c>
      <c r="O38" s="161">
        <f t="shared" ca="1" si="2"/>
        <v>195.41280289919999</v>
      </c>
      <c r="P38" s="154">
        <f t="shared" ca="1" si="3"/>
        <v>1.9972200359573205E-3</v>
      </c>
      <c r="Q38" s="180">
        <f t="shared" ca="1" si="4"/>
        <v>4.7735237903999863</v>
      </c>
      <c r="R38" s="181">
        <f t="shared" ca="1" si="5"/>
        <v>2.5039560644140257E-2</v>
      </c>
      <c r="S38" s="179">
        <f t="shared" ca="1" si="6"/>
        <v>-4.5871971008000072</v>
      </c>
      <c r="T38" s="175">
        <f t="shared" ca="1" si="7"/>
        <v>-2.2935985504000035E-2</v>
      </c>
      <c r="U38" s="187">
        <f>IF(VLOOKUP($C38,'份额-产品到期日期'!$A$2:$E$1004,5,FALSE)=0,"",VLOOKUP($C38,'份额-产品到期日期'!$A$2:$E$1004,5,FALSE))</f>
        <v>45274</v>
      </c>
      <c r="V38" s="179">
        <f>SUMIF(交易记录!C:C,C38,交易记录!AD:AD)</f>
        <v>0</v>
      </c>
      <c r="W38" s="179"/>
      <c r="X38" s="410">
        <f>IF(Y38=0,SUMIFS(J$16:J1155,E$16:E1155,E38),0)</f>
        <v>200</v>
      </c>
      <c r="Y38" s="404">
        <f>COUNTIFS(E$15:E29,E38)</f>
        <v>0</v>
      </c>
      <c r="Z38" s="382">
        <f>IF(VLOOKUP($C38,'份额-产品到期日期'!$A$2:$E$1004,3,FALSE)=0,"",VLOOKUP($C38,'份额-产品到期日期'!$A$2:$E$1004,3,FALSE))</f>
        <v>12615459.130000001</v>
      </c>
      <c r="AA38" s="207">
        <f t="shared" si="45"/>
        <v>7.0332127499825675E-2</v>
      </c>
      <c r="AB38" s="154" t="str">
        <f>LOOKUP(1,0/(交易记录!C:C=C38),交易记录!K:K)</f>
        <v>深圳分公司</v>
      </c>
      <c r="AC38" s="154" t="str">
        <f>LOOKUP(1,0/(交易记录!D:D=D38),交易记录!L:L)</f>
        <v>钟振宇、陈露、刘玄、卢杉</v>
      </c>
      <c r="AD38" s="36" t="str">
        <f>VLOOKUP($C38,交易记录!$C$1:AU162,10,FALSE)</f>
        <v>钟振宇、陈露、刘玄、卢杉</v>
      </c>
      <c r="AE38" s="154">
        <f>LOOKUP(1,0/(交易记录!$C:$C=$C38),交易记录!Q:Q)</f>
        <v>1</v>
      </c>
      <c r="AF38" s="27">
        <f t="shared" si="10"/>
        <v>200</v>
      </c>
      <c r="AG38" s="154">
        <f t="shared" si="11"/>
        <v>0</v>
      </c>
      <c r="AH38" s="154">
        <f t="shared" si="8"/>
        <v>0</v>
      </c>
      <c r="AI38" s="7" t="str">
        <f t="shared" ca="1" si="9"/>
        <v>IJ</v>
      </c>
    </row>
    <row r="39" spans="1:35" s="7" customFormat="1" ht="32.85" customHeight="1">
      <c r="B39" s="355" t="str">
        <f>LOOKUP(1,0/(交易记录!C:C=C39),交易记录!J:J)</f>
        <v>一对多产品</v>
      </c>
      <c r="C39" s="228" t="s">
        <v>1161</v>
      </c>
      <c r="D39" s="168" t="str">
        <f>VLOOKUP($C39,交易记录!$C:$P,2,FALSE)</f>
        <v>简雍指数增强一号</v>
      </c>
      <c r="E39" s="169" t="str">
        <f>VLOOKUP($C39,交易记录!$C:$P,3,FALSE)</f>
        <v>上海简雍资产管理有限公司</v>
      </c>
      <c r="F39" s="176" t="str">
        <f>LOOKUP(1,0/(交易记录!C:C=C39),交易记录!F:F)</f>
        <v>股票多头</v>
      </c>
      <c r="G39" s="176" t="str">
        <f>LOOKUP(1,0/(交易记录!C:C=C39),交易记录!G:G)</f>
        <v>指数增强</v>
      </c>
      <c r="H39" s="229" t="s">
        <v>1165</v>
      </c>
      <c r="I39" s="176" t="str">
        <f>LOOKUP(1,0/(交易记录!C:C=C39),交易记录!I:I)</f>
        <v>300指数增强</v>
      </c>
      <c r="J39" s="403">
        <f>SUMIF(交易记录!C:C,C39,交易记录!N:N)</f>
        <v>100</v>
      </c>
      <c r="K39" s="170">
        <f>SUMIF(交易记录!C:C,C39,交易记录!T:T)</f>
        <v>1043514.56</v>
      </c>
      <c r="L39" s="176">
        <f>LOOKUP(1,0/(交易记录!C:C=C39),交易记录!W:W)</f>
        <v>0.95829999727076154</v>
      </c>
      <c r="M39" s="177">
        <f>LOOKUP(1,0/(交易记录!C:C=C39),交易记录!AA:AA)</f>
        <v>0.92600000000000016</v>
      </c>
      <c r="N39" s="178">
        <f t="shared" ca="1" si="1"/>
        <v>1.0238</v>
      </c>
      <c r="O39" s="161">
        <f t="shared" ca="1" si="2"/>
        <v>106.83502065280001</v>
      </c>
      <c r="P39" s="154">
        <f t="shared" ca="1" si="3"/>
        <v>1.0919092332949689E-3</v>
      </c>
      <c r="Q39" s="180">
        <f t="shared" ca="1" si="4"/>
        <v>10.205572396799989</v>
      </c>
      <c r="R39" s="181">
        <f t="shared" ca="1" si="5"/>
        <v>0.10561555075593931</v>
      </c>
      <c r="S39" s="179">
        <f t="shared" ca="1" si="6"/>
        <v>6.8350206528000124</v>
      </c>
      <c r="T39" s="175">
        <f t="shared" ca="1" si="7"/>
        <v>6.8350206528000126E-2</v>
      </c>
      <c r="U39" s="187">
        <f>IF(VLOOKUP($C39,'份额-产品到期日期'!$A$2:$E$1004,5,FALSE)=0,"",VLOOKUP($C39,'份额-产品到期日期'!$A$2:$E$1004,5,FALSE))</f>
        <v>45272</v>
      </c>
      <c r="V39" s="179">
        <f>SUMIF(交易记录!C:C,C39,交易记录!AD:AD)</f>
        <v>0</v>
      </c>
      <c r="W39" s="179"/>
      <c r="X39" s="410">
        <f>IF(Y39=0,SUMIFS(J$16:J1155,E$16:E1155,E39),0)</f>
        <v>100</v>
      </c>
      <c r="Y39" s="404">
        <f>COUNTIFS(E$15:E29,E39)</f>
        <v>0</v>
      </c>
      <c r="Z39" s="382">
        <f>IF(VLOOKUP($C39,'份额-产品到期日期'!$A$2:$E$1004,3,FALSE)=0,"",VLOOKUP($C39,'份额-产品到期日期'!$A$2:$E$1004,3,FALSE))</f>
        <v>20553700.329999998</v>
      </c>
      <c r="AA39" s="207">
        <f t="shared" si="45"/>
        <v>5.077015540977288E-2</v>
      </c>
      <c r="AB39" s="154" t="str">
        <f>LOOKUP(1,0/(交易记录!C:C=C39),交易记录!K:K)</f>
        <v>上海民生路证券营业部</v>
      </c>
      <c r="AC39" s="154" t="str">
        <f>LOOKUP(1,0/(交易记录!D:D=D39),交易记录!L:L)</f>
        <v>吴玉华</v>
      </c>
      <c r="AD39" s="36" t="str">
        <f>VLOOKUP($C39,交易记录!$C$1:AU163,10,FALSE)</f>
        <v>吴玉华</v>
      </c>
      <c r="AE39" s="154">
        <f>LOOKUP(1,0/(交易记录!$C:$C=$C39),交易记录!Q:Q)</f>
        <v>1</v>
      </c>
      <c r="AF39" s="27">
        <f t="shared" si="10"/>
        <v>100</v>
      </c>
      <c r="AG39" s="154">
        <f t="shared" si="11"/>
        <v>0</v>
      </c>
      <c r="AH39" s="154">
        <f t="shared" si="8"/>
        <v>0</v>
      </c>
      <c r="AI39" s="7" t="str">
        <f t="shared" ca="1" si="9"/>
        <v>CX</v>
      </c>
    </row>
    <row r="40" spans="1:35" s="7" customFormat="1" ht="32.85" customHeight="1">
      <c r="B40" s="355" t="str">
        <f>LOOKUP(1,0/(交易记录!C:C=C40),交易记录!J:J)</f>
        <v>一对多产品</v>
      </c>
      <c r="C40" s="228" t="s">
        <v>1156</v>
      </c>
      <c r="D40" s="168" t="str">
        <f>VLOOKUP($C40,交易记录!$C:$P,2,FALSE)</f>
        <v>弘源中证500指数先锋</v>
      </c>
      <c r="E40" s="169" t="str">
        <f>VLOOKUP($C40,交易记录!$C:$P,3,FALSE)</f>
        <v>深圳弘源泰平资产管理有限公司</v>
      </c>
      <c r="F40" s="176" t="str">
        <f>LOOKUP(1,0/(交易记录!C:C=C40),交易记录!F:F)</f>
        <v>股票多头</v>
      </c>
      <c r="G40" s="176" t="str">
        <f>LOOKUP(1,0/(交易记录!C:C=C40),交易记录!G:G)</f>
        <v>指数增强</v>
      </c>
      <c r="H40" s="229" t="s">
        <v>1096</v>
      </c>
      <c r="I40" s="176" t="str">
        <f>LOOKUP(1,0/(交易记录!C:C=C40),交易记录!I:I)</f>
        <v>500指数增强</v>
      </c>
      <c r="J40" s="403">
        <f>SUMIF(交易记录!C:C,C40,交易记录!N:N)</f>
        <v>100</v>
      </c>
      <c r="K40" s="170">
        <f>SUMIF(交易记录!C:C,C40,交易记录!T:T)</f>
        <v>662081.54</v>
      </c>
      <c r="L40" s="176">
        <f>LOOKUP(1,0/(交易记录!C:C=C40),交易记录!W:W)</f>
        <v>1.5103879803082862</v>
      </c>
      <c r="M40" s="177">
        <f>LOOKUP(1,0/(交易记录!C:C=C40),交易记录!AA:AA)</f>
        <v>1.4384999999999999</v>
      </c>
      <c r="N40" s="178">
        <f t="shared" ca="1" si="1"/>
        <v>1.5529999999999999</v>
      </c>
      <c r="O40" s="161">
        <f t="shared" ca="1" si="2"/>
        <v>102.82126316199999</v>
      </c>
      <c r="P40" s="154">
        <f t="shared" ca="1" si="3"/>
        <v>1.0508865533007891E-3</v>
      </c>
      <c r="Q40" s="180">
        <f t="shared" ca="1" si="4"/>
        <v>7.5808336330000037</v>
      </c>
      <c r="R40" s="181">
        <f t="shared" ca="1" si="5"/>
        <v>7.9596802224539465E-2</v>
      </c>
      <c r="S40" s="179">
        <f t="shared" ca="1" si="6"/>
        <v>2.8212631620000126</v>
      </c>
      <c r="T40" s="175">
        <f t="shared" ca="1" si="7"/>
        <v>2.8212631620000126E-2</v>
      </c>
      <c r="U40" s="187">
        <f>IF(VLOOKUP($C40,'份额-产品到期日期'!$A$2:$E$1004,5,FALSE)=0,"",VLOOKUP($C40,'份额-产品到期日期'!$A$2:$E$1004,5,FALSE))</f>
        <v>45269</v>
      </c>
      <c r="V40" s="179">
        <f>SUMIF(交易记录!C:C,C40,交易记录!AD:AD)</f>
        <v>0</v>
      </c>
      <c r="W40" s="179"/>
      <c r="X40" s="410">
        <f>IF(Y40=0,SUMIFS(J$16:J1155,E$16:E1155,E40),0)</f>
        <v>100</v>
      </c>
      <c r="Y40" s="404">
        <f>COUNTIFS(E$15:E29,E40)</f>
        <v>0</v>
      </c>
      <c r="Z40" s="382">
        <f>IF(VLOOKUP($C40,'份额-产品到期日期'!$A$2:$E$1004,3,FALSE)=0,"",VLOOKUP($C40,'份额-产品到期日期'!$A$2:$E$1004,3,FALSE))</f>
        <v>79677360.579999998</v>
      </c>
      <c r="AA40" s="207">
        <f t="shared" si="45"/>
        <v>8.3095315304180725E-3</v>
      </c>
      <c r="AB40" s="154" t="str">
        <f>LOOKUP(1,0/(交易记录!C:C=C40),交易记录!K:K)</f>
        <v>北京万寿路营业部</v>
      </c>
      <c r="AC40" s="154" t="str">
        <f>LOOKUP(1,0/(交易记录!D:D=D40),交易记录!L:L)</f>
        <v>王宗杰、董文婷</v>
      </c>
      <c r="AD40" s="36" t="str">
        <f>VLOOKUP($C40,交易记录!$C$1:AU164,10,FALSE)</f>
        <v>王宗杰、董文婷</v>
      </c>
      <c r="AE40" s="154">
        <f>LOOKUP(1,0/(交易记录!$C:$C=$C40),交易记录!Q:Q)</f>
        <v>1</v>
      </c>
      <c r="AF40" s="27">
        <f t="shared" si="10"/>
        <v>100</v>
      </c>
      <c r="AG40" s="154">
        <f t="shared" si="11"/>
        <v>0</v>
      </c>
      <c r="AH40" s="154">
        <f t="shared" si="8"/>
        <v>0</v>
      </c>
      <c r="AI40" s="7" t="str">
        <f t="shared" ca="1" si="9"/>
        <v>CQ</v>
      </c>
    </row>
    <row r="41" spans="1:35" s="7" customFormat="1" ht="32.85" customHeight="1">
      <c r="B41" s="355" t="str">
        <f>LOOKUP(1,0/(交易记录!C:C=C41),交易记录!J:J)</f>
        <v>一对多产品</v>
      </c>
      <c r="C41" s="228" t="s">
        <v>1141</v>
      </c>
      <c r="D41" s="168" t="str">
        <f>VLOOKUP($C41,交易记录!$C:$P,2,FALSE)</f>
        <v>前海锐意锐金1期</v>
      </c>
      <c r="E41" s="169" t="str">
        <f>VLOOKUP($C41,交易记录!$C:$P,3,FALSE)</f>
        <v>深圳市前海锐意资本管理有限公司</v>
      </c>
      <c r="F41" s="176" t="str">
        <f>LOOKUP(1,0/(交易记录!C:C=C41),交易记录!F:F)</f>
        <v>股票多头</v>
      </c>
      <c r="G41" s="176" t="str">
        <f>LOOKUP(1,0/(交易记录!C:C=C41),交易记录!G:G)</f>
        <v>股票多头</v>
      </c>
      <c r="H41" s="229"/>
      <c r="I41" s="176" t="str">
        <f>LOOKUP(1,0/(交易记录!C:C=C41),交易记录!I:I)</f>
        <v>主观多头</v>
      </c>
      <c r="J41" s="403">
        <f>SUMIF(交易记录!C:C,C41,交易记录!N:N)</f>
        <v>200</v>
      </c>
      <c r="K41" s="170">
        <f>SUMIF(交易记录!C:C,C41,交易记录!T:T)</f>
        <v>1981034.72</v>
      </c>
      <c r="L41" s="176">
        <f>LOOKUP(1,0/(交易记录!C:C=C41),交易记录!W:W)</f>
        <v>1.0095734213078305</v>
      </c>
      <c r="M41" s="177">
        <f>LOOKUP(1,0/(交易记录!C:C=C41),交易记录!AA:AA)</f>
        <v>1.0226066438653836</v>
      </c>
      <c r="N41" s="178">
        <f t="shared" ca="1" si="1"/>
        <v>1.052</v>
      </c>
      <c r="O41" s="161">
        <f t="shared" ca="1" si="2"/>
        <v>208.40485254399999</v>
      </c>
      <c r="P41" s="154">
        <f t="shared" ca="1" si="3"/>
        <v>2.130005510981347E-3</v>
      </c>
      <c r="Q41" s="180">
        <f t="shared" ca="1" si="4"/>
        <v>5.8229259040000212</v>
      </c>
      <c r="R41" s="181">
        <f t="shared" ca="1" si="5"/>
        <v>2.874356069457118E-2</v>
      </c>
      <c r="S41" s="179">
        <f t="shared" ca="1" si="6"/>
        <v>8.4048525440000166</v>
      </c>
      <c r="T41" s="175">
        <f t="shared" ca="1" si="7"/>
        <v>4.202426272000008E-2</v>
      </c>
      <c r="U41" s="187">
        <f>IF(VLOOKUP($C41,'份额-产品到期日期'!$A$2:$E$1004,5,FALSE)=0,"",VLOOKUP($C41,'份额-产品到期日期'!$A$2:$E$1004,5,FALSE))</f>
        <v>45260</v>
      </c>
      <c r="V41" s="179">
        <f>SUMIF(交易记录!C:C,C41,交易记录!AD:AD)</f>
        <v>0</v>
      </c>
      <c r="W41" s="179"/>
      <c r="X41" s="410">
        <f>IF(Y41=0,SUMIFS(J$16:J1152,E$16:E1152,E41),0)</f>
        <v>200</v>
      </c>
      <c r="Y41" s="404">
        <f>COUNTIFS(E$15:E26,E41)</f>
        <v>0</v>
      </c>
      <c r="Z41" s="382">
        <f>IF(VLOOKUP($C41,'份额-产品到期日期'!$A$2:$E$1004,3,FALSE)=0,"",VLOOKUP($C41,'份额-产品到期日期'!$A$2:$E$1004,3,FALSE))</f>
        <v>22898681.77</v>
      </c>
      <c r="AA41" s="207">
        <f t="shared" si="45"/>
        <v>8.6513046466953888E-2</v>
      </c>
      <c r="AB41" s="154" t="str">
        <f>LOOKUP(1,0/(交易记录!C:C=C41),交易记录!K:K)</f>
        <v>深圳分公司</v>
      </c>
      <c r="AC41" s="154" t="str">
        <f>LOOKUP(1,0/(交易记录!D:D=D41),交易记录!L:L)</f>
        <v>王宇霆、余梅</v>
      </c>
      <c r="AD41" s="36" t="str">
        <f>VLOOKUP($C41,交易记录!$C$1:AU165,10,FALSE)</f>
        <v>王宇霆、余梅</v>
      </c>
      <c r="AE41" s="154">
        <f>LOOKUP(1,0/(交易记录!$C:$C=$C41),交易记录!Q:Q)</f>
        <v>1</v>
      </c>
      <c r="AF41" s="27">
        <f t="shared" si="10"/>
        <v>200</v>
      </c>
      <c r="AG41" s="154">
        <f t="shared" si="11"/>
        <v>0</v>
      </c>
      <c r="AH41" s="154">
        <f t="shared" si="8"/>
        <v>0</v>
      </c>
      <c r="AI41" s="7" t="str">
        <f t="shared" ca="1" si="9"/>
        <v>ID</v>
      </c>
    </row>
    <row r="42" spans="1:35" s="7" customFormat="1" ht="32.85" customHeight="1">
      <c r="B42" s="355" t="str">
        <f>LOOKUP(1,0/(交易记录!C:C=C42),交易记录!J:J)</f>
        <v>一对多产品</v>
      </c>
      <c r="C42" s="228" t="s">
        <v>1134</v>
      </c>
      <c r="D42" s="168" t="str">
        <f>VLOOKUP($C42,交易记录!$C:$P,2,FALSE)</f>
        <v>翰荣中证500指数增强一号</v>
      </c>
      <c r="E42" s="169" t="str">
        <f>VLOOKUP($C42,交易记录!$C:$P,3,FALSE)</f>
        <v>深圳翰荣私募证券基金管理有限公司</v>
      </c>
      <c r="F42" s="176" t="str">
        <f>LOOKUP(1,0/(交易记录!C:C=C42),交易记录!F:F)</f>
        <v>股票多头</v>
      </c>
      <c r="G42" s="176" t="str">
        <f>LOOKUP(1,0/(交易记录!C:C=C42),交易记录!G:G)</f>
        <v>指数增强</v>
      </c>
      <c r="H42" s="229" t="s">
        <v>1100</v>
      </c>
      <c r="I42" s="176" t="str">
        <f>LOOKUP(1,0/(交易记录!C:C=C42),交易记录!I:I)</f>
        <v>500指数增强</v>
      </c>
      <c r="J42" s="403">
        <f>SUMIF(交易记录!C:C,C42,交易记录!N:N)</f>
        <v>100</v>
      </c>
      <c r="K42" s="170">
        <f>SUMIF(交易记录!C:C,C42,交易记录!T:T)</f>
        <v>1012760.79</v>
      </c>
      <c r="L42" s="176">
        <f>LOOKUP(1,0/(交易记录!C:C=C42),交易记录!W:W)</f>
        <v>0.98739999600497963</v>
      </c>
      <c r="M42" s="177">
        <f>LOOKUP(1,0/(交易记录!C:C=C42),交易记录!AA:AA)</f>
        <v>0.99239999999999995</v>
      </c>
      <c r="N42" s="178">
        <f t="shared" ca="1" si="1"/>
        <v>1.0662</v>
      </c>
      <c r="O42" s="161">
        <f t="shared" ca="1" si="2"/>
        <v>107.98055542980002</v>
      </c>
      <c r="P42" s="154">
        <f t="shared" ca="1" si="3"/>
        <v>1.1036171919065164E-3</v>
      </c>
      <c r="Q42" s="180">
        <f t="shared" ca="1" si="4"/>
        <v>7.4741746302000083</v>
      </c>
      <c r="R42" s="181">
        <f t="shared" ca="1" si="5"/>
        <v>7.43651753325274E-2</v>
      </c>
      <c r="S42" s="179">
        <f t="shared" ca="1" si="6"/>
        <v>7.9805554298000034</v>
      </c>
      <c r="T42" s="175">
        <f t="shared" ca="1" si="7"/>
        <v>7.9805554298000028E-2</v>
      </c>
      <c r="U42" s="187">
        <f>IF(VLOOKUP($C42,'份额-产品到期日期'!$A$2:$E$1004,5,FALSE)=0,"",VLOOKUP($C42,'份额-产品到期日期'!$A$2:$E$1004,5,FALSE))</f>
        <v>45255</v>
      </c>
      <c r="V42" s="179">
        <f>SUMIF(交易记录!C:C,C42,交易记录!AD:AD)</f>
        <v>0</v>
      </c>
      <c r="W42" s="179"/>
      <c r="X42" s="410">
        <f>IF(Y42=0,SUMIFS(J$16:J1153,E$16:E1153,E42),0)</f>
        <v>100</v>
      </c>
      <c r="Y42" s="404">
        <f>COUNTIFS(E$15:E27,E42)</f>
        <v>0</v>
      </c>
      <c r="Z42" s="382">
        <f>IF(VLOOKUP($C42,'份额-产品到期日期'!$A$2:$E$1004,3,FALSE)=0,"",VLOOKUP($C42,'份额-产品到期日期'!$A$2:$E$1004,3,FALSE))</f>
        <v>8723889.7799999993</v>
      </c>
      <c r="AA42" s="207">
        <f t="shared" si="45"/>
        <v>0.11609050727827973</v>
      </c>
      <c r="AB42" s="154" t="str">
        <f>LOOKUP(1,0/(交易记录!C:C=C42),交易记录!K:K)</f>
        <v>深圳分公司</v>
      </c>
      <c r="AC42" s="154" t="str">
        <f>LOOKUP(1,0/(交易记录!D:D=D42),交易记录!L:L)</f>
        <v>钟振宇、陈露、苏晓丹</v>
      </c>
      <c r="AD42" s="36" t="str">
        <f>VLOOKUP($C42,交易记录!$C$1:AU166,10,FALSE)</f>
        <v>钟振宇、陈露、苏晓丹</v>
      </c>
      <c r="AE42" s="154">
        <f>LOOKUP(1,0/(交易记录!$C:$C=$C42),交易记录!Q:Q)</f>
        <v>1</v>
      </c>
      <c r="AF42" s="27">
        <f t="shared" si="10"/>
        <v>100</v>
      </c>
      <c r="AG42" s="154">
        <f t="shared" si="11"/>
        <v>0</v>
      </c>
      <c r="AH42" s="154">
        <f t="shared" si="8"/>
        <v>0</v>
      </c>
      <c r="AI42" s="7" t="str">
        <f t="shared" ca="1" si="9"/>
        <v>CJ</v>
      </c>
    </row>
    <row r="43" spans="1:35" s="7" customFormat="1" ht="32.85" customHeight="1">
      <c r="B43" s="355" t="str">
        <f>LOOKUP(1,0/(交易记录!C:C=C43),交易记录!J:J)</f>
        <v>一对多产品</v>
      </c>
      <c r="C43" s="228" t="s">
        <v>1131</v>
      </c>
      <c r="D43" s="168" t="str">
        <f>VLOOKUP($C43,交易记录!$C:$P,2,FALSE)</f>
        <v>歆享资产富诚六期</v>
      </c>
      <c r="E43" s="169" t="str">
        <f>VLOOKUP($C43,交易记录!$C:$P,3,FALSE)</f>
        <v>上海歆享资产管理有限公司</v>
      </c>
      <c r="F43" s="176" t="str">
        <f>LOOKUP(1,0/(交易记录!C:C=C43),交易记录!F:F)</f>
        <v>量化对冲</v>
      </c>
      <c r="G43" s="176" t="str">
        <f>LOOKUP(1,0/(交易记录!C:C=C43),交易记录!G:G)</f>
        <v>量化对冲</v>
      </c>
      <c r="H43" s="229"/>
      <c r="I43" s="176" t="str">
        <f>LOOKUP(1,0/(交易记录!C:C=C43),交易记录!I:I)</f>
        <v>套利</v>
      </c>
      <c r="J43" s="403">
        <f>SUMIF(交易记录!C:C,C43,交易记录!N:N)</f>
        <v>300</v>
      </c>
      <c r="K43" s="170">
        <f>SUMIF(交易记录!C:C,C43,交易记录!T:T)</f>
        <v>2518891.69</v>
      </c>
      <c r="L43" s="176">
        <f>LOOKUP(1,0/(交易记录!C:C=C43),交易记录!W:W)</f>
        <v>1.1909999988923701</v>
      </c>
      <c r="M43" s="177">
        <f>LOOKUP(1,0/(交易记录!C:C=C43),交易记录!AA:AA)</f>
        <v>1.1930000000000001</v>
      </c>
      <c r="N43" s="178">
        <f t="shared" ca="1" si="1"/>
        <v>1.1950000000000001</v>
      </c>
      <c r="O43" s="161">
        <f t="shared" ca="1" si="2"/>
        <v>301.00755695500004</v>
      </c>
      <c r="P43" s="154">
        <f t="shared" ca="1" si="3"/>
        <v>3.0764531023855018E-3</v>
      </c>
      <c r="Q43" s="180">
        <f t="shared" ca="1" si="4"/>
        <v>0.50377833800000049</v>
      </c>
      <c r="R43" s="181">
        <f t="shared" ca="1" si="5"/>
        <v>1.6764459346185756E-3</v>
      </c>
      <c r="S43" s="179">
        <f t="shared" ca="1" si="6"/>
        <v>1.0075569549999981</v>
      </c>
      <c r="T43" s="175">
        <f t="shared" ca="1" si="7"/>
        <v>3.3585231833333268E-3</v>
      </c>
      <c r="U43" s="187">
        <f>IF(VLOOKUP($C43,'份额-产品到期日期'!$A$2:$E$1004,5,FALSE)=0,"",VLOOKUP($C43,'份额-产品到期日期'!$A$2:$E$1004,5,FALSE))</f>
        <v>45255</v>
      </c>
      <c r="V43" s="179">
        <f>SUMIF(交易记录!C:C,C43,交易记录!AD:AD)</f>
        <v>0</v>
      </c>
      <c r="W43" s="179"/>
      <c r="X43" s="410">
        <f>IF(Y43=0,SUMIFS(J$16:J1153,E$16:E1153,E43),0)</f>
        <v>500</v>
      </c>
      <c r="Y43" s="404">
        <f>COUNTIFS(E$15:E42,E43)</f>
        <v>0</v>
      </c>
      <c r="Z43" s="382">
        <f>IF(VLOOKUP($C43,'份额-产品到期日期'!$A$2:$E$1004,3,FALSE)=0,"",VLOOKUP($C43,'份额-产品到期日期'!$A$2:$E$1004,3,FALSE))</f>
        <v>32754115.91</v>
      </c>
      <c r="AA43" s="207">
        <f t="shared" si="45"/>
        <v>7.6903058440694144E-2</v>
      </c>
      <c r="AB43" s="154" t="str">
        <f>LOOKUP(1,0/(交易记录!C:C=C43),交易记录!K:K)</f>
        <v>济南龙奥西路营业部</v>
      </c>
      <c r="AC43" s="154" t="str">
        <f>LOOKUP(1,0/(交易记录!D:D=D43),交易记录!L:L)</f>
        <v>袁裴</v>
      </c>
      <c r="AD43" s="36" t="str">
        <f>VLOOKUP($C43,交易记录!$C$1:AU167,10,FALSE)</f>
        <v>袁裴</v>
      </c>
      <c r="AE43" s="154">
        <f>LOOKUP(1,0/(交易记录!$C:$C=$C43),交易记录!Q:Q)</f>
        <v>1</v>
      </c>
      <c r="AF43" s="27">
        <f t="shared" si="10"/>
        <v>300</v>
      </c>
      <c r="AG43" s="154">
        <f t="shared" si="11"/>
        <v>0</v>
      </c>
      <c r="AH43" s="154">
        <f t="shared" si="8"/>
        <v>0</v>
      </c>
      <c r="AI43" s="7" t="str">
        <f t="shared" ca="1" si="9"/>
        <v>KL</v>
      </c>
    </row>
    <row r="44" spans="1:35" s="7" customFormat="1" ht="32.85" customHeight="1">
      <c r="B44" s="355" t="str">
        <f>LOOKUP(1,0/(交易记录!C:C=C44),交易记录!J:J)</f>
        <v>一对多产品</v>
      </c>
      <c r="C44" s="228" t="s">
        <v>1206</v>
      </c>
      <c r="D44" s="168" t="str">
        <f>VLOOKUP($C44,交易记录!$C:$P,2,FALSE)</f>
        <v>鋆杉1号</v>
      </c>
      <c r="E44" s="169" t="str">
        <f>VLOOKUP($C44,交易记录!$C:$P,3,FALSE)</f>
        <v xml:space="preserve"> 上海鋆杉投资管理有限公司 </v>
      </c>
      <c r="F44" s="176" t="str">
        <f>LOOKUP(1,0/(交易记录!C:C=C44),交易记录!F:F)</f>
        <v>股票多头</v>
      </c>
      <c r="G44" s="176" t="str">
        <f>LOOKUP(1,0/(交易记录!C:C=C44),交易记录!G:G)</f>
        <v>股票多头</v>
      </c>
      <c r="H44" s="229"/>
      <c r="I44" s="176" t="str">
        <f>LOOKUP(1,0/(交易记录!C:C=C44),交易记录!I:I)</f>
        <v>主观多头</v>
      </c>
      <c r="J44" s="403">
        <f>SUMIF(交易记录!C:C,C44,交易记录!N:N)</f>
        <v>100</v>
      </c>
      <c r="K44" s="170">
        <f>SUMIF(交易记录!C:C,C44,交易记录!T:T)</f>
        <v>631313.13</v>
      </c>
      <c r="L44" s="176">
        <f>LOOKUP(1,0/(交易记录!C:C=C44),交易记录!W:W)</f>
        <v>1.5840000032947199</v>
      </c>
      <c r="M44" s="177">
        <f>LOOKUP(1,0/(交易记录!C:C=C44),交易记录!AA:AA)</f>
        <v>1.5669999999999999</v>
      </c>
      <c r="N44" s="178">
        <f t="shared" ca="1" si="1"/>
        <v>1.6160000000000001</v>
      </c>
      <c r="O44" s="161">
        <f t="shared" ca="1" si="2"/>
        <v>102.02020180800001</v>
      </c>
      <c r="P44" s="154">
        <f t="shared" ca="1" si="3"/>
        <v>1.0426992914504736E-3</v>
      </c>
      <c r="Q44" s="180">
        <f t="shared" ca="1" si="4"/>
        <v>3.0934343370000095</v>
      </c>
      <c r="R44" s="181">
        <f t="shared" ca="1" si="5"/>
        <v>3.1269942565411712E-2</v>
      </c>
      <c r="S44" s="179">
        <f t="shared" ca="1" si="6"/>
        <v>2.0202018080000128</v>
      </c>
      <c r="T44" s="175">
        <f t="shared" ca="1" si="7"/>
        <v>2.0202018080000127E-2</v>
      </c>
      <c r="U44" s="187">
        <f>IF(VLOOKUP($C44,'份额-产品到期日期'!$A$2:$E$1004,5,FALSE)=0,"",VLOOKUP($C44,'份额-产品到期日期'!$A$2:$E$1004,5,FALSE))</f>
        <v>45251</v>
      </c>
      <c r="V44" s="179">
        <f>SUMIF(交易记录!C:C,C44,交易记录!AD:AD)</f>
        <v>0</v>
      </c>
      <c r="W44" s="179"/>
      <c r="X44" s="410">
        <f>IF(Y44=0,SUMIFS(J$16:J1153,E$16:E1153,E44),0)</f>
        <v>100</v>
      </c>
      <c r="Y44" s="404">
        <f>COUNTIFS(E$15:E43,E44)</f>
        <v>0</v>
      </c>
      <c r="Z44" s="382">
        <f>IF(VLOOKUP($C44,'份额-产品到期日期'!$A$2:$E$1004,3,FALSE)=0,"",VLOOKUP($C44,'份额-产品到期日期'!$A$2:$E$1004,3,FALSE))</f>
        <v>85684510.290000007</v>
      </c>
      <c r="AA44" s="207">
        <f t="shared" si="45"/>
        <v>7.3678793035440709E-3</v>
      </c>
      <c r="AB44" s="154" t="str">
        <f>LOOKUP(1,0/(交易记录!C:C=C44),交易记录!K:K)</f>
        <v>上海南京西路营业部</v>
      </c>
      <c r="AC44" s="154" t="str">
        <f>LOOKUP(1,0/(交易记录!D:D=D44),交易记录!L:L)</f>
        <v>陈奕江</v>
      </c>
      <c r="AD44" s="36" t="str">
        <f>VLOOKUP($C44,交易记录!$C$1:AU168,10,FALSE)</f>
        <v>陈奕江</v>
      </c>
      <c r="AE44" s="154">
        <f>LOOKUP(1,0/(交易记录!$C:$C=$C44),交易记录!Q:Q)</f>
        <v>1</v>
      </c>
      <c r="AF44" s="27">
        <f t="shared" si="10"/>
        <v>100</v>
      </c>
      <c r="AG44" s="154">
        <f t="shared" si="11"/>
        <v>0</v>
      </c>
      <c r="AH44" s="154">
        <f t="shared" si="8"/>
        <v>0</v>
      </c>
      <c r="AI44" s="7" t="str">
        <f t="shared" ca="1" si="9"/>
        <v>HX</v>
      </c>
    </row>
    <row r="45" spans="1:35" s="7" customFormat="1" ht="32.85" customHeight="1">
      <c r="B45" s="355" t="str">
        <f>LOOKUP(1,0/(交易记录!C:C=C45),交易记录!J:J)</f>
        <v>一对多产品</v>
      </c>
      <c r="C45" s="228" t="s">
        <v>1117</v>
      </c>
      <c r="D45" s="168" t="str">
        <f>VLOOKUP($C45,交易记录!$C:$P,2,FALSE)</f>
        <v>澜熙趋势先锋一号</v>
      </c>
      <c r="E45" s="169" t="str">
        <f>VLOOKUP($C45,交易记录!$C:$P,3,FALSE)</f>
        <v>上海澜熙资产管理有限公司</v>
      </c>
      <c r="F45" s="176" t="str">
        <f>LOOKUP(1,0/(交易记录!C:C=C45),交易记录!F:F)</f>
        <v>量化择时</v>
      </c>
      <c r="G45" s="176" t="str">
        <f>LOOKUP(1,0/(交易记录!C:C=C45),交易记录!G:G)</f>
        <v>量化择时</v>
      </c>
      <c r="H45" s="229"/>
      <c r="I45" s="176" t="str">
        <f>LOOKUP(1,0/(交易记录!C:C=C45),交易记录!I:I)</f>
        <v>量化选股</v>
      </c>
      <c r="J45" s="403">
        <f>SUMIF(交易记录!C:C,C45,交易记录!N:N)</f>
        <v>300</v>
      </c>
      <c r="K45" s="170">
        <f>SUMIF(交易记录!C:C,C45,交易记录!T:T)</f>
        <v>2642191.62</v>
      </c>
      <c r="L45" s="176">
        <f>LOOKUP(1,0/(交易记录!C:C=C45),交易记录!W:W)</f>
        <v>1.1354210562517792</v>
      </c>
      <c r="M45" s="177">
        <f>LOOKUP(1,0/(交易记录!C:C=C45),交易记录!AA:AA)</f>
        <v>1.085315791165063</v>
      </c>
      <c r="N45" s="178">
        <f t="shared" ca="1" si="1"/>
        <v>1.1910000000000001</v>
      </c>
      <c r="O45" s="161">
        <f t="shared" ca="1" si="2"/>
        <v>314.68502194200005</v>
      </c>
      <c r="P45" s="154">
        <f t="shared" ca="1" si="3"/>
        <v>3.216243877134442E-3</v>
      </c>
      <c r="Q45" s="180">
        <f t="shared" ca="1" si="4"/>
        <v>27.923793095000054</v>
      </c>
      <c r="R45" s="181">
        <f t="shared" ca="1" si="5"/>
        <v>9.7376459179210118E-2</v>
      </c>
      <c r="S45" s="179">
        <f t="shared" ca="1" si="6"/>
        <v>14.685021942000041</v>
      </c>
      <c r="T45" s="175">
        <f t="shared" ca="1" si="7"/>
        <v>4.895007314000014E-2</v>
      </c>
      <c r="U45" s="187">
        <f>IF(VLOOKUP($C45,'份额-产品到期日期'!$A$2:$E$1004,5,FALSE)=0,"",VLOOKUP($C45,'份额-产品到期日期'!$A$2:$E$1004,5,FALSE))</f>
        <v>45248</v>
      </c>
      <c r="V45" s="179">
        <f>SUMIF(交易记录!C:C,C45,交易记录!AD:AD)</f>
        <v>0</v>
      </c>
      <c r="W45" s="179"/>
      <c r="X45" s="410">
        <f>IF(Y45=0,SUMIFS(J$16:J1154,E$16:E1154,E45),0)</f>
        <v>300</v>
      </c>
      <c r="Y45" s="404">
        <f>COUNTIFS(E$15:E44,E45)</f>
        <v>0</v>
      </c>
      <c r="Z45" s="382">
        <f>IF(VLOOKUP($C45,'份额-产品到期日期'!$A$2:$E$1004,3,FALSE)=0,"",VLOOKUP($C45,'份额-产品到期日期'!$A$2:$E$1004,3,FALSE))</f>
        <v>76820392.519999996</v>
      </c>
      <c r="AA45" s="207">
        <f t="shared" si="45"/>
        <v>3.4394404055044528E-2</v>
      </c>
      <c r="AB45" s="154" t="str">
        <f>LOOKUP(1,0/(交易记录!C:C=C45),交易记录!K:K)</f>
        <v>大连港兴路</v>
      </c>
      <c r="AC45" s="154" t="str">
        <f>LOOKUP(1,0/(交易记录!D:D=D45),交易记录!L:L)</f>
        <v>林枫</v>
      </c>
      <c r="AD45" s="36" t="str">
        <f>VLOOKUP($C45,交易记录!$C$1:AU169,10,FALSE)</f>
        <v>林枫</v>
      </c>
      <c r="AE45" s="154">
        <f>LOOKUP(1,0/(交易记录!$C:$C=$C45),交易记录!Q:Q)</f>
        <v>1</v>
      </c>
      <c r="AF45" s="27">
        <f t="shared" si="10"/>
        <v>300</v>
      </c>
      <c r="AG45" s="154">
        <f t="shared" si="11"/>
        <v>0</v>
      </c>
      <c r="AH45" s="154">
        <f t="shared" si="8"/>
        <v>0</v>
      </c>
      <c r="AI45" s="7" t="str">
        <f t="shared" ca="1" si="9"/>
        <v>J</v>
      </c>
    </row>
    <row r="46" spans="1:35" s="7" customFormat="1" ht="32.85" customHeight="1">
      <c r="B46" s="355" t="str">
        <f>LOOKUP(1,0/(交易记录!C:C=C46),交易记录!J:J)</f>
        <v>一对多产品</v>
      </c>
      <c r="C46" s="228" t="s">
        <v>1022</v>
      </c>
      <c r="D46" s="168" t="str">
        <f>VLOOKUP($C46,交易记录!$C:$P,2,FALSE)</f>
        <v>知行通达金选稳达8号</v>
      </c>
      <c r="E46" s="169" t="str">
        <f>VLOOKUP($C46,交易记录!$C:$P,3,FALSE)</f>
        <v>三亚知行通达私募基金管理合伙企业（有限合伙）</v>
      </c>
      <c r="F46" s="176" t="str">
        <f>LOOKUP(1,0/(交易记录!C:C=C46),交易记录!F:F)</f>
        <v>量化对冲</v>
      </c>
      <c r="G46" s="176" t="str">
        <f>LOOKUP(1,0/(交易记录!C:C=C46),交易记录!G:G)</f>
        <v>量化对冲</v>
      </c>
      <c r="H46" s="229"/>
      <c r="I46" s="176" t="str">
        <f>LOOKUP(1,0/(交易记录!C:C=C46),交易记录!I:I)</f>
        <v>中性</v>
      </c>
      <c r="J46" s="403">
        <f>SUMIF(交易记录!C:C,C46,交易记录!N:N)</f>
        <v>5000</v>
      </c>
      <c r="K46" s="170">
        <f>SUMIF(交易记录!C:C,C46,交易记录!T:T)</f>
        <v>50921682.450000003</v>
      </c>
      <c r="L46" s="176">
        <f>LOOKUP(1,0/(交易记录!C:C=C46),交易记录!W:W)</f>
        <v>0.98190000004605105</v>
      </c>
      <c r="M46" s="177">
        <f>LOOKUP(1,0/(交易记录!C:C=C46),交易记录!AA:AA)</f>
        <v>0.98129999999999995</v>
      </c>
      <c r="N46" s="178">
        <f t="shared" ca="1" si="1"/>
        <v>0.98150000000000004</v>
      </c>
      <c r="O46" s="161">
        <f t="shared" ca="1" si="2"/>
        <v>4997.9631324675001</v>
      </c>
      <c r="P46" s="154">
        <f t="shared" ca="1" si="3"/>
        <v>5.1081771301797183E-2</v>
      </c>
      <c r="Q46" s="180">
        <f t="shared" ca="1" si="4"/>
        <v>1.0184336490004533</v>
      </c>
      <c r="R46" s="181">
        <f t="shared" ca="1" si="5"/>
        <v>2.0381127076340988E-4</v>
      </c>
      <c r="S46" s="179">
        <f t="shared" ca="1" si="6"/>
        <v>-2.0368675324994796</v>
      </c>
      <c r="T46" s="175">
        <f t="shared" ca="1" si="7"/>
        <v>-4.0737350649989594E-4</v>
      </c>
      <c r="U46" s="187">
        <f>IF(VLOOKUP($C46,'份额-产品到期日期'!$A$2:$E$1004,5,FALSE)=0,"",VLOOKUP($C46,'份额-产品到期日期'!$A$2:$E$1004,5,FALSE))</f>
        <v>45248</v>
      </c>
      <c r="V46" s="179">
        <f>SUMIF(交易记录!C:C,C46,交易记录!AD:AD)</f>
        <v>0</v>
      </c>
      <c r="W46" s="179"/>
      <c r="X46" s="410">
        <f>IF(Y46=0,SUMIFS(J$16:J1155,E$16:E1155,E46),0)</f>
        <v>5000</v>
      </c>
      <c r="Y46" s="404">
        <f>COUNTIFS(E$15:E45,E46)</f>
        <v>0</v>
      </c>
      <c r="Z46" s="382">
        <f>IF(VLOOKUP($C46,'份额-产品到期日期'!$A$2:$E$1004,3,FALSE)=0,"",VLOOKUP($C46,'份额-产品到期日期'!$A$2:$E$1004,3,FALSE))</f>
        <v>846679546.82000005</v>
      </c>
      <c r="AA46" s="207">
        <f t="shared" si="45"/>
        <v>6.0142804489908983E-2</v>
      </c>
      <c r="AB46" s="154" t="str">
        <f>LOOKUP(1,0/(交易记录!C:C=C46),交易记录!K:K)</f>
        <v>中金财富深圳分公司</v>
      </c>
      <c r="AC46" s="154" t="str">
        <f>LOOKUP(1,0/(交易记录!D:D=D46),交易记录!L:L)</f>
        <v>杨运、陈媛</v>
      </c>
      <c r="AD46" s="36" t="str">
        <f>VLOOKUP($C46,交易记录!$C$1:AU169,10,FALSE)</f>
        <v>杨运、陈媛</v>
      </c>
      <c r="AE46" s="154">
        <f>LOOKUP(1,0/(交易记录!$C:$C=$C46),交易记录!Q:Q)</f>
        <v>1</v>
      </c>
      <c r="AF46" s="27">
        <f t="shared" si="10"/>
        <v>5000</v>
      </c>
      <c r="AG46" s="154">
        <f t="shared" si="11"/>
        <v>0</v>
      </c>
      <c r="AH46" s="154">
        <f t="shared" si="8"/>
        <v>0</v>
      </c>
      <c r="AI46" s="7" t="str">
        <f t="shared" ca="1" si="9"/>
        <v>JT</v>
      </c>
    </row>
    <row r="47" spans="1:35" s="7" customFormat="1" ht="32.85" customHeight="1">
      <c r="B47" s="355" t="str">
        <f>LOOKUP(1,0/(交易记录!C:C=C47),交易记录!J:J)</f>
        <v>一对多产品</v>
      </c>
      <c r="C47" s="228" t="s">
        <v>1049</v>
      </c>
      <c r="D47" s="168" t="str">
        <f>VLOOKUP($C47,交易记录!$C:$P,2,FALSE)</f>
        <v>大岩市场中性6号A</v>
      </c>
      <c r="E47" s="169" t="str">
        <f>VLOOKUP($C47,交易记录!$C:$P,3,FALSE)</f>
        <v>深圳嘉石大岩资本管理有限公司</v>
      </c>
      <c r="F47" s="176" t="str">
        <f>LOOKUP(1,0/(交易记录!C:C=C47),交易记录!F:F)</f>
        <v>量化对冲</v>
      </c>
      <c r="G47" s="176" t="str">
        <f>LOOKUP(1,0/(交易记录!C:C=C47),交易记录!G:G)</f>
        <v>量化对冲</v>
      </c>
      <c r="H47" s="229"/>
      <c r="I47" s="176" t="str">
        <f>LOOKUP(1,0/(交易记录!C:C=C47),交易记录!I:I)</f>
        <v>中性</v>
      </c>
      <c r="J47" s="403">
        <f>SUMIF(交易记录!C:C,C47,交易记录!N:N)</f>
        <v>500</v>
      </c>
      <c r="K47" s="170">
        <f>SUMIF(交易记录!C:C,C47,交易记录!T:T)</f>
        <v>5019072.4800000004</v>
      </c>
      <c r="L47" s="176">
        <f>LOOKUP(1,0/(交易记录!C:C=C47),交易记录!W:W)</f>
        <v>0.99619999908827772</v>
      </c>
      <c r="M47" s="177">
        <f>LOOKUP(1,0/(交易记录!C:C=C47),交易记录!AA:AA)</f>
        <v>0.99950000000000017</v>
      </c>
      <c r="N47" s="178">
        <f t="shared" ca="1" si="1"/>
        <v>0.98640000000000005</v>
      </c>
      <c r="O47" s="161">
        <f t="shared" ca="1" si="2"/>
        <v>495.0813094272001</v>
      </c>
      <c r="P47" s="154">
        <f t="shared" ca="1" si="3"/>
        <v>5.0599873495803483E-3</v>
      </c>
      <c r="Q47" s="180">
        <f t="shared" ca="1" si="4"/>
        <v>-6.574984948800056</v>
      </c>
      <c r="R47" s="181">
        <f t="shared" ca="1" si="5"/>
        <v>-1.3106553276638455E-2</v>
      </c>
      <c r="S47" s="179">
        <f t="shared" ca="1" si="6"/>
        <v>-4.918690572799953</v>
      </c>
      <c r="T47" s="175">
        <f t="shared" ca="1" si="7"/>
        <v>-9.8373811455999063E-3</v>
      </c>
      <c r="U47" s="187">
        <f>IF(VLOOKUP($C47,'份额-产品到期日期'!$A$2:$E$1004,5,FALSE)=0,"",VLOOKUP($C47,'份额-产品到期日期'!$A$2:$E$1004,5,FALSE))</f>
        <v>45245</v>
      </c>
      <c r="V47" s="179">
        <f>SUMIF(交易记录!C:C,C47,交易记录!AD:AD)</f>
        <v>0</v>
      </c>
      <c r="W47" s="179"/>
      <c r="X47" s="410">
        <f>IF(Y47=0,SUMIFS(J$16:J1142,E$16:E1142,E47),0)</f>
        <v>500</v>
      </c>
      <c r="Y47" s="404">
        <f>COUNTIFS(E$15:E17,E47)</f>
        <v>0</v>
      </c>
      <c r="Z47" s="382">
        <f>IF(VLOOKUP($C47,'份额-产品到期日期'!$A$2:$E$1004,3,FALSE)=0,"",VLOOKUP($C47,'份额-产品到期日期'!$A$2:$E$1004,3,FALSE))</f>
        <v>85713067.269999996</v>
      </c>
      <c r="AA47" s="207">
        <f t="shared" si="45"/>
        <v>5.8556677993913085E-2</v>
      </c>
      <c r="AB47" s="154" t="str">
        <f>LOOKUP(1,0/(交易记录!C:C=C47),交易记录!K:K)</f>
        <v>深圳爱国路营业部</v>
      </c>
      <c r="AC47" s="154" t="str">
        <f>LOOKUP(1,0/(交易记录!D:D=D47),交易记录!L:L)</f>
        <v>刘励晖</v>
      </c>
      <c r="AD47" s="36" t="str">
        <f>VLOOKUP($C47,交易记录!$C$1:AU170,10,FALSE)</f>
        <v>刘励晖</v>
      </c>
      <c r="AE47" s="154">
        <f>LOOKUP(1,0/(交易记录!$C:$C=$C47),交易记录!Q:Q)</f>
        <v>1</v>
      </c>
      <c r="AF47" s="27">
        <f t="shared" si="10"/>
        <v>500</v>
      </c>
      <c r="AG47" s="154">
        <f t="shared" si="11"/>
        <v>0</v>
      </c>
      <c r="AH47" s="154">
        <f t="shared" si="8"/>
        <v>0</v>
      </c>
      <c r="AI47" s="7" t="str">
        <f t="shared" ca="1" si="9"/>
        <v>JZ</v>
      </c>
    </row>
    <row r="48" spans="1:35" s="7" customFormat="1" ht="32.85" customHeight="1">
      <c r="B48" s="355" t="str">
        <f>LOOKUP(1,0/(交易记录!C:C=C48),交易记录!J:J)</f>
        <v>一对多产品</v>
      </c>
      <c r="C48" s="228" t="s">
        <v>1046</v>
      </c>
      <c r="D48" s="168" t="str">
        <f>VLOOKUP($C48,交易记录!$C:$P,2,FALSE)</f>
        <v>国恩中证1000指数增强1号</v>
      </c>
      <c r="E48" s="169" t="str">
        <f>VLOOKUP($C48,交易记录!$C:$P,3,FALSE)</f>
        <v>深圳前海国恩资本管理有限公司</v>
      </c>
      <c r="F48" s="176" t="str">
        <f>LOOKUP(1,0/(交易记录!C:C=C48),交易记录!F:F)</f>
        <v>指数增强</v>
      </c>
      <c r="G48" s="176" t="str">
        <f>LOOKUP(1,0/(交易记录!C:C=C48),交易记录!G:G)</f>
        <v>指数增强</v>
      </c>
      <c r="H48" s="229" t="s">
        <v>1094</v>
      </c>
      <c r="I48" s="176" t="str">
        <f>LOOKUP(1,0/(交易记录!C:C=C48),交易记录!I:I)</f>
        <v>1000指数增强</v>
      </c>
      <c r="J48" s="403">
        <f>SUMIF(交易记录!C:C,C48,交易记录!N:N)</f>
        <v>200</v>
      </c>
      <c r="K48" s="170">
        <f>SUMIF(交易记录!C:C,C48,交易记录!T:T)</f>
        <v>1209189.8400000001</v>
      </c>
      <c r="L48" s="176">
        <f>LOOKUP(1,0/(交易记录!C:C=C48),交易记录!W:W)</f>
        <v>1.65400000383728</v>
      </c>
      <c r="M48" s="177">
        <f>LOOKUP(1,0/(交易记录!C:C=C48),交易记录!AA:AA)</f>
        <v>1.5509999999999997</v>
      </c>
      <c r="N48" s="178">
        <f t="shared" ca="1" si="1"/>
        <v>1.706</v>
      </c>
      <c r="O48" s="161">
        <f t="shared" ca="1" si="2"/>
        <v>206.28778670400001</v>
      </c>
      <c r="P48" s="154">
        <f t="shared" ca="1" si="3"/>
        <v>2.1083680018194229E-3</v>
      </c>
      <c r="Q48" s="180">
        <f t="shared" ca="1" si="4"/>
        <v>18.742442520000033</v>
      </c>
      <c r="R48" s="181">
        <f t="shared" ca="1" si="5"/>
        <v>9.9935525467440556E-2</v>
      </c>
      <c r="S48" s="179">
        <f t="shared" ca="1" si="6"/>
        <v>6.2877867040000011</v>
      </c>
      <c r="T48" s="175">
        <f t="shared" ca="1" si="7"/>
        <v>3.1438933520000004E-2</v>
      </c>
      <c r="U48" s="187">
        <f>IF(VLOOKUP($C48,'份额-产品到期日期'!$A$2:$E$1004,5,FALSE)=0,"",VLOOKUP($C48,'份额-产品到期日期'!$A$2:$E$1004,5,FALSE))</f>
        <v>45245</v>
      </c>
      <c r="V48" s="179">
        <f>SUMIF(交易记录!C:C,C48,交易记录!AD:AD)</f>
        <v>0</v>
      </c>
      <c r="W48" s="179"/>
      <c r="X48" s="410">
        <f>IF(Y48=0,SUMIFS(J$16:J1143,E$16:E1143,E48),0)</f>
        <v>200</v>
      </c>
      <c r="Y48" s="404">
        <f>COUNTIFS(E$15:E18,E48)</f>
        <v>0</v>
      </c>
      <c r="Z48" s="382">
        <f>IF(VLOOKUP($C48,'份额-产品到期日期'!$A$2:$E$1004,3,FALSE)=0,"",VLOOKUP($C48,'份额-产品到期日期'!$A$2:$E$1004,3,FALSE))</f>
        <v>149917640.80000001</v>
      </c>
      <c r="AA48" s="207">
        <f t="shared" si="45"/>
        <v>8.0656941607901815E-3</v>
      </c>
      <c r="AB48" s="154" t="str">
        <f>LOOKUP(1,0/(交易记录!C:C=C48),交易记录!K:K)</f>
        <v>北京建外营业部</v>
      </c>
      <c r="AC48" s="154" t="str">
        <f>LOOKUP(1,0/(交易记录!D:D=D48),交易记录!L:L)</f>
        <v>孙萍</v>
      </c>
      <c r="AD48" s="36" t="str">
        <f>VLOOKUP($C48,交易记录!$C$1:AU171,10,FALSE)</f>
        <v>孙萍</v>
      </c>
      <c r="AE48" s="154">
        <f>LOOKUP(1,0/(交易记录!$C:$C=$C48),交易记录!Q:Q)</f>
        <v>1</v>
      </c>
      <c r="AF48" s="27">
        <f t="shared" si="10"/>
        <v>200</v>
      </c>
      <c r="AG48" s="154">
        <f t="shared" si="11"/>
        <v>0</v>
      </c>
      <c r="AH48" s="154">
        <f t="shared" si="8"/>
        <v>0</v>
      </c>
      <c r="AI48" s="7" t="str">
        <f t="shared" ca="1" si="9"/>
        <v>R</v>
      </c>
    </row>
    <row r="49" spans="2:35" s="7" customFormat="1" ht="32.85" customHeight="1">
      <c r="B49" s="355" t="str">
        <f>LOOKUP(1,0/(交易记录!C:C=C49),交易记录!J:J)</f>
        <v>一对多产品</v>
      </c>
      <c r="C49" s="228" t="s">
        <v>1040</v>
      </c>
      <c r="D49" s="168" t="str">
        <f>VLOOKUP($C49,交易记录!$C:$P,2,FALSE)</f>
        <v>明睿腾势</v>
      </c>
      <c r="E49" s="169" t="str">
        <f>VLOOKUP($C49,交易记录!$C:$P,3,FALSE)</f>
        <v>明睿（北京）资本管理有限公司</v>
      </c>
      <c r="F49" s="176" t="str">
        <f>LOOKUP(1,0/(交易记录!C:C=C49),交易记录!F:F)</f>
        <v>宏观对冲</v>
      </c>
      <c r="G49" s="176" t="str">
        <f>LOOKUP(1,0/(交易记录!C:C=C49),交易记录!G:G)</f>
        <v>宏观对冲</v>
      </c>
      <c r="H49" s="229"/>
      <c r="I49" s="176" t="str">
        <f>LOOKUP(1,0/(交易记录!C:C=C49),交易记录!I:I)</f>
        <v>主观期货</v>
      </c>
      <c r="J49" s="403">
        <f>SUMIF(交易记录!C:C,C49,交易记录!N:N)</f>
        <v>100</v>
      </c>
      <c r="K49" s="170">
        <f>SUMIF(交易记录!C:C,C49,交易记录!T:T)</f>
        <v>964599.21</v>
      </c>
      <c r="L49" s="176">
        <f>LOOKUP(1,0/(交易记录!C:C=C49),交易记录!W:W)</f>
        <v>1.0366999989560433</v>
      </c>
      <c r="M49" s="177">
        <f>LOOKUP(1,0/(交易记录!C:C=C49),交易记录!AA:AA)</f>
        <v>1.0215000000000001</v>
      </c>
      <c r="N49" s="178">
        <f t="shared" ca="1" si="1"/>
        <v>1.0342</v>
      </c>
      <c r="O49" s="161">
        <f t="shared" ca="1" si="2"/>
        <v>99.758850298200002</v>
      </c>
      <c r="P49" s="154">
        <f t="shared" ca="1" si="3"/>
        <v>1.0195871080279544E-3</v>
      </c>
      <c r="Q49" s="180">
        <f t="shared" ca="1" si="4"/>
        <v>1.2250409966999936</v>
      </c>
      <c r="R49" s="181">
        <f t="shared" ca="1" si="5"/>
        <v>1.2432697014194805E-2</v>
      </c>
      <c r="S49" s="179">
        <f t="shared" ca="1" si="6"/>
        <v>-0.24114970180001413</v>
      </c>
      <c r="T49" s="175">
        <f t="shared" ca="1" si="7"/>
        <v>-2.4114970180001412E-3</v>
      </c>
      <c r="U49" s="187">
        <f>IF(VLOOKUP($C49,'份额-产品到期日期'!$A$2:$E$1004,5,FALSE)=0,"",VLOOKUP($C49,'份额-产品到期日期'!$A$2:$E$1004,5,FALSE))</f>
        <v>45241</v>
      </c>
      <c r="V49" s="179">
        <f>SUMIF(交易记录!C:C,C49,交易记录!AD:AD)</f>
        <v>0</v>
      </c>
      <c r="W49" s="179"/>
      <c r="X49" s="410">
        <f>IF(Y49=0,SUMIFS(J$16:J1144,E$16:E1144,E49),0)</f>
        <v>100</v>
      </c>
      <c r="Y49" s="404">
        <f>COUNTIFS(E$15:E19,E49)</f>
        <v>0</v>
      </c>
      <c r="Z49" s="382">
        <f>IF(VLOOKUP($C49,'份额-产品到期日期'!$A$2:$E$1004,3,FALSE)=0,"",VLOOKUP($C49,'份额-产品到期日期'!$A$2:$E$1004,3,FALSE))</f>
        <v>32117541.890000001</v>
      </c>
      <c r="AA49" s="207">
        <f t="shared" si="45"/>
        <v>3.0033407080270174E-2</v>
      </c>
      <c r="AB49" s="154" t="str">
        <f>LOOKUP(1,0/(交易记录!C:C=C49),交易记录!K:K)</f>
        <v>北京建外营业部</v>
      </c>
      <c r="AC49" s="154" t="str">
        <f>LOOKUP(1,0/(交易记录!D:D=D49),交易记录!L:L)</f>
        <v>梁乐</v>
      </c>
      <c r="AD49" s="36" t="str">
        <f>VLOOKUP($C49,交易记录!$C$1:AU172,10,FALSE)</f>
        <v>梁乐</v>
      </c>
      <c r="AE49" s="154">
        <f>LOOKUP(1,0/(交易记录!$C:$C=$C49),交易记录!Q:Q)</f>
        <v>1</v>
      </c>
      <c r="AF49" s="27">
        <f t="shared" si="10"/>
        <v>100</v>
      </c>
      <c r="AG49" s="154">
        <f t="shared" si="11"/>
        <v>0</v>
      </c>
      <c r="AH49" s="154">
        <f t="shared" si="8"/>
        <v>0</v>
      </c>
      <c r="AI49" s="7" t="str">
        <f t="shared" ca="1" si="9"/>
        <v>AB</v>
      </c>
    </row>
    <row r="50" spans="2:35" s="301" customFormat="1" ht="32.85" customHeight="1">
      <c r="B50" s="355" t="str">
        <f>LOOKUP(1,0/(交易记录!C:C=C50),交易记录!J:J)</f>
        <v>一对多产品</v>
      </c>
      <c r="C50" s="299" t="s">
        <v>1037</v>
      </c>
      <c r="D50" s="168" t="str">
        <f>VLOOKUP($C50,交易记录!$C:$P,2,FALSE)</f>
        <v>大虎小满3号</v>
      </c>
      <c r="E50" s="169" t="str">
        <f>VLOOKUP($C50,交易记录!$C:$P,3,FALSE)</f>
        <v>北京金大虎资本管理有限公司</v>
      </c>
      <c r="F50" s="176" t="str">
        <f>LOOKUP(1,0/(交易记录!C:C=C50),交易记录!F:F)</f>
        <v>量化期货</v>
      </c>
      <c r="G50" s="176" t="str">
        <f>LOOKUP(1,0/(交易记录!C:C=C50),交易记录!G:G)</f>
        <v>量化期货</v>
      </c>
      <c r="H50" s="300"/>
      <c r="I50" s="176" t="str">
        <f>LOOKUP(1,0/(交易记录!C:C=C50),交易记录!I:I)</f>
        <v>量化+主观基本面趋势跟踪</v>
      </c>
      <c r="J50" s="403">
        <f>SUMIF(交易记录!C:C,C50,交易记录!N:N)</f>
        <v>200</v>
      </c>
      <c r="K50" s="170">
        <f>SUMIF(交易记录!C:C,C50,交易记录!T:T)</f>
        <v>2081165.45</v>
      </c>
      <c r="L50" s="176">
        <f>LOOKUP(1,0/(交易记录!C:C=C50),交易记录!W:W)</f>
        <v>0.96100000122527507</v>
      </c>
      <c r="M50" s="177">
        <f>LOOKUP(1,0/(交易记录!C:C=C50),交易记录!AA:AA)</f>
        <v>0.95789999999999986</v>
      </c>
      <c r="N50" s="178">
        <f t="shared" ca="1" si="1"/>
        <v>0.9375</v>
      </c>
      <c r="O50" s="161">
        <f t="shared" ca="1" si="2"/>
        <v>195.10926093750001</v>
      </c>
      <c r="P50" s="154">
        <f t="shared" ca="1" si="3"/>
        <v>1.9941176799260544E-3</v>
      </c>
      <c r="Q50" s="180">
        <f t="shared" ca="1" si="4"/>
        <v>-4.2455775179999717</v>
      </c>
      <c r="R50" s="181">
        <f t="shared" ca="1" si="5"/>
        <v>-2.1296586282492758E-2</v>
      </c>
      <c r="S50" s="179">
        <f t="shared" ca="1" si="6"/>
        <v>-4.890739062500014</v>
      </c>
      <c r="T50" s="175">
        <f t="shared" ca="1" si="7"/>
        <v>-2.4453695312500068E-2</v>
      </c>
      <c r="U50" s="187">
        <f>IF(VLOOKUP($C50,'份额-产品到期日期'!$A$2:$E$1004,5,FALSE)=0,"",VLOOKUP($C50,'份额-产品到期日期'!$A$2:$E$1004,5,FALSE))</f>
        <v>45241</v>
      </c>
      <c r="V50" s="179">
        <f>SUMIF(交易记录!C:C,C50,交易记录!AD:AD)</f>
        <v>0</v>
      </c>
      <c r="W50" s="179"/>
      <c r="X50" s="411">
        <f>IF(Y50=0,SUMIFS(J$16:J1145,E$16:E1145,E50),0)</f>
        <v>200</v>
      </c>
      <c r="Y50" s="405">
        <f>COUNTIFS(E$15:E19,E50)</f>
        <v>0</v>
      </c>
      <c r="Z50" s="382">
        <f>IF(VLOOKUP($C50,'份额-产品到期日期'!$A$2:$E$1004,3,FALSE)=0,"",VLOOKUP($C50,'份额-产品到期日期'!$A$2:$E$1004,3,FALSE))</f>
        <v>59617985.170000002</v>
      </c>
      <c r="AA50" s="207">
        <f t="shared" si="45"/>
        <v>3.4908349285296722E-2</v>
      </c>
      <c r="AB50" s="154" t="str">
        <f>LOOKUP(1,0/(交易记录!C:C=C50),交易记录!K:K)</f>
        <v>北京建外营业部</v>
      </c>
      <c r="AC50" s="154" t="str">
        <f>LOOKUP(1,0/(交易记录!D:D=D50),交易记录!L:L)</f>
        <v>孙萍</v>
      </c>
      <c r="AD50" s="36" t="str">
        <f>VLOOKUP($C50,交易记录!$C$1:AU173,10,FALSE)</f>
        <v>孙萍</v>
      </c>
      <c r="AE50" s="154">
        <f>LOOKUP(1,0/(交易记录!$C:$C=$C50),交易记录!Q:Q)</f>
        <v>1</v>
      </c>
      <c r="AF50" s="27">
        <f t="shared" si="10"/>
        <v>200</v>
      </c>
      <c r="AG50" s="154">
        <f t="shared" si="11"/>
        <v>0</v>
      </c>
      <c r="AH50" s="154">
        <f t="shared" si="8"/>
        <v>0</v>
      </c>
      <c r="AI50" s="301" t="str">
        <f t="shared" ca="1" si="9"/>
        <v>DZ</v>
      </c>
    </row>
    <row r="51" spans="2:35" s="7" customFormat="1" ht="32.85" customHeight="1">
      <c r="B51" s="355" t="str">
        <f>LOOKUP(1,0/(交易记录!C:C=C51),交易记录!J:J)</f>
        <v>一对多产品</v>
      </c>
      <c r="C51" s="228" t="s">
        <v>1035</v>
      </c>
      <c r="D51" s="168" t="str">
        <f>VLOOKUP($C51,交易记录!$C:$P,2,FALSE)</f>
        <v>锐实尧雨1号</v>
      </c>
      <c r="E51" s="169" t="str">
        <f>VLOOKUP($C51,交易记录!$C:$P,3,FALSE)</f>
        <v>锐实（珠海横琴）私募基金管理有限公司</v>
      </c>
      <c r="F51" s="176" t="str">
        <f>LOOKUP(1,0/(交易记录!C:C=C51),交易记录!F:F)</f>
        <v>量化期货</v>
      </c>
      <c r="G51" s="176" t="str">
        <f>LOOKUP(1,0/(交易记录!C:C=C51),交易记录!G:G)</f>
        <v>量化期货</v>
      </c>
      <c r="H51" s="229"/>
      <c r="I51" s="176" t="str">
        <f>LOOKUP(1,0/(交易记录!C:C=C51),交易记录!I:I)</f>
        <v>中长周期</v>
      </c>
      <c r="J51" s="403">
        <f>SUMIF(交易记录!C:C,C51,交易记录!N:N)</f>
        <v>100</v>
      </c>
      <c r="K51" s="170">
        <f>SUMIF(交易记录!C:C,C51,交易记录!T:T)</f>
        <v>969932.1</v>
      </c>
      <c r="L51" s="176">
        <f>LOOKUP(1,0/(交易记录!C:C=C51),交易记录!W:W)</f>
        <v>1.0310000050519001</v>
      </c>
      <c r="M51" s="177">
        <f>LOOKUP(1,0/(交易记录!C:C=C51),交易记录!AA:AA)</f>
        <v>1.0380000000000003</v>
      </c>
      <c r="N51" s="178">
        <f t="shared" ref="N51:N82" ca="1" si="46">LOOKUP(10000,INDIRECT($G51&amp;"!"&amp;AI51&amp;":"&amp;AI51))</f>
        <v>0.999</v>
      </c>
      <c r="O51" s="161">
        <f t="shared" ref="O51:O82" ca="1" si="47">K51*N51/10000</f>
        <v>96.896216789999997</v>
      </c>
      <c r="P51" s="154">
        <f t="shared" ca="1" si="3"/>
        <v>9.9032951122080448E-4</v>
      </c>
      <c r="Q51" s="180">
        <f t="shared" ref="Q51:Q82" ca="1" si="48">(N51-M51)*K51/10000</f>
        <v>-3.7827351900000248</v>
      </c>
      <c r="R51" s="181">
        <f t="shared" ref="R51:R82" ca="1" si="49">N51/M51-1</f>
        <v>-3.7572254335260347E-2</v>
      </c>
      <c r="S51" s="179">
        <f t="shared" ref="S51:S82" ca="1" si="50">(N51-L51)*K51/10000</f>
        <v>-3.103783210000012</v>
      </c>
      <c r="T51" s="175">
        <f t="shared" ref="T51:T82" ca="1" si="51">(S51+V51)/J51</f>
        <v>-3.1037832100000121E-2</v>
      </c>
      <c r="U51" s="187">
        <f>IF(VLOOKUP($C51,'份额-产品到期日期'!$A$2:$E$1004,5,FALSE)=0,"",VLOOKUP($C51,'份额-产品到期日期'!$A$2:$E$1004,5,FALSE))</f>
        <v>45240</v>
      </c>
      <c r="V51" s="179">
        <f>SUMIF(交易记录!C:C,C51,交易记录!AD:AD)</f>
        <v>0</v>
      </c>
      <c r="W51" s="179"/>
      <c r="X51" s="410">
        <f>IF(Y51=0,SUMIFS(J$16:J1146,E$16:E1146,E51),0)</f>
        <v>100</v>
      </c>
      <c r="Y51" s="404">
        <f>COUNTIFS(E$15:E20,E51)</f>
        <v>0</v>
      </c>
      <c r="Z51" s="382">
        <f>IF(VLOOKUP($C51,'份额-产品到期日期'!$A$2:$E$1004,3,FALSE)=0,"",VLOOKUP($C51,'份额-产品到期日期'!$A$2:$E$1004,3,FALSE))</f>
        <v>16837176.240000002</v>
      </c>
      <c r="AA51" s="207">
        <f t="shared" si="45"/>
        <v>5.7606577621711695E-2</v>
      </c>
      <c r="AB51" s="154" t="str">
        <f>LOOKUP(1,0/(交易记录!C:C=C51),交易记录!K:K)</f>
        <v>北京万寿路营业部</v>
      </c>
      <c r="AC51" s="154" t="str">
        <f>LOOKUP(1,0/(交易记录!D:D=D51),交易记录!L:L)</f>
        <v>董文婷、王宗杰</v>
      </c>
      <c r="AD51" s="36" t="str">
        <f>VLOOKUP($C51,交易记录!$C$1:AU174,10,FALSE)</f>
        <v>董文婷、王宗杰</v>
      </c>
      <c r="AE51" s="154">
        <f>LOOKUP(1,0/(交易记录!$C:$C=$C51),交易记录!Q:Q)</f>
        <v>1</v>
      </c>
      <c r="AF51" s="27">
        <f t="shared" si="10"/>
        <v>100</v>
      </c>
      <c r="AG51" s="154">
        <f t="shared" si="11"/>
        <v>0</v>
      </c>
      <c r="AH51" s="154">
        <f t="shared" ref="AH51:AH82" si="52">AG51*J51</f>
        <v>0</v>
      </c>
      <c r="AI51" s="7" t="str">
        <f t="shared" ref="AI51:AI82" ca="1" si="53">IF(MATCH(D51,INDIRECT($G51&amp;"!$1:$1"),0)&gt;26,CHAR(ROUNDUP(MATCH(D51,INDIRECT($G51&amp;"!$1:$1"),0)/26,0)+63)&amp;CHAR(MOD(MATCH(D51,INDIRECT($G51&amp;"!$1:$1"),0)-1,26)+65),CHAR(MOD(MATCH(D51,INDIRECT($G51&amp;"!$1:$1"),0)-1,26)+65))</f>
        <v>DN</v>
      </c>
    </row>
    <row r="52" spans="2:35" s="7" customFormat="1" ht="32.85" customHeight="1">
      <c r="B52" s="355" t="str">
        <f>LOOKUP(1,0/(交易记录!C:C=C52),交易记录!J:J)</f>
        <v>一对多产品</v>
      </c>
      <c r="C52" s="228" t="s">
        <v>1026</v>
      </c>
      <c r="D52" s="168" t="str">
        <f>VLOOKUP($C52,交易记录!$C:$P,2,FALSE)</f>
        <v>慈阳投资进取2号</v>
      </c>
      <c r="E52" s="169" t="str">
        <f>VLOOKUP($C52,交易记录!$C:$P,3,FALSE)</f>
        <v>上海慈阳投资管理有限公司</v>
      </c>
      <c r="F52" s="176" t="str">
        <f>LOOKUP(1,0/(交易记录!C:C=C52),交易记录!F:F)</f>
        <v>股票多头</v>
      </c>
      <c r="G52" s="176" t="str">
        <f>LOOKUP(1,0/(交易记录!C:C=C52),交易记录!G:G)</f>
        <v>股票多头</v>
      </c>
      <c r="H52" s="229" t="s">
        <v>1093</v>
      </c>
      <c r="I52" s="176" t="str">
        <f>LOOKUP(1,0/(交易记录!C:C=C52),交易记录!I:I)</f>
        <v>主观多头</v>
      </c>
      <c r="J52" s="403">
        <f>SUMIF(交易记录!C:C,C52,交易记录!N:N)</f>
        <v>200</v>
      </c>
      <c r="K52" s="170">
        <f>SUMIF(交易记录!C:C,C52,交易记录!T:T)</f>
        <v>1539645.88</v>
      </c>
      <c r="L52" s="176">
        <f>LOOKUP(1,0/(交易记录!C:C=C52),交易记录!W:W)</f>
        <v>1.2990000012210601</v>
      </c>
      <c r="M52" s="177">
        <f>LOOKUP(1,0/(交易记录!C:C=C52),交易记录!AA:AA)</f>
        <v>1.282</v>
      </c>
      <c r="N52" s="178">
        <f t="shared" ca="1" si="46"/>
        <v>1.292</v>
      </c>
      <c r="O52" s="161">
        <f t="shared" ca="1" si="47"/>
        <v>198.922247696</v>
      </c>
      <c r="P52" s="154">
        <f t="shared" ca="1" si="3"/>
        <v>2.0330883790713114E-3</v>
      </c>
      <c r="Q52" s="180">
        <f t="shared" ca="1" si="48"/>
        <v>1.5396458800000012</v>
      </c>
      <c r="R52" s="181">
        <f t="shared" ca="1" si="49"/>
        <v>7.8003120124805481E-3</v>
      </c>
      <c r="S52" s="179">
        <f t="shared" ca="1" si="50"/>
        <v>-1.0777523040000054</v>
      </c>
      <c r="T52" s="175">
        <f t="shared" ca="1" si="51"/>
        <v>-5.3887615200000271E-3</v>
      </c>
      <c r="U52" s="187">
        <f>IF(VLOOKUP($C52,'份额-产品到期日期'!$A$2:$E$1004,5,FALSE)=0,"",VLOOKUP($C52,'份额-产品到期日期'!$A$2:$E$1004,5,FALSE))</f>
        <v>45240</v>
      </c>
      <c r="V52" s="179">
        <f>SUMIF(交易记录!C:C,C52,交易记录!AD:AD)</f>
        <v>0</v>
      </c>
      <c r="W52" s="179"/>
      <c r="X52" s="410">
        <f>IF(Y52=0,SUMIFS(J$16:J1148,E$16:E1148,E52),0)</f>
        <v>200</v>
      </c>
      <c r="Y52" s="404">
        <f>COUNTIFS(E$15:E22,E52)</f>
        <v>0</v>
      </c>
      <c r="Z52" s="382">
        <f>IF(VLOOKUP($C52,'份额-产品到期日期'!$A$2:$E$1004,3,FALSE)=0,"",VLOOKUP($C52,'份额-产品到期日期'!$A$2:$E$1004,3,FALSE))</f>
        <v>28121594.050000001</v>
      </c>
      <c r="AA52" s="207">
        <f t="shared" si="45"/>
        <v>5.4749594822488375E-2</v>
      </c>
      <c r="AB52" s="154" t="str">
        <f>LOOKUP(1,0/(交易记录!C:C=C52),交易记录!K:K)</f>
        <v>上海分公司</v>
      </c>
      <c r="AC52" s="154" t="str">
        <f>LOOKUP(1,0/(交易记录!D:D=D52),交易记录!L:L)</f>
        <v>严祺文</v>
      </c>
      <c r="AD52" s="36" t="str">
        <f>VLOOKUP($C52,交易记录!$C$1:AU176,10,FALSE)</f>
        <v>严祺文</v>
      </c>
      <c r="AE52" s="154">
        <f>LOOKUP(1,0/(交易记录!$C:$C=$C52),交易记录!Q:Q)</f>
        <v>1</v>
      </c>
      <c r="AF52" s="27">
        <f t="shared" ref="AF52:AF83" si="54">J52*AE52</f>
        <v>200</v>
      </c>
      <c r="AG52" s="154">
        <f t="shared" si="11"/>
        <v>0</v>
      </c>
      <c r="AH52" s="154">
        <f t="shared" si="52"/>
        <v>0</v>
      </c>
      <c r="AI52" s="7" t="str">
        <f t="shared" ca="1" si="53"/>
        <v>P</v>
      </c>
    </row>
    <row r="53" spans="2:35" s="7" customFormat="1" ht="32.85" customHeight="1">
      <c r="B53" s="355" t="str">
        <f>LOOKUP(1,0/(交易记录!C:C=C53),交易记录!J:J)</f>
        <v>一对多产品</v>
      </c>
      <c r="C53" s="228" t="s">
        <v>1020</v>
      </c>
      <c r="D53" s="168" t="str">
        <f>VLOOKUP($C53,交易记录!$C:$P,2,FALSE)</f>
        <v>云起量化指数增强7号</v>
      </c>
      <c r="E53" s="169" t="str">
        <f>VLOOKUP($C53,交易记录!$C:$P,3,FALSE)</f>
        <v>宁波云起私募基金管理有限公司</v>
      </c>
      <c r="F53" s="176" t="str">
        <f>LOOKUP(1,0/(交易记录!C:C=C53),交易记录!F:F)</f>
        <v>指数增强</v>
      </c>
      <c r="G53" s="176" t="str">
        <f>LOOKUP(1,0/(交易记录!C:C=C53),交易记录!G:G)</f>
        <v>指数增强</v>
      </c>
      <c r="H53" s="229" t="s">
        <v>1100</v>
      </c>
      <c r="I53" s="176" t="str">
        <f>LOOKUP(1,0/(交易记录!C:C=C53),交易记录!I:I)</f>
        <v>500指增</v>
      </c>
      <c r="J53" s="403">
        <f>SUMIF(交易记录!C:C,C53,交易记录!N:N)</f>
        <v>200</v>
      </c>
      <c r="K53" s="170">
        <f>SUMIF(交易记录!C:C,C53,交易记录!T:T)</f>
        <v>2014967.79</v>
      </c>
      <c r="L53" s="176">
        <f>LOOKUP(1,0/(交易记录!C:C=C53),交易记录!W:W)</f>
        <v>0.99257169763492847</v>
      </c>
      <c r="M53" s="177">
        <f>LOOKUP(1,0/(交易记录!C:C=C53),交易记录!AA:AA)</f>
        <v>0.97478932642590765</v>
      </c>
      <c r="N53" s="178">
        <f t="shared" ca="1" si="46"/>
        <v>1.0587</v>
      </c>
      <c r="O53" s="161">
        <f t="shared" ca="1" si="47"/>
        <v>213.32463992730001</v>
      </c>
      <c r="P53" s="154">
        <f t="shared" ca="1" si="3"/>
        <v>2.1802882856450183E-3</v>
      </c>
      <c r="Q53" s="180">
        <f t="shared" ca="1" si="48"/>
        <v>16.907730448900022</v>
      </c>
      <c r="R53" s="181">
        <f t="shared" ca="1" si="49"/>
        <v>8.608082926159355E-2</v>
      </c>
      <c r="S53" s="179">
        <f t="shared" ca="1" si="50"/>
        <v>13.324639927299991</v>
      </c>
      <c r="T53" s="175">
        <f t="shared" ca="1" si="51"/>
        <v>6.6623199636499958E-2</v>
      </c>
      <c r="U53" s="187">
        <f>IF(VLOOKUP($C53,'份额-产品到期日期'!$A$2:$E$1004,5,FALSE)=0,"",VLOOKUP($C53,'份额-产品到期日期'!$A$2:$E$1004,5,FALSE))</f>
        <v>45238</v>
      </c>
      <c r="V53" s="179">
        <f>SUMIF(交易记录!C:C,C53,交易记录!AD:AD)</f>
        <v>0</v>
      </c>
      <c r="W53" s="179"/>
      <c r="X53" s="410">
        <f>IF(Y53=0,SUMIFS(J$16:J1149,E$16:E1149,E53),0)</f>
        <v>200</v>
      </c>
      <c r="Y53" s="404">
        <f>COUNTIFS(E$15:E23,E53)</f>
        <v>0</v>
      </c>
      <c r="Z53" s="382">
        <f>IF(VLOOKUP($C53,'份额-产品到期日期'!$A$2:$E$1004,3,FALSE)=0,"",VLOOKUP($C53,'份额-产品到期日期'!$A$2:$E$1004,3,FALSE))</f>
        <v>431270519.38</v>
      </c>
      <c r="AA53" s="207">
        <f t="shared" si="45"/>
        <v>4.6721667710947264E-3</v>
      </c>
      <c r="AB53" s="154" t="str">
        <f>LOOKUP(1,0/(交易记录!C:C=C53),交易记录!K:K)</f>
        <v>上海浦东世纪大道营业部</v>
      </c>
      <c r="AC53" s="154" t="str">
        <f>LOOKUP(1,0/(交易记录!D:D=D53),交易记录!L:L)</f>
        <v>王宇</v>
      </c>
      <c r="AD53" s="36" t="str">
        <f>VLOOKUP($C53,交易记录!$C$1:AU177,10,FALSE)</f>
        <v>王宇</v>
      </c>
      <c r="AE53" s="154">
        <f>LOOKUP(1,0/(交易记录!$C:$C=$C53),交易记录!Q:Q)</f>
        <v>1</v>
      </c>
      <c r="AF53" s="27">
        <f t="shared" si="54"/>
        <v>200</v>
      </c>
      <c r="AG53" s="154">
        <f t="shared" si="11"/>
        <v>0</v>
      </c>
      <c r="AH53" s="154">
        <f t="shared" si="52"/>
        <v>0</v>
      </c>
      <c r="AI53" s="7" t="str">
        <f t="shared" ca="1" si="53"/>
        <v>Y</v>
      </c>
    </row>
    <row r="54" spans="2:35" s="7" customFormat="1" ht="32.85" customHeight="1">
      <c r="B54" s="355" t="str">
        <f>LOOKUP(1,0/(交易记录!C:C=C54),交易记录!J:J)</f>
        <v>一对多产品</v>
      </c>
      <c r="C54" s="228" t="s">
        <v>1016</v>
      </c>
      <c r="D54" s="168" t="str">
        <f>VLOOKUP($C54,交易记录!$C:$P,2,FALSE)</f>
        <v>正瀛权智1号</v>
      </c>
      <c r="E54" s="169" t="str">
        <f>VLOOKUP($C54,交易记录!$C:$P,3,FALSE)</f>
        <v>上海正瀛资产管理有限公司</v>
      </c>
      <c r="F54" s="176" t="str">
        <f>LOOKUP(1,0/(交易记录!C:C=C54),交易记录!F:F)</f>
        <v>量化对冲</v>
      </c>
      <c r="G54" s="176" t="str">
        <f>LOOKUP(1,0/(交易记录!C:C=C54),交易记录!G:G)</f>
        <v>量化对冲</v>
      </c>
      <c r="H54" s="229"/>
      <c r="I54" s="176" t="str">
        <f>LOOKUP(1,0/(交易记录!C:C=C54),交易记录!I:I)</f>
        <v>期权波动率套利</v>
      </c>
      <c r="J54" s="403">
        <f>SUMIF(交易记录!C:C,C54,交易记录!N:N)</f>
        <v>300</v>
      </c>
      <c r="K54" s="170">
        <f>SUMIF(交易记录!C:C,C54,交易记录!T:T)</f>
        <v>1473828.33</v>
      </c>
      <c r="L54" s="176">
        <f>LOOKUP(1,0/(交易记录!C:C=C54),交易记录!W:W)</f>
        <v>2.0355152217762025</v>
      </c>
      <c r="M54" s="177">
        <f>LOOKUP(1,0/(交易记录!C:C=C54),交易记录!AA:AA)</f>
        <v>2.097</v>
      </c>
      <c r="N54" s="178">
        <f t="shared" ca="1" si="46"/>
        <v>2.1459999999999999</v>
      </c>
      <c r="O54" s="161">
        <f t="shared" ca="1" si="47"/>
        <v>316.28355961799997</v>
      </c>
      <c r="P54" s="154">
        <f t="shared" ca="1" si="3"/>
        <v>3.2325817599516012E-3</v>
      </c>
      <c r="Q54" s="180">
        <f t="shared" ca="1" si="48"/>
        <v>7.2217588169999898</v>
      </c>
      <c r="R54" s="181">
        <f t="shared" ca="1" si="49"/>
        <v>2.3366714353838747E-2</v>
      </c>
      <c r="S54" s="179">
        <f t="shared" ca="1" si="50"/>
        <v>16.283559617999973</v>
      </c>
      <c r="T54" s="175">
        <f t="shared" ca="1" si="51"/>
        <v>5.4278532059999912E-2</v>
      </c>
      <c r="U54" s="187">
        <f>IF(VLOOKUP($C54,'份额-产品到期日期'!$A$2:$E$1004,5,FALSE)=0,"",VLOOKUP($C54,'份额-产品到期日期'!$A$2:$E$1004,5,FALSE))</f>
        <v>45237</v>
      </c>
      <c r="V54" s="179">
        <f>SUMIF(交易记录!C:C,C54,交易记录!AD:AD)</f>
        <v>0</v>
      </c>
      <c r="W54" s="179"/>
      <c r="X54" s="410">
        <f>IF(Y54=0,SUMIFS(J$16:J1150,E$16:E1150,E54),0)</f>
        <v>300</v>
      </c>
      <c r="Y54" s="404">
        <f>COUNTIFS(E$15:E24,E54)</f>
        <v>0</v>
      </c>
      <c r="Z54" s="382">
        <f>IF(VLOOKUP($C54,'份额-产品到期日期'!$A$2:$E$1004,3,FALSE)=0,"",VLOOKUP($C54,'份额-产品到期日期'!$A$2:$E$1004,3,FALSE))</f>
        <v>21779905.039999999</v>
      </c>
      <c r="AA54" s="207">
        <f t="shared" si="45"/>
        <v>6.7669180710073482E-2</v>
      </c>
      <c r="AB54" s="154" t="str">
        <f>LOOKUP(1,0/(交易记录!C:C=C54),交易记录!K:K)</f>
        <v>上海分公司</v>
      </c>
      <c r="AC54" s="154" t="str">
        <f>LOOKUP(1,0/(交易记录!D:D=D54),交易记录!L:L)</f>
        <v>薛青雨</v>
      </c>
      <c r="AD54" s="36" t="str">
        <f>VLOOKUP($C54,交易记录!$C$1:AU178,10,FALSE)</f>
        <v>薛青雨</v>
      </c>
      <c r="AE54" s="154">
        <f>LOOKUP(1,0/(交易记录!$C:$C=$C54),交易记录!Q:Q)</f>
        <v>1</v>
      </c>
      <c r="AF54" s="27">
        <f t="shared" si="54"/>
        <v>300</v>
      </c>
      <c r="AG54" s="154">
        <f t="shared" si="11"/>
        <v>0</v>
      </c>
      <c r="AH54" s="154">
        <f t="shared" si="52"/>
        <v>0</v>
      </c>
      <c r="AI54" s="7" t="str">
        <f t="shared" ca="1" si="53"/>
        <v>P</v>
      </c>
    </row>
    <row r="55" spans="2:35" s="7" customFormat="1" ht="32.85" customHeight="1">
      <c r="B55" s="355" t="str">
        <f>LOOKUP(1,0/(交易记录!C:C=C55),交易记录!J:J)</f>
        <v>一对多产品</v>
      </c>
      <c r="C55" s="228" t="s">
        <v>1013</v>
      </c>
      <c r="D55" s="168" t="str">
        <f>VLOOKUP($C55,交易记录!$C:$P,2,FALSE)</f>
        <v>殊馥馥源套利1号</v>
      </c>
      <c r="E55" s="169" t="str">
        <f>VLOOKUP($C55,交易记录!$C:$P,3,FALSE)</f>
        <v>上海殊馥投资管理有限公司</v>
      </c>
      <c r="F55" s="176" t="str">
        <f>LOOKUP(1,0/(交易记录!C:C=C55),交易记录!F:F)</f>
        <v>量化对冲</v>
      </c>
      <c r="G55" s="176" t="str">
        <f>LOOKUP(1,0/(交易记录!C:C=C55),交易记录!G:G)</f>
        <v>量化对冲</v>
      </c>
      <c r="H55" s="229"/>
      <c r="I55" s="176" t="str">
        <f>LOOKUP(1,0/(交易记录!C:C=C55),交易记录!I:I)</f>
        <v>中性</v>
      </c>
      <c r="J55" s="403">
        <f>SUMIF(交易记录!C:C,C55,交易记录!N:N)</f>
        <v>1000</v>
      </c>
      <c r="K55" s="170">
        <f>SUMIF(交易记录!C:C,C55,交易记录!T:T)</f>
        <v>9818360.3300000001</v>
      </c>
      <c r="L55" s="176">
        <f>LOOKUP(1,0/(交易记录!C:C=C55),交易记录!W:W)</f>
        <v>0.99370000000000003</v>
      </c>
      <c r="M55" s="177">
        <f>LOOKUP(1,0/(交易记录!C:C=C55),交易记录!AA:AA)</f>
        <v>0.99980000000000002</v>
      </c>
      <c r="N55" s="178">
        <f t="shared" ca="1" si="46"/>
        <v>1.0034000000000001</v>
      </c>
      <c r="O55" s="161">
        <f t="shared" ca="1" si="47"/>
        <v>985.17427551219998</v>
      </c>
      <c r="P55" s="154">
        <f t="shared" ca="1" si="3"/>
        <v>1.0068991247096832E-2</v>
      </c>
      <c r="Q55" s="180">
        <f t="shared" ca="1" si="48"/>
        <v>3.5346097188000467</v>
      </c>
      <c r="R55" s="181">
        <f t="shared" ca="1" si="49"/>
        <v>3.6007201440289016E-3</v>
      </c>
      <c r="S55" s="179">
        <f t="shared" ca="1" si="50"/>
        <v>9.5238095201000412</v>
      </c>
      <c r="T55" s="175">
        <f t="shared" ca="1" si="51"/>
        <v>9.5238095201000406E-3</v>
      </c>
      <c r="U55" s="187">
        <f>IF(VLOOKUP($C55,'份额-产品到期日期'!$A$2:$E$1004,5,FALSE)=0,"",VLOOKUP($C55,'份额-产品到期日期'!$A$2:$E$1004,5,FALSE))</f>
        <v>45234</v>
      </c>
      <c r="V55" s="179">
        <f>SUMIF(交易记录!C:C,C55,交易记录!AD:AD)</f>
        <v>0</v>
      </c>
      <c r="W55" s="179"/>
      <c r="X55" s="410">
        <f>IF(Y55=0,SUMIFS(J$16:J1151,E$16:E1151,E55),0)</f>
        <v>1000</v>
      </c>
      <c r="Y55" s="404">
        <f>COUNTIFS(E$15:E25,E55)</f>
        <v>0</v>
      </c>
      <c r="Z55" s="382">
        <f>IF(VLOOKUP($C55,'份额-产品到期日期'!$A$2:$E$1004,3,FALSE)=0,"",VLOOKUP($C55,'份额-产品到期日期'!$A$2:$E$1004,3,FALSE))</f>
        <v>172436433.44</v>
      </c>
      <c r="AA55" s="207">
        <f t="shared" si="45"/>
        <v>5.6939013027176424E-2</v>
      </c>
      <c r="AB55" s="154" t="str">
        <f>LOOKUP(1,0/(交易记录!C:C=C55),交易记录!K:K)</f>
        <v>常海</v>
      </c>
      <c r="AC55" s="154" t="str">
        <f>LOOKUP(1,0/(交易记录!D:D=D55),交易记录!L:L)</f>
        <v>长春大街营业部</v>
      </c>
      <c r="AD55" s="36" t="str">
        <f>VLOOKUP($C55,交易记录!$C$1:AU179,10,FALSE)</f>
        <v>长春大街营业部</v>
      </c>
      <c r="AE55" s="154">
        <f>LOOKUP(1,0/(交易记录!$C:$C=$C55),交易记录!Q:Q)</f>
        <v>1</v>
      </c>
      <c r="AF55" s="27">
        <f t="shared" si="54"/>
        <v>1000</v>
      </c>
      <c r="AG55" s="154">
        <f t="shared" si="11"/>
        <v>0</v>
      </c>
      <c r="AH55" s="154">
        <f t="shared" si="52"/>
        <v>0</v>
      </c>
      <c r="AI55" s="7" t="str">
        <f t="shared" ca="1" si="53"/>
        <v>V</v>
      </c>
    </row>
    <row r="56" spans="2:35" s="7" customFormat="1" ht="32.85" customHeight="1">
      <c r="B56" s="355" t="str">
        <f>LOOKUP(1,0/(交易记录!C:C=C56),交易记录!J:J)</f>
        <v>一对多产品</v>
      </c>
      <c r="C56" s="228" t="s">
        <v>997</v>
      </c>
      <c r="D56" s="168" t="str">
        <f>VLOOKUP($C56,交易记录!$C:$P,2,FALSE)</f>
        <v>凡德量化八号</v>
      </c>
      <c r="E56" s="169" t="str">
        <f>VLOOKUP($C56,交易记录!$C:$P,3,FALSE)</f>
        <v>广东凡德投资有限公司</v>
      </c>
      <c r="F56" s="176" t="str">
        <f>LOOKUP(1,0/(交易记录!C:C=C56),交易记录!F:F)</f>
        <v>量化对冲</v>
      </c>
      <c r="G56" s="176" t="str">
        <f>LOOKUP(1,0/(交易记录!C:C=C56),交易记录!G:G)</f>
        <v>量化对冲</v>
      </c>
      <c r="H56" s="229"/>
      <c r="I56" s="176" t="str">
        <f>LOOKUP(1,0/(交易记录!C:C=C56),交易记录!I:I)</f>
        <v>股指期货套利</v>
      </c>
      <c r="J56" s="403">
        <f>SUMIF(交易记录!C:C,C56,交易记录!N:N)</f>
        <v>100</v>
      </c>
      <c r="K56" s="170">
        <f>SUMIF(交易记录!C:C,C56,交易记录!T:T)</f>
        <v>762195.12</v>
      </c>
      <c r="L56" s="176">
        <f>LOOKUP(1,0/(交易记录!C:C=C56),交易记录!W:W)</f>
        <v>1.31200000335872</v>
      </c>
      <c r="M56" s="177">
        <f>LOOKUP(1,0/(交易记录!C:C=C56),交易记录!AA:AA)</f>
        <v>1.3220000000000001</v>
      </c>
      <c r="N56" s="178">
        <f t="shared" ca="1" si="46"/>
        <v>1.333</v>
      </c>
      <c r="O56" s="161">
        <f t="shared" ca="1" si="47"/>
        <v>101.600609496</v>
      </c>
      <c r="P56" s="154">
        <f t="shared" ca="1" si="3"/>
        <v>1.038410840744957E-3</v>
      </c>
      <c r="Q56" s="180">
        <f t="shared" ca="1" si="48"/>
        <v>0.83841463199999233</v>
      </c>
      <c r="R56" s="181">
        <f t="shared" ca="1" si="49"/>
        <v>8.3207261724658199E-3</v>
      </c>
      <c r="S56" s="179">
        <f t="shared" ca="1" si="50"/>
        <v>1.6006094959999961</v>
      </c>
      <c r="T56" s="175">
        <f t="shared" ca="1" si="51"/>
        <v>1.600609495999996E-2</v>
      </c>
      <c r="U56" s="187">
        <f>IF(VLOOKUP($C56,'份额-产品到期日期'!$A$2:$E$1004,5,FALSE)=0,"",VLOOKUP($C56,'份额-产品到期日期'!$A$2:$E$1004,5,FALSE))</f>
        <v>45223</v>
      </c>
      <c r="V56" s="179">
        <f>SUMIF(交易记录!C:C,C56,交易记录!AD:AD)</f>
        <v>0</v>
      </c>
      <c r="W56" s="179"/>
      <c r="X56" s="410">
        <f>IF(Y56=0,SUMIFS(J$16:J1152,E$16:E1152,E56),0)</f>
        <v>100</v>
      </c>
      <c r="Y56" s="404">
        <f>COUNTIFS(E$15:E26,E56)</f>
        <v>0</v>
      </c>
      <c r="Z56" s="382">
        <f>IF(VLOOKUP($C56,'份额-产品到期日期'!$A$2:$E$1004,3,FALSE)=0,"",VLOOKUP($C56,'份额-产品到期日期'!$A$2:$E$1004,3,FALSE))</f>
        <v>8201871.7599999998</v>
      </c>
      <c r="AA56" s="207">
        <f t="shared" si="45"/>
        <v>9.2929412005339621E-2</v>
      </c>
      <c r="AB56" s="154" t="str">
        <f>LOOKUP(1,0/(交易记录!C:C=C56),交易记录!K:K)</f>
        <v>两广管理总部</v>
      </c>
      <c r="AC56" s="154" t="str">
        <f>LOOKUP(1,0/(交易记录!D:D=D56),交易记录!L:L)</f>
        <v>陈佩莹</v>
      </c>
      <c r="AD56" s="36" t="str">
        <f>VLOOKUP($C56,交易记录!$C$1:AU180,10,FALSE)</f>
        <v>陈佩莹</v>
      </c>
      <c r="AE56" s="154">
        <f>LOOKUP(1,0/(交易记录!$C:$C=$C56),交易记录!Q:Q)</f>
        <v>1</v>
      </c>
      <c r="AF56" s="27">
        <f t="shared" si="54"/>
        <v>100</v>
      </c>
      <c r="AG56" s="154">
        <f t="shared" si="11"/>
        <v>0</v>
      </c>
      <c r="AH56" s="154">
        <f t="shared" si="52"/>
        <v>0</v>
      </c>
      <c r="AI56" s="7" t="str">
        <f t="shared" ca="1" si="53"/>
        <v>AB</v>
      </c>
    </row>
    <row r="57" spans="2:35" s="7" customFormat="1" ht="32.85" customHeight="1">
      <c r="B57" s="355" t="str">
        <f>LOOKUP(1,0/(交易记录!C:C=C57),交易记录!J:J)</f>
        <v>一对多产品</v>
      </c>
      <c r="C57" s="228" t="s">
        <v>994</v>
      </c>
      <c r="D57" s="168" t="str">
        <f>VLOOKUP($C57,交易记录!$C:$P,2,FALSE)</f>
        <v>易鑫安鑫安11期B</v>
      </c>
      <c r="E57" s="169" t="str">
        <f>VLOOKUP($C57,交易记录!$C:$P,3,FALSE)</f>
        <v>天津易鑫安资产管理有限公司</v>
      </c>
      <c r="F57" s="176" t="str">
        <f>LOOKUP(1,0/(交易记录!C:C=C57),交易记录!F:F)</f>
        <v>股票多头</v>
      </c>
      <c r="G57" s="176" t="str">
        <f>LOOKUP(1,0/(交易记录!C:C=C57),交易记录!G:G)</f>
        <v>股票多头</v>
      </c>
      <c r="H57" s="229" t="s">
        <v>1093</v>
      </c>
      <c r="I57" s="176" t="str">
        <f>LOOKUP(1,0/(交易记录!C:C=C57),交易记录!I:I)</f>
        <v>主观多头</v>
      </c>
      <c r="J57" s="403">
        <f>SUMIF(交易记录!C:C,C57,交易记录!N:N)</f>
        <v>100</v>
      </c>
      <c r="K57" s="170">
        <f>SUMIF(交易记录!C:C,C57,交易记录!T:T)</f>
        <v>1026904.91</v>
      </c>
      <c r="L57" s="176">
        <f>LOOKUP(1,0/(交易记录!C:C=C57),交易记录!W:W)</f>
        <v>0.9737999986775796</v>
      </c>
      <c r="M57" s="177">
        <f>LOOKUP(1,0/(交易记录!C:C=C57),交易记录!AA:AA)</f>
        <v>0.95630000000000004</v>
      </c>
      <c r="N57" s="178">
        <f t="shared" ca="1" si="46"/>
        <v>0.96050000000000002</v>
      </c>
      <c r="O57" s="161">
        <f t="shared" ca="1" si="47"/>
        <v>98.634216605500001</v>
      </c>
      <c r="P57" s="154">
        <f t="shared" ca="1" si="3"/>
        <v>1.008092769321131E-3</v>
      </c>
      <c r="Q57" s="180">
        <f t="shared" ca="1" si="48"/>
        <v>0.43130006219999811</v>
      </c>
      <c r="R57" s="181">
        <f t="shared" ca="1" si="49"/>
        <v>4.3919272194916648E-3</v>
      </c>
      <c r="S57" s="179">
        <f t="shared" ca="1" si="50"/>
        <v>-1.3657833944999982</v>
      </c>
      <c r="T57" s="175">
        <f t="shared" ca="1" si="51"/>
        <v>-1.3657833944999982E-2</v>
      </c>
      <c r="U57" s="187">
        <f>IF(VLOOKUP($C57,'份额-产品到期日期'!$A$2:$E$1004,5,FALSE)=0,"",VLOOKUP($C57,'份额-产品到期日期'!$A$2:$E$1004,5,FALSE))</f>
        <v>45220</v>
      </c>
      <c r="V57" s="179">
        <f>SUMIF(交易记录!C:C,C57,交易记录!AD:AD)</f>
        <v>0</v>
      </c>
      <c r="W57" s="179"/>
      <c r="X57" s="410">
        <f>IF(Y57=0,SUMIFS(J$16:J1147,E$16:E1147,E57),0)</f>
        <v>100</v>
      </c>
      <c r="Y57" s="404">
        <f>COUNTIFS(E$15:E21,E57)</f>
        <v>0</v>
      </c>
      <c r="Z57" s="382">
        <f>IF(VLOOKUP($C57,'份额-产品到期日期'!$A$2:$E$1004,3,FALSE)=0,"",VLOOKUP($C57,'份额-产品到期日期'!$A$2:$E$1004,3,FALSE))</f>
        <v>40702950.719999999</v>
      </c>
      <c r="AA57" s="207">
        <f t="shared" si="45"/>
        <v>2.5229249767767206E-2</v>
      </c>
      <c r="AB57" s="154" t="str">
        <f>LOOKUP(1,0/(交易记录!C:C=C57),交易记录!K:K)</f>
        <v>北京北三环东路营业部</v>
      </c>
      <c r="AC57" s="154" t="str">
        <f>LOOKUP(1,0/(交易记录!D:D=D57),交易记录!L:L)</f>
        <v>仝链</v>
      </c>
      <c r="AD57" s="36" t="str">
        <f>VLOOKUP($C57,交易记录!$C$1:AU181,10,FALSE)</f>
        <v>仝链</v>
      </c>
      <c r="AE57" s="154">
        <f>LOOKUP(1,0/(交易记录!$C:$C=$C57),交易记录!Q:Q)</f>
        <v>1</v>
      </c>
      <c r="AF57" s="27">
        <f t="shared" si="54"/>
        <v>100</v>
      </c>
      <c r="AG57" s="154">
        <f t="shared" si="11"/>
        <v>0</v>
      </c>
      <c r="AH57" s="154">
        <f t="shared" si="52"/>
        <v>0</v>
      </c>
      <c r="AI57" s="7" t="str">
        <f t="shared" ca="1" si="53"/>
        <v>V</v>
      </c>
    </row>
    <row r="58" spans="2:35" s="7" customFormat="1" ht="32.85" customHeight="1">
      <c r="B58" s="355" t="str">
        <f>LOOKUP(1,0/(交易记录!C:C=C58),交易记录!J:J)</f>
        <v>一对多产品</v>
      </c>
      <c r="C58" s="228" t="s">
        <v>992</v>
      </c>
      <c r="D58" s="168" t="str">
        <f>VLOOKUP($C58,交易记录!$C:$P,2,FALSE)</f>
        <v>君宜共达</v>
      </c>
      <c r="E58" s="169" t="str">
        <f>VLOOKUP($C58,交易记录!$C:$P,3,FALSE)</f>
        <v>深圳潇湘君宜资产管理有限公司</v>
      </c>
      <c r="F58" s="176" t="str">
        <f>LOOKUP(1,0/(交易记录!C:C=C58),交易记录!F:F)</f>
        <v>量化对冲</v>
      </c>
      <c r="G58" s="176" t="str">
        <f>LOOKUP(1,0/(交易记录!C:C=C58),交易记录!G:G)</f>
        <v>量化对冲</v>
      </c>
      <c r="H58" s="229"/>
      <c r="I58" s="176" t="str">
        <f>LOOKUP(1,0/(交易记录!C:C=C58),交易记录!I:I)</f>
        <v>期权量化中性</v>
      </c>
      <c r="J58" s="403">
        <f>SUMIF(交易记录!C:C,C58,交易记录!N:N)</f>
        <v>100</v>
      </c>
      <c r="K58" s="170">
        <f>SUMIF(交易记录!C:C,C58,交易记录!T:T)</f>
        <v>891662.95</v>
      </c>
      <c r="L58" s="176">
        <f>LOOKUP(1,0/(交易记录!C:C=C58),交易记录!W:W)</f>
        <v>0.98009999999999997</v>
      </c>
      <c r="M58" s="177">
        <f>LOOKUP(1,0/(交易记录!C:C=C58),交易记录!AA:AA)</f>
        <v>1.0014000000000001</v>
      </c>
      <c r="N58" s="178">
        <f t="shared" ca="1" si="46"/>
        <v>1.0137</v>
      </c>
      <c r="O58" s="161">
        <f t="shared" ca="1" si="47"/>
        <v>90.387873241500003</v>
      </c>
      <c r="P58" s="154">
        <f t="shared" ca="1" si="3"/>
        <v>9.238108699490612E-4</v>
      </c>
      <c r="Q58" s="180">
        <f t="shared" ca="1" si="48"/>
        <v>1.096745428499998</v>
      </c>
      <c r="R58" s="181">
        <f t="shared" ca="1" si="49"/>
        <v>1.2282804074295939E-2</v>
      </c>
      <c r="S58" s="179">
        <f t="shared" ca="1" si="50"/>
        <v>2.9959875120000068</v>
      </c>
      <c r="T58" s="175">
        <f t="shared" ca="1" si="51"/>
        <v>2.9959875120000069E-2</v>
      </c>
      <c r="U58" s="187">
        <f>IF(VLOOKUP($C58,'份额-产品到期日期'!$A$2:$E$1004,5,FALSE)=0,"",VLOOKUP($C58,'份额-产品到期日期'!$A$2:$E$1004,5,FALSE))</f>
        <v>45220</v>
      </c>
      <c r="V58" s="179">
        <f>SUMIF(交易记录!C:C,C58,交易记录!AD:AD)</f>
        <v>0</v>
      </c>
      <c r="W58" s="179"/>
      <c r="X58" s="410">
        <f>IF(Y58=0,SUMIFS(J$16:J1148,E$16:E1148,E58),0)</f>
        <v>100</v>
      </c>
      <c r="Y58" s="404">
        <f>COUNTIFS(E$15:E22,E58)</f>
        <v>0</v>
      </c>
      <c r="Z58" s="382">
        <f>IF(VLOOKUP($C58,'份额-产品到期日期'!$A$2:$E$1004,3,FALSE)=0,"",VLOOKUP($C58,'份额-产品到期日期'!$A$2:$E$1004,3,FALSE))</f>
        <v>52437638.890000001</v>
      </c>
      <c r="AA58" s="207">
        <f t="shared" si="45"/>
        <v>1.7004254365275064E-2</v>
      </c>
      <c r="AB58" s="154" t="str">
        <f>LOOKUP(1,0/(交易记录!C:C=C58),交易记录!K:K)</f>
        <v>深圳分公司</v>
      </c>
      <c r="AC58" s="154" t="str">
        <f>LOOKUP(1,0/(交易记录!D:D=D58),交易记录!L:L)</f>
        <v>吴鹏</v>
      </c>
      <c r="AD58" s="36" t="str">
        <f>VLOOKUP($C58,交易记录!$C$1:AU182,10,FALSE)</f>
        <v>吴鹏</v>
      </c>
      <c r="AE58" s="154">
        <f>LOOKUP(1,0/(交易记录!$C:$C=$C58),交易记录!Q:Q)</f>
        <v>1</v>
      </c>
      <c r="AF58" s="27">
        <f t="shared" si="54"/>
        <v>100</v>
      </c>
      <c r="AG58" s="154">
        <f t="shared" si="11"/>
        <v>0</v>
      </c>
      <c r="AH58" s="154">
        <f t="shared" si="52"/>
        <v>0</v>
      </c>
      <c r="AI58" s="7" t="str">
        <f t="shared" ca="1" si="53"/>
        <v>AH</v>
      </c>
    </row>
    <row r="59" spans="2:35" s="7" customFormat="1" ht="32.85" customHeight="1">
      <c r="B59" s="355" t="str">
        <f>LOOKUP(1,0/(交易记录!C:C=C59),交易记录!J:J)</f>
        <v>一对多产品</v>
      </c>
      <c r="C59" s="228" t="s">
        <v>986</v>
      </c>
      <c r="D59" s="168" t="str">
        <f>VLOOKUP($C59,交易记录!$C:$P,2,FALSE)</f>
        <v>天创13号</v>
      </c>
      <c r="E59" s="169" t="str">
        <f>VLOOKUP($C59,交易记录!$C:$P,3,FALSE)</f>
        <v xml:space="preserve">广东天创私募证券投资基金管理有限公司 </v>
      </c>
      <c r="F59" s="176" t="str">
        <f>LOOKUP(1,0/(交易记录!C:C=C59),交易记录!F:F)</f>
        <v>股票多头</v>
      </c>
      <c r="G59" s="176" t="str">
        <f>LOOKUP(1,0/(交易记录!C:C=C59),交易记录!G:G)</f>
        <v>股票多头</v>
      </c>
      <c r="H59" s="229" t="s">
        <v>1093</v>
      </c>
      <c r="I59" s="176" t="str">
        <f>LOOKUP(1,0/(交易记录!C:C=C59),交易记录!I:I)</f>
        <v>可转债</v>
      </c>
      <c r="J59" s="403">
        <f>SUMIF(交易记录!C:C,C59,交易记录!N:N)</f>
        <v>200</v>
      </c>
      <c r="K59" s="170">
        <f>SUMIF(交易记录!C:C,C59,交易记录!T:T)</f>
        <v>1688761.29</v>
      </c>
      <c r="L59" s="176">
        <f>LOOKUP(1,0/(交易记录!C:C=C59),交易记录!W:W)</f>
        <v>1.1843000025184141</v>
      </c>
      <c r="M59" s="177">
        <f>LOOKUP(1,0/(交易记录!C:C=C59),交易记录!AA:AA)</f>
        <v>1.0998000000000001</v>
      </c>
      <c r="N59" s="178">
        <f t="shared" ca="1" si="46"/>
        <v>1.1700999999999999</v>
      </c>
      <c r="O59" s="161">
        <f t="shared" ca="1" si="47"/>
        <v>197.60195854290001</v>
      </c>
      <c r="P59" s="154">
        <f t="shared" ca="1" si="3"/>
        <v>2.0195943402432177E-3</v>
      </c>
      <c r="Q59" s="180">
        <f t="shared" ca="1" si="48"/>
        <v>11.871991868699968</v>
      </c>
      <c r="R59" s="181">
        <f t="shared" ca="1" si="49"/>
        <v>6.3920712856882833E-2</v>
      </c>
      <c r="S59" s="179">
        <f t="shared" ca="1" si="50"/>
        <v>-2.3980414571000304</v>
      </c>
      <c r="T59" s="175">
        <f t="shared" ca="1" si="51"/>
        <v>-1.1990207285500152E-2</v>
      </c>
      <c r="U59" s="187">
        <f>IF(VLOOKUP($C59,'份额-产品到期日期'!$A$2:$E$1004,5,FALSE)=0,"",VLOOKUP($C59,'份额-产品到期日期'!$A$2:$E$1004,5,FALSE))</f>
        <v>45218</v>
      </c>
      <c r="V59" s="179">
        <f>SUMIF(交易记录!C:C,C59,交易记录!AD:AD)</f>
        <v>0</v>
      </c>
      <c r="W59" s="179"/>
      <c r="X59" s="410">
        <f>IF(Y59=0,SUMIFS(J$16:J1149,E$16:E1149,E59),0)</f>
        <v>200</v>
      </c>
      <c r="Y59" s="404">
        <f>COUNTIFS(E$15:E23,E59)</f>
        <v>0</v>
      </c>
      <c r="Z59" s="382">
        <f>IF(VLOOKUP($C59,'份额-产品到期日期'!$A$2:$E$1004,3,FALSE)=0,"",VLOOKUP($C59,'份额-产品到期日期'!$A$2:$E$1004,3,FALSE))</f>
        <v>28856031.68</v>
      </c>
      <c r="AA59" s="207">
        <f t="shared" si="45"/>
        <v>5.8523684362686422E-2</v>
      </c>
      <c r="AB59" s="154" t="str">
        <f>LOOKUP(1,0/(交易记录!C:C=C59),交易记录!K:K)</f>
        <v>广州珠江新城营业部</v>
      </c>
      <c r="AC59" s="154" t="str">
        <f>LOOKUP(1,0/(交易记录!D:D=D59),交易记录!L:L)</f>
        <v>李凡平</v>
      </c>
      <c r="AD59" s="36" t="str">
        <f>VLOOKUP($C59,交易记录!$C$1:AU183,10,FALSE)</f>
        <v>李凡平</v>
      </c>
      <c r="AE59" s="154">
        <f>LOOKUP(1,0/(交易记录!$C:$C=$C59),交易记录!Q:Q)</f>
        <v>1</v>
      </c>
      <c r="AF59" s="27">
        <f t="shared" si="54"/>
        <v>200</v>
      </c>
      <c r="AG59" s="154">
        <f t="shared" si="11"/>
        <v>0</v>
      </c>
      <c r="AH59" s="154">
        <f t="shared" si="52"/>
        <v>0</v>
      </c>
      <c r="AI59" s="7" t="str">
        <f t="shared" ca="1" si="53"/>
        <v>AB</v>
      </c>
    </row>
    <row r="60" spans="2:35" s="7" customFormat="1" ht="32.85" customHeight="1">
      <c r="B60" s="355" t="str">
        <f>LOOKUP(1,0/(交易记录!C:C=C60),交易记录!J:J)</f>
        <v>一对多产品</v>
      </c>
      <c r="C60" s="228" t="s">
        <v>985</v>
      </c>
      <c r="D60" s="168" t="str">
        <f>VLOOKUP($C60,交易记录!$C:$P,2,FALSE)</f>
        <v>君理白羊座一号</v>
      </c>
      <c r="E60" s="169" t="str">
        <f>VLOOKUP($C60,交易记录!$C:$P,3,FALSE)</f>
        <v>嘉兴君理私募基金管理有限公司</v>
      </c>
      <c r="F60" s="176" t="str">
        <f>LOOKUP(1,0/(交易记录!C:C=C60),交易记录!F:F)</f>
        <v>量化期货</v>
      </c>
      <c r="G60" s="176" t="str">
        <f>LOOKUP(1,0/(交易记录!C:C=C60),交易记录!G:G)</f>
        <v>量化期货</v>
      </c>
      <c r="H60" s="229"/>
      <c r="I60" s="176" t="str">
        <f>LOOKUP(1,0/(交易记录!C:C=C60),交易记录!I:I)</f>
        <v>量化/时序开平仓策略</v>
      </c>
      <c r="J60" s="403">
        <f>SUMIF(交易记录!C:C,C60,交易记录!N:N)</f>
        <v>100</v>
      </c>
      <c r="K60" s="170">
        <f>SUMIF(交易记录!C:C,C60,交易记录!T:T)</f>
        <v>933445.35</v>
      </c>
      <c r="L60" s="176">
        <f>LOOKUP(1,0/(交易记录!C:C=C60),交易记录!W:W)</f>
        <v>1.0712999962986587</v>
      </c>
      <c r="M60" s="177">
        <f>LOOKUP(1,0/(交易记录!C:C=C60),交易记录!AA:AA)</f>
        <v>1.0410999999999997</v>
      </c>
      <c r="N60" s="178">
        <f t="shared" ca="1" si="46"/>
        <v>1.0546</v>
      </c>
      <c r="O60" s="161">
        <f t="shared" ca="1" si="47"/>
        <v>98.441146610999994</v>
      </c>
      <c r="P60" s="154">
        <f t="shared" ca="1" si="3"/>
        <v>1.0061194940001864E-3</v>
      </c>
      <c r="Q60" s="180">
        <f t="shared" ca="1" si="48"/>
        <v>1.2601512225000269</v>
      </c>
      <c r="R60" s="181">
        <f t="shared" ca="1" si="49"/>
        <v>1.2967054077418494E-2</v>
      </c>
      <c r="S60" s="179">
        <f t="shared" ca="1" si="50"/>
        <v>-1.5588533890000178</v>
      </c>
      <c r="T60" s="175">
        <f t="shared" ca="1" si="51"/>
        <v>-1.5588533890000178E-2</v>
      </c>
      <c r="U60" s="187">
        <f>IF(VLOOKUP($C60,'份额-产品到期日期'!$A$2:$E$1004,5,FALSE)=0,"",VLOOKUP($C60,'份额-产品到期日期'!$A$2:$E$1004,5,FALSE))</f>
        <v>45218</v>
      </c>
      <c r="V60" s="179">
        <f>SUMIF(交易记录!C:C,C60,交易记录!AD:AD)</f>
        <v>0</v>
      </c>
      <c r="W60" s="179"/>
      <c r="X60" s="410">
        <f>IF(Y60=0,SUMIFS(J$16:J1150,E$16:E1150,E60),0)</f>
        <v>100</v>
      </c>
      <c r="Y60" s="404">
        <f>COUNTIFS(E$15:E24,E60)</f>
        <v>0</v>
      </c>
      <c r="Z60" s="382">
        <f>IF(VLOOKUP($C60,'份额-产品到期日期'!$A$2:$E$1004,3,FALSE)=0,"",VLOOKUP($C60,'份额-产品到期日期'!$A$2:$E$1004,3,FALSE))</f>
        <v>11751759.52</v>
      </c>
      <c r="AA60" s="207">
        <f t="shared" si="45"/>
        <v>7.9430263052217398E-2</v>
      </c>
      <c r="AB60" s="154" t="str">
        <f>LOOKUP(1,0/(交易记录!C:C=C60),交易记录!K:K)</f>
        <v>北京建国门外大街营业部</v>
      </c>
      <c r="AC60" s="154" t="str">
        <f>LOOKUP(1,0/(交易记录!D:D=D60),交易记录!L:L)</f>
        <v>李超</v>
      </c>
      <c r="AD60" s="36" t="str">
        <f>VLOOKUP($C60,交易记录!$C$1:AU184,10,FALSE)</f>
        <v>李超</v>
      </c>
      <c r="AE60" s="154">
        <f>LOOKUP(1,0/(交易记录!$C:$C=$C60),交易记录!Q:Q)</f>
        <v>1</v>
      </c>
      <c r="AF60" s="27">
        <f t="shared" si="54"/>
        <v>100</v>
      </c>
      <c r="AG60" s="154">
        <f t="shared" si="11"/>
        <v>0</v>
      </c>
      <c r="AH60" s="154">
        <f t="shared" si="52"/>
        <v>0</v>
      </c>
      <c r="AI60" s="7" t="str">
        <f t="shared" ca="1" si="53"/>
        <v>DH</v>
      </c>
    </row>
    <row r="61" spans="2:35" s="7" customFormat="1" ht="32.85" customHeight="1">
      <c r="B61" s="355" t="str">
        <f>LOOKUP(1,0/(交易记录!C:C=C61),交易记录!J:J)</f>
        <v>一对多产品</v>
      </c>
      <c r="C61" s="228" t="s">
        <v>967</v>
      </c>
      <c r="D61" s="168" t="str">
        <f>VLOOKUP($C61,交易记录!$C:$P,2,FALSE)</f>
        <v>翼丰贝叶斯CTA一号</v>
      </c>
      <c r="E61" s="169" t="str">
        <f>VLOOKUP($C61,交易记录!$C:$P,3,FALSE)</f>
        <v>上海翼丰投资管理有限公司</v>
      </c>
      <c r="F61" s="176" t="str">
        <f>LOOKUP(1,0/(交易记录!C:C=C61),交易记录!F:F)</f>
        <v>量化期货</v>
      </c>
      <c r="G61" s="176" t="str">
        <f>LOOKUP(1,0/(交易记录!C:C=C61),交易记录!G:G)</f>
        <v>量化期货</v>
      </c>
      <c r="H61" s="229"/>
      <c r="I61" s="176" t="str">
        <f>LOOKUP(1,0/(交易记录!C:C=C61),交易记录!I:I)</f>
        <v>量化/中长期趋势跟踪</v>
      </c>
      <c r="J61" s="403">
        <f>SUMIF(交易记录!C:C,C61,交易记录!N:N)</f>
        <v>100</v>
      </c>
      <c r="K61" s="170">
        <f>SUMIF(交易记录!C:C,C61,交易记录!T:T)</f>
        <v>982318.27</v>
      </c>
      <c r="L61" s="176">
        <f>LOOKUP(1,0/(交易记录!C:C=C61),交易记录!W:W)</f>
        <v>1.0180000011605199</v>
      </c>
      <c r="M61" s="177">
        <f>LOOKUP(1,0/(交易记录!C:C=C61),交易记录!AA:AA)</f>
        <v>0.96799999999999997</v>
      </c>
      <c r="N61" s="178">
        <f t="shared" ca="1" si="46"/>
        <v>0.95799999999999996</v>
      </c>
      <c r="O61" s="161">
        <f t="shared" ca="1" si="47"/>
        <v>94.106090265999995</v>
      </c>
      <c r="P61" s="154">
        <f t="shared" ca="1" si="3"/>
        <v>9.618129733383647E-4</v>
      </c>
      <c r="Q61" s="180">
        <f t="shared" ca="1" si="48"/>
        <v>-0.98231827000000083</v>
      </c>
      <c r="R61" s="181">
        <f t="shared" ca="1" si="49"/>
        <v>-1.0330578512396715E-2</v>
      </c>
      <c r="S61" s="179">
        <f t="shared" ca="1" si="50"/>
        <v>-5.8939097339999957</v>
      </c>
      <c r="T61" s="175">
        <f t="shared" ca="1" si="51"/>
        <v>-5.8939097339999955E-2</v>
      </c>
      <c r="U61" s="187">
        <f>IF(VLOOKUP($C61,'份额-产品到期日期'!$A$2:$E$1004,5,FALSE)=0,"",VLOOKUP($C61,'份额-产品到期日期'!$A$2:$E$1004,5,FALSE))</f>
        <v>45199</v>
      </c>
      <c r="V61" s="179">
        <f>SUMIF(交易记录!C:C,C61,交易记录!AD:AD)</f>
        <v>0</v>
      </c>
      <c r="W61" s="179"/>
      <c r="X61" s="410">
        <f>IF(Y61=0,SUMIFS(J$16:J1151,E$16:E1151,E61),0)</f>
        <v>100</v>
      </c>
      <c r="Y61" s="404">
        <f>COUNTIFS(E$15:E25,E61)</f>
        <v>0</v>
      </c>
      <c r="Z61" s="382">
        <f>IF(VLOOKUP($C61,'份额-产品到期日期'!$A$2:$E$1004,3,FALSE)=0,"",VLOOKUP($C61,'份额-产品到期日期'!$A$2:$E$1004,3,FALSE))</f>
        <v>8058246</v>
      </c>
      <c r="AA61" s="354">
        <f t="shared" si="45"/>
        <v>0.12190224398709099</v>
      </c>
      <c r="AB61" s="154" t="str">
        <f>LOOKUP(1,0/(交易记录!C:C=C61),交易记录!K:K)</f>
        <v>上海南京西路营业部</v>
      </c>
      <c r="AC61" s="154" t="str">
        <f>LOOKUP(1,0/(交易记录!D:D=D61),交易记录!L:L)</f>
        <v>梁乐、韩梦</v>
      </c>
      <c r="AD61" s="36" t="str">
        <f>VLOOKUP($C61,交易记录!$C$1:AU185,10,FALSE)</f>
        <v>梁乐、韩梦</v>
      </c>
      <c r="AE61" s="154">
        <f>LOOKUP(1,0/(交易记录!$C:$C=$C61),交易记录!Q:Q)</f>
        <v>1</v>
      </c>
      <c r="AF61" s="27">
        <f t="shared" si="54"/>
        <v>100</v>
      </c>
      <c r="AG61" s="154">
        <f t="shared" si="11"/>
        <v>0</v>
      </c>
      <c r="AH61" s="154">
        <f t="shared" si="52"/>
        <v>0</v>
      </c>
      <c r="AI61" s="7" t="str">
        <f t="shared" ca="1" si="53"/>
        <v>DB</v>
      </c>
    </row>
    <row r="62" spans="2:35" s="7" customFormat="1" ht="32.85" customHeight="1">
      <c r="B62" s="355" t="str">
        <f>LOOKUP(1,0/(交易记录!C:C=C62),交易记录!J:J)</f>
        <v>一对多产品</v>
      </c>
      <c r="C62" s="228" t="s">
        <v>961</v>
      </c>
      <c r="D62" s="168" t="str">
        <f>VLOOKUP($C62,交易记录!$C:$P,2,FALSE)</f>
        <v>拾金3号</v>
      </c>
      <c r="E62" s="169" t="str">
        <f>VLOOKUP($C62,交易记录!$C:$P,3,FALSE)</f>
        <v>深圳国源信达资本管理有限公司</v>
      </c>
      <c r="F62" s="176" t="str">
        <f>LOOKUP(1,0/(交易记录!C:C=C62),交易记录!F:F)</f>
        <v>股票多头</v>
      </c>
      <c r="G62" s="176" t="str">
        <f>LOOKUP(1,0/(交易记录!C:C=C62),交易记录!G:G)</f>
        <v>股票多头</v>
      </c>
      <c r="H62" s="229" t="s">
        <v>1093</v>
      </c>
      <c r="I62" s="176" t="str">
        <f>LOOKUP(1,0/(交易记录!C:C=C62),交易记录!I:I)</f>
        <v>多空策略</v>
      </c>
      <c r="J62" s="403">
        <f>SUMIF(交易记录!C:C,C62,交易记录!N:N)</f>
        <v>300</v>
      </c>
      <c r="K62" s="170">
        <f>SUMIF(交易记录!C:C,C62,交易记录!T:T)</f>
        <v>1239362.1399999999</v>
      </c>
      <c r="L62" s="176">
        <f>LOOKUP(1,0/(交易记录!C:C=C62),交易记录!W:W)</f>
        <v>2.4206000031596902</v>
      </c>
      <c r="M62" s="177">
        <f>LOOKUP(1,0/(交易记录!C:C=C62),交易记录!AA:AA)</f>
        <v>2.4592999999999998</v>
      </c>
      <c r="N62" s="178">
        <f t="shared" ca="1" si="46"/>
        <v>2.5411000000000001</v>
      </c>
      <c r="O62" s="161">
        <f t="shared" ca="1" si="47"/>
        <v>314.93431339539995</v>
      </c>
      <c r="P62" s="154">
        <f t="shared" ca="1" si="3"/>
        <v>3.2187917648784201E-3</v>
      </c>
      <c r="Q62" s="180">
        <f t="shared" ca="1" si="48"/>
        <v>10.137982305200039</v>
      </c>
      <c r="R62" s="181">
        <f t="shared" ca="1" si="49"/>
        <v>3.3261497173992627E-2</v>
      </c>
      <c r="S62" s="179">
        <f t="shared" ca="1" si="50"/>
        <v>14.934313395399981</v>
      </c>
      <c r="T62" s="175">
        <f t="shared" ca="1" si="51"/>
        <v>4.9781044651333269E-2</v>
      </c>
      <c r="U62" s="187">
        <f>IF(VLOOKUP($C62,'份额-产品到期日期'!$A$2:$E$1004,5,FALSE)=0,"",VLOOKUP($C62,'份额-产品到期日期'!$A$2:$E$1004,5,FALSE))</f>
        <v>45196</v>
      </c>
      <c r="V62" s="179">
        <f>SUMIF(交易记录!C:C,C62,交易记录!AD:AD)</f>
        <v>0</v>
      </c>
      <c r="W62" s="179"/>
      <c r="X62" s="410">
        <f>IF(Y62=0,SUMIFS(J$16:J1149,E$16:E1149,E62),0)</f>
        <v>300</v>
      </c>
      <c r="Y62" s="404">
        <f>COUNTIFS(E$15:E23,E62)</f>
        <v>0</v>
      </c>
      <c r="Z62" s="382">
        <f>IF(VLOOKUP($C62,'份额-产品到期日期'!$A$2:$E$1004,3,FALSE)=0,"",VLOOKUP($C62,'份额-产品到期日期'!$A$2:$E$1004,3,FALSE))</f>
        <v>18800744.66</v>
      </c>
      <c r="AA62" s="207">
        <f t="shared" si="45"/>
        <v>6.5920906986032105E-2</v>
      </c>
      <c r="AB62" s="154" t="str">
        <f>LOOKUP(1,0/(交易记录!C:C=C62),交易记录!K:K)</f>
        <v>深圳分公司</v>
      </c>
      <c r="AC62" s="154" t="str">
        <f>LOOKUP(1,0/(交易记录!D:D=D62),交易记录!L:L)</f>
        <v>罗涛</v>
      </c>
      <c r="AD62" s="36" t="str">
        <f>VLOOKUP($C62,交易记录!$C$1:AU186,10,FALSE)</f>
        <v>罗涛</v>
      </c>
      <c r="AE62" s="154">
        <f>LOOKUP(1,0/(交易记录!$C:$C=$C62),交易记录!Q:Q)</f>
        <v>1</v>
      </c>
      <c r="AF62" s="27">
        <f t="shared" si="54"/>
        <v>300</v>
      </c>
      <c r="AG62" s="154">
        <f t="shared" si="11"/>
        <v>0</v>
      </c>
      <c r="AH62" s="154">
        <f t="shared" si="52"/>
        <v>0</v>
      </c>
      <c r="AI62" s="7" t="str">
        <f t="shared" ca="1" si="53"/>
        <v>AH</v>
      </c>
    </row>
    <row r="63" spans="2:35" s="7" customFormat="1" ht="32.85" customHeight="1">
      <c r="B63" s="355" t="str">
        <f>LOOKUP(1,0/(交易记录!C:C=C63),交易记录!J:J)</f>
        <v>一对多产品</v>
      </c>
      <c r="C63" s="228" t="s">
        <v>952</v>
      </c>
      <c r="D63" s="168" t="str">
        <f>VLOOKUP($C63,交易记录!$C:$P,2,FALSE)</f>
        <v>人马座金选恒星1号B</v>
      </c>
      <c r="E63" s="169" t="str">
        <f>VLOOKUP($C63,交易记录!$C:$P,3,FALSE)</f>
        <v xml:space="preserve">海南人马座私募基金管理有限责任公司 </v>
      </c>
      <c r="F63" s="176" t="str">
        <f>LOOKUP(1,0/(交易记录!C:C=C63),交易记录!F:F)</f>
        <v>股票多头</v>
      </c>
      <c r="G63" s="176" t="str">
        <f>LOOKUP(1,0/(交易记录!C:C=C63),交易记录!G:G)</f>
        <v>股票多头</v>
      </c>
      <c r="H63" s="229" t="s">
        <v>1093</v>
      </c>
      <c r="I63" s="176" t="str">
        <f>LOOKUP(1,0/(交易记录!C:C=C63),交易记录!I:I)</f>
        <v>主观多头</v>
      </c>
      <c r="J63" s="403">
        <f>SUMIF(交易记录!C:C,C63,交易记录!N:N)</f>
        <v>800</v>
      </c>
      <c r="K63" s="170">
        <f>SUMIF(交易记录!C:C,C63,交易记录!T:T)</f>
        <v>8639298.7800000012</v>
      </c>
      <c r="L63" s="176">
        <f>LOOKUP(1,0/(交易记录!C:C=C63),交易记录!W:W)</f>
        <v>0.92600107991634928</v>
      </c>
      <c r="M63" s="177">
        <f>LOOKUP(1,0/(交易记录!C:C=C63),交易记录!AA:AA)</f>
        <v>0.99399999999999988</v>
      </c>
      <c r="N63" s="178">
        <f t="shared" ca="1" si="46"/>
        <v>1.0449999999999999</v>
      </c>
      <c r="O63" s="161">
        <f t="shared" ca="1" si="47"/>
        <v>902.8067225100001</v>
      </c>
      <c r="P63" s="154">
        <f t="shared" ca="1" si="3"/>
        <v>9.2271522031441826E-3</v>
      </c>
      <c r="Q63" s="180">
        <f t="shared" ca="1" si="48"/>
        <v>44.060423778000043</v>
      </c>
      <c r="R63" s="181">
        <f t="shared" ca="1" si="49"/>
        <v>5.1307847082495028E-2</v>
      </c>
      <c r="S63" s="179">
        <f t="shared" ca="1" si="50"/>
        <v>102.80672251000007</v>
      </c>
      <c r="T63" s="175">
        <f t="shared" ca="1" si="51"/>
        <v>0.12850840313750009</v>
      </c>
      <c r="U63" s="187">
        <f>IF(VLOOKUP($C63,'份额-产品到期日期'!$A$2:$E$1004,5,FALSE)=0,"",VLOOKUP($C63,'份额-产品到期日期'!$A$2:$E$1004,5,FALSE))</f>
        <v>45192</v>
      </c>
      <c r="V63" s="179">
        <f>SUMIF(交易记录!C:C,C63,交易记录!AD:AD)</f>
        <v>0</v>
      </c>
      <c r="W63" s="179"/>
      <c r="X63" s="410">
        <f>IF(Y63=0,SUMIFS(J$16:J1150,E$16:E1150,E63),0)</f>
        <v>800</v>
      </c>
      <c r="Y63" s="404">
        <f>COUNTIFS(E$15:E24,E63)</f>
        <v>0</v>
      </c>
      <c r="Z63" s="382">
        <f>IF(VLOOKUP($C63,'份额-产品到期日期'!$A$2:$E$1004,3,FALSE)=0,"",VLOOKUP($C63,'份额-产品到期日期'!$A$2:$E$1004,3,FALSE))</f>
        <v>181960258.19999999</v>
      </c>
      <c r="AA63" s="207">
        <f t="shared" si="45"/>
        <v>4.7479042212086736E-2</v>
      </c>
      <c r="AB63" s="154" t="str">
        <f>LOOKUP(1,0/(交易记录!C:C=C63),交易记录!K:K)</f>
        <v>大连港兴路营业部</v>
      </c>
      <c r="AC63" s="154" t="str">
        <f>LOOKUP(1,0/(交易记录!D:D=D63),交易记录!L:L)</f>
        <v>姜欣</v>
      </c>
      <c r="AD63" s="36" t="str">
        <f>VLOOKUP($C63,交易记录!$C$1:AU187,10,FALSE)</f>
        <v>姜欣</v>
      </c>
      <c r="AE63" s="154">
        <f>LOOKUP(1,0/(交易记录!$C:$C=$C63),交易记录!Q:Q)</f>
        <v>1</v>
      </c>
      <c r="AF63" s="27">
        <f t="shared" si="54"/>
        <v>800</v>
      </c>
      <c r="AG63" s="154">
        <f t="shared" si="11"/>
        <v>0</v>
      </c>
      <c r="AH63" s="154">
        <f t="shared" si="52"/>
        <v>0</v>
      </c>
      <c r="AI63" s="7" t="str">
        <f t="shared" ca="1" si="53"/>
        <v>AN</v>
      </c>
    </row>
    <row r="64" spans="2:35" s="301" customFormat="1" ht="32.85" customHeight="1">
      <c r="B64" s="355" t="str">
        <f>LOOKUP(1,0/(交易记录!C:C=C64),交易记录!J:J)</f>
        <v>一对多产品</v>
      </c>
      <c r="C64" s="299" t="s">
        <v>945</v>
      </c>
      <c r="D64" s="168" t="str">
        <f>VLOOKUP($C64,交易记录!$C:$P,2,FALSE)</f>
        <v>蝶威基本面量化1号B</v>
      </c>
      <c r="E64" s="169" t="str">
        <f>VLOOKUP($C64,交易记录!$C:$P,3,FALSE)</f>
        <v>浙江蝶威资产管理有限公司</v>
      </c>
      <c r="F64" s="176" t="str">
        <f>LOOKUP(1,0/(交易记录!C:C=C64),交易记录!F:F)</f>
        <v>空气指增</v>
      </c>
      <c r="G64" s="176" t="str">
        <f>LOOKUP(1,0/(交易记录!C:C=C64),交易记录!G:G)</f>
        <v>空气指增</v>
      </c>
      <c r="H64" s="300" t="s">
        <v>1093</v>
      </c>
      <c r="I64" s="176" t="str">
        <f>LOOKUP(1,0/(交易记录!C:C=C64),交易记录!I:I)</f>
        <v>量化选股</v>
      </c>
      <c r="J64" s="403">
        <f>SUMIF(交易记录!C:C,C64,交易记录!N:N)</f>
        <v>200</v>
      </c>
      <c r="K64" s="170">
        <f>SUMIF(交易记录!C:C,C64,交易记录!T:T)</f>
        <v>1350530.08</v>
      </c>
      <c r="L64" s="176">
        <f>LOOKUP(1,0/(交易记录!C:C=C64),交易记录!W:W)</f>
        <v>1.4809000033527575</v>
      </c>
      <c r="M64" s="177">
        <f>LOOKUP(1,0/(交易记录!C:C=C64),交易记录!AA:AA)</f>
        <v>1.4370999999999998</v>
      </c>
      <c r="N64" s="178">
        <f t="shared" ca="1" si="46"/>
        <v>1.5136000000000001</v>
      </c>
      <c r="O64" s="161">
        <f t="shared" ca="1" si="47"/>
        <v>204.4162329088</v>
      </c>
      <c r="P64" s="154">
        <f t="shared" ca="1" si="3"/>
        <v>2.0892397528884991E-3</v>
      </c>
      <c r="Q64" s="180">
        <f t="shared" ca="1" si="48"/>
        <v>10.331555112000032</v>
      </c>
      <c r="R64" s="181">
        <f t="shared" ca="1" si="49"/>
        <v>5.3232203743650564E-2</v>
      </c>
      <c r="S64" s="179">
        <f t="shared" ca="1" si="50"/>
        <v>4.416232908800021</v>
      </c>
      <c r="T64" s="175">
        <f t="shared" ca="1" si="51"/>
        <v>2.2081164544000106E-2</v>
      </c>
      <c r="U64" s="187">
        <f>IF(VLOOKUP($C64,'份额-产品到期日期'!$A$2:$E$1004,5,FALSE)=0,"",VLOOKUP($C64,'份额-产品到期日期'!$A$2:$E$1004,5,FALSE))</f>
        <v>45191</v>
      </c>
      <c r="V64" s="179">
        <f>SUMIF(交易记录!C:C,C64,交易记录!AD:AD)</f>
        <v>0</v>
      </c>
      <c r="W64" s="179"/>
      <c r="X64" s="411">
        <f>IF(Y64=0,SUMIFS(J$16:J1151,E$16:E1151,E64),0)</f>
        <v>200</v>
      </c>
      <c r="Y64" s="405">
        <f>COUNTIFS(E$15:E25,E64)</f>
        <v>0</v>
      </c>
      <c r="Z64" s="382">
        <f>IF(VLOOKUP($C64,'份额-产品到期日期'!$A$2:$E$1004,3,FALSE)=0,"",VLOOKUP($C64,'份额-产品到期日期'!$A$2:$E$1004,3,FALSE))</f>
        <v>93149121.780000001</v>
      </c>
      <c r="AA64" s="302">
        <f t="shared" si="45"/>
        <v>1.4498580922638088E-2</v>
      </c>
      <c r="AB64" s="154" t="str">
        <f>LOOKUP(1,0/(交易记录!C:C=C64),交易记录!K:K)</f>
        <v>深圳爱国路营业部</v>
      </c>
      <c r="AC64" s="154" t="str">
        <f>LOOKUP(1,0/(交易记录!D:D=D64),交易记录!L:L)</f>
        <v>刘励晖</v>
      </c>
      <c r="AD64" s="36" t="str">
        <f>VLOOKUP($C64,交易记录!$C$1:AU188,10,FALSE)</f>
        <v>刘励晖</v>
      </c>
      <c r="AE64" s="154">
        <f>LOOKUP(1,0/(交易记录!$C:$C=$C64),交易记录!Q:Q)</f>
        <v>1</v>
      </c>
      <c r="AF64" s="27">
        <f t="shared" si="54"/>
        <v>200</v>
      </c>
      <c r="AG64" s="154">
        <f t="shared" si="11"/>
        <v>0</v>
      </c>
      <c r="AH64" s="154">
        <f t="shared" si="52"/>
        <v>0</v>
      </c>
      <c r="AI64" s="301" t="str">
        <f t="shared" ca="1" si="53"/>
        <v>D</v>
      </c>
    </row>
    <row r="65" spans="2:35" s="7" customFormat="1" ht="32.85" customHeight="1">
      <c r="B65" s="355" t="str">
        <f>LOOKUP(1,0/(交易记录!C:C=C65),交易记录!J:J)</f>
        <v>一对多产品</v>
      </c>
      <c r="C65" s="206" t="s">
        <v>942</v>
      </c>
      <c r="D65" s="168" t="str">
        <f>VLOOKUP($C65,交易记录!$C:$P,2,FALSE)</f>
        <v>量创衍生品1号B</v>
      </c>
      <c r="E65" s="169" t="str">
        <f>VLOOKUP($C65,交易记录!$C:$P,3,FALSE)</f>
        <v>深圳市前海合之力量创投资管理有限公司</v>
      </c>
      <c r="F65" s="176" t="str">
        <f>LOOKUP(1,0/(交易记录!C:C=C65),交易记录!F:F)</f>
        <v>量化期货</v>
      </c>
      <c r="G65" s="176" t="str">
        <f>LOOKUP(1,0/(交易记录!C:C=C65),交易记录!G:G)</f>
        <v>量化期货</v>
      </c>
      <c r="H65" s="229"/>
      <c r="I65" s="176" t="str">
        <f>LOOKUP(1,0/(交易记录!C:C=C65),交易记录!I:I)</f>
        <v>量化CTA</v>
      </c>
      <c r="J65" s="403">
        <f>SUMIF(交易记录!C:C,C65,交易记录!N:N)</f>
        <v>100</v>
      </c>
      <c r="K65" s="170">
        <f>SUMIF(交易记录!C:C,C65,交易记录!T:T)</f>
        <v>657462.19999999995</v>
      </c>
      <c r="L65" s="176">
        <f>LOOKUP(1,0/(交易记录!C:C=C65),交易记录!W:W)</f>
        <v>1.5209999905698002</v>
      </c>
      <c r="M65" s="177">
        <f>LOOKUP(1,0/(交易记录!C:C=C65),交易记录!AA:AA)</f>
        <v>1.5209999999999999</v>
      </c>
      <c r="N65" s="178">
        <f t="shared" ca="1" si="46"/>
        <v>1.498</v>
      </c>
      <c r="O65" s="161">
        <f t="shared" ca="1" si="47"/>
        <v>98.487837559999988</v>
      </c>
      <c r="P65" s="154">
        <f t="shared" ca="1" si="3"/>
        <v>1.0065966996768727E-3</v>
      </c>
      <c r="Q65" s="180">
        <f t="shared" ca="1" si="48"/>
        <v>-1.5121630599999938</v>
      </c>
      <c r="R65" s="181">
        <f t="shared" ca="1" si="49"/>
        <v>-1.512163050624582E-2</v>
      </c>
      <c r="S65" s="179">
        <f t="shared" ca="1" si="50"/>
        <v>-1.5121624400000078</v>
      </c>
      <c r="T65" s="175">
        <f t="shared" ca="1" si="51"/>
        <v>-1.5121624400000078E-2</v>
      </c>
      <c r="U65" s="187">
        <f>IF(VLOOKUP($C65,'份额-产品到期日期'!$A$2:$E$1004,5,FALSE)=0,"",VLOOKUP($C65,'份额-产品到期日期'!$A$2:$E$1004,5,FALSE))</f>
        <v>45191</v>
      </c>
      <c r="V65" s="179">
        <f>SUMIF(交易记录!C:C,C65,交易记录!AD:AD)</f>
        <v>0</v>
      </c>
      <c r="W65" s="179"/>
      <c r="X65" s="410">
        <f>IF(Y65=0,SUMIFS(J$16:J1150,E$16:E1150,E65),0)</f>
        <v>100</v>
      </c>
      <c r="Y65" s="404">
        <f>COUNTIFS(E$15:E24,E65)</f>
        <v>0</v>
      </c>
      <c r="Z65" s="382">
        <f>IF(VLOOKUP($C65,'份额-产品到期日期'!$A$2:$E$1004,3,FALSE)=0,"",VLOOKUP($C65,'份额-产品到期日期'!$A$2:$E$1004,3,FALSE))</f>
        <v>10658691.59</v>
      </c>
      <c r="AA65" s="207">
        <f t="shared" si="45"/>
        <v>6.1683199522991353E-2</v>
      </c>
      <c r="AB65" s="154" t="str">
        <f>LOOKUP(1,0/(交易记录!C:C=C65),交易记录!K:K)</f>
        <v>深圳爱国路营业部</v>
      </c>
      <c r="AC65" s="154" t="str">
        <f>LOOKUP(1,0/(交易记录!D:D=D65),交易记录!L:L)</f>
        <v>李之珲</v>
      </c>
      <c r="AD65" s="36" t="str">
        <f>VLOOKUP($C65,交易记录!$C$1:AU189,10,FALSE)</f>
        <v>李之珲</v>
      </c>
      <c r="AE65" s="154">
        <f>LOOKUP(1,0/(交易记录!$C:$C=$C65),交易记录!Q:Q)</f>
        <v>1</v>
      </c>
      <c r="AF65" s="27">
        <f t="shared" si="54"/>
        <v>100</v>
      </c>
      <c r="AG65" s="154">
        <f t="shared" si="11"/>
        <v>0</v>
      </c>
      <c r="AH65" s="154">
        <f t="shared" si="52"/>
        <v>0</v>
      </c>
      <c r="AI65" s="7" t="str">
        <f t="shared" ca="1" si="53"/>
        <v>CV</v>
      </c>
    </row>
    <row r="66" spans="2:35" s="7" customFormat="1" ht="32.85" customHeight="1">
      <c r="B66" s="355" t="str">
        <f>LOOKUP(1,0/(交易记录!C:C=C66),交易记录!J:J)</f>
        <v>一对多产品</v>
      </c>
      <c r="C66" s="167" t="s">
        <v>937</v>
      </c>
      <c r="D66" s="168" t="str">
        <f>VLOOKUP($C66,交易记录!$C:$P,2,FALSE)</f>
        <v>宁水国债宝5号</v>
      </c>
      <c r="E66" s="169" t="str">
        <f>VLOOKUP($C66,交易记录!$C:$P,3,FALSE)</f>
        <v>宁水国债宝5号私募证券投资基金</v>
      </c>
      <c r="F66" s="176" t="str">
        <f>LOOKUP(1,0/(交易记录!C:C=C66),交易记录!F:F)</f>
        <v>宏观对冲</v>
      </c>
      <c r="G66" s="176" t="str">
        <f>LOOKUP(1,0/(交易记录!C:C=C66),交易记录!G:G)</f>
        <v>宏观对冲</v>
      </c>
      <c r="H66" s="240"/>
      <c r="I66" s="176" t="str">
        <f>LOOKUP(1,0/(交易记录!C:C=C66),交易记录!I:I)</f>
        <v>国债期货</v>
      </c>
      <c r="J66" s="403">
        <f>SUMIF(交易记录!C:C,C66,交易记录!N:N)</f>
        <v>200</v>
      </c>
      <c r="K66" s="170">
        <f>SUMIF(交易记录!C:C,C66,交易记录!T:T)</f>
        <v>1904761.9</v>
      </c>
      <c r="L66" s="176">
        <f>LOOKUP(1,0/(交易记录!C:C=C66),交易记录!W:W)</f>
        <v>1.050000002625</v>
      </c>
      <c r="M66" s="177">
        <f>LOOKUP(1,0/(交易记录!C:C=C66),交易记录!AA:AA)</f>
        <v>1.0289999999999999</v>
      </c>
      <c r="N66" s="178">
        <f t="shared" ca="1" si="46"/>
        <v>1.0329999999999999</v>
      </c>
      <c r="O66" s="161">
        <f t="shared" ca="1" si="47"/>
        <v>196.76190426999997</v>
      </c>
      <c r="P66" s="154">
        <f t="shared" ca="1" si="3"/>
        <v>2.0110085505700968E-3</v>
      </c>
      <c r="Q66" s="180">
        <f t="shared" ca="1" si="48"/>
        <v>0.76190476000000062</v>
      </c>
      <c r="R66" s="181">
        <f t="shared" ca="1" si="49"/>
        <v>3.8872691933915515E-3</v>
      </c>
      <c r="S66" s="179">
        <f t="shared" ca="1" si="50"/>
        <v>-3.2380957300000217</v>
      </c>
      <c r="T66" s="175">
        <f t="shared" ca="1" si="51"/>
        <v>-1.6190478650000107E-2</v>
      </c>
      <c r="U66" s="187">
        <f>IF(VLOOKUP($C66,'份额-产品到期日期'!$A$2:$E$1004,5,FALSE)=0,"",VLOOKUP($C66,'份额-产品到期日期'!$A$2:$E$1004,5,FALSE))</f>
        <v>45189</v>
      </c>
      <c r="V66" s="179">
        <f>SUMIF(交易记录!C:C,C66,交易记录!AD:AD)</f>
        <v>0</v>
      </c>
      <c r="W66" s="179"/>
      <c r="X66" s="410">
        <f>IF(Y66=0,SUMIFS(J$16:J1151,E$16:E1151,E66),0)</f>
        <v>200</v>
      </c>
      <c r="Y66" s="404">
        <f>COUNTIFS(E$15:E25,E66)</f>
        <v>0</v>
      </c>
      <c r="Z66" s="382">
        <f>IF(VLOOKUP($C66,'份额-产品到期日期'!$A$2:$E$1004,3,FALSE)=0,"",VLOOKUP($C66,'份额-产品到期日期'!$A$2:$E$1004,3,FALSE))</f>
        <v>23664351.23</v>
      </c>
      <c r="AA66" s="207">
        <f t="shared" si="45"/>
        <v>8.0490772026121579E-2</v>
      </c>
      <c r="AB66" s="154" t="str">
        <f>LOOKUP(1,0/(交易记录!C:C=C66),交易记录!K:K)</f>
        <v>厦门莲岳路营业部</v>
      </c>
      <c r="AC66" s="154" t="str">
        <f>LOOKUP(1,0/(交易记录!D:D=D66),交易记录!L:L)</f>
        <v>林芳、杨宏杰</v>
      </c>
      <c r="AD66" s="36" t="str">
        <f>VLOOKUP($C66,交易记录!$C$1:AU190,10,FALSE)</f>
        <v>林芳、杨宏杰</v>
      </c>
      <c r="AE66" s="154">
        <f>LOOKUP(1,0/(交易记录!$C:$C=$C66),交易记录!Q:Q)</f>
        <v>1</v>
      </c>
      <c r="AF66" s="27">
        <f t="shared" si="54"/>
        <v>200</v>
      </c>
      <c r="AG66" s="154">
        <f t="shared" si="11"/>
        <v>0</v>
      </c>
      <c r="AH66" s="154">
        <f t="shared" si="52"/>
        <v>0</v>
      </c>
      <c r="AI66" s="7" t="str">
        <f t="shared" ca="1" si="53"/>
        <v>V</v>
      </c>
    </row>
    <row r="67" spans="2:35" s="7" customFormat="1" ht="32.85" customHeight="1">
      <c r="B67" s="355" t="str">
        <f>LOOKUP(1,0/(交易记录!C:C=C67),交易记录!J:J)</f>
        <v>一对多产品</v>
      </c>
      <c r="C67" s="167" t="s">
        <v>930</v>
      </c>
      <c r="D67" s="168" t="str">
        <f>VLOOKUP($C67,交易记录!$C:$P,2,FALSE)</f>
        <v>展弘稳泰套利运作1号B</v>
      </c>
      <c r="E67" s="169" t="str">
        <f>VLOOKUP($C67,交易记录!$C:$P,3,FALSE)</f>
        <v>上海展弘投资管理有限公司</v>
      </c>
      <c r="F67" s="176" t="str">
        <f>LOOKUP(1,0/(交易记录!C:C=C67),交易记录!F:F)</f>
        <v>量化对冲</v>
      </c>
      <c r="G67" s="176" t="str">
        <f>LOOKUP(1,0/(交易记录!C:C=C67),交易记录!G:G)</f>
        <v>量化对冲</v>
      </c>
      <c r="H67" s="229"/>
      <c r="I67" s="176" t="str">
        <f>LOOKUP(1,0/(交易记录!C:C=C67),交易记录!I:I)</f>
        <v>对冲套利策略</v>
      </c>
      <c r="J67" s="403">
        <f>SUMIF(交易记录!C:C,C67,交易记录!N:N)</f>
        <v>3000</v>
      </c>
      <c r="K67" s="170">
        <f>SUMIF(交易记录!C:C,C67,交易记录!T:T)</f>
        <v>28076743.100000001</v>
      </c>
      <c r="L67" s="176">
        <f>LOOKUP(1,0/(交易记录!C:C=C67),交易记录!W:W)</f>
        <v>1.0684999999163007</v>
      </c>
      <c r="M67" s="177">
        <f>LOOKUP(1,0/(交易记录!C:C=C67),交易记录!AA:AA)</f>
        <v>1.1013999999999999</v>
      </c>
      <c r="N67" s="178">
        <f t="shared" ca="1" si="46"/>
        <v>1.1173999999999999</v>
      </c>
      <c r="O67" s="161">
        <f t="shared" ca="1" si="47"/>
        <v>3137.2952739939997</v>
      </c>
      <c r="P67" s="154">
        <f t="shared" ca="1" si="3"/>
        <v>3.2064782281267204E-2</v>
      </c>
      <c r="Q67" s="180">
        <f t="shared" ca="1" si="48"/>
        <v>44.922788960000041</v>
      </c>
      <c r="R67" s="181">
        <f t="shared" ca="1" si="49"/>
        <v>1.4526965680043524E-2</v>
      </c>
      <c r="S67" s="179">
        <f t="shared" ca="1" si="50"/>
        <v>137.29527399400013</v>
      </c>
      <c r="T67" s="175">
        <f t="shared" ca="1" si="51"/>
        <v>4.5765091331333378E-2</v>
      </c>
      <c r="U67" s="187">
        <f>IF(VLOOKUP($C67,'份额-产品到期日期'!$A$2:$E$1004,5,FALSE)=0,"",VLOOKUP($C67,'份额-产品到期日期'!$A$2:$E$1004,5,FALSE))</f>
        <v>45183</v>
      </c>
      <c r="V67" s="179">
        <f>SUMIF(交易记录!C:C,C67,交易记录!AD:AD)</f>
        <v>0</v>
      </c>
      <c r="W67" s="179"/>
      <c r="X67" s="412">
        <f>IF(Y67=0,SUMIFS(J$16:J1147,E$16:E1147,E67),0)</f>
        <v>4000</v>
      </c>
      <c r="Y67" s="406">
        <f>COUNTIFS(E$15:E22,E67)</f>
        <v>0</v>
      </c>
      <c r="Z67" s="382">
        <f>IF(VLOOKUP($C67,'份额-产品到期日期'!$A$2:$E$1004,3,FALSE)=0,"",VLOOKUP($C67,'份额-产品到期日期'!$A$2:$E$1004,3,FALSE))</f>
        <v>294900439.25999999</v>
      </c>
      <c r="AA67" s="207">
        <f t="shared" ref="AA67:AA98" si="55">K67/Z67</f>
        <v>9.5207532313120916E-2</v>
      </c>
      <c r="AB67" s="154" t="str">
        <f>LOOKUP(1,0/(交易记录!C:C=C67),交易记录!K:K)</f>
        <v>天津分公司</v>
      </c>
      <c r="AC67" s="154" t="str">
        <f>LOOKUP(1,0/(交易记录!D:D=D67),交易记录!L:L)</f>
        <v>杨杰</v>
      </c>
      <c r="AD67" s="36" t="str">
        <f>VLOOKUP($C67,交易记录!$C$1:AU192,10,FALSE)</f>
        <v>杨杰</v>
      </c>
      <c r="AE67" s="154">
        <f>LOOKUP(1,0/(交易记录!$C:$C=$C67),交易记录!Q:Q)</f>
        <v>1</v>
      </c>
      <c r="AF67" s="27">
        <f t="shared" si="54"/>
        <v>3000</v>
      </c>
      <c r="AG67" s="154">
        <f t="shared" si="11"/>
        <v>0</v>
      </c>
      <c r="AH67" s="154">
        <f t="shared" si="52"/>
        <v>0</v>
      </c>
      <c r="AI67" s="7" t="str">
        <f t="shared" ca="1" si="53"/>
        <v>AN</v>
      </c>
    </row>
    <row r="68" spans="2:35" s="7" customFormat="1" ht="32.85" customHeight="1">
      <c r="B68" s="355" t="str">
        <f>LOOKUP(1,0/(交易记录!C:C=C68),交易记录!J:J)</f>
        <v>一对多产品</v>
      </c>
      <c r="C68" s="167" t="s">
        <v>921</v>
      </c>
      <c r="D68" s="168" t="str">
        <f>VLOOKUP($C68,交易记录!$C:$P,2,FALSE)</f>
        <v>赢富一号</v>
      </c>
      <c r="E68" s="169" t="str">
        <f>VLOOKUP($C68,交易记录!$C:$P,3,FALSE)</f>
        <v>北京微观博易私募基金管理有限公司</v>
      </c>
      <c r="F68" s="176" t="str">
        <f>LOOKUP(1,0/(交易记录!C:C=C68),交易记录!F:F)</f>
        <v>量化对冲</v>
      </c>
      <c r="G68" s="176" t="str">
        <f>LOOKUP(1,0/(交易记录!C:C=C68),交易记录!G:G)</f>
        <v>量化对冲</v>
      </c>
      <c r="H68" s="229"/>
      <c r="I68" s="176" t="str">
        <f>LOOKUP(1,0/(交易记录!C:C=C68),交易记录!I:I)</f>
        <v>中性</v>
      </c>
      <c r="J68" s="403">
        <f>SUMIF(交易记录!C:C,C68,交易记录!N:N)</f>
        <v>500</v>
      </c>
      <c r="K68" s="170">
        <f>SUMIF(交易记录!C:C,C68,交易记录!T:T)</f>
        <v>4745634.0199999996</v>
      </c>
      <c r="L68" s="176">
        <f>LOOKUP(1,0/(交易记录!C:C=C68),交易记录!W:W)</f>
        <v>1.0535999992683802</v>
      </c>
      <c r="M68" s="177">
        <f>LOOKUP(1,0/(交易记录!C:C=C68),交易记录!AA:AA)</f>
        <v>1.0169999999999999</v>
      </c>
      <c r="N68" s="178">
        <f t="shared" ca="1" si="46"/>
        <v>1.0208999999999999</v>
      </c>
      <c r="O68" s="161">
        <f t="shared" ca="1" si="47"/>
        <v>484.48177710179993</v>
      </c>
      <c r="P68" s="154">
        <f t="shared" ca="1" si="3"/>
        <v>4.9516546404743513E-3</v>
      </c>
      <c r="Q68" s="180">
        <f t="shared" ca="1" si="48"/>
        <v>1.8507972678000066</v>
      </c>
      <c r="R68" s="181">
        <f t="shared" ca="1" si="49"/>
        <v>3.8348082595869304E-3</v>
      </c>
      <c r="S68" s="179">
        <f t="shared" ca="1" si="50"/>
        <v>-15.518222898200063</v>
      </c>
      <c r="T68" s="175">
        <f t="shared" ca="1" si="51"/>
        <v>-3.1036445796400126E-2</v>
      </c>
      <c r="U68" s="187">
        <f>IF(VLOOKUP($C68,'份额-产品到期日期'!$A$2:$E$1004,5,FALSE)=0,"",VLOOKUP($C68,'份额-产品到期日期'!$A$2:$E$1004,5,FALSE))</f>
        <v>45178</v>
      </c>
      <c r="V68" s="179">
        <f>SUMIF(交易记录!C:C,C68,交易记录!AD:AD)</f>
        <v>0</v>
      </c>
      <c r="W68" s="179"/>
      <c r="X68" s="410">
        <f>IF(Y68=0,SUMIFS(J$16:J1148,E$16:E1148,E68),0)</f>
        <v>500</v>
      </c>
      <c r="Y68" s="404">
        <f>COUNTIFS(E$15:E23,E68)</f>
        <v>0</v>
      </c>
      <c r="Z68" s="382">
        <f>IF(VLOOKUP($C68,'份额-产品到期日期'!$A$2:$E$1004,3,FALSE)=0,"",VLOOKUP($C68,'份额-产品到期日期'!$A$2:$E$1004,3,FALSE))</f>
        <v>43584495.829999998</v>
      </c>
      <c r="AA68" s="207">
        <f t="shared" si="55"/>
        <v>0.10888353598284585</v>
      </c>
      <c r="AB68" s="154" t="str">
        <f>LOOKUP(1,0/(交易记录!C:C=C68),交易记录!K:K)</f>
        <v>宝安兴华路营业部</v>
      </c>
      <c r="AC68" s="154" t="str">
        <f>LOOKUP(1,0/(交易记录!D:D=D68),交易记录!L:L)</f>
        <v>刘炜</v>
      </c>
      <c r="AD68" s="36" t="str">
        <f>VLOOKUP($C68,交易记录!$C$1:AU193,10,FALSE)</f>
        <v>刘炜</v>
      </c>
      <c r="AE68" s="154">
        <f>LOOKUP(1,0/(交易记录!$C:$C=$C68),交易记录!Q:Q)</f>
        <v>1</v>
      </c>
      <c r="AF68" s="27">
        <f t="shared" si="54"/>
        <v>500</v>
      </c>
      <c r="AG68" s="154">
        <f t="shared" si="11"/>
        <v>0</v>
      </c>
      <c r="AH68" s="154">
        <f t="shared" si="52"/>
        <v>0</v>
      </c>
      <c r="AI68" s="7" t="str">
        <f t="shared" ca="1" si="53"/>
        <v>AT</v>
      </c>
    </row>
    <row r="69" spans="2:35" s="7" customFormat="1" ht="32.85" customHeight="1">
      <c r="B69" s="355" t="str">
        <f>LOOKUP(1,0/(交易记录!C:C=C69),交易记录!J:J)</f>
        <v>一对多产品</v>
      </c>
      <c r="C69" s="167" t="s">
        <v>918</v>
      </c>
      <c r="D69" s="168" t="str">
        <f>VLOOKUP($C69,交易记录!$C:$P,2,FALSE)</f>
        <v>进化论亦谷精选C</v>
      </c>
      <c r="E69" s="169" t="str">
        <f>VLOOKUP($C69,交易记录!$C:$P,3,FALSE)</f>
        <v>海南进化论私募基金管理有限公司</v>
      </c>
      <c r="F69" s="176" t="str">
        <f>LOOKUP(1,0/(交易记录!C:C=C69),交易记录!F:F)</f>
        <v>股票多头</v>
      </c>
      <c r="G69" s="176" t="str">
        <f>LOOKUP(1,0/(交易记录!C:C=C69),交易记录!G:G)</f>
        <v>股票多头</v>
      </c>
      <c r="H69" s="229" t="s">
        <v>1093</v>
      </c>
      <c r="I69" s="176" t="str">
        <f>LOOKUP(1,0/(交易记录!C:C=C69),交易记录!I:I)</f>
        <v>主观多头</v>
      </c>
      <c r="J69" s="403">
        <f>SUMIF(交易记录!C:C,C69,交易记录!N:N)</f>
        <v>300</v>
      </c>
      <c r="K69" s="170">
        <f>SUMIF(交易记录!C:C,C69,交易记录!T:T)</f>
        <v>1525165.23</v>
      </c>
      <c r="L69" s="176">
        <f>LOOKUP(1,0/(交易记录!C:C=C69),交易记录!W:W)</f>
        <v>1.96699999514151</v>
      </c>
      <c r="M69" s="177">
        <f>LOOKUP(1,0/(交易记录!C:C=C69),交易记录!AA:AA)</f>
        <v>1.9124000000000001</v>
      </c>
      <c r="N69" s="178">
        <f t="shared" ca="1" si="46"/>
        <v>1.9410000000000001</v>
      </c>
      <c r="O69" s="161">
        <f t="shared" ca="1" si="47"/>
        <v>296.03457114299999</v>
      </c>
      <c r="P69" s="154">
        <f t="shared" ca="1" si="3"/>
        <v>3.0256266122328517E-3</v>
      </c>
      <c r="Q69" s="180">
        <f t="shared" ca="1" si="48"/>
        <v>4.3619725577999944</v>
      </c>
      <c r="R69" s="181">
        <f t="shared" ca="1" si="49"/>
        <v>1.495503032838319E-2</v>
      </c>
      <c r="S69" s="179">
        <f t="shared" ca="1" si="50"/>
        <v>-3.9654288569999934</v>
      </c>
      <c r="T69" s="175">
        <f t="shared" ca="1" si="51"/>
        <v>-1.3218096189999978E-2</v>
      </c>
      <c r="U69" s="187">
        <f>IF(VLOOKUP($C69,'份额-产品到期日期'!$A$2:$E$1004,5,FALSE)=0,"",VLOOKUP($C69,'份额-产品到期日期'!$A$2:$E$1004,5,FALSE))</f>
        <v>45178</v>
      </c>
      <c r="V69" s="179">
        <f>SUMIF(交易记录!C:C,C69,交易记录!AD:AD)</f>
        <v>0</v>
      </c>
      <c r="W69" s="179"/>
      <c r="X69" s="410">
        <f>IF(Y69=0,SUMIFS(J$16:J1149,E$16:E1149,E69),0)</f>
        <v>300</v>
      </c>
      <c r="Y69" s="404">
        <f>COUNTIFS(E$15:E24,E69)</f>
        <v>0</v>
      </c>
      <c r="Z69" s="382">
        <f>IF(VLOOKUP($C69,'份额-产品到期日期'!$A$2:$E$1004,3,FALSE)=0,"",VLOOKUP($C69,'份额-产品到期日期'!$A$2:$E$1004,3,FALSE))</f>
        <v>637823628.26999998</v>
      </c>
      <c r="AA69" s="207">
        <f t="shared" si="55"/>
        <v>2.39120214805585E-3</v>
      </c>
      <c r="AB69" s="154" t="str">
        <f>LOOKUP(1,0/(交易记录!C:C=C69),交易记录!K:K)</f>
        <v>深圳爱国路营业部</v>
      </c>
      <c r="AC69" s="154" t="str">
        <f>LOOKUP(1,0/(交易记录!D:D=D69),交易记录!L:L)</f>
        <v>于曦、刘励晖</v>
      </c>
      <c r="AD69" s="36" t="str">
        <f>VLOOKUP($C69,交易记录!$C$1:AU194,10,FALSE)</f>
        <v>于曦、刘励晖</v>
      </c>
      <c r="AE69" s="154">
        <f>LOOKUP(1,0/(交易记录!$C:$C=$C69),交易记录!Q:Q)</f>
        <v>1</v>
      </c>
      <c r="AF69" s="27">
        <f t="shared" si="54"/>
        <v>300</v>
      </c>
      <c r="AG69" s="154">
        <f t="shared" si="11"/>
        <v>0</v>
      </c>
      <c r="AH69" s="154">
        <f t="shared" si="52"/>
        <v>0</v>
      </c>
      <c r="AI69" s="7" t="str">
        <f t="shared" ca="1" si="53"/>
        <v>AT</v>
      </c>
    </row>
    <row r="70" spans="2:35" s="7" customFormat="1" ht="32.85" customHeight="1">
      <c r="B70" s="355" t="str">
        <f>LOOKUP(1,0/(交易记录!C:C=C70),交易记录!J:J)</f>
        <v>一对多产品</v>
      </c>
      <c r="C70" s="167" t="s">
        <v>915</v>
      </c>
      <c r="D70" s="168" t="str">
        <f>VLOOKUP($C70,交易记录!$C:$P,2,FALSE)</f>
        <v>紫鑫古今一号</v>
      </c>
      <c r="E70" s="169" t="str">
        <f>VLOOKUP($C70,交易记录!$C:$P,3,FALSE)</f>
        <v>江苏紫鑫投资管理有限公司</v>
      </c>
      <c r="F70" s="176" t="str">
        <f>LOOKUP(1,0/(交易记录!C:C=C70),交易记录!F:F)</f>
        <v>股票多头</v>
      </c>
      <c r="G70" s="176" t="str">
        <f>LOOKUP(1,0/(交易记录!C:C=C70),交易记录!G:G)</f>
        <v>股票多头</v>
      </c>
      <c r="H70" s="229" t="s">
        <v>1095</v>
      </c>
      <c r="I70" s="176" t="str">
        <f>LOOKUP(1,0/(交易记录!C:C=C70),交易记录!I:I)</f>
        <v>可转债</v>
      </c>
      <c r="J70" s="403">
        <f>SUMIF(交易记录!C:C,C70,交易记录!N:N)</f>
        <v>539.58000003746042</v>
      </c>
      <c r="K70" s="170">
        <f>SUMIF(交易记录!C:C,C70,交易记录!T:T)</f>
        <v>5358291.96</v>
      </c>
      <c r="L70" s="176">
        <f>LOOKUP(1,0/(交易记录!C:C=C70),交易记录!W:W)</f>
        <v>1.00699999937566</v>
      </c>
      <c r="M70" s="177">
        <f>LOOKUP(1,0/(交易记录!C:C=C70),交易记录!AA:AA)</f>
        <v>0.9598000000000001</v>
      </c>
      <c r="N70" s="178">
        <f t="shared" ca="1" si="46"/>
        <v>1.0049999999999999</v>
      </c>
      <c r="O70" s="161">
        <f t="shared" ca="1" si="47"/>
        <v>538.50834197999995</v>
      </c>
      <c r="P70" s="154">
        <f t="shared" ca="1" si="3"/>
        <v>5.5038341100270647E-3</v>
      </c>
      <c r="Q70" s="180">
        <f t="shared" ca="1" si="48"/>
        <v>24.219479659199891</v>
      </c>
      <c r="R70" s="181">
        <f t="shared" ca="1" si="49"/>
        <v>4.7093144405084164E-2</v>
      </c>
      <c r="S70" s="179">
        <f t="shared" ca="1" si="50"/>
        <v>-1.0716580574604473</v>
      </c>
      <c r="T70" s="175">
        <f t="shared" ca="1" si="51"/>
        <v>-1.9860967000000875E-3</v>
      </c>
      <c r="U70" s="187">
        <f>IF(VLOOKUP($C70,'份额-产品到期日期'!$A$2:$E$1004,5,FALSE)=0,"",VLOOKUP($C70,'份额-产品到期日期'!$A$2:$E$1004,5,FALSE))</f>
        <v>45175</v>
      </c>
      <c r="V70" s="179">
        <f>SUMIF(交易记录!C:C,C70,交易记录!AD:AD)</f>
        <v>0</v>
      </c>
      <c r="W70" s="179"/>
      <c r="X70" s="410">
        <f>IF(Y70=0,SUMIFS(J$16:J1150,E$16:E1150,E70),0)</f>
        <v>1039.5800000374604</v>
      </c>
      <c r="Y70" s="404">
        <f>COUNTIFS(E$15:E25,E70)</f>
        <v>0</v>
      </c>
      <c r="Z70" s="382">
        <f>IF(VLOOKUP($C70,'份额-产品到期日期'!$A$2:$E$1004,3,FALSE)=0,"",VLOOKUP($C70,'份额-产品到期日期'!$A$2:$E$1004,3,FALSE))</f>
        <v>34232773.549999997</v>
      </c>
      <c r="AA70" s="354">
        <f t="shared" si="55"/>
        <v>0.15652520682187027</v>
      </c>
      <c r="AB70" s="154" t="str">
        <f>LOOKUP(1,0/(交易记录!C:C=C70),交易记录!K:K)</f>
        <v>南京汉中路营业部</v>
      </c>
      <c r="AC70" s="154" t="str">
        <f>LOOKUP(1,0/(交易记录!D:D=D70),交易记录!L:L)</f>
        <v>李丹</v>
      </c>
      <c r="AD70" s="36" t="str">
        <f>VLOOKUP($C70,交易记录!$C$1:AU195,10,FALSE)</f>
        <v>李丹</v>
      </c>
      <c r="AE70" s="154">
        <f>LOOKUP(1,0/(交易记录!$C:$C=$C70),交易记录!Q:Q)</f>
        <v>1</v>
      </c>
      <c r="AF70" s="27">
        <f t="shared" si="54"/>
        <v>539.58000003746042</v>
      </c>
      <c r="AG70" s="154">
        <f t="shared" si="11"/>
        <v>0</v>
      </c>
      <c r="AH70" s="154">
        <f t="shared" si="52"/>
        <v>0</v>
      </c>
      <c r="AI70" s="7" t="str">
        <f t="shared" ca="1" si="53"/>
        <v>AZ</v>
      </c>
    </row>
    <row r="71" spans="2:35" s="7" customFormat="1" ht="32.85" customHeight="1">
      <c r="B71" s="355" t="str">
        <f>LOOKUP(1,0/(交易记录!C:C=C71),交易记录!J:J)</f>
        <v>一对多产品</v>
      </c>
      <c r="C71" s="167" t="s">
        <v>911</v>
      </c>
      <c r="D71" s="168" t="str">
        <f>VLOOKUP($C71,交易记录!$C:$P,2,FALSE)</f>
        <v>宁涌富小满7号</v>
      </c>
      <c r="E71" s="169" t="str">
        <f>VLOOKUP($C71,交易记录!$C:$P,3,FALSE)</f>
        <v>上海宁涌富私募基金管理合伙企业（有限合伙）</v>
      </c>
      <c r="F71" s="176" t="str">
        <f>LOOKUP(1,0/(交易记录!C:C=C71),交易记录!F:F)</f>
        <v>股票多头</v>
      </c>
      <c r="G71" s="176" t="str">
        <f>LOOKUP(1,0/(交易记录!C:C=C71),交易记录!G:G)</f>
        <v>股票多头</v>
      </c>
      <c r="H71" s="229" t="s">
        <v>1093</v>
      </c>
      <c r="I71" s="176" t="str">
        <f>LOOKUP(1,0/(交易记录!C:C=C71),交易记录!I:I)</f>
        <v>主观多头</v>
      </c>
      <c r="J71" s="403">
        <f>SUMIF(交易记录!C:C,C71,交易记录!N:N)</f>
        <v>300</v>
      </c>
      <c r="K71" s="170">
        <f>SUMIF(交易记录!C:C,C71,交易记录!T:T)</f>
        <v>2984777.63</v>
      </c>
      <c r="L71" s="176">
        <f>LOOKUP(1,0/(交易记录!C:C=C71),交易记录!W:W)</f>
        <v>1.0051000013692812</v>
      </c>
      <c r="M71" s="177">
        <f>LOOKUP(1,0/(交易记录!C:C=C71),交易记录!AA:AA)</f>
        <v>1.0056</v>
      </c>
      <c r="N71" s="178">
        <f t="shared" ca="1" si="46"/>
        <v>1.0284</v>
      </c>
      <c r="O71" s="161">
        <f t="shared" ca="1" si="47"/>
        <v>306.95453146919999</v>
      </c>
      <c r="P71" s="154">
        <f t="shared" ca="1" si="3"/>
        <v>3.1372342614337878E-3</v>
      </c>
      <c r="Q71" s="180">
        <f t="shared" ca="1" si="48"/>
        <v>6.8052929963999791</v>
      </c>
      <c r="R71" s="181">
        <f t="shared" ca="1" si="49"/>
        <v>2.2673031026252843E-2</v>
      </c>
      <c r="S71" s="179">
        <f t="shared" ca="1" si="50"/>
        <v>6.9545314691999929</v>
      </c>
      <c r="T71" s="175">
        <f t="shared" ca="1" si="51"/>
        <v>2.3181771563999976E-2</v>
      </c>
      <c r="U71" s="187">
        <f>IF(VLOOKUP($C71,'份额-产品到期日期'!$A$2:$E$1004,5,FALSE)=0,"",VLOOKUP($C71,'份额-产品到期日期'!$A$2:$E$1004,5,FALSE))</f>
        <v>45175</v>
      </c>
      <c r="V71" s="179">
        <f>SUMIF(交易记录!C:C,C71,交易记录!AD:AD)</f>
        <v>0</v>
      </c>
      <c r="W71" s="179"/>
      <c r="X71" s="410">
        <f>IF(Y71=0,SUMIFS(J$16:J1151,E$16:E1151,E71),0)</f>
        <v>300</v>
      </c>
      <c r="Y71" s="404">
        <f>COUNTIFS(E$15:E25,E71)</f>
        <v>0</v>
      </c>
      <c r="Z71" s="382">
        <f>IF(VLOOKUP($C71,'份额-产品到期日期'!$A$2:$E$1004,3,FALSE)=0,"",VLOOKUP($C71,'份额-产品到期日期'!$A$2:$E$1004,3,FALSE))</f>
        <v>48451125.719999999</v>
      </c>
      <c r="AA71" s="207">
        <f t="shared" si="55"/>
        <v>6.1603886094393101E-2</v>
      </c>
      <c r="AB71" s="154" t="str">
        <f>LOOKUP(1,0/(交易记录!C:C=C71),交易记录!K:K)</f>
        <v>南京汉中路营业部</v>
      </c>
      <c r="AC71" s="154" t="str">
        <f>LOOKUP(1,0/(交易记录!D:D=D71),交易记录!L:L)</f>
        <v>刘浪桥</v>
      </c>
      <c r="AD71" s="36" t="str">
        <f>VLOOKUP($C71,交易记录!$C$1:AU196,10,FALSE)</f>
        <v>刘浪桥</v>
      </c>
      <c r="AE71" s="154">
        <f>LOOKUP(1,0/(交易记录!$C:$C=$C71),交易记录!Q:Q)</f>
        <v>1</v>
      </c>
      <c r="AF71" s="27">
        <f t="shared" si="54"/>
        <v>300</v>
      </c>
      <c r="AG71" s="154">
        <f t="shared" si="11"/>
        <v>0</v>
      </c>
      <c r="AH71" s="154">
        <f t="shared" si="52"/>
        <v>0</v>
      </c>
      <c r="AI71" s="7" t="str">
        <f t="shared" ca="1" si="53"/>
        <v>BF</v>
      </c>
    </row>
    <row r="72" spans="2:35" s="7" customFormat="1" ht="32.85" customHeight="1">
      <c r="B72" s="355" t="str">
        <f>LOOKUP(1,0/(交易记录!C:C=C72),交易记录!J:J)</f>
        <v>一对多产品</v>
      </c>
      <c r="C72" s="167" t="s">
        <v>901</v>
      </c>
      <c r="D72" s="168" t="str">
        <f>VLOOKUP($C72,交易记录!$C:$P,2,FALSE)</f>
        <v>展弘量化精选1号A</v>
      </c>
      <c r="E72" s="169" t="str">
        <f>VLOOKUP($C72,交易记录!$C:$P,3,FALSE)</f>
        <v>上海展弘投资管理有限公司</v>
      </c>
      <c r="F72" s="176" t="str">
        <f>LOOKUP(1,0/(交易记录!C:C=C72),交易记录!F:F)</f>
        <v>量化对冲</v>
      </c>
      <c r="G72" s="176" t="str">
        <f>LOOKUP(1,0/(交易记录!C:C=C72),交易记录!G:G)</f>
        <v>量化对冲</v>
      </c>
      <c r="H72" s="229"/>
      <c r="I72" s="176" t="str">
        <f>LOOKUP(1,0/(交易记录!C:C=C72),交易记录!I:I)</f>
        <v>对冲套利策略</v>
      </c>
      <c r="J72" s="403">
        <f>SUMIF(交易记录!C:C,C72,交易记录!N:N)</f>
        <v>1000</v>
      </c>
      <c r="K72" s="170">
        <f>SUMIF(交易记录!C:C,C72,交易记录!T:T)</f>
        <v>9639483.3200000003</v>
      </c>
      <c r="L72" s="176">
        <f>LOOKUP(1,0/(交易记录!C:C=C72),交易记录!W:W)</f>
        <v>1.0374000003975317</v>
      </c>
      <c r="M72" s="177">
        <f>LOOKUP(1,0/(交易记录!C:C=C72),交易记录!AA:AA)</f>
        <v>1.0648000000000002</v>
      </c>
      <c r="N72" s="178">
        <f t="shared" ca="1" si="46"/>
        <v>1.0629</v>
      </c>
      <c r="O72" s="161">
        <f t="shared" ca="1" si="47"/>
        <v>1024.5806820828</v>
      </c>
      <c r="P72" s="154">
        <f t="shared" ca="1" si="3"/>
        <v>1.0471745128010562E-2</v>
      </c>
      <c r="Q72" s="180">
        <f t="shared" ca="1" si="48"/>
        <v>-1.8315018308002264</v>
      </c>
      <c r="R72" s="181">
        <f t="shared" ca="1" si="49"/>
        <v>-1.784372652141486E-3</v>
      </c>
      <c r="S72" s="179">
        <f t="shared" ca="1" si="50"/>
        <v>24.580682082799974</v>
      </c>
      <c r="T72" s="175">
        <f t="shared" ca="1" si="51"/>
        <v>2.4580682082799975E-2</v>
      </c>
      <c r="U72" s="187">
        <f>IF(VLOOKUP($C72,'份额-产品到期日期'!$A$2:$E$1004,5,FALSE)=0,"",VLOOKUP($C72,'份额-产品到期日期'!$A$2:$E$1004,5,FALSE))</f>
        <v>45169</v>
      </c>
      <c r="V72" s="179">
        <f>SUMIF(交易记录!C:C,C72,交易记录!AD:AD)</f>
        <v>0</v>
      </c>
      <c r="W72" s="179"/>
      <c r="X72" s="412">
        <f>IF(Y72=0,SUMIFS(J$16:J1151,E$16:E1151,E72),0)</f>
        <v>4000</v>
      </c>
      <c r="Y72" s="406">
        <f>COUNTIFS(E$15:E25,E72)</f>
        <v>0</v>
      </c>
      <c r="Z72" s="382">
        <f>IF(VLOOKUP($C72,'份额-产品到期日期'!$A$2:$E$1004,3,FALSE)=0,"",VLOOKUP($C72,'份额-产品到期日期'!$A$2:$E$1004,3,FALSE))</f>
        <v>132537388.17</v>
      </c>
      <c r="AA72" s="207">
        <f t="shared" si="55"/>
        <v>7.2730294848091098E-2</v>
      </c>
      <c r="AB72" s="154" t="str">
        <f>LOOKUP(1,0/(交易记录!C:C=C72),交易记录!K:K)</f>
        <v>天津分公司</v>
      </c>
      <c r="AC72" s="154" t="str">
        <f>LOOKUP(1,0/(交易记录!D:D=D72),交易记录!L:L)</f>
        <v>杨杰</v>
      </c>
      <c r="AD72" s="36" t="str">
        <f>VLOOKUP($C72,交易记录!$C$1:AU197,10,FALSE)</f>
        <v>杨杰</v>
      </c>
      <c r="AE72" s="154">
        <f>LOOKUP(1,0/(交易记录!$C:$C=$C72),交易记录!Q:Q)</f>
        <v>1</v>
      </c>
      <c r="AF72" s="27">
        <f t="shared" si="54"/>
        <v>1000</v>
      </c>
      <c r="AG72" s="154">
        <f t="shared" si="11"/>
        <v>0</v>
      </c>
      <c r="AH72" s="154">
        <f t="shared" si="52"/>
        <v>0</v>
      </c>
      <c r="AI72" s="7" t="str">
        <f t="shared" ca="1" si="53"/>
        <v>AZ</v>
      </c>
    </row>
    <row r="73" spans="2:35" s="7" customFormat="1" ht="32.85" customHeight="1">
      <c r="B73" s="355" t="str">
        <f>LOOKUP(1,0/(交易记录!C:C=C73),交易记录!J:J)</f>
        <v>一对多产品</v>
      </c>
      <c r="C73" s="167" t="s">
        <v>881</v>
      </c>
      <c r="D73" s="168" t="str">
        <f>VLOOKUP($C73,交易记录!$C:$P,2,FALSE)</f>
        <v>通怡金牛6号</v>
      </c>
      <c r="E73" s="169" t="str">
        <f>VLOOKUP($C73,交易记录!$C:$P,3,FALSE)</f>
        <v>上海通怡投资管理有限公司</v>
      </c>
      <c r="F73" s="176" t="str">
        <f>LOOKUP(1,0/(交易记录!C:C=C73),交易记录!F:F)</f>
        <v>量化对冲</v>
      </c>
      <c r="G73" s="176" t="str">
        <f>LOOKUP(1,0/(交易记录!C:C=C73),交易记录!G:G)</f>
        <v>量化对冲</v>
      </c>
      <c r="H73" s="229"/>
      <c r="I73" s="176" t="str">
        <f>LOOKUP(1,0/(交易记录!C:C=C73),交易记录!I:I)</f>
        <v>中性</v>
      </c>
      <c r="J73" s="403">
        <f>SUMIF(交易记录!C:C,C73,交易记录!N:N)</f>
        <v>200</v>
      </c>
      <c r="K73" s="170">
        <f>SUMIF(交易记录!C:C,C73,交易记录!T:T)</f>
        <v>1326259.95</v>
      </c>
      <c r="L73" s="176">
        <f>LOOKUP(1,0/(交易记录!C:C=C73),交易记录!W:W)</f>
        <v>1.5079999965316002</v>
      </c>
      <c r="M73" s="177">
        <f>LOOKUP(1,0/(交易记录!C:C=C73),交易记录!AA:AA)</f>
        <v>1.4719</v>
      </c>
      <c r="N73" s="178">
        <f t="shared" ca="1" si="46"/>
        <v>1.4801</v>
      </c>
      <c r="O73" s="161">
        <f t="shared" ca="1" si="47"/>
        <v>196.29973519949999</v>
      </c>
      <c r="P73" s="154">
        <f t="shared" ca="1" si="3"/>
        <v>2.0062849433452497E-3</v>
      </c>
      <c r="Q73" s="180">
        <f t="shared" ca="1" si="48"/>
        <v>1.0875331589999979</v>
      </c>
      <c r="R73" s="181">
        <f t="shared" ca="1" si="49"/>
        <v>5.5710306406684396E-3</v>
      </c>
      <c r="S73" s="179">
        <f t="shared" ca="1" si="50"/>
        <v>-3.7002648005000314</v>
      </c>
      <c r="T73" s="175">
        <f t="shared" ca="1" si="51"/>
        <v>-1.8501324002500156E-2</v>
      </c>
      <c r="U73" s="187">
        <f>IF(VLOOKUP($C73,'份额-产品到期日期'!$A$2:$E$1004,5,FALSE)=0,"",VLOOKUP($C73,'份额-产品到期日期'!$A$2:$E$1004,5,FALSE))</f>
        <v>45164</v>
      </c>
      <c r="V73" s="179">
        <f>SUMIF(交易记录!C:C,C73,交易记录!AD:AD)</f>
        <v>0</v>
      </c>
      <c r="W73" s="179"/>
      <c r="X73" s="410">
        <f>IF(Y73=0,SUMIFS(J$16:J1151,E$16:E1151,E73),0)</f>
        <v>200</v>
      </c>
      <c r="Y73" s="404">
        <f>COUNTIFS(E$15:E25,E73)</f>
        <v>0</v>
      </c>
      <c r="Z73" s="382">
        <f>IF(VLOOKUP($C73,'份额-产品到期日期'!$A$2:$E$1004,3,FALSE)=0,"",VLOOKUP($C73,'份额-产品到期日期'!$A$2:$E$1004,3,FALSE))</f>
        <v>46691691.350000001</v>
      </c>
      <c r="AA73" s="207">
        <f t="shared" si="55"/>
        <v>2.8404624284401724E-2</v>
      </c>
      <c r="AB73" s="154" t="str">
        <f>LOOKUP(1,0/(交易记录!C:C=C73),交易记录!K:K)</f>
        <v>天津分公司</v>
      </c>
      <c r="AC73" s="154" t="str">
        <f>LOOKUP(1,0/(交易记录!D:D=D73),交易记录!L:L)</f>
        <v>刘欣</v>
      </c>
      <c r="AD73" s="36" t="str">
        <f>VLOOKUP($C73,交易记录!$C$1:AU198,10,FALSE)</f>
        <v>刘欣</v>
      </c>
      <c r="AE73" s="154">
        <f>LOOKUP(1,0/(交易记录!$C:$C=$C73),交易记录!Q:Q)</f>
        <v>1</v>
      </c>
      <c r="AF73" s="27">
        <f t="shared" si="54"/>
        <v>200</v>
      </c>
      <c r="AG73" s="154">
        <f t="shared" si="11"/>
        <v>0</v>
      </c>
      <c r="AH73" s="154">
        <f t="shared" si="52"/>
        <v>0</v>
      </c>
      <c r="AI73" s="7" t="str">
        <f t="shared" ca="1" si="53"/>
        <v>BF</v>
      </c>
    </row>
    <row r="74" spans="2:35" s="7" customFormat="1" ht="32.85" customHeight="1">
      <c r="B74" s="355" t="str">
        <f>LOOKUP(1,0/(交易记录!C:C=C74),交易记录!J:J)</f>
        <v>一对多产品</v>
      </c>
      <c r="C74" s="167" t="s">
        <v>876</v>
      </c>
      <c r="D74" s="168" t="str">
        <f>VLOOKUP($C74,交易记录!$C:$P,2,FALSE)</f>
        <v>衍航20号A</v>
      </c>
      <c r="E74" s="169" t="str">
        <f>VLOOKUP($C74,交易记录!$C:$P,3,FALSE)</f>
        <v>北京衍航投资管理有限公司</v>
      </c>
      <c r="F74" s="176" t="str">
        <f>LOOKUP(1,0/(交易记录!C:C=C74),交易记录!F:F)</f>
        <v>股票多头</v>
      </c>
      <c r="G74" s="176" t="str">
        <f>LOOKUP(1,0/(交易记录!C:C=C74),交易记录!G:G)</f>
        <v>股票多头</v>
      </c>
      <c r="H74" s="229" t="s">
        <v>1093</v>
      </c>
      <c r="I74" s="176" t="str">
        <f>LOOKUP(1,0/(交易记录!C:C=C74),交易记录!I:I)</f>
        <v>主观多头</v>
      </c>
      <c r="J74" s="403">
        <f>SUMIF(交易记录!C:C,C74,交易记录!N:N)</f>
        <v>200</v>
      </c>
      <c r="K74" s="170">
        <f>SUMIF(交易记录!C:C,C74,交易记录!T:T)</f>
        <v>875656.74</v>
      </c>
      <c r="L74" s="176">
        <f>LOOKUP(1,0/(交易记录!C:C=C74),交易记录!W:W)</f>
        <v>2.28400000666928</v>
      </c>
      <c r="M74" s="177">
        <f>LOOKUP(1,0/(交易记录!C:C=C74),交易记录!AA:AA)</f>
        <v>2.145</v>
      </c>
      <c r="N74" s="178">
        <f t="shared" ca="1" si="46"/>
        <v>2.1549999999999998</v>
      </c>
      <c r="O74" s="161">
        <f t="shared" ca="1" si="47"/>
        <v>188.70402746999997</v>
      </c>
      <c r="P74" s="154">
        <f t="shared" ca="1" si="3"/>
        <v>1.9286528770754738E-3</v>
      </c>
      <c r="Q74" s="180">
        <f t="shared" ca="1" si="48"/>
        <v>0.87565673999998128</v>
      </c>
      <c r="R74" s="181">
        <f t="shared" ca="1" si="49"/>
        <v>4.6620046620045041E-3</v>
      </c>
      <c r="S74" s="179">
        <f t="shared" ca="1" si="50"/>
        <v>-11.29597253000002</v>
      </c>
      <c r="T74" s="175">
        <f t="shared" ca="1" si="51"/>
        <v>-5.6479862650000101E-2</v>
      </c>
      <c r="U74" s="187">
        <f>IF(VLOOKUP($C74,'份额-产品到期日期'!$A$2:$E$1004,5,FALSE)=0,"",VLOOKUP($C74,'份额-产品到期日期'!$A$2:$E$1004,5,FALSE))</f>
        <v>45160</v>
      </c>
      <c r="V74" s="179">
        <f>SUMIF(交易记录!C:C,C74,交易记录!AD:AD)</f>
        <v>0</v>
      </c>
      <c r="W74" s="179"/>
      <c r="X74" s="410">
        <f>IF(Y74=0,SUMIFS(J$16:J1151,E$16:E1151,E74),0)</f>
        <v>200</v>
      </c>
      <c r="Y74" s="404">
        <f>COUNTIFS(E$15:E25,E74)</f>
        <v>0</v>
      </c>
      <c r="Z74" s="382">
        <f>IF(VLOOKUP($C74,'份额-产品到期日期'!$A$2:$E$1004,3,FALSE)=0,"",VLOOKUP($C74,'份额-产品到期日期'!$A$2:$E$1004,3,FALSE))</f>
        <v>20553700.329999998</v>
      </c>
      <c r="AA74" s="207">
        <f t="shared" si="55"/>
        <v>4.2603362214145894E-2</v>
      </c>
      <c r="AB74" s="154" t="str">
        <f>LOOKUP(1,0/(交易记录!C:C=C74),交易记录!K:K)</f>
        <v>北京宋庄路营业部</v>
      </c>
      <c r="AC74" s="154" t="str">
        <f>LOOKUP(1,0/(交易记录!D:D=D74),交易记录!L:L)</f>
        <v>梁肇飞、龙运云</v>
      </c>
      <c r="AD74" s="36" t="str">
        <f>VLOOKUP($C74,交易记录!$C$1:AU199,10,FALSE)</f>
        <v>梁肇飞、龙运云</v>
      </c>
      <c r="AE74" s="154">
        <f>LOOKUP(1,0/(交易记录!$C:$C=$C74),交易记录!Q:Q)</f>
        <v>1</v>
      </c>
      <c r="AF74" s="27">
        <f t="shared" si="54"/>
        <v>200</v>
      </c>
      <c r="AG74" s="154">
        <f t="shared" si="11"/>
        <v>0</v>
      </c>
      <c r="AH74" s="154">
        <f t="shared" si="52"/>
        <v>0</v>
      </c>
      <c r="AI74" s="7" t="str">
        <f t="shared" ca="1" si="53"/>
        <v>BL</v>
      </c>
    </row>
    <row r="75" spans="2:35" s="7" customFormat="1" ht="32.85" customHeight="1">
      <c r="B75" s="355" t="str">
        <f>LOOKUP(1,0/(交易记录!C:C=C75),交易记录!J:J)</f>
        <v>一对多产品</v>
      </c>
      <c r="C75" s="167" t="s">
        <v>867</v>
      </c>
      <c r="D75" s="168" t="str">
        <f>VLOOKUP($C75,交易记录!$C:$P,2,FALSE)</f>
        <v>致远投资蓬莱1号</v>
      </c>
      <c r="E75" s="169" t="str">
        <f>VLOOKUP($C75,交易记录!$C:$P,3,FALSE)</f>
        <v>广州致远私募证券投资管理有限公司</v>
      </c>
      <c r="F75" s="176" t="str">
        <f>LOOKUP(1,0/(交易记录!C:C=C75),交易记录!F:F)</f>
        <v>量化对冲</v>
      </c>
      <c r="G75" s="176" t="str">
        <f>LOOKUP(1,0/(交易记录!C:C=C75),交易记录!G:G)</f>
        <v>量化对冲</v>
      </c>
      <c r="H75" s="229"/>
      <c r="I75" s="176" t="str">
        <f>LOOKUP(1,0/(交易记录!C:C=C75),交易记录!I:I)</f>
        <v>可转债策略</v>
      </c>
      <c r="J75" s="403">
        <f>SUMIF(交易记录!C:C,C75,交易记录!N:N)</f>
        <v>300</v>
      </c>
      <c r="K75" s="170">
        <f>SUMIF(交易记录!C:C,C75,交易记录!T:T)</f>
        <v>2861503.24</v>
      </c>
      <c r="L75" s="176">
        <f>LOOKUP(1,0/(交易记录!C:C=C75),交易记录!W:W)</f>
        <v>1.0484000011127019</v>
      </c>
      <c r="M75" s="177">
        <f>LOOKUP(1,0/(交易记录!C:C=C75),交易记录!AA:AA)</f>
        <v>0.97899999999999976</v>
      </c>
      <c r="N75" s="178">
        <f t="shared" ca="1" si="46"/>
        <v>0.99199999999999999</v>
      </c>
      <c r="O75" s="161">
        <f t="shared" ca="1" si="47"/>
        <v>283.86112140800003</v>
      </c>
      <c r="P75" s="154">
        <f t="shared" ca="1" si="3"/>
        <v>2.9012076521813821E-3</v>
      </c>
      <c r="Q75" s="180">
        <f t="shared" ca="1" si="48"/>
        <v>3.7199542120000677</v>
      </c>
      <c r="R75" s="181">
        <f t="shared" ca="1" si="49"/>
        <v>1.3278855975485504E-2</v>
      </c>
      <c r="S75" s="179">
        <f t="shared" ca="1" si="50"/>
        <v>-16.138878592000019</v>
      </c>
      <c r="T75" s="175">
        <f t="shared" ca="1" si="51"/>
        <v>-5.3796261973333398E-2</v>
      </c>
      <c r="U75" s="187">
        <f>IF(VLOOKUP($C75,'份额-产品到期日期'!$A$2:$E$1004,5,FALSE)=0,"",VLOOKUP($C75,'份额-产品到期日期'!$A$2:$E$1004,5,FALSE))</f>
        <v>45155</v>
      </c>
      <c r="V75" s="179">
        <f>SUMIF(交易记录!C:C,C75,交易记录!AD:AD)</f>
        <v>0</v>
      </c>
      <c r="W75" s="179"/>
      <c r="X75" s="410">
        <f>IF(Y75=0,SUMIFS(J$16:J1151,E$16:E1151,E75),0)</f>
        <v>300</v>
      </c>
      <c r="Y75" s="404">
        <f>COUNTIFS(E$15:E25,E75)</f>
        <v>0</v>
      </c>
      <c r="Z75" s="382">
        <f>IF(VLOOKUP($C75,'份额-产品到期日期'!$A$2:$E$1004,3,FALSE)=0,"",VLOOKUP($C75,'份额-产品到期日期'!$A$2:$E$1004,3,FALSE))</f>
        <v>35505505.57</v>
      </c>
      <c r="AA75" s="207">
        <f t="shared" si="55"/>
        <v>8.0593226150757785E-2</v>
      </c>
      <c r="AB75" s="154" t="str">
        <f>LOOKUP(1,0/(交易记录!C:C=C75),交易记录!K:K)</f>
        <v>体育东路营业部</v>
      </c>
      <c r="AC75" s="154" t="str">
        <f>LOOKUP(1,0/(交易记录!D:D=D75),交易记录!L:L)</f>
        <v>彭双双</v>
      </c>
      <c r="AD75" s="36" t="str">
        <f>VLOOKUP($C75,交易记录!$C$1:AU200,10,FALSE)</f>
        <v>彭双双</v>
      </c>
      <c r="AE75" s="154">
        <f>LOOKUP(1,0/(交易记录!$C:$C=$C75),交易记录!Q:Q)</f>
        <v>1</v>
      </c>
      <c r="AF75" s="27">
        <f t="shared" si="54"/>
        <v>300</v>
      </c>
      <c r="AG75" s="154">
        <f t="shared" si="11"/>
        <v>0</v>
      </c>
      <c r="AH75" s="154">
        <f t="shared" si="52"/>
        <v>0</v>
      </c>
      <c r="AI75" s="7" t="str">
        <f t="shared" ca="1" si="53"/>
        <v>BL</v>
      </c>
    </row>
    <row r="76" spans="2:35" s="7" customFormat="1" ht="32.85" customHeight="1">
      <c r="B76" s="355" t="str">
        <f>LOOKUP(1,0/(交易记录!C:C=C76),交易记录!J:J)</f>
        <v>一对多产品</v>
      </c>
      <c r="C76" s="167" t="s">
        <v>862</v>
      </c>
      <c r="D76" s="168" t="str">
        <f>VLOOKUP($C76,交易记录!$C:$P,2,FALSE)</f>
        <v>诺鼎季风价值2号</v>
      </c>
      <c r="E76" s="169" t="str">
        <f>VLOOKUP($C76,交易记录!$C:$P,3,FALSE)</f>
        <v>重庆诺鼎资产管理有限公司</v>
      </c>
      <c r="F76" s="176" t="str">
        <f>LOOKUP(1,0/(交易记录!C:C=C76),交易记录!F:F)</f>
        <v>股票多头</v>
      </c>
      <c r="G76" s="176" t="str">
        <f>LOOKUP(1,0/(交易记录!C:C=C76),交易记录!G:G)</f>
        <v>股票多头</v>
      </c>
      <c r="H76" s="229" t="s">
        <v>1093</v>
      </c>
      <c r="I76" s="176" t="str">
        <f>LOOKUP(1,0/(交易记录!C:C=C76),交易记录!I:I)</f>
        <v>主观多头</v>
      </c>
      <c r="J76" s="403">
        <f>SUMIF(交易记录!C:C,C76,交易记录!N:N)</f>
        <v>200</v>
      </c>
      <c r="K76" s="170">
        <f>SUMIF(交易记录!C:C,C76,交易记录!T:T)</f>
        <v>1226241.57</v>
      </c>
      <c r="L76" s="176">
        <f>LOOKUP(1,0/(交易记录!C:C=C76),交易记录!W:W)</f>
        <v>1.6309999994536151</v>
      </c>
      <c r="M76" s="177">
        <f>LOOKUP(1,0/(交易记录!C:C=C76),交易记录!AA:AA)</f>
        <v>1.5990000000000002</v>
      </c>
      <c r="N76" s="178">
        <f t="shared" ca="1" si="46"/>
        <v>1.7010000000000001</v>
      </c>
      <c r="O76" s="161">
        <f t="shared" ca="1" si="47"/>
        <v>208.58369105700004</v>
      </c>
      <c r="P76" s="154">
        <f t="shared" ca="1" si="3"/>
        <v>2.1318333331918947E-3</v>
      </c>
      <c r="Q76" s="180">
        <f t="shared" ca="1" si="48"/>
        <v>12.507664013999984</v>
      </c>
      <c r="R76" s="181">
        <f t="shared" ca="1" si="49"/>
        <v>6.3789868667917249E-2</v>
      </c>
      <c r="S76" s="179">
        <f t="shared" ca="1" si="50"/>
        <v>8.5836910570000011</v>
      </c>
      <c r="T76" s="175">
        <f t="shared" ca="1" si="51"/>
        <v>4.2918455285000004E-2</v>
      </c>
      <c r="U76" s="187">
        <f>IF(VLOOKUP($C76,'份额-产品到期日期'!$A$2:$E$1004,5,FALSE)=0,"",VLOOKUP($C76,'份额-产品到期日期'!$A$2:$E$1004,5,FALSE))</f>
        <v>45154</v>
      </c>
      <c r="V76" s="179">
        <f>SUMIF(交易记录!C:C,C76,交易记录!AD:AD)</f>
        <v>0</v>
      </c>
      <c r="W76" s="179"/>
      <c r="X76" s="410">
        <f>IF(Y76=0,SUMIFS(J$16:J1151,E$16:E1151,E76),0)</f>
        <v>200</v>
      </c>
      <c r="Y76" s="404">
        <f>COUNTIFS(E$15:E25,E76)</f>
        <v>0</v>
      </c>
      <c r="Z76" s="382">
        <f>IF(VLOOKUP($C76,'份额-产品到期日期'!$A$2:$E$1004,3,FALSE)=0,"",VLOOKUP($C76,'份额-产品到期日期'!$A$2:$E$1004,3,FALSE))</f>
        <v>24928156.289999999</v>
      </c>
      <c r="AA76" s="207">
        <f t="shared" si="55"/>
        <v>4.9191025430625625E-2</v>
      </c>
      <c r="AB76" s="154" t="str">
        <f>LOOKUP(1,0/(交易记录!C:C=C76),交易记录!K:K)</f>
        <v>重庆江北嘴营业部</v>
      </c>
      <c r="AC76" s="154" t="str">
        <f>LOOKUP(1,0/(交易记录!D:D=D76),交易记录!L:L)</f>
        <v>李奥</v>
      </c>
      <c r="AD76" s="36" t="str">
        <f>VLOOKUP($C76,交易记录!$C$1:AU201,10,FALSE)</f>
        <v>李奥</v>
      </c>
      <c r="AE76" s="154">
        <f>LOOKUP(1,0/(交易记录!$C:$C=$C76),交易记录!Q:Q)</f>
        <v>1</v>
      </c>
      <c r="AF76" s="27">
        <f t="shared" si="54"/>
        <v>200</v>
      </c>
      <c r="AG76" s="154">
        <f t="shared" si="11"/>
        <v>0</v>
      </c>
      <c r="AH76" s="154">
        <f t="shared" si="52"/>
        <v>0</v>
      </c>
      <c r="AI76" s="7" t="str">
        <f t="shared" ca="1" si="53"/>
        <v>BR</v>
      </c>
    </row>
    <row r="77" spans="2:35" s="7" customFormat="1" ht="32.85" customHeight="1">
      <c r="B77" s="355" t="str">
        <f>LOOKUP(1,0/(交易记录!C:C=C77),交易记录!J:J)</f>
        <v>一对多产品</v>
      </c>
      <c r="C77" s="167" t="s">
        <v>857</v>
      </c>
      <c r="D77" s="168" t="str">
        <f>VLOOKUP($C77,交易记录!$C:$P,2,FALSE)</f>
        <v>金珀2号</v>
      </c>
      <c r="E77" s="169" t="str">
        <f>VLOOKUP($C77,交易记录!$C:$P,3,FALSE)</f>
        <v>上海金珀资产管理有限公司</v>
      </c>
      <c r="F77" s="176" t="str">
        <f>LOOKUP(1,0/(交易记录!C:C=C77),交易记录!F:F)</f>
        <v>股票多头</v>
      </c>
      <c r="G77" s="176" t="str">
        <f>LOOKUP(1,0/(交易记录!C:C=C77),交易记录!G:G)</f>
        <v>股票多头</v>
      </c>
      <c r="H77" s="229" t="s">
        <v>1095</v>
      </c>
      <c r="I77" s="176" t="str">
        <f>LOOKUP(1,0/(交易记录!C:C=C77),交易记录!I:I)</f>
        <v>可转债</v>
      </c>
      <c r="J77" s="403">
        <f>SUMIF(交易记录!C:C,C77,交易记录!N:N)</f>
        <v>300</v>
      </c>
      <c r="K77" s="170">
        <f>SUMIF(交易记录!C:C,C77,交易记录!T:T)</f>
        <v>2454590.08</v>
      </c>
      <c r="L77" s="176">
        <f>LOOKUP(1,0/(交易记录!C:C=C77),交易记录!W:W)</f>
        <v>1.2222000017208576</v>
      </c>
      <c r="M77" s="177">
        <f>LOOKUP(1,0/(交易记录!C:C=C77),交易记录!AA:AA)</f>
        <v>1.0785000000000002</v>
      </c>
      <c r="N77" s="178">
        <f t="shared" ca="1" si="46"/>
        <v>1.1691</v>
      </c>
      <c r="O77" s="161">
        <f t="shared" ca="1" si="47"/>
        <v>286.9661262528</v>
      </c>
      <c r="P77" s="154">
        <f t="shared" ca="1" si="3"/>
        <v>2.9329424095553801E-3</v>
      </c>
      <c r="Q77" s="180">
        <f t="shared" ca="1" si="48"/>
        <v>22.238586124799951</v>
      </c>
      <c r="R77" s="181">
        <f t="shared" ca="1" si="49"/>
        <v>8.4005563282336437E-2</v>
      </c>
      <c r="S77" s="179">
        <f t="shared" ca="1" si="50"/>
        <v>-13.033873747200001</v>
      </c>
      <c r="T77" s="175">
        <f t="shared" ca="1" si="51"/>
        <v>-4.3446245824000002E-2</v>
      </c>
      <c r="U77" s="187">
        <f>IF(VLOOKUP($C77,'份额-产品到期日期'!$A$2:$E$1004,5,FALSE)=0,"",VLOOKUP($C77,'份额-产品到期日期'!$A$2:$E$1004,5,FALSE))</f>
        <v>45150</v>
      </c>
      <c r="V77" s="179">
        <f>SUMIF(交易记录!C:C,C77,交易记录!AD:AD)</f>
        <v>0</v>
      </c>
      <c r="W77" s="179"/>
      <c r="X77" s="410">
        <f>IF(Y77=0,SUMIFS(J$16:J1151,E$16:E1151,E77),0)</f>
        <v>300</v>
      </c>
      <c r="Y77" s="404">
        <f>COUNTIFS(E$15:E25,E77)</f>
        <v>0</v>
      </c>
      <c r="Z77" s="382">
        <f>IF(VLOOKUP($C77,'份额-产品到期日期'!$A$2:$E$1004,3,FALSE)=0,"",VLOOKUP($C77,'份额-产品到期日期'!$A$2:$E$1004,3,FALSE))</f>
        <v>36812302.82</v>
      </c>
      <c r="AA77" s="207">
        <f t="shared" si="55"/>
        <v>6.6678525709248204E-2</v>
      </c>
      <c r="AB77" s="154" t="str">
        <f>LOOKUP(1,0/(交易记录!C:C=C77),交易记录!K:K)</f>
        <v>南京汉中路营业部</v>
      </c>
      <c r="AC77" s="154" t="str">
        <f>LOOKUP(1,0/(交易记录!D:D=D77),交易记录!L:L)</f>
        <v>刘浪桥</v>
      </c>
      <c r="AD77" s="36" t="str">
        <f>VLOOKUP($C77,交易记录!$C$1:AU202,10,FALSE)</f>
        <v>刘浪桥</v>
      </c>
      <c r="AE77" s="154">
        <f>LOOKUP(1,0/(交易记录!$C:$C=$C77),交易记录!Q:Q)</f>
        <v>1</v>
      </c>
      <c r="AF77" s="27">
        <f t="shared" si="54"/>
        <v>300</v>
      </c>
      <c r="AG77" s="154">
        <f t="shared" si="11"/>
        <v>0</v>
      </c>
      <c r="AH77" s="154">
        <f t="shared" si="52"/>
        <v>0</v>
      </c>
      <c r="AI77" s="7" t="str">
        <f t="shared" ca="1" si="53"/>
        <v>BX</v>
      </c>
    </row>
    <row r="78" spans="2:35" s="7" customFormat="1" ht="32.85" customHeight="1">
      <c r="B78" s="355" t="str">
        <f>LOOKUP(1,0/(交易记录!C:C=C78),交易记录!J:J)</f>
        <v>一对多产品</v>
      </c>
      <c r="C78" s="167" t="s">
        <v>852</v>
      </c>
      <c r="D78" s="168" t="str">
        <f>VLOOKUP($C78,交易记录!$C:$P,2,FALSE)</f>
        <v>全天候家族传承二号</v>
      </c>
      <c r="E78" s="169" t="str">
        <f>VLOOKUP($C78,交易记录!$C:$P,3,FALSE)</f>
        <v>全天候私募证券基金投资管理（珠海）合伙企业（有限合伙）</v>
      </c>
      <c r="F78" s="176" t="str">
        <f>LOOKUP(1,0/(交易记录!C:C=C78),交易记录!F:F)</f>
        <v>股票多头</v>
      </c>
      <c r="G78" s="176" t="str">
        <f>LOOKUP(1,0/(交易记录!C:C=C78),交易记录!G:G)</f>
        <v>股票多头</v>
      </c>
      <c r="H78" s="229" t="s">
        <v>1093</v>
      </c>
      <c r="I78" s="176" t="str">
        <f>LOOKUP(1,0/(交易记录!C:C=C78),交易记录!I:I)</f>
        <v>主观多头</v>
      </c>
      <c r="J78" s="403">
        <f>SUMIF(交易记录!C:C,C78,交易记录!N:N)</f>
        <v>300</v>
      </c>
      <c r="K78" s="170">
        <f>SUMIF(交易记录!C:C,C78,交易记录!T:T)</f>
        <v>2733367.23</v>
      </c>
      <c r="L78" s="176">
        <f>LOOKUP(1,0/(交易记录!C:C=C78),交易记录!W:W)</f>
        <v>1.0975473646839615</v>
      </c>
      <c r="M78" s="177">
        <f>LOOKUP(1,0/(交易记录!C:C=C78),交易记录!AA:AA)</f>
        <v>1.1639999999999999</v>
      </c>
      <c r="N78" s="178">
        <f t="shared" ca="1" si="46"/>
        <v>1.246</v>
      </c>
      <c r="O78" s="161">
        <f t="shared" ca="1" si="47"/>
        <v>340.57755685800004</v>
      </c>
      <c r="P78" s="154">
        <f t="shared" ca="1" si="3"/>
        <v>3.4808789918696569E-3</v>
      </c>
      <c r="Q78" s="180">
        <f t="shared" ca="1" si="48"/>
        <v>22.41361128600002</v>
      </c>
      <c r="R78" s="181">
        <f t="shared" ca="1" si="49"/>
        <v>7.0446735395188975E-2</v>
      </c>
      <c r="S78" s="179">
        <f t="shared" ca="1" si="50"/>
        <v>40.577556858000023</v>
      </c>
      <c r="T78" s="175">
        <f t="shared" ca="1" si="51"/>
        <v>0.13525852286000006</v>
      </c>
      <c r="U78" s="187">
        <f>IF(VLOOKUP($C78,'份额-产品到期日期'!$A$2:$E$1004,5,FALSE)=0,"",VLOOKUP($C78,'份额-产品到期日期'!$A$2:$E$1004,5,FALSE))</f>
        <v>45148</v>
      </c>
      <c r="V78" s="179">
        <f>SUMIF(交易记录!C:C,C78,交易记录!AD:AD)</f>
        <v>0</v>
      </c>
      <c r="W78" s="179"/>
      <c r="X78" s="410">
        <f>IF(Y78=0,SUMIFS(J$16:J1151,E$16:E1151,E78),0)</f>
        <v>300</v>
      </c>
      <c r="Y78" s="404">
        <f>COUNTIFS(E$15:E25,E78)</f>
        <v>0</v>
      </c>
      <c r="Z78" s="382">
        <f>IF(VLOOKUP($C78,'份额-产品到期日期'!$A$2:$E$1004,3,FALSE)=0,"",VLOOKUP($C78,'份额-产品到期日期'!$A$2:$E$1004,3,FALSE))</f>
        <v>77602660.689999998</v>
      </c>
      <c r="AA78" s="207">
        <f t="shared" si="55"/>
        <v>3.5222596824598641E-2</v>
      </c>
      <c r="AB78" s="154" t="str">
        <f>LOOKUP(1,0/(交易记录!C:C=C78),交易记录!K:K)</f>
        <v>大连港兴路营业部</v>
      </c>
      <c r="AC78" s="154" t="str">
        <f>LOOKUP(1,0/(交易记录!D:D=D78),交易记录!L:L)</f>
        <v>姜欣</v>
      </c>
      <c r="AD78" s="36" t="str">
        <f>VLOOKUP($C78,交易记录!$C$1:AU203,10,FALSE)</f>
        <v>姜欣</v>
      </c>
      <c r="AE78" s="154">
        <f>LOOKUP(1,0/(交易记录!$C:$C=$C78),交易记录!Q:Q)</f>
        <v>1</v>
      </c>
      <c r="AF78" s="27">
        <f t="shared" si="54"/>
        <v>300</v>
      </c>
      <c r="AG78" s="154">
        <f t="shared" si="11"/>
        <v>0</v>
      </c>
      <c r="AH78" s="154">
        <f t="shared" si="52"/>
        <v>0</v>
      </c>
      <c r="AI78" s="7" t="str">
        <f t="shared" ca="1" si="53"/>
        <v>CD</v>
      </c>
    </row>
    <row r="79" spans="2:35" s="7" customFormat="1" ht="32.85" customHeight="1">
      <c r="B79" s="355" t="str">
        <f>LOOKUP(1,0/(交易记录!C:C=C79),交易记录!J:J)</f>
        <v>一对多产品</v>
      </c>
      <c r="C79" s="167" t="s">
        <v>846</v>
      </c>
      <c r="D79" s="168" t="str">
        <f>VLOOKUP($C79,交易记录!$C:$P,2,FALSE)</f>
        <v>洺沣赛博5号B</v>
      </c>
      <c r="E79" s="169" t="str">
        <f>VLOOKUP($C79,交易记录!$C:$P,3,FALSE)</f>
        <v>共青城洺沣投资管理合伙企业(有限合伙)</v>
      </c>
      <c r="F79" s="176" t="str">
        <f>LOOKUP(1,0/(交易记录!C:C=C79),交易记录!F:F)</f>
        <v>量化对冲</v>
      </c>
      <c r="G79" s="176" t="str">
        <f>LOOKUP(1,0/(交易记录!C:C=C79),交易记录!G:G)</f>
        <v>量化对冲</v>
      </c>
      <c r="H79" s="229"/>
      <c r="I79" s="176" t="str">
        <f>LOOKUP(1,0/(交易记录!C:C=C79),交易记录!I:I)</f>
        <v>机器T0策略</v>
      </c>
      <c r="J79" s="403">
        <f>SUMIF(交易记录!C:C,C79,交易记录!N:N)</f>
        <v>500</v>
      </c>
      <c r="K79" s="170">
        <f>SUMIF(交易记录!C:C,C79,交易记录!T:T)</f>
        <v>4074078.6399999997</v>
      </c>
      <c r="L79" s="176">
        <f>LOOKUP(1,0/(交易记录!C:C=C79),交易记录!W:W)</f>
        <v>1.2272713518362524</v>
      </c>
      <c r="M79" s="177">
        <f>LOOKUP(1,0/(交易记录!C:C=C79),交易记录!AA:AA)</f>
        <v>1.2478665831423423</v>
      </c>
      <c r="N79" s="178">
        <f t="shared" ca="1" si="46"/>
        <v>1.2478</v>
      </c>
      <c r="O79" s="161">
        <f t="shared" ca="1" si="47"/>
        <v>508.36353269919994</v>
      </c>
      <c r="P79" s="154">
        <f t="shared" ca="1" si="3"/>
        <v>5.1957385493345441E-3</v>
      </c>
      <c r="Q79" s="180">
        <f t="shared" ca="1" si="48"/>
        <v>-2.7126495800089918E-2</v>
      </c>
      <c r="R79" s="181">
        <f t="shared" ca="1" si="49"/>
        <v>-5.3357581044188862E-5</v>
      </c>
      <c r="S79" s="179">
        <f t="shared" ca="1" si="50"/>
        <v>8.3635326991999577</v>
      </c>
      <c r="T79" s="175">
        <f t="shared" ca="1" si="51"/>
        <v>1.6727065398399917E-2</v>
      </c>
      <c r="U79" s="187">
        <f>IF(VLOOKUP($C79,'份额-产品到期日期'!$A$2:$E$1004,5,FALSE)=0,"",VLOOKUP($C79,'份额-产品到期日期'!$A$2:$E$1004,5,FALSE))</f>
        <v>45143</v>
      </c>
      <c r="V79" s="179">
        <f>SUMIF(交易记录!C:C,C79,交易记录!AD:AD)</f>
        <v>0</v>
      </c>
      <c r="W79" s="179"/>
      <c r="X79" s="410">
        <f>IF(Y79=0,SUMIFS(J$16:J1151,E$16:E1151,E79),0)</f>
        <v>500</v>
      </c>
      <c r="Y79" s="404">
        <f>COUNTIFS(E$15:E25,E79)</f>
        <v>0</v>
      </c>
      <c r="Z79" s="382">
        <f>IF(VLOOKUP($C79,'份额-产品到期日期'!$A$2:$E$1004,3,FALSE)=0,"",VLOOKUP($C79,'份额-产品到期日期'!$A$2:$E$1004,3,FALSE))</f>
        <v>86412184.099999994</v>
      </c>
      <c r="AA79" s="207">
        <f t="shared" si="55"/>
        <v>4.7147039302759618E-2</v>
      </c>
      <c r="AB79" s="154" t="str">
        <f>LOOKUP(1,0/(交易记录!C:C=C79),交易记录!K:K)</f>
        <v>北京建国门外大街证券营业部</v>
      </c>
      <c r="AC79" s="154" t="str">
        <f>LOOKUP(1,0/(交易记录!D:D=D79),交易记录!L:L)</f>
        <v>孙萍</v>
      </c>
      <c r="AD79" s="36" t="str">
        <f>VLOOKUP($C79,交易记录!$C$1:AU204,10,FALSE)</f>
        <v>孙萍</v>
      </c>
      <c r="AE79" s="154">
        <f>LOOKUP(1,0/(交易记录!$C:$C=$C79),交易记录!Q:Q)</f>
        <v>1</v>
      </c>
      <c r="AF79" s="27">
        <f t="shared" si="54"/>
        <v>500</v>
      </c>
      <c r="AG79" s="154">
        <f t="shared" si="11"/>
        <v>0</v>
      </c>
      <c r="AH79" s="154">
        <f t="shared" si="52"/>
        <v>0</v>
      </c>
      <c r="AI79" s="7" t="str">
        <f t="shared" ca="1" si="53"/>
        <v>BR</v>
      </c>
    </row>
    <row r="80" spans="2:35" s="7" customFormat="1" ht="32.85" customHeight="1">
      <c r="B80" s="355" t="str">
        <f>LOOKUP(1,0/(交易记录!C:C=C80),交易记录!J:J)</f>
        <v>一对多产品</v>
      </c>
      <c r="C80" s="167" t="s">
        <v>838</v>
      </c>
      <c r="D80" s="168" t="str">
        <f>VLOOKUP($C80,交易记录!$C:$P,2,FALSE)</f>
        <v>顽岩中证500指数增强5号</v>
      </c>
      <c r="E80" s="169" t="str">
        <f>VLOOKUP($C80,交易记录!$C:$P,3,FALSE)</f>
        <v>上海顽岩资产管理有限公司</v>
      </c>
      <c r="F80" s="176" t="str">
        <f>LOOKUP(1,0/(交易记录!C:C=C80),交易记录!F:F)</f>
        <v>指数增强</v>
      </c>
      <c r="G80" s="176" t="str">
        <f>LOOKUP(1,0/(交易记录!C:C=C80),交易记录!G:G)</f>
        <v>指数增强</v>
      </c>
      <c r="H80" s="229" t="s">
        <v>1100</v>
      </c>
      <c r="I80" s="176" t="str">
        <f>LOOKUP(1,0/(交易记录!C:C=C80),交易记录!I:I)</f>
        <v>500指增</v>
      </c>
      <c r="J80" s="403">
        <f>SUMIF(交易记录!C:C,C80,交易记录!N:N)</f>
        <v>500</v>
      </c>
      <c r="K80" s="170">
        <f>SUMIF(交易记录!C:C,C80,交易记录!T:T)</f>
        <v>4961794.18</v>
      </c>
      <c r="L80" s="176">
        <f>LOOKUP(1,0/(交易记录!C:C=C80),交易记录!W:W)</f>
        <v>1.0077000009702137</v>
      </c>
      <c r="M80" s="177">
        <f>LOOKUP(1,0/(交易记录!C:C=C80),交易记录!AA:AA)</f>
        <v>0.99310000000000009</v>
      </c>
      <c r="N80" s="178">
        <f t="shared" ca="1" si="46"/>
        <v>1.0827</v>
      </c>
      <c r="O80" s="161">
        <f t="shared" ca="1" si="47"/>
        <v>537.21345586859991</v>
      </c>
      <c r="P80" s="154">
        <f t="shared" ca="1" si="3"/>
        <v>5.4905997034395641E-3</v>
      </c>
      <c r="Q80" s="180">
        <f t="shared" ca="1" si="48"/>
        <v>44.457675852799952</v>
      </c>
      <c r="R80" s="181">
        <f t="shared" ca="1" si="49"/>
        <v>9.0222535494914879E-2</v>
      </c>
      <c r="S80" s="179">
        <f t="shared" ca="1" si="50"/>
        <v>37.213455868599915</v>
      </c>
      <c r="T80" s="175">
        <f t="shared" ca="1" si="51"/>
        <v>7.4426911737199827E-2</v>
      </c>
      <c r="U80" s="187">
        <f>IF(VLOOKUP($C80,'份额-产品到期日期'!$A$2:$E$1004,5,FALSE)=0,"",VLOOKUP($C80,'份额-产品到期日期'!$A$2:$E$1004,5,FALSE))</f>
        <v>45141</v>
      </c>
      <c r="V80" s="179">
        <f>SUMIF(交易记录!C:C,C80,交易记录!AD:AD)</f>
        <v>0</v>
      </c>
      <c r="W80" s="179"/>
      <c r="X80" s="410">
        <f>IF(Y80=0,SUMIFS(J$16:J1151,E$16:E1151,E80),0)</f>
        <v>500</v>
      </c>
      <c r="Y80" s="404">
        <f>COUNTIFS(E$15:E25,E80)</f>
        <v>0</v>
      </c>
      <c r="Z80" s="382">
        <f>IF(VLOOKUP($C80,'份额-产品到期日期'!$A$2:$E$1004,3,FALSE)=0,"",VLOOKUP($C80,'份额-产品到期日期'!$A$2:$E$1004,3,FALSE))</f>
        <v>611705898.76999998</v>
      </c>
      <c r="AA80" s="207">
        <f t="shared" si="55"/>
        <v>8.1114048270206768E-3</v>
      </c>
      <c r="AB80" s="154" t="str">
        <f>LOOKUP(1,0/(交易记录!C:C=C80),交易记录!K:K)</f>
        <v>北京建国门外大街证券营业部</v>
      </c>
      <c r="AC80" s="154" t="str">
        <f>LOOKUP(1,0/(交易记录!D:D=D80),交易记录!L:L)</f>
        <v>孙晓蕾</v>
      </c>
      <c r="AD80" s="36" t="str">
        <f>VLOOKUP($C80,交易记录!$C$1:AU205,10,FALSE)</f>
        <v>孙晓蕾</v>
      </c>
      <c r="AE80" s="154">
        <f>LOOKUP(1,0/(交易记录!$C:$C=$C80),交易记录!Q:Q)</f>
        <v>1</v>
      </c>
      <c r="AF80" s="27">
        <f t="shared" si="54"/>
        <v>500</v>
      </c>
      <c r="AG80" s="154">
        <f t="shared" si="11"/>
        <v>0</v>
      </c>
      <c r="AH80" s="154">
        <f t="shared" si="52"/>
        <v>0</v>
      </c>
      <c r="AI80" s="7" t="str">
        <f t="shared" ca="1" si="53"/>
        <v>K</v>
      </c>
    </row>
    <row r="81" spans="2:35" s="7" customFormat="1" ht="32.85" customHeight="1">
      <c r="B81" s="355" t="str">
        <f>LOOKUP(1,0/(交易记录!C:C=C81),交易记录!J:J)</f>
        <v>一对多产品</v>
      </c>
      <c r="C81" s="206" t="s">
        <v>822</v>
      </c>
      <c r="D81" s="168" t="str">
        <f>VLOOKUP($C81,交易记录!$C:$P,2,FALSE)</f>
        <v>星阔广厦1号中证500指数增强</v>
      </c>
      <c r="E81" s="169" t="str">
        <f>VLOOKUP($C81,交易记录!$C:$P,3,FALSE)</f>
        <v>星阔（青岛）投资管理有限公司</v>
      </c>
      <c r="F81" s="176" t="str">
        <f>LOOKUP(1,0/(交易记录!C:C=C81),交易记录!F:F)</f>
        <v>指数增强</v>
      </c>
      <c r="G81" s="176" t="str">
        <f>LOOKUP(1,0/(交易记录!C:C=C81),交易记录!G:G)</f>
        <v>指数增强</v>
      </c>
      <c r="H81" s="229" t="s">
        <v>1100</v>
      </c>
      <c r="I81" s="176" t="str">
        <f>LOOKUP(1,0/(交易记录!C:C=C81),交易记录!I:I)</f>
        <v>500指增</v>
      </c>
      <c r="J81" s="403">
        <f>SUMIF(交易记录!C:C,C81,交易记录!N:N)</f>
        <v>500</v>
      </c>
      <c r="K81" s="170">
        <f>SUMIF(交易记录!C:C,C81,交易记录!T:T)</f>
        <v>4927079.2300000004</v>
      </c>
      <c r="L81" s="176">
        <f>LOOKUP(1,0/(交易记录!C:C=C81),交易记录!W:W)</f>
        <v>1.014799999471492</v>
      </c>
      <c r="M81" s="177">
        <f>LOOKUP(1,0/(交易记录!C:C=C81),交易记录!AA:AA)</f>
        <v>0.92520000000000002</v>
      </c>
      <c r="N81" s="178">
        <f t="shared" ca="1" si="46"/>
        <v>1.0133000000000001</v>
      </c>
      <c r="O81" s="161">
        <f t="shared" ca="1" si="47"/>
        <v>499.26093837590014</v>
      </c>
      <c r="P81" s="154">
        <f t="shared" ca="1" si="3"/>
        <v>5.1027053217672412E-3</v>
      </c>
      <c r="Q81" s="180">
        <f t="shared" ca="1" si="48"/>
        <v>43.407568016300033</v>
      </c>
      <c r="R81" s="181">
        <f t="shared" ca="1" si="49"/>
        <v>9.5222654561176068E-2</v>
      </c>
      <c r="S81" s="179">
        <f t="shared" ca="1" si="50"/>
        <v>-0.73906162409988696</v>
      </c>
      <c r="T81" s="175">
        <f t="shared" ca="1" si="51"/>
        <v>-1.4781232481997739E-3</v>
      </c>
      <c r="U81" s="187">
        <f>IF(VLOOKUP($C81,'份额-产品到期日期'!$A$2:$E$1004,5,FALSE)=0,"",VLOOKUP($C81,'份额-产品到期日期'!$A$2:$E$1004,5,FALSE))</f>
        <v>45139</v>
      </c>
      <c r="V81" s="179">
        <f>SUMIF(交易记录!C:C,C81,交易记录!AD:AD)</f>
        <v>0</v>
      </c>
      <c r="W81" s="179"/>
      <c r="X81" s="410">
        <f>IF(Y81=0,SUMIFS(J$16:J1150,E$16:E1150,E81),0)</f>
        <v>0</v>
      </c>
      <c r="Y81" s="404">
        <f>COUNTIFS(E$15:E24,E81)</f>
        <v>1</v>
      </c>
      <c r="Z81" s="382">
        <f>IF(VLOOKUP($C81,'份额-产品到期日期'!$A$2:$E$1004,3,FALSE)=0,"",VLOOKUP($C81,'份额-产品到期日期'!$A$2:$E$1004,3,FALSE))</f>
        <v>178946174.65000001</v>
      </c>
      <c r="AA81" s="207">
        <f t="shared" si="55"/>
        <v>2.7533861730416154E-2</v>
      </c>
      <c r="AB81" s="154" t="str">
        <f>LOOKUP(1,0/(交易记录!C:C=C81),交易记录!K:K)</f>
        <v>深圳分公司</v>
      </c>
      <c r="AC81" s="154" t="str">
        <f>LOOKUP(1,0/(交易记录!D:D=D81),交易记录!L:L)</f>
        <v>万小媚</v>
      </c>
      <c r="AD81" s="36" t="str">
        <f>VLOOKUP($C81,交易记录!$C$1:AU206,10,FALSE)</f>
        <v>万小媚</v>
      </c>
      <c r="AE81" s="154">
        <f>LOOKUP(1,0/(交易记录!$C:$C=$C81),交易记录!Q:Q)</f>
        <v>1</v>
      </c>
      <c r="AF81" s="27">
        <f t="shared" si="54"/>
        <v>500</v>
      </c>
      <c r="AG81" s="154">
        <f t="shared" si="11"/>
        <v>0</v>
      </c>
      <c r="AH81" s="154">
        <f t="shared" si="52"/>
        <v>0</v>
      </c>
      <c r="AI81" s="7" t="str">
        <f t="shared" ca="1" si="53"/>
        <v>AF</v>
      </c>
    </row>
    <row r="82" spans="2:35" s="7" customFormat="1" ht="32.85" customHeight="1">
      <c r="B82" s="355" t="str">
        <f>LOOKUP(1,0/(交易记录!C:C=C82),交易记录!J:J)</f>
        <v>一对多产品</v>
      </c>
      <c r="C82" s="167" t="s">
        <v>800</v>
      </c>
      <c r="D82" s="168" t="str">
        <f>VLOOKUP($C82,交易记录!$C:$P,2,FALSE)</f>
        <v>今通今虎添翼中性B</v>
      </c>
      <c r="E82" s="169" t="str">
        <f>VLOOKUP($C82,交易记录!$C:$P,3,FALSE)</f>
        <v>上海今通投资管理有限公司</v>
      </c>
      <c r="F82" s="176" t="str">
        <f>LOOKUP(1,0/(交易记录!C:C=C82),交易记录!F:F)</f>
        <v>量化对冲</v>
      </c>
      <c r="G82" s="176" t="str">
        <f>LOOKUP(1,0/(交易记录!C:C=C82),交易记录!G:G)</f>
        <v>量化对冲</v>
      </c>
      <c r="H82" s="229"/>
      <c r="I82" s="176" t="str">
        <f>LOOKUP(1,0/(交易记录!C:C=C82),交易记录!I:I)</f>
        <v>中性</v>
      </c>
      <c r="J82" s="403">
        <f>SUMIF(交易记录!C:C,C82,交易记录!N:N)</f>
        <v>400</v>
      </c>
      <c r="K82" s="170">
        <f>SUMIF(交易记录!C:C,C82,交易记录!T:T)</f>
        <v>3996004</v>
      </c>
      <c r="L82" s="176">
        <f>LOOKUP(1,0/(交易记录!C:C=C82),交易记录!W:W)</f>
        <v>1.0009999989989999</v>
      </c>
      <c r="M82" s="177">
        <f>LOOKUP(1,0/(交易记录!C:C=C82),交易记录!AA:AA)</f>
        <v>0.97899999999999998</v>
      </c>
      <c r="N82" s="178">
        <f t="shared" ca="1" si="46"/>
        <v>0.98199999999999998</v>
      </c>
      <c r="O82" s="161">
        <f t="shared" ca="1" si="47"/>
        <v>392.40759279999997</v>
      </c>
      <c r="P82" s="154">
        <f t="shared" ca="1" si="3"/>
        <v>4.0106087982690209E-3</v>
      </c>
      <c r="Q82" s="180">
        <f t="shared" ca="1" si="48"/>
        <v>1.1988012000000012</v>
      </c>
      <c r="R82" s="181">
        <f t="shared" ca="1" si="49"/>
        <v>3.0643513789581078E-3</v>
      </c>
      <c r="S82" s="179">
        <f t="shared" ca="1" si="50"/>
        <v>-7.5924071999999825</v>
      </c>
      <c r="T82" s="175">
        <f t="shared" ca="1" si="51"/>
        <v>-1.8981017999999957E-2</v>
      </c>
      <c r="U82" s="187">
        <f>IF(VLOOKUP($C82,'份额-产品到期日期'!$A$2:$E$1004,5,FALSE)=0,"",VLOOKUP($C82,'份额-产品到期日期'!$A$2:$E$1004,5,FALSE))</f>
        <v>45136</v>
      </c>
      <c r="V82" s="179">
        <f>SUMIF(交易记录!C:C,C82,交易记录!AD:AD)</f>
        <v>0</v>
      </c>
      <c r="W82" s="179"/>
      <c r="X82" s="410">
        <f>IF(Y82=0,SUMIFS(J$16:J1150,E$16:E1150,E82),0)</f>
        <v>400</v>
      </c>
      <c r="Y82" s="404">
        <f>COUNTIFS(E$15:E81,E82)</f>
        <v>0</v>
      </c>
      <c r="Z82" s="382">
        <f>IF(VLOOKUP($C82,'份额-产品到期日期'!$A$2:$E$1004,3,FALSE)=0,"",VLOOKUP($C82,'份额-产品到期日期'!$A$2:$E$1004,3,FALSE))</f>
        <v>38756735.07</v>
      </c>
      <c r="AA82" s="207">
        <f t="shared" si="55"/>
        <v>0.10310476341164101</v>
      </c>
      <c r="AB82" s="154" t="str">
        <f>LOOKUP(1,0/(交易记录!C:C=C82),交易记录!K:K)</f>
        <v>上海南京西路营业部</v>
      </c>
      <c r="AC82" s="154" t="str">
        <f>LOOKUP(1,0/(交易记录!D:D=D82),交易记录!L:L)</f>
        <v>张俊杰</v>
      </c>
      <c r="AD82" s="36" t="str">
        <f>VLOOKUP($C82,交易记录!$C$1:AU207,10,FALSE)</f>
        <v>张俊杰</v>
      </c>
      <c r="AE82" s="154">
        <f>LOOKUP(1,0/(交易记录!$C:$C=$C82),交易记录!Q:Q)</f>
        <v>1</v>
      </c>
      <c r="AF82" s="27">
        <f t="shared" si="54"/>
        <v>400</v>
      </c>
      <c r="AG82" s="154">
        <f t="shared" si="11"/>
        <v>0</v>
      </c>
      <c r="AH82" s="154">
        <f t="shared" si="52"/>
        <v>0</v>
      </c>
      <c r="AI82" s="7" t="str">
        <f t="shared" ca="1" si="53"/>
        <v>BX</v>
      </c>
    </row>
    <row r="83" spans="2:35" s="7" customFormat="1" ht="32.85" customHeight="1">
      <c r="B83" s="355" t="str">
        <f>LOOKUP(1,0/(交易记录!C:C=C83),交易记录!J:J)</f>
        <v>一对多产品</v>
      </c>
      <c r="C83" s="167" t="s">
        <v>804</v>
      </c>
      <c r="D83" s="168" t="str">
        <f>VLOOKUP($C83,交易记录!$C:$P,2,FALSE)</f>
        <v>旷特成蹊量化3号</v>
      </c>
      <c r="E83" s="169" t="str">
        <f>VLOOKUP($C83,交易记录!$C:$P,3,FALSE)</f>
        <v xml:space="preserve">西咸新区旷特投资管理有限公司 </v>
      </c>
      <c r="F83" s="176" t="str">
        <f>LOOKUP(1,0/(交易记录!C:C=C83),交易记录!F:F)</f>
        <v>量化对冲</v>
      </c>
      <c r="G83" s="176" t="str">
        <f>LOOKUP(1,0/(交易记录!C:C=C83),交易记录!G:G)</f>
        <v>量化对冲</v>
      </c>
      <c r="H83" s="229"/>
      <c r="I83" s="176" t="str">
        <f>LOOKUP(1,0/(交易记录!C:C=C83),交易记录!I:I)</f>
        <v>期权套利</v>
      </c>
      <c r="J83" s="403">
        <f>SUMIF(交易记录!C:C,C83,交易记录!N:N)</f>
        <v>200</v>
      </c>
      <c r="K83" s="170">
        <f>SUMIF(交易记录!C:C,C83,交易记录!T:T)</f>
        <v>2070393.37</v>
      </c>
      <c r="L83" s="176">
        <f>LOOKUP(1,0/(交易记录!C:C=C83),交易记录!W:W)</f>
        <v>0.96600000221214</v>
      </c>
      <c r="M83" s="177">
        <f>LOOKUP(1,0/(交易记录!C:C=C83),交易记录!AA:AA)</f>
        <v>0.96399999999999997</v>
      </c>
      <c r="N83" s="178">
        <f t="shared" ref="N83:N114" ca="1" si="56">LOOKUP(10000,INDIRECT($G83&amp;"!"&amp;AI83&amp;":"&amp;AI83))</f>
        <v>0.97</v>
      </c>
      <c r="O83" s="161">
        <f t="shared" ref="O83:O114" ca="1" si="57">K83*N83/10000</f>
        <v>200.82815689</v>
      </c>
      <c r="P83" s="154">
        <f t="shared" ref="P83:P146" ca="1" si="58">O83/$C$9</f>
        <v>2.0525677579681769E-3</v>
      </c>
      <c r="Q83" s="180">
        <f t="shared" ref="Q83:Q114" ca="1" si="59">(N83-M83)*K83/10000</f>
        <v>1.2422360220000011</v>
      </c>
      <c r="R83" s="181">
        <f t="shared" ref="R83:R114" ca="1" si="60">N83/M83-1</f>
        <v>6.2240663900414717E-3</v>
      </c>
      <c r="S83" s="179">
        <f t="shared" ref="S83:S114" ca="1" si="61">(N83-L83)*K83/10000</f>
        <v>0.82815688999999637</v>
      </c>
      <c r="T83" s="175">
        <f t="shared" ref="T83:T114" ca="1" si="62">(S83+V83)/J83</f>
        <v>4.1407844499999815E-3</v>
      </c>
      <c r="U83" s="187">
        <f>IF(VLOOKUP($C83,'份额-产品到期日期'!$A$2:$E$1004,5,FALSE)=0,"",VLOOKUP($C83,'份额-产品到期日期'!$A$2:$E$1004,5,FALSE))</f>
        <v>45136</v>
      </c>
      <c r="V83" s="179">
        <f>SUMIF(交易记录!C:C,C83,交易记录!AD:AD)</f>
        <v>0</v>
      </c>
      <c r="W83" s="179"/>
      <c r="X83" s="410">
        <f>IF(Y83=0,SUMIFS(J$16:J1151,E$16:E1151,E83),0)</f>
        <v>200</v>
      </c>
      <c r="Y83" s="404">
        <f>COUNTIFS(E$15:E82,E83)</f>
        <v>0</v>
      </c>
      <c r="Z83" s="382">
        <f>IF(VLOOKUP($C83,'份额-产品到期日期'!$A$2:$E$1004,3,FALSE)=0,"",VLOOKUP($C83,'份额-产品到期日期'!$A$2:$E$1004,3,FALSE))</f>
        <v>57558527.93</v>
      </c>
      <c r="AA83" s="207">
        <f t="shared" si="55"/>
        <v>3.597022794811424E-2</v>
      </c>
      <c r="AB83" s="154" t="str">
        <f>LOOKUP(1,0/(交易记录!C:C=C83),交易记录!K:K)</f>
        <v>陕西分公司</v>
      </c>
      <c r="AC83" s="154" t="str">
        <f>LOOKUP(1,0/(交易记录!D:D=D83),交易记录!L:L)</f>
        <v>纪宏斌</v>
      </c>
      <c r="AD83" s="36" t="str">
        <f>VLOOKUP($C83,交易记录!$C$1:AU208,10,FALSE)</f>
        <v>纪宏斌</v>
      </c>
      <c r="AE83" s="154">
        <f>LOOKUP(1,0/(交易记录!$C:$C=$C83),交易记录!Q:Q)</f>
        <v>1</v>
      </c>
      <c r="AF83" s="27">
        <f t="shared" si="54"/>
        <v>200</v>
      </c>
      <c r="AG83" s="154">
        <f t="shared" ref="AG83:AG146" si="63">1-AE83</f>
        <v>0</v>
      </c>
      <c r="AH83" s="154">
        <f t="shared" ref="AH83:AH114" si="64">AG83*J83</f>
        <v>0</v>
      </c>
      <c r="AI83" s="7" t="str">
        <f t="shared" ref="AI83:AI114" ca="1" si="65">IF(MATCH(D83,INDIRECT($G83&amp;"!$1:$1"),0)&gt;26,CHAR(ROUNDUP(MATCH(D83,INDIRECT($G83&amp;"!$1:$1"),0)/26,0)+63)&amp;CHAR(MOD(MATCH(D83,INDIRECT($G83&amp;"!$1:$1"),0)-1,26)+65),CHAR(MOD(MATCH(D83,INDIRECT($G83&amp;"!$1:$1"),0)-1,26)+65))</f>
        <v>CD</v>
      </c>
    </row>
    <row r="84" spans="2:35" s="7" customFormat="1" ht="32.85" customHeight="1">
      <c r="B84" s="355" t="str">
        <f>LOOKUP(1,0/(交易记录!C:C=C84),交易记录!J:J)</f>
        <v>一对多产品</v>
      </c>
      <c r="C84" s="206" t="s">
        <v>798</v>
      </c>
      <c r="D84" s="168" t="str">
        <f>VLOOKUP($C84,交易记录!$C:$P,2,FALSE)</f>
        <v>腾胜中国瀚量多元资产1号</v>
      </c>
      <c r="E84" s="169" t="str">
        <f>VLOOKUP($C84,交易记录!$C:$P,3,FALSE)</f>
        <v xml:space="preserve">腾胜投资管理(上海)有限公司 </v>
      </c>
      <c r="F84" s="176" t="str">
        <f>LOOKUP(1,0/(交易记录!C:C=C84),交易记录!F:F)</f>
        <v>多策略灵活配置</v>
      </c>
      <c r="G84" s="176" t="str">
        <f>LOOKUP(1,0/(交易记录!C:C=C84),交易记录!G:G)</f>
        <v>多策略灵活配置</v>
      </c>
      <c r="H84" s="229"/>
      <c r="I84" s="176" t="str">
        <f>LOOKUP(1,0/(交易记录!C:C=C84),交易记录!I:I)</f>
        <v>多策略（股票+固收+CTA)</v>
      </c>
      <c r="J84" s="403">
        <f>SUMIF(交易记录!C:C,C84,交易记录!N:N)</f>
        <v>1000</v>
      </c>
      <c r="K84" s="170">
        <f>SUMIF(交易记录!C:C,C84,交易记录!T:T)</f>
        <v>10731176.950000001</v>
      </c>
      <c r="L84" s="176">
        <f>LOOKUP(1,0/(交易记录!C:C=C84),交易记录!W:W)</f>
        <v>0.93186423507814753</v>
      </c>
      <c r="M84" s="177">
        <f>LOOKUP(1,0/(交易记录!C:C=C84),交易记录!AA:AA)</f>
        <v>0.94350000000000001</v>
      </c>
      <c r="N84" s="178">
        <f t="shared" ca="1" si="56"/>
        <v>0.95409999999999995</v>
      </c>
      <c r="O84" s="161">
        <f t="shared" ca="1" si="57"/>
        <v>1023.8615927995</v>
      </c>
      <c r="P84" s="154">
        <f t="shared" ca="1" si="58"/>
        <v>1.0464395663170279E-2</v>
      </c>
      <c r="Q84" s="180">
        <f t="shared" ca="1" si="59"/>
        <v>11.375047566999941</v>
      </c>
      <c r="R84" s="181">
        <f t="shared" ca="1" si="60"/>
        <v>1.1234764175940493E-2</v>
      </c>
      <c r="S84" s="179">
        <f t="shared" ca="1" si="61"/>
        <v>23.861592799500126</v>
      </c>
      <c r="T84" s="175">
        <f t="shared" ca="1" si="62"/>
        <v>2.3861592799500127E-2</v>
      </c>
      <c r="U84" s="187">
        <f>IF(VLOOKUP($C84,'份额-产品到期日期'!$A$2:$E$1004,5,FALSE)=0,"",VLOOKUP($C84,'份额-产品到期日期'!$A$2:$E$1004,5,FALSE))</f>
        <v>45136</v>
      </c>
      <c r="V84" s="179">
        <f>SUMIF(交易记录!C:C,C84,交易记录!AD:AD)</f>
        <v>0</v>
      </c>
      <c r="W84" s="179"/>
      <c r="X84" s="410">
        <f>IF(Y84=0,SUMIFS(J$16:J1150,E$16:E1150,E84),0)</f>
        <v>1000</v>
      </c>
      <c r="Y84" s="404">
        <f>COUNTIFS(E$15:E24,E84)</f>
        <v>0</v>
      </c>
      <c r="Z84" s="382">
        <f>IF(VLOOKUP($C84,'份额-产品到期日期'!$A$2:$E$1004,3,FALSE)=0,"",VLOOKUP($C84,'份额-产品到期日期'!$A$2:$E$1004,3,FALSE))</f>
        <v>210935265.02000001</v>
      </c>
      <c r="AA84" s="207">
        <f t="shared" si="55"/>
        <v>5.0874266799259549E-2</v>
      </c>
      <c r="AB84" s="154" t="str">
        <f>LOOKUP(1,0/(交易记录!C:C=C84),交易记录!K:K)</f>
        <v>上海浦东新区世纪大道营业部</v>
      </c>
      <c r="AC84" s="154" t="str">
        <f>LOOKUP(1,0/(交易记录!D:D=D84),交易记录!L:L)</f>
        <v>黄婷</v>
      </c>
      <c r="AD84" s="36" t="str">
        <f>VLOOKUP($C84,交易记录!$C$1:AU209,10,FALSE)</f>
        <v>黄婷</v>
      </c>
      <c r="AE84" s="154">
        <f>LOOKUP(1,0/(交易记录!$C:$C=$C84),交易记录!Q:Q)</f>
        <v>1</v>
      </c>
      <c r="AF84" s="27">
        <f t="shared" ref="AF84:AF115" si="66">J84*AE84</f>
        <v>1000</v>
      </c>
      <c r="AG84" s="154">
        <f t="shared" si="63"/>
        <v>0</v>
      </c>
      <c r="AH84" s="154">
        <f t="shared" si="64"/>
        <v>0</v>
      </c>
      <c r="AI84" s="7" t="str">
        <f t="shared" ca="1" si="65"/>
        <v>V</v>
      </c>
    </row>
    <row r="85" spans="2:35" s="7" customFormat="1" ht="32.85" customHeight="1">
      <c r="B85" s="355" t="str">
        <f>LOOKUP(1,0/(交易记录!C:C=C85),交易记录!J:J)</f>
        <v>一对多产品</v>
      </c>
      <c r="C85" s="167" t="s">
        <v>793</v>
      </c>
      <c r="D85" s="168" t="str">
        <f>VLOOKUP($C85,交易记录!$C:$P,2,FALSE)</f>
        <v>百奕传家一号</v>
      </c>
      <c r="E85" s="169" t="str">
        <f>VLOOKUP($C85,交易记录!$C:$P,3,FALSE)</f>
        <v>上海百奕投资管理中心（有限合伙）</v>
      </c>
      <c r="F85" s="176" t="str">
        <f>LOOKUP(1,0/(交易记录!C:C=C85),交易记录!F:F)</f>
        <v>量化对冲</v>
      </c>
      <c r="G85" s="176" t="str">
        <f>LOOKUP(1,0/(交易记录!C:C=C85),交易记录!G:G)</f>
        <v>量化对冲</v>
      </c>
      <c r="H85" s="229"/>
      <c r="I85" s="176" t="str">
        <f>LOOKUP(1,0/(交易记录!C:C=C85),交易记录!I:I)</f>
        <v>可转债套利</v>
      </c>
      <c r="J85" s="403">
        <f>SUMIF(交易记录!C:C,C85,交易记录!N:N)</f>
        <v>500</v>
      </c>
      <c r="K85" s="170">
        <f>SUMIF(交易记录!C:C,C85,交易记录!T:T)</f>
        <v>4725897.92</v>
      </c>
      <c r="L85" s="176">
        <f>LOOKUP(1,0/(交易记录!C:C=C85),交易记录!W:W)</f>
        <v>1.0580000001354239</v>
      </c>
      <c r="M85" s="177">
        <f>LOOKUP(1,0/(交易记录!C:C=C85),交易记录!AA:AA)</f>
        <v>1.0109999999999997</v>
      </c>
      <c r="N85" s="178">
        <f t="shared" ca="1" si="56"/>
        <v>1.018</v>
      </c>
      <c r="O85" s="161">
        <f t="shared" ca="1" si="57"/>
        <v>481.09640825600002</v>
      </c>
      <c r="P85" s="154">
        <f t="shared" ca="1" si="58"/>
        <v>4.9170544178296508E-3</v>
      </c>
      <c r="Q85" s="180">
        <f t="shared" ca="1" si="59"/>
        <v>3.30812854400016</v>
      </c>
      <c r="R85" s="181">
        <f t="shared" ca="1" si="60"/>
        <v>6.9238377843723331E-3</v>
      </c>
      <c r="S85" s="179">
        <f t="shared" ca="1" si="61"/>
        <v>-18.903591743999968</v>
      </c>
      <c r="T85" s="175">
        <f t="shared" ca="1" si="62"/>
        <v>-3.7807183487999933E-2</v>
      </c>
      <c r="U85" s="187">
        <f>IF(VLOOKUP($C85,'份额-产品到期日期'!$A$2:$E$1004,5,FALSE)=0,"",VLOOKUP($C85,'份额-产品到期日期'!$A$2:$E$1004,5,FALSE))</f>
        <v>45129</v>
      </c>
      <c r="V85" s="179">
        <f>SUMIF(交易记录!C:C,C85,交易记录!AD:AD)</f>
        <v>0</v>
      </c>
      <c r="W85" s="179"/>
      <c r="X85" s="410">
        <f>IF(Y85=0,SUMIFS(J$16:J1150,E$16:E1150,E85),0)</f>
        <v>500</v>
      </c>
      <c r="Y85" s="404">
        <f>COUNTIFS(E$15:E24,E85)</f>
        <v>0</v>
      </c>
      <c r="Z85" s="382">
        <f>IF(VLOOKUP($C85,'份额-产品到期日期'!$A$2:$E$1004,3,FALSE)=0,"",VLOOKUP($C85,'份额-产品到期日期'!$A$2:$E$1004,3,FALSE))</f>
        <v>232742620.28999999</v>
      </c>
      <c r="AA85" s="207">
        <f t="shared" si="55"/>
        <v>2.0305253563406119E-2</v>
      </c>
      <c r="AB85" s="154" t="str">
        <f>LOOKUP(1,0/(交易记录!C:C=C85),交易记录!K:K)</f>
        <v>广东分公司本部营业部</v>
      </c>
      <c r="AC85" s="154" t="str">
        <f>LOOKUP(1,0/(交易记录!D:D=D85),交易记录!L:L)</f>
        <v>陈坤、符晟嵘</v>
      </c>
      <c r="AD85" s="36" t="str">
        <f>VLOOKUP($C85,交易记录!$C$1:AU210,10,FALSE)</f>
        <v>陈坤、符晟嵘</v>
      </c>
      <c r="AE85" s="154">
        <f>LOOKUP(1,0/(交易记录!$C:$C=$C85),交易记录!Q:Q)</f>
        <v>1</v>
      </c>
      <c r="AF85" s="27">
        <f t="shared" si="66"/>
        <v>500</v>
      </c>
      <c r="AG85" s="154">
        <f t="shared" si="63"/>
        <v>0</v>
      </c>
      <c r="AH85" s="154">
        <f t="shared" si="64"/>
        <v>0</v>
      </c>
      <c r="AI85" s="7" t="str">
        <f t="shared" ca="1" si="65"/>
        <v>CJ</v>
      </c>
    </row>
    <row r="86" spans="2:35" s="7" customFormat="1" ht="32.85" customHeight="1">
      <c r="B86" s="355" t="str">
        <f>LOOKUP(1,0/(交易记录!C:C=C86),交易记录!J:J)</f>
        <v>一对多产品</v>
      </c>
      <c r="C86" s="167" t="s">
        <v>789</v>
      </c>
      <c r="D86" s="168" t="str">
        <f>VLOOKUP($C86,交易记录!$C:$P,2,FALSE)</f>
        <v>鼎泰四方同心成长</v>
      </c>
      <c r="E86" s="169" t="str">
        <f>VLOOKUP($C86,交易记录!$C:$P,3,FALSE)</f>
        <v>鼎泰四方（深圳）资产管理有限公司</v>
      </c>
      <c r="F86" s="176" t="str">
        <f>LOOKUP(1,0/(交易记录!C:C=C86),交易记录!F:F)</f>
        <v>股票多头</v>
      </c>
      <c r="G86" s="176" t="str">
        <f>LOOKUP(1,0/(交易记录!C:C=C86),交易记录!G:G)</f>
        <v>股票多头</v>
      </c>
      <c r="H86" s="229" t="s">
        <v>1093</v>
      </c>
      <c r="I86" s="176" t="str">
        <f>LOOKUP(1,0/(交易记录!C:C=C86),交易记录!I:I)</f>
        <v>主观多头</v>
      </c>
      <c r="J86" s="403">
        <f>SUMIF(交易记录!C:C,C86,交易记录!N:N)</f>
        <v>100</v>
      </c>
      <c r="K86" s="170">
        <f>SUMIF(交易记录!C:C,C86,交易记录!T:T)</f>
        <v>641395.68000000005</v>
      </c>
      <c r="L86" s="176">
        <f>LOOKUP(1,0/(交易记录!C:C=C86),交易记录!W:W)</f>
        <v>1.559099992690939</v>
      </c>
      <c r="M86" s="177">
        <f>LOOKUP(1,0/(交易记录!C:C=C86),交易记录!AA:AA)</f>
        <v>1.4355000000000002</v>
      </c>
      <c r="N86" s="178">
        <f t="shared" ca="1" si="56"/>
        <v>1.5359</v>
      </c>
      <c r="O86" s="161">
        <f t="shared" ca="1" si="57"/>
        <v>98.511962491200009</v>
      </c>
      <c r="P86" s="154">
        <f t="shared" ca="1" si="58"/>
        <v>1.0068432689663148E-3</v>
      </c>
      <c r="Q86" s="180">
        <f t="shared" ca="1" si="59"/>
        <v>6.4396126271999892</v>
      </c>
      <c r="R86" s="181">
        <f t="shared" ca="1" si="60"/>
        <v>6.9940787182166453E-2</v>
      </c>
      <c r="S86" s="179">
        <f t="shared" ca="1" si="61"/>
        <v>-1.4880375087999835</v>
      </c>
      <c r="T86" s="175">
        <f t="shared" ca="1" si="62"/>
        <v>-1.4880375087999836E-2</v>
      </c>
      <c r="U86" s="187">
        <f>IF(VLOOKUP($C86,'份额-产品到期日期'!$A$2:$E$1004,5,FALSE)=0,"",VLOOKUP($C86,'份额-产品到期日期'!$A$2:$E$1004,5,FALSE))</f>
        <v>45127</v>
      </c>
      <c r="V86" s="179">
        <f>SUMIF(交易记录!C:C,C86,交易记录!AD:AD)</f>
        <v>0</v>
      </c>
      <c r="W86" s="179"/>
      <c r="X86" s="410">
        <f>IF(Y86=0,SUMIFS(J$16:J1150,E$16:E1150,E86),0)</f>
        <v>100</v>
      </c>
      <c r="Y86" s="404">
        <f>COUNTIFS(E$15:E24,E86)</f>
        <v>0</v>
      </c>
      <c r="Z86" s="382">
        <f>IF(VLOOKUP($C86,'份额-产品到期日期'!$A$2:$E$1004,3,FALSE)=0,"",VLOOKUP($C86,'份额-产品到期日期'!$A$2:$E$1004,3,FALSE))</f>
        <v>11559994.699999999</v>
      </c>
      <c r="AA86" s="207">
        <f t="shared" si="55"/>
        <v>5.5484080801524942E-2</v>
      </c>
      <c r="AB86" s="154" t="str">
        <f>LOOKUP(1,0/(交易记录!C:C=C86),交易记录!K:K)</f>
        <v>深圳爱国路营业部</v>
      </c>
      <c r="AC86" s="154" t="str">
        <f>LOOKUP(1,0/(交易记录!D:D=D86),交易记录!L:L)</f>
        <v>于曦</v>
      </c>
      <c r="AD86" s="36" t="str">
        <f>VLOOKUP($C86,交易记录!$C$1:AU211,10,FALSE)</f>
        <v>于曦</v>
      </c>
      <c r="AE86" s="154">
        <f>LOOKUP(1,0/(交易记录!$C:$C=$C86),交易记录!Q:Q)</f>
        <v>1</v>
      </c>
      <c r="AF86" s="27">
        <f t="shared" si="66"/>
        <v>100</v>
      </c>
      <c r="AG86" s="154">
        <f t="shared" si="63"/>
        <v>0</v>
      </c>
      <c r="AH86" s="154">
        <f t="shared" si="64"/>
        <v>0</v>
      </c>
      <c r="AI86" s="7" t="str">
        <f t="shared" ca="1" si="65"/>
        <v>CJ</v>
      </c>
    </row>
    <row r="87" spans="2:35" s="7" customFormat="1" ht="32.85" customHeight="1">
      <c r="B87" s="355" t="str">
        <f>LOOKUP(1,0/(交易记录!C:C=C87),交易记录!J:J)</f>
        <v>一对多产品</v>
      </c>
      <c r="C87" s="167" t="s">
        <v>783</v>
      </c>
      <c r="D87" s="168" t="str">
        <f>VLOOKUP($C87,交易记录!$C:$P,2,FALSE)</f>
        <v>富励业长江宏观量化A</v>
      </c>
      <c r="E87" s="169" t="str">
        <f>VLOOKUP($C87,交易记录!$C:$P,3,FALSE)</f>
        <v>上海富励业私募基金管理有限公司</v>
      </c>
      <c r="F87" s="176" t="str">
        <f>LOOKUP(1,0/(交易记录!C:C=C87),交易记录!F:F)</f>
        <v>量化期货</v>
      </c>
      <c r="G87" s="176" t="str">
        <f>LOOKUP(1,0/(交易记录!C:C=C87),交易记录!G:G)</f>
        <v>量化期货</v>
      </c>
      <c r="H87" s="229"/>
      <c r="I87" s="176" t="str">
        <f>LOOKUP(1,0/(交易记录!C:C=C87),交易记录!I:I)</f>
        <v>量化CTA</v>
      </c>
      <c r="J87" s="403">
        <f>SUMIF(交易记录!C:C,C87,交易记录!N:N)</f>
        <v>1000</v>
      </c>
      <c r="K87" s="170">
        <f>SUMIF(交易记录!C:C,C87,交易记录!T:T)</f>
        <v>9921259.8399999999</v>
      </c>
      <c r="L87" s="176">
        <f>LOOKUP(1,0/(交易记录!C:C=C87),交易记录!W:W)</f>
        <v>1.0079365081924918</v>
      </c>
      <c r="M87" s="177">
        <f>LOOKUP(1,0/(交易记录!C:C=C87),交易记录!AA:AA)</f>
        <v>0.92700000000000005</v>
      </c>
      <c r="N87" s="178">
        <f t="shared" ca="1" si="56"/>
        <v>0.90900000000000003</v>
      </c>
      <c r="O87" s="161">
        <f t="shared" ca="1" si="57"/>
        <v>901.8425194560001</v>
      </c>
      <c r="P87" s="154">
        <f t="shared" ca="1" si="58"/>
        <v>9.2172975486404379E-3</v>
      </c>
      <c r="Q87" s="180">
        <f t="shared" ca="1" si="59"/>
        <v>-17.858267712000014</v>
      </c>
      <c r="R87" s="181">
        <f t="shared" ca="1" si="60"/>
        <v>-1.9417475728155331E-2</v>
      </c>
      <c r="S87" s="179">
        <f t="shared" ca="1" si="61"/>
        <v>-98.157480543999966</v>
      </c>
      <c r="T87" s="175">
        <f t="shared" ca="1" si="62"/>
        <v>-9.8157480543999961E-2</v>
      </c>
      <c r="U87" s="187">
        <f>IF(VLOOKUP($C87,'份额-产品到期日期'!$A$2:$E$1004,5,FALSE)=0,"",VLOOKUP($C87,'份额-产品到期日期'!$A$2:$E$1004,5,FALSE))</f>
        <v>45122</v>
      </c>
      <c r="V87" s="179">
        <f>SUMIF(交易记录!C:C,C87,交易记录!AD:AD)</f>
        <v>0</v>
      </c>
      <c r="W87" s="179"/>
      <c r="X87" s="410">
        <f>IF(Y87=0,SUMIFS(J$16:J1149,E$16:E1149,E87),0)</f>
        <v>1000</v>
      </c>
      <c r="Y87" s="404">
        <f>COUNTIFS(E$15:E23,E87)</f>
        <v>0</v>
      </c>
      <c r="Z87" s="382">
        <f>IF(VLOOKUP($C87,'份额-产品到期日期'!$A$2:$E$1004,3,FALSE)=0,"",VLOOKUP($C87,'份额-产品到期日期'!$A$2:$E$1004,3,FALSE))</f>
        <v>155163354.08000001</v>
      </c>
      <c r="AA87" s="207">
        <f t="shared" si="55"/>
        <v>6.3940741026291173E-2</v>
      </c>
      <c r="AB87" s="154" t="str">
        <f>LOOKUP(1,0/(交易记录!C:C=C87),交易记录!K:K)</f>
        <v>北京分公司</v>
      </c>
      <c r="AC87" s="154" t="str">
        <f>LOOKUP(1,0/(交易记录!D:D=D87),交易记录!L:L)</f>
        <v>游春秀</v>
      </c>
      <c r="AD87" s="36" t="str">
        <f>VLOOKUP($C87,交易记录!$C$1:AU212,10,FALSE)</f>
        <v>游春秀</v>
      </c>
      <c r="AE87" s="154">
        <f>LOOKUP(1,0/(交易记录!$C:$C=$C87),交易记录!Q:Q)</f>
        <v>1</v>
      </c>
      <c r="AF87" s="27">
        <f t="shared" si="66"/>
        <v>1000</v>
      </c>
      <c r="AG87" s="154">
        <f t="shared" si="63"/>
        <v>0</v>
      </c>
      <c r="AH87" s="154">
        <f t="shared" si="64"/>
        <v>0</v>
      </c>
      <c r="AI87" s="7" t="str">
        <f t="shared" ca="1" si="65"/>
        <v>CP</v>
      </c>
    </row>
    <row r="88" spans="2:35" s="7" customFormat="1" ht="32.85" customHeight="1">
      <c r="B88" s="355" t="str">
        <f>LOOKUP(1,0/(交易记录!C:C=C88),交易记录!J:J)</f>
        <v>一对多产品</v>
      </c>
      <c r="C88" s="167" t="s">
        <v>671</v>
      </c>
      <c r="D88" s="168" t="str">
        <f>VLOOKUP($C88,交易记录!$C:$P,2,FALSE)</f>
        <v>大道麟趾</v>
      </c>
      <c r="E88" s="169" t="str">
        <f>VLOOKUP($C88,交易记录!$C:$P,3,FALSE)</f>
        <v xml:space="preserve">深圳市大道投资管理有限公司 </v>
      </c>
      <c r="F88" s="176" t="str">
        <f>LOOKUP(1,0/(交易记录!C:C=C88),交易记录!F:F)</f>
        <v>量化期货</v>
      </c>
      <c r="G88" s="176" t="str">
        <f>LOOKUP(1,0/(交易记录!C:C=C88),交易记录!G:G)</f>
        <v>量化期货</v>
      </c>
      <c r="H88" s="229"/>
      <c r="I88" s="176" t="str">
        <f>LOOKUP(1,0/(交易记录!C:C=C88),交易记录!I:I)</f>
        <v>CTA（中高频）</v>
      </c>
      <c r="J88" s="403">
        <f>SUMIF(交易记录!C:C,C88,交易记录!N:N)</f>
        <v>500</v>
      </c>
      <c r="K88" s="170">
        <f>SUMIF(交易记录!C:C,C88,交易记录!T:T)</f>
        <v>3698224.85</v>
      </c>
      <c r="L88" s="176">
        <f>LOOKUP(1,0/(交易记录!C:C=C88),交易记录!W:W)</f>
        <v>1.3520000007571198</v>
      </c>
      <c r="M88" s="177">
        <f>LOOKUP(1,0/(交易记录!C:C=C88),交易记录!AA:AA)</f>
        <v>1.3049999999999999</v>
      </c>
      <c r="N88" s="178">
        <f t="shared" ca="1" si="56"/>
        <v>1.254</v>
      </c>
      <c r="O88" s="161">
        <f t="shared" ca="1" si="57"/>
        <v>463.75739619000007</v>
      </c>
      <c r="P88" s="154">
        <f t="shared" ca="1" si="58"/>
        <v>4.7398407358797325E-3</v>
      </c>
      <c r="Q88" s="180">
        <f t="shared" ca="1" si="59"/>
        <v>-18.860946734999978</v>
      </c>
      <c r="R88" s="181">
        <f t="shared" ca="1" si="60"/>
        <v>-3.9080459770114873E-2</v>
      </c>
      <c r="S88" s="179">
        <f t="shared" ca="1" si="61"/>
        <v>-36.242603809999927</v>
      </c>
      <c r="T88" s="175">
        <f t="shared" ca="1" si="62"/>
        <v>-7.2485207619999853E-2</v>
      </c>
      <c r="U88" s="187">
        <f>IF(VLOOKUP($C88,'份额-产品到期日期'!$A$2:$E$1004,5,FALSE)=0,"",VLOOKUP($C88,'份额-产品到期日期'!$A$2:$E$1004,5,FALSE))</f>
        <v>45115</v>
      </c>
      <c r="V88" s="179">
        <f>SUMIF(交易记录!C:C,C88,交易记录!AD:AD)</f>
        <v>0</v>
      </c>
      <c r="W88" s="179"/>
      <c r="X88" s="410">
        <f>IF(Y88=0,SUMIFS(J$16:J1149,E$16:E1149,E88),0)</f>
        <v>500</v>
      </c>
      <c r="Y88" s="404">
        <f>COUNTIFS(E$15:E19,E88)</f>
        <v>0</v>
      </c>
      <c r="Z88" s="382">
        <f>IF(VLOOKUP($C88,'份额-产品到期日期'!$A$2:$E$1004,3,FALSE)=0,"",VLOOKUP($C88,'份额-产品到期日期'!$A$2:$E$1004,3,FALSE))</f>
        <v>124479148.16</v>
      </c>
      <c r="AA88" s="207">
        <f t="shared" si="55"/>
        <v>2.970959317014658E-2</v>
      </c>
      <c r="AB88" s="154" t="str">
        <f>LOOKUP(1,0/(交易记录!C:C=C88),交易记录!K:K)</f>
        <v>深圳分公司</v>
      </c>
      <c r="AC88" s="154" t="str">
        <f>LOOKUP(1,0/(交易记录!D:D=D88),交易记录!L:L)</f>
        <v>罗涛</v>
      </c>
      <c r="AD88" s="36" t="str">
        <f>VLOOKUP($C88,交易记录!$C$1:AU213,10,FALSE)</f>
        <v>罗涛</v>
      </c>
      <c r="AE88" s="154">
        <f>LOOKUP(1,0/(交易记录!$C:$C=$C88),交易记录!Q:Q)</f>
        <v>1</v>
      </c>
      <c r="AF88" s="27">
        <f t="shared" si="66"/>
        <v>500</v>
      </c>
      <c r="AG88" s="154">
        <f t="shared" si="63"/>
        <v>0</v>
      </c>
      <c r="AH88" s="154">
        <f t="shared" si="64"/>
        <v>0</v>
      </c>
      <c r="AI88" s="7" t="str">
        <f t="shared" ca="1" si="65"/>
        <v>CJ</v>
      </c>
    </row>
    <row r="89" spans="2:35" s="7" customFormat="1" ht="32.85" customHeight="1">
      <c r="B89" s="355" t="str">
        <f>LOOKUP(1,0/(交易记录!C:C=C89),交易记录!J:J)</f>
        <v>一对多产品</v>
      </c>
      <c r="C89" s="167" t="s">
        <v>669</v>
      </c>
      <c r="D89" s="168" t="str">
        <f>VLOOKUP($C89,交易记录!$C:$P,2,FALSE)</f>
        <v>遂玖金选CTA1号</v>
      </c>
      <c r="E89" s="169" t="str">
        <f>VLOOKUP($C89,交易记录!$C:$P,3,FALSE)</f>
        <v>杭州遂玖资产管理有限公司</v>
      </c>
      <c r="F89" s="176" t="str">
        <f>LOOKUP(1,0/(交易记录!C:C=C89),交易记录!F:F)</f>
        <v>宏观对冲</v>
      </c>
      <c r="G89" s="176" t="str">
        <f>LOOKUP(1,0/(交易记录!C:C=C89),交易记录!G:G)</f>
        <v>宏观对冲</v>
      </c>
      <c r="H89" s="229"/>
      <c r="I89" s="176" t="str">
        <f>LOOKUP(1,0/(交易记录!C:C=C89),交易记录!I:I)</f>
        <v>主观期货</v>
      </c>
      <c r="J89" s="403">
        <f>SUMIF(交易记录!C:C,C89,交易记录!N:N)</f>
        <v>500</v>
      </c>
      <c r="K89" s="170">
        <f>SUMIF(交易记录!C:C,C89,交易记录!T:T)</f>
        <v>4336513.4400000004</v>
      </c>
      <c r="L89" s="176">
        <f>LOOKUP(1,0/(交易记录!C:C=C89),交易记录!W:W)</f>
        <v>1.1530000008486079</v>
      </c>
      <c r="M89" s="177">
        <f>LOOKUP(1,0/(交易记录!C:C=C89),交易记录!AA:AA)</f>
        <v>1.1493</v>
      </c>
      <c r="N89" s="178">
        <f t="shared" ca="1" si="56"/>
        <v>1.1736</v>
      </c>
      <c r="O89" s="161">
        <f t="shared" ca="1" si="57"/>
        <v>508.93321731840001</v>
      </c>
      <c r="P89" s="154">
        <f t="shared" ca="1" si="58"/>
        <v>5.2015610211417268E-3</v>
      </c>
      <c r="Q89" s="180">
        <f t="shared" ca="1" si="59"/>
        <v>10.537727659199996</v>
      </c>
      <c r="R89" s="181">
        <f t="shared" ca="1" si="60"/>
        <v>2.114330462020364E-2</v>
      </c>
      <c r="S89" s="179">
        <f t="shared" ca="1" si="61"/>
        <v>8.933217318400045</v>
      </c>
      <c r="T89" s="175">
        <f t="shared" ca="1" si="62"/>
        <v>1.7866434636800089E-2</v>
      </c>
      <c r="U89" s="187">
        <f>IF(VLOOKUP($C89,'份额-产品到期日期'!$A$2:$E$1004,5,FALSE)=0,"",VLOOKUP($C89,'份额-产品到期日期'!$A$2:$E$1004,5,FALSE))</f>
        <v>45115</v>
      </c>
      <c r="V89" s="179">
        <f>SUMIF(交易记录!C:C,C89,交易记录!AD:AD)</f>
        <v>0</v>
      </c>
      <c r="W89" s="179"/>
      <c r="X89" s="410">
        <f>IF(Y89=0,SUMIFS(J$16:J1150,E$16:E1150,E89),0)</f>
        <v>500</v>
      </c>
      <c r="Y89" s="404">
        <f>COUNTIFS(E$15:E20,E89)</f>
        <v>0</v>
      </c>
      <c r="Z89" s="382">
        <f>IF(VLOOKUP($C89,'份额-产品到期日期'!$A$2:$E$1004,3,FALSE)=0,"",VLOOKUP($C89,'份额-产品到期日期'!$A$2:$E$1004,3,FALSE))</f>
        <v>322380425.73000002</v>
      </c>
      <c r="AA89" s="207">
        <f t="shared" si="55"/>
        <v>1.3451540769512837E-2</v>
      </c>
      <c r="AB89" s="154" t="str">
        <f>LOOKUP(1,0/(交易记录!C:C=C89),交易记录!K:K)</f>
        <v>深圳分公司</v>
      </c>
      <c r="AC89" s="154" t="str">
        <f>LOOKUP(1,0/(交易记录!D:D=D89),交易记录!L:L)</f>
        <v>罗德文、唐丽娜</v>
      </c>
      <c r="AD89" s="36" t="str">
        <f>VLOOKUP($C89,交易记录!$C$1:AU214,10,FALSE)</f>
        <v>罗德文、唐丽娜</v>
      </c>
      <c r="AE89" s="154">
        <f>LOOKUP(1,0/(交易记录!$C:$C=$C89),交易记录!Q:Q)</f>
        <v>1</v>
      </c>
      <c r="AF89" s="27">
        <f t="shared" si="66"/>
        <v>500</v>
      </c>
      <c r="AG89" s="154">
        <f t="shared" si="63"/>
        <v>0</v>
      </c>
      <c r="AH89" s="154">
        <f t="shared" si="64"/>
        <v>0</v>
      </c>
      <c r="AI89" s="7" t="str">
        <f t="shared" ca="1" si="65"/>
        <v>P</v>
      </c>
    </row>
    <row r="90" spans="2:35" s="7" customFormat="1" ht="32.85" customHeight="1">
      <c r="B90" s="355" t="str">
        <f>LOOKUP(1,0/(交易记录!C:C=C90),交易记录!J:J)</f>
        <v>一对多产品</v>
      </c>
      <c r="C90" s="167" t="s">
        <v>666</v>
      </c>
      <c r="D90" s="168" t="str">
        <f>VLOOKUP($C90,交易记录!$C:$P,2,FALSE)</f>
        <v>毕盛狮睿B</v>
      </c>
      <c r="E90" s="169" t="str">
        <f>VLOOKUP($C90,交易记录!$C:$P,3,FALSE)</f>
        <v>毕盛（上海）投资管理有限公司</v>
      </c>
      <c r="F90" s="176" t="str">
        <f>LOOKUP(1,0/(交易记录!C:C=C90),交易记录!F:F)</f>
        <v>股票多头</v>
      </c>
      <c r="G90" s="176" t="str">
        <f>LOOKUP(1,0/(交易记录!C:C=C90),交易记录!G:G)</f>
        <v>股票多头</v>
      </c>
      <c r="H90" s="229" t="s">
        <v>1093</v>
      </c>
      <c r="I90" s="176" t="str">
        <f>LOOKUP(1,0/(交易记录!C:C=C90),交易记录!I:I)</f>
        <v>主观多头</v>
      </c>
      <c r="J90" s="403">
        <f>SUMIF(交易记录!C:C,C90,交易记录!N:N)</f>
        <v>300</v>
      </c>
      <c r="K90" s="170">
        <f>SUMIF(交易记录!C:C,C90,交易记录!T:T)</f>
        <v>2953559.34</v>
      </c>
      <c r="L90" s="176">
        <f>LOOKUP(1,0/(交易记录!C:C=C90),交易记录!W:W)</f>
        <v>1.0157236251769366</v>
      </c>
      <c r="M90" s="177">
        <f>LOOKUP(1,0/(交易记录!C:C=C90),交易记录!AA:AA)</f>
        <v>1.0874812157591525</v>
      </c>
      <c r="N90" s="178">
        <f t="shared" ca="1" si="56"/>
        <v>1.1000000000000001</v>
      </c>
      <c r="O90" s="161">
        <f t="shared" ca="1" si="57"/>
        <v>324.89152740000003</v>
      </c>
      <c r="P90" s="154">
        <f t="shared" ca="1" si="58"/>
        <v>3.320559648135078E-3</v>
      </c>
      <c r="Q90" s="180">
        <f t="shared" ca="1" si="59"/>
        <v>3.6974972120000311</v>
      </c>
      <c r="R90" s="181">
        <f t="shared" ca="1" si="60"/>
        <v>1.1511724579176708E-2</v>
      </c>
      <c r="S90" s="179">
        <f t="shared" ca="1" si="61"/>
        <v>24.891527400000001</v>
      </c>
      <c r="T90" s="175">
        <f t="shared" ca="1" si="62"/>
        <v>8.2971758000000007E-2</v>
      </c>
      <c r="U90" s="187">
        <f>IF(VLOOKUP($C90,'份额-产品到期日期'!$A$2:$E$1004,5,FALSE)=0,"",VLOOKUP($C90,'份额-产品到期日期'!$A$2:$E$1004,5,FALSE))</f>
        <v>45115</v>
      </c>
      <c r="V90" s="179">
        <f>SUMIF(交易记录!C:C,C90,交易记录!AD:AD)</f>
        <v>0</v>
      </c>
      <c r="W90" s="179"/>
      <c r="X90" s="410">
        <f>IF(Y90=0,SUMIFS(J$16:J1151,E$16:E1151,E90),0)</f>
        <v>300</v>
      </c>
      <c r="Y90" s="404">
        <f>COUNTIFS(E$15:E21,E90)</f>
        <v>0</v>
      </c>
      <c r="Z90" s="382">
        <f>IF(VLOOKUP($C90,'份额-产品到期日期'!$A$2:$E$1004,3,FALSE)=0,"",VLOOKUP($C90,'份额-产品到期日期'!$A$2:$E$1004,3,FALSE))</f>
        <v>230569151.93000001</v>
      </c>
      <c r="AA90" s="207">
        <f t="shared" si="55"/>
        <v>1.280986339793057E-2</v>
      </c>
      <c r="AB90" s="154" t="str">
        <f>LOOKUP(1,0/(交易记录!C:C=C90),交易记录!K:K)</f>
        <v>上海分公司</v>
      </c>
      <c r="AC90" s="154" t="str">
        <f>LOOKUP(1,0/(交易记录!D:D=D90),交易记录!L:L)</f>
        <v>张俊杰</v>
      </c>
      <c r="AD90" s="36" t="str">
        <f>VLOOKUP($C90,交易记录!$C$1:AU215,10,FALSE)</f>
        <v>张俊杰</v>
      </c>
      <c r="AE90" s="154">
        <f>LOOKUP(1,0/(交易记录!$C:$C=$C90),交易记录!Q:Q)</f>
        <v>1</v>
      </c>
      <c r="AF90" s="27">
        <f t="shared" si="66"/>
        <v>300</v>
      </c>
      <c r="AG90" s="154">
        <f t="shared" si="63"/>
        <v>0</v>
      </c>
      <c r="AH90" s="154">
        <f t="shared" si="64"/>
        <v>0</v>
      </c>
      <c r="AI90" s="7" t="str">
        <f t="shared" ca="1" si="65"/>
        <v>CP</v>
      </c>
    </row>
    <row r="91" spans="2:35" s="7" customFormat="1" ht="32.85" customHeight="1">
      <c r="B91" s="355" t="str">
        <f>LOOKUP(1,0/(交易记录!C:C=C91),交易记录!J:J)</f>
        <v>一对多产品</v>
      </c>
      <c r="C91" s="167" t="s">
        <v>657</v>
      </c>
      <c r="D91" s="168" t="str">
        <f>VLOOKUP($C91,交易记录!$C:$P,2,FALSE)</f>
        <v>悦海盈和7号</v>
      </c>
      <c r="E91" s="169" t="str">
        <f>VLOOKUP($C91,交易记录!$C:$P,3,FALSE)</f>
        <v>青岛悦海盈和基金投资管理有限公司</v>
      </c>
      <c r="F91" s="176" t="str">
        <f>LOOKUP(1,0/(交易记录!C:C=C91),交易记录!F:F)</f>
        <v>量化对冲</v>
      </c>
      <c r="G91" s="176" t="str">
        <f>LOOKUP(1,0/(交易记录!C:C=C91),交易记录!G:G)</f>
        <v>量化对冲</v>
      </c>
      <c r="H91" s="229"/>
      <c r="I91" s="176" t="str">
        <f>LOOKUP(1,0/(交易记录!C:C=C91),交易记录!I:I)</f>
        <v>中性</v>
      </c>
      <c r="J91" s="403">
        <f>SUMIF(交易记录!C:C,C91,交易记录!N:N)</f>
        <v>500</v>
      </c>
      <c r="K91" s="170">
        <f>SUMIF(交易记录!C:C,C91,交易记录!T:T)</f>
        <v>4698901.0999999996</v>
      </c>
      <c r="L91" s="176">
        <f>LOOKUP(1,0/(交易记录!C:C=C91),交易记录!W:W)</f>
        <v>1.0640785778615345</v>
      </c>
      <c r="M91" s="177">
        <f>LOOKUP(1,0/(交易记录!C:C=C91),交易记录!AA:AA)</f>
        <v>1.0623999999999998</v>
      </c>
      <c r="N91" s="178">
        <f t="shared" ca="1" si="56"/>
        <v>1.0853999999999999</v>
      </c>
      <c r="O91" s="161">
        <f t="shared" ca="1" si="57"/>
        <v>510.01872539399994</v>
      </c>
      <c r="P91" s="154">
        <f t="shared" ca="1" si="58"/>
        <v>5.2126554757814256E-3</v>
      </c>
      <c r="Q91" s="180">
        <f t="shared" ca="1" si="59"/>
        <v>10.80747253000006</v>
      </c>
      <c r="R91" s="181">
        <f t="shared" ca="1" si="60"/>
        <v>2.1649096385542244E-2</v>
      </c>
      <c r="S91" s="179">
        <f t="shared" ca="1" si="61"/>
        <v>10.01872539399996</v>
      </c>
      <c r="T91" s="175">
        <f t="shared" ca="1" si="62"/>
        <v>2.0037450787999921E-2</v>
      </c>
      <c r="U91" s="187">
        <f>IF(VLOOKUP($C91,'份额-产品到期日期'!$A$2:$E$1004,5,FALSE)=0,"",VLOOKUP($C91,'份额-产品到期日期'!$A$2:$E$1004,5,FALSE))</f>
        <v>45114</v>
      </c>
      <c r="V91" s="179">
        <f>SUMIF(交易记录!C:C,C91,交易记录!AD:AD)</f>
        <v>0</v>
      </c>
      <c r="W91" s="179"/>
      <c r="X91" s="410">
        <f>IF(Y91=0,SUMIFS(J$16:J1152,E$16:E1152,E91),0)</f>
        <v>500</v>
      </c>
      <c r="Y91" s="404">
        <f>COUNTIFS(E$15:E22,E91)</f>
        <v>0</v>
      </c>
      <c r="Z91" s="382">
        <f>IF(VLOOKUP($C91,'份额-产品到期日期'!$A$2:$E$1004,3,FALSE)=0,"",VLOOKUP($C91,'份额-产品到期日期'!$A$2:$E$1004,3,FALSE))</f>
        <v>214692517.41999999</v>
      </c>
      <c r="AA91" s="207">
        <f t="shared" si="55"/>
        <v>2.1886655186997526E-2</v>
      </c>
      <c r="AB91" s="154" t="str">
        <f>LOOKUP(1,0/(交易记录!C:C=C91),交易记录!K:K)</f>
        <v>北京建国门外大街</v>
      </c>
      <c r="AC91" s="154" t="str">
        <f>LOOKUP(1,0/(交易记录!D:D=D91),交易记录!L:L)</f>
        <v>梁乐</v>
      </c>
      <c r="AD91" s="36" t="str">
        <f>VLOOKUP($C91,交易记录!$C$1:AU216,10,FALSE)</f>
        <v>梁乐</v>
      </c>
      <c r="AE91" s="154">
        <f>LOOKUP(1,0/(交易记录!$C:$C=$C91),交易记录!Q:Q)</f>
        <v>1</v>
      </c>
      <c r="AF91" s="27">
        <f t="shared" si="66"/>
        <v>500</v>
      </c>
      <c r="AG91" s="154">
        <f t="shared" si="63"/>
        <v>0</v>
      </c>
      <c r="AH91" s="154">
        <f t="shared" si="64"/>
        <v>0</v>
      </c>
      <c r="AI91" s="7" t="str">
        <f t="shared" ca="1" si="65"/>
        <v>CP</v>
      </c>
    </row>
    <row r="92" spans="2:35" s="7" customFormat="1" ht="32.85" customHeight="1">
      <c r="B92" s="355" t="str">
        <f>LOOKUP(1,0/(交易记录!C:C=C92),交易记录!J:J)</f>
        <v>一对多产品</v>
      </c>
      <c r="C92" s="167" t="s">
        <v>968</v>
      </c>
      <c r="D92" s="168" t="str">
        <f>VLOOKUP($C92,交易记录!$C:$P,2,FALSE)</f>
        <v>群博多策略</v>
      </c>
      <c r="E92" s="169" t="str">
        <f>VLOOKUP($C92,交易记录!$C:$P,3,FALSE)</f>
        <v>上海群博资产管理有限公司</v>
      </c>
      <c r="F92" s="176" t="str">
        <f>LOOKUP(1,0/(交易记录!C:C=C92),交易记录!F:F)</f>
        <v>量化期货</v>
      </c>
      <c r="G92" s="176" t="str">
        <f>LOOKUP(1,0/(交易记录!C:C=C92),交易记录!G:G)</f>
        <v>量化期货</v>
      </c>
      <c r="H92" s="229"/>
      <c r="I92" s="176" t="str">
        <f>LOOKUP(1,0/(交易记录!C:C=C92),交易记录!I:I)</f>
        <v>量化CTA(趋势+反转）</v>
      </c>
      <c r="J92" s="403">
        <f>SUMIF(交易记录!C:C,C92,交易记录!N:N)</f>
        <v>200</v>
      </c>
      <c r="K92" s="170">
        <f>SUMIF(交易记录!C:C,C92,交易记录!T:T)</f>
        <v>1358695.65</v>
      </c>
      <c r="L92" s="176">
        <f>LOOKUP(1,0/(交易记录!C:C=C92),交易记录!W:W)</f>
        <v>1.4720000023552002</v>
      </c>
      <c r="M92" s="177">
        <f>LOOKUP(1,0/(交易记录!C:C=C92),交易记录!AA:AA)</f>
        <v>1.456</v>
      </c>
      <c r="N92" s="178">
        <f t="shared" ca="1" si="56"/>
        <v>1.466</v>
      </c>
      <c r="O92" s="161">
        <f t="shared" ca="1" si="57"/>
        <v>199.18478228999999</v>
      </c>
      <c r="P92" s="154">
        <f t="shared" ca="1" si="58"/>
        <v>2.035771618569898E-3</v>
      </c>
      <c r="Q92" s="180">
        <f t="shared" ca="1" si="59"/>
        <v>1.3586956500000011</v>
      </c>
      <c r="R92" s="181">
        <f t="shared" ca="1" si="60"/>
        <v>6.8681318681318437E-3</v>
      </c>
      <c r="S92" s="179">
        <f t="shared" ca="1" si="61"/>
        <v>-0.81521771000003507</v>
      </c>
      <c r="T92" s="175">
        <f t="shared" ca="1" si="62"/>
        <v>-4.076088550000175E-3</v>
      </c>
      <c r="U92" s="187">
        <f>IF(VLOOKUP($C92,'份额-产品到期日期'!$A$2:$E$1004,5,FALSE)=0,"",VLOOKUP($C92,'份额-产品到期日期'!$A$2:$E$1004,5,FALSE))</f>
        <v>45113</v>
      </c>
      <c r="V92" s="179">
        <f>SUMIF(交易记录!C:C,C92,交易记录!AD:AD)</f>
        <v>0</v>
      </c>
      <c r="W92" s="179"/>
      <c r="X92" s="410">
        <f>IF(Y92=0,SUMIFS(J$16:J1153,E$16:E1153,E92),0)</f>
        <v>200</v>
      </c>
      <c r="Y92" s="404">
        <f>COUNTIFS(E$15:E22,E92)</f>
        <v>0</v>
      </c>
      <c r="Z92" s="382">
        <f>IF(VLOOKUP($C92,'份额-产品到期日期'!$A$2:$E$1004,3,FALSE)=0,"",VLOOKUP($C92,'份额-产品到期日期'!$A$2:$E$1004,3,FALSE))</f>
        <v>118467105.64</v>
      </c>
      <c r="AA92" s="207">
        <f t="shared" si="55"/>
        <v>1.1468969741936881E-2</v>
      </c>
      <c r="AB92" s="154" t="str">
        <f>LOOKUP(1,0/(交易记录!C:C=C92),交易记录!K:K)</f>
        <v>天津分公司</v>
      </c>
      <c r="AC92" s="154" t="str">
        <f>LOOKUP(1,0/(交易记录!D:D=D92),交易记录!L:L)</f>
        <v>刘欣</v>
      </c>
      <c r="AD92" s="36" t="str">
        <f>VLOOKUP($C92,交易记录!$C$1:AU217,10,FALSE)</f>
        <v>刘欣</v>
      </c>
      <c r="AE92" s="154">
        <f>LOOKUP(1,0/(交易记录!$C:$C=$C92),交易记录!Q:Q)</f>
        <v>1</v>
      </c>
      <c r="AF92" s="27">
        <f t="shared" si="66"/>
        <v>200</v>
      </c>
      <c r="AG92" s="154">
        <f t="shared" si="63"/>
        <v>0</v>
      </c>
      <c r="AH92" s="154">
        <f t="shared" si="64"/>
        <v>0</v>
      </c>
      <c r="AI92" s="7" t="str">
        <f t="shared" ca="1" si="65"/>
        <v>BX</v>
      </c>
    </row>
    <row r="93" spans="2:35" s="7" customFormat="1" ht="32.85" customHeight="1">
      <c r="B93" s="355" t="str">
        <f>LOOKUP(1,0/(交易记录!C:C=C93),交易记录!J:J)</f>
        <v>一对多产品</v>
      </c>
      <c r="C93" s="167" t="s">
        <v>630</v>
      </c>
      <c r="D93" s="168" t="str">
        <f>VLOOKUP($C93,交易记录!$C:$P,2,FALSE)</f>
        <v>量客红橡中性一号</v>
      </c>
      <c r="E93" s="169" t="str">
        <f>VLOOKUP($C93,交易记录!$C:$P,3,FALSE)</f>
        <v xml:space="preserve">量客投资管理（北京）有限公司 </v>
      </c>
      <c r="F93" s="176" t="str">
        <f>LOOKUP(1,0/(交易记录!C:C=C93),交易记录!F:F)</f>
        <v>量化对冲</v>
      </c>
      <c r="G93" s="176" t="str">
        <f>LOOKUP(1,0/(交易记录!C:C=C93),交易记录!G:G)</f>
        <v>量化对冲</v>
      </c>
      <c r="H93" s="229"/>
      <c r="I93" s="176" t="str">
        <f>LOOKUP(1,0/(交易记录!C:C=C93),交易记录!I:I)</f>
        <v>中性</v>
      </c>
      <c r="J93" s="403">
        <f>SUMIF(交易记录!C:C,C93,交易记录!N:N)</f>
        <v>1000</v>
      </c>
      <c r="K93" s="170">
        <f>SUMIF(交易记录!C:C,C93,交易记录!T:T)</f>
        <v>9888262.6300000008</v>
      </c>
      <c r="L93" s="176">
        <f>LOOKUP(1,0/(交易记录!C:C=C93),交易记录!W:W)</f>
        <v>1.0113000002306773</v>
      </c>
      <c r="M93" s="177">
        <f>LOOKUP(1,0/(交易记录!C:C=C93),交易记录!AA:AA)</f>
        <v>0.96859999999999991</v>
      </c>
      <c r="N93" s="178">
        <f t="shared" ca="1" si="56"/>
        <v>0.97250000000000003</v>
      </c>
      <c r="O93" s="161">
        <f t="shared" ca="1" si="57"/>
        <v>961.63354076750022</v>
      </c>
      <c r="P93" s="154">
        <f t="shared" ca="1" si="58"/>
        <v>9.8283927479415681E-3</v>
      </c>
      <c r="Q93" s="180">
        <f t="shared" ca="1" si="59"/>
        <v>3.8564224257001247</v>
      </c>
      <c r="R93" s="181">
        <f t="shared" ca="1" si="60"/>
        <v>4.0264298988230696E-3</v>
      </c>
      <c r="S93" s="179">
        <f t="shared" ca="1" si="61"/>
        <v>-38.366459232499786</v>
      </c>
      <c r="T93" s="175">
        <f t="shared" ca="1" si="62"/>
        <v>-3.8366459232499789E-2</v>
      </c>
      <c r="U93" s="187">
        <f>IF(VLOOKUP($C93,'份额-产品到期日期'!$A$2:$E$1004,5,FALSE)=0,"",VLOOKUP($C93,'份额-产品到期日期'!$A$2:$E$1004,5,FALSE))</f>
        <v>45106</v>
      </c>
      <c r="V93" s="179">
        <f>SUMIF(交易记录!C:C,C93,交易记录!AD:AD)</f>
        <v>0</v>
      </c>
      <c r="W93" s="179"/>
      <c r="X93" s="410">
        <f>IF(Y93=0,SUMIFS(J$16:J1154,E$16:E1154,E93),0)</f>
        <v>1000</v>
      </c>
      <c r="Y93" s="404">
        <f>COUNTIFS(E$15:E20,E93)</f>
        <v>0</v>
      </c>
      <c r="Z93" s="382">
        <f>IF(VLOOKUP($C93,'份额-产品到期日期'!$A$2:$E$1004,3,FALSE)=0,"",VLOOKUP($C93,'份额-产品到期日期'!$A$2:$E$1004,3,FALSE))</f>
        <v>78727405.930000007</v>
      </c>
      <c r="AA93" s="207">
        <f t="shared" si="55"/>
        <v>0.12560127586055725</v>
      </c>
      <c r="AB93" s="154" t="str">
        <f>LOOKUP(1,0/(交易记录!C:C=C93),交易记录!K:K)</f>
        <v>南京汉中路</v>
      </c>
      <c r="AC93" s="154" t="str">
        <f>LOOKUP(1,0/(交易记录!D:D=D93),交易记录!L:L)</f>
        <v>李丹</v>
      </c>
      <c r="AD93" s="36" t="str">
        <f>VLOOKUP($C93,交易记录!$C$1:AU218,10,FALSE)</f>
        <v>李丹</v>
      </c>
      <c r="AE93" s="154">
        <f>LOOKUP(1,0/(交易记录!$C:$C=$C93),交易记录!Q:Q)</f>
        <v>1</v>
      </c>
      <c r="AF93" s="27">
        <f t="shared" si="66"/>
        <v>1000</v>
      </c>
      <c r="AG93" s="154">
        <f t="shared" si="63"/>
        <v>0</v>
      </c>
      <c r="AH93" s="154">
        <f t="shared" si="64"/>
        <v>0</v>
      </c>
      <c r="AI93" s="7" t="str">
        <f t="shared" ca="1" si="65"/>
        <v>CV</v>
      </c>
    </row>
    <row r="94" spans="2:35" s="7" customFormat="1" ht="32.85" customHeight="1">
      <c r="B94" s="355" t="str">
        <f>LOOKUP(1,0/(交易记录!C:C=C94),交易记录!J:J)</f>
        <v>一对多产品</v>
      </c>
      <c r="C94" s="189" t="s">
        <v>1213</v>
      </c>
      <c r="D94" s="168" t="str">
        <f>VLOOKUP($C94,交易记录!$C:$P,2,FALSE)</f>
        <v>青石华仁二号</v>
      </c>
      <c r="E94" s="169" t="str">
        <f>VLOOKUP($C94,交易记录!$C:$P,3,FALSE)</f>
        <v xml:space="preserve">青岛青石资产管理有限公司 </v>
      </c>
      <c r="F94" s="176" t="str">
        <f>LOOKUP(1,0/(交易记录!C:C=C94),交易记录!F:F)</f>
        <v>量化对冲</v>
      </c>
      <c r="G94" s="176" t="str">
        <f>LOOKUP(1,0/(交易记录!C:C=C94),交易记录!G:G)</f>
        <v>量化对冲</v>
      </c>
      <c r="H94" s="229"/>
      <c r="I94" s="176" t="str">
        <f>LOOKUP(1,0/(交易记录!C:C=C94),交易记录!I:I)</f>
        <v>期权套利</v>
      </c>
      <c r="J94" s="403">
        <f>SUMIF(交易记录!C:C,C94,交易记录!N:N)</f>
        <v>151.58799999999999</v>
      </c>
      <c r="K94" s="170">
        <f>SUMIF(交易记录!C:C,C94,交易记录!T:T)</f>
        <v>1252482.8600000001</v>
      </c>
      <c r="L94" s="176">
        <f>LOOKUP(1,0/(交易记录!C:C=C94),交易记录!W:W)</f>
        <v>1.2102999956422555</v>
      </c>
      <c r="M94" s="177">
        <f>LOOKUP(1,0/(交易记录!C:C=C94),交易记录!AA:AA)</f>
        <v>1.2152000000000001</v>
      </c>
      <c r="N94" s="178">
        <f t="shared" ca="1" si="56"/>
        <v>1.2355</v>
      </c>
      <c r="O94" s="161">
        <f t="shared" ca="1" si="57"/>
        <v>154.74425735300002</v>
      </c>
      <c r="P94" s="154">
        <f t="shared" ca="1" si="58"/>
        <v>1.5815664411413693E-3</v>
      </c>
      <c r="Q94" s="180">
        <f t="shared" ca="1" si="59"/>
        <v>2.5425402057999982</v>
      </c>
      <c r="R94" s="181">
        <f t="shared" ca="1" si="60"/>
        <v>1.6705069124423932E-2</v>
      </c>
      <c r="S94" s="179">
        <f t="shared" ca="1" si="61"/>
        <v>3.1562573530000297</v>
      </c>
      <c r="T94" s="175">
        <f t="shared" ca="1" si="62"/>
        <v>2.0821287654695819E-2</v>
      </c>
      <c r="U94" s="187">
        <f>IF(VLOOKUP($C94,'份额-产品到期日期'!$A$2:$E$1004,5,FALSE)=0,"",VLOOKUP($C94,'份额-产品到期日期'!$A$2:$E$1004,5,FALSE))</f>
        <v>45101</v>
      </c>
      <c r="V94" s="179">
        <f>SUMIF(交易记录!C:C,C94,交易记录!AD:AD)</f>
        <v>0</v>
      </c>
      <c r="W94" s="179"/>
      <c r="X94" s="410">
        <f>IF(Y94=0,SUMIFS(J$16:J1155,E$16:E1155,E94),0)</f>
        <v>151.58799999999999</v>
      </c>
      <c r="Y94" s="404">
        <f>COUNTIFS(E$15:E22,E94)</f>
        <v>0</v>
      </c>
      <c r="Z94" s="382">
        <f>IF(VLOOKUP($C94,'份额-产品到期日期'!$A$2:$E$1004,3,FALSE)=0,"",VLOOKUP($C94,'份额-产品到期日期'!$A$2:$E$1004,3,FALSE))</f>
        <v>10374919.67</v>
      </c>
      <c r="AA94" s="354">
        <f t="shared" si="55"/>
        <v>0.12072217422768731</v>
      </c>
      <c r="AB94" s="154" t="str">
        <f>LOOKUP(1,0/(交易记录!C:C=C94),交易记录!K:K)</f>
        <v>北京宋庄路</v>
      </c>
      <c r="AC94" s="154" t="str">
        <f>LOOKUP(1,0/(交易记录!D:D=D94),交易记录!L:L)</f>
        <v>杨争光、陈婷</v>
      </c>
      <c r="AD94" s="36" t="str">
        <f>VLOOKUP($C94,交易记录!$C$1:AU219,10,FALSE)</f>
        <v>杨争光、陈婷</v>
      </c>
      <c r="AE94" s="154">
        <f>LOOKUP(1,0/(交易记录!$C:$C=$C94),交易记录!Q:Q)</f>
        <v>1</v>
      </c>
      <c r="AF94" s="27">
        <f t="shared" si="66"/>
        <v>151.58799999999999</v>
      </c>
      <c r="AG94" s="154">
        <f t="shared" si="63"/>
        <v>0</v>
      </c>
      <c r="AH94" s="154">
        <f t="shared" si="64"/>
        <v>0</v>
      </c>
      <c r="AI94" s="7" t="str">
        <f t="shared" ca="1" si="65"/>
        <v>DB</v>
      </c>
    </row>
    <row r="95" spans="2:35" s="7" customFormat="1" ht="32.85" customHeight="1">
      <c r="B95" s="355" t="str">
        <f>LOOKUP(1,0/(交易记录!C:C=C95),交易记录!J:J)</f>
        <v>一对多产品</v>
      </c>
      <c r="C95" s="167" t="s">
        <v>617</v>
      </c>
      <c r="D95" s="168" t="str">
        <f>VLOOKUP($C95,交易记录!$C:$P,2,FALSE)</f>
        <v>鲲腾量化复合7号B</v>
      </c>
      <c r="E95" s="169" t="str">
        <f>VLOOKUP($C95,交易记录!$C:$P,3,FALSE)</f>
        <v>深圳前海鲲腾私募证券基金管理有限公司</v>
      </c>
      <c r="F95" s="176" t="str">
        <f>LOOKUP(1,0/(交易记录!C:C=C95),交易记录!F:F)</f>
        <v>量化期货</v>
      </c>
      <c r="G95" s="176" t="str">
        <f>LOOKUP(1,0/(交易记录!C:C=C95),交易记录!G:G)</f>
        <v>量化期货</v>
      </c>
      <c r="H95" s="229"/>
      <c r="I95" s="176" t="str">
        <f>LOOKUP(1,0/(交易记录!C:C=C95),交易记录!I:I)</f>
        <v>量化CTA(趋势+基本面+多空）</v>
      </c>
      <c r="J95" s="403">
        <f>SUMIF(交易记录!C:C,C95,交易记录!N:N)</f>
        <v>500</v>
      </c>
      <c r="K95" s="170">
        <f>SUMIF(交易记录!C:C,C95,交易记录!T:T)</f>
        <v>5649717.5099999998</v>
      </c>
      <c r="L95" s="176">
        <f>LOOKUP(1,0/(交易记录!C:C=C95),交易记录!W:W)</f>
        <v>0.88500000064605</v>
      </c>
      <c r="M95" s="177">
        <f>LOOKUP(1,0/(交易记录!C:C=C95),交易记录!AA:AA)</f>
        <v>0.84199999999999997</v>
      </c>
      <c r="N95" s="178">
        <f t="shared" ca="1" si="56"/>
        <v>0.82299999999999995</v>
      </c>
      <c r="O95" s="161">
        <f t="shared" ca="1" si="57"/>
        <v>464.97175107299995</v>
      </c>
      <c r="P95" s="154">
        <f t="shared" ca="1" si="58"/>
        <v>4.7522520716116144E-3</v>
      </c>
      <c r="Q95" s="180">
        <f t="shared" ca="1" si="59"/>
        <v>-10.734463269000008</v>
      </c>
      <c r="R95" s="181">
        <f t="shared" ca="1" si="60"/>
        <v>-2.2565320665083211E-2</v>
      </c>
      <c r="S95" s="179">
        <f t="shared" ca="1" si="61"/>
        <v>-35.028248927000028</v>
      </c>
      <c r="T95" s="175">
        <f t="shared" ca="1" si="62"/>
        <v>-7.005649785400006E-2</v>
      </c>
      <c r="U95" s="187">
        <f>IF(VLOOKUP($C95,'份额-产品到期日期'!$A$2:$E$1004,5,FALSE)=0,"",VLOOKUP($C95,'份额-产品到期日期'!$A$2:$E$1004,5,FALSE))</f>
        <v>45099</v>
      </c>
      <c r="V95" s="179">
        <f>SUMIF(交易记录!C:C,C95,交易记录!AD:AD)</f>
        <v>0</v>
      </c>
      <c r="W95" s="179"/>
      <c r="X95" s="410">
        <f>IF(Y95=0,SUMIFS(J$16:J1156,E$16:E1156,E95),0)</f>
        <v>1000</v>
      </c>
      <c r="Y95" s="404">
        <f>COUNTIFS(E$15:E21,E95)</f>
        <v>0</v>
      </c>
      <c r="Z95" s="382">
        <f>IF(VLOOKUP($C95,'份额-产品到期日期'!$A$2:$E$1004,3,FALSE)=0,"",VLOOKUP($C95,'份额-产品到期日期'!$A$2:$E$1004,3,FALSE))</f>
        <v>47480692.159999996</v>
      </c>
      <c r="AA95" s="354">
        <f t="shared" si="55"/>
        <v>0.11898978833252123</v>
      </c>
      <c r="AB95" s="154" t="str">
        <f>LOOKUP(1,0/(交易记录!C:C=C95),交易记录!K:K)</f>
        <v>深圳嘉里建设广场</v>
      </c>
      <c r="AC95" s="154" t="str">
        <f>LOOKUP(1,0/(交易记录!D:D=D95),交易记录!L:L)</f>
        <v>钟振宇、陈露</v>
      </c>
      <c r="AD95" s="36" t="str">
        <f>VLOOKUP($C95,交易记录!$C$1:AU220,10,FALSE)</f>
        <v>钟振宇、陈露</v>
      </c>
      <c r="AE95" s="154">
        <f>LOOKUP(1,0/(交易记录!$C:$C=$C95),交易记录!Q:Q)</f>
        <v>1</v>
      </c>
      <c r="AF95" s="27">
        <f t="shared" si="66"/>
        <v>500</v>
      </c>
      <c r="AG95" s="154">
        <f t="shared" si="63"/>
        <v>0</v>
      </c>
      <c r="AH95" s="154">
        <f t="shared" si="64"/>
        <v>0</v>
      </c>
      <c r="AI95" s="7" t="str">
        <f t="shared" ca="1" si="65"/>
        <v>BL</v>
      </c>
    </row>
    <row r="96" spans="2:35" s="7" customFormat="1" ht="32.85" customHeight="1">
      <c r="B96" s="355" t="str">
        <f>LOOKUP(1,0/(交易记录!C:C=C96),交易记录!J:J)</f>
        <v>一对多产品</v>
      </c>
      <c r="C96" s="167" t="s">
        <v>618</v>
      </c>
      <c r="D96" s="168" t="str">
        <f>VLOOKUP($C96,交易记录!$C:$P,2,FALSE)</f>
        <v>鲲腾启航量化CTA一号B</v>
      </c>
      <c r="E96" s="169" t="str">
        <f>VLOOKUP($C96,交易记录!$C:$P,3,FALSE)</f>
        <v>深圳前海鲲腾私募证券基金管理有限公司</v>
      </c>
      <c r="F96" s="176" t="str">
        <f>LOOKUP(1,0/(交易记录!C:C=C96),交易记录!F:F)</f>
        <v>量化期货</v>
      </c>
      <c r="G96" s="176" t="str">
        <f>LOOKUP(1,0/(交易记录!C:C=C96),交易记录!G:G)</f>
        <v>量化期货</v>
      </c>
      <c r="H96" s="229"/>
      <c r="I96" s="176" t="str">
        <f>LOOKUP(1,0/(交易记录!C:C=C96),交易记录!I:I)</f>
        <v>量化CTA(趋势+基本面+多空）</v>
      </c>
      <c r="J96" s="403">
        <f>SUMIF(交易记录!C:C,C96,交易记录!N:N)</f>
        <v>500</v>
      </c>
      <c r="K96" s="170">
        <f>SUMIF(交易记录!C:C,C96,交易记录!T:T)</f>
        <v>5340739.16</v>
      </c>
      <c r="L96" s="176">
        <f>LOOKUP(1,0/(交易记录!C:C=C96),交易记录!W:W)</f>
        <v>0.93619999970191392</v>
      </c>
      <c r="M96" s="177">
        <f>LOOKUP(1,0/(交易记录!C:C=C96),交易记录!AA:AA)</f>
        <v>0.82169999999999999</v>
      </c>
      <c r="N96" s="178">
        <f t="shared" ca="1" si="56"/>
        <v>0.80420000000000003</v>
      </c>
      <c r="O96" s="161">
        <f t="shared" ca="1" si="57"/>
        <v>429.5022432472</v>
      </c>
      <c r="P96" s="154">
        <f t="shared" ca="1" si="58"/>
        <v>4.3897353345082922E-3</v>
      </c>
      <c r="Q96" s="180">
        <f t="shared" ca="1" si="59"/>
        <v>-9.3462935299999792</v>
      </c>
      <c r="R96" s="181">
        <f t="shared" ca="1" si="60"/>
        <v>-2.1297310453936902E-2</v>
      </c>
      <c r="S96" s="179">
        <f t="shared" ca="1" si="61"/>
        <v>-70.497756752799987</v>
      </c>
      <c r="T96" s="175">
        <f t="shared" ca="1" si="62"/>
        <v>-0.14099551350559997</v>
      </c>
      <c r="U96" s="187">
        <f>IF(VLOOKUP($C96,'份额-产品到期日期'!$A$2:$E$1004,5,FALSE)=0,"",VLOOKUP($C96,'份额-产品到期日期'!$A$2:$E$1004,5,FALSE))</f>
        <v>45099</v>
      </c>
      <c r="V96" s="179">
        <f>SUMIF(交易记录!C:C,C96,交易记录!AD:AD)</f>
        <v>0</v>
      </c>
      <c r="W96" s="179"/>
      <c r="X96" s="410">
        <f>IF(Y96=0,SUMIFS(J$16:J1157,E$16:E1157,E96),0)</f>
        <v>1000</v>
      </c>
      <c r="Y96" s="404">
        <f>COUNTIFS(E$15:E22,E96)</f>
        <v>0</v>
      </c>
      <c r="Z96" s="382">
        <f>IF(VLOOKUP($C96,'份额-产品到期日期'!$A$2:$E$1004,3,FALSE)=0,"",VLOOKUP($C96,'份额-产品到期日期'!$A$2:$E$1004,3,FALSE))</f>
        <v>37116771.600000001</v>
      </c>
      <c r="AA96" s="207">
        <f t="shared" si="55"/>
        <v>0.14389018575096116</v>
      </c>
      <c r="AB96" s="154" t="str">
        <f>LOOKUP(1,0/(交易记录!C:C=C96),交易记录!K:K)</f>
        <v>深圳嘉里建设广场</v>
      </c>
      <c r="AC96" s="154" t="str">
        <f>LOOKUP(1,0/(交易记录!D:D=D96),交易记录!L:L)</f>
        <v>钟振宇、陈露</v>
      </c>
      <c r="AD96" s="36" t="str">
        <f>VLOOKUP($C96,交易记录!$C$1:AU221,10,FALSE)</f>
        <v>钟振宇、陈露</v>
      </c>
      <c r="AE96" s="154">
        <f>LOOKUP(1,0/(交易记录!$C:$C=$C96),交易记录!Q:Q)</f>
        <v>1</v>
      </c>
      <c r="AF96" s="27">
        <f t="shared" si="66"/>
        <v>500</v>
      </c>
      <c r="AG96" s="154">
        <f t="shared" si="63"/>
        <v>0</v>
      </c>
      <c r="AH96" s="154">
        <f t="shared" si="64"/>
        <v>0</v>
      </c>
      <c r="AI96" s="7" t="str">
        <f t="shared" ca="1" si="65"/>
        <v>BR</v>
      </c>
    </row>
    <row r="97" spans="2:35" s="122" customFormat="1" ht="32.85" customHeight="1">
      <c r="B97" s="355" t="str">
        <f>LOOKUP(1,0/(交易记录!C:C=C97),交易记录!J:J)</f>
        <v>一对多产品</v>
      </c>
      <c r="C97" s="241" t="s">
        <v>619</v>
      </c>
      <c r="D97" s="168" t="str">
        <f>VLOOKUP($C97,交易记录!$C:$P,2,FALSE)</f>
        <v xml:space="preserve">谦信新视野A </v>
      </c>
      <c r="E97" s="169" t="str">
        <f>VLOOKUP($C97,交易记录!$C:$P,3,FALSE)</f>
        <v>杭州谦信投资管理合伙企业（有限合伙）</v>
      </c>
      <c r="F97" s="176" t="str">
        <f>LOOKUP(1,0/(交易记录!C:C=C97),交易记录!F:F)</f>
        <v>股票多头</v>
      </c>
      <c r="G97" s="176" t="str">
        <f>LOOKUP(1,0/(交易记录!C:C=C97),交易记录!G:G)</f>
        <v>股票多头</v>
      </c>
      <c r="H97" s="306" t="s">
        <v>1095</v>
      </c>
      <c r="I97" s="176" t="str">
        <f>LOOKUP(1,0/(交易记录!C:C=C97),交易记录!I:I)</f>
        <v>可转债策略</v>
      </c>
      <c r="J97" s="403">
        <f>SUMIF(交易记录!C:C,C97,交易记录!N:N)</f>
        <v>500</v>
      </c>
      <c r="K97" s="170">
        <f>SUMIF(交易记录!C:C,C97,交易记录!T:T)</f>
        <v>4830917.87</v>
      </c>
      <c r="L97" s="176">
        <f>LOOKUP(1,0/(交易记录!C:C=C97),交易记录!W:W)</f>
        <v>1.0350000009418501</v>
      </c>
      <c r="M97" s="177">
        <f>LOOKUP(1,0/(交易记录!C:C=C97),交易记录!AA:AA)</f>
        <v>1.026</v>
      </c>
      <c r="N97" s="178">
        <f t="shared" ca="1" si="56"/>
        <v>1.07</v>
      </c>
      <c r="O97" s="161">
        <f t="shared" ca="1" si="57"/>
        <v>516.90821209000001</v>
      </c>
      <c r="P97" s="154">
        <f t="shared" ca="1" si="58"/>
        <v>5.2830695973874213E-3</v>
      </c>
      <c r="Q97" s="180">
        <f t="shared" ca="1" si="59"/>
        <v>21.256038628000017</v>
      </c>
      <c r="R97" s="181">
        <f t="shared" ca="1" si="60"/>
        <v>4.2884990253411415E-2</v>
      </c>
      <c r="S97" s="179">
        <f t="shared" ca="1" si="61"/>
        <v>16.908212089999996</v>
      </c>
      <c r="T97" s="175">
        <f t="shared" ca="1" si="62"/>
        <v>3.3816424179999992E-2</v>
      </c>
      <c r="U97" s="187">
        <f>IF(VLOOKUP($C97,'份额-产品到期日期'!$A$2:$E$1004,5,FALSE)=0,"",VLOOKUP($C97,'份额-产品到期日期'!$A$2:$E$1004,5,FALSE))</f>
        <v>45099</v>
      </c>
      <c r="V97" s="179">
        <f>SUMIF(交易记录!C:C,C97,交易记录!AD:AD)</f>
        <v>0</v>
      </c>
      <c r="W97" s="179"/>
      <c r="X97" s="413">
        <f>IF(Y97=0,SUMIFS(J$16:J1158,E$16:E1158,E97),0)</f>
        <v>500</v>
      </c>
      <c r="Y97" s="407">
        <f>COUNTIFS(E$15:E96,E97)</f>
        <v>0</v>
      </c>
      <c r="Z97" s="382">
        <f>IF(VLOOKUP($C97,'份额-产品到期日期'!$A$2:$E$1004,3,FALSE)=0,"",VLOOKUP($C97,'份额-产品到期日期'!$A$2:$E$1004,3,FALSE))</f>
        <v>54166337.950000003</v>
      </c>
      <c r="AA97" s="243">
        <f t="shared" si="55"/>
        <v>8.9186717301423177E-2</v>
      </c>
      <c r="AB97" s="154" t="str">
        <f>LOOKUP(1,0/(交易记录!C:C=C97),交易记录!K:K)</f>
        <v>上海浦东新区世纪大道</v>
      </c>
      <c r="AC97" s="154" t="str">
        <f>LOOKUP(1,0/(交易记录!D:D=D97),交易记录!L:L)</f>
        <v>孙沁漪</v>
      </c>
      <c r="AD97" s="36" t="str">
        <f>VLOOKUP($C97,交易记录!$C$1:AU222,10,FALSE)</f>
        <v>孙沁漪</v>
      </c>
      <c r="AE97" s="154">
        <f>LOOKUP(1,0/(交易记录!$C:$C=$C97),交易记录!Q:Q)</f>
        <v>1</v>
      </c>
      <c r="AF97" s="27">
        <f t="shared" si="66"/>
        <v>500</v>
      </c>
      <c r="AG97" s="154">
        <f t="shared" si="63"/>
        <v>0</v>
      </c>
      <c r="AH97" s="154">
        <f t="shared" si="64"/>
        <v>0</v>
      </c>
      <c r="AI97" s="7" t="str">
        <f t="shared" ca="1" si="65"/>
        <v>CV</v>
      </c>
    </row>
    <row r="98" spans="2:35" s="7" customFormat="1" ht="32.85" customHeight="1">
      <c r="B98" s="355" t="str">
        <f>LOOKUP(1,0/(交易记录!C:C=C98),交易记录!J:J)</f>
        <v>一对多产品</v>
      </c>
      <c r="C98" s="206" t="s">
        <v>611</v>
      </c>
      <c r="D98" s="168" t="str">
        <f>VLOOKUP($C98,交易记录!$C:$P,2,FALSE)</f>
        <v>信安成长一号</v>
      </c>
      <c r="E98" s="169" t="str">
        <f>VLOOKUP($C98,交易记录!$C:$P,3,FALSE)</f>
        <v>深圳大华信安私募证券基金管理企业（有限合伙）</v>
      </c>
      <c r="F98" s="176" t="str">
        <f>LOOKUP(1,0/(交易记录!C:C=C98),交易记录!F:F)</f>
        <v>股票多头</v>
      </c>
      <c r="G98" s="176" t="str">
        <f>LOOKUP(1,0/(交易记录!C:C=C98),交易记录!G:G)</f>
        <v>股票多头</v>
      </c>
      <c r="H98" s="229" t="s">
        <v>1093</v>
      </c>
      <c r="I98" s="176" t="str">
        <f>LOOKUP(1,0/(交易记录!C:C=C98),交易记录!I:I)</f>
        <v>主观多头</v>
      </c>
      <c r="J98" s="403">
        <f>SUMIF(交易记录!C:C,C98,交易记录!N:N)</f>
        <v>200</v>
      </c>
      <c r="K98" s="170">
        <f>SUMIF(交易记录!C:C,C98,交易记录!T:T)</f>
        <v>362194.17</v>
      </c>
      <c r="L98" s="176">
        <f>LOOKUP(1,0/(交易记录!C:C=C98),交易记录!W:W)</f>
        <v>5.5219000350005638</v>
      </c>
      <c r="M98" s="177">
        <f>LOOKUP(1,0/(交易记录!C:C=C98),交易记录!AA:AA)</f>
        <v>5.3506000000000009</v>
      </c>
      <c r="N98" s="178">
        <f t="shared" ca="1" si="56"/>
        <v>5.5826000000000002</v>
      </c>
      <c r="O98" s="161">
        <f t="shared" ca="1" si="57"/>
        <v>202.19851734420001</v>
      </c>
      <c r="P98" s="154">
        <f t="shared" ca="1" si="58"/>
        <v>2.0665735514218621E-3</v>
      </c>
      <c r="Q98" s="180">
        <f t="shared" ca="1" si="59"/>
        <v>8.402904743999974</v>
      </c>
      <c r="R98" s="181">
        <f t="shared" ca="1" si="60"/>
        <v>4.3359623219825671E-2</v>
      </c>
      <c r="S98" s="179">
        <f t="shared" ca="1" si="61"/>
        <v>2.1985173441999923</v>
      </c>
      <c r="T98" s="175">
        <f t="shared" ca="1" si="62"/>
        <v>1.0992586720999961E-2</v>
      </c>
      <c r="U98" s="187">
        <f>IF(VLOOKUP($C98,'份额-产品到期日期'!$A$2:$E$1004,5,FALSE)=0,"",VLOOKUP($C98,'份额-产品到期日期'!$A$2:$E$1004,5,FALSE))</f>
        <v>45093</v>
      </c>
      <c r="V98" s="179">
        <f>SUMIF(交易记录!C:C,C98,交易记录!AD:AD)</f>
        <v>0</v>
      </c>
      <c r="W98" s="179"/>
      <c r="X98" s="410">
        <f>IF(Y98=0,SUMIFS(J$16:J1159,E$16:E1159,E98),0)</f>
        <v>200</v>
      </c>
      <c r="Y98" s="404">
        <f>COUNTIFS(E$15:E21,E98)</f>
        <v>0</v>
      </c>
      <c r="Z98" s="382">
        <f>IF(VLOOKUP($C98,'份额-产品到期日期'!$A$2:$E$1004,3,FALSE)=0,"",VLOOKUP($C98,'份额-产品到期日期'!$A$2:$E$1004,3,FALSE))</f>
        <v>52866061.060000002</v>
      </c>
      <c r="AA98" s="207">
        <f t="shared" si="55"/>
        <v>6.8511661874889824E-3</v>
      </c>
      <c r="AB98" s="154" t="str">
        <f>LOOKUP(1,0/(交易记录!C:C=C98),交易记录!K:K)</f>
        <v>深圳嘉里建设广场</v>
      </c>
      <c r="AC98" s="154" t="str">
        <f>LOOKUP(1,0/(交易记录!D:D=D98),交易记录!L:L)</f>
        <v>钟振宇、陈露</v>
      </c>
      <c r="AD98" s="36" t="str">
        <f>VLOOKUP($C98,交易记录!$C$1:AU223,10,FALSE)</f>
        <v>钟振宇、陈露</v>
      </c>
      <c r="AE98" s="154">
        <f>LOOKUP(1,0/(交易记录!$C:$C=$C98),交易记录!Q:Q)</f>
        <v>1</v>
      </c>
      <c r="AF98" s="27">
        <f t="shared" si="66"/>
        <v>200</v>
      </c>
      <c r="AG98" s="154">
        <f t="shared" si="63"/>
        <v>0</v>
      </c>
      <c r="AH98" s="154">
        <f t="shared" si="64"/>
        <v>0</v>
      </c>
      <c r="AI98" s="7" t="str">
        <f t="shared" ca="1" si="65"/>
        <v>DB</v>
      </c>
    </row>
    <row r="99" spans="2:35" s="301" customFormat="1" ht="32.85" customHeight="1">
      <c r="B99" s="355" t="str">
        <f>LOOKUP(1,0/(交易记录!C:C=C99),交易记录!J:J)</f>
        <v>一对多产品</v>
      </c>
      <c r="C99" s="303" t="s">
        <v>605</v>
      </c>
      <c r="D99" s="168" t="str">
        <f>VLOOKUP($C99,交易记录!$C:$P,2,FALSE)</f>
        <v>禹舜劲知1号</v>
      </c>
      <c r="E99" s="169" t="str">
        <f>VLOOKUP($C99,交易记录!$C:$P,3,FALSE)</f>
        <v>深圳禹舜资产管理有限公司</v>
      </c>
      <c r="F99" s="176" t="str">
        <f>LOOKUP(1,0/(交易记录!C:C=C99),交易记录!F:F)</f>
        <v>空气指增</v>
      </c>
      <c r="G99" s="176" t="str">
        <f>LOOKUP(1,0/(交易记录!C:C=C99),交易记录!G:G)</f>
        <v>空气指增</v>
      </c>
      <c r="H99" s="300" t="s">
        <v>1093</v>
      </c>
      <c r="I99" s="176" t="str">
        <f>LOOKUP(1,0/(交易记录!C:C=C99),交易记录!I:I)</f>
        <v>量化选股</v>
      </c>
      <c r="J99" s="403">
        <f>SUMIF(交易记录!C:C,C99,交易记录!N:N)</f>
        <v>200</v>
      </c>
      <c r="K99" s="170">
        <f>SUMIF(交易记录!C:C,C99,交易记录!T:T)</f>
        <v>2461841.46</v>
      </c>
      <c r="L99" s="176">
        <f>LOOKUP(1,0/(交易记录!C:C=C99),交易记录!W:W)</f>
        <v>0.8123999991453551</v>
      </c>
      <c r="M99" s="177">
        <f>LOOKUP(1,0/(交易记录!C:C=C99),交易记录!AA:AA)</f>
        <v>0.72409999999999997</v>
      </c>
      <c r="N99" s="178">
        <f t="shared" ca="1" si="56"/>
        <v>0.80169999999999997</v>
      </c>
      <c r="O99" s="161">
        <f t="shared" ca="1" si="57"/>
        <v>197.36582984819998</v>
      </c>
      <c r="P99" s="154">
        <f t="shared" ca="1" si="58"/>
        <v>2.0171809827092047E-3</v>
      </c>
      <c r="Q99" s="180">
        <f t="shared" ca="1" si="59"/>
        <v>19.103889729600002</v>
      </c>
      <c r="R99" s="181">
        <f t="shared" ca="1" si="60"/>
        <v>0.10716751829857762</v>
      </c>
      <c r="S99" s="179">
        <f t="shared" ca="1" si="61"/>
        <v>-2.6341701517999829</v>
      </c>
      <c r="T99" s="175">
        <f t="shared" ca="1" si="62"/>
        <v>-1.3170850758999915E-2</v>
      </c>
      <c r="U99" s="187">
        <f>IF(VLOOKUP($C99,'份额-产品到期日期'!$A$2:$E$1004,5,FALSE)=0,"",VLOOKUP($C99,'份额-产品到期日期'!$A$2:$E$1004,5,FALSE))</f>
        <v>45092</v>
      </c>
      <c r="V99" s="179">
        <f>SUMIF(交易记录!C:C,C99,交易记录!AD:AD)</f>
        <v>0</v>
      </c>
      <c r="W99" s="179"/>
      <c r="X99" s="411">
        <f>IF(Y99=0,SUMIFS(J$16:J1160,E$16:E1160,E99),0)</f>
        <v>200</v>
      </c>
      <c r="Y99" s="405">
        <f>COUNTIFS(E$15:E21,E99)</f>
        <v>0</v>
      </c>
      <c r="Z99" s="382">
        <f>IF(VLOOKUP($C99,'份额-产品到期日期'!$A$2:$E$1004,3,FALSE)=0,"",VLOOKUP($C99,'份额-产品到期日期'!$A$2:$E$1004,3,FALSE))</f>
        <v>20174518.48</v>
      </c>
      <c r="AA99" s="354">
        <f t="shared" ref="AA99:AA130" si="67">K99/Z99</f>
        <v>0.12202727229601763</v>
      </c>
      <c r="AB99" s="154" t="str">
        <f>LOOKUP(1,0/(交易记录!C:C=C99),交易记录!K:K)</f>
        <v>深圳深圳湾一号</v>
      </c>
      <c r="AC99" s="154" t="str">
        <f>LOOKUP(1,0/(交易记录!D:D=D99),交易记录!L:L)</f>
        <v>郝春艳</v>
      </c>
      <c r="AD99" s="36" t="str">
        <f>VLOOKUP($C99,交易记录!$C$1:AU224,10,FALSE)</f>
        <v>郝春艳</v>
      </c>
      <c r="AE99" s="154">
        <f>LOOKUP(1,0/(交易记录!$C:$C=$C99),交易记录!Q:Q)</f>
        <v>1</v>
      </c>
      <c r="AF99" s="27">
        <f t="shared" si="66"/>
        <v>200</v>
      </c>
      <c r="AG99" s="154">
        <f t="shared" si="63"/>
        <v>0</v>
      </c>
      <c r="AH99" s="154">
        <f t="shared" si="64"/>
        <v>0</v>
      </c>
      <c r="AI99" s="301" t="str">
        <f t="shared" ca="1" si="65"/>
        <v>R</v>
      </c>
    </row>
    <row r="100" spans="2:35" s="7" customFormat="1" ht="32.85" customHeight="1">
      <c r="B100" s="355" t="str">
        <f>LOOKUP(1,0/(交易记录!C:C=C100),交易记录!J:J)</f>
        <v>一对多产品</v>
      </c>
      <c r="C100" s="206" t="s">
        <v>600</v>
      </c>
      <c r="D100" s="168" t="str">
        <f>VLOOKUP($C100,交易记录!$C:$P,2,FALSE)</f>
        <v>时间序列统计套利1号</v>
      </c>
      <c r="E100" s="169" t="str">
        <f>VLOOKUP($C100,交易记录!$C:$P,3,FALSE)</f>
        <v>青岛时间序列资产管理有限公司</v>
      </c>
      <c r="F100" s="176" t="str">
        <f>LOOKUP(1,0/(交易记录!C:C=C100),交易记录!F:F)</f>
        <v>量化对冲</v>
      </c>
      <c r="G100" s="176" t="str">
        <f>LOOKUP(1,0/(交易记录!C:C=C100),交易记录!G:G)</f>
        <v>量化对冲</v>
      </c>
      <c r="H100" s="229"/>
      <c r="I100" s="176" t="str">
        <f>LOOKUP(1,0/(交易记录!C:C=C100),交易记录!I:I)</f>
        <v>套利（统计套利+中性）</v>
      </c>
      <c r="J100" s="403">
        <f>SUMIF(交易记录!C:C,C100,交易记录!N:N)</f>
        <v>500</v>
      </c>
      <c r="K100" s="170">
        <f>SUMIF(交易记录!C:C,C100,交易记录!T:T)</f>
        <v>4949514.95</v>
      </c>
      <c r="L100" s="176">
        <f>LOOKUP(1,0/(交易记录!C:C=C100),交易记录!W:W)</f>
        <v>1.0101999994969204</v>
      </c>
      <c r="M100" s="177">
        <f>LOOKUP(1,0/(交易记录!C:C=C100),交易记录!AA:AA)</f>
        <v>1.0042999999999997</v>
      </c>
      <c r="N100" s="178">
        <f t="shared" ca="1" si="56"/>
        <v>1.0061</v>
      </c>
      <c r="O100" s="161">
        <f t="shared" ca="1" si="57"/>
        <v>497.97069911949995</v>
      </c>
      <c r="P100" s="154">
        <f t="shared" ca="1" si="58"/>
        <v>5.0895184084441139E-3</v>
      </c>
      <c r="Q100" s="180">
        <f t="shared" ca="1" si="59"/>
        <v>0.89091269100012183</v>
      </c>
      <c r="R100" s="181">
        <f t="shared" ca="1" si="60"/>
        <v>1.7922931395004671E-3</v>
      </c>
      <c r="S100" s="179">
        <f t="shared" ca="1" si="61"/>
        <v>-2.0293008805000072</v>
      </c>
      <c r="T100" s="175">
        <f t="shared" ca="1" si="62"/>
        <v>-4.0586017610000141E-3</v>
      </c>
      <c r="U100" s="187">
        <f>IF(VLOOKUP($C100,'份额-产品到期日期'!$A$2:$E$1004,5,FALSE)=0,"",VLOOKUP($C100,'份额-产品到期日期'!$A$2:$E$1004,5,FALSE))</f>
        <v>45087</v>
      </c>
      <c r="V100" s="179">
        <f>SUMIF(交易记录!C:C,C100,交易记录!AD:AD)</f>
        <v>0</v>
      </c>
      <c r="W100" s="179"/>
      <c r="X100" s="410">
        <f>IF(Y100=0,SUMIFS(J$16:J1161,E$16:E1161,E100),0)</f>
        <v>951.85806100000002</v>
      </c>
      <c r="Y100" s="404">
        <f>COUNTIFS(E$15:E21,E100)</f>
        <v>0</v>
      </c>
      <c r="Z100" s="382">
        <f>IF(VLOOKUP($C100,'份额-产品到期日期'!$A$2:$E$1004,3,FALSE)=0,"",VLOOKUP($C100,'份额-产品到期日期'!$A$2:$E$1004,3,FALSE))</f>
        <v>95877506.950000003</v>
      </c>
      <c r="AA100" s="207">
        <f t="shared" si="67"/>
        <v>5.162331716219077E-2</v>
      </c>
      <c r="AB100" s="154" t="str">
        <f>LOOKUP(1,0/(交易记录!C:C=C100),交易记录!K:K)</f>
        <v>天津分公司</v>
      </c>
      <c r="AC100" s="154" t="str">
        <f>LOOKUP(1,0/(交易记录!D:D=D100),交易记录!L:L)</f>
        <v>元宋强</v>
      </c>
      <c r="AD100" s="36" t="str">
        <f>VLOOKUP($C100,交易记录!$C$1:AU225,10,FALSE)</f>
        <v>元宋强</v>
      </c>
      <c r="AE100" s="154">
        <f>LOOKUP(1,0/(交易记录!$C:$C=$C100),交易记录!Q:Q)</f>
        <v>1</v>
      </c>
      <c r="AF100" s="27">
        <f t="shared" si="66"/>
        <v>500</v>
      </c>
      <c r="AG100" s="154">
        <f t="shared" si="63"/>
        <v>0</v>
      </c>
      <c r="AH100" s="154">
        <f t="shared" si="64"/>
        <v>0</v>
      </c>
      <c r="AI100" s="7" t="str">
        <f t="shared" ca="1" si="65"/>
        <v>DH</v>
      </c>
    </row>
    <row r="101" spans="2:35" s="7" customFormat="1" ht="32.85" customHeight="1">
      <c r="B101" s="355" t="str">
        <f>LOOKUP(1,0/(交易记录!C:C=C101),交易记录!J:J)</f>
        <v>一对多产品</v>
      </c>
      <c r="C101" s="206" t="s">
        <v>599</v>
      </c>
      <c r="D101" s="168" t="str">
        <f>VLOOKUP($C101,交易记录!$C:$P,2,FALSE)</f>
        <v>玉数涵瑞六号</v>
      </c>
      <c r="E101" s="169" t="str">
        <f>VLOOKUP($C101,交易记录!$C:$P,3,FALSE)</f>
        <v>上海玉数投资管理有限公司</v>
      </c>
      <c r="F101" s="176" t="str">
        <f>LOOKUP(1,0/(交易记录!C:C=C101),交易记录!F:F)</f>
        <v>量化对冲</v>
      </c>
      <c r="G101" s="176" t="str">
        <f>LOOKUP(1,0/(交易记录!C:C=C101),交易记录!G:G)</f>
        <v>量化对冲</v>
      </c>
      <c r="H101" s="229"/>
      <c r="I101" s="176" t="str">
        <f>LOOKUP(1,0/(交易记录!C:C=C101),交易记录!I:I)</f>
        <v>中性</v>
      </c>
      <c r="J101" s="403">
        <f>SUMIF(交易记录!C:C,C101,交易记录!N:N)</f>
        <v>600</v>
      </c>
      <c r="K101" s="170">
        <f>SUMIF(交易记录!C:C,C101,交易记录!T:T)</f>
        <v>6163250.9100000001</v>
      </c>
      <c r="L101" s="176">
        <f>LOOKUP(1,0/(交易记录!C:C=C101),交易记录!W:W)</f>
        <v>0.97351220769949154</v>
      </c>
      <c r="M101" s="177">
        <f>LOOKUP(1,0/(交易记录!C:C=C101),交易记录!AA:AA)</f>
        <v>1.0034306553448431</v>
      </c>
      <c r="N101" s="178">
        <f t="shared" ca="1" si="56"/>
        <v>1.0105999999999999</v>
      </c>
      <c r="O101" s="161">
        <f t="shared" ca="1" si="57"/>
        <v>622.85813696460002</v>
      </c>
      <c r="P101" s="154">
        <f t="shared" ca="1" si="58"/>
        <v>6.365932693501327E-3</v>
      </c>
      <c r="Q101" s="180">
        <f t="shared" ca="1" si="59"/>
        <v>4.4186469969999029</v>
      </c>
      <c r="R101" s="181">
        <f t="shared" ca="1" si="60"/>
        <v>7.1448331949686139E-3</v>
      </c>
      <c r="S101" s="179">
        <f t="shared" ca="1" si="61"/>
        <v>22.858136964599943</v>
      </c>
      <c r="T101" s="175">
        <f t="shared" ca="1" si="62"/>
        <v>3.8096894940999902E-2</v>
      </c>
      <c r="U101" s="187">
        <f>IF(VLOOKUP($C101,'份额-产品到期日期'!$A$2:$E$1004,5,FALSE)=0,"",VLOOKUP($C101,'份额-产品到期日期'!$A$2:$E$1004,5,FALSE))</f>
        <v>45086</v>
      </c>
      <c r="V101" s="179">
        <f>SUMIF(交易记录!C:C,C101,交易记录!AD:AD)</f>
        <v>0</v>
      </c>
      <c r="W101" s="179"/>
      <c r="X101" s="410">
        <f>IF(Y101=0,SUMIFS(J$16:J1162,E$16:E1162,E101),0)</f>
        <v>600</v>
      </c>
      <c r="Y101" s="404">
        <f>COUNTIFS(E$15:E21,E101)</f>
        <v>0</v>
      </c>
      <c r="Z101" s="382">
        <f>IF(VLOOKUP($C101,'份额-产品到期日期'!$A$2:$E$1004,3,FALSE)=0,"",VLOOKUP($C101,'份额-产品到期日期'!$A$2:$E$1004,3,FALSE))</f>
        <v>199721095.99000001</v>
      </c>
      <c r="AA101" s="207">
        <f t="shared" si="67"/>
        <v>3.085928844646733E-2</v>
      </c>
      <c r="AB101" s="154" t="str">
        <f>LOOKUP(1,0/(交易记录!C:C=C101),交易记录!K:K)</f>
        <v>广州珠江新城</v>
      </c>
      <c r="AC101" s="154" t="str">
        <f>LOOKUP(1,0/(交易记录!D:D=D101),交易记录!L:L)</f>
        <v>王玉</v>
      </c>
      <c r="AD101" s="36" t="str">
        <f>VLOOKUP($C101,交易记录!$C$1:AU226,10,FALSE)</f>
        <v>王玉</v>
      </c>
      <c r="AE101" s="154">
        <f>LOOKUP(1,0/(交易记录!$C:$C=$C101),交易记录!Q:Q)</f>
        <v>1</v>
      </c>
      <c r="AF101" s="27">
        <f t="shared" si="66"/>
        <v>600</v>
      </c>
      <c r="AG101" s="154">
        <f t="shared" si="63"/>
        <v>0</v>
      </c>
      <c r="AH101" s="154">
        <f t="shared" si="64"/>
        <v>0</v>
      </c>
      <c r="AI101" s="7" t="str">
        <f t="shared" ca="1" si="65"/>
        <v>DN</v>
      </c>
    </row>
    <row r="102" spans="2:35" s="7" customFormat="1" ht="32.85" customHeight="1">
      <c r="B102" s="355" t="str">
        <f>LOOKUP(1,0/(交易记录!C:C=C102),交易记录!J:J)</f>
        <v>一对多产品</v>
      </c>
      <c r="C102" s="167" t="s">
        <v>581</v>
      </c>
      <c r="D102" s="168" t="str">
        <f>VLOOKUP($C102,交易记录!$C:$P,2,FALSE)</f>
        <v>稳博1000指数增强1号A</v>
      </c>
      <c r="E102" s="169" t="str">
        <f>VLOOKUP($C102,交易记录!$C:$P,3,FALSE)</f>
        <v>上海稳博投资管理有限公司</v>
      </c>
      <c r="F102" s="176" t="str">
        <f>LOOKUP(1,0/(交易记录!C:C=C102),交易记录!F:F)</f>
        <v>指数增强</v>
      </c>
      <c r="G102" s="176" t="str">
        <f>LOOKUP(1,0/(交易记录!C:C=C102),交易记录!G:G)</f>
        <v>指数增强</v>
      </c>
      <c r="H102" s="229" t="s">
        <v>1101</v>
      </c>
      <c r="I102" s="176" t="str">
        <f>LOOKUP(1,0/(交易记录!C:C=C102),交易记录!I:I)</f>
        <v>1000指增</v>
      </c>
      <c r="J102" s="403">
        <f>SUMIF(交易记录!C:C,C102,交易记录!N:N)</f>
        <v>400</v>
      </c>
      <c r="K102" s="170">
        <f>SUMIF(交易记录!C:C,C102,交易记录!T:T)</f>
        <v>4654163.4000000004</v>
      </c>
      <c r="L102" s="176">
        <f>LOOKUP(1,0/(交易记录!C:C=C102),交易记录!W:W)</f>
        <v>0.85944554503608528</v>
      </c>
      <c r="M102" s="177">
        <f>LOOKUP(1,0/(交易记录!C:C=C102),交易记录!AA:AA)</f>
        <v>0.96099999999999997</v>
      </c>
      <c r="N102" s="178">
        <f t="shared" ca="1" si="56"/>
        <v>1.0855999999999999</v>
      </c>
      <c r="O102" s="161">
        <f t="shared" ca="1" si="57"/>
        <v>505.25597870399997</v>
      </c>
      <c r="P102" s="154">
        <f t="shared" ca="1" si="58"/>
        <v>5.1639777383234355E-3</v>
      </c>
      <c r="Q102" s="180">
        <f t="shared" ca="1" si="59"/>
        <v>57.990875963999969</v>
      </c>
      <c r="R102" s="181">
        <f t="shared" ca="1" si="60"/>
        <v>0.12965660770031207</v>
      </c>
      <c r="S102" s="179">
        <f t="shared" ca="1" si="61"/>
        <v>105.25597870399999</v>
      </c>
      <c r="T102" s="175">
        <f t="shared" ca="1" si="62"/>
        <v>0.26313994675999997</v>
      </c>
      <c r="U102" s="187">
        <f>IF(VLOOKUP($C102,'份额-产品到期日期'!$A$2:$E$1004,5,FALSE)=0,"",VLOOKUP($C102,'份额-产品到期日期'!$A$2:$E$1004,5,FALSE))</f>
        <v>45079</v>
      </c>
      <c r="V102" s="179">
        <f>SUMIF(交易记录!C:C,C102,交易记录!AD:AD)</f>
        <v>0</v>
      </c>
      <c r="W102" s="179"/>
      <c r="X102" s="410">
        <f>IF(Y102=0,SUMIFS(J$16:J1163,E$16:E1163,E102),0)</f>
        <v>853.24996478780793</v>
      </c>
      <c r="Y102" s="404">
        <f>COUNTIFS(E$15:E21,E102)</f>
        <v>0</v>
      </c>
      <c r="Z102" s="382">
        <f>IF(VLOOKUP($C102,'份额-产品到期日期'!$A$2:$E$1004,3,FALSE)=0,"",VLOOKUP($C102,'份额-产品到期日期'!$A$2:$E$1004,3,FALSE))</f>
        <v>462593572.20999998</v>
      </c>
      <c r="AA102" s="207">
        <f t="shared" si="67"/>
        <v>1.0061020471523513E-2</v>
      </c>
      <c r="AB102" s="154" t="str">
        <f>LOOKUP(1,0/(交易记录!C:C=C102),交易记录!K:K)</f>
        <v>南京汉中路</v>
      </c>
      <c r="AC102" s="154" t="str">
        <f>LOOKUP(1,0/(交易记录!D:D=D102),交易记录!L:L)</f>
        <v>刘浪桥</v>
      </c>
      <c r="AD102" s="36" t="str">
        <f>VLOOKUP($C102,交易记录!$C$1:AU227,10,FALSE)</f>
        <v>刘浪桥</v>
      </c>
      <c r="AE102" s="154">
        <f>LOOKUP(1,0/(交易记录!$C:$C=$C102),交易记录!Q:Q)</f>
        <v>1</v>
      </c>
      <c r="AF102" s="27">
        <f t="shared" si="66"/>
        <v>400</v>
      </c>
      <c r="AG102" s="154">
        <f t="shared" si="63"/>
        <v>0</v>
      </c>
      <c r="AH102" s="154">
        <f t="shared" si="64"/>
        <v>0</v>
      </c>
      <c r="AI102" s="7" t="str">
        <f t="shared" ca="1" si="65"/>
        <v>AM</v>
      </c>
    </row>
    <row r="103" spans="2:35" s="301" customFormat="1" ht="32.85" customHeight="1">
      <c r="B103" s="355" t="str">
        <f>LOOKUP(1,0/(交易记录!C:C=C103),交易记录!J:J)</f>
        <v>一对多产品</v>
      </c>
      <c r="C103" s="304" t="s">
        <v>582</v>
      </c>
      <c r="D103" s="168" t="str">
        <f>VLOOKUP($C103,交易记录!$C:$P,2,FALSE)</f>
        <v>量客卓宇一号</v>
      </c>
      <c r="E103" s="169" t="str">
        <f>VLOOKUP($C103,交易记录!$C:$P,3,FALSE)</f>
        <v>量客投资管理（北京）有限公司</v>
      </c>
      <c r="F103" s="176" t="str">
        <f>LOOKUP(1,0/(交易记录!C:C=C103),交易记录!F:F)</f>
        <v>指数增强</v>
      </c>
      <c r="G103" s="176" t="str">
        <f>LOOKUP(1,0/(交易记录!C:C=C103),交易记录!G:G)</f>
        <v>指数增强</v>
      </c>
      <c r="H103" s="300" t="s">
        <v>1096</v>
      </c>
      <c r="I103" s="176" t="str">
        <f>LOOKUP(1,0/(交易记录!C:C=C103),交易记录!I:I)</f>
        <v>量化选股</v>
      </c>
      <c r="J103" s="403">
        <f>SUMIF(交易记录!C:C,C103,交易记录!N:N)</f>
        <v>200</v>
      </c>
      <c r="K103" s="170">
        <f>SUMIF(交易记录!C:C,C103,交易记录!T:T)</f>
        <v>2142015.64</v>
      </c>
      <c r="L103" s="176">
        <f>LOOKUP(1,0/(交易记录!C:C=C103),交易记录!W:W)</f>
        <v>0.93369999856770414</v>
      </c>
      <c r="M103" s="177">
        <f>LOOKUP(1,0/(交易记录!C:C=C103),交易记录!AA:AA)</f>
        <v>0.92200000000000004</v>
      </c>
      <c r="N103" s="178">
        <f t="shared" ca="1" si="56"/>
        <v>0.99729999999999996</v>
      </c>
      <c r="O103" s="161">
        <f t="shared" ca="1" si="57"/>
        <v>213.62321977720001</v>
      </c>
      <c r="P103" s="154">
        <f t="shared" ca="1" si="58"/>
        <v>2.1833399263241657E-3</v>
      </c>
      <c r="Q103" s="180">
        <f t="shared" ca="1" si="59"/>
        <v>16.129377769199987</v>
      </c>
      <c r="R103" s="181">
        <f t="shared" ca="1" si="60"/>
        <v>8.167028199566162E-2</v>
      </c>
      <c r="S103" s="179">
        <f t="shared" ca="1" si="61"/>
        <v>13.623219777200008</v>
      </c>
      <c r="T103" s="175">
        <f t="shared" ca="1" si="62"/>
        <v>6.8116098886000037E-2</v>
      </c>
      <c r="U103" s="187">
        <f>IF(VLOOKUP($C103,'份额-产品到期日期'!$A$2:$E$1004,5,FALSE)=0,"",VLOOKUP($C103,'份额-产品到期日期'!$A$2:$E$1004,5,FALSE))</f>
        <v>45079</v>
      </c>
      <c r="V103" s="179">
        <f>SUMIF(交易记录!C:C,C103,交易记录!AD:AD)</f>
        <v>0</v>
      </c>
      <c r="W103" s="179"/>
      <c r="X103" s="411">
        <f>IF(Y103=0,SUMIFS(J$16:J1164,E$16:E1164,E103),0)</f>
        <v>200</v>
      </c>
      <c r="Y103" s="405">
        <f>COUNTIFS(E$15:E102,E103)</f>
        <v>0</v>
      </c>
      <c r="Z103" s="382">
        <f>IF(VLOOKUP($C103,'份额-产品到期日期'!$A$2:$E$1004,3,FALSE)=0,"",VLOOKUP($C103,'份额-产品到期日期'!$A$2:$E$1004,3,FALSE))</f>
        <v>41107758.289999999</v>
      </c>
      <c r="AA103" s="302">
        <f t="shared" si="67"/>
        <v>5.2107332754291143E-2</v>
      </c>
      <c r="AB103" s="154" t="str">
        <f>LOOKUP(1,0/(交易记录!C:C=C103),交易记录!K:K)</f>
        <v>南京汉中路</v>
      </c>
      <c r="AC103" s="154" t="str">
        <f>LOOKUP(1,0/(交易记录!D:D=D103),交易记录!L:L)</f>
        <v>李丹</v>
      </c>
      <c r="AD103" s="36" t="str">
        <f>VLOOKUP($C103,交易记录!$C$1:AU228,10,FALSE)</f>
        <v>李丹</v>
      </c>
      <c r="AE103" s="154">
        <f>LOOKUP(1,0/(交易记录!$C:$C=$C103),交易记录!Q:Q)</f>
        <v>1</v>
      </c>
      <c r="AF103" s="27">
        <f t="shared" si="66"/>
        <v>200</v>
      </c>
      <c r="AG103" s="154">
        <f t="shared" si="63"/>
        <v>0</v>
      </c>
      <c r="AH103" s="154">
        <f t="shared" si="64"/>
        <v>0</v>
      </c>
      <c r="AI103" s="301" t="str">
        <f t="shared" ca="1" si="65"/>
        <v>AT</v>
      </c>
    </row>
    <row r="104" spans="2:35" s="7" customFormat="1" ht="32.85" customHeight="1">
      <c r="B104" s="355" t="str">
        <f>LOOKUP(1,0/(交易记录!C:C=C104),交易记录!J:J)</f>
        <v>一对多产品</v>
      </c>
      <c r="C104" s="167" t="s">
        <v>565</v>
      </c>
      <c r="D104" s="168" t="str">
        <f>VLOOKUP($C104,交易记录!$C:$P,2,FALSE)</f>
        <v>沣杨尊享1期</v>
      </c>
      <c r="E104" s="169" t="str">
        <f>VLOOKUP($C104,交易记录!$C:$P,3,FALSE)</f>
        <v>上海沣杨资产管理有限公司</v>
      </c>
      <c r="F104" s="176" t="str">
        <f>LOOKUP(1,0/(交易记录!C:C=C104),交易记录!F:F)</f>
        <v>股票多头</v>
      </c>
      <c r="G104" s="176" t="str">
        <f>LOOKUP(1,0/(交易记录!C:C=C104),交易记录!G:G)</f>
        <v>股票多头</v>
      </c>
      <c r="H104" s="229" t="s">
        <v>1093</v>
      </c>
      <c r="I104" s="176" t="str">
        <f>LOOKUP(1,0/(交易记录!C:C=C104),交易记录!I:I)</f>
        <v>主观多头</v>
      </c>
      <c r="J104" s="403">
        <f>SUMIF(交易记录!C:C,C104,交易记录!N:N)</f>
        <v>500</v>
      </c>
      <c r="K104" s="170">
        <f>SUMIF(交易记录!C:C,C104,交易记录!T:T)</f>
        <v>1456452.08</v>
      </c>
      <c r="L104" s="176">
        <f>LOOKUP(1,0/(交易记录!C:C=C104),交易记录!W:W)</f>
        <v>3.433000006426576</v>
      </c>
      <c r="M104" s="177">
        <f>LOOKUP(1,0/(交易记录!C:C=C104),交易记录!AA:AA)</f>
        <v>3.2609999999999997</v>
      </c>
      <c r="N104" s="178">
        <f t="shared" ca="1" si="56"/>
        <v>3.3849999999999998</v>
      </c>
      <c r="O104" s="161">
        <f t="shared" ca="1" si="57"/>
        <v>493.00902907999995</v>
      </c>
      <c r="P104" s="154">
        <f t="shared" ca="1" si="58"/>
        <v>5.0388075713460444E-3</v>
      </c>
      <c r="Q104" s="180">
        <f t="shared" ca="1" si="59"/>
        <v>18.060005792000016</v>
      </c>
      <c r="R104" s="181">
        <f t="shared" ca="1" si="60"/>
        <v>3.8025145660840254E-2</v>
      </c>
      <c r="S104" s="179">
        <f t="shared" ca="1" si="61"/>
        <v>-6.990970920000029</v>
      </c>
      <c r="T104" s="175">
        <f t="shared" ca="1" si="62"/>
        <v>-1.3981941840000059E-2</v>
      </c>
      <c r="U104" s="187">
        <f>IF(VLOOKUP($C104,'份额-产品到期日期'!$A$2:$E$1004,5,FALSE)=0,"",VLOOKUP($C104,'份额-产品到期日期'!$A$2:$E$1004,5,FALSE))</f>
        <v>45078</v>
      </c>
      <c r="V104" s="179">
        <f>SUMIF(交易记录!C:C,C104,交易记录!AD:AD)</f>
        <v>0</v>
      </c>
      <c r="W104" s="179"/>
      <c r="X104" s="410">
        <f>IF(Y104=0,SUMIFS(J$16:J1163,E$16:E1163,E104),0)</f>
        <v>500</v>
      </c>
      <c r="Y104" s="404">
        <f>COUNTIFS(E$15:E21,E104)</f>
        <v>0</v>
      </c>
      <c r="Z104" s="382">
        <f>IF(VLOOKUP($C104,'份额-产品到期日期'!$A$2:$E$1004,3,FALSE)=0,"",VLOOKUP($C104,'份额-产品到期日期'!$A$2:$E$1004,3,FALSE))</f>
        <v>22889265.940000001</v>
      </c>
      <c r="AA104" s="207">
        <f t="shared" si="67"/>
        <v>6.3630353363791622E-2</v>
      </c>
      <c r="AB104" s="154" t="str">
        <f>LOOKUP(1,0/(交易记录!C:C=C104),交易记录!K:K)</f>
        <v>北京分公司</v>
      </c>
      <c r="AC104" s="154" t="str">
        <f>LOOKUP(1,0/(交易记录!D:D=D104),交易记录!L:L)</f>
        <v>游春秀</v>
      </c>
      <c r="AD104" s="36" t="str">
        <f>VLOOKUP($C104,交易记录!$C$1:AU229,10,FALSE)</f>
        <v>游春秀</v>
      </c>
      <c r="AE104" s="154">
        <f>LOOKUP(1,0/(交易记录!$C:$C=$C104),交易记录!Q:Q)</f>
        <v>1</v>
      </c>
      <c r="AF104" s="27">
        <f t="shared" si="66"/>
        <v>500</v>
      </c>
      <c r="AG104" s="154">
        <f t="shared" si="63"/>
        <v>0</v>
      </c>
      <c r="AH104" s="154">
        <f t="shared" si="64"/>
        <v>0</v>
      </c>
      <c r="AI104" s="7" t="str">
        <f t="shared" ca="1" si="65"/>
        <v>DH</v>
      </c>
    </row>
    <row r="105" spans="2:35" s="7" customFormat="1" ht="32.85" customHeight="1">
      <c r="B105" s="355" t="str">
        <f>LOOKUP(1,0/(交易记录!C:C=C105),交易记录!J:J)</f>
        <v>一对多产品</v>
      </c>
      <c r="C105" s="206" t="s">
        <v>575</v>
      </c>
      <c r="D105" s="168" t="str">
        <f>VLOOKUP($C105,交易记录!$C:$P,2,FALSE)</f>
        <v>天戈金品中国CTA一号</v>
      </c>
      <c r="E105" s="169" t="str">
        <f>VLOOKUP($C105,交易记录!$C:$P,3,FALSE)</f>
        <v>上海天戈投资管理有限公司</v>
      </c>
      <c r="F105" s="176" t="str">
        <f>LOOKUP(1,0/(交易记录!C:C=C105),交易记录!F:F)</f>
        <v>量化期货</v>
      </c>
      <c r="G105" s="176" t="str">
        <f>LOOKUP(1,0/(交易记录!C:C=C105),交易记录!G:G)</f>
        <v>量化期货</v>
      </c>
      <c r="H105" s="229"/>
      <c r="I105" s="176" t="str">
        <f>LOOKUP(1,0/(交易记录!C:C=C105),交易记录!I:I)</f>
        <v>量化CTA（短周期）</v>
      </c>
      <c r="J105" s="403">
        <f>SUMIF(交易记录!C:C,C105,交易记录!N:N)</f>
        <v>145.14199971646846</v>
      </c>
      <c r="K105" s="170">
        <f>SUMIF(交易记录!C:C,C105,交易记录!T:T)</f>
        <v>1390648.6500000004</v>
      </c>
      <c r="L105" s="176">
        <f>LOOKUP(1,0/(交易记录!C:C=C105),交易记录!W:W)</f>
        <v>1.0437000008339161</v>
      </c>
      <c r="M105" s="177">
        <f>LOOKUP(1,0/(交易记录!C:C=C105),交易记录!AA:AA)</f>
        <v>0.99929999999999997</v>
      </c>
      <c r="N105" s="178">
        <f t="shared" ca="1" si="56"/>
        <v>0.9829</v>
      </c>
      <c r="O105" s="161">
        <f t="shared" ca="1" si="57"/>
        <v>136.68685580850004</v>
      </c>
      <c r="P105" s="154">
        <f t="shared" ca="1" si="58"/>
        <v>1.3970104467186022E-3</v>
      </c>
      <c r="Q105" s="180">
        <f t="shared" ca="1" si="59"/>
        <v>-2.2806637859999968</v>
      </c>
      <c r="R105" s="181">
        <f t="shared" ca="1" si="60"/>
        <v>-1.6411488041629063E-2</v>
      </c>
      <c r="S105" s="179">
        <f t="shared" ca="1" si="61"/>
        <v>-8.4551439079684343</v>
      </c>
      <c r="T105" s="175">
        <f t="shared" ca="1" si="62"/>
        <v>-5.8254288382999835E-2</v>
      </c>
      <c r="U105" s="187">
        <f>IF(VLOOKUP($C105,'份额-产品到期日期'!$A$2:$E$1004,5,FALSE)=0,"",VLOOKUP($C105,'份额-产品到期日期'!$A$2:$E$1004,5,FALSE))</f>
        <v>45078</v>
      </c>
      <c r="V105" s="179">
        <f>SUMIF(交易记录!C:C,C105,交易记录!AD:AD)</f>
        <v>0</v>
      </c>
      <c r="W105" s="179"/>
      <c r="X105" s="410">
        <f>IF(Y105=0,SUMIFS(J$16:J1164,E$16:E1164,E105),0)</f>
        <v>145.14199971646846</v>
      </c>
      <c r="Y105" s="404">
        <f>COUNTIFS(E$15:E104,E105)</f>
        <v>0</v>
      </c>
      <c r="Z105" s="382">
        <f>IF(VLOOKUP($C105,'份额-产品到期日期'!$A$2:$E$1004,3,FALSE)=0,"",VLOOKUP($C105,'份额-产品到期日期'!$A$2:$E$1004,3,FALSE))</f>
        <v>9310324.2699999996</v>
      </c>
      <c r="AA105" s="354">
        <f t="shared" si="67"/>
        <v>0.14936629591742462</v>
      </c>
      <c r="AB105" s="154" t="str">
        <f>LOOKUP(1,0/(交易记录!C:C=C105),交易记录!K:K)</f>
        <v>大连港兴路、厦门莲岳路</v>
      </c>
      <c r="AC105" s="154" t="str">
        <f>LOOKUP(1,0/(交易记录!D:D=D105),交易记录!L:L)</f>
        <v>刘婧琦、宋瑶</v>
      </c>
      <c r="AD105" s="36" t="str">
        <f>VLOOKUP($C105,交易记录!$C$1:AU230,10,FALSE)</f>
        <v>刘婧琦、宋瑶</v>
      </c>
      <c r="AE105" s="154">
        <f>LOOKUP(1,0/(交易记录!$C:$C=$C105),交易记录!Q:Q)</f>
        <v>1</v>
      </c>
      <c r="AF105" s="27">
        <f t="shared" si="66"/>
        <v>145.14199971646846</v>
      </c>
      <c r="AG105" s="154">
        <f t="shared" si="63"/>
        <v>0</v>
      </c>
      <c r="AH105" s="154">
        <f t="shared" si="64"/>
        <v>0</v>
      </c>
      <c r="AI105" s="7" t="str">
        <f t="shared" ca="1" si="65"/>
        <v>BF</v>
      </c>
    </row>
    <row r="106" spans="2:35" s="301" customFormat="1" ht="32.85" customHeight="1">
      <c r="B106" s="355" t="str">
        <f>LOOKUP(1,0/(交易记录!C:C=C106),交易记录!J:J)</f>
        <v>一对多产品</v>
      </c>
      <c r="C106" s="303" t="s">
        <v>572</v>
      </c>
      <c r="D106" s="168" t="str">
        <f>VLOOKUP($C106,交易记录!$C:$P,2,FALSE)</f>
        <v>鸿道全球优选</v>
      </c>
      <c r="E106" s="169" t="str">
        <f>VLOOKUP($C106,交易记录!$C:$P,3,FALSE)</f>
        <v>北京鸿道投资管理有限责任公司</v>
      </c>
      <c r="F106" s="176" t="str">
        <f>LOOKUP(1,0/(交易记录!C:C=C106),交易记录!F:F)</f>
        <v>股票多头</v>
      </c>
      <c r="G106" s="176" t="str">
        <f>LOOKUP(1,0/(交易记录!C:C=C106),交易记录!G:G)</f>
        <v>股票多头</v>
      </c>
      <c r="H106" s="300" t="s">
        <v>1093</v>
      </c>
      <c r="I106" s="176" t="str">
        <f>LOOKUP(1,0/(交易记录!C:C=C106),交易记录!I:I)</f>
        <v>主观多头</v>
      </c>
      <c r="J106" s="403">
        <f>SUMIF(交易记录!C:C,C106,交易记录!N:N)</f>
        <v>100</v>
      </c>
      <c r="K106" s="170">
        <f>SUMIF(交易记录!C:C,C106,交易记录!T:T)</f>
        <v>298552.02</v>
      </c>
      <c r="L106" s="176">
        <f>LOOKUP(1,0/(交易记录!C:C=C106),交易记录!W:W)</f>
        <v>3.3495000301789948</v>
      </c>
      <c r="M106" s="177">
        <f>LOOKUP(1,0/(交易记录!C:C=C106),交易记录!AA:AA)</f>
        <v>3.0880000000000001</v>
      </c>
      <c r="N106" s="178">
        <f t="shared" ca="1" si="56"/>
        <v>3.3344</v>
      </c>
      <c r="O106" s="161">
        <f t="shared" ca="1" si="57"/>
        <v>99.549185548800011</v>
      </c>
      <c r="P106" s="154">
        <f t="shared" ca="1" si="58"/>
        <v>1.0174442257186941E-3</v>
      </c>
      <c r="Q106" s="180">
        <f t="shared" ca="1" si="59"/>
        <v>7.3563217727999985</v>
      </c>
      <c r="R106" s="181">
        <f t="shared" ca="1" si="60"/>
        <v>7.9792746113989566E-2</v>
      </c>
      <c r="S106" s="179">
        <f t="shared" ca="1" si="61"/>
        <v>-0.45081445119998442</v>
      </c>
      <c r="T106" s="175">
        <f t="shared" ca="1" si="62"/>
        <v>-4.508144511999844E-3</v>
      </c>
      <c r="U106" s="187">
        <f>IF(VLOOKUP($C106,'份额-产品到期日期'!$A$2:$E$1004,5,FALSE)=0,"",VLOOKUP($C106,'份额-产品到期日期'!$A$2:$E$1004,5,FALSE))</f>
        <v>45077</v>
      </c>
      <c r="V106" s="179">
        <f>SUMIF(交易记录!C:C,C106,交易记录!AD:AD)</f>
        <v>0</v>
      </c>
      <c r="W106" s="179"/>
      <c r="X106" s="411">
        <f>IF(Y106=0,SUMIFS(J$16:J1165,E$16:E1165,E106),0)</f>
        <v>100</v>
      </c>
      <c r="Y106" s="405">
        <f>COUNTIFS(E$15:E105,E106)</f>
        <v>0</v>
      </c>
      <c r="Z106" s="382">
        <f>IF(VLOOKUP($C106,'份额-产品到期日期'!$A$2:$E$1004,3,FALSE)=0,"",VLOOKUP($C106,'份额-产品到期日期'!$A$2:$E$1004,3,FALSE))</f>
        <v>109032898.26000001</v>
      </c>
      <c r="AA106" s="302">
        <f t="shared" si="67"/>
        <v>2.7381829224430269E-3</v>
      </c>
      <c r="AB106" s="154" t="str">
        <f>LOOKUP(1,0/(交易记录!C:C=C106),交易记录!K:K)</f>
        <v>深圳嘉里建设广场</v>
      </c>
      <c r="AC106" s="154" t="str">
        <f>LOOKUP(1,0/(交易记录!D:D=D106),交易记录!L:L)</f>
        <v>邹艳子</v>
      </c>
      <c r="AD106" s="36" t="str">
        <f>VLOOKUP($C106,交易记录!$C$1:AU231,10,FALSE)</f>
        <v>邹艳子</v>
      </c>
      <c r="AE106" s="154">
        <f>LOOKUP(1,0/(交易记录!$C:$C=$C106),交易记录!Q:Q)</f>
        <v>1</v>
      </c>
      <c r="AF106" s="27">
        <f t="shared" si="66"/>
        <v>100</v>
      </c>
      <c r="AG106" s="154">
        <f t="shared" si="63"/>
        <v>0</v>
      </c>
      <c r="AH106" s="154">
        <f t="shared" si="64"/>
        <v>0</v>
      </c>
      <c r="AI106" s="301" t="str">
        <f t="shared" ca="1" si="65"/>
        <v>DN</v>
      </c>
    </row>
    <row r="107" spans="2:35" s="7" customFormat="1" ht="32.85" customHeight="1">
      <c r="B107" s="355" t="str">
        <f>LOOKUP(1,0/(交易记录!C:C=C107),交易记录!J:J)</f>
        <v>一对多产品</v>
      </c>
      <c r="C107" s="206" t="s">
        <v>563</v>
      </c>
      <c r="D107" s="168" t="str">
        <f>VLOOKUP($C107,交易记录!$C:$P,2,FALSE)</f>
        <v>探索者量化期权1号</v>
      </c>
      <c r="E107" s="169" t="str">
        <f>VLOOKUP($C107,交易记录!$C:$P,3,FALSE)</f>
        <v>大连探索者基金管理有限公司</v>
      </c>
      <c r="F107" s="176" t="str">
        <f>LOOKUP(1,0/(交易记录!C:C=C107),交易记录!F:F)</f>
        <v>量化对冲</v>
      </c>
      <c r="G107" s="176" t="str">
        <f>LOOKUP(1,0/(交易记录!C:C=C107),交易记录!G:G)</f>
        <v>量化对冲</v>
      </c>
      <c r="H107" s="229"/>
      <c r="I107" s="176" t="str">
        <f>LOOKUP(1,0/(交易记录!C:C=C107),交易记录!I:I)</f>
        <v>期权策略</v>
      </c>
      <c r="J107" s="403">
        <f>SUMIF(交易记录!C:C,C107,交易记录!N:N)</f>
        <v>300</v>
      </c>
      <c r="K107" s="170">
        <f>SUMIF(交易记录!C:C,C107,交易记录!T:T)</f>
        <v>3124691.23</v>
      </c>
      <c r="L107" s="176">
        <f>LOOKUP(1,0/(交易记录!C:C=C107),交易记录!W:W)</f>
        <v>0.96009486351712259</v>
      </c>
      <c r="M107" s="177">
        <f>LOOKUP(1,0/(交易记录!C:C=C107),交易记录!AA:AA)</f>
        <v>0.96499999999999997</v>
      </c>
      <c r="N107" s="178">
        <f t="shared" ca="1" si="56"/>
        <v>0.96799999999999997</v>
      </c>
      <c r="O107" s="161">
        <f t="shared" ca="1" si="57"/>
        <v>302.47011106400004</v>
      </c>
      <c r="P107" s="154">
        <f t="shared" ca="1" si="58"/>
        <v>3.0914011627317488E-3</v>
      </c>
      <c r="Q107" s="180">
        <f t="shared" ca="1" si="59"/>
        <v>0.93740736900000088</v>
      </c>
      <c r="R107" s="181">
        <f t="shared" ca="1" si="60"/>
        <v>3.1088082901553626E-3</v>
      </c>
      <c r="S107" s="179">
        <f t="shared" ca="1" si="61"/>
        <v>2.4701110640000006</v>
      </c>
      <c r="T107" s="175">
        <f t="shared" ca="1" si="62"/>
        <v>8.2337035466666687E-3</v>
      </c>
      <c r="U107" s="187">
        <f>IF(VLOOKUP($C107,'份额-产品到期日期'!$A$2:$E$1004,5,FALSE)=0,"",VLOOKUP($C107,'份额-产品到期日期'!$A$2:$E$1004,5,FALSE))</f>
        <v>45077</v>
      </c>
      <c r="V107" s="179">
        <f>SUMIF(交易记录!C:C,C107,交易记录!AD:AD)</f>
        <v>0</v>
      </c>
      <c r="W107" s="179"/>
      <c r="X107" s="410">
        <f>IF(Y107=0,SUMIFS(J$16:J1164,E$16:E1164,E107),0)</f>
        <v>300</v>
      </c>
      <c r="Y107" s="404">
        <f>COUNTIFS(E$15:E104,E107)</f>
        <v>0</v>
      </c>
      <c r="Z107" s="382">
        <f>IF(VLOOKUP($C107,'份额-产品到期日期'!$A$2:$E$1004,3,FALSE)=0,"",VLOOKUP($C107,'份额-产品到期日期'!$A$2:$E$1004,3,FALSE))</f>
        <v>30168227.43</v>
      </c>
      <c r="AA107" s="207">
        <f t="shared" si="67"/>
        <v>0.10357556595760523</v>
      </c>
      <c r="AB107" s="154" t="str">
        <f>LOOKUP(1,0/(交易记录!C:C=C107),交易记录!K:K)</f>
        <v>大连港兴路</v>
      </c>
      <c r="AC107" s="154" t="str">
        <f>LOOKUP(1,0/(交易记录!D:D=D107),交易记录!L:L)</f>
        <v>王波、李晶</v>
      </c>
      <c r="AD107" s="36" t="str">
        <f>VLOOKUP($C107,交易记录!$C$1:AU232,10,FALSE)</f>
        <v>王波、李晶</v>
      </c>
      <c r="AE107" s="154">
        <f>LOOKUP(1,0/(交易记录!$C:$C=$C107),交易记录!Q:Q)</f>
        <v>1</v>
      </c>
      <c r="AF107" s="27">
        <f t="shared" si="66"/>
        <v>300</v>
      </c>
      <c r="AG107" s="154">
        <f t="shared" si="63"/>
        <v>0</v>
      </c>
      <c r="AH107" s="154">
        <f t="shared" si="64"/>
        <v>0</v>
      </c>
      <c r="AI107" s="7" t="str">
        <f t="shared" ca="1" si="65"/>
        <v>DT</v>
      </c>
    </row>
    <row r="108" spans="2:35" s="122" customFormat="1" ht="32.85" customHeight="1">
      <c r="B108" s="355" t="str">
        <f>LOOKUP(1,0/(交易记录!C:C=C108),交易记录!J:J)</f>
        <v>一对多产品</v>
      </c>
      <c r="C108" s="242" t="s">
        <v>308</v>
      </c>
      <c r="D108" s="168" t="str">
        <f>VLOOKUP($C108,交易记录!$C:$P,2,FALSE)</f>
        <v>纽达可转债一号</v>
      </c>
      <c r="E108" s="169" t="str">
        <f>VLOOKUP($C108,交易记录!$C:$P,3,FALSE)</f>
        <v>珠海纽达投资管理有限公司</v>
      </c>
      <c r="F108" s="176" t="str">
        <f>LOOKUP(1,0/(交易记录!C:C=C108),交易记录!F:F)</f>
        <v>股票多头</v>
      </c>
      <c r="G108" s="176" t="str">
        <f>LOOKUP(1,0/(交易记录!C:C=C108),交易记录!G:G)</f>
        <v>股票多头</v>
      </c>
      <c r="H108" s="306" t="s">
        <v>1095</v>
      </c>
      <c r="I108" s="176" t="str">
        <f>LOOKUP(1,0/(交易记录!C:C=C108),交易记录!I:I)</f>
        <v>可转债策略</v>
      </c>
      <c r="J108" s="403">
        <f>SUMIF(交易记录!C:C,C108,交易记录!N:N)</f>
        <v>1000</v>
      </c>
      <c r="K108" s="170">
        <f>SUMIF(交易记录!C:C,C108,交易记录!T:T)</f>
        <v>5397527.9299999997</v>
      </c>
      <c r="L108" s="176">
        <f>LOOKUP(1,0/(交易记录!C:C=C108),交易记录!W:W)</f>
        <v>1.8527000007575691</v>
      </c>
      <c r="M108" s="177">
        <f>LOOKUP(1,0/(交易记录!C:C=C108),交易记录!AA:AA)</f>
        <v>1.8738999999999999</v>
      </c>
      <c r="N108" s="178">
        <f t="shared" ca="1" si="56"/>
        <v>2.0286</v>
      </c>
      <c r="O108" s="161">
        <f t="shared" ca="1" si="57"/>
        <v>1094.9425158797999</v>
      </c>
      <c r="P108" s="154">
        <f t="shared" ca="1" si="58"/>
        <v>1.1190879504781955E-2</v>
      </c>
      <c r="Q108" s="180">
        <f t="shared" ca="1" si="59"/>
        <v>83.499757077100028</v>
      </c>
      <c r="R108" s="181">
        <f t="shared" ca="1" si="60"/>
        <v>8.2555098991408338E-2</v>
      </c>
      <c r="S108" s="179">
        <f t="shared" ca="1" si="61"/>
        <v>94.942515879799913</v>
      </c>
      <c r="T108" s="175">
        <f t="shared" ca="1" si="62"/>
        <v>9.4942515879799919E-2</v>
      </c>
      <c r="U108" s="187">
        <f>IF(VLOOKUP($C108,'份额-产品到期日期'!$A$2:$E$1004,5,FALSE)=0,"",VLOOKUP($C108,'份额-产品到期日期'!$A$2:$E$1004,5,FALSE))</f>
        <v>45073</v>
      </c>
      <c r="V108" s="179">
        <f>SUMIF(交易记录!C:C,C108,交易记录!AD:AD)</f>
        <v>0</v>
      </c>
      <c r="W108" s="179"/>
      <c r="X108" s="413">
        <f>IF(Y108=0,SUMIFS(J$16:J1163,E$16:E1163,E108),0)</f>
        <v>1000</v>
      </c>
      <c r="Y108" s="407">
        <f>COUNTIFS(E$15:E21,E108)</f>
        <v>0</v>
      </c>
      <c r="Z108" s="382">
        <f>IF(VLOOKUP($C108,'份额-产品到期日期'!$A$2:$E$1004,3,FALSE)=0,"",VLOOKUP($C108,'份额-产品到期日期'!$A$2:$E$1004,3,FALSE))</f>
        <v>179245620.66999999</v>
      </c>
      <c r="AA108" s="243">
        <f t="shared" si="67"/>
        <v>3.0112467517056467E-2</v>
      </c>
      <c r="AB108" s="154" t="str">
        <f>LOOKUP(1,0/(交易记录!C:C=C108),交易记录!K:K)</f>
        <v>惠州文昌一路</v>
      </c>
      <c r="AC108" s="154" t="str">
        <f>LOOKUP(1,0/(交易记录!D:D=D108),交易记录!L:L)</f>
        <v>刘小梅</v>
      </c>
      <c r="AD108" s="36" t="str">
        <f>VLOOKUP($C108,交易记录!$C$1:AU233,10,FALSE)</f>
        <v>刘小梅</v>
      </c>
      <c r="AE108" s="154">
        <f>LOOKUP(1,0/(交易记录!$C:$C=$C108),交易记录!Q:Q)</f>
        <v>1</v>
      </c>
      <c r="AF108" s="27">
        <f t="shared" si="66"/>
        <v>1000</v>
      </c>
      <c r="AG108" s="154">
        <f t="shared" si="63"/>
        <v>0</v>
      </c>
      <c r="AH108" s="154">
        <f t="shared" si="64"/>
        <v>0</v>
      </c>
      <c r="AI108" s="7" t="str">
        <f t="shared" ca="1" si="65"/>
        <v>DT</v>
      </c>
    </row>
    <row r="109" spans="2:35" s="301" customFormat="1" ht="32.85" customHeight="1">
      <c r="B109" s="355" t="str">
        <f>LOOKUP(1,0/(交易记录!C:C=C109),交易记录!J:J)</f>
        <v>一对多产品</v>
      </c>
      <c r="C109" s="303" t="s">
        <v>554</v>
      </c>
      <c r="D109" s="168" t="str">
        <f>VLOOKUP($C109,交易记录!$C:$P,2,FALSE)</f>
        <v>日斗枫藤价值一号</v>
      </c>
      <c r="E109" s="169" t="str">
        <f>VLOOKUP($C109,交易记录!$C:$P,3,FALSE)</f>
        <v>深圳市日斗投资管理有限公司</v>
      </c>
      <c r="F109" s="176" t="str">
        <f>LOOKUP(1,0/(交易记录!C:C=C109),交易记录!F:F)</f>
        <v>股票多头</v>
      </c>
      <c r="G109" s="176" t="str">
        <f>LOOKUP(1,0/(交易记录!C:C=C109),交易记录!G:G)</f>
        <v>股票多头</v>
      </c>
      <c r="H109" s="300" t="s">
        <v>1097</v>
      </c>
      <c r="I109" s="176" t="str">
        <f>LOOKUP(1,0/(交易记录!C:C=C109),交易记录!I:I)</f>
        <v>主观多头</v>
      </c>
      <c r="J109" s="403">
        <f>SUMIF(交易记录!C:C,C109,交易记录!N:N)</f>
        <v>200</v>
      </c>
      <c r="K109" s="170">
        <f>SUMIF(交易记录!C:C,C109,交易记录!T:T)</f>
        <v>926548.71</v>
      </c>
      <c r="L109" s="176">
        <f>LOOKUP(1,0/(交易记录!C:C=C109),交易记录!W:W)</f>
        <v>2.1585481458389815</v>
      </c>
      <c r="M109" s="177">
        <f>LOOKUP(1,0/(交易记录!C:C=C109),交易记录!AA:AA)</f>
        <v>2.202</v>
      </c>
      <c r="N109" s="178">
        <f t="shared" ca="1" si="56"/>
        <v>2.246</v>
      </c>
      <c r="O109" s="161">
        <f t="shared" ca="1" si="57"/>
        <v>208.10284026599999</v>
      </c>
      <c r="P109" s="154">
        <f t="shared" ca="1" si="58"/>
        <v>2.1269187891096086E-3</v>
      </c>
      <c r="Q109" s="180">
        <f t="shared" ca="1" si="59"/>
        <v>4.0768143240000034</v>
      </c>
      <c r="R109" s="181">
        <f t="shared" ca="1" si="60"/>
        <v>1.9981834695731227E-2</v>
      </c>
      <c r="S109" s="179">
        <f t="shared" ca="1" si="61"/>
        <v>8.1028402659999852</v>
      </c>
      <c r="T109" s="175">
        <f t="shared" ca="1" si="62"/>
        <v>4.0514201329999923E-2</v>
      </c>
      <c r="U109" s="187">
        <f>IF(VLOOKUP($C109,'份额-产品到期日期'!$A$2:$E$1004,5,FALSE)=0,"",VLOOKUP($C109,'份额-产品到期日期'!$A$2:$E$1004,5,FALSE))</f>
        <v>45071</v>
      </c>
      <c r="V109" s="179">
        <f>SUMIF(交易记录!C:C,C109,交易记录!AD:AD)</f>
        <v>0</v>
      </c>
      <c r="W109" s="179"/>
      <c r="X109" s="411">
        <f>IF(Y109=0,SUMIFS(J$16:J1164,E$16:E1164,E109),0)</f>
        <v>200</v>
      </c>
      <c r="Y109" s="405">
        <f>COUNTIFS(E$15:E108,E109)</f>
        <v>0</v>
      </c>
      <c r="Z109" s="382">
        <f>IF(VLOOKUP($C109,'份额-产品到期日期'!$A$2:$E$1004,3,FALSE)=0,"",VLOOKUP($C109,'份额-产品到期日期'!$A$2:$E$1004,3,FALSE))</f>
        <v>511324280.25999999</v>
      </c>
      <c r="AA109" s="302">
        <f t="shared" si="67"/>
        <v>1.8120569387568789E-3</v>
      </c>
      <c r="AB109" s="154" t="str">
        <f>LOOKUP(1,0/(交易记录!C:C=C109),交易记录!K:K)</f>
        <v>深圳桃园路</v>
      </c>
      <c r="AC109" s="154" t="str">
        <f>LOOKUP(1,0/(交易记录!D:D=D109),交易记录!L:L)</f>
        <v>邵雪芳</v>
      </c>
      <c r="AD109" s="36" t="str">
        <f>VLOOKUP($C109,交易记录!$C$1:AU234,10,FALSE)</f>
        <v>邵雪芳</v>
      </c>
      <c r="AE109" s="154">
        <f>LOOKUP(1,0/(交易记录!$C:$C=$C109),交易记录!Q:Q)</f>
        <v>1</v>
      </c>
      <c r="AF109" s="27">
        <f t="shared" si="66"/>
        <v>200</v>
      </c>
      <c r="AG109" s="154">
        <f t="shared" si="63"/>
        <v>0</v>
      </c>
      <c r="AH109" s="154">
        <f t="shared" si="64"/>
        <v>0</v>
      </c>
      <c r="AI109" s="301" t="str">
        <f t="shared" ca="1" si="65"/>
        <v>DZ</v>
      </c>
    </row>
    <row r="110" spans="2:35" s="301" customFormat="1" ht="32.85" customHeight="1">
      <c r="B110" s="355" t="str">
        <f>LOOKUP(1,0/(交易记录!C:C=C110),交易记录!J:J)</f>
        <v>一对多产品</v>
      </c>
      <c r="C110" s="304" t="s">
        <v>538</v>
      </c>
      <c r="D110" s="168" t="str">
        <f>VLOOKUP($C110,交易记录!$C:$P,2,FALSE)</f>
        <v>龙旗红旭</v>
      </c>
      <c r="E110" s="169" t="str">
        <f>VLOOKUP($C110,交易记录!$C:$P,3,FALSE)</f>
        <v>杭州龙旗科技有限公司</v>
      </c>
      <c r="F110" s="176" t="str">
        <f>LOOKUP(1,0/(交易记录!C:C=C110),交易记录!F:F)</f>
        <v>指数增强</v>
      </c>
      <c r="G110" s="176" t="str">
        <f>LOOKUP(1,0/(交易记录!C:C=C110),交易记录!G:G)</f>
        <v>指数增强</v>
      </c>
      <c r="H110" s="300" t="s">
        <v>1096</v>
      </c>
      <c r="I110" s="176" t="str">
        <f>LOOKUP(1,0/(交易记录!C:C=C110),交易记录!I:I)</f>
        <v>500指增</v>
      </c>
      <c r="J110" s="403">
        <f>SUMIF(交易记录!C:C,C110,交易记录!N:N)</f>
        <v>500</v>
      </c>
      <c r="K110" s="170">
        <f>SUMIF(交易记录!C:C,C110,交易记录!T:T)</f>
        <v>2151462.9900000002</v>
      </c>
      <c r="L110" s="176">
        <f>LOOKUP(1,0/(交易记录!C:C=C110),交易记录!W:W)</f>
        <v>2.3240000052243519</v>
      </c>
      <c r="M110" s="177">
        <f>LOOKUP(1,0/(交易记录!C:C=C110),交易记录!AA:AA)</f>
        <v>2.5109999999999997</v>
      </c>
      <c r="N110" s="178">
        <f t="shared" ca="1" si="56"/>
        <v>2.8090000000000002</v>
      </c>
      <c r="O110" s="161">
        <f t="shared" ca="1" si="57"/>
        <v>604.34595389100002</v>
      </c>
      <c r="P110" s="154">
        <f t="shared" ca="1" si="58"/>
        <v>6.1767285963523003E-3</v>
      </c>
      <c r="Q110" s="180">
        <f t="shared" ca="1" si="59"/>
        <v>64.113597102000114</v>
      </c>
      <c r="R110" s="181">
        <f t="shared" ca="1" si="60"/>
        <v>0.11867781760254892</v>
      </c>
      <c r="S110" s="179">
        <f t="shared" ca="1" si="61"/>
        <v>104.34595389100006</v>
      </c>
      <c r="T110" s="175">
        <f t="shared" ca="1" si="62"/>
        <v>0.20869190778200014</v>
      </c>
      <c r="U110" s="187">
        <f>IF(VLOOKUP($C110,'份额-产品到期日期'!$A$2:$E$1004,5,FALSE)=0,"",VLOOKUP($C110,'份额-产品到期日期'!$A$2:$E$1004,5,FALSE))</f>
        <v>45066</v>
      </c>
      <c r="V110" s="179">
        <f>SUMIF(交易记录!C:C,C110,交易记录!AD:AD)</f>
        <v>0</v>
      </c>
      <c r="W110" s="179"/>
      <c r="X110" s="411">
        <f>IF(Y110=0,SUMIFS(J$16:J1164,E$16:E1164,E110),0)</f>
        <v>1363.8000000429029</v>
      </c>
      <c r="Y110" s="405">
        <f>COUNTIFS(E$15:E109,E110)</f>
        <v>0</v>
      </c>
      <c r="Z110" s="382">
        <f>IF(VLOOKUP($C110,'份额-产品到期日期'!$A$2:$E$1004,3,FALSE)=0,"",VLOOKUP($C110,'份额-产品到期日期'!$A$2:$E$1004,3,FALSE))</f>
        <v>31238918.120000001</v>
      </c>
      <c r="AA110" s="302">
        <f t="shared" si="67"/>
        <v>6.8871238809726107E-2</v>
      </c>
      <c r="AB110" s="154" t="str">
        <f>LOOKUP(1,0/(交易记录!C:C=C110),交易记录!K:K)</f>
        <v>浙江分公司</v>
      </c>
      <c r="AC110" s="154" t="str">
        <f>LOOKUP(1,0/(交易记录!D:D=D110),交易记录!L:L)</f>
        <v>周萍</v>
      </c>
      <c r="AD110" s="36" t="str">
        <f>VLOOKUP($C110,交易记录!$C$1:AU235,10,FALSE)</f>
        <v>周萍</v>
      </c>
      <c r="AE110" s="154">
        <f>LOOKUP(1,0/(交易记录!$C:$C=$C110),交易记录!Q:Q)</f>
        <v>1</v>
      </c>
      <c r="AF110" s="27">
        <f t="shared" si="66"/>
        <v>500</v>
      </c>
      <c r="AG110" s="154">
        <f t="shared" si="63"/>
        <v>0</v>
      </c>
      <c r="AH110" s="154">
        <f t="shared" si="64"/>
        <v>0</v>
      </c>
      <c r="AI110" s="301" t="str">
        <f t="shared" ca="1" si="65"/>
        <v>BA</v>
      </c>
    </row>
    <row r="111" spans="2:35" s="7" customFormat="1" ht="32.85" customHeight="1">
      <c r="B111" s="355" t="str">
        <f>LOOKUP(1,0/(交易记录!C:C=C111),交易记录!J:J)</f>
        <v>一对多产品</v>
      </c>
      <c r="C111" s="167" t="s">
        <v>119</v>
      </c>
      <c r="D111" s="168" t="str">
        <f>VLOOKUP($C111,交易记录!$C:$P,2,FALSE)</f>
        <v>深涵量化1号</v>
      </c>
      <c r="E111" s="169" t="str">
        <f>VLOOKUP($C111,交易记录!$C:$P,3,FALSE)</f>
        <v>上海深涵投资有限公司</v>
      </c>
      <c r="F111" s="176" t="str">
        <f>LOOKUP(1,0/(交易记录!C:C=C111),交易记录!F:F)</f>
        <v>多策略灵活配置</v>
      </c>
      <c r="G111" s="176" t="str">
        <f>LOOKUP(1,0/(交易记录!C:C=C111),交易记录!G:G)</f>
        <v>多策略灵活配置</v>
      </c>
      <c r="H111" s="229"/>
      <c r="I111" s="176" t="str">
        <f>LOOKUP(1,0/(交易记录!C:C=C111),交易记录!I:I)</f>
        <v>多策略（股票+CTA)</v>
      </c>
      <c r="J111" s="403">
        <f>SUMIF(交易记录!C:C,C111,交易记录!N:N)</f>
        <v>200</v>
      </c>
      <c r="K111" s="170">
        <f>SUMIF(交易记录!C:C,C111,交易记录!T:T)</f>
        <v>1799856.01</v>
      </c>
      <c r="L111" s="176">
        <f>LOOKUP(1,0/(交易记录!C:C=C111),交易记录!W:W)</f>
        <v>1.1112000009378529</v>
      </c>
      <c r="M111" s="177">
        <f>LOOKUP(1,0/(交易记录!C:C=C111),交易记录!AA:AA)</f>
        <v>1.1558999999999999</v>
      </c>
      <c r="N111" s="178">
        <f t="shared" ca="1" si="56"/>
        <v>1.1665000000000001</v>
      </c>
      <c r="O111" s="161">
        <f t="shared" ca="1" si="57"/>
        <v>209.95320356650004</v>
      </c>
      <c r="P111" s="154">
        <f t="shared" ca="1" si="58"/>
        <v>2.1458304602116553E-3</v>
      </c>
      <c r="Q111" s="180">
        <f t="shared" ca="1" si="59"/>
        <v>1.9078473706000296</v>
      </c>
      <c r="R111" s="181">
        <f t="shared" ca="1" si="60"/>
        <v>9.1703434553163099E-3</v>
      </c>
      <c r="S111" s="179">
        <f t="shared" ca="1" si="61"/>
        <v>9.9532035665000027</v>
      </c>
      <c r="T111" s="175">
        <f t="shared" ca="1" si="62"/>
        <v>4.9766017832500016E-2</v>
      </c>
      <c r="U111" s="187">
        <f>IF(VLOOKUP($C111,'份额-产品到期日期'!$A$2:$E$1004,5,FALSE)=0,"",VLOOKUP($C111,'份额-产品到期日期'!$A$2:$E$1004,5,FALSE))</f>
        <v>45062</v>
      </c>
      <c r="V111" s="179">
        <f>SUMIF(交易记录!C:C,C111,交易记录!AD:AD)</f>
        <v>0</v>
      </c>
      <c r="W111" s="179"/>
      <c r="X111" s="410">
        <f>IF(Y111=0,SUMIFS(J$16:J1163,E$16:E1163,E111),0)</f>
        <v>200</v>
      </c>
      <c r="Y111" s="404">
        <f>COUNTIFS(E$15:E21,E111)</f>
        <v>0</v>
      </c>
      <c r="Z111" s="382">
        <f>IF(VLOOKUP($C111,'份额-产品到期日期'!$A$2:$E$1004,3,FALSE)=0,"",VLOOKUP($C111,'份额-产品到期日期'!$A$2:$E$1004,3,FALSE))</f>
        <v>16116065.42</v>
      </c>
      <c r="AA111" s="207">
        <f t="shared" si="67"/>
        <v>0.11168085777105266</v>
      </c>
      <c r="AB111" s="154" t="str">
        <f>LOOKUP(1,0/(交易记录!C:C=C111),交易记录!K:K)</f>
        <v>北京万寿路</v>
      </c>
      <c r="AC111" s="154" t="str">
        <f>LOOKUP(1,0/(交易记录!D:D=D111),交易记录!L:L)</f>
        <v>马颖、陈海燕</v>
      </c>
      <c r="AD111" s="36" t="str">
        <f>VLOOKUP($C111,交易记录!$C$1:AU236,10,FALSE)</f>
        <v>马颖、陈海燕</v>
      </c>
      <c r="AE111" s="154">
        <f>LOOKUP(1,0/(交易记录!$C:$C=$C111),交易记录!Q:Q)</f>
        <v>1</v>
      </c>
      <c r="AF111" s="27">
        <f t="shared" si="66"/>
        <v>200</v>
      </c>
      <c r="AG111" s="154">
        <f t="shared" si="63"/>
        <v>0</v>
      </c>
      <c r="AH111" s="154">
        <f t="shared" si="64"/>
        <v>0</v>
      </c>
      <c r="AI111" s="7" t="str">
        <f t="shared" ca="1" si="65"/>
        <v>P</v>
      </c>
    </row>
    <row r="112" spans="2:35" s="7" customFormat="1" ht="32.85" customHeight="1">
      <c r="B112" s="355" t="str">
        <f>LOOKUP(1,0/(交易记录!C:C=C112),交易记录!J:J)</f>
        <v>一对多产品</v>
      </c>
      <c r="C112" s="167" t="s">
        <v>122</v>
      </c>
      <c r="D112" s="168" t="str">
        <f>VLOOKUP($C112,交易记录!$C:$P,2,FALSE)</f>
        <v>伯兄汉安</v>
      </c>
      <c r="E112" s="169" t="str">
        <f>VLOOKUP($C112,交易记录!$C:$P,3,FALSE)</f>
        <v>上海伯兄资产管理中心（有限合伙）</v>
      </c>
      <c r="F112" s="176" t="str">
        <f>LOOKUP(1,0/(交易记录!C:C=C112),交易记录!F:F)</f>
        <v>量化对冲</v>
      </c>
      <c r="G112" s="176" t="str">
        <f>LOOKUP(1,0/(交易记录!C:C=C112),交易记录!G:G)</f>
        <v>量化对冲</v>
      </c>
      <c r="H112" s="229"/>
      <c r="I112" s="176" t="str">
        <f>LOOKUP(1,0/(交易记录!C:C=C112),交易记录!I:I)</f>
        <v>中性</v>
      </c>
      <c r="J112" s="403">
        <f>SUMIF(交易记录!C:C,C112,交易记录!N:N)</f>
        <v>800</v>
      </c>
      <c r="K112" s="170">
        <f>SUMIF(交易记录!C:C,C112,交易记录!T:T)</f>
        <v>8052340.21</v>
      </c>
      <c r="L112" s="176">
        <f>LOOKUP(1,0/(交易记录!C:C=C112),交易记录!W:W)</f>
        <v>0.99350000016951601</v>
      </c>
      <c r="M112" s="177">
        <f>LOOKUP(1,0/(交易记录!C:C=C112),交易记录!AA:AA)</f>
        <v>0.98519999999999985</v>
      </c>
      <c r="N112" s="178">
        <f t="shared" ca="1" si="56"/>
        <v>0.98129999999999995</v>
      </c>
      <c r="O112" s="161">
        <f t="shared" ca="1" si="57"/>
        <v>790.17614480729992</v>
      </c>
      <c r="P112" s="154">
        <f t="shared" ca="1" si="58"/>
        <v>8.0760093756943561E-3</v>
      </c>
      <c r="Q112" s="180">
        <f t="shared" ca="1" si="59"/>
        <v>-3.1404126818999223</v>
      </c>
      <c r="R112" s="181">
        <f t="shared" ca="1" si="60"/>
        <v>-3.9585870889158326E-3</v>
      </c>
      <c r="S112" s="179">
        <f t="shared" ca="1" si="61"/>
        <v>-9.8238551927000959</v>
      </c>
      <c r="T112" s="175">
        <f t="shared" ca="1" si="62"/>
        <v>-1.2279818990875119E-2</v>
      </c>
      <c r="U112" s="187">
        <f>IF(VLOOKUP($C112,'份额-产品到期日期'!$A$2:$E$1004,5,FALSE)=0,"",VLOOKUP($C112,'份额-产品到期日期'!$A$2:$E$1004,5,FALSE))</f>
        <v>45059</v>
      </c>
      <c r="V112" s="179">
        <f>SUMIF(交易记录!C:C,C112,交易记录!AD:AD)</f>
        <v>0</v>
      </c>
      <c r="W112" s="179"/>
      <c r="X112" s="410">
        <f>IF(Y112=0,SUMIFS(J$16:J1163,E$16:E1163,E112),0)</f>
        <v>1800</v>
      </c>
      <c r="Y112" s="404">
        <f>COUNTIFS(E$15:E21,E112)</f>
        <v>0</v>
      </c>
      <c r="Z112" s="382">
        <f>IF(VLOOKUP($C112,'份额-产品到期日期'!$A$2:$E$1004,3,FALSE)=0,"",VLOOKUP($C112,'份额-产品到期日期'!$A$2:$E$1004,3,FALSE))</f>
        <v>63256403.829999998</v>
      </c>
      <c r="AA112" s="207">
        <f t="shared" si="67"/>
        <v>0.12729683830336708</v>
      </c>
      <c r="AB112" s="154" t="str">
        <f>LOOKUP(1,0/(交易记录!C:C=C112),交易记录!K:K)</f>
        <v>深圳宝安兴华路</v>
      </c>
      <c r="AC112" s="154" t="str">
        <f>LOOKUP(1,0/(交易记录!D:D=D112),交易记录!L:L)</f>
        <v>刘炜</v>
      </c>
      <c r="AD112" s="36" t="str">
        <f>VLOOKUP($C112,交易记录!$C$1:AU237,10,FALSE)</f>
        <v>刘炜</v>
      </c>
      <c r="AE112" s="154">
        <f>LOOKUP(1,0/(交易记录!$C:$C=$C112),交易记录!Q:Q)</f>
        <v>1</v>
      </c>
      <c r="AF112" s="27">
        <f t="shared" si="66"/>
        <v>800</v>
      </c>
      <c r="AG112" s="154">
        <f t="shared" si="63"/>
        <v>0</v>
      </c>
      <c r="AH112" s="154">
        <f t="shared" si="64"/>
        <v>0</v>
      </c>
      <c r="AI112" s="7" t="str">
        <f t="shared" ca="1" si="65"/>
        <v>DZ</v>
      </c>
    </row>
    <row r="113" spans="2:35" s="7" customFormat="1" ht="32.85" customHeight="1">
      <c r="B113" s="355" t="str">
        <f>LOOKUP(1,0/(交易记录!C:C=C113),交易记录!J:J)</f>
        <v>一对多产品</v>
      </c>
      <c r="C113" s="167" t="s">
        <v>125</v>
      </c>
      <c r="D113" s="168" t="str">
        <f>VLOOKUP($C113,交易记录!$C:$P,2,FALSE)</f>
        <v>信弘中证500指数增强1号A</v>
      </c>
      <c r="E113" s="169" t="str">
        <f>VLOOKUP($C113,交易记录!$C:$P,3,FALSE)</f>
        <v>北京信弘天禾资产管理中心（有限合伙）</v>
      </c>
      <c r="F113" s="176" t="str">
        <f>LOOKUP(1,0/(交易记录!C:C=C113),交易记录!F:F)</f>
        <v>指数增强</v>
      </c>
      <c r="G113" s="176" t="str">
        <f>LOOKUP(1,0/(交易记录!C:C=C113),交易记录!G:G)</f>
        <v>指数增强</v>
      </c>
      <c r="H113" s="229" t="s">
        <v>1096</v>
      </c>
      <c r="I113" s="176" t="str">
        <f>LOOKUP(1,0/(交易记录!C:C=C113),交易记录!I:I)</f>
        <v>500指增</v>
      </c>
      <c r="J113" s="403">
        <f>SUMIF(交易记录!C:C,C113,交易记录!N:N)</f>
        <v>500</v>
      </c>
      <c r="K113" s="170">
        <f>SUMIF(交易记录!C:C,C113,交易记录!T:T)</f>
        <v>4172494.11</v>
      </c>
      <c r="L113" s="176">
        <f>LOOKUP(1,0/(交易记录!C:C=C113),交易记录!W:W)</f>
        <v>1.1983240402944511</v>
      </c>
      <c r="M113" s="177">
        <f>LOOKUP(1,0/(交易记录!C:C=C113),交易记录!AA:AA)</f>
        <v>1.2666999999999997</v>
      </c>
      <c r="N113" s="178">
        <f t="shared" ca="1" si="56"/>
        <v>1.4218</v>
      </c>
      <c r="O113" s="161">
        <f t="shared" ca="1" si="57"/>
        <v>593.24521255979994</v>
      </c>
      <c r="P113" s="154">
        <f t="shared" ca="1" si="58"/>
        <v>6.0632732716666979E-3</v>
      </c>
      <c r="Q113" s="180">
        <f t="shared" ca="1" si="59"/>
        <v>64.715383646100094</v>
      </c>
      <c r="R113" s="181">
        <f t="shared" ca="1" si="60"/>
        <v>0.12244414620667898</v>
      </c>
      <c r="S113" s="179">
        <f t="shared" ca="1" si="61"/>
        <v>93.245212559800009</v>
      </c>
      <c r="T113" s="175">
        <f t="shared" ca="1" si="62"/>
        <v>0.18649042511960001</v>
      </c>
      <c r="U113" s="187">
        <f>IF(VLOOKUP($C113,'份额-产品到期日期'!$A$2:$E$1004,5,FALSE)=0,"",VLOOKUP($C113,'份额-产品到期日期'!$A$2:$E$1004,5,FALSE))</f>
        <v>45056</v>
      </c>
      <c r="V113" s="179">
        <f>SUMIF(交易记录!C:C,C113,交易记录!AD:AD)</f>
        <v>0</v>
      </c>
      <c r="W113" s="179"/>
      <c r="X113" s="410">
        <f>IF(Y113=0,SUMIFS(J$16:J1163,E$16:E1163,E113),0)</f>
        <v>500</v>
      </c>
      <c r="Y113" s="404">
        <f>COUNTIFS(E$15:E21,E113)</f>
        <v>0</v>
      </c>
      <c r="Z113" s="382">
        <f>IF(VLOOKUP($C113,'份额-产品到期日期'!$A$2:$E$1004,3,FALSE)=0,"",VLOOKUP($C113,'份额-产品到期日期'!$A$2:$E$1004,3,FALSE))</f>
        <v>113421802.2</v>
      </c>
      <c r="AA113" s="207">
        <f t="shared" si="67"/>
        <v>3.6787407968024682E-2</v>
      </c>
      <c r="AB113" s="154" t="str">
        <f>LOOKUP(1,0/(交易记录!C:C=C113),交易记录!K:K)</f>
        <v>广东分公司</v>
      </c>
      <c r="AC113" s="154" t="str">
        <f>LOOKUP(1,0/(交易记录!D:D=D113),交易记录!L:L)</f>
        <v>陈坤、霍子祺</v>
      </c>
      <c r="AD113" s="36" t="str">
        <f>VLOOKUP($C113,交易记录!$C$1:AU238,10,FALSE)</f>
        <v>陈坤、霍子祺</v>
      </c>
      <c r="AE113" s="154">
        <f>LOOKUP(1,0/(交易记录!$C:$C=$C113),交易记录!Q:Q)</f>
        <v>1</v>
      </c>
      <c r="AF113" s="27">
        <f t="shared" si="66"/>
        <v>500</v>
      </c>
      <c r="AG113" s="154">
        <f t="shared" si="63"/>
        <v>0</v>
      </c>
      <c r="AH113" s="154">
        <f t="shared" si="64"/>
        <v>0</v>
      </c>
      <c r="AI113" s="7" t="str">
        <f t="shared" ca="1" si="65"/>
        <v>D</v>
      </c>
    </row>
    <row r="114" spans="2:35" s="7" customFormat="1" ht="32.85" customHeight="1">
      <c r="B114" s="355" t="str">
        <f>LOOKUP(1,0/(交易记录!C:C=C114),交易记录!J:J)</f>
        <v>一对多产品</v>
      </c>
      <c r="C114" s="167" t="s">
        <v>128</v>
      </c>
      <c r="D114" s="168" t="str">
        <f>VLOOKUP($C114,交易记录!$C:$P,2,FALSE)</f>
        <v>弈倍虎鲸B</v>
      </c>
      <c r="E114" s="169" t="str">
        <f>VLOOKUP($C114,交易记录!$C:$P,3,FALSE)</f>
        <v>上海弈倍私募基金管理有限公司</v>
      </c>
      <c r="F114" s="176" t="str">
        <f>LOOKUP(1,0/(交易记录!C:C=C114),交易记录!F:F)</f>
        <v>指数增强</v>
      </c>
      <c r="G114" s="176" t="str">
        <f>LOOKUP(1,0/(交易记录!C:C=C114),交易记录!G:G)</f>
        <v>指数增强</v>
      </c>
      <c r="H114" s="229" t="s">
        <v>1096</v>
      </c>
      <c r="I114" s="176" t="str">
        <f>LOOKUP(1,0/(交易记录!C:C=C114),交易记录!I:I)</f>
        <v>500指增</v>
      </c>
      <c r="J114" s="403">
        <f>SUMIF(交易记录!C:C,C114,交易记录!N:N)</f>
        <v>500</v>
      </c>
      <c r="K114" s="170">
        <f>SUMIF(交易记录!C:C,C114,交易记录!T:T)</f>
        <v>3358860.67</v>
      </c>
      <c r="L114" s="176">
        <f>LOOKUP(1,0/(交易记录!C:C=C114),交易记录!W:W)</f>
        <v>1.4886000019762653</v>
      </c>
      <c r="M114" s="177">
        <f>LOOKUP(1,0/(交易记录!C:C=C114),交易记录!AA:AA)</f>
        <v>1.6769000000000001</v>
      </c>
      <c r="N114" s="178">
        <f t="shared" ca="1" si="56"/>
        <v>1.8435999999999999</v>
      </c>
      <c r="O114" s="161">
        <f t="shared" ca="1" si="57"/>
        <v>619.23955312119995</v>
      </c>
      <c r="P114" s="154">
        <f t="shared" ca="1" si="58"/>
        <v>6.3289488928157701E-3</v>
      </c>
      <c r="Q114" s="180">
        <f t="shared" ca="1" si="59"/>
        <v>55.992207368899955</v>
      </c>
      <c r="R114" s="181">
        <f t="shared" ca="1" si="60"/>
        <v>9.9409624903094906E-2</v>
      </c>
      <c r="S114" s="179">
        <f t="shared" ca="1" si="61"/>
        <v>119.23955312119999</v>
      </c>
      <c r="T114" s="175">
        <f t="shared" ca="1" si="62"/>
        <v>0.23847910624239999</v>
      </c>
      <c r="U114" s="187">
        <f>IF(VLOOKUP($C114,'份额-产品到期日期'!$A$2:$E$1004,5,FALSE)=0,"",VLOOKUP($C114,'份额-产品到期日期'!$A$2:$E$1004,5,FALSE))</f>
        <v>45044</v>
      </c>
      <c r="V114" s="179">
        <f>SUMIF(交易记录!C:C,C114,交易记录!AD:AD)</f>
        <v>0</v>
      </c>
      <c r="W114" s="179"/>
      <c r="X114" s="410">
        <v>500</v>
      </c>
      <c r="Y114" s="404">
        <f>COUNTIFS(E$15:E22,E114)</f>
        <v>1</v>
      </c>
      <c r="Z114" s="382">
        <f>IF(VLOOKUP($C114,'份额-产品到期日期'!$A$2:$E$1004,3,FALSE)=0,"",VLOOKUP($C114,'份额-产品到期日期'!$A$2:$E$1004,3,FALSE))</f>
        <v>92650283.540000007</v>
      </c>
      <c r="AA114" s="207">
        <f t="shared" si="67"/>
        <v>3.6253107294052428E-2</v>
      </c>
      <c r="AB114" s="154" t="str">
        <f>LOOKUP(1,0/(交易记录!C:C=C114),交易记录!K:K)</f>
        <v>深圳嘉里建设广场</v>
      </c>
      <c r="AC114" s="154" t="str">
        <f>LOOKUP(1,0/(交易记录!D:D=D114),交易记录!L:L)</f>
        <v>钟振宇、陈露、苏晓丹</v>
      </c>
      <c r="AD114" s="36" t="str">
        <f>VLOOKUP($C114,交易记录!$C$1:AU239,10,FALSE)</f>
        <v>钟振宇、陈露、苏晓丹</v>
      </c>
      <c r="AE114" s="154">
        <f>LOOKUP(1,0/(交易记录!$C:$C=$C114),交易记录!Q:Q)</f>
        <v>1</v>
      </c>
      <c r="AF114" s="27">
        <f t="shared" si="66"/>
        <v>500</v>
      </c>
      <c r="AG114" s="154">
        <f t="shared" si="63"/>
        <v>0</v>
      </c>
      <c r="AH114" s="154">
        <f t="shared" si="64"/>
        <v>0</v>
      </c>
      <c r="AI114" s="7" t="str">
        <f t="shared" ca="1" si="65"/>
        <v>BH</v>
      </c>
    </row>
    <row r="115" spans="2:35" s="310" customFormat="1" ht="32.85" customHeight="1">
      <c r="B115" s="355" t="str">
        <f>LOOKUP(1,0/(交易记录!C:C=C115),交易记录!J:J)</f>
        <v>一对多产品</v>
      </c>
      <c r="C115" s="307" t="s">
        <v>130</v>
      </c>
      <c r="D115" s="168" t="str">
        <f>VLOOKUP($C115,交易记录!$C:$P,2,FALSE)</f>
        <v>超量子增强2号</v>
      </c>
      <c r="E115" s="169" t="str">
        <f>VLOOKUP($C115,交易记录!$C:$P,3,FALSE)</f>
        <v>深圳市前海超量子基金管理有限公司</v>
      </c>
      <c r="F115" s="176" t="str">
        <f>LOOKUP(1,0/(交易记录!C:C=C115),交易记录!F:F)</f>
        <v>指数增强</v>
      </c>
      <c r="G115" s="176" t="str">
        <f>LOOKUP(1,0/(交易记录!C:C=C115),交易记录!G:G)</f>
        <v>指数增强</v>
      </c>
      <c r="H115" s="308" t="s">
        <v>1098</v>
      </c>
      <c r="I115" s="176" t="str">
        <f>LOOKUP(1,0/(交易记录!C:C=C115),交易记录!I:I)</f>
        <v>300指增</v>
      </c>
      <c r="J115" s="403">
        <f>SUMIF(交易记录!C:C,C115,交易记录!N:N)</f>
        <v>200</v>
      </c>
      <c r="K115" s="170">
        <f>SUMIF(交易记录!C:C,C115,交易记录!T:T)</f>
        <v>2000000</v>
      </c>
      <c r="L115" s="176">
        <f>LOOKUP(1,0/(交易记录!C:C=C115),交易记录!W:W)</f>
        <v>1</v>
      </c>
      <c r="M115" s="177">
        <f>LOOKUP(1,0/(交易记录!C:C=C115),交易记录!AA:AA)</f>
        <v>1.0804</v>
      </c>
      <c r="N115" s="178">
        <f t="shared" ref="N115:N146" ca="1" si="68">LOOKUP(10000,INDIRECT($G115&amp;"!"&amp;AI115&amp;":"&amp;AI115))</f>
        <v>1.1666000000000001</v>
      </c>
      <c r="O115" s="161">
        <f t="shared" ref="O115:O146" ca="1" si="69">K115*N115/10000</f>
        <v>233.32</v>
      </c>
      <c r="P115" s="154">
        <f t="shared" ca="1" si="58"/>
        <v>2.3846512197562351E-3</v>
      </c>
      <c r="Q115" s="180">
        <f t="shared" ref="Q115:Q146" ca="1" si="70">(N115-M115)*K115/10000</f>
        <v>17.240000000000013</v>
      </c>
      <c r="R115" s="181">
        <f t="shared" ref="R115:R146" ca="1" si="71">N115/M115-1</f>
        <v>7.9785264716771609E-2</v>
      </c>
      <c r="S115" s="179">
        <f t="shared" ref="S115:S146" ca="1" si="72">(N115-L115)*K115/10000</f>
        <v>33.320000000000014</v>
      </c>
      <c r="T115" s="175">
        <f t="shared" ref="T115:T146" ca="1" si="73">(S115+V115)/J115</f>
        <v>0.16660000000000008</v>
      </c>
      <c r="U115" s="187">
        <f>IF(VLOOKUP($C115,'份额-产品到期日期'!$A$2:$E$1004,5,FALSE)=0,"",VLOOKUP($C115,'份额-产品到期日期'!$A$2:$E$1004,5,FALSE))</f>
        <v>45043</v>
      </c>
      <c r="V115" s="179">
        <f>SUMIF(交易记录!C:C,C115,交易记录!AD:AD)</f>
        <v>0</v>
      </c>
      <c r="W115" s="179"/>
      <c r="X115" s="414">
        <f>IF(Y115=0,SUMIFS(J$16:J1165,E$16:E1165,E115),0)</f>
        <v>200</v>
      </c>
      <c r="Y115" s="408">
        <f>COUNTIFS(E$15:E114,E115)</f>
        <v>0</v>
      </c>
      <c r="Z115" s="382">
        <f>IF(VLOOKUP($C115,'份额-产品到期日期'!$A$2:$E$1004,3,FALSE)=0,"",VLOOKUP($C115,'份额-产品到期日期'!$A$2:$E$1004,3,FALSE))</f>
        <v>25479416.899999999</v>
      </c>
      <c r="AA115" s="309">
        <f t="shared" si="67"/>
        <v>7.8494731957543348E-2</v>
      </c>
      <c r="AB115" s="154" t="str">
        <f>LOOKUP(1,0/(交易记录!C:C=C115),交易记录!K:K)</f>
        <v>天津分公司</v>
      </c>
      <c r="AC115" s="154" t="str">
        <f>LOOKUP(1,0/(交易记录!D:D=D115),交易记录!L:L)</f>
        <v>元宋强</v>
      </c>
      <c r="AD115" s="36" t="str">
        <f>VLOOKUP($C115,交易记录!$C$1:AU240,10,FALSE)</f>
        <v>元宋强</v>
      </c>
      <c r="AE115" s="154">
        <f>LOOKUP(1,0/(交易记录!$C:$C=$C115),交易记录!Q:Q)</f>
        <v>1</v>
      </c>
      <c r="AF115" s="27">
        <f t="shared" si="66"/>
        <v>200</v>
      </c>
      <c r="AG115" s="154">
        <f t="shared" si="63"/>
        <v>0</v>
      </c>
      <c r="AH115" s="154">
        <f t="shared" ref="AH115:AH146" si="74">AG115*J115</f>
        <v>0</v>
      </c>
      <c r="AI115" s="310" t="str">
        <f t="shared" ref="AI115:AI146" ca="1" si="75">IF(MATCH(D115,INDIRECT($G115&amp;"!$1:$1"),0)&gt;26,CHAR(ROUNDUP(MATCH(D115,INDIRECT($G115&amp;"!$1:$1"),0)/26,0)+63)&amp;CHAR(MOD(MATCH(D115,INDIRECT($G115&amp;"!$1:$1"),0)-1,26)+65),CHAR(MOD(MATCH(D115,INDIRECT($G115&amp;"!$1:$1"),0)-1,26)+65))</f>
        <v>BO</v>
      </c>
    </row>
    <row r="116" spans="2:35" s="7" customFormat="1" ht="32.85" customHeight="1">
      <c r="B116" s="355" t="str">
        <f>LOOKUP(1,0/(交易记录!C:C=C116),交易记录!J:J)</f>
        <v>一对多产品</v>
      </c>
      <c r="C116" s="167" t="s">
        <v>133</v>
      </c>
      <c r="D116" s="168" t="str">
        <f>VLOOKUP($C116,交易记录!$C:$P,2,FALSE)</f>
        <v>友莹格CTA2号</v>
      </c>
      <c r="E116" s="169" t="str">
        <f>VLOOKUP($C116,交易记录!$C:$P,3,FALSE)</f>
        <v>上海友莹格资产管理有限公司</v>
      </c>
      <c r="F116" s="176" t="str">
        <f>LOOKUP(1,0/(交易记录!C:C=C116),交易记录!F:F)</f>
        <v>宏观对冲</v>
      </c>
      <c r="G116" s="176" t="str">
        <f>LOOKUP(1,0/(交易记录!C:C=C116),交易记录!G:G)</f>
        <v>宏观对冲</v>
      </c>
      <c r="H116" s="229"/>
      <c r="I116" s="176" t="str">
        <f>LOOKUP(1,0/(交易记录!C:C=C116),交易记录!I:I)</f>
        <v>主观CTA</v>
      </c>
      <c r="J116" s="403">
        <f>SUMIF(交易记录!C:C,C116,交易记录!N:N)</f>
        <v>500</v>
      </c>
      <c r="K116" s="170">
        <f>SUMIF(交易记录!C:C,C116,交易记录!T:T)</f>
        <v>5357334.1900000004</v>
      </c>
      <c r="L116" s="176">
        <f>LOOKUP(1,0/(交易记录!C:C=C116),交易记录!W:W)</f>
        <v>0.93330000008829017</v>
      </c>
      <c r="M116" s="177">
        <f>LOOKUP(1,0/(交易记录!C:C=C116),交易记录!AA:AA)</f>
        <v>0.91400000000000003</v>
      </c>
      <c r="N116" s="178">
        <f t="shared" ca="1" si="68"/>
        <v>0.93100000000000005</v>
      </c>
      <c r="O116" s="161">
        <f t="shared" ca="1" si="69"/>
        <v>498.76781308900007</v>
      </c>
      <c r="P116" s="154">
        <f t="shared" ca="1" si="58"/>
        <v>5.0976653259807731E-3</v>
      </c>
      <c r="Q116" s="180">
        <f t="shared" ca="1" si="70"/>
        <v>9.1074681230000092</v>
      </c>
      <c r="R116" s="181">
        <f t="shared" ca="1" si="71"/>
        <v>1.8599562363238453E-2</v>
      </c>
      <c r="S116" s="179">
        <f t="shared" ca="1" si="72"/>
        <v>-1.2321869109999688</v>
      </c>
      <c r="T116" s="175">
        <f t="shared" ca="1" si="73"/>
        <v>-2.4643738219999375E-3</v>
      </c>
      <c r="U116" s="187">
        <f>IF(VLOOKUP($C116,'份额-产品到期日期'!$A$2:$E$1004,5,FALSE)=0,"",VLOOKUP($C116,'份额-产品到期日期'!$A$2:$E$1004,5,FALSE))</f>
        <v>45043</v>
      </c>
      <c r="V116" s="179">
        <f>SUMIF(交易记录!C:C,C116,交易记录!AD:AD)</f>
        <v>0</v>
      </c>
      <c r="W116" s="179"/>
      <c r="X116" s="410">
        <f>IF(Y116=0,SUMIFS(J$16:J1163,E$16:E1163,E116),0)</f>
        <v>500</v>
      </c>
      <c r="Y116" s="404">
        <f>COUNTIFS(E$15:E21,E116)</f>
        <v>0</v>
      </c>
      <c r="Z116" s="382">
        <f>IF(VLOOKUP($C116,'份额-产品到期日期'!$A$2:$E$1004,3,FALSE)=0,"",VLOOKUP($C116,'份额-产品到期日期'!$A$2:$E$1004,3,FALSE))</f>
        <v>101518894.87</v>
      </c>
      <c r="AA116" s="207">
        <f t="shared" si="67"/>
        <v>5.2771793830698542E-2</v>
      </c>
      <c r="AB116" s="154" t="str">
        <f>LOOKUP(1,0/(交易记录!C:C=C116),交易记录!K:K)</f>
        <v>深圳分公司</v>
      </c>
      <c r="AC116" s="154" t="str">
        <f>LOOKUP(1,0/(交易记录!D:D=D116),交易记录!L:L)</f>
        <v>唐丽娜、罗德文</v>
      </c>
      <c r="AD116" s="36" t="str">
        <f>VLOOKUP($C116,交易记录!$C$1:AU241,10,FALSE)</f>
        <v>唐丽娜、罗德文</v>
      </c>
      <c r="AE116" s="154">
        <f>LOOKUP(1,0/(交易记录!$C:$C=$C116),交易记录!Q:Q)</f>
        <v>1</v>
      </c>
      <c r="AF116" s="27">
        <f t="shared" ref="AF116:AF147" si="76">J116*AE116</f>
        <v>500</v>
      </c>
      <c r="AG116" s="154">
        <f t="shared" si="63"/>
        <v>0</v>
      </c>
      <c r="AH116" s="154">
        <f t="shared" si="74"/>
        <v>0</v>
      </c>
      <c r="AI116" s="7" t="str">
        <f t="shared" ca="1" si="75"/>
        <v>J</v>
      </c>
    </row>
    <row r="117" spans="2:35" s="7" customFormat="1" ht="32.85" customHeight="1">
      <c r="B117" s="355" t="str">
        <f>LOOKUP(1,0/(交易记录!C:C=C117),交易记录!J:J)</f>
        <v>一对多产品</v>
      </c>
      <c r="C117" s="167" t="s">
        <v>969</v>
      </c>
      <c r="D117" s="168" t="str">
        <f>VLOOKUP($C117,交易记录!$C:$P,2,FALSE)</f>
        <v>奇盛价值前瞻</v>
      </c>
      <c r="E117" s="169" t="str">
        <f>VLOOKUP($C117,交易记录!$C:$P,3,FALSE)</f>
        <v>深圳奇盛基金管理有限公司</v>
      </c>
      <c r="F117" s="176" t="str">
        <f>LOOKUP(1,0/(交易记录!C:C=C117),交易记录!F:F)</f>
        <v>股票多头</v>
      </c>
      <c r="G117" s="176" t="str">
        <f>LOOKUP(1,0/(交易记录!C:C=C117),交易记录!G:G)</f>
        <v>股票多头</v>
      </c>
      <c r="H117" s="229" t="s">
        <v>1093</v>
      </c>
      <c r="I117" s="176" t="str">
        <f>LOOKUP(1,0/(交易记录!C:C=C117),交易记录!I:I)</f>
        <v>主观多头</v>
      </c>
      <c r="J117" s="403">
        <f>SUMIF(交易记录!C:C,C117,交易记录!N:N)</f>
        <v>200</v>
      </c>
      <c r="K117" s="170">
        <f>SUMIF(交易记录!C:C,C117,交易记录!T:T)</f>
        <v>1976284.58</v>
      </c>
      <c r="L117" s="176">
        <f>LOOKUP(1,0/(交易记录!C:C=C117),交易记录!W:W)</f>
        <v>1.01200000255024</v>
      </c>
      <c r="M117" s="177">
        <f>LOOKUP(1,0/(交易记录!C:C=C117),交易记录!AA:AA)</f>
        <v>1.49</v>
      </c>
      <c r="N117" s="178">
        <f t="shared" ca="1" si="68"/>
        <v>1.637</v>
      </c>
      <c r="O117" s="161">
        <f t="shared" ca="1" si="69"/>
        <v>323.51778574600002</v>
      </c>
      <c r="P117" s="154">
        <f t="shared" ca="1" si="58"/>
        <v>3.306519297068555E-3</v>
      </c>
      <c r="Q117" s="180">
        <f t="shared" ca="1" si="70"/>
        <v>29.051383326000003</v>
      </c>
      <c r="R117" s="181">
        <f t="shared" ca="1" si="71"/>
        <v>9.8657718120805482E-2</v>
      </c>
      <c r="S117" s="179">
        <f t="shared" ca="1" si="72"/>
        <v>123.51778574600002</v>
      </c>
      <c r="T117" s="175">
        <f t="shared" ca="1" si="73"/>
        <v>0.61758892873000004</v>
      </c>
      <c r="U117" s="187">
        <f>IF(VLOOKUP($C117,'份额-产品到期日期'!$A$2:$E$1004,5,FALSE)=0,"",VLOOKUP($C117,'份额-产品到期日期'!$A$2:$E$1004,5,FALSE))</f>
        <v>45041</v>
      </c>
      <c r="V117" s="179">
        <f>SUMIF(交易记录!C:C,C117,交易记录!AD:AD)</f>
        <v>0</v>
      </c>
      <c r="W117" s="179"/>
      <c r="X117" s="410">
        <f>IF(Y117=0,SUMIFS(J$16:J1163,E$16:E1163,E117),0)</f>
        <v>200</v>
      </c>
      <c r="Y117" s="404">
        <f>COUNTIFS(E$15:E21,E117)</f>
        <v>0</v>
      </c>
      <c r="Z117" s="382">
        <f>IF(VLOOKUP($C117,'份额-产品到期日期'!$A$2:$E$1004,3,FALSE)=0,"",VLOOKUP($C117,'份额-产品到期日期'!$A$2:$E$1004,3,FALSE))</f>
        <v>66579835.729999997</v>
      </c>
      <c r="AA117" s="207">
        <f t="shared" si="67"/>
        <v>2.9682929648766201E-2</v>
      </c>
      <c r="AB117" s="154" t="str">
        <f>LOOKUP(1,0/(交易记录!C:C=C117),交易记录!K:K)</f>
        <v>北京宋庄路</v>
      </c>
      <c r="AC117" s="154" t="str">
        <f>LOOKUP(1,0/(交易记录!D:D=D117),交易记录!L:L)</f>
        <v>梁肇飞、龙运云</v>
      </c>
      <c r="AD117" s="36" t="str">
        <f>VLOOKUP($C117,交易记录!$C$1:AU242,10,FALSE)</f>
        <v>梁肇飞、龙运云</v>
      </c>
      <c r="AE117" s="154">
        <f>LOOKUP(1,0/(交易记录!$C:$C=$C117),交易记录!Q:Q)</f>
        <v>1</v>
      </c>
      <c r="AF117" s="27">
        <f t="shared" si="76"/>
        <v>200</v>
      </c>
      <c r="AG117" s="154">
        <f t="shared" si="63"/>
        <v>0</v>
      </c>
      <c r="AH117" s="154">
        <f t="shared" si="74"/>
        <v>0</v>
      </c>
      <c r="AI117" s="7" t="str">
        <f t="shared" ca="1" si="75"/>
        <v>EF</v>
      </c>
    </row>
    <row r="118" spans="2:35" s="7" customFormat="1" ht="32.85" customHeight="1">
      <c r="B118" s="355" t="str">
        <f>LOOKUP(1,0/(交易记录!C:C=C118),交易记录!J:J)</f>
        <v>一对多产品</v>
      </c>
      <c r="C118" s="167" t="s">
        <v>138</v>
      </c>
      <c r="D118" s="168" t="str">
        <f>VLOOKUP($C118,交易记录!$C:$P,2,FALSE)</f>
        <v>白鹭灵活多策略一号B</v>
      </c>
      <c r="E118" s="169" t="str">
        <f>VLOOKUP($C118,交易记录!$C:$P,3,FALSE)</f>
        <v>浙江白鹭资产管理股份有限公司</v>
      </c>
      <c r="F118" s="176" t="str">
        <f>LOOKUP(1,0/(交易记录!C:C=C118),交易记录!F:F)</f>
        <v>多策略灵活配置</v>
      </c>
      <c r="G118" s="176" t="str">
        <f>LOOKUP(1,0/(交易记录!C:C=C118),交易记录!G:G)</f>
        <v>多策略灵活配置</v>
      </c>
      <c r="H118" s="229"/>
      <c r="I118" s="176" t="str">
        <f>LOOKUP(1,0/(交易记录!C:C=C118),交易记录!I:I)</f>
        <v>多策略（灵活对冲+CTA)</v>
      </c>
      <c r="J118" s="403">
        <f>SUMIF(交易记录!C:C,C118,交易记录!N:N)</f>
        <v>1000</v>
      </c>
      <c r="K118" s="170">
        <f>SUMIF(交易记录!C:C,C118,交易记录!T:T)</f>
        <v>10395010.4</v>
      </c>
      <c r="L118" s="176">
        <f>LOOKUP(1,0/(交易记录!C:C=C118),交易记录!W:W)</f>
        <v>0.96199999953824</v>
      </c>
      <c r="M118" s="177">
        <f>LOOKUP(1,0/(交易记录!C:C=C118),交易记录!AA:AA)</f>
        <v>0.91159999999999997</v>
      </c>
      <c r="N118" s="178">
        <f t="shared" ca="1" si="68"/>
        <v>0.92549999999999999</v>
      </c>
      <c r="O118" s="161">
        <f t="shared" ca="1" si="69"/>
        <v>962.05821251999998</v>
      </c>
      <c r="P118" s="154">
        <f t="shared" ca="1" si="58"/>
        <v>9.8327331131592716E-3</v>
      </c>
      <c r="Q118" s="180">
        <f t="shared" ca="1" si="70"/>
        <v>14.449064456000025</v>
      </c>
      <c r="R118" s="181">
        <f t="shared" ca="1" si="71"/>
        <v>1.5247915752523156E-2</v>
      </c>
      <c r="S118" s="179">
        <f t="shared" ca="1" si="72"/>
        <v>-37.941787480000016</v>
      </c>
      <c r="T118" s="175">
        <f t="shared" ca="1" si="73"/>
        <v>-3.7941787480000017E-2</v>
      </c>
      <c r="U118" s="187">
        <f>IF(VLOOKUP($C118,'份额-产品到期日期'!$A$2:$E$1004,5,FALSE)=0,"",VLOOKUP($C118,'份额-产品到期日期'!$A$2:$E$1004,5,FALSE))</f>
        <v>45024</v>
      </c>
      <c r="V118" s="179">
        <f>SUMIF(交易记录!C:C,C118,交易记录!AD:AD)</f>
        <v>0</v>
      </c>
      <c r="W118" s="179"/>
      <c r="X118" s="410">
        <f>IF(Y118=0,SUMIFS(J$16:J1163,E$16:E1163,E118),0)</f>
        <v>2000</v>
      </c>
      <c r="Y118" s="404">
        <f>COUNTIFS(E$15:E21,E118)</f>
        <v>0</v>
      </c>
      <c r="Z118" s="382">
        <f>IF(VLOOKUP($C118,'份额-产品到期日期'!$A$2:$E$1004,3,FALSE)=0,"",VLOOKUP($C118,'份额-产品到期日期'!$A$2:$E$1004,3,FALSE))</f>
        <v>420657408.13</v>
      </c>
      <c r="AA118" s="207">
        <f t="shared" si="67"/>
        <v>2.4711345144758572E-2</v>
      </c>
      <c r="AB118" s="154" t="str">
        <f>LOOKUP(1,0/(交易记录!C:C=C118),交易记录!K:K)</f>
        <v>北京万寿路</v>
      </c>
      <c r="AC118" s="154" t="str">
        <f>LOOKUP(1,0/(交易记录!D:D=D118),交易记录!L:L)</f>
        <v>董文婷</v>
      </c>
      <c r="AD118" s="36" t="str">
        <f>VLOOKUP($C118,交易记录!$C$1:AU243,10,FALSE)</f>
        <v>董文婷</v>
      </c>
      <c r="AE118" s="154">
        <f>LOOKUP(1,0/(交易记录!$C:$C=$C118),交易记录!Q:Q)</f>
        <v>1</v>
      </c>
      <c r="AF118" s="27">
        <f t="shared" si="76"/>
        <v>1000</v>
      </c>
      <c r="AG118" s="154">
        <f t="shared" si="63"/>
        <v>0</v>
      </c>
      <c r="AH118" s="154">
        <f t="shared" si="74"/>
        <v>0</v>
      </c>
      <c r="AI118" s="7" t="str">
        <f t="shared" ca="1" si="75"/>
        <v>J</v>
      </c>
    </row>
    <row r="119" spans="2:35" s="7" customFormat="1" ht="32.85" customHeight="1">
      <c r="B119" s="355" t="str">
        <f>LOOKUP(1,0/(交易记录!C:C=C119),交易记录!J:J)</f>
        <v>一对多产品</v>
      </c>
      <c r="C119" s="167" t="s">
        <v>141</v>
      </c>
      <c r="D119" s="168" t="str">
        <f>VLOOKUP($C119,交易记录!$C:$P,2,FALSE)</f>
        <v>双隆隆富3号</v>
      </c>
      <c r="E119" s="169" t="str">
        <f>VLOOKUP($C119,交易记录!$C:$P,3,FALSE)</f>
        <v>上海双隆投资有限公司</v>
      </c>
      <c r="F119" s="176" t="str">
        <f>LOOKUP(1,0/(交易记录!C:C=C119),交易记录!F:F)</f>
        <v>量化期货</v>
      </c>
      <c r="G119" s="176" t="str">
        <f>LOOKUP(1,0/(交易记录!C:C=C119),交易记录!G:G)</f>
        <v>量化期货</v>
      </c>
      <c r="H119" s="229"/>
      <c r="I119" s="176" t="str">
        <f>LOOKUP(1,0/(交易记录!C:C=C119),交易记录!I:I)</f>
        <v>混合CTA（股指+CTA）</v>
      </c>
      <c r="J119" s="403">
        <f>SUMIF(交易记录!C:C,C119,交易记录!N:N)</f>
        <v>100</v>
      </c>
      <c r="K119" s="170">
        <f>SUMIF(交易记录!C:C,C119,交易记录!T:T)</f>
        <v>730460.19</v>
      </c>
      <c r="L119" s="176">
        <f>LOOKUP(1,0/(交易记录!C:C=C119),交易记录!W:W)</f>
        <v>1.3689999998494102</v>
      </c>
      <c r="M119" s="177">
        <f>LOOKUP(1,0/(交易记录!C:C=C119),交易记录!AA:AA)</f>
        <v>1.3284</v>
      </c>
      <c r="N119" s="178">
        <f t="shared" ca="1" si="68"/>
        <v>1.2925</v>
      </c>
      <c r="O119" s="161">
        <f t="shared" ca="1" si="69"/>
        <v>94.41197955749999</v>
      </c>
      <c r="P119" s="154">
        <f t="shared" ca="1" si="58"/>
        <v>9.6493932029570158E-4</v>
      </c>
      <c r="Q119" s="180">
        <f t="shared" ca="1" si="70"/>
        <v>-2.622352082100003</v>
      </c>
      <c r="R119" s="181">
        <f t="shared" ca="1" si="71"/>
        <v>-2.7024992472146958E-2</v>
      </c>
      <c r="S119" s="179">
        <f t="shared" ca="1" si="72"/>
        <v>-5.5880204425000182</v>
      </c>
      <c r="T119" s="175">
        <f t="shared" ca="1" si="73"/>
        <v>-5.5880204425000184E-2</v>
      </c>
      <c r="U119" s="187">
        <f>IF(VLOOKUP($C119,'份额-产品到期日期'!$A$2:$E$1004,5,FALSE)=0,"",VLOOKUP($C119,'份额-产品到期日期'!$A$2:$E$1004,5,FALSE))</f>
        <v>45016</v>
      </c>
      <c r="V119" s="179">
        <f>SUMIF(交易记录!C:C,C119,交易记录!AD:AD)</f>
        <v>0</v>
      </c>
      <c r="W119" s="179"/>
      <c r="X119" s="410">
        <f>IF(Y119=0,SUMIFS(J$16:J1163,E$16:E1163,E119),0)</f>
        <v>100</v>
      </c>
      <c r="Y119" s="404">
        <f>COUNTIFS(E$15:E21,E119)</f>
        <v>0</v>
      </c>
      <c r="Z119" s="382">
        <f>IF(VLOOKUP($C119,'份额-产品到期日期'!$A$2:$E$1004,3,FALSE)=0,"",VLOOKUP($C119,'份额-产品到期日期'!$A$2:$E$1004,3,FALSE))</f>
        <v>18236222.469999999</v>
      </c>
      <c r="AA119" s="207">
        <f t="shared" si="67"/>
        <v>4.0055455081317616E-2</v>
      </c>
      <c r="AB119" s="154" t="str">
        <f>LOOKUP(1,0/(交易记录!C:C=C119),交易记录!K:K)</f>
        <v>上海北外滩</v>
      </c>
      <c r="AC119" s="154" t="str">
        <f>LOOKUP(1,0/(交易记录!D:D=D119),交易记录!L:L)</f>
        <v>蒋浩俊</v>
      </c>
      <c r="AD119" s="36" t="str">
        <f>VLOOKUP($C119,交易记录!$C$1:AU244,10,FALSE)</f>
        <v>蒋浩俊</v>
      </c>
      <c r="AE119" s="154">
        <f>LOOKUP(1,0/(交易记录!$C:$C=$C119),交易记录!Q:Q)</f>
        <v>1</v>
      </c>
      <c r="AF119" s="27">
        <f t="shared" si="76"/>
        <v>100</v>
      </c>
      <c r="AG119" s="154">
        <f t="shared" si="63"/>
        <v>0</v>
      </c>
      <c r="AH119" s="154">
        <f t="shared" si="74"/>
        <v>0</v>
      </c>
      <c r="AI119" s="7" t="str">
        <f t="shared" ca="1" si="75"/>
        <v>AZ</v>
      </c>
    </row>
    <row r="120" spans="2:35" s="7" customFormat="1" ht="32.85" customHeight="1">
      <c r="B120" s="355" t="str">
        <f>LOOKUP(1,0/(交易记录!C:C=C120),交易记录!J:J)</f>
        <v>一对多产品</v>
      </c>
      <c r="C120" s="167" t="s">
        <v>144</v>
      </c>
      <c r="D120" s="168" t="str">
        <f>VLOOKUP($C120,交易记录!$C:$P,2,FALSE)</f>
        <v>龙旗金选对冲1号B</v>
      </c>
      <c r="E120" s="169" t="str">
        <f>VLOOKUP($C120,交易记录!$C:$P,3,FALSE)</f>
        <v>杭州龙旗科技有限公司</v>
      </c>
      <c r="F120" s="176" t="str">
        <f>LOOKUP(1,0/(交易记录!C:C=C120),交易记录!F:F)</f>
        <v>量化对冲</v>
      </c>
      <c r="G120" s="176" t="str">
        <f>LOOKUP(1,0/(交易记录!C:C=C120),交易记录!G:G)</f>
        <v>量化对冲</v>
      </c>
      <c r="H120" s="229"/>
      <c r="I120" s="176" t="str">
        <f>LOOKUP(1,0/(交易记录!C:C=C120),交易记录!I:I)</f>
        <v>中性</v>
      </c>
      <c r="J120" s="403">
        <f>SUMIF(交易记录!C:C,C120,交易记录!N:N)</f>
        <v>863.80000004290298</v>
      </c>
      <c r="K120" s="170">
        <f>SUMIF(交易记录!C:C,C120,交易记录!T:T)</f>
        <v>7610572.6899999995</v>
      </c>
      <c r="L120" s="176">
        <f>LOOKUP(1,0/(交易记录!C:C=C120),交易记录!W:W)</f>
        <v>1.1349999996424751</v>
      </c>
      <c r="M120" s="177">
        <f>LOOKUP(1,0/(交易记录!C:C=C120),交易记录!AA:AA)</f>
        <v>1.1819999999999999</v>
      </c>
      <c r="N120" s="178">
        <f t="shared" ca="1" si="68"/>
        <v>1.212</v>
      </c>
      <c r="O120" s="161">
        <f t="shared" ca="1" si="69"/>
        <v>922.40141002799999</v>
      </c>
      <c r="P120" s="154">
        <f t="shared" ca="1" si="58"/>
        <v>9.4274200562666777E-3</v>
      </c>
      <c r="Q120" s="180">
        <f t="shared" ca="1" si="70"/>
        <v>22.831718070000019</v>
      </c>
      <c r="R120" s="181">
        <f t="shared" ca="1" si="71"/>
        <v>2.5380710659898442E-2</v>
      </c>
      <c r="S120" s="179">
        <f t="shared" ca="1" si="72"/>
        <v>58.601409985096879</v>
      </c>
      <c r="T120" s="175">
        <f t="shared" ca="1" si="73"/>
        <v>6.7841410027999857E-2</v>
      </c>
      <c r="U120" s="187">
        <f>IF(VLOOKUP($C120,'份额-产品到期日期'!$A$2:$E$1004,5,FALSE)=0,"",VLOOKUP($C120,'份额-产品到期日期'!$A$2:$E$1004,5,FALSE))</f>
        <v>45016</v>
      </c>
      <c r="V120" s="179">
        <f>SUMIF(交易记录!C:C,C120,交易记录!AD:AD)</f>
        <v>0</v>
      </c>
      <c r="W120" s="179"/>
      <c r="X120" s="410">
        <f>IF(Y120=0,SUMIFS(J$16:J1163,E$16:E1163,E120),0)</f>
        <v>1363.8000000429029</v>
      </c>
      <c r="Y120" s="404">
        <f>COUNTIFS(E$15:E21,E120)</f>
        <v>0</v>
      </c>
      <c r="Z120" s="382">
        <f>IF(VLOOKUP($C120,'份额-产品到期日期'!$A$2:$E$1004,3,FALSE)=0,"",VLOOKUP($C120,'份额-产品到期日期'!$A$2:$E$1004,3,FALSE))</f>
        <v>50806208.600000001</v>
      </c>
      <c r="AA120" s="354">
        <f t="shared" si="67"/>
        <v>0.14979611546924207</v>
      </c>
      <c r="AB120" s="154" t="str">
        <f>LOOKUP(1,0/(交易记录!C:C=C120),交易记录!K:K)</f>
        <v>浙江分公司</v>
      </c>
      <c r="AC120" s="154" t="str">
        <f>LOOKUP(1,0/(交易记录!D:D=D120),交易记录!L:L)</f>
        <v>周萍</v>
      </c>
      <c r="AD120" s="36" t="str">
        <f>VLOOKUP($C120,交易记录!$C$1:AU245,10,FALSE)</f>
        <v>周萍</v>
      </c>
      <c r="AE120" s="154">
        <f>LOOKUP(1,0/(交易记录!$C:$C=$C120),交易记录!Q:Q)</f>
        <v>1</v>
      </c>
      <c r="AF120" s="27">
        <f t="shared" si="76"/>
        <v>863.80000004290298</v>
      </c>
      <c r="AG120" s="154">
        <f t="shared" si="63"/>
        <v>0</v>
      </c>
      <c r="AH120" s="154">
        <f t="shared" si="74"/>
        <v>0</v>
      </c>
      <c r="AI120" s="7" t="str">
        <f t="shared" ca="1" si="75"/>
        <v>EF</v>
      </c>
    </row>
    <row r="121" spans="2:35" s="301" customFormat="1" ht="32.85" customHeight="1">
      <c r="B121" s="355" t="str">
        <f>LOOKUP(1,0/(交易记录!C:C=C121),交易记录!J:J)</f>
        <v>一对多产品</v>
      </c>
      <c r="C121" s="304" t="s">
        <v>146</v>
      </c>
      <c r="D121" s="168" t="str">
        <f>VLOOKUP($C121,交易记录!$C:$P,2,FALSE)</f>
        <v>开思港股通中国优势</v>
      </c>
      <c r="E121" s="169" t="str">
        <f>VLOOKUP($C121,交易记录!$C:$P,3,FALSE)</f>
        <v>上海开思股权投资基金管理有限公司</v>
      </c>
      <c r="F121" s="176" t="str">
        <f>LOOKUP(1,0/(交易记录!C:C=C121),交易记录!F:F)</f>
        <v>股票多头</v>
      </c>
      <c r="G121" s="176" t="str">
        <f>LOOKUP(1,0/(交易记录!C:C=C121),交易记录!G:G)</f>
        <v>股票多头</v>
      </c>
      <c r="H121" s="300" t="s">
        <v>1099</v>
      </c>
      <c r="I121" s="176" t="str">
        <f>LOOKUP(1,0/(交易记录!C:C=C121),交易记录!I:I)</f>
        <v>主观多头</v>
      </c>
      <c r="J121" s="403">
        <f>SUMIF(交易记录!C:C,C121,交易记录!N:N)</f>
        <v>200</v>
      </c>
      <c r="K121" s="170">
        <f>SUMIF(交易记录!C:C,C121,交易记录!T:T)</f>
        <v>1103752.76</v>
      </c>
      <c r="L121" s="176">
        <f>LOOKUP(1,0/(交易记录!C:C=C121),交易记录!W:W)</f>
        <v>1.81199999898528</v>
      </c>
      <c r="M121" s="177">
        <f>LOOKUP(1,0/(交易记录!C:C=C121),交易记录!AA:AA)</f>
        <v>1.917</v>
      </c>
      <c r="N121" s="178">
        <f t="shared" ca="1" si="68"/>
        <v>2.0369999999999999</v>
      </c>
      <c r="O121" s="161">
        <f t="shared" ca="1" si="69"/>
        <v>224.83443721199998</v>
      </c>
      <c r="P121" s="154">
        <f t="shared" ca="1" si="58"/>
        <v>2.2979243739962387E-3</v>
      </c>
      <c r="Q121" s="180">
        <f t="shared" ca="1" si="70"/>
        <v>13.245033119999986</v>
      </c>
      <c r="R121" s="181">
        <f t="shared" ca="1" si="71"/>
        <v>6.2597809076682331E-2</v>
      </c>
      <c r="S121" s="179">
        <f t="shared" ca="1" si="72"/>
        <v>24.834437211999994</v>
      </c>
      <c r="T121" s="175">
        <f t="shared" ca="1" si="73"/>
        <v>0.12417218605999997</v>
      </c>
      <c r="U121" s="187">
        <f>IF(VLOOKUP($C121,'份额-产品到期日期'!$A$2:$E$1004,5,FALSE)=0,"",VLOOKUP($C121,'份额-产品到期日期'!$A$2:$E$1004,5,FALSE))</f>
        <v>45016</v>
      </c>
      <c r="V121" s="179">
        <f>SUMIF(交易记录!C:C,C121,交易记录!AD:AD)</f>
        <v>0</v>
      </c>
      <c r="W121" s="179"/>
      <c r="X121" s="411">
        <f>IF(Y121=0,SUMIFS(J$16:J1163,E$16:E1163,E121),0)</f>
        <v>200</v>
      </c>
      <c r="Y121" s="405">
        <f>COUNTIFS(E$15:E21,E121)</f>
        <v>0</v>
      </c>
      <c r="Z121" s="382">
        <f>IF(VLOOKUP($C121,'份额-产品到期日期'!$A$2:$E$1004,3,FALSE)=0,"",VLOOKUP($C121,'份额-产品到期日期'!$A$2:$E$1004,3,FALSE))</f>
        <v>436392497.88999999</v>
      </c>
      <c r="AA121" s="302">
        <f t="shared" si="67"/>
        <v>2.5292661201481502E-3</v>
      </c>
      <c r="AB121" s="154" t="str">
        <f>LOOKUP(1,0/(交易记录!C:C=C121),交易记录!K:K)</f>
        <v>上海北外滩</v>
      </c>
      <c r="AC121" s="154" t="str">
        <f>LOOKUP(1,0/(交易记录!D:D=D121),交易记录!L:L)</f>
        <v>蒋浩俊</v>
      </c>
      <c r="AD121" s="36" t="str">
        <f>VLOOKUP($C121,交易记录!$C$1:AU246,10,FALSE)</f>
        <v>蒋浩俊</v>
      </c>
      <c r="AE121" s="154">
        <f>LOOKUP(1,0/(交易记录!$C:$C=$C121),交易记录!Q:Q)</f>
        <v>1</v>
      </c>
      <c r="AF121" s="27">
        <f t="shared" si="76"/>
        <v>200</v>
      </c>
      <c r="AG121" s="154">
        <f t="shared" si="63"/>
        <v>0</v>
      </c>
      <c r="AH121" s="154">
        <f t="shared" si="74"/>
        <v>0</v>
      </c>
      <c r="AI121" s="301" t="str">
        <f t="shared" ca="1" si="75"/>
        <v>EL</v>
      </c>
    </row>
    <row r="122" spans="2:35" s="7" customFormat="1" ht="32.85" customHeight="1">
      <c r="B122" s="355" t="str">
        <f>LOOKUP(1,0/(交易记录!C:C=C122),交易记录!J:J)</f>
        <v>一对多产品</v>
      </c>
      <c r="C122" s="167" t="s">
        <v>149</v>
      </c>
      <c r="D122" s="168" t="str">
        <f>VLOOKUP($C122,交易记录!$C:$P,2,FALSE)</f>
        <v>呈瑞正乾二十六号B</v>
      </c>
      <c r="E122" s="169" t="str">
        <f>VLOOKUP($C122,交易记录!$C:$P,3,FALSE)</f>
        <v>上海呈瑞投资管理有限公司</v>
      </c>
      <c r="F122" s="176" t="str">
        <f>LOOKUP(1,0/(交易记录!C:C=C122),交易记录!F:F)</f>
        <v>量化对冲</v>
      </c>
      <c r="G122" s="176" t="str">
        <f>LOOKUP(1,0/(交易记录!C:C=C122),交易记录!G:G)</f>
        <v>量化对冲</v>
      </c>
      <c r="H122" s="229"/>
      <c r="I122" s="176" t="str">
        <f>LOOKUP(1,0/(交易记录!C:C=C122),交易记录!I:I)</f>
        <v>T0策略</v>
      </c>
      <c r="J122" s="403">
        <f>SUMIF(交易记录!C:C,C122,交易记录!N:N)</f>
        <v>1500</v>
      </c>
      <c r="K122" s="170">
        <f>SUMIF(交易记录!C:C,C122,交易记录!T:T)</f>
        <v>11688417.76</v>
      </c>
      <c r="L122" s="176">
        <f>LOOKUP(1,0/(交易记录!C:C=C122),交易记录!W:W)</f>
        <v>1.183732</v>
      </c>
      <c r="M122" s="177">
        <f>LOOKUP(1,0/(交易记录!C:C=C122),交易记录!AA:AA)</f>
        <v>1.2403</v>
      </c>
      <c r="N122" s="178">
        <f t="shared" ca="1" si="68"/>
        <v>1.2484999999999999</v>
      </c>
      <c r="O122" s="161">
        <f t="shared" ca="1" si="69"/>
        <v>1459.2989573360001</v>
      </c>
      <c r="P122" s="154">
        <f t="shared" ca="1" si="58"/>
        <v>1.4914791010630441E-2</v>
      </c>
      <c r="Q122" s="180">
        <f t="shared" ca="1" si="70"/>
        <v>9.5845025631999832</v>
      </c>
      <c r="R122" s="181">
        <f t="shared" ca="1" si="71"/>
        <v>6.6113037168427091E-3</v>
      </c>
      <c r="S122" s="179">
        <f t="shared" ca="1" si="72"/>
        <v>75.703544147967918</v>
      </c>
      <c r="T122" s="175">
        <f t="shared" ca="1" si="73"/>
        <v>5.0469029431978611E-2</v>
      </c>
      <c r="U122" s="187">
        <f>IF(VLOOKUP($C122,'份额-产品到期日期'!$A$2:$E$1004,5,FALSE)=0,"",VLOOKUP($C122,'份额-产品到期日期'!$A$2:$E$1004,5,FALSE))</f>
        <v>45016</v>
      </c>
      <c r="V122" s="179">
        <f>SUMIF(交易记录!C:C,C122,交易记录!AD:AD)</f>
        <v>0</v>
      </c>
      <c r="W122" s="179"/>
      <c r="X122" s="410">
        <f>IF(Y122=0,SUMIFS(J$16:J1163,E$16:E1163,E122),0)</f>
        <v>1500</v>
      </c>
      <c r="Y122" s="404">
        <f>COUNTIFS(E$15:E21,E122)</f>
        <v>0</v>
      </c>
      <c r="Z122" s="382">
        <f>IF(VLOOKUP($C122,'份额-产品到期日期'!$A$2:$E$1004,3,FALSE)=0,"",VLOOKUP($C122,'份额-产品到期日期'!$A$2:$E$1004,3,FALSE))</f>
        <v>138014960.72999999</v>
      </c>
      <c r="AA122" s="207">
        <f t="shared" si="67"/>
        <v>8.4689498139742733E-2</v>
      </c>
      <c r="AB122" s="154" t="str">
        <f>LOOKUP(1,0/(交易记录!C:C=C122),交易记录!K:K)</f>
        <v>福建分公司</v>
      </c>
      <c r="AC122" s="154" t="str">
        <f>LOOKUP(1,0/(交易记录!D:D=D122),交易记录!L:L)</f>
        <v>倪婷婷、高挺</v>
      </c>
      <c r="AD122" s="36" t="str">
        <f>VLOOKUP($C122,交易记录!$C$1:AU247,10,FALSE)</f>
        <v>倪婷婷、高挺</v>
      </c>
      <c r="AE122" s="154">
        <f>LOOKUP(1,0/(交易记录!$C:$C=$C122),交易记录!Q:Q)</f>
        <v>1</v>
      </c>
      <c r="AF122" s="27">
        <f t="shared" si="76"/>
        <v>1500</v>
      </c>
      <c r="AG122" s="154">
        <f t="shared" si="63"/>
        <v>0</v>
      </c>
      <c r="AH122" s="154">
        <f t="shared" si="74"/>
        <v>0</v>
      </c>
      <c r="AI122" s="7" t="str">
        <f t="shared" ca="1" si="75"/>
        <v>EL</v>
      </c>
    </row>
    <row r="123" spans="2:35" s="7" customFormat="1" ht="32.85" customHeight="1">
      <c r="B123" s="355" t="str">
        <f>LOOKUP(1,0/(交易记录!C:C=C123),交易记录!J:J)</f>
        <v>一对多产品</v>
      </c>
      <c r="C123" s="167" t="s">
        <v>152</v>
      </c>
      <c r="D123" s="168" t="str">
        <f>VLOOKUP($C123,交易记录!$C:$P,2,FALSE)</f>
        <v>致远稳健三十号A</v>
      </c>
      <c r="E123" s="169" t="str">
        <f>VLOOKUP($C123,交易记录!$C:$P,3,FALSE)</f>
        <v>致诚卓远（珠海）投资管理合伙企业（有限合伙）</v>
      </c>
      <c r="F123" s="176" t="str">
        <f>LOOKUP(1,0/(交易记录!C:C=C123),交易记录!F:F)</f>
        <v>量化对冲</v>
      </c>
      <c r="G123" s="176" t="str">
        <f>LOOKUP(1,0/(交易记录!C:C=C123),交易记录!G:G)</f>
        <v>量化对冲</v>
      </c>
      <c r="H123" s="229"/>
      <c r="I123" s="176" t="str">
        <f>LOOKUP(1,0/(交易记录!C:C=C123),交易记录!I:I)</f>
        <v>中性</v>
      </c>
      <c r="J123" s="403">
        <f>SUMIF(交易记录!C:C,C123,交易记录!N:N)</f>
        <v>1000</v>
      </c>
      <c r="K123" s="170">
        <f>SUMIF(交易记录!C:C,C123,交易记录!T:T)</f>
        <v>10379964.859999999</v>
      </c>
      <c r="L123" s="176">
        <f>LOOKUP(1,0/(交易记录!C:C=C123),交易记录!W:W)</f>
        <v>0.96339439823498596</v>
      </c>
      <c r="M123" s="177">
        <f>LOOKUP(1,0/(交易记录!C:C=C123),交易记录!AA:AA)</f>
        <v>0.998</v>
      </c>
      <c r="N123" s="178">
        <f t="shared" ca="1" si="68"/>
        <v>1.008</v>
      </c>
      <c r="O123" s="161">
        <f t="shared" ca="1" si="69"/>
        <v>1046.300457888</v>
      </c>
      <c r="P123" s="154">
        <f t="shared" ca="1" si="58"/>
        <v>1.069373248385962E-2</v>
      </c>
      <c r="Q123" s="180">
        <f t="shared" ca="1" si="70"/>
        <v>10.379964860000008</v>
      </c>
      <c r="R123" s="181">
        <f t="shared" ca="1" si="71"/>
        <v>1.002004008016022E-2</v>
      </c>
      <c r="S123" s="179">
        <f t="shared" ca="1" si="72"/>
        <v>46.300457887999976</v>
      </c>
      <c r="T123" s="175">
        <f t="shared" ca="1" si="73"/>
        <v>4.6300457887999975E-2</v>
      </c>
      <c r="U123" s="187">
        <f>IF(VLOOKUP($C123,'份额-产品到期日期'!$A$2:$E$1004,5,FALSE)=0,"",VLOOKUP($C123,'份额-产品到期日期'!$A$2:$E$1004,5,FALSE))</f>
        <v>45013</v>
      </c>
      <c r="V123" s="179">
        <f>SUMIF(交易记录!C:C,C123,交易记录!AD:AD)</f>
        <v>0</v>
      </c>
      <c r="W123" s="179"/>
      <c r="X123" s="410">
        <f>IF(Y123=0,SUMIFS(J$16:J1164,E$16:E1164,E123),0)</f>
        <v>1000</v>
      </c>
      <c r="Y123" s="404">
        <f>COUNTIFS(E$15:E122,E123)</f>
        <v>0</v>
      </c>
      <c r="Z123" s="382">
        <f>IF(VLOOKUP($C123,'份额-产品到期日期'!$A$2:$E$1004,3,FALSE)=0,"",VLOOKUP($C123,'份额-产品到期日期'!$A$2:$E$1004,3,FALSE))</f>
        <v>275728057.20999998</v>
      </c>
      <c r="AA123" s="207">
        <f t="shared" si="67"/>
        <v>3.7645660601359883E-2</v>
      </c>
      <c r="AB123" s="154" t="str">
        <f>LOOKUP(1,0/(交易记录!C:C=C123),交易记录!K:K)</f>
        <v>深圳爱国路</v>
      </c>
      <c r="AC123" s="154" t="str">
        <f>LOOKUP(1,0/(交易记录!D:D=D123),交易记录!L:L)</f>
        <v>韩耀文</v>
      </c>
      <c r="AD123" s="36" t="str">
        <f>VLOOKUP($C123,交易记录!$C$1:AU248,10,FALSE)</f>
        <v>韩耀文</v>
      </c>
      <c r="AE123" s="154">
        <f>LOOKUP(1,0/(交易记录!$C:$C=$C123),交易记录!Q:Q)</f>
        <v>1</v>
      </c>
      <c r="AF123" s="27">
        <f t="shared" si="76"/>
        <v>1000</v>
      </c>
      <c r="AG123" s="154">
        <f t="shared" si="63"/>
        <v>0</v>
      </c>
      <c r="AH123" s="154">
        <f t="shared" si="74"/>
        <v>0</v>
      </c>
      <c r="AI123" s="7" t="str">
        <f t="shared" ca="1" si="75"/>
        <v>ER</v>
      </c>
    </row>
    <row r="124" spans="2:35" s="7" customFormat="1" ht="32.85" customHeight="1">
      <c r="B124" s="355" t="str">
        <f>LOOKUP(1,0/(交易记录!C:C=C124),交易记录!J:J)</f>
        <v>一对多产品</v>
      </c>
      <c r="C124" s="167" t="s">
        <v>157</v>
      </c>
      <c r="D124" s="168" t="str">
        <f>VLOOKUP($C124,交易记录!$C:$P,2,FALSE)</f>
        <v>同温层量化阿尔法3号</v>
      </c>
      <c r="E124" s="169" t="str">
        <f>VLOOKUP($C124,交易记录!$C:$P,3,FALSE)</f>
        <v>武汉同温层资产管理有限责任公司</v>
      </c>
      <c r="F124" s="176" t="str">
        <f>LOOKUP(1,0/(交易记录!C:C=C124),交易记录!F:F)</f>
        <v>量化对冲</v>
      </c>
      <c r="G124" s="176" t="str">
        <f>LOOKUP(1,0/(交易记录!C:C=C124),交易记录!G:G)</f>
        <v>量化对冲</v>
      </c>
      <c r="H124" s="229"/>
      <c r="I124" s="176" t="str">
        <f>LOOKUP(1,0/(交易记录!C:C=C124),交易记录!I:I)</f>
        <v>中性</v>
      </c>
      <c r="J124" s="403">
        <f>SUMIF(交易记录!C:C,C124,交易记录!N:N)</f>
        <v>2000</v>
      </c>
      <c r="K124" s="170">
        <f>SUMIF(交易记录!C:C,C124,交易记录!T:T)</f>
        <v>17210823.109999999</v>
      </c>
      <c r="L124" s="176">
        <f>LOOKUP(1,0/(交易记录!C:C=C124),交易记录!W:W)</f>
        <v>1.1620594710766277</v>
      </c>
      <c r="M124" s="177">
        <f>LOOKUP(1,0/(交易记录!C:C=C124),交易记录!AA:AA)</f>
        <v>1.1936</v>
      </c>
      <c r="N124" s="178">
        <f t="shared" ca="1" si="68"/>
        <v>1.2145999999999999</v>
      </c>
      <c r="O124" s="161">
        <f t="shared" ca="1" si="69"/>
        <v>2090.4265749405999</v>
      </c>
      <c r="P124" s="154">
        <f t="shared" ca="1" si="58"/>
        <v>2.1365242078445701E-2</v>
      </c>
      <c r="Q124" s="180">
        <f t="shared" ca="1" si="70"/>
        <v>36.14272853099984</v>
      </c>
      <c r="R124" s="181">
        <f t="shared" ca="1" si="71"/>
        <v>1.7593833780160884E-2</v>
      </c>
      <c r="S124" s="179">
        <f t="shared" ca="1" si="72"/>
        <v>90.426574940599835</v>
      </c>
      <c r="T124" s="175">
        <f t="shared" ca="1" si="73"/>
        <v>4.5213287470299915E-2</v>
      </c>
      <c r="U124" s="187">
        <f>IF(VLOOKUP($C124,'份额-产品到期日期'!$A$2:$E$1004,5,FALSE)=0,"",VLOOKUP($C124,'份额-产品到期日期'!$A$2:$E$1004,5,FALSE))</f>
        <v>45010</v>
      </c>
      <c r="V124" s="179">
        <f>SUMIF(交易记录!C:C,C124,交易记录!AD:AD)</f>
        <v>0</v>
      </c>
      <c r="W124" s="179"/>
      <c r="X124" s="410">
        <f>IF(Y124=0,SUMIFS(J$16:J1166,E$16:E1166,E124),0)</f>
        <v>2000</v>
      </c>
      <c r="Y124" s="404">
        <f>COUNTIFS(E$15:E123,E124)</f>
        <v>0</v>
      </c>
      <c r="Z124" s="382">
        <f>IF(VLOOKUP($C124,'份额-产品到期日期'!$A$2:$E$1004,3,FALSE)=0,"",VLOOKUP($C124,'份额-产品到期日期'!$A$2:$E$1004,3,FALSE))</f>
        <v>178706134.74000001</v>
      </c>
      <c r="AA124" s="207">
        <f t="shared" si="67"/>
        <v>9.6307959069452581E-2</v>
      </c>
      <c r="AB124" s="154" t="str">
        <f>LOOKUP(1,0/(交易记录!C:C=C124),交易记录!K:K)</f>
        <v>武汉中山大道</v>
      </c>
      <c r="AC124" s="154" t="str">
        <f>LOOKUP(1,0/(交易记录!D:D=D124),交易记录!L:L)</f>
        <v>杨柳</v>
      </c>
      <c r="AD124" s="36" t="str">
        <f>VLOOKUP($C124,交易记录!$C$1:AU249,10,FALSE)</f>
        <v>杨柳</v>
      </c>
      <c r="AE124" s="154">
        <f>LOOKUP(1,0/(交易记录!$C:$C=$C124),交易记录!Q:Q)</f>
        <v>1</v>
      </c>
      <c r="AF124" s="27">
        <f t="shared" si="76"/>
        <v>2000</v>
      </c>
      <c r="AG124" s="154">
        <f t="shared" si="63"/>
        <v>0</v>
      </c>
      <c r="AH124" s="154">
        <f t="shared" si="74"/>
        <v>0</v>
      </c>
      <c r="AI124" s="7" t="str">
        <f t="shared" ca="1" si="75"/>
        <v>EX</v>
      </c>
    </row>
    <row r="125" spans="2:35" s="301" customFormat="1" ht="32.85" customHeight="1">
      <c r="B125" s="355" t="str">
        <f>LOOKUP(1,0/(交易记录!C:C=C125),交易记录!J:J)</f>
        <v>一对多产品</v>
      </c>
      <c r="C125" s="304" t="s">
        <v>161</v>
      </c>
      <c r="D125" s="168" t="str">
        <f>VLOOKUP($C125,交易记录!$C:$P,2,FALSE)</f>
        <v>白鹭博学多策略一号C</v>
      </c>
      <c r="E125" s="169" t="str">
        <f>VLOOKUP($C125,交易记录!$C:$P,3,FALSE)</f>
        <v>浙江白鹭资产管理股份有限公司</v>
      </c>
      <c r="F125" s="176" t="str">
        <f>LOOKUP(1,0/(交易记录!C:C=C125),交易记录!F:F)</f>
        <v>多策略灵活配置</v>
      </c>
      <c r="G125" s="176" t="str">
        <f>LOOKUP(1,0/(交易记录!C:C=C125),交易记录!G:G)</f>
        <v>多策略灵活配置</v>
      </c>
      <c r="H125" s="300"/>
      <c r="I125" s="176" t="str">
        <f>LOOKUP(1,0/(交易记录!C:C=C125),交易记录!I:I)</f>
        <v>多策略（指增+CTA)</v>
      </c>
      <c r="J125" s="403">
        <f>SUMIF(交易记录!C:C,C125,交易记录!N:N)</f>
        <v>1000</v>
      </c>
      <c r="K125" s="170">
        <f>SUMIF(交易记录!C:C,C125,交易记录!T:T)</f>
        <v>10081512.719999999</v>
      </c>
      <c r="L125" s="176">
        <f>LOOKUP(1,0/(交易记录!C:C=C125),交易记录!W:W)</f>
        <v>0.99191463401734437</v>
      </c>
      <c r="M125" s="177">
        <f>LOOKUP(1,0/(交易记录!C:C=C125),交易记录!AA:AA)</f>
        <v>0.95199999999999996</v>
      </c>
      <c r="N125" s="178">
        <f t="shared" ca="1" si="68"/>
        <v>1.002</v>
      </c>
      <c r="O125" s="161">
        <f t="shared" ca="1" si="69"/>
        <v>1010.1675745439999</v>
      </c>
      <c r="P125" s="154">
        <f t="shared" ca="1" si="58"/>
        <v>1.0324435705445513E-2</v>
      </c>
      <c r="Q125" s="180">
        <f t="shared" ca="1" si="70"/>
        <v>50.407563600000039</v>
      </c>
      <c r="R125" s="181">
        <f t="shared" ca="1" si="71"/>
        <v>5.252100840336138E-2</v>
      </c>
      <c r="S125" s="179">
        <f t="shared" ca="1" si="72"/>
        <v>10.167574543999807</v>
      </c>
      <c r="T125" s="175">
        <f t="shared" ca="1" si="73"/>
        <v>1.0167574543999807E-2</v>
      </c>
      <c r="U125" s="187">
        <f>IF(VLOOKUP($C125,'份额-产品到期日期'!$A$2:$E$1004,5,FALSE)=0,"",VLOOKUP($C125,'份额-产品到期日期'!$A$2:$E$1004,5,FALSE))</f>
        <v>44996</v>
      </c>
      <c r="V125" s="179">
        <f>SUMIF(交易记录!C:C,C125,交易记录!AD:AD)</f>
        <v>0</v>
      </c>
      <c r="W125" s="179"/>
      <c r="X125" s="411">
        <f>IF(Y125=0,SUMIFS(J$16:J1163,E$16:E1163,E125),0)</f>
        <v>2000</v>
      </c>
      <c r="Y125" s="405">
        <f>COUNTIFS(E$15:E21,E125)</f>
        <v>0</v>
      </c>
      <c r="Z125" s="382">
        <f>IF(VLOOKUP($C125,'份额-产品到期日期'!$A$2:$E$1004,3,FALSE)=0,"",VLOOKUP($C125,'份额-产品到期日期'!$A$2:$E$1004,3,FALSE))</f>
        <v>169020222.83000001</v>
      </c>
      <c r="AA125" s="302">
        <f t="shared" si="67"/>
        <v>5.9646783983594388E-2</v>
      </c>
      <c r="AB125" s="154" t="str">
        <f>LOOKUP(1,0/(交易记录!C:C=C125),交易记录!K:K)</f>
        <v>北京万寿路</v>
      </c>
      <c r="AC125" s="154" t="str">
        <f>LOOKUP(1,0/(交易记录!D:D=D125),交易记录!L:L)</f>
        <v>董文婷、路晓霁</v>
      </c>
      <c r="AD125" s="36" t="str">
        <f>VLOOKUP($C125,交易记录!$C$1:AU250,10,FALSE)</f>
        <v>董文婷、路晓霁</v>
      </c>
      <c r="AE125" s="154">
        <f>LOOKUP(1,0/(交易记录!$C:$C=$C125),交易记录!Q:Q)</f>
        <v>1</v>
      </c>
      <c r="AF125" s="27">
        <f t="shared" si="76"/>
        <v>1000</v>
      </c>
      <c r="AG125" s="154">
        <f t="shared" si="63"/>
        <v>0</v>
      </c>
      <c r="AH125" s="154">
        <f t="shared" si="74"/>
        <v>0</v>
      </c>
      <c r="AI125" s="301" t="str">
        <f t="shared" ca="1" si="75"/>
        <v>AN</v>
      </c>
    </row>
    <row r="126" spans="2:35" s="7" customFormat="1" ht="32.85" customHeight="1">
      <c r="B126" s="355" t="str">
        <f>LOOKUP(1,0/(交易记录!C:C=C126),交易记录!J:J)</f>
        <v>一对多产品</v>
      </c>
      <c r="C126" s="167" t="s">
        <v>163</v>
      </c>
      <c r="D126" s="168" t="str">
        <f>VLOOKUP($C126,交易记录!$C:$P,2,FALSE)</f>
        <v>衍盛量化一期</v>
      </c>
      <c r="E126" s="169" t="str">
        <f>VLOOKUP($C126,交易记录!$C:$P,3,FALSE)</f>
        <v>深圳市衍盛资产管理有限公司</v>
      </c>
      <c r="F126" s="176" t="str">
        <f>LOOKUP(1,0/(交易记录!C:C=C126),交易记录!F:F)</f>
        <v>量化对冲</v>
      </c>
      <c r="G126" s="176" t="str">
        <f>LOOKUP(1,0/(交易记录!C:C=C126),交易记录!G:G)</f>
        <v>量化对冲</v>
      </c>
      <c r="H126" s="229"/>
      <c r="I126" s="176" t="str">
        <f>LOOKUP(1,0/(交易记录!C:C=C126),交易记录!I:I)</f>
        <v>中性</v>
      </c>
      <c r="J126" s="403">
        <f>SUMIF(交易记录!C:C,C126,交易记录!N:N)</f>
        <v>1000</v>
      </c>
      <c r="K126" s="170">
        <f>SUMIF(交易记录!C:C,C126,交易记录!T:T)</f>
        <v>7002801.1200000001</v>
      </c>
      <c r="L126" s="176">
        <f>LOOKUP(1,0/(交易记录!C:C=C126),交易记录!W:W)</f>
        <v>1.4280000000913919</v>
      </c>
      <c r="M126" s="177">
        <f>LOOKUP(1,0/(交易记录!C:C=C126),交易记录!AA:AA)</f>
        <v>1.3919999999999999</v>
      </c>
      <c r="N126" s="178">
        <f t="shared" ca="1" si="68"/>
        <v>1.429</v>
      </c>
      <c r="O126" s="161">
        <f t="shared" ca="1" si="69"/>
        <v>1000.7002800480001</v>
      </c>
      <c r="P126" s="154">
        <f t="shared" ca="1" si="58"/>
        <v>1.0227675053261056E-2</v>
      </c>
      <c r="Q126" s="180">
        <f t="shared" ca="1" si="70"/>
        <v>25.910364144000102</v>
      </c>
      <c r="R126" s="181">
        <f t="shared" ca="1" si="71"/>
        <v>2.6580459770115139E-2</v>
      </c>
      <c r="S126" s="179">
        <f t="shared" ca="1" si="72"/>
        <v>0.70028004800007482</v>
      </c>
      <c r="T126" s="175">
        <f t="shared" ca="1" si="73"/>
        <v>7.0028004800007479E-4</v>
      </c>
      <c r="U126" s="187">
        <f>IF(VLOOKUP($C126,'份额-产品到期日期'!$A$2:$E$1004,5,FALSE)=0,"",VLOOKUP($C126,'份额-产品到期日期'!$A$2:$E$1004,5,FALSE))</f>
        <v>44995</v>
      </c>
      <c r="V126" s="179">
        <f>SUMIF(交易记录!C:C,C126,交易记录!AD:AD)</f>
        <v>0</v>
      </c>
      <c r="W126" s="179"/>
      <c r="X126" s="410">
        <f>IF(Y126=0,SUMIFS(J$16:J1163,E$16:E1163,E126),0)</f>
        <v>1000</v>
      </c>
      <c r="Y126" s="404">
        <f>COUNTIFS(E$15:E21,E126)</f>
        <v>0</v>
      </c>
      <c r="Z126" s="382">
        <f>IF(VLOOKUP($C126,'份额-产品到期日期'!$A$2:$E$1004,3,FALSE)=0,"",VLOOKUP($C126,'份额-产品到期日期'!$A$2:$E$1004,3,FALSE))</f>
        <v>209439489.72</v>
      </c>
      <c r="AA126" s="207">
        <f t="shared" si="67"/>
        <v>3.3435915687925213E-2</v>
      </c>
      <c r="AB126" s="154" t="str">
        <f>LOOKUP(1,0/(交易记录!C:C=C126),交易记录!K:K)</f>
        <v>北京建国门外大街</v>
      </c>
      <c r="AC126" s="154" t="str">
        <f>LOOKUP(1,0/(交易记录!D:D=D126),交易记录!L:L)</f>
        <v>孙晓蕾</v>
      </c>
      <c r="AD126" s="36" t="str">
        <f>VLOOKUP($C126,交易记录!$C$1:AU251,10,FALSE)</f>
        <v>孙晓蕾</v>
      </c>
      <c r="AE126" s="154">
        <f>LOOKUP(1,0/(交易记录!$C:$C=$C126),交易记录!Q:Q)</f>
        <v>1</v>
      </c>
      <c r="AF126" s="27">
        <f t="shared" si="76"/>
        <v>1000</v>
      </c>
      <c r="AG126" s="154">
        <f t="shared" si="63"/>
        <v>0</v>
      </c>
      <c r="AH126" s="154">
        <f t="shared" si="74"/>
        <v>0</v>
      </c>
      <c r="AI126" s="7" t="str">
        <f t="shared" ca="1" si="75"/>
        <v>FD</v>
      </c>
    </row>
    <row r="127" spans="2:35" s="301" customFormat="1" ht="32.85" customHeight="1">
      <c r="B127" s="355" t="str">
        <f>LOOKUP(1,0/(交易记录!C:C=C127),交易记录!J:J)</f>
        <v>一对多产品</v>
      </c>
      <c r="C127" s="304" t="s">
        <v>166</v>
      </c>
      <c r="D127" s="168" t="str">
        <f>VLOOKUP($C127,交易记录!$C:$P,2,FALSE)</f>
        <v>清哲理享云启1号</v>
      </c>
      <c r="E127" s="169" t="str">
        <f>VLOOKUP($C127,交易记录!$C:$P,3,FALSE)</f>
        <v>杭州清哲投资管理有限公司</v>
      </c>
      <c r="F127" s="176" t="str">
        <f>LOOKUP(1,0/(交易记录!C:C=C127),交易记录!F:F)</f>
        <v>空气指增</v>
      </c>
      <c r="G127" s="176" t="str">
        <f>LOOKUP(1,0/(交易记录!C:C=C127),交易记录!G:G)</f>
        <v>空气指增</v>
      </c>
      <c r="H127" s="300" t="s">
        <v>1093</v>
      </c>
      <c r="I127" s="176" t="str">
        <f>LOOKUP(1,0/(交易记录!C:C=C127),交易记录!I:I)</f>
        <v>量化选股</v>
      </c>
      <c r="J127" s="403">
        <f>SUMIF(交易记录!C:C,C127,交易记录!N:N)</f>
        <v>400</v>
      </c>
      <c r="K127" s="170">
        <f>SUMIF(交易记录!C:C,C127,交易记录!T:T)</f>
        <v>3680530</v>
      </c>
      <c r="L127" s="176">
        <f>LOOKUP(1,0/(交易记录!C:C=C127),交易记录!W:W)</f>
        <v>1.0867999989132</v>
      </c>
      <c r="M127" s="177">
        <f>LOOKUP(1,0/(交易记录!C:C=C127),交易记录!AA:AA)</f>
        <v>1.0104</v>
      </c>
      <c r="N127" s="178">
        <f t="shared" ca="1" si="68"/>
        <v>1.1348</v>
      </c>
      <c r="O127" s="161">
        <f t="shared" ca="1" si="69"/>
        <v>417.66654440000002</v>
      </c>
      <c r="P127" s="154">
        <f t="shared" ca="1" si="58"/>
        <v>4.2687683634271894E-3</v>
      </c>
      <c r="Q127" s="180">
        <f t="shared" ca="1" si="70"/>
        <v>45.785793200000029</v>
      </c>
      <c r="R127" s="181">
        <f t="shared" ca="1" si="71"/>
        <v>0.12311955661124308</v>
      </c>
      <c r="S127" s="179">
        <f t="shared" ca="1" si="72"/>
        <v>17.66654440000001</v>
      </c>
      <c r="T127" s="175">
        <f t="shared" ca="1" si="73"/>
        <v>4.4166361000000022E-2</v>
      </c>
      <c r="U127" s="187">
        <f>IF(VLOOKUP($C127,'份额-产品到期日期'!$A$2:$E$1004,5,FALSE)=0,"",VLOOKUP($C127,'份额-产品到期日期'!$A$2:$E$1004,5,FALSE))</f>
        <v>44995</v>
      </c>
      <c r="V127" s="179">
        <f>SUMIF(交易记录!C:C,C127,交易记录!AD:AD)</f>
        <v>0</v>
      </c>
      <c r="W127" s="179"/>
      <c r="X127" s="411">
        <f>IF(Y127=0,SUMIFS(J$16:J1164,E$16:E1164,E127),0)</f>
        <v>400</v>
      </c>
      <c r="Y127" s="405">
        <f>COUNTIFS(E$15:E126,E127)</f>
        <v>0</v>
      </c>
      <c r="Z127" s="382">
        <f>IF(VLOOKUP($C127,'份额-产品到期日期'!$A$2:$E$1004,3,FALSE)=0,"",VLOOKUP($C127,'份额-产品到期日期'!$A$2:$E$1004,3,FALSE))</f>
        <v>62922291.799999997</v>
      </c>
      <c r="AA127" s="302">
        <f t="shared" si="67"/>
        <v>5.8493260412361525E-2</v>
      </c>
      <c r="AB127" s="154" t="str">
        <f>LOOKUP(1,0/(交易记录!C:C=C127),交易记录!K:K)</f>
        <v>北京万寿路</v>
      </c>
      <c r="AC127" s="154" t="str">
        <f>LOOKUP(1,0/(交易记录!D:D=D127),交易记录!L:L)</f>
        <v>马颖、方勍</v>
      </c>
      <c r="AD127" s="36" t="str">
        <f>VLOOKUP($C127,交易记录!$C$1:AU252,10,FALSE)</f>
        <v>马颖、方勍</v>
      </c>
      <c r="AE127" s="154">
        <f>LOOKUP(1,0/(交易记录!$C:$C=$C127),交易记录!Q:Q)</f>
        <v>1</v>
      </c>
      <c r="AF127" s="27">
        <f t="shared" si="76"/>
        <v>400</v>
      </c>
      <c r="AG127" s="154">
        <f t="shared" si="63"/>
        <v>0</v>
      </c>
      <c r="AH127" s="154">
        <f t="shared" si="74"/>
        <v>0</v>
      </c>
      <c r="AI127" s="301" t="str">
        <f t="shared" ca="1" si="75"/>
        <v>K</v>
      </c>
    </row>
    <row r="128" spans="2:35" s="7" customFormat="1" ht="32.85" customHeight="1">
      <c r="B128" s="355" t="str">
        <f>LOOKUP(1,0/(交易记录!C:C=C128),交易记录!J:J)</f>
        <v>一对多产品</v>
      </c>
      <c r="C128" s="167" t="s">
        <v>170</v>
      </c>
      <c r="D128" s="168" t="str">
        <f>VLOOKUP($C128,交易记录!$C:$P,2,FALSE)</f>
        <v>聚启元双勉6号</v>
      </c>
      <c r="E128" s="169" t="str">
        <f>VLOOKUP($C128,交易记录!$C:$P,3,FALSE)</f>
        <v>广东聚启元资产管理有限公司</v>
      </c>
      <c r="F128" s="176" t="str">
        <f>LOOKUP(1,0/(交易记录!C:C=C128),交易记录!F:F)</f>
        <v>量化期货</v>
      </c>
      <c r="G128" s="176" t="str">
        <f>LOOKUP(1,0/(交易记录!C:C=C128),交易记录!G:G)</f>
        <v>量化期货</v>
      </c>
      <c r="H128" s="229"/>
      <c r="I128" s="176" t="str">
        <f>LOOKUP(1,0/(交易记录!C:C=C128),交易记录!I:I)</f>
        <v>量化CTA(短周期+股指）</v>
      </c>
      <c r="J128" s="403">
        <f>SUMIF(交易记录!C:C,C128,交易记录!N:N)</f>
        <v>100</v>
      </c>
      <c r="K128" s="170">
        <f>SUMIF(交易记录!C:C,C128,交易记录!T:T)</f>
        <v>750187.55</v>
      </c>
      <c r="L128" s="176">
        <f>LOOKUP(1,0/(交易记录!C:C=C128),交易记录!W:W)</f>
        <v>1.33299999446805</v>
      </c>
      <c r="M128" s="177">
        <f>LOOKUP(1,0/(交易记录!C:C=C128),交易记录!AA:AA)</f>
        <v>1.2450000000000001</v>
      </c>
      <c r="N128" s="178">
        <f t="shared" ca="1" si="68"/>
        <v>1.2310000000000001</v>
      </c>
      <c r="O128" s="161">
        <f t="shared" ca="1" si="69"/>
        <v>92.348087405000015</v>
      </c>
      <c r="P128" s="154">
        <f t="shared" ca="1" si="58"/>
        <v>9.4384527375488043E-4</v>
      </c>
      <c r="Q128" s="180">
        <f t="shared" ca="1" si="70"/>
        <v>-1.050262570000001</v>
      </c>
      <c r="R128" s="181">
        <f t="shared" ca="1" si="71"/>
        <v>-1.1244979919678766E-2</v>
      </c>
      <c r="S128" s="179">
        <f t="shared" ca="1" si="72"/>
        <v>-7.6519125949999882</v>
      </c>
      <c r="T128" s="175">
        <f t="shared" ca="1" si="73"/>
        <v>-7.6519125949999878E-2</v>
      </c>
      <c r="U128" s="187">
        <f>IF(VLOOKUP($C128,'份额-产品到期日期'!$A$2:$E$1004,5,FALSE)=0,"",VLOOKUP($C128,'份额-产品到期日期'!$A$2:$E$1004,5,FALSE))</f>
        <v>44989</v>
      </c>
      <c r="V128" s="179">
        <f>SUMIF(交易记录!C:C,C128,交易记录!AD:AD)</f>
        <v>0</v>
      </c>
      <c r="W128" s="179"/>
      <c r="X128" s="410">
        <f>IF(Y128=0,SUMIFS(J$16:J1162,E$16:E1162,E128),0)</f>
        <v>100</v>
      </c>
      <c r="Y128" s="404">
        <f>COUNTIFS(E$15:E20,E128)</f>
        <v>0</v>
      </c>
      <c r="Z128" s="382">
        <f>IF(VLOOKUP($C128,'份额-产品到期日期'!$A$2:$E$1004,3,FALSE)=0,"",VLOOKUP($C128,'份额-产品到期日期'!$A$2:$E$1004,3,FALSE))</f>
        <v>7962741.5800000001</v>
      </c>
      <c r="AA128" s="207">
        <f t="shared" si="67"/>
        <v>9.4212218550988075E-2</v>
      </c>
      <c r="AB128" s="154" t="str">
        <f>LOOKUP(1,0/(交易记录!C:C=C128),交易记录!K:K)</f>
        <v>广州珠江新城</v>
      </c>
      <c r="AC128" s="154" t="str">
        <f>LOOKUP(1,0/(交易记录!D:D=D128),交易记录!L:L)</f>
        <v>林少铭</v>
      </c>
      <c r="AD128" s="36" t="str">
        <f>VLOOKUP($C128,交易记录!$C$1:AU253,10,FALSE)</f>
        <v>林少铭</v>
      </c>
      <c r="AE128" s="154">
        <f>LOOKUP(1,0/(交易记录!$C:$C=$C128),交易记录!Q:Q)</f>
        <v>1</v>
      </c>
      <c r="AF128" s="27">
        <f t="shared" si="76"/>
        <v>100</v>
      </c>
      <c r="AG128" s="154">
        <f t="shared" si="63"/>
        <v>0</v>
      </c>
      <c r="AH128" s="154">
        <f t="shared" si="74"/>
        <v>0</v>
      </c>
      <c r="AI128" s="7" t="str">
        <f t="shared" ca="1" si="75"/>
        <v>AT</v>
      </c>
    </row>
    <row r="129" spans="2:35" s="7" customFormat="1" ht="32.85" customHeight="1">
      <c r="B129" s="355" t="str">
        <f>LOOKUP(1,0/(交易记录!C:C=C129),交易记录!J:J)</f>
        <v>一对多产品</v>
      </c>
      <c r="C129" s="167" t="s">
        <v>173</v>
      </c>
      <c r="D129" s="168" t="str">
        <f>VLOOKUP($C129,交易记录!$C:$P,2,FALSE)</f>
        <v>鑫然6号A</v>
      </c>
      <c r="E129" s="169" t="str">
        <f>VLOOKUP($C129,交易记录!$C:$P,3,FALSE)</f>
        <v>深圳鑫然投资管理有限公司</v>
      </c>
      <c r="F129" s="176" t="str">
        <f>LOOKUP(1,0/(交易记录!C:C=C129),交易记录!F:F)</f>
        <v>股票多头</v>
      </c>
      <c r="G129" s="176" t="str">
        <f>LOOKUP(1,0/(交易记录!C:C=C129),交易记录!G:G)</f>
        <v>股票多头</v>
      </c>
      <c r="H129" s="229" t="s">
        <v>1093</v>
      </c>
      <c r="I129" s="176" t="str">
        <f>LOOKUP(1,0/(交易记录!C:C=C129),交易记录!I:I)</f>
        <v>主观多头</v>
      </c>
      <c r="J129" s="403">
        <f>SUMIF(交易记录!C:C,C129,交易记录!N:N)</f>
        <v>200</v>
      </c>
      <c r="K129" s="170">
        <f>SUMIF(交易记录!C:C,C129,交易记录!T:T)</f>
        <v>2018163.47</v>
      </c>
      <c r="L129" s="176">
        <f>LOOKUP(1,0/(交易记录!C:C=C129),交易记录!W:W)</f>
        <v>0.99100000060946503</v>
      </c>
      <c r="M129" s="177">
        <f>LOOKUP(1,0/(交易记录!C:C=C129),交易记录!AA:AA)</f>
        <v>1.01</v>
      </c>
      <c r="N129" s="178">
        <f t="shared" ca="1" si="68"/>
        <v>1.1040000000000001</v>
      </c>
      <c r="O129" s="161">
        <f t="shared" ca="1" si="69"/>
        <v>222.80524708800004</v>
      </c>
      <c r="P129" s="154">
        <f t="shared" ca="1" si="58"/>
        <v>2.2771850001563889E-3</v>
      </c>
      <c r="Q129" s="180">
        <f t="shared" ca="1" si="70"/>
        <v>18.970736618000014</v>
      </c>
      <c r="R129" s="181">
        <f t="shared" ca="1" si="71"/>
        <v>9.3069306930693152E-2</v>
      </c>
      <c r="S129" s="179">
        <f t="shared" ca="1" si="72"/>
        <v>22.805247088000012</v>
      </c>
      <c r="T129" s="175">
        <f t="shared" ca="1" si="73"/>
        <v>0.11402623544000007</v>
      </c>
      <c r="U129" s="187">
        <f>IF(VLOOKUP($C129,'份额-产品到期日期'!$A$2:$E$1004,5,FALSE)=0,"",VLOOKUP($C129,'份额-产品到期日期'!$A$2:$E$1004,5,FALSE))</f>
        <v>44987</v>
      </c>
      <c r="V129" s="179">
        <f>SUMIF(交易记录!C:C,C129,交易记录!AD:AD)</f>
        <v>0</v>
      </c>
      <c r="W129" s="179"/>
      <c r="X129" s="410">
        <f>IF(Y129=0,SUMIFS(J$16:J1163,E$16:E1163,E129),0)</f>
        <v>200</v>
      </c>
      <c r="Y129" s="404">
        <f>COUNTIFS(E$15:E128,E129)</f>
        <v>0</v>
      </c>
      <c r="Z129" s="382">
        <f>IF(VLOOKUP($C129,'份额-产品到期日期'!$A$2:$E$1004,3,FALSE)=0,"",VLOOKUP($C129,'份额-产品到期日期'!$A$2:$E$1004,3,FALSE))</f>
        <v>121580612.76000001</v>
      </c>
      <c r="AA129" s="207">
        <f t="shared" si="67"/>
        <v>1.6599385577895157E-2</v>
      </c>
      <c r="AB129" s="154" t="str">
        <f>LOOKUP(1,0/(交易记录!C:C=C129),交易记录!K:K)</f>
        <v>深圳时代科技大厦</v>
      </c>
      <c r="AC129" s="154" t="str">
        <f>LOOKUP(1,0/(交易记录!D:D=D129),交易记录!L:L)</f>
        <v>黄静怡</v>
      </c>
      <c r="AD129" s="36" t="str">
        <f>VLOOKUP($C129,交易记录!$C$1:AU254,10,FALSE)</f>
        <v>黄静怡</v>
      </c>
      <c r="AE129" s="154">
        <f>LOOKUP(1,0/(交易记录!$C:$C=$C129),交易记录!Q:Q)</f>
        <v>1</v>
      </c>
      <c r="AF129" s="27">
        <f t="shared" si="76"/>
        <v>200</v>
      </c>
      <c r="AG129" s="154">
        <f t="shared" si="63"/>
        <v>0</v>
      </c>
      <c r="AH129" s="154">
        <f t="shared" si="74"/>
        <v>0</v>
      </c>
      <c r="AI129" s="7" t="str">
        <f t="shared" ca="1" si="75"/>
        <v>ER</v>
      </c>
    </row>
    <row r="130" spans="2:35" s="7" customFormat="1" ht="32.85" customHeight="1">
      <c r="B130" s="355" t="str">
        <f>LOOKUP(1,0/(交易记录!C:C=C130),交易记录!J:J)</f>
        <v>一对多产品</v>
      </c>
      <c r="C130" s="167" t="s">
        <v>176</v>
      </c>
      <c r="D130" s="168" t="str">
        <f>VLOOKUP($C130,交易记录!$C:$P,2,FALSE)</f>
        <v>图灵谷雨中性一号</v>
      </c>
      <c r="E130" s="169" t="str">
        <f>VLOOKUP($C130,交易记录!$C:$P,3,FALSE)</f>
        <v>深圳市图灵投资管理有限公司</v>
      </c>
      <c r="F130" s="176" t="str">
        <f>LOOKUP(1,0/(交易记录!C:C=C130),交易记录!F:F)</f>
        <v>量化对冲</v>
      </c>
      <c r="G130" s="176" t="str">
        <f>LOOKUP(1,0/(交易记录!C:C=C130),交易记录!G:G)</f>
        <v>量化对冲</v>
      </c>
      <c r="H130" s="229"/>
      <c r="I130" s="176" t="str">
        <f>LOOKUP(1,0/(交易记录!C:C=C130),交易记录!I:I)</f>
        <v>中性</v>
      </c>
      <c r="J130" s="403">
        <f>SUMIF(交易记录!C:C,C130,交易记录!N:N)</f>
        <v>148.04195267320199</v>
      </c>
      <c r="K130" s="170">
        <f>SUMIF(交易记录!C:C,C130,交易记录!T:T)</f>
        <v>1424629.68</v>
      </c>
      <c r="L130" s="176">
        <f>LOOKUP(1,0/(交易记录!C:C=C130),交易记录!W:W)</f>
        <v>1.0391609465359593</v>
      </c>
      <c r="M130" s="177">
        <f>LOOKUP(1,0/(交易记录!C:C=C130),交易记录!AA:AA)</f>
        <v>1.0429999999999999</v>
      </c>
      <c r="N130" s="178">
        <f t="shared" ca="1" si="68"/>
        <v>1.0429999999999999</v>
      </c>
      <c r="O130" s="161">
        <f t="shared" ca="1" si="69"/>
        <v>148.58887562399997</v>
      </c>
      <c r="P130" s="154">
        <f t="shared" ca="1" si="58"/>
        <v>1.5186552524386211E-3</v>
      </c>
      <c r="Q130" s="180">
        <f t="shared" ca="1" si="70"/>
        <v>0</v>
      </c>
      <c r="R130" s="181">
        <f t="shared" ca="1" si="71"/>
        <v>0</v>
      </c>
      <c r="S130" s="179">
        <f t="shared" ca="1" si="72"/>
        <v>0.54692295079791597</v>
      </c>
      <c r="T130" s="175">
        <f t="shared" ca="1" si="73"/>
        <v>5.0453465204334707E-3</v>
      </c>
      <c r="U130" s="187">
        <f>IF(VLOOKUP($C130,'份额-产品到期日期'!$A$2:$E$1004,5,FALSE)=0,"",VLOOKUP($C130,'份额-产品到期日期'!$A$2:$E$1004,5,FALSE))</f>
        <v>44985</v>
      </c>
      <c r="V130" s="179">
        <f>SUMIF(交易记录!C:C,C130,交易记录!AD:AD)</f>
        <v>0.20000000000000018</v>
      </c>
      <c r="W130" s="179"/>
      <c r="X130" s="410">
        <f>IF(Y130=0,SUMIFS(J$16:J1162,E$16:E1162,E130),0)</f>
        <v>148.04195267320199</v>
      </c>
      <c r="Y130" s="404">
        <f>COUNTIFS(E$15:E20,E130)</f>
        <v>0</v>
      </c>
      <c r="Z130" s="382">
        <f>IF(VLOOKUP($C130,'份额-产品到期日期'!$A$2:$E$1004,3,FALSE)=0,"",VLOOKUP($C130,'份额-产品到期日期'!$A$2:$E$1004,3,FALSE))</f>
        <v>9982572.4100000001</v>
      </c>
      <c r="AA130" s="207">
        <f t="shared" si="67"/>
        <v>0.14271168006483811</v>
      </c>
      <c r="AB130" s="154" t="str">
        <f>LOOKUP(1,0/(交易记录!C:C=C130),交易记录!K:K)</f>
        <v>上海浦东新区世纪大道</v>
      </c>
      <c r="AC130" s="154" t="str">
        <f>LOOKUP(1,0/(交易记录!D:D=D130),交易记录!L:L)</f>
        <v>彭凌、黄婷</v>
      </c>
      <c r="AD130" s="36" t="str">
        <f>VLOOKUP($C130,交易记录!$C$1:AU255,10,FALSE)</f>
        <v>彭凌、黄婷</v>
      </c>
      <c r="AE130" s="154">
        <f>LOOKUP(1,0/(交易记录!$C:$C=$C130),交易记录!Q:Q)</f>
        <v>1</v>
      </c>
      <c r="AF130" s="27">
        <f t="shared" si="76"/>
        <v>148.04195267320199</v>
      </c>
      <c r="AG130" s="154">
        <f t="shared" si="63"/>
        <v>0</v>
      </c>
      <c r="AH130" s="154">
        <f t="shared" si="74"/>
        <v>0</v>
      </c>
      <c r="AI130" s="7" t="str">
        <f t="shared" ca="1" si="75"/>
        <v>FJ</v>
      </c>
    </row>
    <row r="131" spans="2:35" s="7" customFormat="1" ht="32.85" customHeight="1">
      <c r="B131" s="355" t="str">
        <f>LOOKUP(1,0/(交易记录!C:C=C131),交易记录!J:J)</f>
        <v>一对多产品</v>
      </c>
      <c r="C131" s="167" t="s">
        <v>179</v>
      </c>
      <c r="D131" s="168" t="str">
        <f>VLOOKUP($C131,交易记录!$C:$P,2,FALSE)</f>
        <v>皓邦激享CTA8号</v>
      </c>
      <c r="E131" s="169" t="str">
        <f>VLOOKUP($C131,交易记录!$C:$P,3,FALSE)</f>
        <v>上海德贝私募基金管理有限公司</v>
      </c>
      <c r="F131" s="176" t="str">
        <f>LOOKUP(1,0/(交易记录!C:C=C131),交易记录!F:F)</f>
        <v>量化期货</v>
      </c>
      <c r="G131" s="176" t="str">
        <f>LOOKUP(1,0/(交易记录!C:C=C131),交易记录!G:G)</f>
        <v>量化期货</v>
      </c>
      <c r="H131" s="229"/>
      <c r="I131" s="176" t="str">
        <f>LOOKUP(1,0/(交易记录!C:C=C131),交易记录!I:I)</f>
        <v>量化CTA（多因子+基本面多空）</v>
      </c>
      <c r="J131" s="403">
        <f>SUMIF(交易记录!C:C,C131,交易记录!N:N)</f>
        <v>500</v>
      </c>
      <c r="K131" s="170">
        <f>SUMIF(交易记录!C:C,C131,交易记录!T:T)</f>
        <v>4338394.79</v>
      </c>
      <c r="L131" s="176">
        <f>LOOKUP(1,0/(交易记录!C:C=C131),交易记录!W:W)</f>
        <v>1.1525000010430124</v>
      </c>
      <c r="M131" s="177">
        <f>LOOKUP(1,0/(交易记录!C:C=C131),交易记录!AA:AA)</f>
        <v>1.073</v>
      </c>
      <c r="N131" s="178">
        <f t="shared" ca="1" si="68"/>
        <v>0.98199999999999998</v>
      </c>
      <c r="O131" s="161">
        <f t="shared" ca="1" si="69"/>
        <v>426.03036837799993</v>
      </c>
      <c r="P131" s="154">
        <f t="shared" ca="1" si="58"/>
        <v>4.354250975509154E-3</v>
      </c>
      <c r="Q131" s="180">
        <f t="shared" ca="1" si="70"/>
        <v>-39.479392588999993</v>
      </c>
      <c r="R131" s="181">
        <f t="shared" ca="1" si="71"/>
        <v>-8.4808946877912406E-2</v>
      </c>
      <c r="S131" s="179">
        <f t="shared" ca="1" si="72"/>
        <v>-73.969631621999966</v>
      </c>
      <c r="T131" s="175">
        <f t="shared" ca="1" si="73"/>
        <v>-0.14793926324399992</v>
      </c>
      <c r="U131" s="187">
        <f>IF(VLOOKUP($C131,'份额-产品到期日期'!$A$2:$E$1004,5,FALSE)=0,"",VLOOKUP($C131,'份额-产品到期日期'!$A$2:$E$1004,5,FALSE))</f>
        <v>44982</v>
      </c>
      <c r="V131" s="179">
        <f>SUMIF(交易记录!C:C,C131,交易记录!AD:AD)</f>
        <v>0</v>
      </c>
      <c r="W131" s="179"/>
      <c r="X131" s="410">
        <f>IF(Y131=0,SUMIFS(J$16:J1162,E$16:E1162,E131),0)</f>
        <v>500</v>
      </c>
      <c r="Y131" s="404">
        <f>COUNTIFS(E$15:E20,E131)</f>
        <v>0</v>
      </c>
      <c r="Z131" s="382">
        <f>IF(VLOOKUP($C131,'份额-产品到期日期'!$A$2:$E$1004,3,FALSE)=0,"",VLOOKUP($C131,'份额-产品到期日期'!$A$2:$E$1004,3,FALSE))</f>
        <v>76609934.780000001</v>
      </c>
      <c r="AA131" s="207">
        <f t="shared" ref="AA131:AA162" si="77">K131/Z131</f>
        <v>5.6629663012486904E-2</v>
      </c>
      <c r="AB131" s="154" t="str">
        <f>LOOKUP(1,0/(交易记录!C:C=C131),交易记录!K:K)</f>
        <v>广州珠江新城</v>
      </c>
      <c r="AC131" s="154" t="str">
        <f>LOOKUP(1,0/(交易记录!D:D=D131),交易记录!L:L)</f>
        <v>何佳琳</v>
      </c>
      <c r="AD131" s="36" t="str">
        <f>VLOOKUP($C131,交易记录!$C$1:AU256,10,FALSE)</f>
        <v>何佳琳</v>
      </c>
      <c r="AE131" s="154">
        <f>LOOKUP(1,0/(交易记录!$C:$C=$C131),交易记录!Q:Q)</f>
        <v>1</v>
      </c>
      <c r="AF131" s="27">
        <f t="shared" si="76"/>
        <v>500</v>
      </c>
      <c r="AG131" s="154">
        <f t="shared" si="63"/>
        <v>0</v>
      </c>
      <c r="AH131" s="154">
        <f t="shared" si="74"/>
        <v>0</v>
      </c>
      <c r="AI131" s="7" t="str">
        <f t="shared" ca="1" si="75"/>
        <v>AH</v>
      </c>
    </row>
    <row r="132" spans="2:35" s="310" customFormat="1" ht="32.85" customHeight="1">
      <c r="B132" s="355" t="str">
        <f>LOOKUP(1,0/(交易记录!C:C=C132),交易记录!J:J)</f>
        <v>一对多产品</v>
      </c>
      <c r="C132" s="307" t="s">
        <v>182</v>
      </c>
      <c r="D132" s="168" t="str">
        <f>VLOOKUP($C132,交易记录!$C:$P,2,FALSE)</f>
        <v>稳博金选500指增6号</v>
      </c>
      <c r="E132" s="169" t="str">
        <f>VLOOKUP($C132,交易记录!$C:$P,3,FALSE)</f>
        <v>上海稳博投资管理有限公司</v>
      </c>
      <c r="F132" s="176" t="str">
        <f>LOOKUP(1,0/(交易记录!C:C=C132),交易记录!F:F)</f>
        <v>指数增强</v>
      </c>
      <c r="G132" s="176" t="str">
        <f>LOOKUP(1,0/(交易记录!C:C=C132),交易记录!G:G)</f>
        <v>指数增强</v>
      </c>
      <c r="H132" s="308" t="s">
        <v>1096</v>
      </c>
      <c r="I132" s="176" t="str">
        <f>LOOKUP(1,0/(交易记录!C:C=C132),交易记录!I:I)</f>
        <v>500指增</v>
      </c>
      <c r="J132" s="403">
        <f>SUMIF(交易记录!C:C,C132,交易记录!N:N)</f>
        <v>453.24996478780793</v>
      </c>
      <c r="K132" s="170">
        <f>SUMIF(交易记录!C:C,C132,交易记录!T:T)</f>
        <v>3730452.67</v>
      </c>
      <c r="L132" s="176">
        <f>LOOKUP(1,0/(交易记录!C:C=C132),交易记录!W:W)</f>
        <v>1.2149999072037763</v>
      </c>
      <c r="M132" s="177">
        <f>LOOKUP(1,0/(交易记录!C:C=C132),交易记录!AA:AA)</f>
        <v>1.2410000000000001</v>
      </c>
      <c r="N132" s="178">
        <f t="shared" ca="1" si="68"/>
        <v>1.355</v>
      </c>
      <c r="O132" s="161">
        <f t="shared" ca="1" si="69"/>
        <v>505.476336785</v>
      </c>
      <c r="P132" s="154">
        <f t="shared" ca="1" si="58"/>
        <v>5.16622991201896E-3</v>
      </c>
      <c r="Q132" s="180">
        <f t="shared" ca="1" si="70"/>
        <v>42.52716043799996</v>
      </c>
      <c r="R132" s="181">
        <f t="shared" ca="1" si="71"/>
        <v>9.1861402095084532E-2</v>
      </c>
      <c r="S132" s="179">
        <f t="shared" ca="1" si="72"/>
        <v>52.226371997192054</v>
      </c>
      <c r="T132" s="175">
        <f t="shared" ca="1" si="73"/>
        <v>0.11522642262452726</v>
      </c>
      <c r="U132" s="187">
        <f>IF(VLOOKUP($C132,'份额-产品到期日期'!$A$2:$E$1004,5,FALSE)=0,"",VLOOKUP($C132,'份额-产品到期日期'!$A$2:$E$1004,5,FALSE))</f>
        <v>44982</v>
      </c>
      <c r="V132" s="179">
        <f>SUMIF(交易记录!C:C,C132,交易记录!AD:AD)</f>
        <v>0</v>
      </c>
      <c r="W132" s="179"/>
      <c r="X132" s="414">
        <f>IF(Y132=0,SUMIFS(J$16:J1162,E$16:E1162,E132),0)</f>
        <v>853.24996478780793</v>
      </c>
      <c r="Y132" s="408">
        <f>COUNTIFS(E$15:E20,E132)</f>
        <v>0</v>
      </c>
      <c r="Z132" s="382">
        <f>IF(VLOOKUP($C132,'份额-产品到期日期'!$A$2:$E$1004,3,FALSE)=0,"",VLOOKUP($C132,'份额-产品到期日期'!$A$2:$E$1004,3,FALSE))</f>
        <v>42679979.399999999</v>
      </c>
      <c r="AA132" s="354">
        <f t="shared" si="77"/>
        <v>8.7405212524540254E-2</v>
      </c>
      <c r="AB132" s="154" t="str">
        <f>LOOKUP(1,0/(交易记录!C:C=C132),交易记录!K:K)</f>
        <v>南京汉中路</v>
      </c>
      <c r="AC132" s="154" t="str">
        <f>LOOKUP(1,0/(交易记录!D:D=D132),交易记录!L:L)</f>
        <v>刘浪桥</v>
      </c>
      <c r="AD132" s="36" t="str">
        <f>VLOOKUP($C132,交易记录!$C$1:AU257,10,FALSE)</f>
        <v>刘浪桥</v>
      </c>
      <c r="AE132" s="154">
        <f>LOOKUP(1,0/(交易记录!$C:$C=$C132),交易记录!Q:Q)</f>
        <v>1</v>
      </c>
      <c r="AF132" s="27">
        <f t="shared" si="76"/>
        <v>453.24996478780793</v>
      </c>
      <c r="AG132" s="154">
        <f t="shared" si="63"/>
        <v>0</v>
      </c>
      <c r="AH132" s="154">
        <f t="shared" si="74"/>
        <v>0</v>
      </c>
      <c r="AI132" s="310" t="str">
        <f t="shared" ca="1" si="75"/>
        <v>BV</v>
      </c>
    </row>
    <row r="133" spans="2:35" s="7" customFormat="1" ht="32.85" customHeight="1">
      <c r="B133" s="355" t="str">
        <f>LOOKUP(1,0/(交易记录!C:C=C133),交易记录!J:J)</f>
        <v>一对多产品</v>
      </c>
      <c r="C133" s="167" t="s">
        <v>185</v>
      </c>
      <c r="D133" s="168" t="str">
        <f>VLOOKUP($C133,交易记录!$C:$P,2,FALSE)</f>
        <v>时间序列多策略对冲1号</v>
      </c>
      <c r="E133" s="169" t="str">
        <f>VLOOKUP($C133,交易记录!$C:$P,3,FALSE)</f>
        <v>青岛时间序列资产管理有限公司</v>
      </c>
      <c r="F133" s="176" t="str">
        <f>LOOKUP(1,0/(交易记录!C:C=C133),交易记录!F:F)</f>
        <v>量化对冲</v>
      </c>
      <c r="G133" s="176" t="str">
        <f>LOOKUP(1,0/(交易记录!C:C=C133),交易记录!G:G)</f>
        <v>量化对冲</v>
      </c>
      <c r="H133" s="229"/>
      <c r="I133" s="176" t="str">
        <f>LOOKUP(1,0/(交易记录!C:C=C133),交易记录!I:I)</f>
        <v>套利（统计套利+中性）</v>
      </c>
      <c r="J133" s="403">
        <f>SUMIF(交易记录!C:C,C133,交易记录!N:N)</f>
        <v>451.85806100000002</v>
      </c>
      <c r="K133" s="170">
        <f>SUMIF(交易记录!C:C,C133,交易记录!T:T)</f>
        <v>4261268.6800000006</v>
      </c>
      <c r="L133" s="176">
        <f>LOOKUP(1,0/(交易记录!C:C=C133),交易记录!W:W)</f>
        <v>1.0603838784462658</v>
      </c>
      <c r="M133" s="177">
        <f>LOOKUP(1,0/(交易记录!C:C=C133),交易记录!AA:AA)</f>
        <v>1.0879999999999999</v>
      </c>
      <c r="N133" s="178">
        <f t="shared" ca="1" si="68"/>
        <v>1.0900000000000001</v>
      </c>
      <c r="O133" s="161">
        <f t="shared" ca="1" si="69"/>
        <v>464.47828612000012</v>
      </c>
      <c r="P133" s="154">
        <f t="shared" ca="1" si="58"/>
        <v>4.7472086042617172E-3</v>
      </c>
      <c r="Q133" s="180">
        <f t="shared" ca="1" si="70"/>
        <v>0.85225373600009557</v>
      </c>
      <c r="R133" s="181">
        <f t="shared" ca="1" si="71"/>
        <v>1.8382352941177516E-3</v>
      </c>
      <c r="S133" s="179">
        <f t="shared" ca="1" si="72"/>
        <v>12.620225120000082</v>
      </c>
      <c r="T133" s="175">
        <f t="shared" ca="1" si="73"/>
        <v>2.7929622616603228E-2</v>
      </c>
      <c r="U133" s="187">
        <f>IF(VLOOKUP($C133,'份额-产品到期日期'!$A$2:$E$1004,5,FALSE)=0,"",VLOOKUP($C133,'份额-产品到期日期'!$A$2:$E$1004,5,FALSE))</f>
        <v>44982</v>
      </c>
      <c r="V133" s="179">
        <f>SUMIF(交易记录!C:C,C133,交易记录!AD:AD)</f>
        <v>0</v>
      </c>
      <c r="W133" s="179"/>
      <c r="X133" s="410">
        <f>IF(Y133=0,SUMIFS(J$16:J1163,E$16:E1163,E133),0)</f>
        <v>0</v>
      </c>
      <c r="Y133" s="404">
        <f>COUNTIFS(E$15:E132,E133)</f>
        <v>1</v>
      </c>
      <c r="Z133" s="382">
        <f>IF(VLOOKUP($C133,'份额-产品到期日期'!$A$2:$E$1004,3,FALSE)=0,"",VLOOKUP($C133,'份额-产品到期日期'!$A$2:$E$1004,3,FALSE))</f>
        <v>41456982.170000002</v>
      </c>
      <c r="AA133" s="207">
        <f t="shared" si="77"/>
        <v>0.10278772011252744</v>
      </c>
      <c r="AB133" s="154" t="str">
        <f>LOOKUP(1,0/(交易记录!C:C=C133),交易记录!K:K)</f>
        <v>天津分公司</v>
      </c>
      <c r="AC133" s="154" t="str">
        <f>LOOKUP(1,0/(交易记录!D:D=D133),交易记录!L:L)</f>
        <v>杨杰</v>
      </c>
      <c r="AD133" s="36" t="str">
        <f>VLOOKUP($C133,交易记录!$C$1:AU258,10,FALSE)</f>
        <v>杨杰</v>
      </c>
      <c r="AE133" s="154">
        <f>LOOKUP(1,0/(交易记录!$C:$C=$C133),交易记录!Q:Q)</f>
        <v>1</v>
      </c>
      <c r="AF133" s="27">
        <f t="shared" si="76"/>
        <v>451.85806100000002</v>
      </c>
      <c r="AG133" s="154">
        <f t="shared" si="63"/>
        <v>0</v>
      </c>
      <c r="AH133" s="154">
        <f t="shared" si="74"/>
        <v>0</v>
      </c>
      <c r="AI133" s="7" t="str">
        <f t="shared" ca="1" si="75"/>
        <v>FP</v>
      </c>
    </row>
    <row r="134" spans="2:35" s="7" customFormat="1" ht="32.85" customHeight="1">
      <c r="B134" s="355" t="str">
        <f>LOOKUP(1,0/(交易记录!C:C=C134),交易记录!J:J)</f>
        <v>一对多产品</v>
      </c>
      <c r="C134" s="167" t="s">
        <v>188</v>
      </c>
      <c r="D134" s="168" t="str">
        <f>VLOOKUP($C134,交易记录!$C:$P,2,FALSE)</f>
        <v>牧鑫纯贝塔0号</v>
      </c>
      <c r="E134" s="169" t="str">
        <f>VLOOKUP($C134,交易记录!$C:$P,3,FALSE)</f>
        <v>上海牧鑫资产管理有限公司</v>
      </c>
      <c r="F134" s="176" t="str">
        <f>LOOKUP(1,0/(交易记录!C:C=C134),交易记录!F:F)</f>
        <v>量化期货</v>
      </c>
      <c r="G134" s="176" t="str">
        <f>LOOKUP(1,0/(交易记录!C:C=C134),交易记录!G:G)</f>
        <v>量化期货</v>
      </c>
      <c r="H134" s="229"/>
      <c r="I134" s="176" t="str">
        <f>LOOKUP(1,0/(交易记录!C:C=C134),交易记录!I:I)</f>
        <v>多策略（期权+CTA)</v>
      </c>
      <c r="J134" s="403">
        <f>SUMIF(交易记录!C:C,C134,交易记录!N:N)</f>
        <v>300</v>
      </c>
      <c r="K134" s="170">
        <f>SUMIF(交易记录!C:C,C134,交易记录!T:T)</f>
        <v>1436988.07</v>
      </c>
      <c r="L134" s="176">
        <f>LOOKUP(1,0/(交易记录!C:C=C134),交易记录!W:W)</f>
        <v>2.0877000043570297</v>
      </c>
      <c r="M134" s="177">
        <f>LOOKUP(1,0/(交易记录!C:C=C134),交易记录!AA:AA)</f>
        <v>2.0339</v>
      </c>
      <c r="N134" s="178">
        <f t="shared" ca="1" si="68"/>
        <v>2.1743999999999999</v>
      </c>
      <c r="O134" s="161">
        <f t="shared" ca="1" si="69"/>
        <v>312.45868594080002</v>
      </c>
      <c r="P134" s="154">
        <f t="shared" ca="1" si="58"/>
        <v>3.1934895703418448E-3</v>
      </c>
      <c r="Q134" s="180">
        <f t="shared" ca="1" si="70"/>
        <v>20.189682383499978</v>
      </c>
      <c r="R134" s="181">
        <f t="shared" ca="1" si="71"/>
        <v>6.9079109100742331E-2</v>
      </c>
      <c r="S134" s="179">
        <f t="shared" ca="1" si="72"/>
        <v>12.458685940800009</v>
      </c>
      <c r="T134" s="175">
        <f t="shared" ca="1" si="73"/>
        <v>4.1528953136000031E-2</v>
      </c>
      <c r="U134" s="187">
        <f>IF(VLOOKUP($C134,'份额-产品到期日期'!$A$2:$E$1004,5,FALSE)=0,"",VLOOKUP($C134,'份额-产品到期日期'!$A$2:$E$1004,5,FALSE))</f>
        <v>44982</v>
      </c>
      <c r="V134" s="179">
        <f>SUMIF(交易记录!C:C,C134,交易记录!AD:AD)</f>
        <v>0</v>
      </c>
      <c r="W134" s="179"/>
      <c r="X134" s="410">
        <f>IF(Y134=0,SUMIFS(J$16:J1162,E$16:E1162,E134),0)</f>
        <v>300</v>
      </c>
      <c r="Y134" s="404">
        <f>COUNTIFS(E$15:E20,E134)</f>
        <v>0</v>
      </c>
      <c r="Z134" s="382">
        <f>IF(VLOOKUP($C134,'份额-产品到期日期'!$A$2:$E$1004,3,FALSE)=0,"",VLOOKUP($C134,'份额-产品到期日期'!$A$2:$E$1004,3,FALSE))</f>
        <v>102839271.37</v>
      </c>
      <c r="AA134" s="207">
        <f t="shared" si="77"/>
        <v>1.3973145189155768E-2</v>
      </c>
      <c r="AB134" s="154" t="str">
        <f>LOOKUP(1,0/(交易记录!C:C=C134),交易记录!K:K)</f>
        <v>济南龙奥西路</v>
      </c>
      <c r="AC134" s="154" t="str">
        <f>LOOKUP(1,0/(交易记录!D:D=D134),交易记录!L:L)</f>
        <v>倪春燕</v>
      </c>
      <c r="AD134" s="36" t="str">
        <f>VLOOKUP($C134,交易记录!$C$1:AU259,10,FALSE)</f>
        <v>倪春燕</v>
      </c>
      <c r="AE134" s="154">
        <f>LOOKUP(1,0/(交易记录!$C:$C=$C134),交易记录!Q:Q)</f>
        <v>1</v>
      </c>
      <c r="AF134" s="27">
        <f t="shared" si="76"/>
        <v>300</v>
      </c>
      <c r="AG134" s="154">
        <f t="shared" si="63"/>
        <v>0</v>
      </c>
      <c r="AH134" s="154">
        <f t="shared" si="74"/>
        <v>0</v>
      </c>
      <c r="AI134" s="7" t="str">
        <f t="shared" ca="1" si="75"/>
        <v>AN</v>
      </c>
    </row>
    <row r="135" spans="2:35" s="7" customFormat="1" ht="32.85" customHeight="1">
      <c r="B135" s="355" t="str">
        <f>LOOKUP(1,0/(交易记录!C:C=C135),交易记录!J:J)</f>
        <v>一对多产品</v>
      </c>
      <c r="C135" s="167" t="s">
        <v>190</v>
      </c>
      <c r="D135" s="168" t="str">
        <f>VLOOKUP($C135,交易记录!$C:$P,2,FALSE)</f>
        <v>睿亿投资稳健增长1号</v>
      </c>
      <c r="E135" s="169" t="str">
        <f>VLOOKUP($C135,交易记录!$C:$P,3,FALSE)</f>
        <v>上海睿亿投资发展中心（有限合伙）</v>
      </c>
      <c r="F135" s="176" t="str">
        <f>LOOKUP(1,0/(交易记录!C:C=C135),交易记录!F:F)</f>
        <v>股票多头</v>
      </c>
      <c r="G135" s="176" t="str">
        <f>LOOKUP(1,0/(交易记录!C:C=C135),交易记录!G:G)</f>
        <v>股票多头</v>
      </c>
      <c r="H135" s="229" t="s">
        <v>1093</v>
      </c>
      <c r="I135" s="176" t="str">
        <f>LOOKUP(1,0/(交易记录!C:C=C135),交易记录!I:I)</f>
        <v>主观多头</v>
      </c>
      <c r="J135" s="403">
        <f>SUMIF(交易记录!C:C,C135,交易记录!N:N)</f>
        <v>100</v>
      </c>
      <c r="K135" s="170">
        <f>SUMIF(交易记录!C:C,C135,交易记录!T:T)</f>
        <v>1012248.2</v>
      </c>
      <c r="L135" s="176">
        <f>LOOKUP(1,0/(交易记录!C:C=C135),交易记录!W:W)</f>
        <v>0.98790000318103799</v>
      </c>
      <c r="M135" s="177">
        <f>LOOKUP(1,0/(交易记录!C:C=C135),交易记录!AA:AA)</f>
        <v>0.94169999999999998</v>
      </c>
      <c r="N135" s="178">
        <f t="shared" ca="1" si="68"/>
        <v>0.95179999999999998</v>
      </c>
      <c r="O135" s="161">
        <f t="shared" ca="1" si="69"/>
        <v>96.345783675999996</v>
      </c>
      <c r="P135" s="154">
        <f t="shared" ca="1" si="58"/>
        <v>9.8470379976574557E-4</v>
      </c>
      <c r="Q135" s="180">
        <f t="shared" ca="1" si="70"/>
        <v>1.0223706819999998</v>
      </c>
      <c r="R135" s="181">
        <f t="shared" ca="1" si="71"/>
        <v>1.0725284060741247E-2</v>
      </c>
      <c r="S135" s="179">
        <f t="shared" ca="1" si="72"/>
        <v>-3.6542163239999996</v>
      </c>
      <c r="T135" s="175">
        <f t="shared" ca="1" si="73"/>
        <v>-3.6542163239999995E-2</v>
      </c>
      <c r="U135" s="187">
        <f>IF(VLOOKUP($C135,'份额-产品到期日期'!$A$2:$E$1004,5,FALSE)=0,"",VLOOKUP($C135,'份额-产品到期日期'!$A$2:$E$1004,5,FALSE))</f>
        <v>44979</v>
      </c>
      <c r="V135" s="179">
        <f>SUMIF(交易记录!C:C,C135,交易记录!AD:AD)</f>
        <v>0</v>
      </c>
      <c r="W135" s="179"/>
      <c r="X135" s="410">
        <f>IF(Y135=0,SUMIFS(J$16:J1161,E$16:E1161,E135),0)</f>
        <v>100</v>
      </c>
      <c r="Y135" s="404">
        <f>COUNTIFS(E$15:E19,E135)</f>
        <v>0</v>
      </c>
      <c r="Z135" s="382">
        <f>IF(VLOOKUP($C135,'份额-产品到期日期'!$A$2:$E$1004,3,FALSE)=0,"",VLOOKUP($C135,'份额-产品到期日期'!$A$2:$E$1004,3,FALSE))</f>
        <v>57631642.710000001</v>
      </c>
      <c r="AA135" s="207">
        <f t="shared" si="77"/>
        <v>1.7564104585628251E-2</v>
      </c>
      <c r="AB135" s="154" t="str">
        <f>LOOKUP(1,0/(交易记录!C:C=C135),交易记录!K:K)</f>
        <v>北京北三环东路</v>
      </c>
      <c r="AC135" s="154" t="str">
        <f>LOOKUP(1,0/(交易记录!D:D=D135),交易记录!L:L)</f>
        <v>仝链</v>
      </c>
      <c r="AD135" s="36" t="str">
        <f>VLOOKUP($C135,交易记录!$C$1:AU260,10,FALSE)</f>
        <v>仝链</v>
      </c>
      <c r="AE135" s="154">
        <f>LOOKUP(1,0/(交易记录!$C:$C=$C135),交易记录!Q:Q)</f>
        <v>1</v>
      </c>
      <c r="AF135" s="27">
        <f t="shared" si="76"/>
        <v>100</v>
      </c>
      <c r="AG135" s="154">
        <f t="shared" si="63"/>
        <v>0</v>
      </c>
      <c r="AH135" s="154">
        <f t="shared" si="74"/>
        <v>0</v>
      </c>
      <c r="AI135" s="7" t="str">
        <f t="shared" ca="1" si="75"/>
        <v>EX</v>
      </c>
    </row>
    <row r="136" spans="2:35" s="7" customFormat="1" ht="32.85" customHeight="1">
      <c r="B136" s="355" t="str">
        <f>LOOKUP(1,0/(交易记录!C:C=C136),交易记录!J:J)</f>
        <v>一对多产品</v>
      </c>
      <c r="C136" s="167" t="s">
        <v>193</v>
      </c>
      <c r="D136" s="168" t="str">
        <f>VLOOKUP($C136,交易记录!$C:$P,2,FALSE)</f>
        <v>湘楚13号</v>
      </c>
      <c r="E136" s="169" t="str">
        <f>VLOOKUP($C136,交易记录!$C:$P,3,FALSE)</f>
        <v>上海湘楚投资管理有限公司</v>
      </c>
      <c r="F136" s="176" t="str">
        <f>LOOKUP(1,0/(交易记录!C:C=C136),交易记录!F:F)</f>
        <v>股票多头</v>
      </c>
      <c r="G136" s="176" t="str">
        <f>LOOKUP(1,0/(交易记录!C:C=C136),交易记录!G:G)</f>
        <v>股票多头</v>
      </c>
      <c r="H136" s="229" t="s">
        <v>1093</v>
      </c>
      <c r="I136" s="176" t="str">
        <f>LOOKUP(1,0/(交易记录!C:C=C136),交易记录!I:I)</f>
        <v>主观多头</v>
      </c>
      <c r="J136" s="403">
        <f>SUMIF(交易记录!C:C,C136,交易记录!N:N)</f>
        <v>300</v>
      </c>
      <c r="K136" s="170">
        <f>SUMIF(交易记录!C:C,C136,交易记录!T:T)</f>
        <v>3083247.69</v>
      </c>
      <c r="L136" s="176">
        <f>LOOKUP(1,0/(交易记录!C:C=C136),交易记录!W:W)</f>
        <v>0.97299999923132996</v>
      </c>
      <c r="M136" s="177">
        <f>LOOKUP(1,0/(交易记录!C:C=C136),交易记录!AA:AA)</f>
        <v>0.85799999999999987</v>
      </c>
      <c r="N136" s="178">
        <f t="shared" ca="1" si="68"/>
        <v>0.91900000000000004</v>
      </c>
      <c r="O136" s="161">
        <f t="shared" ca="1" si="69"/>
        <v>283.35046271100003</v>
      </c>
      <c r="P136" s="154">
        <f t="shared" ca="1" si="58"/>
        <v>2.8959884558643918E-3</v>
      </c>
      <c r="Q136" s="180">
        <f t="shared" ca="1" si="70"/>
        <v>18.80781090900005</v>
      </c>
      <c r="R136" s="181">
        <f t="shared" ca="1" si="71"/>
        <v>7.1095571095571408E-2</v>
      </c>
      <c r="S136" s="179">
        <f t="shared" ca="1" si="72"/>
        <v>-16.649537288999973</v>
      </c>
      <c r="T136" s="175">
        <f t="shared" ca="1" si="73"/>
        <v>-5.5498457629999907E-2</v>
      </c>
      <c r="U136" s="187">
        <f>IF(VLOOKUP($C136,'份额-产品到期日期'!$A$2:$E$1004,5,FALSE)=0,"",VLOOKUP($C136,'份额-产品到期日期'!$A$2:$E$1004,5,FALSE))</f>
        <v>44975</v>
      </c>
      <c r="V136" s="179">
        <f>SUMIF(交易记录!C:C,C136,交易记录!AD:AD)</f>
        <v>0</v>
      </c>
      <c r="W136" s="179"/>
      <c r="X136" s="410">
        <f>IF(Y136=0,SUMIFS(J$16:J1162,E$16:E1162,E136),0)</f>
        <v>300</v>
      </c>
      <c r="Y136" s="404">
        <f>COUNTIFS(E$15:E20,E136)</f>
        <v>0</v>
      </c>
      <c r="Z136" s="382" t="str">
        <f>IF(VLOOKUP($C136,'份额-产品到期日期'!$A$2:$E$1004,3,FALSE)=0,"",VLOOKUP($C136,'份额-产品到期日期'!$A$2:$E$1004,3,FALSE))</f>
        <v>25,255,320.12</v>
      </c>
      <c r="AA136" s="207">
        <f t="shared" si="77"/>
        <v>0.12208309676337611</v>
      </c>
      <c r="AB136" s="154" t="str">
        <f>LOOKUP(1,0/(交易记录!C:C=C136),交易记录!K:K)</f>
        <v>长沙解放西路营业部</v>
      </c>
      <c r="AC136" s="154" t="str">
        <f>LOOKUP(1,0/(交易记录!D:D=D136),交易记录!L:L)</f>
        <v>刘冉</v>
      </c>
      <c r="AD136" s="36" t="str">
        <f>VLOOKUP($C136,交易记录!$C$1:AU261,10,FALSE)</f>
        <v>刘冉</v>
      </c>
      <c r="AE136" s="154">
        <f>LOOKUP(1,0/(交易记录!$C:$C=$C136),交易记录!Q:Q)</f>
        <v>1</v>
      </c>
      <c r="AF136" s="27">
        <f t="shared" si="76"/>
        <v>300</v>
      </c>
      <c r="AG136" s="154">
        <f t="shared" si="63"/>
        <v>0</v>
      </c>
      <c r="AH136" s="154">
        <f t="shared" si="74"/>
        <v>0</v>
      </c>
      <c r="AI136" s="7" t="str">
        <f t="shared" ca="1" si="75"/>
        <v>FD</v>
      </c>
    </row>
    <row r="137" spans="2:35" s="7" customFormat="1" ht="32.85" customHeight="1">
      <c r="B137" s="355" t="str">
        <f>LOOKUP(1,0/(交易记录!C:C=C137),交易记录!J:J)</f>
        <v>一对多产品</v>
      </c>
      <c r="C137" s="167" t="s">
        <v>196</v>
      </c>
      <c r="D137" s="168" t="str">
        <f>VLOOKUP($C137,交易记录!$C:$P,2,FALSE)</f>
        <v>仙人掌盈沣远航臻选A</v>
      </c>
      <c r="E137" s="169" t="str">
        <f>VLOOKUP($C137,交易记录!$C:$P,3,FALSE)</f>
        <v>上海仙人掌资产管理合伙企业（有限合伙）</v>
      </c>
      <c r="F137" s="176" t="str">
        <f>LOOKUP(1,0/(交易记录!C:C=C137),交易记录!F:F)</f>
        <v>股票多头</v>
      </c>
      <c r="G137" s="176" t="str">
        <f>LOOKUP(1,0/(交易记录!C:C=C137),交易记录!G:G)</f>
        <v>股票多头</v>
      </c>
      <c r="H137" s="229" t="s">
        <v>1093</v>
      </c>
      <c r="I137" s="176" t="str">
        <f>LOOKUP(1,0/(交易记录!C:C=C137),交易记录!I:I)</f>
        <v>主观多头</v>
      </c>
      <c r="J137" s="403">
        <f>SUMIF(交易记录!C:C,C137,交易记录!N:N)</f>
        <v>500</v>
      </c>
      <c r="K137" s="170">
        <f>SUMIF(交易记录!C:C,C137,交易记录!T:T)</f>
        <v>4450378.28</v>
      </c>
      <c r="L137" s="176">
        <f>LOOKUP(1,0/(交易记录!C:C=C137),交易记录!W:W)</f>
        <v>1.1235000005437739</v>
      </c>
      <c r="M137" s="177">
        <f>LOOKUP(1,0/(交易记录!C:C=C137),交易记录!AA:AA)</f>
        <v>0.91409999999999991</v>
      </c>
      <c r="N137" s="178">
        <f t="shared" ca="1" si="68"/>
        <v>0.93879999999999997</v>
      </c>
      <c r="O137" s="161">
        <f t="shared" ca="1" si="69"/>
        <v>417.80151292639999</v>
      </c>
      <c r="P137" s="154">
        <f t="shared" ca="1" si="58"/>
        <v>4.270147811657553E-3</v>
      </c>
      <c r="Q137" s="180">
        <f t="shared" ca="1" si="70"/>
        <v>10.992434351600025</v>
      </c>
      <c r="R137" s="181">
        <f t="shared" ca="1" si="71"/>
        <v>2.702111366371307E-2</v>
      </c>
      <c r="S137" s="179">
        <f t="shared" ca="1" si="72"/>
        <v>-82.198487073599949</v>
      </c>
      <c r="T137" s="175">
        <f t="shared" ca="1" si="73"/>
        <v>-0.16439697414719989</v>
      </c>
      <c r="U137" s="187">
        <f>IF(VLOOKUP($C137,'份额-产品到期日期'!$A$2:$E$1004,5,FALSE)=0,"",VLOOKUP($C137,'份额-产品到期日期'!$A$2:$E$1004,5,FALSE))</f>
        <v>44972</v>
      </c>
      <c r="V137" s="179">
        <f>SUMIF(交易记录!C:C,C137,交易记录!AD:AD)</f>
        <v>0</v>
      </c>
      <c r="W137" s="179"/>
      <c r="X137" s="410">
        <f>IF(Y137=0,SUMIFS(J$16:J1162,E$16:E1162,E137),0)</f>
        <v>500</v>
      </c>
      <c r="Y137" s="404">
        <f>COUNTIFS(E$15:E20,E137)</f>
        <v>0</v>
      </c>
      <c r="Z137" s="382">
        <f>IF(VLOOKUP($C137,'份额-产品到期日期'!$A$2:$E$1004,3,FALSE)=0,"",VLOOKUP($C137,'份额-产品到期日期'!$A$2:$E$1004,3,FALSE))</f>
        <v>164321545.22</v>
      </c>
      <c r="AA137" s="207">
        <f t="shared" si="77"/>
        <v>2.7083352180273516E-2</v>
      </c>
      <c r="AB137" s="154" t="str">
        <f>LOOKUP(1,0/(交易记录!C:C=C137),交易记录!K:K)</f>
        <v>深圳宝安兴华路</v>
      </c>
      <c r="AC137" s="154" t="str">
        <f>LOOKUP(1,0/(交易记录!D:D=D137),交易记录!L:L)</f>
        <v>刘炜</v>
      </c>
      <c r="AD137" s="36" t="str">
        <f>VLOOKUP($C137,交易记录!$C$1:AU262,10,FALSE)</f>
        <v>刘炜</v>
      </c>
      <c r="AE137" s="154">
        <f>LOOKUP(1,0/(交易记录!$C:$C=$C137),交易记录!Q:Q)</f>
        <v>1</v>
      </c>
      <c r="AF137" s="27">
        <f t="shared" si="76"/>
        <v>500</v>
      </c>
      <c r="AG137" s="154">
        <f t="shared" si="63"/>
        <v>0</v>
      </c>
      <c r="AH137" s="154">
        <f t="shared" si="74"/>
        <v>0</v>
      </c>
      <c r="AI137" s="7" t="str">
        <f t="shared" ca="1" si="75"/>
        <v>FJ</v>
      </c>
    </row>
    <row r="138" spans="2:35" s="7" customFormat="1" ht="32.85" customHeight="1">
      <c r="B138" s="355" t="str">
        <f>LOOKUP(1,0/(交易记录!C:C=C138),交易记录!J:J)</f>
        <v>一对多产品</v>
      </c>
      <c r="C138" s="167" t="s">
        <v>199</v>
      </c>
      <c r="D138" s="168" t="str">
        <f>VLOOKUP($C138,交易记录!$C:$P,2,FALSE)</f>
        <v>煜诚成长A</v>
      </c>
      <c r="E138" s="169" t="str">
        <f>VLOOKUP($C138,交易记录!$C:$P,3,FALSE)</f>
        <v>海南煜诚私募基金管理有限公司</v>
      </c>
      <c r="F138" s="176" t="str">
        <f>LOOKUP(1,0/(交易记录!C:C=C138),交易记录!F:F)</f>
        <v>股票多头</v>
      </c>
      <c r="G138" s="176" t="str">
        <f>LOOKUP(1,0/(交易记录!C:C=C138),交易记录!G:G)</f>
        <v>股票多头</v>
      </c>
      <c r="H138" s="229" t="s">
        <v>1093</v>
      </c>
      <c r="I138" s="176" t="str">
        <f>LOOKUP(1,0/(交易记录!C:C=C138),交易记录!I:I)</f>
        <v>主观多头</v>
      </c>
      <c r="J138" s="403">
        <f>SUMIF(交易记录!C:C,C138,交易记录!N:N)</f>
        <v>400</v>
      </c>
      <c r="K138" s="170">
        <f>SUMIF(交易记录!C:C,C138,交易记录!T:T)</f>
        <v>2958672.5900000003</v>
      </c>
      <c r="L138" s="176">
        <f>LOOKUP(1,0/(交易记录!C:C=C138),交易记录!W:W)</f>
        <v>1.3519576358396588</v>
      </c>
      <c r="M138" s="177">
        <f>LOOKUP(1,0/(交易记录!C:C=C138),交易记录!AA:AA)</f>
        <v>1.2396</v>
      </c>
      <c r="N138" s="178">
        <f t="shared" ca="1" si="68"/>
        <v>1.3078000000000001</v>
      </c>
      <c r="O138" s="161">
        <f t="shared" ca="1" si="69"/>
        <v>386.93520132020006</v>
      </c>
      <c r="P138" s="154">
        <f t="shared" ca="1" si="58"/>
        <v>3.9546781235849458E-3</v>
      </c>
      <c r="Q138" s="180">
        <f t="shared" ca="1" si="70"/>
        <v>20.178147063800015</v>
      </c>
      <c r="R138" s="181">
        <f t="shared" ca="1" si="71"/>
        <v>5.5017747660535576E-2</v>
      </c>
      <c r="S138" s="179">
        <f t="shared" ca="1" si="72"/>
        <v>-13.064798679799985</v>
      </c>
      <c r="T138" s="175">
        <f t="shared" ca="1" si="73"/>
        <v>-3.2661996699499964E-2</v>
      </c>
      <c r="U138" s="187">
        <f>IF(VLOOKUP($C138,'份额-产品到期日期'!$A$2:$E$1004,5,FALSE)=0,"",VLOOKUP($C138,'份额-产品到期日期'!$A$2:$E$1004,5,FALSE))</f>
        <v>44968</v>
      </c>
      <c r="V138" s="179">
        <f>SUMIF(交易记录!C:C,C138,交易记录!AD:AD)</f>
        <v>0</v>
      </c>
      <c r="W138" s="179"/>
      <c r="X138" s="410">
        <f>IF(Y138=0,SUMIFS(J$16:J1162,E$16:E1162,E138),0)</f>
        <v>400</v>
      </c>
      <c r="Y138" s="404">
        <f>COUNTIFS(E$15:E20,E138)</f>
        <v>0</v>
      </c>
      <c r="Z138" s="382">
        <f>IF(VLOOKUP($C138,'份额-产品到期日期'!$A$2:$E$1004,3,FALSE)=0,"",VLOOKUP($C138,'份额-产品到期日期'!$A$2:$E$1004,3,FALSE))</f>
        <v>120248990.04000001</v>
      </c>
      <c r="AA138" s="207">
        <f t="shared" si="77"/>
        <v>2.4604552512381334E-2</v>
      </c>
      <c r="AB138" s="154" t="str">
        <f>LOOKUP(1,0/(交易记录!C:C=C138),交易记录!K:K)</f>
        <v>北京建国门外大街</v>
      </c>
      <c r="AC138" s="154" t="str">
        <f>LOOKUP(1,0/(交易记录!D:D=D138),交易记录!L:L)</f>
        <v>张悦旸</v>
      </c>
      <c r="AD138" s="36" t="str">
        <f>VLOOKUP($C138,交易记录!$C$1:AU263,10,FALSE)</f>
        <v>张悦旸</v>
      </c>
      <c r="AE138" s="154">
        <f>LOOKUP(1,0/(交易记录!$C:$C=$C138),交易记录!Q:Q)</f>
        <v>1</v>
      </c>
      <c r="AF138" s="27">
        <f t="shared" si="76"/>
        <v>400</v>
      </c>
      <c r="AG138" s="154">
        <f t="shared" si="63"/>
        <v>0</v>
      </c>
      <c r="AH138" s="154">
        <f t="shared" si="74"/>
        <v>0</v>
      </c>
      <c r="AI138" s="7" t="str">
        <f t="shared" ca="1" si="75"/>
        <v>FP</v>
      </c>
    </row>
    <row r="139" spans="2:35" s="7" customFormat="1" ht="32.85" customHeight="1">
      <c r="B139" s="355" t="str">
        <f>LOOKUP(1,0/(交易记录!C:C=C139),交易记录!J:J)</f>
        <v>一对多产品</v>
      </c>
      <c r="C139" s="167" t="s">
        <v>202</v>
      </c>
      <c r="D139" s="168" t="str">
        <f>VLOOKUP($C139,交易记录!$C:$P,2,FALSE)</f>
        <v>博益安盈多策略56号</v>
      </c>
      <c r="E139" s="169" t="str">
        <f>VLOOKUP($C139,交易记录!$C:$P,3,FALSE)</f>
        <v>深圳市博益安盈资产管理有限公司</v>
      </c>
      <c r="F139" s="176" t="str">
        <f>LOOKUP(1,0/(交易记录!C:C=C139),交易记录!F:F)</f>
        <v>量化对冲</v>
      </c>
      <c r="G139" s="176" t="str">
        <f>LOOKUP(1,0/(交易记录!C:C=C139),交易记录!G:G)</f>
        <v>量化对冲</v>
      </c>
      <c r="H139" s="229"/>
      <c r="I139" s="176" t="str">
        <f>LOOKUP(1,0/(交易记录!C:C=C139),交易记录!I:I)</f>
        <v>T0策略</v>
      </c>
      <c r="J139" s="403">
        <f>SUMIF(交易记录!C:C,C139,交易记录!N:N)</f>
        <v>400</v>
      </c>
      <c r="K139" s="170">
        <f>SUMIF(交易记录!C:C,C139,交易记录!T:T)</f>
        <v>3168818.82</v>
      </c>
      <c r="L139" s="176">
        <f>LOOKUP(1,0/(交易记录!C:C=C139),交易记录!W:W)</f>
        <v>1.2623000011089305</v>
      </c>
      <c r="M139" s="177">
        <f>LOOKUP(1,0/(交易记录!C:C=C139),交易记录!AA:AA)</f>
        <v>1.2825</v>
      </c>
      <c r="N139" s="178">
        <f t="shared" ca="1" si="68"/>
        <v>1.2968999999999999</v>
      </c>
      <c r="O139" s="161">
        <f t="shared" ca="1" si="69"/>
        <v>410.9641127658</v>
      </c>
      <c r="P139" s="154">
        <f t="shared" ca="1" si="58"/>
        <v>4.2002660414152404E-3</v>
      </c>
      <c r="Q139" s="180">
        <f t="shared" ca="1" si="70"/>
        <v>4.5630991007999899</v>
      </c>
      <c r="R139" s="181">
        <f t="shared" ca="1" si="71"/>
        <v>1.1228070175438587E-2</v>
      </c>
      <c r="S139" s="179">
        <f t="shared" ca="1" si="72"/>
        <v>10.964112765800003</v>
      </c>
      <c r="T139" s="175">
        <f t="shared" ca="1" si="73"/>
        <v>2.7410281914500009E-2</v>
      </c>
      <c r="U139" s="187">
        <f>IF(VLOOKUP($C139,'份额-产品到期日期'!$A$2:$E$1004,5,FALSE)=0,"",VLOOKUP($C139,'份额-产品到期日期'!$A$2:$E$1004,5,FALSE))</f>
        <v>45331</v>
      </c>
      <c r="V139" s="179">
        <f>SUMIF(交易记录!C:C,C139,交易记录!AD:AD)</f>
        <v>0</v>
      </c>
      <c r="W139" s="179"/>
      <c r="X139" s="410">
        <f>IF(Y139=0,SUMIFS(J$16:J1163,E$16:E1163,E139),0)</f>
        <v>1000</v>
      </c>
      <c r="Y139" s="404">
        <f>COUNTIFS(E$15:E138,E139)</f>
        <v>0</v>
      </c>
      <c r="Z139" s="382">
        <f>IF(VLOOKUP($C139,'份额-产品到期日期'!$A$2:$E$1004,3,FALSE)=0,"",VLOOKUP($C139,'份额-产品到期日期'!$A$2:$E$1004,3,FALSE))</f>
        <v>17950436.969999999</v>
      </c>
      <c r="AA139" s="354">
        <f t="shared" si="77"/>
        <v>0.17653156997213756</v>
      </c>
      <c r="AB139" s="154" t="str">
        <f>LOOKUP(1,0/(交易记录!C:C=C139),交易记录!K:K)</f>
        <v>广州珠江新城</v>
      </c>
      <c r="AC139" s="154" t="str">
        <f>LOOKUP(1,0/(交易记录!D:D=D139),交易记录!L:L)</f>
        <v>李凡平</v>
      </c>
      <c r="AD139" s="36" t="str">
        <f>VLOOKUP($C139,交易记录!$C$1:AU264,10,FALSE)</f>
        <v>李凡平</v>
      </c>
      <c r="AE139" s="154">
        <f>LOOKUP(1,0/(交易记录!$C:$C=$C139),交易记录!Q:Q)</f>
        <v>1</v>
      </c>
      <c r="AF139" s="27">
        <f t="shared" si="76"/>
        <v>400</v>
      </c>
      <c r="AG139" s="154">
        <f t="shared" si="63"/>
        <v>0</v>
      </c>
      <c r="AH139" s="154">
        <f t="shared" si="74"/>
        <v>0</v>
      </c>
      <c r="AI139" s="7" t="str">
        <f t="shared" ca="1" si="75"/>
        <v>FV</v>
      </c>
    </row>
    <row r="140" spans="2:35" s="7" customFormat="1" ht="32.85" customHeight="1">
      <c r="B140" s="355" t="str">
        <f>LOOKUP(1,0/(交易记录!C:C=C140),交易记录!J:J)</f>
        <v>一对多产品</v>
      </c>
      <c r="C140" s="167" t="s">
        <v>205</v>
      </c>
      <c r="D140" s="168" t="str">
        <f>VLOOKUP($C140,交易记录!$C:$P,2,FALSE)</f>
        <v>博益安盈精选1号</v>
      </c>
      <c r="E140" s="169" t="str">
        <f>VLOOKUP($C140,交易记录!$C:$P,3,FALSE)</f>
        <v>深圳市博益安盈资产管理有限公司</v>
      </c>
      <c r="F140" s="176" t="str">
        <f>LOOKUP(1,0/(交易记录!C:C=C140),交易记录!F:F)</f>
        <v>量化对冲</v>
      </c>
      <c r="G140" s="176" t="str">
        <f>LOOKUP(1,0/(交易记录!C:C=C140),交易记录!G:G)</f>
        <v>量化对冲</v>
      </c>
      <c r="H140" s="229"/>
      <c r="I140" s="176" t="str">
        <f>LOOKUP(1,0/(交易记录!C:C=C140),交易记录!I:I)</f>
        <v>T0策略</v>
      </c>
      <c r="J140" s="403">
        <f>SUMIF(交易记录!C:C,C140,交易记录!N:N)</f>
        <v>600</v>
      </c>
      <c r="K140" s="170">
        <f>SUMIF(交易记录!C:C,C140,交易记录!T:T)</f>
        <v>4447739.07</v>
      </c>
      <c r="L140" s="176">
        <f>LOOKUP(1,0/(交易记录!C:C=C140),交易记录!W:W)</f>
        <v>1.348999998779155</v>
      </c>
      <c r="M140" s="177">
        <f>LOOKUP(1,0/(交易记录!C:C=C140),交易记录!AA:AA)</f>
        <v>1.363</v>
      </c>
      <c r="N140" s="178">
        <f t="shared" ca="1" si="68"/>
        <v>1.367</v>
      </c>
      <c r="O140" s="161">
        <f t="shared" ca="1" si="69"/>
        <v>608.00593086900005</v>
      </c>
      <c r="P140" s="154">
        <f t="shared" ca="1" si="58"/>
        <v>6.2141354563080156E-3</v>
      </c>
      <c r="Q140" s="180">
        <f t="shared" ca="1" si="70"/>
        <v>1.7790956280000016</v>
      </c>
      <c r="R140" s="181">
        <f t="shared" ca="1" si="71"/>
        <v>2.9347028613353476E-3</v>
      </c>
      <c r="S140" s="179">
        <f t="shared" ca="1" si="72"/>
        <v>8.0059308689999984</v>
      </c>
      <c r="T140" s="175">
        <f t="shared" ca="1" si="73"/>
        <v>1.3343218114999998E-2</v>
      </c>
      <c r="U140" s="187">
        <f>IF(VLOOKUP($C140,'份额-产品到期日期'!$A$2:$E$1004,5,FALSE)=0,"",VLOOKUP($C140,'份额-产品到期日期'!$A$2:$E$1004,5,FALSE))</f>
        <v>45331</v>
      </c>
      <c r="V140" s="179">
        <f>SUMIF(交易记录!C:C,C140,交易记录!AD:AD)</f>
        <v>0</v>
      </c>
      <c r="W140" s="179"/>
      <c r="X140" s="410">
        <f>IF(Y140=0,SUMIFS(J$16:J1164,E$16:E1164,E140),0)</f>
        <v>0</v>
      </c>
      <c r="Y140" s="404">
        <f>COUNTIFS(E$15:E139,E140)</f>
        <v>1</v>
      </c>
      <c r="Z140" s="382">
        <f>IF(VLOOKUP($C140,'份额-产品到期日期'!$A$2:$E$1004,3,FALSE)=0,"",VLOOKUP($C140,'份额-产品到期日期'!$A$2:$E$1004,3,FALSE))</f>
        <v>31890755.890000001</v>
      </c>
      <c r="AA140" s="354">
        <f t="shared" si="77"/>
        <v>0.13946797264202446</v>
      </c>
      <c r="AB140" s="154" t="str">
        <f>LOOKUP(1,0/(交易记录!C:C=C140),交易记录!K:K)</f>
        <v>广州珠江新城</v>
      </c>
      <c r="AC140" s="154" t="str">
        <f>LOOKUP(1,0/(交易记录!D:D=D140),交易记录!L:L)</f>
        <v>李凡平</v>
      </c>
      <c r="AD140" s="36" t="str">
        <f>VLOOKUP($C140,交易记录!$C$1:AU265,10,FALSE)</f>
        <v>李凡平</v>
      </c>
      <c r="AE140" s="154">
        <f>LOOKUP(1,0/(交易记录!$C:$C=$C140),交易记录!Q:Q)</f>
        <v>1</v>
      </c>
      <c r="AF140" s="27">
        <f t="shared" si="76"/>
        <v>600</v>
      </c>
      <c r="AG140" s="154">
        <f t="shared" si="63"/>
        <v>0</v>
      </c>
      <c r="AH140" s="154">
        <f t="shared" si="74"/>
        <v>0</v>
      </c>
      <c r="AI140" s="7" t="str">
        <f t="shared" ca="1" si="75"/>
        <v>KF</v>
      </c>
    </row>
    <row r="141" spans="2:35" s="483" customFormat="1" ht="32.85" customHeight="1">
      <c r="B141" s="462" t="str">
        <f>LOOKUP(1,0/(交易记录!C:C=C141),交易记录!J:J)</f>
        <v>一对多产品</v>
      </c>
      <c r="C141" s="463" t="s">
        <v>207</v>
      </c>
      <c r="D141" s="464" t="str">
        <f>VLOOKUP($C141,交易记录!$C:$P,2,FALSE)</f>
        <v>泓倍期权套利1号</v>
      </c>
      <c r="E141" s="465" t="str">
        <f>VLOOKUP($C141,交易记录!$C:$P,3,FALSE)</f>
        <v>上海泓倍资产管理中心（有限合伙）</v>
      </c>
      <c r="F141" s="466" t="str">
        <f>LOOKUP(1,0/(交易记录!C:C=C141),交易记录!F:F)</f>
        <v>量化对冲</v>
      </c>
      <c r="G141" s="466" t="str">
        <f>LOOKUP(1,0/(交易记录!C:C=C141),交易记录!G:G)</f>
        <v>量化对冲</v>
      </c>
      <c r="H141" s="467"/>
      <c r="I141" s="466" t="str">
        <f>LOOKUP(1,0/(交易记录!C:C=C141),交易记录!I:I)</f>
        <v>套利（期权）</v>
      </c>
      <c r="J141" s="403">
        <f>SUMIF(交易记录!C:C,C141,交易记录!N:N)</f>
        <v>212.29139965499999</v>
      </c>
      <c r="K141" s="468">
        <f>SUMIF(交易记录!C:C,C141,交易记录!T:T)</f>
        <v>1490480.68</v>
      </c>
      <c r="L141" s="466">
        <f>LOOKUP(1,0/(交易记录!C:C=C141),交易记录!W:W)</f>
        <v>1.4243150045728872</v>
      </c>
      <c r="M141" s="469">
        <f>LOOKUP(1,0/(交易记录!C:C=C141),交易记录!AA:AA)</f>
        <v>1.4244150039381929</v>
      </c>
      <c r="N141" s="470">
        <f t="shared" ca="1" si="68"/>
        <v>1.4387000000000001</v>
      </c>
      <c r="O141" s="471">
        <f t="shared" ca="1" si="69"/>
        <v>214.43545543160002</v>
      </c>
      <c r="P141" s="472">
        <f t="shared" ca="1" si="58"/>
        <v>2.1916413953109413E-3</v>
      </c>
      <c r="Q141" s="473">
        <f t="shared" ca="1" si="70"/>
        <v>2.1291510643999749</v>
      </c>
      <c r="R141" s="181">
        <f t="shared" ca="1" si="71"/>
        <v>1.0028675647414831E-2</v>
      </c>
      <c r="S141" s="474">
        <f t="shared" ca="1" si="72"/>
        <v>2.1440557766000143</v>
      </c>
      <c r="T141" s="475">
        <f t="shared" ca="1" si="73"/>
        <v>1.009958849055766E-2</v>
      </c>
      <c r="U141" s="476">
        <f>IF(VLOOKUP($C141,'份额-产品到期日期'!$A$2:$E$1004,5,FALSE)=0,"",VLOOKUP($C141,'份额-产品到期日期'!$A$2:$E$1004,5,FALSE))</f>
        <v>45319</v>
      </c>
      <c r="V141" s="179">
        <f>SUMIF(交易记录!C:C,C141,交易记录!AD:AD)</f>
        <v>0</v>
      </c>
      <c r="W141" s="474"/>
      <c r="X141" s="477">
        <f>IF(Y141=0,SUMIFS(J$16:J1162,E$16:E1162,E141),0)</f>
        <v>212.29139965499999</v>
      </c>
      <c r="Y141" s="478">
        <f>COUNTIFS(E$15:E20,E141)</f>
        <v>0</v>
      </c>
      <c r="Z141" s="479">
        <f>IF(VLOOKUP($C141,'份额-产品到期日期'!$A$2:$E$1004,3,FALSE)=0,"",VLOOKUP($C141,'份额-产品到期日期'!$A$2:$E$1004,3,FALSE))</f>
        <v>11606818.02</v>
      </c>
      <c r="AA141" s="480">
        <f t="shared" si="77"/>
        <v>0.12841423699688539</v>
      </c>
      <c r="AB141" s="472" t="str">
        <f>LOOKUP(1,0/(交易记录!C:C=C141),交易记录!K:K)</f>
        <v>上海分公司</v>
      </c>
      <c r="AC141" s="472" t="str">
        <f>LOOKUP(1,0/(交易记录!D:D=D141),交易记录!L:L)</f>
        <v>汪正华、廖泽伦</v>
      </c>
      <c r="AD141" s="481" t="str">
        <f>VLOOKUP($C141,交易记录!$C$1:AU266,10,FALSE)</f>
        <v>汪正华、廖泽伦</v>
      </c>
      <c r="AE141" s="472">
        <f>LOOKUP(1,0/(交易记录!$C:$C=$C141),交易记录!Q:Q)</f>
        <v>1</v>
      </c>
      <c r="AF141" s="482">
        <f t="shared" si="76"/>
        <v>212.29139965499999</v>
      </c>
      <c r="AG141" s="472">
        <f t="shared" si="63"/>
        <v>0</v>
      </c>
      <c r="AH141" s="472">
        <f t="shared" si="74"/>
        <v>0</v>
      </c>
      <c r="AI141" s="483" t="str">
        <f t="shared" ca="1" si="75"/>
        <v>GB</v>
      </c>
    </row>
    <row r="142" spans="2:35" s="122" customFormat="1" ht="32.85" customHeight="1">
      <c r="B142" s="355" t="str">
        <f>LOOKUP(1,0/(交易记录!C:C=C142),交易记录!J:J)</f>
        <v>一对多产品</v>
      </c>
      <c r="C142" s="242" t="s">
        <v>209</v>
      </c>
      <c r="D142" s="168" t="str">
        <f>VLOOKUP($C142,交易记录!$C:$P,2,FALSE)</f>
        <v>达仁可转债量化1号</v>
      </c>
      <c r="E142" s="169" t="str">
        <f>VLOOKUP($C142,交易记录!$C:$P,3,FALSE)</f>
        <v>上海达仁资产管理有限公司</v>
      </c>
      <c r="F142" s="176" t="str">
        <f>LOOKUP(1,0/(交易记录!C:C=C142),交易记录!F:F)</f>
        <v>股票多头</v>
      </c>
      <c r="G142" s="176" t="str">
        <f>LOOKUP(1,0/(交易记录!C:C=C142),交易记录!G:G)</f>
        <v>股票多头</v>
      </c>
      <c r="H142" s="306" t="s">
        <v>1095</v>
      </c>
      <c r="I142" s="176" t="str">
        <f>LOOKUP(1,0/(交易记录!C:C=C142),交易记录!I:I)</f>
        <v>可转债策略</v>
      </c>
      <c r="J142" s="403">
        <f>SUMIF(交易记录!C:C,C142,交易记录!N:N)</f>
        <v>100</v>
      </c>
      <c r="K142" s="170">
        <f>SUMIF(交易记录!C:C,C142,交易记录!T:T)</f>
        <v>781005.94</v>
      </c>
      <c r="L142" s="176">
        <f>LOOKUP(1,0/(交易记录!C:C=C142),交易记录!W:W)</f>
        <v>1.2803999928604897</v>
      </c>
      <c r="M142" s="177">
        <f>LOOKUP(1,0/(交易记录!C:C=C142),交易记录!AA:AA)</f>
        <v>1.2181</v>
      </c>
      <c r="N142" s="178">
        <f t="shared" ca="1" si="68"/>
        <v>1.2861</v>
      </c>
      <c r="O142" s="161">
        <f t="shared" ca="1" si="69"/>
        <v>100.44517394339999</v>
      </c>
      <c r="P142" s="154">
        <f t="shared" ca="1" si="58"/>
        <v>1.026601691079873E-3</v>
      </c>
      <c r="Q142" s="180">
        <f t="shared" ca="1" si="70"/>
        <v>5.3108403920000038</v>
      </c>
      <c r="R142" s="181">
        <f t="shared" ca="1" si="71"/>
        <v>5.5824644938839318E-2</v>
      </c>
      <c r="S142" s="179">
        <f t="shared" ca="1" si="72"/>
        <v>0.44517394339999955</v>
      </c>
      <c r="T142" s="175">
        <f t="shared" ca="1" si="73"/>
        <v>4.4517394339999954E-3</v>
      </c>
      <c r="U142" s="187">
        <f>IF(VLOOKUP($C142,'份额-产品到期日期'!$A$2:$E$1004,5,FALSE)=0,"",VLOOKUP($C142,'份额-产品到期日期'!$A$2:$E$1004,5,FALSE))</f>
        <v>45329</v>
      </c>
      <c r="V142" s="179">
        <f>SUMIF(交易记录!C:C,C142,交易记录!AD:AD)</f>
        <v>0</v>
      </c>
      <c r="W142" s="179"/>
      <c r="X142" s="413">
        <f>IF(Y142=0,SUMIFS(J$16:J1163,E$16:E1163,E142),0)</f>
        <v>100</v>
      </c>
      <c r="Y142" s="407">
        <f>COUNTIFS(E$15:E141,E142)</f>
        <v>0</v>
      </c>
      <c r="Z142" s="382">
        <f>IF(VLOOKUP($C142,'份额-产品到期日期'!$A$2:$E$1004,3,FALSE)=0,"",VLOOKUP($C142,'份额-产品到期日期'!$A$2:$E$1004,3,FALSE))</f>
        <v>23431036.530000001</v>
      </c>
      <c r="AA142" s="243">
        <f t="shared" si="77"/>
        <v>3.3332112260592336E-2</v>
      </c>
      <c r="AB142" s="154" t="str">
        <f>LOOKUP(1,0/(交易记录!C:C=C142),交易记录!K:K)</f>
        <v>上海分公司</v>
      </c>
      <c r="AC142" s="154" t="str">
        <f>LOOKUP(1,0/(交易记录!D:D=D142),交易记录!L:L)</f>
        <v>薛青雨</v>
      </c>
      <c r="AD142" s="36" t="str">
        <f>VLOOKUP($C142,交易记录!$C$1:AU267,10,FALSE)</f>
        <v>薛青雨</v>
      </c>
      <c r="AE142" s="154">
        <f>LOOKUP(1,0/(交易记录!$C:$C=$C142),交易记录!Q:Q)</f>
        <v>1</v>
      </c>
      <c r="AF142" s="27">
        <f t="shared" si="76"/>
        <v>100</v>
      </c>
      <c r="AG142" s="154">
        <f t="shared" si="63"/>
        <v>0</v>
      </c>
      <c r="AH142" s="154">
        <f t="shared" si="74"/>
        <v>0</v>
      </c>
      <c r="AI142" s="7" t="str">
        <f t="shared" ca="1" si="75"/>
        <v>FV</v>
      </c>
    </row>
    <row r="143" spans="2:35" s="7" customFormat="1" ht="32.85" customHeight="1">
      <c r="B143" s="355" t="str">
        <f>LOOKUP(1,0/(交易记录!C:C=C143),交易记录!J:J)</f>
        <v>一对多产品</v>
      </c>
      <c r="C143" s="167" t="s">
        <v>214</v>
      </c>
      <c r="D143" s="168" t="str">
        <f>VLOOKUP($C143,交易记录!$C:$P,2,FALSE)</f>
        <v>致同稳盈对冲</v>
      </c>
      <c r="E143" s="169" t="str">
        <f>VLOOKUP($C143,交易记录!$C:$P,3,FALSE)</f>
        <v>上海致同投资管理有限公司</v>
      </c>
      <c r="F143" s="176" t="str">
        <f>LOOKUP(1,0/(交易记录!C:C=C143),交易记录!F:F)</f>
        <v>量化对冲</v>
      </c>
      <c r="G143" s="176" t="str">
        <f>LOOKUP(1,0/(交易记录!C:C=C143),交易记录!G:G)</f>
        <v>量化对冲</v>
      </c>
      <c r="H143" s="229"/>
      <c r="I143" s="176" t="str">
        <f>LOOKUP(1,0/(交易记录!C:C=C143),交易记录!I:I)</f>
        <v>量化CTA(跨期套利+跨品种套利）</v>
      </c>
      <c r="J143" s="403">
        <f>SUMIF(交易记录!C:C,C143,交易记录!N:N)</f>
        <v>600</v>
      </c>
      <c r="K143" s="170">
        <f>SUMIF(交易记录!C:C,C143,交易记录!T:T)</f>
        <v>3366014.91</v>
      </c>
      <c r="L143" s="176">
        <f>LOOKUP(1,0/(交易记录!C:C=C143),交易记录!W:W)</f>
        <v>1.7825232984484909</v>
      </c>
      <c r="M143" s="177">
        <f>LOOKUP(1,0/(交易记录!C:C=C143),交易记录!AA:AA)</f>
        <v>1.8946000000000003</v>
      </c>
      <c r="N143" s="178">
        <f t="shared" ca="1" si="68"/>
        <v>1.9105000000000001</v>
      </c>
      <c r="O143" s="161">
        <f t="shared" ca="1" si="69"/>
        <v>643.07714855550012</v>
      </c>
      <c r="P143" s="154">
        <f t="shared" ca="1" si="58"/>
        <v>6.5725814619416898E-3</v>
      </c>
      <c r="Q143" s="180">
        <f t="shared" ca="1" si="70"/>
        <v>5.3519637068999346</v>
      </c>
      <c r="R143" s="181">
        <f t="shared" ca="1" si="71"/>
        <v>8.3922727752558934E-3</v>
      </c>
      <c r="S143" s="179">
        <f t="shared" ca="1" si="72"/>
        <v>43.077148555500017</v>
      </c>
      <c r="T143" s="175">
        <f t="shared" ca="1" si="73"/>
        <v>7.1795247592500028E-2</v>
      </c>
      <c r="U143" s="187">
        <f>IF(VLOOKUP($C143,'份额-产品到期日期'!$A$2:$E$1004,5,FALSE)=0,"",VLOOKUP($C143,'份额-产品到期日期'!$A$2:$E$1004,5,FALSE))</f>
        <v>45290</v>
      </c>
      <c r="V143" s="179">
        <f>SUMIF(交易记录!C:C,C143,交易记录!AD:AD)</f>
        <v>0</v>
      </c>
      <c r="W143" s="179"/>
      <c r="X143" s="410">
        <f>IF(Y143=0,SUMIFS(J$16:J1160,E$16:E1160,E143),0)</f>
        <v>600</v>
      </c>
      <c r="Y143" s="404">
        <f>COUNTIFS(E$15:E19,E143)</f>
        <v>0</v>
      </c>
      <c r="Z143" s="382">
        <f>IF(VLOOKUP($C143,'份额-产品到期日期'!$A$2:$E$1004,3,FALSE)=0,"",VLOOKUP($C143,'份额-产品到期日期'!$A$2:$E$1004,3,FALSE))</f>
        <v>84155301.959999993</v>
      </c>
      <c r="AA143" s="207">
        <f t="shared" si="77"/>
        <v>3.9997657088794082E-2</v>
      </c>
      <c r="AB143" s="154" t="str">
        <f>LOOKUP(1,0/(交易记录!C:C=C143),交易记录!K:K)</f>
        <v>上海分公司</v>
      </c>
      <c r="AC143" s="154" t="str">
        <f>LOOKUP(1,0/(交易记录!D:D=D143),交易记录!L:L)</f>
        <v>薛青雨</v>
      </c>
      <c r="AD143" s="36" t="str">
        <f>VLOOKUP($C143,交易记录!$C$1:AU268,10,FALSE)</f>
        <v>薛青雨</v>
      </c>
      <c r="AE143" s="154">
        <f>LOOKUP(1,0/(交易记录!$C:$C=$C143),交易记录!Q:Q)</f>
        <v>1</v>
      </c>
      <c r="AF143" s="27">
        <f t="shared" si="76"/>
        <v>600</v>
      </c>
      <c r="AG143" s="154">
        <f t="shared" si="63"/>
        <v>0</v>
      </c>
      <c r="AH143" s="154">
        <f t="shared" si="74"/>
        <v>0</v>
      </c>
      <c r="AI143" s="7" t="str">
        <f t="shared" ca="1" si="75"/>
        <v>GH</v>
      </c>
    </row>
    <row r="144" spans="2:35" s="301" customFormat="1" ht="32.85" customHeight="1">
      <c r="B144" s="355" t="str">
        <f>LOOKUP(1,0/(交易记录!C:C=C144),交易记录!J:J)</f>
        <v>一对多产品</v>
      </c>
      <c r="C144" s="304" t="s">
        <v>217</v>
      </c>
      <c r="D144" s="168" t="str">
        <f>VLOOKUP($C144,交易记录!$C:$P,2,FALSE)</f>
        <v>千象金选CTA2号</v>
      </c>
      <c r="E144" s="169" t="str">
        <f>VLOOKUP($C144,交易记录!$C:$P,3,FALSE)</f>
        <v>上海千象资产管理有限公司</v>
      </c>
      <c r="F144" s="176" t="str">
        <f>LOOKUP(1,0/(交易记录!C:C=C144),交易记录!F:F)</f>
        <v>多策略灵活配置</v>
      </c>
      <c r="G144" s="176" t="str">
        <f>LOOKUP(1,0/(交易记录!C:C=C144),交易记录!G:G)</f>
        <v>多策略灵活配置</v>
      </c>
      <c r="H144" s="300"/>
      <c r="I144" s="176" t="str">
        <f>LOOKUP(1,0/(交易记录!C:C=C144),交易记录!I:I)</f>
        <v>多策略（中性+CTA）</v>
      </c>
      <c r="J144" s="403">
        <f>SUMIF(交易记录!C:C,C144,交易记录!N:N)</f>
        <v>1000</v>
      </c>
      <c r="K144" s="170">
        <f>SUMIF(交易记录!C:C,C144,交易记录!T:T)</f>
        <v>9528346.8300000001</v>
      </c>
      <c r="L144" s="176">
        <f>LOOKUP(1,0/(交易记录!C:C=C144),交易记录!W:W)</f>
        <v>1.0495000002009793</v>
      </c>
      <c r="M144" s="177">
        <f>LOOKUP(1,0/(交易记录!C:C=C144),交易记录!AA:AA)</f>
        <v>1.1123000000000001</v>
      </c>
      <c r="N144" s="178">
        <f t="shared" ca="1" si="68"/>
        <v>1.0865</v>
      </c>
      <c r="O144" s="161">
        <f t="shared" ca="1" si="69"/>
        <v>1035.2548830794999</v>
      </c>
      <c r="P144" s="154">
        <f t="shared" ca="1" si="58"/>
        <v>1.0580840989602812E-2</v>
      </c>
      <c r="Q144" s="180">
        <f t="shared" ca="1" si="70"/>
        <v>-24.583134821400044</v>
      </c>
      <c r="R144" s="181">
        <f t="shared" ca="1" si="71"/>
        <v>-2.3195181156162925E-2</v>
      </c>
      <c r="S144" s="179">
        <f t="shared" ca="1" si="72"/>
        <v>35.25488307949994</v>
      </c>
      <c r="T144" s="175">
        <f t="shared" ca="1" si="73"/>
        <v>3.5254883079499942E-2</v>
      </c>
      <c r="U144" s="187">
        <f>IF(VLOOKUP($C144,'份额-产品到期日期'!$A$2:$E$1004,5,FALSE)=0,"",VLOOKUP($C144,'份额-产品到期日期'!$A$2:$E$1004,5,FALSE))</f>
        <v>45290</v>
      </c>
      <c r="V144" s="179">
        <f>SUMIF(交易记录!C:C,C144,交易记录!AD:AD)</f>
        <v>0</v>
      </c>
      <c r="W144" s="179"/>
      <c r="X144" s="411">
        <f>IF(Y144=0,SUMIFS(J$16:J1160,E$16:E1160,E144),0)</f>
        <v>1800</v>
      </c>
      <c r="Y144" s="405">
        <f>COUNTIFS(E$15:E19,E144)</f>
        <v>0</v>
      </c>
      <c r="Z144" s="382">
        <f>IF(VLOOKUP($C144,'份额-产品到期日期'!$A$2:$E$1004,3,FALSE)=0,"",VLOOKUP($C144,'份额-产品到期日期'!$A$2:$E$1004,3,FALSE))</f>
        <v>233745325.03</v>
      </c>
      <c r="AA144" s="302">
        <f t="shared" si="77"/>
        <v>4.0763796361604605E-2</v>
      </c>
      <c r="AB144" s="154" t="str">
        <f>LOOKUP(1,0/(交易记录!C:C=C144),交易记录!K:K)</f>
        <v>深圳分公司</v>
      </c>
      <c r="AC144" s="154" t="str">
        <f>LOOKUP(1,0/(交易记录!D:D=D144),交易记录!L:L)</f>
        <v>罗涛</v>
      </c>
      <c r="AD144" s="36" t="str">
        <f>VLOOKUP($C144,交易记录!$C$1:AU269,10,FALSE)</f>
        <v>罗涛</v>
      </c>
      <c r="AE144" s="154">
        <f>LOOKUP(1,0/(交易记录!$C:$C=$C144),交易记录!Q:Q)</f>
        <v>1</v>
      </c>
      <c r="AF144" s="27">
        <f t="shared" si="76"/>
        <v>1000</v>
      </c>
      <c r="AG144" s="154">
        <f t="shared" si="63"/>
        <v>0</v>
      </c>
      <c r="AH144" s="154">
        <f t="shared" si="74"/>
        <v>0</v>
      </c>
      <c r="AI144" s="301" t="str">
        <f t="shared" ca="1" si="75"/>
        <v>AZ</v>
      </c>
    </row>
    <row r="145" spans="2:36" s="7" customFormat="1" ht="32.85" customHeight="1">
      <c r="B145" s="355" t="str">
        <f>LOOKUP(1,0/(交易记录!C:C=C145),交易记录!J:J)</f>
        <v>一对多产品</v>
      </c>
      <c r="C145" s="167" t="s">
        <v>219</v>
      </c>
      <c r="D145" s="168" t="str">
        <f>VLOOKUP($C145,交易记录!$C:$P,2,FALSE)</f>
        <v>千象成长20号</v>
      </c>
      <c r="E145" s="169" t="str">
        <f>VLOOKUP($C145,交易记录!$C:$P,3,FALSE)</f>
        <v>上海千象资产管理有限公司</v>
      </c>
      <c r="F145" s="176" t="str">
        <f>LOOKUP(1,0/(交易记录!C:C=C145),交易记录!F:F)</f>
        <v>多策略灵活配置</v>
      </c>
      <c r="G145" s="176" t="str">
        <f>LOOKUP(1,0/(交易记录!C:C=C145),交易记录!G:G)</f>
        <v>多策略灵活配置</v>
      </c>
      <c r="H145" s="229"/>
      <c r="I145" s="176" t="str">
        <f>LOOKUP(1,0/(交易记录!C:C=C145),交易记录!I:I)</f>
        <v>多策略（指增+CTA）</v>
      </c>
      <c r="J145" s="403">
        <f>SUMIF(交易记录!C:C,C145,交易记录!N:N)</f>
        <v>800</v>
      </c>
      <c r="K145" s="170">
        <f>SUMIF(交易记录!C:C,C145,交易记录!T:T)</f>
        <v>7018329.8199999994</v>
      </c>
      <c r="L145" s="176">
        <f>LOOKUP(1,0/(交易记录!C:C=C145),交易记录!W:W)</f>
        <v>1.1398723350393927</v>
      </c>
      <c r="M145" s="177">
        <f>LOOKUP(1,0/(交易记录!C:C=C145),交易记录!AA:AA)</f>
        <v>1.0824</v>
      </c>
      <c r="N145" s="178">
        <f t="shared" ca="1" si="68"/>
        <v>1.1375999999999999</v>
      </c>
      <c r="O145" s="161">
        <f t="shared" ca="1" si="69"/>
        <v>798.40520032319989</v>
      </c>
      <c r="P145" s="154">
        <f t="shared" ca="1" si="58"/>
        <v>8.1601145843067033E-3</v>
      </c>
      <c r="Q145" s="180">
        <f t="shared" ca="1" si="70"/>
        <v>38.741180606399936</v>
      </c>
      <c r="R145" s="181">
        <f t="shared" ca="1" si="71"/>
        <v>5.0997782705099803E-2</v>
      </c>
      <c r="S145" s="179">
        <f t="shared" ca="1" si="72"/>
        <v>-1.5947996768000841</v>
      </c>
      <c r="T145" s="175">
        <f t="shared" ca="1" si="73"/>
        <v>-1.9934995960001049E-3</v>
      </c>
      <c r="U145" s="187">
        <f>IF(VLOOKUP($C145,'份额-产品到期日期'!$A$2:$E$1004,5,FALSE)=0,"",VLOOKUP($C145,'份额-产品到期日期'!$A$2:$E$1004,5,FALSE))</f>
        <v>45290</v>
      </c>
      <c r="V145" s="179">
        <f>SUMIF(交易记录!C:C,C145,交易记录!AD:AD)</f>
        <v>0</v>
      </c>
      <c r="W145" s="179"/>
      <c r="X145" s="410">
        <f>IF(Y145=0,SUMIFS(J$16:J1159,E$16:E1159,E145),0)</f>
        <v>0</v>
      </c>
      <c r="Y145" s="404">
        <f>COUNTIFS(E$15:E144,E145)</f>
        <v>1</v>
      </c>
      <c r="Z145" s="382">
        <f>IF(VLOOKUP($C145,'份额-产品到期日期'!$A$2:$E$1004,3,FALSE)=0,"",VLOOKUP($C145,'份额-产品到期日期'!$A$2:$E$1004,3,FALSE))</f>
        <v>235719783.18000001</v>
      </c>
      <c r="AA145" s="207">
        <f t="shared" si="77"/>
        <v>2.9774038162255868E-2</v>
      </c>
      <c r="AB145" s="154" t="str">
        <f>LOOKUP(1,0/(交易记录!C:C=C145),交易记录!K:K)</f>
        <v>北京万寿路</v>
      </c>
      <c r="AC145" s="154" t="str">
        <f>LOOKUP(1,0/(交易记录!D:D=D145),交易记录!L:L)</f>
        <v>路晓霁、董文婷</v>
      </c>
      <c r="AD145" s="36" t="str">
        <f>VLOOKUP($C145,交易记录!$C$1:AU270,10,FALSE)</f>
        <v>路晓霁、董文婷</v>
      </c>
      <c r="AE145" s="154">
        <f>LOOKUP(1,0/(交易记录!$C:$C=$C145),交易记录!Q:Q)</f>
        <v>1</v>
      </c>
      <c r="AF145" s="27">
        <f t="shared" si="76"/>
        <v>800</v>
      </c>
      <c r="AG145" s="154">
        <f t="shared" si="63"/>
        <v>0</v>
      </c>
      <c r="AH145" s="154">
        <f t="shared" si="74"/>
        <v>0</v>
      </c>
      <c r="AI145" s="7" t="str">
        <f t="shared" ca="1" si="75"/>
        <v>AB</v>
      </c>
    </row>
    <row r="146" spans="2:36" s="7" customFormat="1" ht="32.85" customHeight="1">
      <c r="B146" s="355" t="str">
        <f>LOOKUP(1,0/(交易记录!C:C=C146),交易记录!J:J)</f>
        <v>一对多产品</v>
      </c>
      <c r="C146" s="168" t="s">
        <v>221</v>
      </c>
      <c r="D146" s="168" t="str">
        <f>VLOOKUP($C146,交易记录!$C:$P,2,FALSE)</f>
        <v>善流钱塘一号</v>
      </c>
      <c r="E146" s="169" t="str">
        <f>VLOOKUP($C146,交易记录!$C:$P,3,FALSE)</f>
        <v>上海善流投资管理有限公司</v>
      </c>
      <c r="F146" s="176" t="str">
        <f>LOOKUP(1,0/(交易记录!C:C=C146),交易记录!F:F)</f>
        <v>量化期货</v>
      </c>
      <c r="G146" s="176" t="str">
        <f>LOOKUP(1,0/(交易记录!C:C=C146),交易记录!G:G)</f>
        <v>量化期货</v>
      </c>
      <c r="H146" s="229"/>
      <c r="I146" s="176" t="str">
        <f>LOOKUP(1,0/(交易记录!C:C=C146),交易记录!I:I)</f>
        <v>量化CTA(日内策略）</v>
      </c>
      <c r="J146" s="403">
        <f>SUMIF(交易记录!C:C,C146,交易记录!N:N)</f>
        <v>931.54502955907526</v>
      </c>
      <c r="K146" s="170">
        <f>SUMIF(交易记录!C:C,C146,交易记录!T:T)</f>
        <v>6804071.5200000005</v>
      </c>
      <c r="L146" s="176">
        <f>LOOKUP(1,0/(交易记录!C:C=C146),交易记录!W:W)</f>
        <v>1.369099408818494</v>
      </c>
      <c r="M146" s="177">
        <f>LOOKUP(1,0/(交易记录!C:C=C146),交易记录!AA:AA)</f>
        <v>1.2835000000000001</v>
      </c>
      <c r="N146" s="178">
        <f t="shared" ca="1" si="68"/>
        <v>1.2646999999999999</v>
      </c>
      <c r="O146" s="161">
        <f t="shared" ca="1" si="69"/>
        <v>860.51092513440005</v>
      </c>
      <c r="P146" s="154">
        <f t="shared" ca="1" si="58"/>
        <v>8.7948672519943139E-3</v>
      </c>
      <c r="Q146" s="180">
        <f t="shared" ca="1" si="70"/>
        <v>-12.791654457600103</v>
      </c>
      <c r="R146" s="181">
        <f t="shared" ca="1" si="71"/>
        <v>-1.4647448383326989E-2</v>
      </c>
      <c r="S146" s="179">
        <f t="shared" ca="1" si="72"/>
        <v>-71.034104424675235</v>
      </c>
      <c r="T146" s="175">
        <f t="shared" ca="1" si="73"/>
        <v>-7.6254074865599944E-2</v>
      </c>
      <c r="U146" s="187">
        <f>IF(VLOOKUP($C146,'份额-产品到期日期'!$A$2:$E$1004,5,FALSE)=0,"",VLOOKUP($C146,'份额-产品到期日期'!$A$2:$E$1004,5,FALSE))</f>
        <v>45288</v>
      </c>
      <c r="V146" s="179">
        <f>SUMIF(交易记录!C:C,C146,交易记录!AD:AD)</f>
        <v>0</v>
      </c>
      <c r="W146" s="179"/>
      <c r="X146" s="410">
        <f>IF(Y146=0,SUMIFS(J$16:J1159,E$16:E1159,E146),0)</f>
        <v>931.54502955907526</v>
      </c>
      <c r="Y146" s="404">
        <f>COUNTIFS(E$15:E145,E146)</f>
        <v>0</v>
      </c>
      <c r="Z146" s="382">
        <f>IF(VLOOKUP($C146,'份额-产品到期日期'!$A$2:$E$1004,3,FALSE)=0,"",VLOOKUP($C146,'份额-产品到期日期'!$A$2:$E$1004,3,FALSE))</f>
        <v>42638559.439999998</v>
      </c>
      <c r="AA146" s="354">
        <f t="shared" si="77"/>
        <v>0.15957554873715971</v>
      </c>
      <c r="AB146" s="154" t="str">
        <f>LOOKUP(1,0/(交易记录!C:C=C146),交易记录!K:K)</f>
        <v>上海分公司</v>
      </c>
      <c r="AC146" s="154" t="str">
        <f>LOOKUP(1,0/(交易记录!D:D=D146),交易记录!L:L)</f>
        <v>张俊杰</v>
      </c>
      <c r="AD146" s="36" t="str">
        <f>VLOOKUP($C146,交易记录!$C$1:AU271,10,FALSE)</f>
        <v>张俊杰</v>
      </c>
      <c r="AE146" s="154">
        <f>LOOKUP(1,0/(交易记录!$C:$C=$C146),交易记录!Q:Q)</f>
        <v>1</v>
      </c>
      <c r="AF146" s="27">
        <f t="shared" si="76"/>
        <v>931.54502955907526</v>
      </c>
      <c r="AG146" s="154">
        <f t="shared" si="63"/>
        <v>0</v>
      </c>
      <c r="AH146" s="154">
        <f t="shared" si="74"/>
        <v>0</v>
      </c>
      <c r="AI146" s="7" t="str">
        <f t="shared" ca="1" si="75"/>
        <v>P</v>
      </c>
    </row>
    <row r="147" spans="2:36" s="7" customFormat="1" ht="32.85" customHeight="1">
      <c r="B147" s="355" t="str">
        <f>LOOKUP(1,0/(交易记录!C:C=C147),交易记录!J:J)</f>
        <v>一对多产品</v>
      </c>
      <c r="C147" s="168" t="s">
        <v>224</v>
      </c>
      <c r="D147" s="168" t="str">
        <f>VLOOKUP($C147,交易记录!$C:$P,2,FALSE)</f>
        <v>乾行天合6号</v>
      </c>
      <c r="E147" s="169" t="str">
        <f>VLOOKUP($C147,交易记录!$C:$P,3,FALSE)</f>
        <v>厦门市乾行资产管理有限公司</v>
      </c>
      <c r="F147" s="176" t="str">
        <f>LOOKUP(1,0/(交易记录!C:C=C147),交易记录!F:F)</f>
        <v>量化对冲</v>
      </c>
      <c r="G147" s="176" t="str">
        <f>LOOKUP(1,0/(交易记录!C:C=C147),交易记录!G:G)</f>
        <v>量化对冲</v>
      </c>
      <c r="H147" s="229"/>
      <c r="I147" s="176" t="str">
        <f>LOOKUP(1,0/(交易记录!C:C=C147),交易记录!I:I)</f>
        <v>T0策略</v>
      </c>
      <c r="J147" s="403">
        <f>SUMIF(交易记录!C:C,C147,交易记录!N:N)</f>
        <v>264.97092351933907</v>
      </c>
      <c r="K147" s="170">
        <f>SUMIF(交易记录!C:C,C147,交易记录!T:T)</f>
        <v>2747325.82</v>
      </c>
      <c r="L147" s="176">
        <f>LOOKUP(1,0/(交易记录!C:C=C147),交易记录!W:W)</f>
        <v>0.96447691201652452</v>
      </c>
      <c r="M147" s="177">
        <f>LOOKUP(1,0/(交易记录!C:C=C147),交易记录!AA:AA)</f>
        <v>1.0048999999999999</v>
      </c>
      <c r="N147" s="178">
        <f t="shared" ref="N147:N171" ca="1" si="78">LOOKUP(10000,INDIRECT($G147&amp;"!"&amp;AI147&amp;":"&amp;AI147))</f>
        <v>1.0092000000000001</v>
      </c>
      <c r="O147" s="161">
        <f t="shared" ref="O147:O171" ca="1" si="79">K147*N147/10000</f>
        <v>277.26012175440002</v>
      </c>
      <c r="P147" s="154">
        <f t="shared" ref="P147:P171" ca="1" si="80">O147/$C$9</f>
        <v>2.8337420175355405E-3</v>
      </c>
      <c r="Q147" s="180">
        <f t="shared" ref="Q147:Q171" ca="1" si="81">(N147-M147)*K147/10000</f>
        <v>1.1813501026000528</v>
      </c>
      <c r="R147" s="181">
        <f t="shared" ref="R147:R171" ca="1" si="82">N147/M147-1</f>
        <v>4.279032739576305E-3</v>
      </c>
      <c r="S147" s="179">
        <f t="shared" ref="S147:S171" ca="1" si="83">(N147-L147)*K147/10000</f>
        <v>12.286889436713418</v>
      </c>
      <c r="T147" s="175">
        <f t="shared" ref="T147:T171" ca="1" si="84">(S147+V147)/J147</f>
        <v>4.6751882327984121E-2</v>
      </c>
      <c r="U147" s="187">
        <f>IF(VLOOKUP($C147,'份额-产品到期日期'!$A$2:$E$1004,5,FALSE)=0,"",VLOOKUP($C147,'份额-产品到期日期'!$A$2:$E$1004,5,FALSE))</f>
        <v>45288</v>
      </c>
      <c r="V147" s="179">
        <f>SUMIF(交易记录!C:C,C147,交易记录!AD:AD)</f>
        <v>0.10100000000000253</v>
      </c>
      <c r="W147" s="179"/>
      <c r="X147" s="410">
        <f>IF(Y147=0,SUMIFS(J$16:J1160,E$16:E1160,E147),0)</f>
        <v>464.97092351933907</v>
      </c>
      <c r="Y147" s="404">
        <f>COUNTIFS(E$15:E146,E147)</f>
        <v>0</v>
      </c>
      <c r="Z147" s="382">
        <f>IF(VLOOKUP($C147,'份额-产品到期日期'!$A$2:$E$1004,3,FALSE)=0,"",VLOOKUP($C147,'份额-产品到期日期'!$A$2:$E$1004,3,FALSE))</f>
        <v>18962070.449999999</v>
      </c>
      <c r="AA147" s="354">
        <f t="shared" si="77"/>
        <v>0.14488532922838074</v>
      </c>
      <c r="AB147" s="154" t="str">
        <f>LOOKUP(1,0/(交易记录!C:C=C147),交易记录!K:K)</f>
        <v>厦门湖滨东路</v>
      </c>
      <c r="AC147" s="154" t="str">
        <f>LOOKUP(1,0/(交易记录!D:D=D147),交易记录!L:L)</f>
        <v>李轶</v>
      </c>
      <c r="AD147" s="36" t="str">
        <f>VLOOKUP($C147,交易记录!$C$1:AU272,10,FALSE)</f>
        <v>李轶</v>
      </c>
      <c r="AE147" s="154">
        <f>LOOKUP(1,0/(交易记录!$C:$C=$C147),交易记录!Q:Q)</f>
        <v>1</v>
      </c>
      <c r="AF147" s="27">
        <f t="shared" si="76"/>
        <v>264.97092351933907</v>
      </c>
      <c r="AG147" s="154">
        <f t="shared" ref="AG147:AG171" si="85">1-AE147</f>
        <v>0</v>
      </c>
      <c r="AH147" s="154">
        <f t="shared" ref="AH147:AH171" si="86">AG147*J147</f>
        <v>0</v>
      </c>
      <c r="AI147" s="7" t="str">
        <f t="shared" ref="AI147:AI171" ca="1" si="87">IF(MATCH(D147,INDIRECT($G147&amp;"!$1:$1"),0)&gt;26,CHAR(ROUNDUP(MATCH(D147,INDIRECT($G147&amp;"!$1:$1"),0)/26,0)+63)&amp;CHAR(MOD(MATCH(D147,INDIRECT($G147&amp;"!$1:$1"),0)-1,26)+65),CHAR(MOD(MATCH(D147,INDIRECT($G147&amp;"!$1:$1"),0)-1,26)+65))</f>
        <v>GN</v>
      </c>
    </row>
    <row r="148" spans="2:36" s="7" customFormat="1" ht="32.85" customHeight="1">
      <c r="B148" s="355" t="str">
        <f>LOOKUP(1,0/(交易记录!C:C=C148),交易记录!J:J)</f>
        <v>一对多产品</v>
      </c>
      <c r="C148" s="168" t="s">
        <v>227</v>
      </c>
      <c r="D148" s="168" t="str">
        <f>VLOOKUP($C148,交易记录!$C:$P,2,FALSE)</f>
        <v>宣夜投资大有一号</v>
      </c>
      <c r="E148" s="169" t="str">
        <f>VLOOKUP($C148,交易记录!$C:$P,3,FALSE)</f>
        <v>上海宣夜投资管理有限公司</v>
      </c>
      <c r="F148" s="176" t="str">
        <f>LOOKUP(1,0/(交易记录!C:C=C148),交易记录!F:F)</f>
        <v>量化期货</v>
      </c>
      <c r="G148" s="176" t="str">
        <f>LOOKUP(1,0/(交易记录!C:C=C148),交易记录!G:G)</f>
        <v>量化期货</v>
      </c>
      <c r="H148" s="229"/>
      <c r="I148" s="176" t="str">
        <f>LOOKUP(1,0/(交易记录!C:C=C148),交易记录!I:I)</f>
        <v>量化CTA（多周期混合）</v>
      </c>
      <c r="J148" s="403">
        <f>SUMIF(交易记录!C:C,C148,交易记录!N:N)</f>
        <v>308.59198148204229</v>
      </c>
      <c r="K148" s="170">
        <f>SUMIF(交易记录!C:C,C148,交易记录!T:T)</f>
        <v>2917135.7699999996</v>
      </c>
      <c r="L148" s="176">
        <f>LOOKUP(1,0/(交易记录!C:C=C148),交易记录!W:W)</f>
        <v>1.0578595095079937</v>
      </c>
      <c r="M148" s="177">
        <f>LOOKUP(1,0/(交易记录!C:C=C148),交易记录!AA:AA)</f>
        <v>1.0354999999999999</v>
      </c>
      <c r="N148" s="178">
        <f t="shared" ca="1" si="78"/>
        <v>1.0401</v>
      </c>
      <c r="O148" s="161">
        <f t="shared" ca="1" si="79"/>
        <v>303.41129143769996</v>
      </c>
      <c r="P148" s="154">
        <f t="shared" ca="1" si="80"/>
        <v>3.101020513521026E-3</v>
      </c>
      <c r="Q148" s="180">
        <f t="shared" ca="1" si="81"/>
        <v>1.3418824542000465</v>
      </c>
      <c r="R148" s="181">
        <f t="shared" ca="1" si="82"/>
        <v>4.442298406567069E-3</v>
      </c>
      <c r="S148" s="179">
        <f t="shared" ca="1" si="83"/>
        <v>-5.180690044342338</v>
      </c>
      <c r="T148" s="175">
        <f t="shared" ca="1" si="84"/>
        <v>-1.6788155088999987E-2</v>
      </c>
      <c r="U148" s="187">
        <f>IF(VLOOKUP($C148,'份额-产品到期日期'!$A$2:$E$1004,5,FALSE)=0,"",VLOOKUP($C148,'份额-产品到期日期'!$A$2:$E$1004,5,FALSE))</f>
        <v>45288</v>
      </c>
      <c r="V148" s="179">
        <f>SUMIF(交易记录!C:C,C148,交易记录!AD:AD)</f>
        <v>0</v>
      </c>
      <c r="W148" s="179"/>
      <c r="X148" s="410">
        <f>IF(Y148=0,SUMIFS(J$16:J1162,E$16:E1162,E148),0)</f>
        <v>308.59198148204229</v>
      </c>
      <c r="Y148" s="404">
        <f>COUNTIFS(E$15:E147,E148)</f>
        <v>0</v>
      </c>
      <c r="Z148" s="382">
        <f>IF(VLOOKUP($C148,'份额-产品到期日期'!$A$2:$E$1004,3,FALSE)=0,"",VLOOKUP($C148,'份额-产品到期日期'!$A$2:$E$1004,3,FALSE))</f>
        <v>24532706.629999999</v>
      </c>
      <c r="AA148" s="354">
        <f t="shared" si="77"/>
        <v>0.1189080281273473</v>
      </c>
      <c r="AB148" s="154" t="str">
        <f>LOOKUP(1,0/(交易记录!C:C=C148),交易记录!K:K)</f>
        <v>上海北外滩</v>
      </c>
      <c r="AC148" s="154" t="str">
        <f>LOOKUP(1,0/(交易记录!D:D=D148),交易记录!L:L)</f>
        <v>蒋浩俊</v>
      </c>
      <c r="AD148" s="36" t="str">
        <f>VLOOKUP($C148,交易记录!$C$1:AU273,10,FALSE)</f>
        <v>蒋浩俊</v>
      </c>
      <c r="AE148" s="154">
        <f>LOOKUP(1,0/(交易记录!$C:$C=$C148),交易记录!Q:Q)</f>
        <v>1</v>
      </c>
      <c r="AF148" s="27">
        <f t="shared" ref="AF148:AF171" si="88">J148*AE148</f>
        <v>308.59198148204229</v>
      </c>
      <c r="AG148" s="154">
        <f t="shared" si="85"/>
        <v>0</v>
      </c>
      <c r="AH148" s="154">
        <f t="shared" si="86"/>
        <v>0</v>
      </c>
      <c r="AI148" s="7" t="str">
        <f t="shared" ca="1" si="87"/>
        <v>V</v>
      </c>
      <c r="AJ148" s="7" t="s">
        <v>230</v>
      </c>
    </row>
    <row r="149" spans="2:36" s="7" customFormat="1" ht="32.85" customHeight="1">
      <c r="B149" s="355" t="str">
        <f>LOOKUP(1,0/(交易记录!C:C=C149),交易记录!J:J)</f>
        <v>一对多产品</v>
      </c>
      <c r="C149" s="168" t="s">
        <v>232</v>
      </c>
      <c r="D149" s="168" t="str">
        <f>VLOOKUP($C149,交易记录!$C:$P,2,FALSE)</f>
        <v>明世伙伴胜杯28号</v>
      </c>
      <c r="E149" s="169" t="str">
        <f>VLOOKUP($C149,交易记录!$C:$P,3,FALSE)</f>
        <v>明世伙伴基金管理（珠海）有限公司</v>
      </c>
      <c r="F149" s="176" t="str">
        <f>LOOKUP(1,0/(交易记录!C:C=C149),交易记录!F:F)</f>
        <v>股票多头</v>
      </c>
      <c r="G149" s="176" t="str">
        <f>LOOKUP(1,0/(交易记录!C:C=C149),交易记录!G:G)</f>
        <v>股票多头</v>
      </c>
      <c r="H149" s="229" t="s">
        <v>1093</v>
      </c>
      <c r="I149" s="176" t="str">
        <f>LOOKUP(1,0/(交易记录!C:C=C149),交易记录!I:I)</f>
        <v>主观多头</v>
      </c>
      <c r="J149" s="403">
        <f>SUMIF(交易记录!C:C,C149,交易记录!N:N)</f>
        <v>200</v>
      </c>
      <c r="K149" s="170">
        <f>SUMIF(交易记录!C:C,C149,交易记录!T:T)</f>
        <v>1268955.02</v>
      </c>
      <c r="L149" s="176">
        <f>LOOKUP(1,0/(交易记录!C:C=C149),交易记录!W:W)</f>
        <v>1.576099994466313</v>
      </c>
      <c r="M149" s="177">
        <f>LOOKUP(1,0/(交易记录!C:C=C149),交易记录!AA:AA)</f>
        <v>1.4397</v>
      </c>
      <c r="N149" s="178">
        <f t="shared" ca="1" si="78"/>
        <v>1.5249999999999999</v>
      </c>
      <c r="O149" s="161">
        <f t="shared" ca="1" si="79"/>
        <v>193.51564055</v>
      </c>
      <c r="P149" s="154">
        <f t="shared" ca="1" si="80"/>
        <v>1.9778300543436766E-3</v>
      </c>
      <c r="Q149" s="180">
        <f t="shared" ca="1" si="81"/>
        <v>10.824186320599992</v>
      </c>
      <c r="R149" s="181">
        <f t="shared" ca="1" si="82"/>
        <v>5.9248454539140072E-2</v>
      </c>
      <c r="S149" s="179">
        <f t="shared" ca="1" si="83"/>
        <v>-6.4843594500000199</v>
      </c>
      <c r="T149" s="175">
        <f t="shared" ca="1" si="84"/>
        <v>-3.2421797250000099E-2</v>
      </c>
      <c r="U149" s="187">
        <f>IF(VLOOKUP($C149,'份额-产品到期日期'!$A$2:$E$1004,5,FALSE)=0,"",VLOOKUP($C149,'份额-产品到期日期'!$A$2:$E$1004,5,FALSE))</f>
        <v>45285</v>
      </c>
      <c r="V149" s="179">
        <f>SUMIF(交易记录!C:C,C149,交易记录!AD:AD)</f>
        <v>0</v>
      </c>
      <c r="W149" s="179"/>
      <c r="X149" s="410">
        <f>IF(Y149=0,SUMIFS(J$16:J1162,E$16:E1162,E149),0)</f>
        <v>200</v>
      </c>
      <c r="Y149" s="404">
        <f>COUNTIFS(E$15:E148,E149)</f>
        <v>0</v>
      </c>
      <c r="Z149" s="382">
        <f>IF(VLOOKUP($C149,'份额-产品到期日期'!$A$2:$E$1004,3,FALSE)=0,"",VLOOKUP($C149,'份额-产品到期日期'!$A$2:$E$1004,3,FALSE))</f>
        <v>58043160.049999997</v>
      </c>
      <c r="AA149" s="207">
        <f t="shared" si="77"/>
        <v>2.1862266267151664E-2</v>
      </c>
      <c r="AB149" s="154" t="str">
        <f>LOOKUP(1,0/(交易记录!C:C=C149),交易记录!K:K)</f>
        <v>北京建国门外大街</v>
      </c>
      <c r="AC149" s="154" t="str">
        <f>LOOKUP(1,0/(交易记录!D:D=D149),交易记录!L:L)</f>
        <v>梁乐</v>
      </c>
      <c r="AD149" s="36" t="str">
        <f>VLOOKUP($C149,交易记录!$C$1:AU274,10,FALSE)</f>
        <v>梁乐</v>
      </c>
      <c r="AE149" s="154">
        <f>LOOKUP(1,0/(交易记录!$C:$C=$C149),交易记录!Q:Q)</f>
        <v>1</v>
      </c>
      <c r="AF149" s="27">
        <f t="shared" si="88"/>
        <v>200</v>
      </c>
      <c r="AG149" s="154">
        <f t="shared" si="85"/>
        <v>0</v>
      </c>
      <c r="AH149" s="154">
        <f t="shared" si="86"/>
        <v>0</v>
      </c>
      <c r="AI149" s="7" t="str">
        <f t="shared" ca="1" si="87"/>
        <v>GB</v>
      </c>
    </row>
    <row r="150" spans="2:36" s="122" customFormat="1" ht="32.85" customHeight="1">
      <c r="B150" s="355" t="str">
        <f>LOOKUP(1,0/(交易记录!C:C=C150),交易记录!J:J)</f>
        <v>一对多产品</v>
      </c>
      <c r="C150" s="242" t="s">
        <v>235</v>
      </c>
      <c r="D150" s="168" t="str">
        <f>VLOOKUP($C150,交易记录!$C:$P,2,FALSE)</f>
        <v>仟富来可转债量化精选</v>
      </c>
      <c r="E150" s="169" t="str">
        <f>VLOOKUP($C150,交易记录!$C:$P,3,FALSE)</f>
        <v>上海仟富来资产管理有限公司</v>
      </c>
      <c r="F150" s="176" t="str">
        <f>LOOKUP(1,0/(交易记录!C:C=C150),交易记录!F:F)</f>
        <v>股票多头</v>
      </c>
      <c r="G150" s="176" t="str">
        <f>LOOKUP(1,0/(交易记录!C:C=C150),交易记录!G:G)</f>
        <v>股票多头</v>
      </c>
      <c r="H150" s="306" t="s">
        <v>1095</v>
      </c>
      <c r="I150" s="176" t="str">
        <f>LOOKUP(1,0/(交易记录!C:C=C150),交易记录!I:I)</f>
        <v>可转债策略</v>
      </c>
      <c r="J150" s="403">
        <f>SUMIF(交易记录!C:C,C150,交易记录!N:N)</f>
        <v>500</v>
      </c>
      <c r="K150" s="170">
        <f>SUMIF(交易记录!C:C,C150,交易记录!T:T)</f>
        <v>4993009.79</v>
      </c>
      <c r="L150" s="176">
        <f>LOOKUP(1,0/(交易记录!C:C=C150),交易记录!W:W)</f>
        <v>1.0013999992577625</v>
      </c>
      <c r="M150" s="177">
        <f>LOOKUP(1,0/(交易记录!C:C=C150),交易记录!AA:AA)</f>
        <v>0.9022</v>
      </c>
      <c r="N150" s="178">
        <f t="shared" ca="1" si="78"/>
        <v>0.96360000000000001</v>
      </c>
      <c r="O150" s="161">
        <f t="shared" ca="1" si="79"/>
        <v>481.12642336440001</v>
      </c>
      <c r="P150" s="154">
        <f t="shared" ca="1" si="80"/>
        <v>4.9173611877801789E-3</v>
      </c>
      <c r="Q150" s="180">
        <f t="shared" ca="1" si="81"/>
        <v>30.657080110600003</v>
      </c>
      <c r="R150" s="181">
        <f t="shared" ca="1" si="82"/>
        <v>6.8055863444912434E-2</v>
      </c>
      <c r="S150" s="179">
        <f t="shared" ca="1" si="83"/>
        <v>-18.873576635600063</v>
      </c>
      <c r="T150" s="175">
        <f t="shared" ca="1" si="84"/>
        <v>-3.7747153271200123E-2</v>
      </c>
      <c r="U150" s="187">
        <f>IF(VLOOKUP($C150,'份额-产品到期日期'!$A$2:$E$1004,5,FALSE)=0,"",VLOOKUP($C150,'份额-产品到期日期'!$A$2:$E$1004,5,FALSE))</f>
        <v>45284</v>
      </c>
      <c r="V150" s="179">
        <f>SUMIF(交易记录!C:C,C150,交易记录!AD:AD)</f>
        <v>0</v>
      </c>
      <c r="W150" s="179"/>
      <c r="X150" s="413">
        <f>IF(Y150=0,SUMIFS(J$16:J1161,E$16:E1161,E150),0)</f>
        <v>500</v>
      </c>
      <c r="Y150" s="407">
        <f>COUNTIFS(E$15:E149,E150)</f>
        <v>0</v>
      </c>
      <c r="Z150" s="382">
        <f>IF(VLOOKUP($C150,'份额-产品到期日期'!$A$2:$E$1004,3,FALSE)=0,"",VLOOKUP($C150,'份额-产品到期日期'!$A$2:$E$1004,3,FALSE))</f>
        <v>55003830.049999997</v>
      </c>
      <c r="AA150" s="243">
        <f t="shared" si="77"/>
        <v>9.0775674811394341E-2</v>
      </c>
      <c r="AB150" s="154" t="str">
        <f>LOOKUP(1,0/(交易记录!C:C=C150),交易记录!K:K)</f>
        <v>上海黄浦区湖滨路</v>
      </c>
      <c r="AC150" s="154" t="str">
        <f>LOOKUP(1,0/(交易记录!D:D=D150),交易记录!L:L)</f>
        <v>邹立晶、任倩</v>
      </c>
      <c r="AD150" s="36" t="str">
        <f>VLOOKUP($C150,交易记录!$C$1:AU275,10,FALSE)</f>
        <v>邹立晶、任倩</v>
      </c>
      <c r="AE150" s="154">
        <f>LOOKUP(1,0/(交易记录!$C:$C=$C150),交易记录!Q:Q)</f>
        <v>1</v>
      </c>
      <c r="AF150" s="27">
        <f t="shared" si="88"/>
        <v>500</v>
      </c>
      <c r="AG150" s="154">
        <f t="shared" si="85"/>
        <v>0</v>
      </c>
      <c r="AH150" s="154">
        <f t="shared" si="86"/>
        <v>0</v>
      </c>
      <c r="AI150" s="7" t="str">
        <f t="shared" ca="1" si="87"/>
        <v>GH</v>
      </c>
    </row>
    <row r="151" spans="2:36" s="7" customFormat="1" ht="32.85" customHeight="1">
      <c r="B151" s="355" t="str">
        <f>LOOKUP(1,0/(交易记录!C:C=C151),交易记录!J:J)</f>
        <v>一对多产品</v>
      </c>
      <c r="C151" s="189" t="s">
        <v>237</v>
      </c>
      <c r="D151" s="168" t="str">
        <f>VLOOKUP($C151,交易记录!$C:$P,2,FALSE)</f>
        <v>弢瑞楚正进取一号</v>
      </c>
      <c r="E151" s="169" t="str">
        <f>VLOOKUP($C151,交易记录!$C:$P,3,FALSE)</f>
        <v>成都海川汇富资产管理有限公司</v>
      </c>
      <c r="F151" s="176" t="str">
        <f>LOOKUP(1,0/(交易记录!C:C=C151),交易记录!F:F)</f>
        <v>股票多头</v>
      </c>
      <c r="G151" s="176" t="str">
        <f>LOOKUP(1,0/(交易记录!C:C=C151),交易记录!G:G)</f>
        <v>股票多头</v>
      </c>
      <c r="H151" s="229" t="s">
        <v>1093</v>
      </c>
      <c r="I151" s="176" t="str">
        <f>LOOKUP(1,0/(交易记录!C:C=C151),交易记录!I:I)</f>
        <v>主观多头</v>
      </c>
      <c r="J151" s="403">
        <f>SUMIF(交易记录!C:C,C151,交易记录!N:N)</f>
        <v>200</v>
      </c>
      <c r="K151" s="170">
        <f>SUMIF(交易记录!C:C,C151,交易记录!T:T)</f>
        <v>352298.75</v>
      </c>
      <c r="L151" s="176">
        <f>LOOKUP(1,0/(交易记录!C:C=C151),交易记录!W:W)</f>
        <v>5.6769999893556244</v>
      </c>
      <c r="M151" s="177">
        <f>LOOKUP(1,0/(交易记录!C:C=C151),交易记录!AA:AA)</f>
        <v>4.9590000000000005</v>
      </c>
      <c r="N151" s="178">
        <f t="shared" ca="1" si="78"/>
        <v>5.16</v>
      </c>
      <c r="O151" s="161">
        <f t="shared" ca="1" si="79"/>
        <v>181.78615500000001</v>
      </c>
      <c r="P151" s="154">
        <f t="shared" ca="1" si="80"/>
        <v>1.8579486381602351E-3</v>
      </c>
      <c r="Q151" s="180">
        <f t="shared" ca="1" si="81"/>
        <v>7.0812048749999867</v>
      </c>
      <c r="R151" s="181">
        <f t="shared" ca="1" si="82"/>
        <v>4.053236539624927E-2</v>
      </c>
      <c r="S151" s="179">
        <f t="shared" ca="1" si="83"/>
        <v>-18.213844999999974</v>
      </c>
      <c r="T151" s="175">
        <f t="shared" ca="1" si="84"/>
        <v>-9.1069224999999865E-2</v>
      </c>
      <c r="U151" s="187">
        <f>IF(VLOOKUP($C151,'份额-产品到期日期'!$A$2:$E$1004,5,FALSE)=0,"",VLOOKUP($C151,'份额-产品到期日期'!$A$2:$E$1004,5,FALSE))</f>
        <v>45264</v>
      </c>
      <c r="V151" s="179">
        <f>SUMIF(交易记录!C:C,C151,交易记录!AD:AD)</f>
        <v>0</v>
      </c>
      <c r="W151" s="179"/>
      <c r="X151" s="410">
        <f>IF(Y151=0,SUMIFS(J$16:J1157,E$16:E1157,E151),0)</f>
        <v>200</v>
      </c>
      <c r="Y151" s="404">
        <f>COUNTIFS(E$15:E150,E151)</f>
        <v>0</v>
      </c>
      <c r="Z151" s="382">
        <f>IF(VLOOKUP($C151,'份额-产品到期日期'!$A$2:$E$1004,3,FALSE)=0,"",VLOOKUP($C151,'份额-产品到期日期'!$A$2:$E$1004,3,FALSE))</f>
        <v>29361018.41</v>
      </c>
      <c r="AA151" s="207">
        <f t="shared" si="77"/>
        <v>1.1998860021831238E-2</v>
      </c>
      <c r="AB151" s="154" t="str">
        <f>LOOKUP(1,0/(交易记录!C:C=C151),交易记录!K:K)</f>
        <v>深圳爱国路</v>
      </c>
      <c r="AC151" s="154" t="str">
        <f>LOOKUP(1,0/(交易记录!D:D=D151),交易记录!L:L)</f>
        <v>韩耀文</v>
      </c>
      <c r="AD151" s="36" t="str">
        <f>VLOOKUP($C151,交易记录!$C$1:AU276,10,FALSE)</f>
        <v>韩耀文</v>
      </c>
      <c r="AE151" s="154">
        <f>LOOKUP(1,0/(交易记录!$C:$C=$C151),交易记录!Q:Q)</f>
        <v>1</v>
      </c>
      <c r="AF151" s="27">
        <f t="shared" si="88"/>
        <v>200</v>
      </c>
      <c r="AG151" s="154">
        <f t="shared" si="85"/>
        <v>0</v>
      </c>
      <c r="AH151" s="154">
        <f t="shared" si="86"/>
        <v>0</v>
      </c>
      <c r="AI151" s="7" t="str">
        <f t="shared" ca="1" si="87"/>
        <v>GN</v>
      </c>
    </row>
    <row r="152" spans="2:36" s="77" customFormat="1" ht="32.85" customHeight="1">
      <c r="B152" s="355" t="str">
        <f>LOOKUP(1,0/(交易记录!C:C=C152),交易记录!J:J)</f>
        <v>一对多产品</v>
      </c>
      <c r="C152" s="189" t="s">
        <v>240</v>
      </c>
      <c r="D152" s="168" t="str">
        <f>VLOOKUP($C152,交易记录!$C:$P,2,FALSE)</f>
        <v>鑫岚鑫晨1号</v>
      </c>
      <c r="E152" s="169" t="str">
        <f>VLOOKUP($C152,交易记录!$C:$P,3,FALSE)</f>
        <v>上海鑫岚投资管理有限公司</v>
      </c>
      <c r="F152" s="176" t="str">
        <f>LOOKUP(1,0/(交易记录!C:C=C152),交易记录!F:F)</f>
        <v>宏观对冲</v>
      </c>
      <c r="G152" s="176" t="str">
        <f>LOOKUP(1,0/(交易记录!C:C=C152),交易记录!G:G)</f>
        <v>宏观对冲</v>
      </c>
      <c r="H152" s="228"/>
      <c r="I152" s="176" t="str">
        <f>LOOKUP(1,0/(交易记录!C:C=C152),交易记录!I:I)</f>
        <v>量化CTA（趋势跟踪）</v>
      </c>
      <c r="J152" s="403">
        <f>SUMIF(交易记录!C:C,C152,交易记录!N:N)</f>
        <v>260</v>
      </c>
      <c r="K152" s="170">
        <f>SUMIF(交易记录!C:C,C152,交易记录!T:T)</f>
        <v>1667778.63</v>
      </c>
      <c r="L152" s="176">
        <f>LOOKUP(1,0/(交易记录!C:C=C152),交易记录!W:W)</f>
        <v>1.5589598962543367</v>
      </c>
      <c r="M152" s="177">
        <f>LOOKUP(1,0/(交易记录!C:C=C152),交易记录!AA:AA)</f>
        <v>1.5315000000000001</v>
      </c>
      <c r="N152" s="178">
        <f t="shared" ca="1" si="78"/>
        <v>1.548</v>
      </c>
      <c r="O152" s="161">
        <f t="shared" ca="1" si="79"/>
        <v>258.17213192399998</v>
      </c>
      <c r="P152" s="154">
        <f t="shared" ca="1" si="80"/>
        <v>2.6386528771628415E-3</v>
      </c>
      <c r="Q152" s="180">
        <f t="shared" ca="1" si="81"/>
        <v>2.7518347394999934</v>
      </c>
      <c r="R152" s="181">
        <f t="shared" ca="1" si="82"/>
        <v>1.0773751224289807E-2</v>
      </c>
      <c r="S152" s="179">
        <f t="shared" ca="1" si="83"/>
        <v>-1.827868075999977</v>
      </c>
      <c r="T152" s="175">
        <f t="shared" ca="1" si="84"/>
        <v>-7.0302618307691422E-3</v>
      </c>
      <c r="U152" s="187">
        <f>IF(VLOOKUP($C152,'份额-产品到期日期'!$A$2:$E$1004,5,FALSE)=0,"",VLOOKUP($C152,'份额-产品到期日期'!$A$2:$E$1004,5,FALSE))</f>
        <v>45263</v>
      </c>
      <c r="V152" s="179">
        <f>SUMIF(交易记录!C:C,C152,交易记录!AD:AD)</f>
        <v>0</v>
      </c>
      <c r="W152" s="179"/>
      <c r="X152" s="410">
        <f>IF(Y152=0,SUMIFS(J$16:J1158,E$16:E1158,E152),0)</f>
        <v>260</v>
      </c>
      <c r="Y152" s="404">
        <f>COUNTIFS(E$15:E151,E152)</f>
        <v>0</v>
      </c>
      <c r="Z152" s="382">
        <f>IF(VLOOKUP($C152,'份额-产品到期日期'!$A$2:$E$1004,3,FALSE)=0,"",VLOOKUP($C152,'份额-产品到期日期'!$A$2:$E$1004,3,FALSE))</f>
        <v>12354348.710000001</v>
      </c>
      <c r="AA152" s="354">
        <f t="shared" si="77"/>
        <v>0.13499526920832719</v>
      </c>
      <c r="AB152" s="154" t="str">
        <f>LOOKUP(1,0/(交易记录!C:C=C152),交易记录!K:K)</f>
        <v>北京建国门外大街</v>
      </c>
      <c r="AC152" s="154" t="str">
        <f>LOOKUP(1,0/(交易记录!D:D=D152),交易记录!L:L)</f>
        <v>孙萍</v>
      </c>
      <c r="AD152" s="36" t="str">
        <f>VLOOKUP($C152,交易记录!$C$1:AU277,10,FALSE)</f>
        <v>孙萍</v>
      </c>
      <c r="AE152" s="154">
        <f>LOOKUP(1,0/(交易记录!$C:$C=$C152),交易记录!Q:Q)</f>
        <v>1</v>
      </c>
      <c r="AF152" s="27">
        <f t="shared" si="88"/>
        <v>260</v>
      </c>
      <c r="AG152" s="154">
        <f t="shared" si="85"/>
        <v>0</v>
      </c>
      <c r="AH152" s="154">
        <f t="shared" si="86"/>
        <v>0</v>
      </c>
      <c r="AI152" s="7" t="str">
        <f t="shared" ca="1" si="87"/>
        <v>D</v>
      </c>
    </row>
    <row r="153" spans="2:36" s="301" customFormat="1" ht="32.85" customHeight="1">
      <c r="B153" s="355" t="str">
        <f>LOOKUP(1,0/(交易记录!C:C=C153),交易记录!J:J)</f>
        <v>一对多产品</v>
      </c>
      <c r="C153" s="305" t="s">
        <v>243</v>
      </c>
      <c r="D153" s="168" t="str">
        <f>VLOOKUP($C153,交易记录!$C:$P,2,FALSE)</f>
        <v>静瑞价值成长A</v>
      </c>
      <c r="E153" s="169" t="str">
        <f>VLOOKUP($C153,交易记录!$C:$P,3,FALSE)</f>
        <v>静瑞私募基金管理（上海）有限公司</v>
      </c>
      <c r="F153" s="176" t="str">
        <f>LOOKUP(1,0/(交易记录!C:C=C153),交易记录!F:F)</f>
        <v>股票多头</v>
      </c>
      <c r="G153" s="176" t="str">
        <f>LOOKUP(1,0/(交易记录!C:C=C153),交易记录!G:G)</f>
        <v>股票多头</v>
      </c>
      <c r="H153" s="300" t="s">
        <v>1099</v>
      </c>
      <c r="I153" s="176" t="str">
        <f>LOOKUP(1,0/(交易记录!C:C=C153),交易记录!I:I)</f>
        <v>主观多头</v>
      </c>
      <c r="J153" s="403">
        <f>SUMIF(交易记录!C:C,C153,交易记录!N:N)</f>
        <v>500</v>
      </c>
      <c r="K153" s="170">
        <f>SUMIF(交易记录!C:C,C153,交易记录!T:T)</f>
        <v>4951190.3099999996</v>
      </c>
      <c r="L153" s="176">
        <f>LOOKUP(1,0/(交易记录!C:C=C153),交易记录!W:W)</f>
        <v>1.0098581728723734</v>
      </c>
      <c r="M153" s="177">
        <f>LOOKUP(1,0/(交易记录!C:C=C153),交易记录!AA:AA)</f>
        <v>1.0296000000000001</v>
      </c>
      <c r="N153" s="178">
        <f t="shared" ca="1" si="78"/>
        <v>1.1091</v>
      </c>
      <c r="O153" s="161">
        <f t="shared" ca="1" si="79"/>
        <v>549.13651728209993</v>
      </c>
      <c r="P153" s="154">
        <f t="shared" ca="1" si="80"/>
        <v>5.612459565187084E-3</v>
      </c>
      <c r="Q153" s="180">
        <f t="shared" ca="1" si="81"/>
        <v>39.361962964499952</v>
      </c>
      <c r="R153" s="181">
        <f t="shared" ca="1" si="82"/>
        <v>7.7214452214452223E-2</v>
      </c>
      <c r="S153" s="179">
        <f t="shared" ca="1" si="83"/>
        <v>49.136517282099952</v>
      </c>
      <c r="T153" s="175">
        <f t="shared" ca="1" si="84"/>
        <v>9.8273034564199904E-2</v>
      </c>
      <c r="U153" s="187">
        <f>IF(VLOOKUP($C153,'份额-产品到期日期'!$A$2:$E$1004,5,FALSE)=0,"",VLOOKUP($C153,'份额-产品到期日期'!$A$2:$E$1004,5,FALSE))</f>
        <v>45249.000011574099</v>
      </c>
      <c r="V153" s="179">
        <f>SUMIF(交易记录!C:C,C153,交易记录!AD:AD)</f>
        <v>0</v>
      </c>
      <c r="W153" s="179"/>
      <c r="X153" s="411">
        <f>IF(Y153=0,SUMIFS(J$16:J1152,E$16:E1152,E153),0)</f>
        <v>500</v>
      </c>
      <c r="Y153" s="405">
        <f>COUNTIFS(E$15:E152,E153)</f>
        <v>0</v>
      </c>
      <c r="Z153" s="382">
        <f>IF(VLOOKUP($C153,'份额-产品到期日期'!$A$2:$E$1004,3,FALSE)=0,"",VLOOKUP($C153,'份额-产品到期日期'!$A$2:$E$1004,3,FALSE))</f>
        <v>651143378.99000001</v>
      </c>
      <c r="AA153" s="302">
        <f t="shared" si="77"/>
        <v>7.6038403672012735E-3</v>
      </c>
      <c r="AB153" s="154" t="str">
        <f>LOOKUP(1,0/(交易记录!C:C=C153),交易记录!K:K)</f>
        <v>上海分公司</v>
      </c>
      <c r="AC153" s="154" t="str">
        <f>LOOKUP(1,0/(交易记录!D:D=D153),交易记录!L:L)</f>
        <v>汤雁冰、陈帅帆、李姝瑾</v>
      </c>
      <c r="AD153" s="36" t="str">
        <f>VLOOKUP($C153,交易记录!$C$1:AU278,10,FALSE)</f>
        <v>汤雁冰、陈帅帆、李姝瑾</v>
      </c>
      <c r="AE153" s="154">
        <f>LOOKUP(1,0/(交易记录!$C:$C=$C153),交易记录!Q:Q)</f>
        <v>1</v>
      </c>
      <c r="AF153" s="27">
        <f t="shared" si="88"/>
        <v>500</v>
      </c>
      <c r="AG153" s="154">
        <f t="shared" si="85"/>
        <v>0</v>
      </c>
      <c r="AH153" s="154">
        <f t="shared" si="86"/>
        <v>0</v>
      </c>
      <c r="AI153" s="301" t="str">
        <f t="shared" ca="1" si="87"/>
        <v>GT</v>
      </c>
    </row>
    <row r="154" spans="2:36" s="7" customFormat="1" ht="32.85" customHeight="1">
      <c r="B154" s="355" t="str">
        <f>LOOKUP(1,0/(交易记录!C:C=C154),交易记录!J:J)</f>
        <v>一对多产品</v>
      </c>
      <c r="C154" s="189" t="s">
        <v>246</v>
      </c>
      <c r="D154" s="168" t="str">
        <f>VLOOKUP($C154,交易记录!$C:$P,2,FALSE)</f>
        <v>准锦复利一号</v>
      </c>
      <c r="E154" s="169" t="str">
        <f>VLOOKUP($C154,交易记录!$C:$P,3,FALSE)</f>
        <v>上海准锦投资管理有限公司</v>
      </c>
      <c r="F154" s="176" t="str">
        <f>LOOKUP(1,0/(交易记录!C:C=C154),交易记录!F:F)</f>
        <v>股票多头</v>
      </c>
      <c r="G154" s="176" t="str">
        <f>LOOKUP(1,0/(交易记录!C:C=C154),交易记录!G:G)</f>
        <v>股票多头</v>
      </c>
      <c r="H154" s="229" t="s">
        <v>1093</v>
      </c>
      <c r="I154" s="176" t="str">
        <f>LOOKUP(1,0/(交易记录!C:C=C154),交易记录!I:I)</f>
        <v>主观多头</v>
      </c>
      <c r="J154" s="403">
        <f>SUMIF(交易记录!C:C,C154,交易记录!N:N)</f>
        <v>300</v>
      </c>
      <c r="K154" s="170">
        <f>SUMIF(交易记录!C:C,C154,交易记录!T:T)</f>
        <v>1103752.76</v>
      </c>
      <c r="L154" s="176">
        <f>LOOKUP(1,0/(交易记录!C:C=C154),交易记录!W:W)</f>
        <v>2.7179999984779197</v>
      </c>
      <c r="M154" s="177">
        <f>LOOKUP(1,0/(交易记录!C:C=C154),交易记录!AA:AA)</f>
        <v>2.3967999999999994</v>
      </c>
      <c r="N154" s="178">
        <f t="shared" ca="1" si="78"/>
        <v>2.4643000000000002</v>
      </c>
      <c r="O154" s="161">
        <f t="shared" ca="1" si="79"/>
        <v>271.99779264680001</v>
      </c>
      <c r="P154" s="154">
        <f t="shared" ca="1" si="80"/>
        <v>2.7799582890716407E-3</v>
      </c>
      <c r="Q154" s="180">
        <f t="shared" ca="1" si="81"/>
        <v>7.4503311300000856</v>
      </c>
      <c r="R154" s="181">
        <f t="shared" ca="1" si="82"/>
        <v>2.8162550066755943E-2</v>
      </c>
      <c r="S154" s="179">
        <f t="shared" ca="1" si="83"/>
        <v>-28.002207353199953</v>
      </c>
      <c r="T154" s="175">
        <f t="shared" ca="1" si="84"/>
        <v>-9.3340691177333179E-2</v>
      </c>
      <c r="U154" s="187">
        <f>IF(VLOOKUP($C154,'份额-产品到期日期'!$A$2:$E$1004,5,FALSE)=0,"",VLOOKUP($C154,'份额-产品到期日期'!$A$2:$E$1004,5,FALSE))</f>
        <v>45249.000023148103</v>
      </c>
      <c r="V154" s="179">
        <f>SUMIF(交易记录!C:C,C154,交易记录!AD:AD)</f>
        <v>0</v>
      </c>
      <c r="W154" s="179"/>
      <c r="X154" s="410">
        <f>IF(Y154=0,SUMIFS(J$16:J1153,E$16:E1153,E154),0)</f>
        <v>300</v>
      </c>
      <c r="Y154" s="404">
        <f>COUNTIFS(E$15:E153,E154)</f>
        <v>0</v>
      </c>
      <c r="Z154" s="382">
        <f>IF(VLOOKUP($C154,'份额-产品到期日期'!$A$2:$E$1004,3,FALSE)=0,"",VLOOKUP($C154,'份额-产品到期日期'!$A$2:$E$1004,3,FALSE))</f>
        <v>36001182.909999996</v>
      </c>
      <c r="AA154" s="207">
        <f t="shared" si="77"/>
        <v>3.0658791483582398E-2</v>
      </c>
      <c r="AB154" s="154" t="str">
        <f>LOOKUP(1,0/(交易记录!C:C=C154),交易记录!K:K)</f>
        <v>上海浦东新区世纪大道</v>
      </c>
      <c r="AC154" s="154" t="str">
        <f>LOOKUP(1,0/(交易记录!D:D=D154),交易记录!L:L)</f>
        <v>崔善龙</v>
      </c>
      <c r="AD154" s="36" t="str">
        <f>VLOOKUP($C154,交易记录!$C$1:AU279,10,FALSE)</f>
        <v>崔善龙</v>
      </c>
      <c r="AE154" s="154">
        <f>LOOKUP(1,0/(交易记录!$C:$C=$C154),交易记录!Q:Q)</f>
        <v>1</v>
      </c>
      <c r="AF154" s="27">
        <f t="shared" si="88"/>
        <v>300</v>
      </c>
      <c r="AG154" s="154">
        <f t="shared" si="85"/>
        <v>0</v>
      </c>
      <c r="AH154" s="154">
        <f t="shared" si="86"/>
        <v>0</v>
      </c>
      <c r="AI154" s="7" t="str">
        <f t="shared" ca="1" si="87"/>
        <v>GZ</v>
      </c>
    </row>
    <row r="155" spans="2:36" s="133" customFormat="1" ht="32.85" customHeight="1">
      <c r="B155" s="355" t="str">
        <f>LOOKUP(1,0/(交易记录!C:C=C155),交易记录!J:J)</f>
        <v>一对多产品</v>
      </c>
      <c r="C155" s="249" t="s">
        <v>1217</v>
      </c>
      <c r="D155" s="168" t="str">
        <f>VLOOKUP($C155,交易记录!$C:$P,2,FALSE)</f>
        <v>久期量和1号</v>
      </c>
      <c r="E155" s="169" t="str">
        <f>VLOOKUP($C155,交易记录!$C:$P,3,FALSE)</f>
        <v>上海久期量和投资有限公司</v>
      </c>
      <c r="F155" s="176" t="str">
        <f>LOOKUP(1,0/(交易记录!C:C=C155),交易记录!F:F)</f>
        <v>量化择时</v>
      </c>
      <c r="G155" s="176" t="str">
        <f>LOOKUP(1,0/(交易记录!C:C=C155),交易记录!G:G)</f>
        <v>量化择时</v>
      </c>
      <c r="H155" s="247" t="s">
        <v>1093</v>
      </c>
      <c r="I155" s="176" t="str">
        <f>LOOKUP(1,0/(交易记录!C:C=C155),交易记录!I:I)</f>
        <v>灵活对冲</v>
      </c>
      <c r="J155" s="403">
        <f>SUMIF(交易记录!C:C,C155,交易记录!N:N)</f>
        <v>1000</v>
      </c>
      <c r="K155" s="170">
        <f>SUMIF(交易记录!C:C,C155,交易记录!T:T)</f>
        <v>9098459.3100000005</v>
      </c>
      <c r="L155" s="176">
        <f>LOOKUP(1,0/(交易记录!C:C=C155),交易记录!W:W)</f>
        <v>1.0990871816076737</v>
      </c>
      <c r="M155" s="177">
        <f>LOOKUP(1,0/(交易记录!C:C=C155),交易记录!AA:AA)</f>
        <v>1.06</v>
      </c>
      <c r="N155" s="178">
        <f t="shared" ca="1" si="78"/>
        <v>1.107</v>
      </c>
      <c r="O155" s="161">
        <f t="shared" ca="1" si="79"/>
        <v>1007.199445617</v>
      </c>
      <c r="P155" s="154">
        <f t="shared" ca="1" si="80"/>
        <v>1.0294099890829689E-2</v>
      </c>
      <c r="Q155" s="180">
        <f t="shared" ca="1" si="81"/>
        <v>42.762758756999936</v>
      </c>
      <c r="R155" s="181">
        <f t="shared" ca="1" si="82"/>
        <v>4.4339622641509369E-2</v>
      </c>
      <c r="S155" s="179">
        <f t="shared" ca="1" si="83"/>
        <v>7.1994456170000198</v>
      </c>
      <c r="T155" s="175">
        <f t="shared" ca="1" si="84"/>
        <v>7.1994456170000201E-3</v>
      </c>
      <c r="U155" s="187">
        <f>IF(VLOOKUP($C155,'份额-产品到期日期'!$A$2:$E$1004,5,FALSE)=0,"",VLOOKUP($C155,'份额-产品到期日期'!$A$2:$E$1004,5,FALSE))</f>
        <v>45249</v>
      </c>
      <c r="V155" s="179">
        <f>SUMIF(交易记录!C:C,C155,交易记录!AD:AD)</f>
        <v>0</v>
      </c>
      <c r="W155" s="179"/>
      <c r="X155" s="415">
        <f>IF(Y155=0,SUMIFS(J$16:J1154,E$16:E1154,E155),0)</f>
        <v>1000</v>
      </c>
      <c r="Y155" s="409">
        <f>COUNTIFS(E$15:E154,E155)</f>
        <v>0</v>
      </c>
      <c r="Z155" s="382">
        <f>IF(VLOOKUP($C155,'份额-产品到期日期'!$A$2:$E$1004,3,FALSE)=0,"",VLOOKUP($C155,'份额-产品到期日期'!$A$2:$E$1004,3,FALSE))</f>
        <v>102951055.94</v>
      </c>
      <c r="AA155" s="248">
        <f t="shared" si="77"/>
        <v>8.8376551623740446E-2</v>
      </c>
      <c r="AB155" s="154" t="str">
        <f>LOOKUP(1,0/(交易记录!C:C=C155),交易记录!K:K)</f>
        <v>深圳嘉里建设广场、广州珠江新城</v>
      </c>
      <c r="AC155" s="154" t="str">
        <f>LOOKUP(1,0/(交易记录!D:D=D155),交易记录!L:L)</f>
        <v>瞿娜娜、范东海、林少铭</v>
      </c>
      <c r="AD155" s="36" t="str">
        <f>VLOOKUP($C155,交易记录!$C$1:AU280,10,FALSE)</f>
        <v>瞿娜娜、范东海、林少铭</v>
      </c>
      <c r="AE155" s="154">
        <f>LOOKUP(1,0/(交易记录!$C:$C=$C155),交易记录!Q:Q)</f>
        <v>1</v>
      </c>
      <c r="AF155" s="27">
        <f t="shared" si="88"/>
        <v>1000</v>
      </c>
      <c r="AG155" s="154">
        <f t="shared" si="85"/>
        <v>0</v>
      </c>
      <c r="AH155" s="154">
        <f t="shared" si="86"/>
        <v>0</v>
      </c>
      <c r="AI155" s="7" t="str">
        <f t="shared" ca="1" si="87"/>
        <v>D</v>
      </c>
      <c r="AJ155" s="133" t="s">
        <v>249</v>
      </c>
    </row>
    <row r="156" spans="2:36" s="7" customFormat="1" ht="32.85" customHeight="1">
      <c r="B156" s="355" t="str">
        <f>LOOKUP(1,0/(交易记录!C:C=C156),交易记录!J:J)</f>
        <v>一对多产品</v>
      </c>
      <c r="C156" s="189" t="s">
        <v>250</v>
      </c>
      <c r="D156" s="168" t="str">
        <f>VLOOKUP($C156,交易记录!$C:$P,2,FALSE)</f>
        <v>伯兄卢比孔</v>
      </c>
      <c r="E156" s="169" t="str">
        <f>VLOOKUP($C156,交易记录!$C:$P,3,FALSE)</f>
        <v>上海伯兄资产管理中心（有限合伙）</v>
      </c>
      <c r="F156" s="176" t="str">
        <f>LOOKUP(1,0/(交易记录!C:C=C156),交易记录!F:F)</f>
        <v>量化对冲</v>
      </c>
      <c r="G156" s="176" t="str">
        <f>LOOKUP(1,0/(交易记录!C:C=C156),交易记录!G:G)</f>
        <v>量化对冲</v>
      </c>
      <c r="H156" s="229"/>
      <c r="I156" s="176" t="str">
        <f>LOOKUP(1,0/(交易记录!C:C=C156),交易记录!I:I)</f>
        <v>中性</v>
      </c>
      <c r="J156" s="403">
        <f>SUMIF(交易记录!C:C,C156,交易记录!N:N)</f>
        <v>1000</v>
      </c>
      <c r="K156" s="170">
        <f>SUMIF(交易记录!C:C,C156,交易记录!T:T)</f>
        <v>8271298.5899999999</v>
      </c>
      <c r="L156" s="176">
        <f>LOOKUP(1,0/(交易记录!C:C=C156),交易记录!W:W)</f>
        <v>1.2090000005670209</v>
      </c>
      <c r="M156" s="177">
        <f>LOOKUP(1,0/(交易记录!C:C=C156),交易记录!AA:AA)</f>
        <v>1.1970000000000001</v>
      </c>
      <c r="N156" s="178">
        <f t="shared" ca="1" si="78"/>
        <v>1.19</v>
      </c>
      <c r="O156" s="161">
        <f t="shared" ca="1" si="79"/>
        <v>984.28453220999984</v>
      </c>
      <c r="P156" s="154">
        <f t="shared" ca="1" si="80"/>
        <v>1.0059897609813868E-2</v>
      </c>
      <c r="Q156" s="180">
        <f t="shared" ca="1" si="81"/>
        <v>-5.7899090130000967</v>
      </c>
      <c r="R156" s="181">
        <f t="shared" ca="1" si="82"/>
        <v>-5.8479532163743242E-3</v>
      </c>
      <c r="S156" s="179">
        <f t="shared" ca="1" si="83"/>
        <v>-15.715467790000002</v>
      </c>
      <c r="T156" s="175">
        <f t="shared" ca="1" si="84"/>
        <v>-1.5715467790000003E-2</v>
      </c>
      <c r="U156" s="187">
        <f>IF(VLOOKUP($C156,'份额-产品到期日期'!$A$2:$E$1004,5,FALSE)=0,"",VLOOKUP($C156,'份额-产品到期日期'!$A$2:$E$1004,5,FALSE))</f>
        <v>45246</v>
      </c>
      <c r="V156" s="179">
        <f>SUMIF(交易记录!C:C,C156,交易记录!AD:AD)</f>
        <v>0</v>
      </c>
      <c r="W156" s="179"/>
      <c r="X156" s="410">
        <f>IF(Y156=0,SUMIFS(J$16:J1155,E$16:E1155,E156),0)</f>
        <v>0</v>
      </c>
      <c r="Y156" s="404">
        <f>COUNTIFS(E$15:E155,E156)</f>
        <v>1</v>
      </c>
      <c r="Z156" s="382">
        <f>IF(VLOOKUP($C156,'份额-产品到期日期'!$A$2:$E$1004,3,FALSE)=0,"",VLOOKUP($C156,'份额-产品到期日期'!$A$2:$E$1004,3,FALSE))</f>
        <v>237330951.94999999</v>
      </c>
      <c r="AA156" s="207">
        <f t="shared" si="77"/>
        <v>3.4851326900431287E-2</v>
      </c>
      <c r="AB156" s="154" t="str">
        <f>LOOKUP(1,0/(交易记录!C:C=C156),交易记录!K:K)</f>
        <v>深圳宝安兴华路</v>
      </c>
      <c r="AC156" s="154" t="str">
        <f>LOOKUP(1,0/(交易记录!D:D=D156),交易记录!L:L)</f>
        <v>刘炜</v>
      </c>
      <c r="AD156" s="36" t="str">
        <f>VLOOKUP($C156,交易记录!$C$1:AU281,10,FALSE)</f>
        <v>刘炜</v>
      </c>
      <c r="AE156" s="154">
        <f>LOOKUP(1,0/(交易记录!$C:$C=$C156),交易记录!Q:Q)</f>
        <v>1</v>
      </c>
      <c r="AF156" s="27">
        <f t="shared" si="88"/>
        <v>1000</v>
      </c>
      <c r="AG156" s="154">
        <f t="shared" si="85"/>
        <v>0</v>
      </c>
      <c r="AH156" s="154">
        <f t="shared" si="86"/>
        <v>0</v>
      </c>
      <c r="AI156" s="7" t="str">
        <f t="shared" ca="1" si="87"/>
        <v>GT</v>
      </c>
    </row>
    <row r="157" spans="2:36" s="7" customFormat="1" ht="32.85" customHeight="1">
      <c r="B157" s="355" t="str">
        <f>LOOKUP(1,0/(交易记录!C:C=C157),交易记录!J:J)</f>
        <v>一对多产品</v>
      </c>
      <c r="C157" s="189" t="s">
        <v>252</v>
      </c>
      <c r="D157" s="168" t="str">
        <f>VLOOKUP($C157,交易记录!$C:$P,2,FALSE)</f>
        <v>华杉致远B</v>
      </c>
      <c r="E157" s="169" t="str">
        <f>VLOOKUP($C157,交易记录!$C:$P,3,FALSE)</f>
        <v>深圳前海华杉投资管理有限公司</v>
      </c>
      <c r="F157" s="176" t="str">
        <f>LOOKUP(1,0/(交易记录!C:C=C157),交易记录!F:F)</f>
        <v>量化期货</v>
      </c>
      <c r="G157" s="176" t="str">
        <f>LOOKUP(1,0/(交易记录!C:C=C157),交易记录!G:G)</f>
        <v>量化期货</v>
      </c>
      <c r="H157" s="229"/>
      <c r="I157" s="176" t="str">
        <f>LOOKUP(1,0/(交易记录!C:C=C157),交易记录!I:I)</f>
        <v>量化CTA（宏观策略）</v>
      </c>
      <c r="J157" s="403">
        <f>SUMIF(交易记录!C:C,C157,交易记录!N:N)</f>
        <v>1000</v>
      </c>
      <c r="K157" s="170">
        <f>SUMIF(交易记录!C:C,C157,交易记录!T:T)</f>
        <v>6490556.2400000002</v>
      </c>
      <c r="L157" s="176">
        <f>LOOKUP(1,0/(交易记录!C:C=C157),交易记录!W:W)</f>
        <v>1.5407000001590001</v>
      </c>
      <c r="M157" s="177">
        <f>LOOKUP(1,0/(交易记录!C:C=C157),交易记录!AA:AA)</f>
        <v>1.5721000000000003</v>
      </c>
      <c r="N157" s="178">
        <f t="shared" ca="1" si="78"/>
        <v>1.5872999999999999</v>
      </c>
      <c r="O157" s="161">
        <f t="shared" ca="1" si="79"/>
        <v>1030.2459919752</v>
      </c>
      <c r="P157" s="154">
        <f t="shared" ca="1" si="80"/>
        <v>1.0529647528770072E-2</v>
      </c>
      <c r="Q157" s="180">
        <f t="shared" ca="1" si="81"/>
        <v>9.8656454847997779</v>
      </c>
      <c r="R157" s="181">
        <f t="shared" ca="1" si="82"/>
        <v>9.6685961452831481E-3</v>
      </c>
      <c r="S157" s="179">
        <f t="shared" ca="1" si="83"/>
        <v>30.245991975200049</v>
      </c>
      <c r="T157" s="175">
        <f t="shared" ca="1" si="84"/>
        <v>3.0245991975200049E-2</v>
      </c>
      <c r="U157" s="187">
        <f>IF(VLOOKUP($C157,'份额-产品到期日期'!$A$2:$E$1004,5,FALSE)=0,"",VLOOKUP($C157,'份额-产品到期日期'!$A$2:$E$1004,5,FALSE))</f>
        <v>45241</v>
      </c>
      <c r="V157" s="179">
        <f>SUMIF(交易记录!C:C,C157,交易记录!AD:AD)</f>
        <v>0</v>
      </c>
      <c r="W157" s="179"/>
      <c r="X157" s="410">
        <f>IF(Y157=0,SUMIFS(J$16:J1152,E$16:E1152,E157),0)</f>
        <v>1000</v>
      </c>
      <c r="Y157" s="404">
        <f>COUNTIFS(E$15:E156,E157)</f>
        <v>0</v>
      </c>
      <c r="Z157" s="382">
        <f>IF(VLOOKUP($C157,'份额-产品到期日期'!$A$2:$E$1004,3,FALSE)=0,"",VLOOKUP($C157,'份额-产品到期日期'!$A$2:$E$1004,3,FALSE))</f>
        <v>103351807.06999999</v>
      </c>
      <c r="AA157" s="207">
        <f t="shared" si="77"/>
        <v>6.2800607207612325E-2</v>
      </c>
      <c r="AB157" s="154" t="str">
        <f>LOOKUP(1,0/(交易记录!C:C=C157),交易记录!K:K)</f>
        <v>深圳嘉里建设广场</v>
      </c>
      <c r="AC157" s="154" t="str">
        <f>LOOKUP(1,0/(交易记录!D:D=D157),交易记录!L:L)</f>
        <v>钟振宇、陈露、程婷</v>
      </c>
      <c r="AD157" s="36" t="str">
        <f>VLOOKUP($C157,交易记录!$C$1:AU282,10,FALSE)</f>
        <v>钟振宇、陈露、程婷</v>
      </c>
      <c r="AE157" s="154">
        <f>LOOKUP(1,0/(交易记录!$C:$C=$C157),交易记录!Q:Q)</f>
        <v>1</v>
      </c>
      <c r="AF157" s="27">
        <f t="shared" si="88"/>
        <v>1000</v>
      </c>
      <c r="AG157" s="154">
        <f t="shared" si="85"/>
        <v>0</v>
      </c>
      <c r="AH157" s="154">
        <f t="shared" si="86"/>
        <v>0</v>
      </c>
      <c r="AI157" s="7" t="str">
        <f t="shared" ca="1" si="87"/>
        <v>J</v>
      </c>
    </row>
    <row r="158" spans="2:36" s="7" customFormat="1" ht="32.85" customHeight="1">
      <c r="B158" s="355" t="str">
        <f>LOOKUP(1,0/(交易记录!C:C=C158),交易记录!J:J)</f>
        <v>一对多产品</v>
      </c>
      <c r="C158" s="189" t="s">
        <v>257</v>
      </c>
      <c r="D158" s="168" t="str">
        <f>VLOOKUP($C158,交易记录!$C:$P,2,FALSE)</f>
        <v>紫晶一号</v>
      </c>
      <c r="E158" s="169" t="str">
        <f>VLOOKUP($C158,交易记录!$C:$P,3,FALSE)</f>
        <v>江苏紫鑫投资管理有限公司</v>
      </c>
      <c r="F158" s="176" t="str">
        <f>LOOKUP(1,0/(交易记录!C:C=C158),交易记录!F:F)</f>
        <v>股票多头</v>
      </c>
      <c r="G158" s="176" t="str">
        <f>LOOKUP(1,0/(交易记录!C:C=C158),交易记录!G:G)</f>
        <v>股票多头</v>
      </c>
      <c r="H158" s="229" t="s">
        <v>1093</v>
      </c>
      <c r="I158" s="176" t="str">
        <f>LOOKUP(1,0/(交易记录!C:C=C158),交易记录!I:I)</f>
        <v>主观多头</v>
      </c>
      <c r="J158" s="403">
        <f>SUMIF(交易记录!C:C,C158,交易记录!N:N)</f>
        <v>500</v>
      </c>
      <c r="K158" s="170">
        <f>SUMIF(交易记录!C:C,C158,交易记录!T:T)</f>
        <v>829875.52</v>
      </c>
      <c r="L158" s="176">
        <f>LOOKUP(1,0/(交易记录!C:C=C158),交易记录!W:W)</f>
        <v>6.0249999903600004</v>
      </c>
      <c r="M158" s="177">
        <f>LOOKUP(1,0/(交易记录!C:C=C158),交易记录!AA:AA)</f>
        <v>5.378000000000001</v>
      </c>
      <c r="N158" s="178">
        <f t="shared" ca="1" si="78"/>
        <v>5.569</v>
      </c>
      <c r="O158" s="161">
        <f t="shared" ca="1" si="79"/>
        <v>462.15767708799996</v>
      </c>
      <c r="P158" s="154">
        <f t="shared" ca="1" si="80"/>
        <v>4.7234907782770759E-3</v>
      </c>
      <c r="Q158" s="180">
        <f t="shared" ca="1" si="81"/>
        <v>15.850622431999913</v>
      </c>
      <c r="R158" s="181">
        <f t="shared" ca="1" si="82"/>
        <v>3.5515061361100608E-2</v>
      </c>
      <c r="S158" s="179">
        <f t="shared" ca="1" si="83"/>
        <v>-37.842322912000036</v>
      </c>
      <c r="T158" s="175">
        <f t="shared" ca="1" si="84"/>
        <v>-7.5684645824000071E-2</v>
      </c>
      <c r="U158" s="187">
        <f>IF(VLOOKUP($C158,'份额-产品到期日期'!$A$2:$E$1004,5,FALSE)=0,"",VLOOKUP($C158,'份额-产品到期日期'!$A$2:$E$1004,5,FALSE))</f>
        <v>45240.000023148103</v>
      </c>
      <c r="V158" s="179">
        <f>SUMIF(交易记录!C:C,C158,交易记录!AD:AD)</f>
        <v>0</v>
      </c>
      <c r="W158" s="179"/>
      <c r="X158" s="410">
        <f>IF(Y158=0,SUMIFS(J$16:J1154,E$16:E1154,E158),0)</f>
        <v>0</v>
      </c>
      <c r="Y158" s="404">
        <f>COUNTIFS(E$15:E157,E158)</f>
        <v>1</v>
      </c>
      <c r="Z158" s="382">
        <f>IF(VLOOKUP($C158,'份额-产品到期日期'!$A$2:$E$1004,3,FALSE)=0,"",VLOOKUP($C158,'份额-产品到期日期'!$A$2:$E$1004,3,FALSE))</f>
        <v>12033636.869999999</v>
      </c>
      <c r="AA158" s="207">
        <f t="shared" si="77"/>
        <v>6.8962985086319969E-2</v>
      </c>
      <c r="AB158" s="154" t="str">
        <f>LOOKUP(1,0/(交易记录!C:C=C158),交易记录!K:K)</f>
        <v>广州珠江新城</v>
      </c>
      <c r="AC158" s="154" t="str">
        <f>LOOKUP(1,0/(交易记录!D:D=D158),交易记录!L:L)</f>
        <v>廖燕颖、李丹妮</v>
      </c>
      <c r="AD158" s="36" t="str">
        <f>VLOOKUP($C158,交易记录!$C$1:AU283,10,FALSE)</f>
        <v>廖燕颖、李丹妮</v>
      </c>
      <c r="AE158" s="154">
        <f>LOOKUP(1,0/(交易记录!$C:$C=$C158),交易记录!Q:Q)</f>
        <v>1</v>
      </c>
      <c r="AF158" s="27">
        <f t="shared" si="88"/>
        <v>500</v>
      </c>
      <c r="AG158" s="154">
        <f t="shared" si="85"/>
        <v>0</v>
      </c>
      <c r="AH158" s="154">
        <f t="shared" si="86"/>
        <v>0</v>
      </c>
      <c r="AI158" s="7" t="str">
        <f t="shared" ca="1" si="87"/>
        <v>HF</v>
      </c>
    </row>
    <row r="159" spans="2:36" s="301" customFormat="1" ht="32.85" customHeight="1">
      <c r="B159" s="355" t="str">
        <f>LOOKUP(1,0/(交易记录!C:C=C159),交易记录!J:J)</f>
        <v>一对多产品</v>
      </c>
      <c r="C159" s="305" t="s">
        <v>1218</v>
      </c>
      <c r="D159" s="168" t="str">
        <f>VLOOKUP($C159,交易记录!$C:$P,2,FALSE)</f>
        <v>正松云睿全球</v>
      </c>
      <c r="E159" s="169" t="str">
        <f>VLOOKUP($C159,交易记录!$C:$P,3,FALSE)</f>
        <v>上海正松投资管理有限公司</v>
      </c>
      <c r="F159" s="176" t="str">
        <f>LOOKUP(1,0/(交易记录!C:C=C159),交易记录!F:F)</f>
        <v>股票多头</v>
      </c>
      <c r="G159" s="176" t="str">
        <f>LOOKUP(1,0/(交易记录!C:C=C159),交易记录!G:G)</f>
        <v>股票多头</v>
      </c>
      <c r="H159" s="300" t="s">
        <v>1099</v>
      </c>
      <c r="I159" s="176" t="str">
        <f>LOOKUP(1,0/(交易记录!C:C=C159),交易记录!I:I)</f>
        <v>主观多头</v>
      </c>
      <c r="J159" s="403">
        <f>SUMIF(交易记录!C:C,C159,交易记录!N:N)</f>
        <v>500</v>
      </c>
      <c r="K159" s="170">
        <f>SUMIF(交易记录!C:C,C159,交易记录!T:T)</f>
        <v>5357090.76</v>
      </c>
      <c r="L159" s="176">
        <f>LOOKUP(1,0/(交易记录!C:C=C159),交易记录!W:W)</f>
        <v>0.93334240990160122</v>
      </c>
      <c r="M159" s="177">
        <f>LOOKUP(1,0/(交易记录!C:C=C159),交易记录!AA:AA)</f>
        <v>1.0369999999999999</v>
      </c>
      <c r="N159" s="178">
        <f t="shared" ca="1" si="78"/>
        <v>1.0329999999999999</v>
      </c>
      <c r="O159" s="161">
        <f t="shared" ca="1" si="79"/>
        <v>553.38747550799997</v>
      </c>
      <c r="P159" s="154">
        <f t="shared" ca="1" si="80"/>
        <v>5.655906559523298E-3</v>
      </c>
      <c r="Q159" s="180">
        <f t="shared" ca="1" si="81"/>
        <v>-2.142836304000002</v>
      </c>
      <c r="R159" s="181">
        <f t="shared" ca="1" si="82"/>
        <v>-3.8572806171649487E-3</v>
      </c>
      <c r="S159" s="179">
        <f t="shared" ca="1" si="83"/>
        <v>53.387475507999909</v>
      </c>
      <c r="T159" s="175">
        <f t="shared" ca="1" si="84"/>
        <v>0.10677495101599982</v>
      </c>
      <c r="U159" s="187">
        <f>IF(VLOOKUP($C159,'份额-产品到期日期'!$A$2:$E$1004,5,FALSE)=0,"",VLOOKUP($C159,'份额-产品到期日期'!$A$2:$E$1004,5,FALSE))</f>
        <v>45214.000011574099</v>
      </c>
      <c r="V159" s="179">
        <f>SUMIF(交易记录!C:C,C159,交易记录!AD:AD)</f>
        <v>0</v>
      </c>
      <c r="W159" s="179"/>
      <c r="X159" s="411">
        <f>IF(Y159=0,SUMIFS(J$16:J1152,E$16:E1152,E159),0)</f>
        <v>500</v>
      </c>
      <c r="Y159" s="405">
        <f>COUNTIFS(E$15:E158,E159)</f>
        <v>0</v>
      </c>
      <c r="Z159" s="382">
        <f>IF(VLOOKUP($C159,'份额-产品到期日期'!$A$2:$E$1004,3,FALSE)=0,"",VLOOKUP($C159,'份额-产品到期日期'!$A$2:$E$1004,3,FALSE))</f>
        <v>329303992.79000002</v>
      </c>
      <c r="AA159" s="302">
        <f t="shared" si="77"/>
        <v>1.6267919239643908E-2</v>
      </c>
      <c r="AB159" s="154" t="str">
        <f>LOOKUP(1,0/(交易记录!C:C=C159),交易记录!K:K)</f>
        <v>上海分公司</v>
      </c>
      <c r="AC159" s="154" t="str">
        <f>LOOKUP(1,0/(交易记录!D:D=D159),交易记录!L:L)</f>
        <v>张俊杰</v>
      </c>
      <c r="AD159" s="36" t="str">
        <f>VLOOKUP($C159,交易记录!$C$1:AU284,10,FALSE)</f>
        <v>张俊杰</v>
      </c>
      <c r="AE159" s="154">
        <f>LOOKUP(1,0/(交易记录!$C:$C=$C159),交易记录!Q:Q)</f>
        <v>1</v>
      </c>
      <c r="AF159" s="27">
        <f t="shared" si="88"/>
        <v>500</v>
      </c>
      <c r="AG159" s="154">
        <f t="shared" si="85"/>
        <v>0</v>
      </c>
      <c r="AH159" s="154">
        <f t="shared" si="86"/>
        <v>0</v>
      </c>
      <c r="AI159" s="301" t="str">
        <f t="shared" ca="1" si="87"/>
        <v>HL</v>
      </c>
    </row>
    <row r="160" spans="2:36" s="7" customFormat="1" ht="32.85" customHeight="1">
      <c r="B160" s="355" t="str">
        <f>LOOKUP(1,0/(交易记录!C:C=C160),交易记录!J:J)</f>
        <v>一对多产品</v>
      </c>
      <c r="C160" s="189" t="s">
        <v>263</v>
      </c>
      <c r="D160" s="168" t="str">
        <f>VLOOKUP($C160,交易记录!$C:$P,2,FALSE)</f>
        <v>辰钰炎丰1号</v>
      </c>
      <c r="E160" s="169" t="str">
        <f>VLOOKUP($C160,交易记录!$C:$P,3,FALSE)</f>
        <v>上海辰钰财富投资管理有限公司</v>
      </c>
      <c r="F160" s="176" t="str">
        <f>LOOKUP(1,0/(交易记录!C:C=C160),交易记录!F:F)</f>
        <v>量化对冲</v>
      </c>
      <c r="G160" s="176" t="str">
        <f>LOOKUP(1,0/(交易记录!C:C=C160),交易记录!G:G)</f>
        <v>量化对冲</v>
      </c>
      <c r="H160" s="229"/>
      <c r="I160" s="176" t="str">
        <f>LOOKUP(1,0/(交易记录!C:C=C160),交易记录!I:I)</f>
        <v>套利（CTA套利）</v>
      </c>
      <c r="J160" s="403">
        <f>SUMIF(交易记录!C:C,C160,交易记录!N:N)</f>
        <v>106.05</v>
      </c>
      <c r="K160" s="170">
        <f>SUMIF(交易记录!C:C,C160,交易记录!T:T)</f>
        <v>993680.94</v>
      </c>
      <c r="L160" s="176">
        <f>LOOKUP(1,0/(交易记录!C:C=C160),交易记录!W:W)</f>
        <v>1.0672439787362733</v>
      </c>
      <c r="M160" s="177">
        <f>LOOKUP(1,0/(交易记录!C:C=C160),交易记录!AA:AA)</f>
        <v>1.0864</v>
      </c>
      <c r="N160" s="178">
        <f t="shared" ca="1" si="78"/>
        <v>1.0840000000000001</v>
      </c>
      <c r="O160" s="161">
        <f t="shared" ca="1" si="79"/>
        <v>107.71501389600002</v>
      </c>
      <c r="P160" s="154">
        <f t="shared" ca="1" si="80"/>
        <v>1.1009032199260941E-3</v>
      </c>
      <c r="Q160" s="180">
        <f t="shared" ca="1" si="81"/>
        <v>-0.23848342559999577</v>
      </c>
      <c r="R160" s="181">
        <f t="shared" ca="1" si="82"/>
        <v>-2.2091310751104487E-3</v>
      </c>
      <c r="S160" s="179">
        <f t="shared" ca="1" si="83"/>
        <v>1.6650138960000007</v>
      </c>
      <c r="T160" s="175">
        <f t="shared" ca="1" si="84"/>
        <v>1.5700272475247534E-2</v>
      </c>
      <c r="U160" s="187">
        <f>IF(VLOOKUP($C160,'份额-产品到期日期'!$A$2:$E$1004,5,FALSE)=0,"",VLOOKUP($C160,'份额-产品到期日期'!$A$2:$E$1004,5,FALSE))</f>
        <v>45214.000023148103</v>
      </c>
      <c r="V160" s="179">
        <f>SUMIF(交易记录!C:C,C160,交易记录!AD:AD)</f>
        <v>0</v>
      </c>
      <c r="W160" s="179"/>
      <c r="X160" s="410">
        <f>IF(Y160=0,SUMIFS(J$16:J1153,E$16:E1153,E160),0)</f>
        <v>106.05</v>
      </c>
      <c r="Y160" s="404">
        <f>COUNTIFS(E$15:E159,E160)</f>
        <v>0</v>
      </c>
      <c r="Z160" s="382">
        <f>IF(VLOOKUP($C160,'份额-产品到期日期'!$A$2:$E$1004,3,FALSE)=0,"",VLOOKUP($C160,'份额-产品到期日期'!$A$2:$E$1004,3,FALSE))</f>
        <v>6265677.1299999999</v>
      </c>
      <c r="AA160" s="354">
        <f t="shared" si="77"/>
        <v>0.15859114974856675</v>
      </c>
      <c r="AB160" s="154" t="str">
        <f>LOOKUP(1,0/(交易记录!C:C=C160),交易记录!K:K)</f>
        <v>上海北外滩</v>
      </c>
      <c r="AC160" s="154" t="str">
        <f>LOOKUP(1,0/(交易记录!D:D=D160),交易记录!L:L)</f>
        <v>蒋浩俊</v>
      </c>
      <c r="AD160" s="36" t="str">
        <f>VLOOKUP($C160,交易记录!$C$1:AU285,10,FALSE)</f>
        <v>蒋浩俊</v>
      </c>
      <c r="AE160" s="154">
        <f>LOOKUP(1,0/(交易记录!$C:$C=$C160),交易记录!Q:Q)</f>
        <v>1</v>
      </c>
      <c r="AF160" s="27">
        <f t="shared" si="88"/>
        <v>106.05</v>
      </c>
      <c r="AG160" s="154">
        <f t="shared" si="85"/>
        <v>0</v>
      </c>
      <c r="AH160" s="154">
        <f t="shared" si="86"/>
        <v>0</v>
      </c>
      <c r="AI160" s="7" t="str">
        <f t="shared" ca="1" si="87"/>
        <v>GZ</v>
      </c>
    </row>
    <row r="161" spans="2:37" s="301" customFormat="1" ht="32.85" customHeight="1">
      <c r="B161" s="355" t="str">
        <f>LOOKUP(1,0/(交易记录!C:C=C161),交易记录!J:J)</f>
        <v>一对多产品</v>
      </c>
      <c r="C161" s="305" t="s">
        <v>265</v>
      </c>
      <c r="D161" s="168" t="str">
        <f>VLOOKUP($C161,交易记录!$C:$P,2,FALSE)</f>
        <v>元三号量化</v>
      </c>
      <c r="E161" s="169" t="str">
        <f>VLOOKUP($C161,交易记录!$C:$P,3,FALSE)</f>
        <v>广州和元达量化私募证券投资管理有限公司</v>
      </c>
      <c r="F161" s="176" t="str">
        <f>LOOKUP(1,0/(交易记录!C:C=C161),交易记录!F:F)</f>
        <v>多策略灵活配置</v>
      </c>
      <c r="G161" s="176" t="str">
        <f>LOOKUP(1,0/(交易记录!C:C=C161),交易记录!G:G)</f>
        <v>多策略灵活配置</v>
      </c>
      <c r="H161" s="299"/>
      <c r="I161" s="176" t="str">
        <f>LOOKUP(1,0/(交易记录!C:C=C161),交易记录!I:I)</f>
        <v>多策略（股指期货+期权）</v>
      </c>
      <c r="J161" s="403">
        <f>SUMIF(交易记录!C:C,C161,交易记录!N:N)</f>
        <v>300</v>
      </c>
      <c r="K161" s="170">
        <f>SUMIF(交易记录!C:C,C161,交易记录!T:T)</f>
        <v>1286286.72</v>
      </c>
      <c r="L161" s="176">
        <f>LOOKUP(1,0/(交易记录!C:C=C161),交易记录!W:W)</f>
        <v>2.3322949334344369</v>
      </c>
      <c r="M161" s="177">
        <f>LOOKUP(1,0/(交易记录!C:C=C161),交易记录!AA:AA)</f>
        <v>2.5286</v>
      </c>
      <c r="N161" s="178">
        <f t="shared" ca="1" si="78"/>
        <v>2.5783</v>
      </c>
      <c r="O161" s="161">
        <f t="shared" ca="1" si="79"/>
        <v>331.64330501759997</v>
      </c>
      <c r="P161" s="154">
        <f t="shared" ca="1" si="80"/>
        <v>3.3895663116501325E-3</v>
      </c>
      <c r="Q161" s="180">
        <f t="shared" ca="1" si="81"/>
        <v>6.39284499840001</v>
      </c>
      <c r="R161" s="181">
        <f t="shared" ca="1" si="82"/>
        <v>1.9655145139602981E-2</v>
      </c>
      <c r="S161" s="179">
        <f t="shared" ca="1" si="83"/>
        <v>31.643305017599982</v>
      </c>
      <c r="T161" s="175">
        <f t="shared" ca="1" si="84"/>
        <v>0.10547768339199994</v>
      </c>
      <c r="U161" s="187">
        <f>IF(VLOOKUP($C161,'份额-产品到期日期'!$A$2:$E$1004,5,FALSE)=0,"",VLOOKUP($C161,'份额-产品到期日期'!$A$2:$E$1004,5,FALSE))</f>
        <v>45197.000023148103</v>
      </c>
      <c r="V161" s="179">
        <f>SUMIF(交易记录!C:C,C161,交易记录!AD:AD)</f>
        <v>0</v>
      </c>
      <c r="W161" s="179"/>
      <c r="X161" s="411">
        <f>IF(Y161=0,SUMIFS(J$16:J1154,E$16:E1154,E161),0)</f>
        <v>300</v>
      </c>
      <c r="Y161" s="405">
        <f>COUNTIFS(E$15:E160,E161)</f>
        <v>0</v>
      </c>
      <c r="Z161" s="382">
        <f>IF(VLOOKUP($C161,'份额-产品到期日期'!$A$2:$E$1004,3,FALSE)=0,"",VLOOKUP($C161,'份额-产品到期日期'!$A$2:$E$1004,3,FALSE))</f>
        <v>19088925.620000001</v>
      </c>
      <c r="AA161" s="302">
        <f t="shared" si="77"/>
        <v>6.7383924355193747E-2</v>
      </c>
      <c r="AB161" s="154" t="str">
        <f>LOOKUP(1,0/(交易记录!C:C=C161),交易记录!K:K)</f>
        <v>广州海珠广场</v>
      </c>
      <c r="AC161" s="154" t="str">
        <f>LOOKUP(1,0/(交易记录!D:D=D161),交易记录!L:L)</f>
        <v>莫家杰</v>
      </c>
      <c r="AD161" s="36" t="str">
        <f>VLOOKUP($C161,交易记录!$C$1:AU286,10,FALSE)</f>
        <v>莫家杰</v>
      </c>
      <c r="AE161" s="154">
        <f>LOOKUP(1,0/(交易记录!$C:$C=$C161),交易记录!Q:Q)</f>
        <v>1</v>
      </c>
      <c r="AF161" s="27">
        <f t="shared" si="88"/>
        <v>300</v>
      </c>
      <c r="AG161" s="154">
        <f t="shared" si="85"/>
        <v>0</v>
      </c>
      <c r="AH161" s="154">
        <f t="shared" si="86"/>
        <v>0</v>
      </c>
      <c r="AI161" s="301" t="str">
        <f t="shared" ca="1" si="87"/>
        <v>BF</v>
      </c>
      <c r="AJ161" s="301" t="s">
        <v>268</v>
      </c>
    </row>
    <row r="162" spans="2:37" s="7" customFormat="1" ht="32.85" customHeight="1">
      <c r="B162" s="355" t="str">
        <f>LOOKUP(1,0/(交易记录!C:C=C162),交易记录!J:J)</f>
        <v>一对多产品</v>
      </c>
      <c r="C162" s="189" t="s">
        <v>269</v>
      </c>
      <c r="D162" s="168" t="str">
        <f>VLOOKUP($C162,交易记录!$C:$P,2,FALSE)</f>
        <v>言起博士一号</v>
      </c>
      <c r="E162" s="169" t="str">
        <f>VLOOKUP($C162,交易记录!$C:$P,3,FALSE)</f>
        <v>厦门言起投资管理有限公司</v>
      </c>
      <c r="F162" s="176" t="str">
        <f>LOOKUP(1,0/(交易记录!C:C=C162),交易记录!F:F)</f>
        <v>量化对冲</v>
      </c>
      <c r="G162" s="176" t="str">
        <f>LOOKUP(1,0/(交易记录!C:C=C162),交易记录!G:G)</f>
        <v>量化对冲</v>
      </c>
      <c r="H162" s="229"/>
      <c r="I162" s="176" t="str">
        <f>LOOKUP(1,0/(交易记录!C:C=C162),交易记录!I:I)</f>
        <v>套利（期权套利）</v>
      </c>
      <c r="J162" s="403">
        <f>SUMIF(交易记录!C:C,C162,交易记录!N:N)</f>
        <v>119.14</v>
      </c>
      <c r="K162" s="170">
        <f>SUMIF(交易记录!C:C,C162,交易记录!T:T)</f>
        <v>957717.04</v>
      </c>
      <c r="L162" s="176">
        <f>LOOKUP(1,0/(交易记录!C:C=C162),交易记录!W:W)</f>
        <v>1.2440000013932799</v>
      </c>
      <c r="M162" s="177">
        <f>LOOKUP(1,0/(交易记录!C:C=C162),交易记录!AA:AA)</f>
        <v>1.1988000000000001</v>
      </c>
      <c r="N162" s="178">
        <f t="shared" ca="1" si="78"/>
        <v>1.2161</v>
      </c>
      <c r="O162" s="161">
        <f t="shared" ca="1" si="79"/>
        <v>116.46796923440002</v>
      </c>
      <c r="P162" s="154">
        <f t="shared" ca="1" si="80"/>
        <v>1.1903629560146736E-3</v>
      </c>
      <c r="Q162" s="180">
        <f t="shared" ca="1" si="81"/>
        <v>1.6568504791999876</v>
      </c>
      <c r="R162" s="181">
        <f t="shared" ca="1" si="82"/>
        <v>1.4431097764431078E-2</v>
      </c>
      <c r="S162" s="179">
        <f t="shared" ca="1" si="83"/>
        <v>-2.672030675036797</v>
      </c>
      <c r="T162" s="175">
        <f t="shared" ca="1" si="84"/>
        <v>-2.9902053676656035E-2</v>
      </c>
      <c r="U162" s="187">
        <f>IF(VLOOKUP($C162,'份额-产品到期日期'!$A$2:$E$1004,5,FALSE)=0,"",VLOOKUP($C162,'份额-产品到期日期'!$A$2:$E$1004,5,FALSE))</f>
        <v>45193</v>
      </c>
      <c r="V162" s="179">
        <f>SUMIF(交易记录!C:C,C162,交易记录!AD:AD)</f>
        <v>-0.89050000000000296</v>
      </c>
      <c r="W162" s="179"/>
      <c r="X162" s="410">
        <f>IF(Y162=0,SUMIFS(J$16:J1155,E$16:E1155,E162),0)</f>
        <v>119.14</v>
      </c>
      <c r="Y162" s="404">
        <f>COUNTIFS(E$15:E161,E162)</f>
        <v>0</v>
      </c>
      <c r="Z162" s="382">
        <f>IF(VLOOKUP($C162,'份额-产品到期日期'!$A$2:$E$1004,3,FALSE)=0,"",VLOOKUP($C162,'份额-产品到期日期'!$A$2:$E$1004,3,FALSE))</f>
        <v>6093480.2599999998</v>
      </c>
      <c r="AA162" s="354">
        <f t="shared" si="77"/>
        <v>0.15717077911728561</v>
      </c>
      <c r="AB162" s="154" t="str">
        <f>LOOKUP(1,0/(交易记录!C:C=C162),交易记录!K:K)</f>
        <v>广州体育东路</v>
      </c>
      <c r="AC162" s="154" t="str">
        <f>LOOKUP(1,0/(交易记录!D:D=D162),交易记录!L:L)</f>
        <v>丁光辉</v>
      </c>
      <c r="AD162" s="36" t="str">
        <f>VLOOKUP($C162,交易记录!$C$1:AU287,10,FALSE)</f>
        <v>丁光辉</v>
      </c>
      <c r="AE162" s="154">
        <f>LOOKUP(1,0/(交易记录!$C:$C=$C162),交易记录!Q:Q)</f>
        <v>1</v>
      </c>
      <c r="AF162" s="27">
        <f t="shared" si="88"/>
        <v>119.14</v>
      </c>
      <c r="AG162" s="154">
        <f t="shared" si="85"/>
        <v>0</v>
      </c>
      <c r="AH162" s="154">
        <f t="shared" si="86"/>
        <v>0</v>
      </c>
      <c r="AI162" s="7" t="str">
        <f t="shared" ca="1" si="87"/>
        <v>HF</v>
      </c>
    </row>
    <row r="163" spans="2:37" s="7" customFormat="1" ht="32.85" customHeight="1">
      <c r="B163" s="355" t="str">
        <f>LOOKUP(1,0/(交易记录!C:C=C163),交易记录!J:J)</f>
        <v>一对多产品</v>
      </c>
      <c r="C163" s="189" t="s">
        <v>272</v>
      </c>
      <c r="D163" s="168" t="str">
        <f>VLOOKUP($C163,交易记录!$C:$P,2,FALSE)</f>
        <v>歆享海盈9号</v>
      </c>
      <c r="E163" s="169" t="str">
        <f>VLOOKUP($C163,交易记录!$C:$P,3,FALSE)</f>
        <v>上海歆享资产管理有限公司</v>
      </c>
      <c r="F163" s="176" t="str">
        <f>LOOKUP(1,0/(交易记录!C:C=C163),交易记录!F:F)</f>
        <v>量化期货</v>
      </c>
      <c r="G163" s="176" t="str">
        <f>LOOKUP(1,0/(交易记录!C:C=C163),交易记录!G:G)</f>
        <v>量化期货</v>
      </c>
      <c r="H163" s="229"/>
      <c r="I163" s="176" t="str">
        <f>LOOKUP(1,0/(交易记录!C:C=C163),交易记录!I:I)</f>
        <v>多策略（CTA+套利）</v>
      </c>
      <c r="J163" s="403">
        <f>SUMIF(交易记录!C:C,C163,交易记录!N:N)</f>
        <v>200</v>
      </c>
      <c r="K163" s="170">
        <f>SUMIF(交易记录!C:C,C163,交易记录!T:T)</f>
        <v>2218120.81</v>
      </c>
      <c r="L163" s="176">
        <f>LOOKUP(1,0/(交易记录!C:C=C163),交易记录!W:W)</f>
        <v>0.9016641433520477</v>
      </c>
      <c r="M163" s="177">
        <f>LOOKUP(1,0/(交易记录!C:C=C163),交易记录!AA:AA)</f>
        <v>0.9900000000000001</v>
      </c>
      <c r="N163" s="178">
        <f t="shared" ca="1" si="78"/>
        <v>0.97799999999999998</v>
      </c>
      <c r="O163" s="161">
        <f t="shared" ca="1" si="79"/>
        <v>216.93221521800001</v>
      </c>
      <c r="P163" s="154">
        <f t="shared" ca="1" si="80"/>
        <v>2.2171595732214376E-3</v>
      </c>
      <c r="Q163" s="180">
        <f t="shared" ca="1" si="81"/>
        <v>-2.6617449720000268</v>
      </c>
      <c r="R163" s="181">
        <f t="shared" ca="1" si="82"/>
        <v>-1.2121212121212199E-2</v>
      </c>
      <c r="S163" s="179">
        <f t="shared" ca="1" si="83"/>
        <v>16.932215217999982</v>
      </c>
      <c r="T163" s="175">
        <f t="shared" ca="1" si="84"/>
        <v>8.4661076089999912E-2</v>
      </c>
      <c r="U163" s="187">
        <f>IF(VLOOKUP($C163,'份额-产品到期日期'!$A$2:$E$1004,5,FALSE)=0,"",VLOOKUP($C163,'份额-产品到期日期'!$A$2:$E$1004,5,FALSE))</f>
        <v>45163</v>
      </c>
      <c r="V163" s="179">
        <f>SUMIF(交易记录!C:C,C163,交易记录!AD:AD)</f>
        <v>0</v>
      </c>
      <c r="W163" s="179"/>
      <c r="X163" s="416">
        <v>200</v>
      </c>
      <c r="Y163" s="404">
        <f>COUNTIFS(E$15:E162,E163)</f>
        <v>1</v>
      </c>
      <c r="Z163" s="382">
        <f>IF(VLOOKUP($C163,'份额-产品到期日期'!$A$2:$E$1004,3,FALSE)=0,"",VLOOKUP($C163,'份额-产品到期日期'!$A$2:$E$1004,3,FALSE))</f>
        <v>29474288.239999998</v>
      </c>
      <c r="AA163" s="207">
        <f t="shared" ref="AA163:AA171" si="89">K163/Z163</f>
        <v>7.525612805094832E-2</v>
      </c>
      <c r="AB163" s="154" t="str">
        <f>LOOKUP(1,0/(交易记录!C:C=C163),交易记录!K:K)</f>
        <v>上海黄浦区湖滨路</v>
      </c>
      <c r="AC163" s="154" t="str">
        <f>LOOKUP(1,0/(交易记录!D:D=D163),交易记录!L:L)</f>
        <v>孙达</v>
      </c>
      <c r="AD163" s="36" t="str">
        <f>VLOOKUP($C163,交易记录!$C$1:AU288,10,FALSE)</f>
        <v>孙达</v>
      </c>
      <c r="AE163" s="154">
        <f>LOOKUP(1,0/(交易记录!$C:$C=$C163),交易记录!Q:Q)</f>
        <v>1</v>
      </c>
      <c r="AF163" s="27">
        <f t="shared" si="88"/>
        <v>200</v>
      </c>
      <c r="AG163" s="154">
        <f t="shared" si="85"/>
        <v>0</v>
      </c>
      <c r="AH163" s="154">
        <f t="shared" si="86"/>
        <v>0</v>
      </c>
      <c r="AI163" s="7" t="str">
        <f t="shared" ca="1" si="87"/>
        <v>D</v>
      </c>
    </row>
    <row r="164" spans="2:37" s="7" customFormat="1" ht="32.85" customHeight="1">
      <c r="B164" s="355" t="str">
        <f>LOOKUP(1,0/(交易记录!C:C=C164),交易记录!J:J)</f>
        <v>一对多产品</v>
      </c>
      <c r="C164" s="189" t="s">
        <v>275</v>
      </c>
      <c r="D164" s="168" t="str">
        <f>VLOOKUP($C164,交易记录!$C:$P,2,FALSE)</f>
        <v>留仁鎏金五号</v>
      </c>
      <c r="E164" s="169" t="str">
        <f>VLOOKUP($C164,交易记录!$C:$P,3,FALSE)</f>
        <v>上海留仁资产管理有限公司</v>
      </c>
      <c r="F164" s="176" t="str">
        <f>LOOKUP(1,0/(交易记录!C:C=C164),交易记录!F:F)</f>
        <v>股票多头</v>
      </c>
      <c r="G164" s="176" t="str">
        <f>LOOKUP(1,0/(交易记录!C:C=C164),交易记录!G:G)</f>
        <v>股票多头</v>
      </c>
      <c r="H164" s="229" t="s">
        <v>1093</v>
      </c>
      <c r="I164" s="176" t="str">
        <f>LOOKUP(1,0/(交易记录!C:C=C164),交易记录!I:I)</f>
        <v>主观多头</v>
      </c>
      <c r="J164" s="403">
        <f>SUMIF(交易记录!C:C,C164,交易记录!N:N)</f>
        <v>500</v>
      </c>
      <c r="K164" s="170">
        <f>SUMIF(交易记录!C:C,C164,交易记录!T:T)</f>
        <v>3355254.33</v>
      </c>
      <c r="L164" s="176">
        <f>LOOKUP(1,0/(交易记录!C:C=C164),交易记录!W:W)</f>
        <v>1.4901999992352293</v>
      </c>
      <c r="M164" s="177">
        <f>LOOKUP(1,0/(交易记录!C:C=C164),交易记录!AA:AA)</f>
        <v>1.3296999999999999</v>
      </c>
      <c r="N164" s="178">
        <f t="shared" ca="1" si="78"/>
        <v>1.3468</v>
      </c>
      <c r="O164" s="161">
        <f t="shared" ca="1" si="79"/>
        <v>451.88565316439997</v>
      </c>
      <c r="P164" s="154">
        <f t="shared" ca="1" si="80"/>
        <v>4.6185053746306765E-3</v>
      </c>
      <c r="Q164" s="180">
        <f t="shared" ca="1" si="81"/>
        <v>5.7374849043000387</v>
      </c>
      <c r="R164" s="181">
        <f t="shared" ca="1" si="82"/>
        <v>1.2860043618861505E-2</v>
      </c>
      <c r="S164" s="179">
        <f t="shared" ca="1" si="83"/>
        <v>-48.114346835599974</v>
      </c>
      <c r="T164" s="175">
        <f t="shared" ca="1" si="84"/>
        <v>-9.6228693671199947E-2</v>
      </c>
      <c r="U164" s="187">
        <f>IF(VLOOKUP($C164,'份额-产品到期日期'!$A$2:$E$1004,5,FALSE)=0,"",VLOOKUP($C164,'份额-产品到期日期'!$A$2:$E$1004,5,FALSE))</f>
        <v>45155</v>
      </c>
      <c r="V164" s="179">
        <f>SUMIF(交易记录!C:C,C164,交易记录!AD:AD)</f>
        <v>0</v>
      </c>
      <c r="W164" s="179"/>
      <c r="X164" s="416">
        <v>500.00000019999999</v>
      </c>
      <c r="Y164" s="404">
        <f>COUNTIFS(E$15:E163,E164)</f>
        <v>0</v>
      </c>
      <c r="Z164" s="382">
        <f>IF(VLOOKUP($C164,'份额-产品到期日期'!$A$2:$E$1004,3,FALSE)=0,"",VLOOKUP($C164,'份额-产品到期日期'!$A$2:$E$1004,3,FALSE))</f>
        <v>49073851.939999998</v>
      </c>
      <c r="AA164" s="207">
        <f t="shared" si="89"/>
        <v>6.8371529793550587E-2</v>
      </c>
      <c r="AB164" s="154" t="str">
        <f>LOOKUP(1,0/(交易记录!C:C=C164),交易记录!K:K)</f>
        <v>北京建国门外大街</v>
      </c>
      <c r="AC164" s="154" t="str">
        <f>LOOKUP(1,0/(交易记录!D:D=D164),交易记录!L:L)</f>
        <v>孙晓蕾</v>
      </c>
      <c r="AD164" s="36" t="str">
        <f>VLOOKUP($C164,交易记录!$C$1:AU289,10,FALSE)</f>
        <v>孙晓蕾</v>
      </c>
      <c r="AE164" s="154">
        <f>LOOKUP(1,0/(交易记录!$C:$C=$C164),交易记录!Q:Q)</f>
        <v>1</v>
      </c>
      <c r="AF164" s="27">
        <f t="shared" si="88"/>
        <v>500</v>
      </c>
      <c r="AG164" s="154">
        <f t="shared" si="85"/>
        <v>0</v>
      </c>
      <c r="AH164" s="154">
        <f t="shared" si="86"/>
        <v>0</v>
      </c>
      <c r="AI164" s="7" t="str">
        <f t="shared" ca="1" si="87"/>
        <v>HR</v>
      </c>
    </row>
    <row r="165" spans="2:37" s="7" customFormat="1" ht="32.85" customHeight="1">
      <c r="B165" s="355" t="str">
        <f>LOOKUP(1,0/(交易记录!C:C=C165),交易记录!J:J)</f>
        <v>一对多产品</v>
      </c>
      <c r="C165" s="189" t="s">
        <v>278</v>
      </c>
      <c r="D165" s="168" t="str">
        <f>VLOOKUP($C165,交易记录!$C:$P,2,FALSE)</f>
        <v>大道南山</v>
      </c>
      <c r="E165" s="169" t="str">
        <f>VLOOKUP($C165,交易记录!$C:$P,3,FALSE)</f>
        <v>深圳市大道投资管理有限公司</v>
      </c>
      <c r="F165" s="176" t="str">
        <f>LOOKUP(1,0/(交易记录!C:C=C165),交易记录!F:F)</f>
        <v>量化对冲</v>
      </c>
      <c r="G165" s="176" t="str">
        <f>LOOKUP(1,0/(交易记录!C:C=C165),交易记录!G:G)</f>
        <v>量化对冲</v>
      </c>
      <c r="H165" s="229"/>
      <c r="I165" s="176" t="str">
        <f>LOOKUP(1,0/(交易记录!C:C=C165),交易记录!I:I)</f>
        <v>中性</v>
      </c>
      <c r="J165" s="403">
        <f>SUMIF(交易记录!C:C,C165,交易记录!N:N)</f>
        <v>990</v>
      </c>
      <c r="K165" s="170">
        <f>SUMIF(交易记录!C:C,C165,交易记录!T:T)</f>
        <v>9384717.6099999994</v>
      </c>
      <c r="L165" s="176">
        <f>LOOKUP(1,0/(交易记录!C:C=C165),交易记录!W:W)</f>
        <v>1.0549065418282735</v>
      </c>
      <c r="M165" s="177">
        <f>LOOKUP(1,0/(交易记录!C:C=C165),交易记录!AA:AA)</f>
        <v>1.026</v>
      </c>
      <c r="N165" s="178">
        <f t="shared" ca="1" si="78"/>
        <v>1.0349999999999999</v>
      </c>
      <c r="O165" s="161">
        <f t="shared" ca="1" si="79"/>
        <v>971.31827263499986</v>
      </c>
      <c r="P165" s="154">
        <f t="shared" ca="1" si="80"/>
        <v>9.9273757226580311E-3</v>
      </c>
      <c r="Q165" s="180">
        <f t="shared" ca="1" si="81"/>
        <v>8.4462458489999026</v>
      </c>
      <c r="R165" s="181">
        <f t="shared" ca="1" si="82"/>
        <v>8.7719298245612087E-3</v>
      </c>
      <c r="S165" s="179">
        <f t="shared" ca="1" si="83"/>
        <v>-18.681727365000047</v>
      </c>
      <c r="T165" s="175">
        <f t="shared" ca="1" si="84"/>
        <v>-1.887043168181823E-2</v>
      </c>
      <c r="U165" s="187">
        <f>IF(VLOOKUP($C165,'份额-产品到期日期'!$A$2:$E$1004,5,FALSE)=0,"",VLOOKUP($C165,'份额-产品到期日期'!$A$2:$E$1004,5,FALSE))</f>
        <v>45151</v>
      </c>
      <c r="V165" s="179">
        <f>SUMIF(交易记录!C:C,C165,交易记录!AD:AD)</f>
        <v>0</v>
      </c>
      <c r="W165" s="179"/>
      <c r="X165" s="416">
        <v>990.00000000010004</v>
      </c>
      <c r="Y165" s="404">
        <f>COUNTIFS(E$15:E164,E165)</f>
        <v>0</v>
      </c>
      <c r="Z165" s="382">
        <f>IF(VLOOKUP($C165,'份额-产品到期日期'!$A$2:$E$1004,3,FALSE)=0,"",VLOOKUP($C165,'份额-产品到期日期'!$A$2:$E$1004,3,FALSE))</f>
        <v>58889665.490000002</v>
      </c>
      <c r="AA165" s="354">
        <f t="shared" si="89"/>
        <v>0.1593610276423392</v>
      </c>
      <c r="AB165" s="154" t="str">
        <f>LOOKUP(1,0/(交易记录!C:C=C165),交易记录!K:K)</f>
        <v>深圳分公司</v>
      </c>
      <c r="AC165" s="154" t="str">
        <f>LOOKUP(1,0/(交易记录!D:D=D165),交易记录!L:L)</f>
        <v>罗涛</v>
      </c>
      <c r="AD165" s="36" t="str">
        <f>VLOOKUP($C165,交易记录!$C$1:AU290,10,FALSE)</f>
        <v>罗涛</v>
      </c>
      <c r="AE165" s="154">
        <f>LOOKUP(1,0/(交易记录!$C:$C=$C165),交易记录!Q:Q)</f>
        <v>1</v>
      </c>
      <c r="AF165" s="27">
        <f t="shared" si="88"/>
        <v>990</v>
      </c>
      <c r="AG165" s="154">
        <f t="shared" si="85"/>
        <v>0</v>
      </c>
      <c r="AH165" s="154">
        <f t="shared" si="86"/>
        <v>0</v>
      </c>
      <c r="AI165" s="7" t="str">
        <f t="shared" ca="1" si="87"/>
        <v>HL</v>
      </c>
    </row>
    <row r="166" spans="2:37" s="7" customFormat="1" ht="32.85" customHeight="1">
      <c r="B166" s="355" t="str">
        <f>LOOKUP(1,0/(交易记录!C:C=C166),交易记录!J:J)</f>
        <v>一对多产品</v>
      </c>
      <c r="C166" s="189" t="s">
        <v>281</v>
      </c>
      <c r="D166" s="168" t="str">
        <f>VLOOKUP($C166,交易记录!$C:$P,2,FALSE)</f>
        <v>乾行天利7号</v>
      </c>
      <c r="E166" s="169" t="str">
        <f>VLOOKUP($C166,交易记录!$C:$P,3,FALSE)</f>
        <v>厦门市乾行资产管理有限公司</v>
      </c>
      <c r="F166" s="176" t="str">
        <f>LOOKUP(1,0/(交易记录!C:C=C166),交易记录!F:F)</f>
        <v>量化对冲</v>
      </c>
      <c r="G166" s="176" t="str">
        <f>LOOKUP(1,0/(交易记录!C:C=C166),交易记录!G:G)</f>
        <v>量化对冲</v>
      </c>
      <c r="H166" s="229"/>
      <c r="I166" s="176" t="str">
        <f>LOOKUP(1,0/(交易记录!C:C=C166),交易记录!I:I)</f>
        <v>T0策略</v>
      </c>
      <c r="J166" s="403">
        <f>SUMIF(交易记录!C:C,C166,交易记录!N:N)</f>
        <v>200</v>
      </c>
      <c r="K166" s="170">
        <f>SUMIF(交易记录!C:C,C166,交易记录!T:T)</f>
        <v>2108967.7400000002</v>
      </c>
      <c r="L166" s="176">
        <f>LOOKUP(1,0/(交易记录!C:C=C166),交易记录!W:W)</f>
        <v>0.94833124379607614</v>
      </c>
      <c r="M166" s="177">
        <f>LOOKUP(1,0/(交易记录!C:C=C166),交易记录!AA:AA)</f>
        <v>1.0149999999999997</v>
      </c>
      <c r="N166" s="178">
        <f t="shared" ca="1" si="78"/>
        <v>1.0189999999999999</v>
      </c>
      <c r="O166" s="161">
        <f t="shared" ca="1" si="79"/>
        <v>214.903812706</v>
      </c>
      <c r="P166" s="154">
        <f t="shared" ca="1" si="80"/>
        <v>2.1964282491840751E-3</v>
      </c>
      <c r="Q166" s="180">
        <f t="shared" ca="1" si="81"/>
        <v>0.84358709600004766</v>
      </c>
      <c r="R166" s="181">
        <f t="shared" ca="1" si="82"/>
        <v>3.9408866995076508E-3</v>
      </c>
      <c r="S166" s="179">
        <f t="shared" ca="1" si="83"/>
        <v>14.903812706000009</v>
      </c>
      <c r="T166" s="175">
        <f t="shared" ca="1" si="84"/>
        <v>7.451906353000004E-2</v>
      </c>
      <c r="U166" s="187">
        <f>IF(VLOOKUP($C166,'份额-产品到期日期'!$A$2:$E$1004,5,FALSE)=0,"",VLOOKUP($C166,'份额-产品到期日期'!$A$2:$E$1004,5,FALSE))</f>
        <v>45144</v>
      </c>
      <c r="V166" s="179">
        <f>SUMIF(交易记录!C:C,C166,交易记录!AD:AD)</f>
        <v>0</v>
      </c>
      <c r="W166" s="179"/>
      <c r="X166" s="416">
        <v>200</v>
      </c>
      <c r="Y166" s="404">
        <f>COUNTIFS(E$15:E165,E166)</f>
        <v>1</v>
      </c>
      <c r="Z166" s="382">
        <f>IF(VLOOKUP($C166,'份额-产品到期日期'!$A$2:$E$1004,3,FALSE)=0,"",VLOOKUP($C166,'份额-产品到期日期'!$A$2:$E$1004,3,FALSE))</f>
        <v>13218488.880000001</v>
      </c>
      <c r="AA166" s="354">
        <f t="shared" si="89"/>
        <v>0.1595468104671886</v>
      </c>
      <c r="AB166" s="154" t="str">
        <f>LOOKUP(1,0/(交易记录!C:C=C166),交易记录!K:K)</f>
        <v>厦门湖滨东路</v>
      </c>
      <c r="AC166" s="154" t="str">
        <f>LOOKUP(1,0/(交易记录!D:D=D166),交易记录!L:L)</f>
        <v>李轶</v>
      </c>
      <c r="AD166" s="36" t="str">
        <f>VLOOKUP($C166,交易记录!$C$1:AU291,10,FALSE)</f>
        <v>李轶</v>
      </c>
      <c r="AE166" s="154">
        <f>LOOKUP(1,0/(交易记录!$C:$C=$C166),交易记录!Q:Q)</f>
        <v>1</v>
      </c>
      <c r="AF166" s="27">
        <f t="shared" si="88"/>
        <v>200</v>
      </c>
      <c r="AG166" s="154">
        <f t="shared" si="85"/>
        <v>0</v>
      </c>
      <c r="AH166" s="154">
        <f t="shared" si="86"/>
        <v>0</v>
      </c>
      <c r="AI166" s="7" t="str">
        <f t="shared" ca="1" si="87"/>
        <v>HR</v>
      </c>
      <c r="AJ166" s="7" t="s">
        <v>283</v>
      </c>
      <c r="AK166" s="7" t="s">
        <v>284</v>
      </c>
    </row>
    <row r="167" spans="2:37" s="133" customFormat="1" ht="32.85" customHeight="1">
      <c r="B167" s="355" t="str">
        <f>LOOKUP(1,0/(交易记录!C:C=C167),交易记录!J:J)</f>
        <v>一对多产品</v>
      </c>
      <c r="C167" s="249" t="s">
        <v>286</v>
      </c>
      <c r="D167" s="168" t="str">
        <f>VLOOKUP($C167,交易记录!$C:$P,2,FALSE)</f>
        <v>中量投精合8号A</v>
      </c>
      <c r="E167" s="169" t="str">
        <f>VLOOKUP($C167,交易记录!$C:$P,3,FALSE)</f>
        <v>中量投资产管理有限公司</v>
      </c>
      <c r="F167" s="176" t="str">
        <f>LOOKUP(1,0/(交易记录!C:C=C167),交易记录!F:F)</f>
        <v>多策略灵活配置</v>
      </c>
      <c r="G167" s="176" t="str">
        <f>LOOKUP(1,0/(交易记录!C:C=C167),交易记录!G:G)</f>
        <v>多策略灵活配置</v>
      </c>
      <c r="H167" s="247"/>
      <c r="I167" s="176" t="str">
        <f>LOOKUP(1,0/(交易记录!C:C=C167),交易记录!I:I)</f>
        <v>多策略（股票+CTA+期权+固收)</v>
      </c>
      <c r="J167" s="403">
        <f>SUMIF(交易记录!C:C,C167,交易记录!N:N)</f>
        <v>165.2</v>
      </c>
      <c r="K167" s="170">
        <f>SUMIF(交易记录!C:C,C167,交易记录!T:T)</f>
        <v>1529629.63</v>
      </c>
      <c r="L167" s="176">
        <f>LOOKUP(1,0/(交易记录!C:C=C167),交易记录!W:W)</f>
        <v>1.0799807759136015</v>
      </c>
      <c r="M167" s="177">
        <f>LOOKUP(1,0/(交易记录!C:C=C167),交易记录!AA:AA)</f>
        <v>1.1535</v>
      </c>
      <c r="N167" s="178">
        <f t="shared" ca="1" si="78"/>
        <v>1.1563000000000001</v>
      </c>
      <c r="O167" s="161">
        <f t="shared" ca="1" si="79"/>
        <v>176.87107411689999</v>
      </c>
      <c r="P167" s="154">
        <f t="shared" ca="1" si="80"/>
        <v>1.8077139663657683E-3</v>
      </c>
      <c r="Q167" s="180">
        <f t="shared" ca="1" si="81"/>
        <v>0.42829629640002076</v>
      </c>
      <c r="R167" s="181">
        <f t="shared" ca="1" si="82"/>
        <v>2.4273948851323279E-3</v>
      </c>
      <c r="S167" s="179">
        <f t="shared" ca="1" si="83"/>
        <v>11.674014650116492</v>
      </c>
      <c r="T167" s="175">
        <f t="shared" ca="1" si="84"/>
        <v>6.2221638317896545E-2</v>
      </c>
      <c r="U167" s="187">
        <f>IF(VLOOKUP($C167,'份额-产品到期日期'!$A$2:$E$1004,5,FALSE)=0,"",VLOOKUP($C167,'份额-产品到期日期'!$A$2:$E$1004,5,FALSE))</f>
        <v>45107</v>
      </c>
      <c r="V167" s="179">
        <f>SUMIF(交易记录!C:C,C167,交易记录!AD:AD)</f>
        <v>-1.394999999999984</v>
      </c>
      <c r="W167" s="179"/>
      <c r="X167" s="417">
        <v>500</v>
      </c>
      <c r="Y167" s="409">
        <f>COUNTIFS(E$15:E166,E167)</f>
        <v>0</v>
      </c>
      <c r="Z167" s="382">
        <f>IF(VLOOKUP($C167,'份额-产品到期日期'!$A$2:$E$1004,3,FALSE)=0,"",VLOOKUP($C167,'份额-产品到期日期'!$A$2:$E$1004,3,FALSE))</f>
        <v>10960141.029999999</v>
      </c>
      <c r="AA167" s="248">
        <f t="shared" si="89"/>
        <v>0.13956295140848202</v>
      </c>
      <c r="AB167" s="154" t="str">
        <f>LOOKUP(1,0/(交易记录!C:C=C167),交易记录!K:K)</f>
        <v>深圳爱国路</v>
      </c>
      <c r="AC167" s="154" t="str">
        <f>LOOKUP(1,0/(交易记录!D:D=D167),交易记录!L:L)</f>
        <v>刘励晖</v>
      </c>
      <c r="AD167" s="36" t="str">
        <f>VLOOKUP($C167,交易记录!$C$1:AU292,10,FALSE)</f>
        <v>刘励晖</v>
      </c>
      <c r="AE167" s="154">
        <f>LOOKUP(1,0/(交易记录!$C:$C=$C167),交易记录!Q:Q)</f>
        <v>1</v>
      </c>
      <c r="AF167" s="27">
        <f t="shared" si="88"/>
        <v>165.2</v>
      </c>
      <c r="AG167" s="154">
        <f t="shared" si="85"/>
        <v>0</v>
      </c>
      <c r="AH167" s="154">
        <f t="shared" si="86"/>
        <v>0</v>
      </c>
      <c r="AI167" s="7" t="str">
        <f t="shared" ca="1" si="87"/>
        <v>AT</v>
      </c>
      <c r="AJ167" s="133" t="s">
        <v>66</v>
      </c>
    </row>
    <row r="168" spans="2:37" s="7" customFormat="1" ht="32.85" customHeight="1">
      <c r="B168" s="355" t="str">
        <f>LOOKUP(1,0/(交易记录!C:C=C168),交易记录!J:J)</f>
        <v>一对多产品</v>
      </c>
      <c r="C168" s="189" t="s">
        <v>289</v>
      </c>
      <c r="D168" s="168" t="str">
        <f>VLOOKUP($C168,交易记录!$C:$P,2,FALSE)</f>
        <v>赋源多策略量化五号</v>
      </c>
      <c r="E168" s="169" t="str">
        <f>VLOOKUP($C168,交易记录!$C:$P,3,FALSE)</f>
        <v>上海赋源投资管理有限公司</v>
      </c>
      <c r="F168" s="176" t="str">
        <f>LOOKUP(1,0/(交易记录!C:C=C168),交易记录!F:F)</f>
        <v>多策略灵活配置</v>
      </c>
      <c r="G168" s="176" t="str">
        <f>LOOKUP(1,0/(交易记录!C:C=C168),交易记录!G:G)</f>
        <v>多策略灵活配置</v>
      </c>
      <c r="H168" s="229"/>
      <c r="I168" s="176" t="str">
        <f>LOOKUP(1,0/(交易记录!C:C=C168),交易记录!I:I)</f>
        <v>多策略（股票+中性）</v>
      </c>
      <c r="J168" s="403">
        <f>SUMIF(交易记录!C:C,C168,交易记录!N:N)</f>
        <v>200</v>
      </c>
      <c r="K168" s="170">
        <f>SUMIF(交易记录!C:C,C168,交易记录!T:T)</f>
        <v>1754232.08</v>
      </c>
      <c r="L168" s="176">
        <f>LOOKUP(1,0/(交易记录!C:C=C168),交易记录!W:W)</f>
        <v>1.1401000031877195</v>
      </c>
      <c r="M168" s="177">
        <f>LOOKUP(1,0/(交易记录!C:C=C168),交易记录!AA:AA)</f>
        <v>0.99439999999999984</v>
      </c>
      <c r="N168" s="178">
        <f t="shared" ca="1" si="78"/>
        <v>1.0121</v>
      </c>
      <c r="O168" s="161">
        <f t="shared" ca="1" si="79"/>
        <v>177.5458288168</v>
      </c>
      <c r="P168" s="154">
        <f t="shared" ca="1" si="80"/>
        <v>1.8146103088059911E-3</v>
      </c>
      <c r="Q168" s="180">
        <f t="shared" ca="1" si="81"/>
        <v>3.1049907816000282</v>
      </c>
      <c r="R168" s="181">
        <f t="shared" ca="1" si="82"/>
        <v>1.7799678197908397E-2</v>
      </c>
      <c r="S168" s="179">
        <f t="shared" ca="1" si="83"/>
        <v>-22.454171183199989</v>
      </c>
      <c r="T168" s="175">
        <f t="shared" ca="1" si="84"/>
        <v>-0.11227085591599995</v>
      </c>
      <c r="U168" s="187">
        <f>IF(VLOOKUP($C168,'份额-产品到期日期'!$A$2:$E$1004,5,FALSE)=0,"",VLOOKUP($C168,'份额-产品到期日期'!$A$2:$E$1004,5,FALSE))</f>
        <v>45106</v>
      </c>
      <c r="V168" s="179">
        <f>SUMIF(交易记录!C:C,C168,交易记录!AD:AD)</f>
        <v>0</v>
      </c>
      <c r="W168" s="179"/>
      <c r="X168" s="416">
        <v>200</v>
      </c>
      <c r="Y168" s="404">
        <f>COUNTIFS(E$15:E167,E168)</f>
        <v>0</v>
      </c>
      <c r="Z168" s="382">
        <f>IF(VLOOKUP($C168,'份额-产品到期日期'!$A$2:$E$1004,3,FALSE)=0,"",VLOOKUP($C168,'份额-产品到期日期'!$A$2:$E$1004,3,FALSE))</f>
        <v>13718202.289999999</v>
      </c>
      <c r="AA168" s="354">
        <f t="shared" si="89"/>
        <v>0.12787623647150637</v>
      </c>
      <c r="AB168" s="154" t="str">
        <f>LOOKUP(1,0/(交易记录!C:C=C168),交易记录!K:K)</f>
        <v>深圳分公司</v>
      </c>
      <c r="AC168" s="154" t="str">
        <f>LOOKUP(1,0/(交易记录!D:D=D168),交易记录!L:L)</f>
        <v>万小妹</v>
      </c>
      <c r="AD168" s="36" t="str">
        <f>VLOOKUP($C168,交易记录!$C$1:AU293,10,FALSE)</f>
        <v>万小妹</v>
      </c>
      <c r="AE168" s="154">
        <f>LOOKUP(1,0/(交易记录!$C:$C=$C168),交易记录!Q:Q)</f>
        <v>1</v>
      </c>
      <c r="AF168" s="27">
        <f t="shared" si="88"/>
        <v>200</v>
      </c>
      <c r="AG168" s="154">
        <f t="shared" si="85"/>
        <v>0</v>
      </c>
      <c r="AH168" s="154">
        <f t="shared" si="86"/>
        <v>0</v>
      </c>
      <c r="AI168" s="7" t="str">
        <f t="shared" ca="1" si="87"/>
        <v>D</v>
      </c>
      <c r="AJ168" s="7" t="s">
        <v>59</v>
      </c>
    </row>
    <row r="169" spans="2:37" s="301" customFormat="1" ht="34.35" customHeight="1">
      <c r="B169" s="355" t="str">
        <f>LOOKUP(1,0/(交易记录!C:C=C169),交易记录!J:J)</f>
        <v>一对多产品</v>
      </c>
      <c r="C169" s="305" t="s">
        <v>292</v>
      </c>
      <c r="D169" s="168" t="str">
        <f>VLOOKUP($C169,交易记录!$C:$P,2,FALSE)</f>
        <v>蒙玺祖冲之1号</v>
      </c>
      <c r="E169" s="169" t="str">
        <f>VLOOKUP($C169,交易记录!$C:$P,3,FALSE)</f>
        <v>上海蒙玺投资管理有限公司</v>
      </c>
      <c r="F169" s="176" t="str">
        <f>LOOKUP(1,0/(交易记录!C:C=C169),交易记录!F:F)</f>
        <v>指数增强</v>
      </c>
      <c r="G169" s="176" t="str">
        <f>LOOKUP(1,0/(交易记录!C:C=C169),交易记录!G:G)</f>
        <v>指数增强</v>
      </c>
      <c r="H169" s="300" t="s">
        <v>1096</v>
      </c>
      <c r="I169" s="176" t="str">
        <f>LOOKUP(1,0/(交易记录!C:C=C169),交易记录!I:I)</f>
        <v>量化选股</v>
      </c>
      <c r="J169" s="403">
        <f>SUMIF(交易记录!C:C,C169,交易记录!N:N)</f>
        <v>500</v>
      </c>
      <c r="K169" s="170">
        <f>SUMIF(交易记录!C:C,C169,交易记录!T:T)</f>
        <v>2481045.21</v>
      </c>
      <c r="L169" s="176">
        <f>LOOKUP(1,0/(交易记录!C:C=C169),交易记录!W:W)</f>
        <v>2.0152796812598188</v>
      </c>
      <c r="M169" s="177">
        <f>LOOKUP(1,0/(交易记录!C:C=C169),交易记录!AA:AA)</f>
        <v>2.0147004750500095</v>
      </c>
      <c r="N169" s="178">
        <f t="shared" ca="1" si="78"/>
        <v>2.2290000000000001</v>
      </c>
      <c r="O169" s="161">
        <f t="shared" ca="1" si="79"/>
        <v>553.02497730900006</v>
      </c>
      <c r="P169" s="154">
        <f t="shared" ca="1" si="80"/>
        <v>5.6522016402176037E-3</v>
      </c>
      <c r="Q169" s="180">
        <f t="shared" ca="1" si="81"/>
        <v>53.168680988244965</v>
      </c>
      <c r="R169" s="181">
        <f t="shared" ca="1" si="82"/>
        <v>0.10636793290311375</v>
      </c>
      <c r="S169" s="179">
        <f t="shared" ca="1" si="83"/>
        <v>53.024977308999993</v>
      </c>
      <c r="T169" s="175">
        <f t="shared" ca="1" si="84"/>
        <v>0.10604995461799999</v>
      </c>
      <c r="U169" s="187">
        <f>IF(VLOOKUP($C169,'份额-产品到期日期'!$A$2:$E$1004,5,FALSE)=0,"",VLOOKUP($C169,'份额-产品到期日期'!$A$2:$E$1004,5,FALSE))</f>
        <v>45046</v>
      </c>
      <c r="V169" s="179">
        <f>SUMIF(交易记录!C:C,C169,交易记录!AD:AD)</f>
        <v>0</v>
      </c>
      <c r="W169" s="179"/>
      <c r="X169" s="418">
        <v>200</v>
      </c>
      <c r="Y169" s="405">
        <f>COUNTIFS(E$15:E168,E169)</f>
        <v>0</v>
      </c>
      <c r="Z169" s="382">
        <f>IF(VLOOKUP($C169,'份额-产品到期日期'!$A$2:$E$1004,3,FALSE)=0,"",VLOOKUP($C169,'份额-产品到期日期'!$A$2:$E$1004,3,FALSE))</f>
        <v>20933033.07</v>
      </c>
      <c r="AA169" s="302">
        <f t="shared" si="89"/>
        <v>0.11852296806217198</v>
      </c>
      <c r="AB169" s="154" t="str">
        <f>LOOKUP(1,0/(交易记录!C:C=C169),交易记录!K:K)</f>
        <v>北京北三环东路</v>
      </c>
      <c r="AC169" s="154" t="str">
        <f>LOOKUP(1,0/(交易记录!D:D=D169),交易记录!L:L)</f>
        <v>仝链</v>
      </c>
      <c r="AD169" s="36" t="str">
        <f>VLOOKUP($C169,交易记录!$C$1:AU294,10,FALSE)</f>
        <v>仝链</v>
      </c>
      <c r="AE169" s="154">
        <f>LOOKUP(1,0/(交易记录!$C:$C=$C169),交易记录!Q:Q)</f>
        <v>1</v>
      </c>
      <c r="AF169" s="27">
        <f t="shared" si="88"/>
        <v>500</v>
      </c>
      <c r="AG169" s="154">
        <f t="shared" si="85"/>
        <v>0</v>
      </c>
      <c r="AH169" s="154">
        <f t="shared" si="86"/>
        <v>0</v>
      </c>
      <c r="AI169" s="301" t="str">
        <f t="shared" ca="1" si="87"/>
        <v>CC</v>
      </c>
      <c r="AJ169" s="301" t="s">
        <v>294</v>
      </c>
    </row>
    <row r="170" spans="2:37" s="122" customFormat="1" ht="33" customHeight="1">
      <c r="B170" s="355" t="str">
        <f>LOOKUP(1,0/(交易记录!C:C=C170),交易记录!J:J)</f>
        <v>一对多产品</v>
      </c>
      <c r="C170" s="244" t="s">
        <v>296</v>
      </c>
      <c r="D170" s="168" t="str">
        <f>VLOOKUP($C170,交易记录!$C:$P,2,FALSE)</f>
        <v>汇鸿汇升星汇旗舰</v>
      </c>
      <c r="E170" s="169" t="str">
        <f>VLOOKUP($C170,交易记录!$C:$P,3,FALSE)</f>
        <v>江苏汇鸿汇升投资管理有限公司</v>
      </c>
      <c r="F170" s="176" t="str">
        <f>LOOKUP(1,0/(交易记录!C:C=C170),交易记录!F:F)</f>
        <v>量化对冲</v>
      </c>
      <c r="G170" s="176" t="str">
        <f>LOOKUP(1,0/(交易记录!C:C=C170),交易记录!G:G)</f>
        <v>量化对冲</v>
      </c>
      <c r="H170" s="245"/>
      <c r="I170" s="176" t="str">
        <f>LOOKUP(1,0/(交易记录!C:C=C170),交易记录!I:I)</f>
        <v>FOF产品</v>
      </c>
      <c r="J170" s="403">
        <f>SUMIF(交易记录!C:C,C170,交易记录!N:N)</f>
        <v>300.00000999999997</v>
      </c>
      <c r="K170" s="170">
        <f>SUMIF(交易记录!C:C,C170,交易记录!T:T)</f>
        <v>3060540.18</v>
      </c>
      <c r="L170" s="176">
        <f>LOOKUP(1,0/(交易记录!C:C=C170),交易记录!W:W)</f>
        <v>0.9802191520321748</v>
      </c>
      <c r="M170" s="177">
        <f>LOOKUP(1,0/(交易记录!C:C=C170),交易记录!AA:AA)</f>
        <v>1.2079999999999997</v>
      </c>
      <c r="N170" s="178">
        <f t="shared" ca="1" si="78"/>
        <v>1.2330000000000001</v>
      </c>
      <c r="O170" s="161">
        <f t="shared" ca="1" si="79"/>
        <v>377.36460419400004</v>
      </c>
      <c r="P170" s="154">
        <f t="shared" ca="1" si="80"/>
        <v>3.8568616650267919E-3</v>
      </c>
      <c r="Q170" s="180">
        <f t="shared" ca="1" si="81"/>
        <v>7.651350450000109</v>
      </c>
      <c r="R170" s="181">
        <f t="shared" ca="1" si="82"/>
        <v>2.0695364238410896E-2</v>
      </c>
      <c r="S170" s="179">
        <f t="shared" ca="1" si="83"/>
        <v>77.364594194000077</v>
      </c>
      <c r="T170" s="175">
        <f t="shared" ca="1" si="84"/>
        <v>0.2578819720506012</v>
      </c>
      <c r="U170" s="187">
        <f>IF(VLOOKUP($C170,'份额-产品到期日期'!$A$2:$E$1004,5,FALSE)=0,"",VLOOKUP($C170,'份额-产品到期日期'!$A$2:$E$1004,5,FALSE))</f>
        <v>45231</v>
      </c>
      <c r="V170" s="179">
        <f>SUMIF(交易记录!C:C,C170,交易记录!AD:AD)</f>
        <v>0</v>
      </c>
      <c r="W170" s="179"/>
      <c r="X170" s="419">
        <f>IF(Y170=0,SUMIFS(J$16:J1152,E$16:E1152,E170),0)</f>
        <v>300.00000999999997</v>
      </c>
      <c r="Y170" s="407">
        <f>COUNTIFS(E$15:E169,E170)</f>
        <v>0</v>
      </c>
      <c r="Z170" s="382">
        <f>IF(VLOOKUP($C170,'份额-产品到期日期'!$A$2:$E$1004,3,FALSE)=0,"",VLOOKUP($C170,'份额-产品到期日期'!$A$2:$E$1004,3,FALSE))</f>
        <v>166149966.22</v>
      </c>
      <c r="AA170" s="246">
        <f t="shared" si="89"/>
        <v>1.8420347891901005E-2</v>
      </c>
      <c r="AB170" s="154" t="str">
        <f>LOOKUP(1,0/(交易记录!C:C=C170),交易记录!K:K)</f>
        <v>上海黄兴路</v>
      </c>
      <c r="AC170" s="154" t="str">
        <f>LOOKUP(1,0/(交易记录!D:D=D170),交易记录!L:L)</f>
        <v>张雯</v>
      </c>
      <c r="AD170" s="36" t="str">
        <f>VLOOKUP($C170,交易记录!$C$1:AU295,10,FALSE)</f>
        <v>张雯</v>
      </c>
      <c r="AE170" s="154">
        <f>LOOKUP(1,0/(交易记录!$C:$C=$C170),交易记录!Q:Q)</f>
        <v>1</v>
      </c>
      <c r="AF170" s="27">
        <f t="shared" si="88"/>
        <v>300.00000999999997</v>
      </c>
      <c r="AG170" s="154">
        <f t="shared" si="85"/>
        <v>0</v>
      </c>
      <c r="AH170" s="154">
        <f t="shared" si="86"/>
        <v>0</v>
      </c>
      <c r="AI170" s="7" t="str">
        <f t="shared" ca="1" si="87"/>
        <v>HX</v>
      </c>
      <c r="AJ170" s="122" t="s">
        <v>299</v>
      </c>
      <c r="AK170" s="122" t="s">
        <v>300</v>
      </c>
    </row>
    <row r="171" spans="2:37" s="7" customFormat="1" ht="29.1" customHeight="1">
      <c r="B171" s="355" t="str">
        <f>LOOKUP(1,0/(交易记录!C:C=C171),交易记录!J:J)</f>
        <v>一对多产品</v>
      </c>
      <c r="C171" s="190" t="s">
        <v>301</v>
      </c>
      <c r="D171" s="168" t="str">
        <f>VLOOKUP($C171,交易记录!$C:$P,2,FALSE)</f>
        <v>美阳永续成长</v>
      </c>
      <c r="E171" s="169" t="str">
        <f>VLOOKUP($C171,交易记录!$C:$P,3,FALSE)</f>
        <v>武汉美阳投资管理有限公司</v>
      </c>
      <c r="F171" s="176" t="str">
        <f>LOOKUP(1,0/(交易记录!C:C=C171),交易记录!F:F)</f>
        <v>股票多头</v>
      </c>
      <c r="G171" s="176" t="str">
        <f>LOOKUP(1,0/(交易记录!C:C=C171),交易记录!G:G)</f>
        <v>股票多头</v>
      </c>
      <c r="H171" s="229" t="s">
        <v>1093</v>
      </c>
      <c r="I171" s="176" t="str">
        <f>LOOKUP(1,0/(交易记录!C:C=C171),交易记录!I:I)</f>
        <v>主观多头</v>
      </c>
      <c r="J171" s="403">
        <f>SUMIF(交易记录!C:C,C171,交易记录!N:N)</f>
        <v>200.00001</v>
      </c>
      <c r="K171" s="170">
        <f>SUMIF(交易记录!C:C,C171,交易记录!T:T)</f>
        <v>1586420.06</v>
      </c>
      <c r="L171" s="176">
        <f>LOOKUP(1,0/(交易记录!C:C=C171),交易记录!W:W)</f>
        <v>1.2607002082411893</v>
      </c>
      <c r="M171" s="177">
        <f>LOOKUP(1,0/(交易记录!C:C=C171),交易记录!AA:AA)</f>
        <v>1.5880000000000003</v>
      </c>
      <c r="N171" s="178">
        <f t="shared" ca="1" si="78"/>
        <v>1.637</v>
      </c>
      <c r="O171" s="161">
        <f t="shared" ca="1" si="79"/>
        <v>259.69696382199999</v>
      </c>
      <c r="P171" s="154">
        <f t="shared" ca="1" si="80"/>
        <v>2.6542374487618856E-3</v>
      </c>
      <c r="Q171" s="180">
        <f t="shared" ca="1" si="81"/>
        <v>7.7734582939999539</v>
      </c>
      <c r="R171" s="181">
        <f t="shared" ca="1" si="82"/>
        <v>3.0856423173803327E-2</v>
      </c>
      <c r="S171" s="179">
        <f t="shared" ca="1" si="83"/>
        <v>59.696953821999998</v>
      </c>
      <c r="T171" s="175">
        <f t="shared" ca="1" si="84"/>
        <v>0.29848475418576226</v>
      </c>
      <c r="U171" s="187">
        <f>IF(VLOOKUP($C171,'份额-产品到期日期'!$A$2:$E$1004,5,FALSE)=0,"",VLOOKUP($C171,'份额-产品到期日期'!$A$2:$E$1004,5,FALSE))</f>
        <v>45018</v>
      </c>
      <c r="V171" s="179">
        <f>SUMIF(交易记录!C:C,C171,交易记录!AD:AD)</f>
        <v>0</v>
      </c>
      <c r="W171" s="179"/>
      <c r="X171" s="416">
        <f>IF(Y171=0,SUMIFS(J$16:J1154,E$16:E1154,E171),0)</f>
        <v>200.00001</v>
      </c>
      <c r="Y171" s="404">
        <f>COUNTIFS(E$15:E170,E171)</f>
        <v>0</v>
      </c>
      <c r="Z171" s="382">
        <f>IF(VLOOKUP($C171,'份额-产品到期日期'!$A$2:$E$1004,3,FALSE)=0,"",VLOOKUP($C171,'份额-产品到期日期'!$A$2:$E$1004,3,FALSE))</f>
        <v>79677360.579999998</v>
      </c>
      <c r="AA171" s="208">
        <f t="shared" si="89"/>
        <v>1.9910549853206498E-2</v>
      </c>
      <c r="AB171" s="154" t="str">
        <f>LOOKUP(1,0/(交易记录!C:C=C171),交易记录!K:K)</f>
        <v>武汉香港路</v>
      </c>
      <c r="AC171" s="154" t="str">
        <f>LOOKUP(1,0/(交易记录!D:D=D171),交易记录!L:L)</f>
        <v>陈丹（周楠）</v>
      </c>
      <c r="AD171" s="36" t="str">
        <f>VLOOKUP($C171,交易记录!$C$1:AU296,10,FALSE)</f>
        <v>陈丹（周楠）</v>
      </c>
      <c r="AE171" s="154">
        <f>LOOKUP(1,0/(交易记录!$C:$C=$C171),交易记录!Q:Q)</f>
        <v>1</v>
      </c>
      <c r="AF171" s="27">
        <f t="shared" si="88"/>
        <v>200.00001</v>
      </c>
      <c r="AG171" s="154">
        <f t="shared" si="85"/>
        <v>0</v>
      </c>
      <c r="AH171" s="154">
        <f t="shared" si="86"/>
        <v>0</v>
      </c>
      <c r="AI171" s="7" t="str">
        <f t="shared" ca="1" si="87"/>
        <v>D</v>
      </c>
      <c r="AJ171" s="7" t="s">
        <v>304</v>
      </c>
      <c r="AK171" s="7" t="s">
        <v>305</v>
      </c>
    </row>
    <row r="172" spans="2:37" ht="25.35" customHeight="1">
      <c r="B172" s="72"/>
      <c r="C172" s="72"/>
      <c r="D172" s="72"/>
      <c r="E172" s="72"/>
      <c r="F172" s="72"/>
      <c r="G172" s="72"/>
      <c r="H172" s="72"/>
      <c r="I172" s="72"/>
      <c r="J172" s="191"/>
      <c r="K172" s="72"/>
      <c r="L172" s="72"/>
      <c r="M172" s="72"/>
      <c r="N172" s="192"/>
      <c r="O172" s="191"/>
      <c r="P172" s="193"/>
      <c r="Q172" s="221"/>
      <c r="R172" s="72"/>
      <c r="S172" s="72"/>
      <c r="T172" s="72"/>
      <c r="U172" s="72"/>
      <c r="V172" s="72"/>
      <c r="W172" s="72"/>
      <c r="X172" s="72"/>
      <c r="Y172" s="72"/>
      <c r="Z172" s="617"/>
      <c r="AA172" s="617"/>
      <c r="AB172" s="617"/>
      <c r="AC172" s="617"/>
      <c r="AD172" s="617"/>
      <c r="AE172" s="617"/>
      <c r="AF172" s="617"/>
      <c r="AG172" s="617"/>
      <c r="AH172" s="617"/>
      <c r="AI172" s="617"/>
    </row>
    <row r="173" spans="2:37"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192"/>
      <c r="O173" s="191"/>
      <c r="P173" s="72"/>
      <c r="Q173" s="72"/>
      <c r="R173" s="194"/>
      <c r="S173" s="72"/>
      <c r="T173" s="72"/>
      <c r="U173" s="72"/>
      <c r="V173" s="72"/>
      <c r="W173" s="72"/>
      <c r="X173" s="72"/>
      <c r="Y173" s="72"/>
    </row>
    <row r="174" spans="2:37">
      <c r="N174" s="57"/>
    </row>
    <row r="175" spans="2:37">
      <c r="N175" s="57"/>
    </row>
    <row r="176" spans="2:37">
      <c r="N176" s="57"/>
    </row>
    <row r="177" spans="14:34">
      <c r="N177" s="57"/>
      <c r="Z177"/>
      <c r="AA177"/>
      <c r="AB177"/>
      <c r="AC177"/>
      <c r="AD177"/>
      <c r="AE177"/>
      <c r="AF177"/>
      <c r="AG177"/>
      <c r="AH177"/>
    </row>
    <row r="178" spans="14:34">
      <c r="N178" s="57"/>
      <c r="Z178"/>
      <c r="AA178"/>
      <c r="AB178"/>
      <c r="AC178"/>
      <c r="AD178"/>
      <c r="AE178"/>
      <c r="AF178"/>
      <c r="AG178"/>
      <c r="AH178"/>
    </row>
    <row r="179" spans="14:34">
      <c r="N179" s="57"/>
      <c r="Z179"/>
      <c r="AA179"/>
      <c r="AB179"/>
      <c r="AC179"/>
      <c r="AD179"/>
      <c r="AE179"/>
      <c r="AF179"/>
      <c r="AG179"/>
      <c r="AH179"/>
    </row>
    <row r="180" spans="14:34">
      <c r="N180" s="57"/>
      <c r="Z180"/>
      <c r="AA180"/>
      <c r="AB180"/>
      <c r="AC180"/>
      <c r="AD180"/>
      <c r="AE180"/>
      <c r="AF180"/>
      <c r="AG180"/>
      <c r="AH180"/>
    </row>
    <row r="181" spans="14:34">
      <c r="N181" s="57"/>
      <c r="Z181"/>
      <c r="AA181"/>
      <c r="AB181"/>
      <c r="AC181"/>
      <c r="AD181"/>
      <c r="AE181"/>
      <c r="AF181"/>
      <c r="AG181"/>
      <c r="AH181"/>
    </row>
    <row r="182" spans="14:34">
      <c r="N182" s="57"/>
      <c r="Z182"/>
      <c r="AA182"/>
      <c r="AB182"/>
      <c r="AC182"/>
      <c r="AD182"/>
      <c r="AE182"/>
      <c r="AF182"/>
      <c r="AG182"/>
      <c r="AH182"/>
    </row>
  </sheetData>
  <mergeCells count="3">
    <mergeCell ref="C1:W1"/>
    <mergeCell ref="B3:E3"/>
    <mergeCell ref="Z172:AI172"/>
  </mergeCells>
  <phoneticPr fontId="7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6"/>
  <dimension ref="A1:AD181"/>
  <sheetViews>
    <sheetView zoomScale="106" zoomScaleNormal="100" workbookViewId="0">
      <pane ySplit="1" topLeftCell="A33" activePane="bottomLeft" state="frozen"/>
      <selection pane="bottomLeft" activeCell="D39" sqref="D39"/>
    </sheetView>
  </sheetViews>
  <sheetFormatPr defaultColWidth="8.77734375" defaultRowHeight="13.8"/>
  <cols>
    <col min="1" max="1" width="10.33203125" bestFit="1" customWidth="1"/>
    <col min="4" max="4" width="21.44140625" bestFit="1" customWidth="1"/>
    <col min="5" max="5" width="23.77734375" customWidth="1"/>
    <col min="6" max="6" width="15.109375" customWidth="1"/>
    <col min="7" max="7" width="11.77734375" bestFit="1" customWidth="1"/>
    <col min="11" max="11" width="13.109375" customWidth="1"/>
    <col min="14" max="14" width="8.44140625" style="500"/>
    <col min="15" max="15" width="10.33203125" bestFit="1" customWidth="1"/>
    <col min="16" max="16" width="14.33203125" bestFit="1" customWidth="1"/>
    <col min="19" max="19" width="8.77734375" bestFit="1" customWidth="1"/>
    <col min="20" max="20" width="12" bestFit="1" customWidth="1"/>
    <col min="21" max="21" width="17.77734375" customWidth="1"/>
    <col min="22" max="22" width="11.109375" bestFit="1" customWidth="1"/>
    <col min="23" max="23" width="12.33203125" bestFit="1" customWidth="1"/>
    <col min="24" max="24" width="12.109375" customWidth="1"/>
    <col min="25" max="25" width="26.33203125" bestFit="1" customWidth="1"/>
    <col min="26" max="26" width="13.77734375" bestFit="1" customWidth="1"/>
    <col min="27" max="27" width="12.44140625" style="573" bestFit="1" customWidth="1"/>
    <col min="28" max="28" width="11.77734375" bestFit="1" customWidth="1"/>
    <col min="29" max="29" width="18.109375" bestFit="1" customWidth="1"/>
    <col min="30" max="30" width="13.33203125" bestFit="1" customWidth="1"/>
  </cols>
  <sheetData>
    <row r="1" spans="1:30">
      <c r="A1" s="431" t="s">
        <v>1221</v>
      </c>
      <c r="B1" s="431" t="s">
        <v>1222</v>
      </c>
      <c r="C1" s="432" t="s">
        <v>1196</v>
      </c>
      <c r="D1" s="432" t="s">
        <v>1136</v>
      </c>
      <c r="E1" s="432" t="s">
        <v>77</v>
      </c>
      <c r="F1" s="432" t="s">
        <v>1525</v>
      </c>
      <c r="G1" s="432" t="s">
        <v>1524</v>
      </c>
      <c r="H1" s="378" t="s">
        <v>1223</v>
      </c>
      <c r="I1" s="432" t="s">
        <v>1224</v>
      </c>
      <c r="J1" s="431" t="s">
        <v>1225</v>
      </c>
      <c r="K1" s="378" t="s">
        <v>1226</v>
      </c>
      <c r="L1" s="378" t="s">
        <v>1227</v>
      </c>
      <c r="M1" s="378" t="s">
        <v>1228</v>
      </c>
      <c r="N1" s="497" t="s">
        <v>1543</v>
      </c>
      <c r="O1" s="433" t="s">
        <v>1229</v>
      </c>
      <c r="P1" s="378" t="s">
        <v>1230</v>
      </c>
      <c r="Q1" s="378" t="s">
        <v>1231</v>
      </c>
      <c r="R1" s="378" t="s">
        <v>1717</v>
      </c>
      <c r="S1" s="434" t="s">
        <v>1538</v>
      </c>
      <c r="T1" s="380" t="s">
        <v>1232</v>
      </c>
      <c r="U1" s="377" t="s">
        <v>1233</v>
      </c>
      <c r="V1" s="377" t="s">
        <v>1234</v>
      </c>
      <c r="W1" s="377" t="s">
        <v>1235</v>
      </c>
      <c r="X1" s="377" t="s">
        <v>1236</v>
      </c>
      <c r="Y1" s="378" t="s">
        <v>1237</v>
      </c>
      <c r="Z1" s="377" t="s">
        <v>1238</v>
      </c>
      <c r="AA1" s="570" t="s">
        <v>1239</v>
      </c>
      <c r="AB1" s="379" t="s">
        <v>1240</v>
      </c>
      <c r="AC1" s="379" t="s">
        <v>1241</v>
      </c>
      <c r="AD1" s="379" t="s">
        <v>1242</v>
      </c>
    </row>
    <row r="2" spans="1:30">
      <c r="A2" s="435">
        <v>44926</v>
      </c>
      <c r="B2" s="436" t="s">
        <v>1246</v>
      </c>
      <c r="C2" s="437" t="s">
        <v>1247</v>
      </c>
      <c r="D2" s="437" t="s">
        <v>1126</v>
      </c>
      <c r="E2" s="437" t="s">
        <v>94</v>
      </c>
      <c r="F2" s="437" t="s">
        <v>95</v>
      </c>
      <c r="G2" s="437" t="s">
        <v>95</v>
      </c>
      <c r="H2" s="437"/>
      <c r="I2" s="437" t="s">
        <v>1121</v>
      </c>
      <c r="J2" s="436" t="s">
        <v>559</v>
      </c>
      <c r="K2" s="438" t="s">
        <v>679</v>
      </c>
      <c r="L2" s="438" t="s">
        <v>683</v>
      </c>
      <c r="M2" s="438" t="s">
        <v>683</v>
      </c>
      <c r="N2" s="498">
        <v>4400</v>
      </c>
      <c r="O2" s="439">
        <v>42765262.550000004</v>
      </c>
      <c r="P2" s="440">
        <v>4400</v>
      </c>
      <c r="Q2" s="441">
        <v>1</v>
      </c>
      <c r="R2" s="602">
        <v>0</v>
      </c>
      <c r="S2" s="442">
        <f>P2/O2*10000</f>
        <v>1.0288724393672639</v>
      </c>
      <c r="T2" s="443">
        <f t="shared" ref="T2:T64" si="0">IF(B2="追加",O2,-O2)</f>
        <v>42765262.550000004</v>
      </c>
      <c r="U2" s="444">
        <f t="shared" ref="U2:U64" si="1">IF(B2="追加",-P2,P2)</f>
        <v>-4400</v>
      </c>
      <c r="V2" s="444">
        <f t="shared" ref="V2:V33" si="2">IF(COUNTIF(B2,"赎回")=0,-U2,-O2*W2/10000)</f>
        <v>4400</v>
      </c>
      <c r="W2" s="445">
        <f>(-SUMIFS(U$2:U2,D$2:D2,D2,B$2:B2,"追加")-IF(COUNTIF(B1:B$2,"赎回")=0,0,SUMIFS(U1:U$2,D1:D$2,D2,B1:B$2,"赎回")))/(SUMIFS(O$2:O2,D$2:D2,D2,B$2:B2,"追加")-IF(COUNTIF(B1:B$2,"赎回")=0,0,SUMIFS(O1:O$2,D1:D$2,D2,B1:B$2,"赎回")))*10000</f>
        <v>1.0288724393672639</v>
      </c>
      <c r="X2" s="443" t="str">
        <f t="shared" ref="X2:X33" si="3">IF(COUNTIF(B2,"赎回")=0,"",W2*O2)</f>
        <v/>
      </c>
      <c r="Y2" s="446">
        <v>1.0168999999999999</v>
      </c>
      <c r="Z2" s="447">
        <f t="shared" ref="Z2:Z65" si="4">Y2*O2/10000</f>
        <v>4348.7995487094995</v>
      </c>
      <c r="AA2" s="571">
        <f>(SUMIFS(Z$2:Z2,D$2:D2,D2,B$2:B2,"分红再投")+SUMIFS(Z$2:Z2,D$2:D2,D2,B$2:B2,"现金分红")+SUMIFS(Z$2:Z2,D$2:D2,D2,B$2:B2,"调减")+SUMIFS(Z$2:Z2,D$2:D2,D2,B$2:B2,"追加")-SUMIFS(Z1:Z$2,D1:D$2,D2,B1:B$2,"赎回"))/(SUMIFS(O$2:O2,D$2:D2,D2,B$2:B2,"追加")-SUMIFS(O1:O$2,D1:D$2,D2,B1:B$2,"赎回")-SUMIFS(O$2:O2,D$2:D2,D2,B$2:B2,"调减")+SUMIFS(O$2:O2,D$2:D2,D2,B$2:B2,"现金分红")+SUMIFS(O$2:O2,D$2:D2,D2,B$2:B2,"分红再投"))*10000</f>
        <v>1.0168999999999999</v>
      </c>
      <c r="AB2" s="443">
        <f t="shared" ref="AB2:AB33" si="5">IF(COUNTIF(B2,"赎回")=0,0,AA2*O2/10000)</f>
        <v>0</v>
      </c>
      <c r="AC2" s="448">
        <f>IF(COUNTIF(B2,"赎回")&gt;0,(S2-W2)*O2/10000,0)-R2</f>
        <v>0</v>
      </c>
      <c r="AD2" s="448">
        <f>IF(COUNTIF(B2,"赎回")&gt;0,(S2-AA2)*O2/10000,0)-R2</f>
        <v>0</v>
      </c>
    </row>
    <row r="3" spans="1:30">
      <c r="A3" s="435">
        <v>44926</v>
      </c>
      <c r="B3" s="436" t="s">
        <v>1246</v>
      </c>
      <c r="C3" s="437" t="s">
        <v>1248</v>
      </c>
      <c r="D3" s="437" t="s">
        <v>1125</v>
      </c>
      <c r="E3" s="437" t="s">
        <v>101</v>
      </c>
      <c r="F3" s="437" t="s">
        <v>95</v>
      </c>
      <c r="G3" s="437" t="s">
        <v>95</v>
      </c>
      <c r="H3" s="437"/>
      <c r="I3" s="437" t="s">
        <v>1121</v>
      </c>
      <c r="J3" s="436" t="s">
        <v>559</v>
      </c>
      <c r="K3" s="438" t="s">
        <v>741</v>
      </c>
      <c r="L3" s="438" t="s">
        <v>745</v>
      </c>
      <c r="M3" s="438" t="s">
        <v>745</v>
      </c>
      <c r="N3" s="498">
        <v>3500</v>
      </c>
      <c r="O3" s="439">
        <v>35045559.229999997</v>
      </c>
      <c r="P3" s="440">
        <v>3500</v>
      </c>
      <c r="Q3" s="441">
        <v>1</v>
      </c>
      <c r="R3" s="602">
        <v>0</v>
      </c>
      <c r="S3" s="442">
        <f t="shared" ref="S3:S66" si="6">P3/O3*10000</f>
        <v>0.99869999991436864</v>
      </c>
      <c r="T3" s="443">
        <f t="shared" si="0"/>
        <v>35045559.229999997</v>
      </c>
      <c r="U3" s="444">
        <f t="shared" si="1"/>
        <v>-3500</v>
      </c>
      <c r="V3" s="444">
        <f t="shared" si="2"/>
        <v>3500</v>
      </c>
      <c r="W3" s="445">
        <f>(-SUMIFS(U$2:U3,D$2:D3,D3,B$2:B3,"追加")-IF(COUNTIF(B2:B$2,"赎回")=0,0,SUMIFS(U2:U$2,D2:D$2,D3,B2:B$2,"赎回")))/(SUMIFS(O$2:O3,D$2:D3,D3,B$2:B3,"追加")-IF(COUNTIF(B2:B$2,"赎回")=0,0,SUMIFS(O2:O$2,D2:D$2,D3,B2:B$2,"赎回")))*10000</f>
        <v>0.99869999991436864</v>
      </c>
      <c r="X3" s="443" t="str">
        <f t="shared" si="3"/>
        <v/>
      </c>
      <c r="Y3" s="446">
        <v>0.96209999999999996</v>
      </c>
      <c r="Z3" s="447">
        <f t="shared" si="4"/>
        <v>3371.7332535182995</v>
      </c>
      <c r="AA3" s="571">
        <f>(SUMIFS(Z$2:Z3,D$2:D3,D3,B$2:B3,"分红再投")+SUMIFS(Z$2:Z3,D$2:D3,D3,B$2:B3,"现金分红")+SUMIFS(Z$2:Z3,D$2:D3,D3,B$2:B3,"调减")+SUMIFS(Z$2:Z3,D$2:D3,D3,B$2:B3,"追加")-SUMIFS(Z2:Z$2,D2:D$2,D3,B2:B$2,"赎回"))/(SUMIFS(O$2:O3,D$2:D3,D3,B$2:B3,"追加")-SUMIFS(O2:O$2,D2:D$2,D3,B2:B$2,"赎回")-SUMIFS(O$2:O3,D$2:D3,D3,B$2:B3,"调减")+SUMIFS(O$2:O3,D$2:D3,D3,B$2:B3,"现金分红")+SUMIFS(O$2:O3,D$2:D3,D3,B$2:B3,"分红再投"))*10000</f>
        <v>0.96210000000000007</v>
      </c>
      <c r="AB3" s="443">
        <f t="shared" si="5"/>
        <v>0</v>
      </c>
      <c r="AC3" s="448">
        <f t="shared" ref="AC3:AC66" si="7">IF(COUNTIF(B3,"赎回")&gt;0,(S3-W3)*O3/10000,0)-R3</f>
        <v>0</v>
      </c>
      <c r="AD3" s="448">
        <f t="shared" ref="AD3:AD66" si="8">IF(COUNTIF(B3,"赎回")&gt;0,(S3-AA3)*O3/10000,0)-R3</f>
        <v>0</v>
      </c>
    </row>
    <row r="4" spans="1:30">
      <c r="A4" s="435">
        <v>44926</v>
      </c>
      <c r="B4" s="436" t="s">
        <v>1246</v>
      </c>
      <c r="C4" s="437" t="s">
        <v>1249</v>
      </c>
      <c r="D4" s="437" t="s">
        <v>888</v>
      </c>
      <c r="E4" s="437" t="s">
        <v>104</v>
      </c>
      <c r="F4" s="437" t="s">
        <v>95</v>
      </c>
      <c r="G4" s="437" t="s">
        <v>95</v>
      </c>
      <c r="H4" s="437"/>
      <c r="I4" s="437" t="s">
        <v>1121</v>
      </c>
      <c r="J4" s="436" t="s">
        <v>559</v>
      </c>
      <c r="K4" s="438" t="s">
        <v>741</v>
      </c>
      <c r="L4" s="438" t="s">
        <v>743</v>
      </c>
      <c r="M4" s="438" t="s">
        <v>743</v>
      </c>
      <c r="N4" s="498">
        <v>3000</v>
      </c>
      <c r="O4" s="439">
        <v>30030030.030000001</v>
      </c>
      <c r="P4" s="440">
        <v>3000</v>
      </c>
      <c r="Q4" s="441">
        <v>1</v>
      </c>
      <c r="R4" s="602">
        <v>0</v>
      </c>
      <c r="S4" s="442">
        <f t="shared" si="6"/>
        <v>0.99900000000099898</v>
      </c>
      <c r="T4" s="443">
        <f t="shared" si="0"/>
        <v>30030030.030000001</v>
      </c>
      <c r="U4" s="444">
        <f t="shared" si="1"/>
        <v>-3000</v>
      </c>
      <c r="V4" s="444">
        <f t="shared" si="2"/>
        <v>3000</v>
      </c>
      <c r="W4" s="445">
        <f>(-SUMIFS(U$2:U4,D$2:D4,D4,B$2:B4,"追加")-IF(COUNTIF(B$2:B3,"赎回")=0,0,SUMIFS(U$2:U3,D$2:D3,D4,B$2:B3,"赎回")))/(SUMIFS(O$2:O4,D$2:D4,D4,B$2:B4,"追加")-IF(COUNTIF(B$2:B3,"赎回")=0,0,SUMIFS(O$2:O3,D$2:D3,D4,B$2:B3,"赎回")))*10000</f>
        <v>0.99900000000099898</v>
      </c>
      <c r="X4" s="443" t="str">
        <f t="shared" si="3"/>
        <v/>
      </c>
      <c r="Y4" s="446">
        <v>1.036</v>
      </c>
      <c r="Z4" s="447">
        <f t="shared" si="4"/>
        <v>3111.1111111080004</v>
      </c>
      <c r="AA4" s="571">
        <f>(SUMIFS(Z$2:Z4,D$2:D4,D4,B$2:B4,"分红再投")+SUMIFS(Z$2:Z4,D$2:D4,D4,B$2:B4,"现金分红")+SUMIFS(Z$2:Z4,D$2:D4,D4,B$2:B4,"调减")+SUMIFS(Z$2:Z4,D$2:D4,D4,B$2:B4,"追加")-SUMIFS(Z$2:Z3,D$2:D3,D4,B$2:B3,"赎回"))/(SUMIFS(O$2:O4,D$2:D4,D4,B$2:B4,"追加")-SUMIFS(O$2:O3,D$2:D3,D4,B$2:B3,"赎回")-SUMIFS(O$2:O4,D$2:D4,D4,B$2:B4,"调减")+SUMIFS(O$2:O4,D$2:D4,D4,B$2:B4,"现金分红")+SUMIFS(O$2:O4,D$2:D4,D4,B$2:B4,"分红再投"))*10000</f>
        <v>1.036</v>
      </c>
      <c r="AB4" s="443">
        <f t="shared" si="5"/>
        <v>0</v>
      </c>
      <c r="AC4" s="448">
        <f t="shared" si="7"/>
        <v>0</v>
      </c>
      <c r="AD4" s="448">
        <f t="shared" si="8"/>
        <v>0</v>
      </c>
    </row>
    <row r="5" spans="1:30">
      <c r="A5" s="435">
        <v>44926</v>
      </c>
      <c r="B5" s="436" t="s">
        <v>1246</v>
      </c>
      <c r="C5" s="437" t="s">
        <v>1250</v>
      </c>
      <c r="D5" s="437" t="s">
        <v>889</v>
      </c>
      <c r="E5" s="437" t="s">
        <v>107</v>
      </c>
      <c r="F5" s="437" t="s">
        <v>95</v>
      </c>
      <c r="G5" s="437" t="s">
        <v>95</v>
      </c>
      <c r="H5" s="437"/>
      <c r="I5" s="437" t="s">
        <v>1121</v>
      </c>
      <c r="J5" s="436" t="s">
        <v>559</v>
      </c>
      <c r="K5" s="438" t="s">
        <v>746</v>
      </c>
      <c r="L5" s="438" t="s">
        <v>747</v>
      </c>
      <c r="M5" s="438" t="s">
        <v>747</v>
      </c>
      <c r="N5" s="498">
        <v>3000</v>
      </c>
      <c r="O5" s="439">
        <v>29734255.550000001</v>
      </c>
      <c r="P5" s="440">
        <v>3000</v>
      </c>
      <c r="Q5" s="441">
        <v>1</v>
      </c>
      <c r="R5" s="602">
        <v>0</v>
      </c>
      <c r="S5" s="442">
        <f t="shared" si="6"/>
        <v>1.0089373164077753</v>
      </c>
      <c r="T5" s="443">
        <f t="shared" si="0"/>
        <v>29734255.550000001</v>
      </c>
      <c r="U5" s="444">
        <f t="shared" si="1"/>
        <v>-3000</v>
      </c>
      <c r="V5" s="444">
        <f t="shared" si="2"/>
        <v>3000</v>
      </c>
      <c r="W5" s="445">
        <f>(-SUMIFS(U$2:U5,D$2:D5,D5,B$2:B5,"追加")-IF(COUNTIF(B$2:B4,"赎回")=0,0,SUMIFS(U$2:U4,D$2:D4,D5,B$2:B4,"赎回")))/(SUMIFS(O$2:O5,D$2:D5,D5,B$2:B5,"追加")-IF(COUNTIF(B$2:B4,"赎回")=0,0,SUMIFS(O$2:O4,D$2:D4,D5,B$2:B4,"赎回")))*10000</f>
        <v>1.0089373164077753</v>
      </c>
      <c r="X5" s="443" t="str">
        <f t="shared" si="3"/>
        <v/>
      </c>
      <c r="Y5" s="446">
        <v>0.97699999999999998</v>
      </c>
      <c r="Z5" s="447">
        <f t="shared" si="4"/>
        <v>2905.0367672349998</v>
      </c>
      <c r="AA5" s="571">
        <f>(SUMIFS(Z$2:Z5,D$2:D5,D5,B$2:B5,"分红再投")+SUMIFS(Z$2:Z5,D$2:D5,D5,B$2:B5,"现金分红")+SUMIFS(Z$2:Z5,D$2:D5,D5,B$2:B5,"调减")+SUMIFS(Z$2:Z5,D$2:D5,D5,B$2:B5,"追加")-SUMIFS(Z$2:Z4,D$2:D4,D5,B$2:B4,"赎回"))/(SUMIFS(O$2:O5,D$2:D5,D5,B$2:B5,"追加")-SUMIFS(O$2:O4,D$2:D4,D5,B$2:B4,"赎回")-SUMIFS(O$2:O5,D$2:D5,D5,B$2:B5,"调减")+SUMIFS(O$2:O5,D$2:D5,D5,B$2:B5,"现金分红")+SUMIFS(O$2:O5,D$2:D5,D5,B$2:B5,"分红再投"))*10000</f>
        <v>0.97699999999999987</v>
      </c>
      <c r="AB5" s="443">
        <f t="shared" si="5"/>
        <v>0</v>
      </c>
      <c r="AC5" s="448">
        <f t="shared" si="7"/>
        <v>0</v>
      </c>
      <c r="AD5" s="448">
        <f t="shared" si="8"/>
        <v>0</v>
      </c>
    </row>
    <row r="6" spans="1:30">
      <c r="A6" s="435">
        <v>44926</v>
      </c>
      <c r="B6" s="436" t="s">
        <v>1246</v>
      </c>
      <c r="C6" s="437" t="s">
        <v>1251</v>
      </c>
      <c r="D6" s="437" t="s">
        <v>890</v>
      </c>
      <c r="E6" s="437" t="s">
        <v>110</v>
      </c>
      <c r="F6" s="437" t="s">
        <v>111</v>
      </c>
      <c r="G6" s="437" t="s">
        <v>111</v>
      </c>
      <c r="H6" s="437" t="s">
        <v>1093</v>
      </c>
      <c r="I6" s="437" t="s">
        <v>1116</v>
      </c>
      <c r="J6" s="436" t="s">
        <v>559</v>
      </c>
      <c r="K6" s="438" t="s">
        <v>706</v>
      </c>
      <c r="L6" s="438" t="s">
        <v>708</v>
      </c>
      <c r="M6" s="438" t="s">
        <v>708</v>
      </c>
      <c r="N6" s="498">
        <v>500</v>
      </c>
      <c r="O6" s="439">
        <v>5005005.01</v>
      </c>
      <c r="P6" s="440">
        <v>500</v>
      </c>
      <c r="Q6" s="441">
        <v>1</v>
      </c>
      <c r="R6" s="602">
        <v>0</v>
      </c>
      <c r="S6" s="442">
        <f t="shared" si="6"/>
        <v>0.99899999900299807</v>
      </c>
      <c r="T6" s="443">
        <f t="shared" si="0"/>
        <v>5005005.01</v>
      </c>
      <c r="U6" s="444">
        <f t="shared" si="1"/>
        <v>-500</v>
      </c>
      <c r="V6" s="444">
        <f t="shared" si="2"/>
        <v>500</v>
      </c>
      <c r="W6" s="445">
        <f>(-SUMIFS(U$2:U6,D$2:D6,D6,B$2:B6,"追加")-IF(COUNTIF(B$2:B5,"赎回")=0,0,SUMIFS(U$2:U5,D$2:D5,D6,B$2:B5,"赎回")))/(SUMIFS(O$2:O6,D$2:D6,D6,B$2:B6,"追加")-IF(COUNTIF(B$2:B5,"赎回")=0,0,SUMIFS(O$2:O5,D$2:D5,D6,B$2:B5,"赎回")))*10000</f>
        <v>0.99899999900299807</v>
      </c>
      <c r="X6" s="443" t="str">
        <f t="shared" si="3"/>
        <v/>
      </c>
      <c r="Y6" s="446">
        <v>0.80300000000000005</v>
      </c>
      <c r="Z6" s="447">
        <f t="shared" si="4"/>
        <v>401.90190230300004</v>
      </c>
      <c r="AA6" s="571">
        <f>(SUMIFS(Z$2:Z6,D$2:D6,D6,B$2:B6,"分红再投")+SUMIFS(Z$2:Z6,D$2:D6,D6,B$2:B6,"现金分红")+SUMIFS(Z$2:Z6,D$2:D6,D6,B$2:B6,"调减")+SUMIFS(Z$2:Z6,D$2:D6,D6,B$2:B6,"追加")-SUMIFS(Z$2:Z5,D$2:D5,D6,B$2:B5,"赎回"))/(SUMIFS(O$2:O6,D$2:D6,D6,B$2:B6,"追加")-SUMIFS(O$2:O5,D$2:D5,D6,B$2:B5,"赎回")-SUMIFS(O$2:O6,D$2:D6,D6,B$2:B6,"调减")+SUMIFS(O$2:O6,D$2:D6,D6,B$2:B6,"现金分红")+SUMIFS(O$2:O6,D$2:D6,D6,B$2:B6,"分红再投"))*10000</f>
        <v>0.80300000000000016</v>
      </c>
      <c r="AB6" s="443">
        <f t="shared" si="5"/>
        <v>0</v>
      </c>
      <c r="AC6" s="448">
        <f t="shared" si="7"/>
        <v>0</v>
      </c>
      <c r="AD6" s="448">
        <f t="shared" si="8"/>
        <v>0</v>
      </c>
    </row>
    <row r="7" spans="1:30">
      <c r="A7" s="435">
        <v>44926</v>
      </c>
      <c r="B7" s="436" t="s">
        <v>1246</v>
      </c>
      <c r="C7" s="437" t="s">
        <v>1252</v>
      </c>
      <c r="D7" s="437" t="s">
        <v>891</v>
      </c>
      <c r="E7" s="437" t="s">
        <v>114</v>
      </c>
      <c r="F7" s="437" t="s">
        <v>1384</v>
      </c>
      <c r="G7" s="437" t="s">
        <v>1384</v>
      </c>
      <c r="H7" s="437"/>
      <c r="I7" s="437" t="s">
        <v>1385</v>
      </c>
      <c r="J7" s="436" t="s">
        <v>559</v>
      </c>
      <c r="K7" s="438" t="s">
        <v>700</v>
      </c>
      <c r="L7" s="438" t="s">
        <v>701</v>
      </c>
      <c r="M7" s="438" t="s">
        <v>701</v>
      </c>
      <c r="N7" s="498">
        <v>1000</v>
      </c>
      <c r="O7" s="439">
        <v>10002025.943</v>
      </c>
      <c r="P7" s="440">
        <v>1000</v>
      </c>
      <c r="Q7" s="441">
        <v>1</v>
      </c>
      <c r="R7" s="602">
        <v>0</v>
      </c>
      <c r="S7" s="442">
        <f t="shared" si="6"/>
        <v>0.99979744673613669</v>
      </c>
      <c r="T7" s="443">
        <f t="shared" si="0"/>
        <v>10002025.943</v>
      </c>
      <c r="U7" s="444">
        <f t="shared" si="1"/>
        <v>-1000</v>
      </c>
      <c r="V7" s="444">
        <f t="shared" si="2"/>
        <v>1000</v>
      </c>
      <c r="W7" s="445">
        <f>(-SUMIFS(U$2:U7,D$2:D7,D7,B$2:B7,"追加")-IF(COUNTIF(B$2:B6,"赎回")=0,0,SUMIFS(U$2:U6,D$2:D6,D7,B$2:B6,"赎回")))/(SUMIFS(O$2:O7,D$2:D7,D7,B$2:B7,"追加")-IF(COUNTIF(B$2:B6,"赎回")=0,0,SUMIFS(O$2:O6,D$2:D6,D7,B$2:B6,"赎回")))*10000</f>
        <v>0.99979744673613669</v>
      </c>
      <c r="X7" s="443" t="str">
        <f t="shared" si="3"/>
        <v/>
      </c>
      <c r="Y7" s="446">
        <v>0.95899999999999996</v>
      </c>
      <c r="Z7" s="447">
        <f t="shared" si="4"/>
        <v>959.19428793370002</v>
      </c>
      <c r="AA7" s="571">
        <f>(SUMIFS(Z$2:Z7,D$2:D7,D7,B$2:B7,"分红再投")+SUMIFS(Z$2:Z7,D$2:D7,D7,B$2:B7,"现金分红")+SUMIFS(Z$2:Z7,D$2:D7,D7,B$2:B7,"调减")+SUMIFS(Z$2:Z7,D$2:D7,D7,B$2:B7,"追加")-SUMIFS(Z$2:Z6,D$2:D6,D7,B$2:B6,"赎回"))/(SUMIFS(O$2:O7,D$2:D7,D7,B$2:B7,"追加")-SUMIFS(O$2:O6,D$2:D6,D7,B$2:B6,"赎回")-SUMIFS(O$2:O7,D$2:D7,D7,B$2:B7,"调减")+SUMIFS(O$2:O7,D$2:D7,D7,B$2:B7,"现金分红")+SUMIFS(O$2:O7,D$2:D7,D7,B$2:B7,"分红再投"))*10000</f>
        <v>0.95899999999999996</v>
      </c>
      <c r="AB7" s="443">
        <f t="shared" si="5"/>
        <v>0</v>
      </c>
      <c r="AC7" s="448">
        <f t="shared" si="7"/>
        <v>0</v>
      </c>
      <c r="AD7" s="448">
        <f t="shared" si="8"/>
        <v>0</v>
      </c>
    </row>
    <row r="8" spans="1:30">
      <c r="A8" s="435">
        <v>44926</v>
      </c>
      <c r="B8" s="436" t="s">
        <v>1246</v>
      </c>
      <c r="C8" s="437" t="s">
        <v>1253</v>
      </c>
      <c r="D8" s="437" t="s">
        <v>892</v>
      </c>
      <c r="E8" s="437" t="s">
        <v>117</v>
      </c>
      <c r="F8" s="437" t="s">
        <v>95</v>
      </c>
      <c r="G8" s="437" t="s">
        <v>95</v>
      </c>
      <c r="H8" s="437"/>
      <c r="I8" s="437" t="s">
        <v>1121</v>
      </c>
      <c r="J8" s="436" t="s">
        <v>559</v>
      </c>
      <c r="K8" s="438" t="s">
        <v>685</v>
      </c>
      <c r="L8" s="438" t="s">
        <v>687</v>
      </c>
      <c r="M8" s="438" t="s">
        <v>687</v>
      </c>
      <c r="N8" s="498">
        <v>2000</v>
      </c>
      <c r="O8" s="439">
        <v>20030045.07</v>
      </c>
      <c r="P8" s="440">
        <v>2000</v>
      </c>
      <c r="Q8" s="441">
        <v>1</v>
      </c>
      <c r="R8" s="602">
        <v>0</v>
      </c>
      <c r="S8" s="442">
        <f t="shared" si="6"/>
        <v>0.99849999988042959</v>
      </c>
      <c r="T8" s="443">
        <f t="shared" si="0"/>
        <v>20030045.07</v>
      </c>
      <c r="U8" s="444">
        <f t="shared" si="1"/>
        <v>-2000</v>
      </c>
      <c r="V8" s="444">
        <f t="shared" si="2"/>
        <v>2000</v>
      </c>
      <c r="W8" s="445">
        <f>(-SUMIFS(U$2:U8,D$2:D8,D8,B$2:B8,"追加")-IF(COUNTIF(B$2:B7,"赎回")=0,0,SUMIFS(U$2:U7,D$2:D7,D8,B$2:B7,"赎回")))/(SUMIFS(O$2:O8,D$2:D8,D8,B$2:B8,"追加")-IF(COUNTIF(B$2:B7,"赎回")=0,0,SUMIFS(O$2:O7,D$2:D7,D8,B$2:B7,"赎回")))*10000</f>
        <v>0.99849999988042959</v>
      </c>
      <c r="X8" s="443" t="str">
        <f t="shared" si="3"/>
        <v/>
      </c>
      <c r="Y8" s="446">
        <v>0.99319999999999997</v>
      </c>
      <c r="Z8" s="447">
        <f t="shared" si="4"/>
        <v>1989.3840763523999</v>
      </c>
      <c r="AA8" s="571">
        <f>(SUMIFS(Z$2:Z8,D$2:D8,D8,B$2:B8,"分红再投")+SUMIFS(Z$2:Z8,D$2:D8,D8,B$2:B8,"现金分红")+SUMIFS(Z$2:Z8,D$2:D8,D8,B$2:B8,"调减")+SUMIFS(Z$2:Z8,D$2:D8,D8,B$2:B8,"追加")-SUMIFS(Z$2:Z7,D$2:D7,D8,B$2:B7,"赎回"))/(SUMIFS(O$2:O8,D$2:D8,D8,B$2:B8,"追加")-SUMIFS(O$2:O7,D$2:D7,D8,B$2:B7,"赎回")-SUMIFS(O$2:O8,D$2:D8,D8,B$2:B8,"调减")+SUMIFS(O$2:O8,D$2:D8,D8,B$2:B8,"现金分红")+SUMIFS(O$2:O8,D$2:D8,D8,B$2:B8,"分红再投"))*10000</f>
        <v>0.99319999999999986</v>
      </c>
      <c r="AB8" s="443">
        <f t="shared" si="5"/>
        <v>0</v>
      </c>
      <c r="AC8" s="448">
        <f t="shared" si="7"/>
        <v>0</v>
      </c>
      <c r="AD8" s="448">
        <f t="shared" si="8"/>
        <v>0</v>
      </c>
    </row>
    <row r="9" spans="1:30">
      <c r="A9" s="435">
        <v>44926</v>
      </c>
      <c r="B9" s="436" t="s">
        <v>1246</v>
      </c>
      <c r="C9" s="437" t="s">
        <v>632</v>
      </c>
      <c r="D9" s="437" t="s">
        <v>893</v>
      </c>
      <c r="E9" s="437" t="s">
        <v>631</v>
      </c>
      <c r="F9" s="437" t="s">
        <v>95</v>
      </c>
      <c r="G9" s="437" t="s">
        <v>95</v>
      </c>
      <c r="H9" s="437"/>
      <c r="I9" s="437" t="s">
        <v>1386</v>
      </c>
      <c r="J9" s="436" t="s">
        <v>559</v>
      </c>
      <c r="K9" s="438" t="s">
        <v>689</v>
      </c>
      <c r="L9" s="438" t="s">
        <v>690</v>
      </c>
      <c r="M9" s="438" t="s">
        <v>690</v>
      </c>
      <c r="N9" s="498">
        <v>1000</v>
      </c>
      <c r="O9" s="439">
        <v>10028078.619999999</v>
      </c>
      <c r="P9" s="440">
        <v>1000</v>
      </c>
      <c r="Q9" s="441">
        <v>1</v>
      </c>
      <c r="R9" s="602">
        <v>0</v>
      </c>
      <c r="S9" s="442">
        <f t="shared" si="6"/>
        <v>0.99720000001356202</v>
      </c>
      <c r="T9" s="443">
        <f t="shared" si="0"/>
        <v>10028078.619999999</v>
      </c>
      <c r="U9" s="444">
        <f t="shared" si="1"/>
        <v>-1000</v>
      </c>
      <c r="V9" s="444">
        <f t="shared" si="2"/>
        <v>1000</v>
      </c>
      <c r="W9" s="445">
        <f>(-SUMIFS(U$2:U9,D$2:D9,D9,B$2:B9,"追加")-IF(COUNTIF(B$2:B8,"赎回")=0,0,SUMIFS(U$2:U8,D$2:D8,D9,B$2:B8,"赎回")))/(SUMIFS(O$2:O9,D$2:D9,D9,B$2:B9,"追加")-IF(COUNTIF(B$2:B8,"赎回")=0,0,SUMIFS(O$2:O8,D$2:D8,D9,B$2:B8,"赎回")))*10000</f>
        <v>0.99720000001356202</v>
      </c>
      <c r="X9" s="443" t="str">
        <f t="shared" si="3"/>
        <v/>
      </c>
      <c r="Y9" s="446">
        <v>1.0271999999999999</v>
      </c>
      <c r="Z9" s="447">
        <f t="shared" si="4"/>
        <v>1030.0842358463999</v>
      </c>
      <c r="AA9" s="571">
        <f>(SUMIFS(Z$2:Z9,D$2:D9,D9,B$2:B9,"分红再投")+SUMIFS(Z$2:Z9,D$2:D9,D9,B$2:B9,"现金分红")+SUMIFS(Z$2:Z9,D$2:D9,D9,B$2:B9,"调减")+SUMIFS(Z$2:Z9,D$2:D9,D9,B$2:B9,"追加")-SUMIFS(Z$2:Z8,D$2:D8,D9,B$2:B8,"赎回"))/(SUMIFS(O$2:O9,D$2:D9,D9,B$2:B9,"追加")-SUMIFS(O$2:O8,D$2:D8,D9,B$2:B8,"赎回")-SUMIFS(O$2:O9,D$2:D9,D9,B$2:B9,"调减")+SUMIFS(O$2:O9,D$2:D9,D9,B$2:B9,"现金分红")+SUMIFS(O$2:O9,D$2:D9,D9,B$2:B9,"分红再投"))*10000</f>
        <v>1.0271999999999999</v>
      </c>
      <c r="AB9" s="443">
        <f t="shared" si="5"/>
        <v>0</v>
      </c>
      <c r="AC9" s="448">
        <f t="shared" si="7"/>
        <v>0</v>
      </c>
      <c r="AD9" s="448">
        <f t="shared" si="8"/>
        <v>0</v>
      </c>
    </row>
    <row r="10" spans="1:30">
      <c r="A10" s="435">
        <v>44926</v>
      </c>
      <c r="B10" s="436" t="s">
        <v>1246</v>
      </c>
      <c r="C10" s="437" t="s">
        <v>1254</v>
      </c>
      <c r="D10" s="437" t="s">
        <v>770</v>
      </c>
      <c r="E10" s="437" t="s">
        <v>663</v>
      </c>
      <c r="F10" s="437" t="s">
        <v>1384</v>
      </c>
      <c r="G10" s="437" t="s">
        <v>1384</v>
      </c>
      <c r="H10" s="437"/>
      <c r="I10" s="437" t="s">
        <v>1387</v>
      </c>
      <c r="J10" s="436" t="s">
        <v>559</v>
      </c>
      <c r="K10" s="438" t="s">
        <v>1450</v>
      </c>
      <c r="L10" s="438" t="s">
        <v>1451</v>
      </c>
      <c r="M10" s="438" t="s">
        <v>1451</v>
      </c>
      <c r="N10" s="498">
        <v>500</v>
      </c>
      <c r="O10" s="439">
        <v>5000500.05</v>
      </c>
      <c r="P10" s="440">
        <v>500</v>
      </c>
      <c r="Q10" s="441">
        <v>1</v>
      </c>
      <c r="R10" s="602">
        <v>0</v>
      </c>
      <c r="S10" s="442">
        <f t="shared" si="6"/>
        <v>0.99990000000099988</v>
      </c>
      <c r="T10" s="443">
        <f t="shared" si="0"/>
        <v>5000500.05</v>
      </c>
      <c r="U10" s="444">
        <f t="shared" si="1"/>
        <v>-500</v>
      </c>
      <c r="V10" s="444">
        <f t="shared" si="2"/>
        <v>500</v>
      </c>
      <c r="W10" s="445">
        <f>(-SUMIFS(U$2:U10,D$2:D10,D10,B$2:B10,"追加")-IF(COUNTIF(B$2:B9,"赎回")=0,0,SUMIFS(U$2:U9,D$2:D9,D10,B$2:B9,"赎回")))/(SUMIFS(O$2:O10,D$2:D10,D10,B$2:B10,"追加")-IF(COUNTIF(B$2:B9,"赎回")=0,0,SUMIFS(O$2:O9,D$2:D9,D10,B$2:B9,"赎回")))*10000</f>
        <v>0.99990000000099988</v>
      </c>
      <c r="X10" s="443" t="str">
        <f t="shared" si="3"/>
        <v/>
      </c>
      <c r="Y10" s="446">
        <v>0.97289999999999999</v>
      </c>
      <c r="Z10" s="447">
        <f t="shared" si="4"/>
        <v>486.49864986450001</v>
      </c>
      <c r="AA10" s="571">
        <f>(SUMIFS(Z$2:Z10,D$2:D10,D10,B$2:B10,"分红再投")+SUMIFS(Z$2:Z10,D$2:D10,D10,B$2:B10,"现金分红")+SUMIFS(Z$2:Z10,D$2:D10,D10,B$2:B10,"调减")+SUMIFS(Z$2:Z10,D$2:D10,D10,B$2:B10,"追加")-SUMIFS(Z$2:Z9,D$2:D9,D10,B$2:B9,"赎回"))/(SUMIFS(O$2:O10,D$2:D10,D10,B$2:B10,"追加")-SUMIFS(O$2:O9,D$2:D9,D10,B$2:B9,"赎回")-SUMIFS(O$2:O10,D$2:D10,D10,B$2:B10,"调减")+SUMIFS(O$2:O10,D$2:D10,D10,B$2:B10,"现金分红")+SUMIFS(O$2:O10,D$2:D10,D10,B$2:B10,"分红再投"))*10000</f>
        <v>0.9729000000000001</v>
      </c>
      <c r="AB10" s="443">
        <f t="shared" si="5"/>
        <v>0</v>
      </c>
      <c r="AC10" s="448">
        <f t="shared" si="7"/>
        <v>0</v>
      </c>
      <c r="AD10" s="448">
        <f t="shared" si="8"/>
        <v>0</v>
      </c>
    </row>
    <row r="11" spans="1:30">
      <c r="A11" s="435">
        <v>44926</v>
      </c>
      <c r="B11" s="436" t="s">
        <v>1246</v>
      </c>
      <c r="C11" s="437" t="s">
        <v>1255</v>
      </c>
      <c r="D11" s="437" t="s">
        <v>832</v>
      </c>
      <c r="E11" s="437" t="s">
        <v>213</v>
      </c>
      <c r="F11" s="437" t="s">
        <v>95</v>
      </c>
      <c r="G11" s="437" t="s">
        <v>95</v>
      </c>
      <c r="H11" s="437"/>
      <c r="I11" s="437" t="s">
        <v>1121</v>
      </c>
      <c r="J11" s="436" t="s">
        <v>559</v>
      </c>
      <c r="K11" s="438" t="s">
        <v>741</v>
      </c>
      <c r="L11" s="438" t="s">
        <v>742</v>
      </c>
      <c r="M11" s="438" t="s">
        <v>742</v>
      </c>
      <c r="N11" s="498">
        <v>4000</v>
      </c>
      <c r="O11" s="439">
        <v>40387722.130000003</v>
      </c>
      <c r="P11" s="440">
        <v>4000</v>
      </c>
      <c r="Q11" s="441">
        <v>1</v>
      </c>
      <c r="R11" s="602">
        <v>0</v>
      </c>
      <c r="S11" s="442">
        <f t="shared" si="6"/>
        <v>0.99040000006061246</v>
      </c>
      <c r="T11" s="443">
        <f t="shared" si="0"/>
        <v>40387722.130000003</v>
      </c>
      <c r="U11" s="444">
        <f t="shared" si="1"/>
        <v>-4000</v>
      </c>
      <c r="V11" s="444">
        <f t="shared" si="2"/>
        <v>4000</v>
      </c>
      <c r="W11" s="445">
        <f>(-SUMIFS(U$2:U11,D$2:D11,D11,B$2:B11,"追加")-IF(COUNTIF(B$2:B10,"赎回")=0,0,SUMIFS(U$2:U10,D$2:D10,D11,B$2:B10,"赎回")))/(SUMIFS(O$2:O11,D$2:D11,D11,B$2:B11,"追加")-IF(COUNTIF(B$2:B10,"赎回")=0,0,SUMIFS(O$2:O10,D$2:D10,D11,B$2:B10,"赎回")))*10000</f>
        <v>0.99040000006061246</v>
      </c>
      <c r="X11" s="443" t="str">
        <f t="shared" si="3"/>
        <v/>
      </c>
      <c r="Y11" s="446">
        <v>0.95660000000000001</v>
      </c>
      <c r="Z11" s="447">
        <f t="shared" si="4"/>
        <v>3863.4894989558002</v>
      </c>
      <c r="AA11" s="571">
        <f>(SUMIFS(Z$2:Z11,D$2:D11,D11,B$2:B11,"分红再投")+SUMIFS(Z$2:Z11,D$2:D11,D11,B$2:B11,"现金分红")+SUMIFS(Z$2:Z11,D$2:D11,D11,B$2:B11,"调减")+SUMIFS(Z$2:Z11,D$2:D11,D11,B$2:B11,"追加")-SUMIFS(Z$2:Z10,D$2:D10,D11,B$2:B10,"赎回"))/(SUMIFS(O$2:O11,D$2:D11,D11,B$2:B11,"追加")-SUMIFS(O$2:O10,D$2:D10,D11,B$2:B10,"赎回")-SUMIFS(O$2:O11,D$2:D11,D11,B$2:B11,"调减")+SUMIFS(O$2:O11,D$2:D11,D11,B$2:B11,"现金分红")+SUMIFS(O$2:O11,D$2:D11,D11,B$2:B11,"分红再投"))*10000</f>
        <v>0.95660000000000001</v>
      </c>
      <c r="AB11" s="443">
        <f t="shared" si="5"/>
        <v>0</v>
      </c>
      <c r="AC11" s="448">
        <f t="shared" si="7"/>
        <v>0</v>
      </c>
      <c r="AD11" s="448">
        <f t="shared" si="8"/>
        <v>0</v>
      </c>
    </row>
    <row r="12" spans="1:30">
      <c r="A12" s="435">
        <v>44926</v>
      </c>
      <c r="B12" s="436" t="s">
        <v>1246</v>
      </c>
      <c r="C12" s="437" t="s">
        <v>835</v>
      </c>
      <c r="D12" s="437" t="s">
        <v>894</v>
      </c>
      <c r="E12" s="437" t="s">
        <v>836</v>
      </c>
      <c r="F12" s="437" t="s">
        <v>95</v>
      </c>
      <c r="G12" s="437" t="s">
        <v>95</v>
      </c>
      <c r="H12" s="437"/>
      <c r="I12" s="437" t="s">
        <v>1121</v>
      </c>
      <c r="J12" s="436" t="s">
        <v>559</v>
      </c>
      <c r="K12" s="438" t="s">
        <v>841</v>
      </c>
      <c r="L12" s="438" t="s">
        <v>1452</v>
      </c>
      <c r="M12" s="438" t="s">
        <v>1452</v>
      </c>
      <c r="N12" s="498">
        <v>2000</v>
      </c>
      <c r="O12" s="439">
        <v>20171968.329999998</v>
      </c>
      <c r="P12" s="440">
        <v>2000</v>
      </c>
      <c r="Q12" s="441">
        <v>1</v>
      </c>
      <c r="R12" s="602">
        <v>0</v>
      </c>
      <c r="S12" s="442">
        <f t="shared" si="6"/>
        <v>0.99147488598104494</v>
      </c>
      <c r="T12" s="443">
        <f t="shared" si="0"/>
        <v>20171968.329999998</v>
      </c>
      <c r="U12" s="444">
        <f t="shared" si="1"/>
        <v>-2000</v>
      </c>
      <c r="V12" s="444">
        <f t="shared" si="2"/>
        <v>2000</v>
      </c>
      <c r="W12" s="445">
        <f>(-SUMIFS(U$2:U12,D$2:D12,D12,B$2:B12,"追加")-IF(COUNTIF(B$2:B11,"赎回")=0,0,SUMIFS(U$2:U11,D$2:D11,D12,B$2:B11,"赎回")))/(SUMIFS(O$2:O12,D$2:D12,D12,B$2:B12,"追加")-IF(COUNTIF(B$2:B11,"赎回")=0,0,SUMIFS(O$2:O11,D$2:D11,D12,B$2:B11,"赎回")))*10000</f>
        <v>0.99147488598104494</v>
      </c>
      <c r="X12" s="443" t="str">
        <f t="shared" si="3"/>
        <v/>
      </c>
      <c r="Y12" s="446">
        <v>0.98380000000000001</v>
      </c>
      <c r="Z12" s="447">
        <f t="shared" si="4"/>
        <v>1984.5182443053998</v>
      </c>
      <c r="AA12" s="571">
        <f>(SUMIFS(Z$2:Z12,D$2:D12,D12,B$2:B12,"分红再投")+SUMIFS(Z$2:Z12,D$2:D12,D12,B$2:B12,"现金分红")+SUMIFS(Z$2:Z12,D$2:D12,D12,B$2:B12,"调减")+SUMIFS(Z$2:Z12,D$2:D12,D12,B$2:B12,"追加")-SUMIFS(Z$2:Z11,D$2:D11,D12,B$2:B11,"赎回"))/(SUMIFS(O$2:O12,D$2:D12,D12,B$2:B12,"追加")-SUMIFS(O$2:O11,D$2:D11,D12,B$2:B11,"赎回")-SUMIFS(O$2:O12,D$2:D12,D12,B$2:B12,"调减")+SUMIFS(O$2:O12,D$2:D12,D12,B$2:B12,"现金分红")+SUMIFS(O$2:O12,D$2:D12,D12,B$2:B12,"分红再投"))*10000</f>
        <v>0.98380000000000001</v>
      </c>
      <c r="AB12" s="443">
        <f t="shared" si="5"/>
        <v>0</v>
      </c>
      <c r="AC12" s="448">
        <f t="shared" si="7"/>
        <v>0</v>
      </c>
      <c r="AD12" s="448">
        <f t="shared" si="8"/>
        <v>0</v>
      </c>
    </row>
    <row r="13" spans="1:30">
      <c r="A13" s="435">
        <v>44926</v>
      </c>
      <c r="B13" s="436" t="s">
        <v>1246</v>
      </c>
      <c r="C13" s="437" t="s">
        <v>981</v>
      </c>
      <c r="D13" s="437" t="s">
        <v>980</v>
      </c>
      <c r="E13" s="437" t="s">
        <v>982</v>
      </c>
      <c r="F13" s="437" t="s">
        <v>95</v>
      </c>
      <c r="G13" s="437" t="s">
        <v>95</v>
      </c>
      <c r="H13" s="437"/>
      <c r="I13" s="437" t="s">
        <v>1121</v>
      </c>
      <c r="J13" s="436" t="s">
        <v>559</v>
      </c>
      <c r="K13" s="438" t="s">
        <v>1453</v>
      </c>
      <c r="L13" s="438" t="s">
        <v>714</v>
      </c>
      <c r="M13" s="438" t="s">
        <v>714</v>
      </c>
      <c r="N13" s="498">
        <v>1000</v>
      </c>
      <c r="O13" s="439">
        <v>10008006.41</v>
      </c>
      <c r="P13" s="440">
        <v>1000</v>
      </c>
      <c r="Q13" s="441">
        <v>1</v>
      </c>
      <c r="R13" s="602">
        <v>0</v>
      </c>
      <c r="S13" s="442">
        <f t="shared" si="6"/>
        <v>0.99919999951318972</v>
      </c>
      <c r="T13" s="443">
        <f t="shared" si="0"/>
        <v>10008006.41</v>
      </c>
      <c r="U13" s="444">
        <f t="shared" si="1"/>
        <v>-1000</v>
      </c>
      <c r="V13" s="444">
        <f t="shared" si="2"/>
        <v>1000</v>
      </c>
      <c r="W13" s="445">
        <f>(-SUMIFS(U$2:U13,D$2:D13,D13,B$2:B13,"追加")-IF(COUNTIF(B$2:B12,"赎回")=0,0,SUMIFS(U$2:U12,D$2:D12,D13,B$2:B12,"赎回")))/(SUMIFS(O$2:O13,D$2:D13,D13,B$2:B13,"追加")-IF(COUNTIF(B$2:B12,"赎回")=0,0,SUMIFS(O$2:O12,D$2:D12,D13,B$2:B12,"赎回")))*10000</f>
        <v>0.99919999951318972</v>
      </c>
      <c r="X13" s="443" t="str">
        <f t="shared" si="3"/>
        <v/>
      </c>
      <c r="Y13" s="446">
        <v>1.0235000000000001</v>
      </c>
      <c r="Z13" s="447">
        <f t="shared" si="4"/>
        <v>1024.3194560635</v>
      </c>
      <c r="AA13" s="571">
        <f>(SUMIFS(Z$2:Z13,D$2:D13,D13,B$2:B13,"分红再投")+SUMIFS(Z$2:Z13,D$2:D13,D13,B$2:B13,"现金分红")+SUMIFS(Z$2:Z13,D$2:D13,D13,B$2:B13,"调减")+SUMIFS(Z$2:Z13,D$2:D13,D13,B$2:B13,"追加")-SUMIFS(Z$2:Z12,D$2:D12,D13,B$2:B12,"赎回"))/(SUMIFS(O$2:O13,D$2:D13,D13,B$2:B13,"追加")-SUMIFS(O$2:O12,D$2:D12,D13,B$2:B12,"赎回")-SUMIFS(O$2:O13,D$2:D13,D13,B$2:B13,"调减")+SUMIFS(O$2:O13,D$2:D13,D13,B$2:B13,"现金分红")+SUMIFS(O$2:O13,D$2:D13,D13,B$2:B13,"分红再投"))*10000</f>
        <v>1.0234999999999999</v>
      </c>
      <c r="AB13" s="443">
        <f t="shared" si="5"/>
        <v>0</v>
      </c>
      <c r="AC13" s="448">
        <f t="shared" si="7"/>
        <v>0</v>
      </c>
      <c r="AD13" s="448">
        <f t="shared" si="8"/>
        <v>0</v>
      </c>
    </row>
    <row r="14" spans="1:30">
      <c r="A14" s="435">
        <v>44926</v>
      </c>
      <c r="B14" s="436" t="s">
        <v>1246</v>
      </c>
      <c r="C14" s="437" t="s">
        <v>1256</v>
      </c>
      <c r="D14" s="437" t="s">
        <v>1009</v>
      </c>
      <c r="E14" s="437" t="s">
        <v>1011</v>
      </c>
      <c r="F14" s="437" t="s">
        <v>1388</v>
      </c>
      <c r="G14" s="437" t="s">
        <v>1388</v>
      </c>
      <c r="H14" s="437"/>
      <c r="I14" s="437" t="s">
        <v>1389</v>
      </c>
      <c r="J14" s="436" t="s">
        <v>559</v>
      </c>
      <c r="K14" s="438" t="s">
        <v>1010</v>
      </c>
      <c r="L14" s="438" t="s">
        <v>1454</v>
      </c>
      <c r="M14" s="438" t="s">
        <v>1454</v>
      </c>
      <c r="N14" s="498">
        <v>2000</v>
      </c>
      <c r="O14" s="439">
        <v>20279862.100000001</v>
      </c>
      <c r="P14" s="440">
        <v>2000</v>
      </c>
      <c r="Q14" s="441">
        <v>1</v>
      </c>
      <c r="R14" s="602">
        <v>0</v>
      </c>
      <c r="S14" s="442">
        <f t="shared" si="6"/>
        <v>0.98619999985108375</v>
      </c>
      <c r="T14" s="443">
        <f t="shared" si="0"/>
        <v>20279862.100000001</v>
      </c>
      <c r="U14" s="444">
        <f t="shared" si="1"/>
        <v>-2000</v>
      </c>
      <c r="V14" s="444">
        <f t="shared" si="2"/>
        <v>2000</v>
      </c>
      <c r="W14" s="445">
        <f>(-SUMIFS(U$2:U14,D$2:D14,D14,B$2:B14,"追加")-IF(COUNTIF(B$2:B13,"赎回")=0,0,SUMIFS(U$2:U13,D$2:D13,D14,B$2:B13,"赎回")))/(SUMIFS(O$2:O14,D$2:D14,D14,B$2:B14,"追加")-IF(COUNTIF(B$2:B13,"赎回")=0,0,SUMIFS(O$2:O13,D$2:D13,D14,B$2:B13,"赎回")))*10000</f>
        <v>0.98619999985108375</v>
      </c>
      <c r="X14" s="443" t="str">
        <f t="shared" si="3"/>
        <v/>
      </c>
      <c r="Y14" s="446">
        <v>0.95750000000000002</v>
      </c>
      <c r="Z14" s="447">
        <f t="shared" si="4"/>
        <v>1941.7967960750002</v>
      </c>
      <c r="AA14" s="571">
        <f>(SUMIFS(Z$2:Z14,D$2:D14,D14,B$2:B14,"分红再投")+SUMIFS(Z$2:Z14,D$2:D14,D14,B$2:B14,"现金分红")+SUMIFS(Z$2:Z14,D$2:D14,D14,B$2:B14,"调减")+SUMIFS(Z$2:Z14,D$2:D14,D14,B$2:B14,"追加")-SUMIFS(Z$2:Z13,D$2:D13,D14,B$2:B13,"赎回"))/(SUMIFS(O$2:O14,D$2:D14,D14,B$2:B14,"追加")-SUMIFS(O$2:O13,D$2:D13,D14,B$2:B13,"赎回")-SUMIFS(O$2:O14,D$2:D14,D14,B$2:B14,"调减")+SUMIFS(O$2:O14,D$2:D14,D14,B$2:B14,"现金分红")+SUMIFS(O$2:O14,D$2:D14,D14,B$2:B14,"分红再投"))*10000</f>
        <v>0.95750000000000002</v>
      </c>
      <c r="AB14" s="443">
        <f t="shared" si="5"/>
        <v>0</v>
      </c>
      <c r="AC14" s="448">
        <f t="shared" si="7"/>
        <v>0</v>
      </c>
      <c r="AD14" s="448">
        <f t="shared" si="8"/>
        <v>0</v>
      </c>
    </row>
    <row r="15" spans="1:30">
      <c r="A15" s="435">
        <v>44926</v>
      </c>
      <c r="B15" s="436" t="s">
        <v>1246</v>
      </c>
      <c r="C15" s="437" t="s">
        <v>1257</v>
      </c>
      <c r="D15" s="437" t="s">
        <v>1150</v>
      </c>
      <c r="E15" s="437" t="s">
        <v>1147</v>
      </c>
      <c r="F15" s="437" t="s">
        <v>95</v>
      </c>
      <c r="G15" s="437" t="s">
        <v>95</v>
      </c>
      <c r="H15" s="437"/>
      <c r="I15" s="437" t="s">
        <v>1121</v>
      </c>
      <c r="J15" s="436" t="s">
        <v>559</v>
      </c>
      <c r="K15" s="438" t="s">
        <v>1455</v>
      </c>
      <c r="L15" s="438" t="s">
        <v>1456</v>
      </c>
      <c r="M15" s="438" t="s">
        <v>1456</v>
      </c>
      <c r="N15" s="498">
        <v>1000</v>
      </c>
      <c r="O15" s="439">
        <v>10010010.01</v>
      </c>
      <c r="P15" s="440">
        <v>1000</v>
      </c>
      <c r="Q15" s="441">
        <v>1</v>
      </c>
      <c r="R15" s="602">
        <v>0</v>
      </c>
      <c r="S15" s="442">
        <f t="shared" si="6"/>
        <v>0.99900000000099898</v>
      </c>
      <c r="T15" s="443">
        <f t="shared" si="0"/>
        <v>10010010.01</v>
      </c>
      <c r="U15" s="444">
        <f t="shared" si="1"/>
        <v>-1000</v>
      </c>
      <c r="V15" s="444">
        <f t="shared" si="2"/>
        <v>1000</v>
      </c>
      <c r="W15" s="445">
        <f>(-SUMIFS(U$2:U15,D$2:D15,D15,B$2:B15,"追加")-IF(COUNTIF(B$2:B14,"赎回")=0,0,SUMIFS(U$2:U14,D$2:D14,D15,B$2:B14,"赎回")))/(SUMIFS(O$2:O15,D$2:D15,D15,B$2:B15,"追加")-IF(COUNTIF(B$2:B14,"赎回")=0,0,SUMIFS(O$2:O14,D$2:D14,D15,B$2:B14,"赎回")))*10000</f>
        <v>0.99900000000099898</v>
      </c>
      <c r="X15" s="443" t="str">
        <f t="shared" si="3"/>
        <v/>
      </c>
      <c r="Y15" s="446">
        <v>0.99160000000000004</v>
      </c>
      <c r="Z15" s="447">
        <f t="shared" si="4"/>
        <v>992.5925925915999</v>
      </c>
      <c r="AA15" s="571">
        <f>(SUMIFS(Z$2:Z15,D$2:D15,D15,B$2:B15,"分红再投")+SUMIFS(Z$2:Z15,D$2:D15,D15,B$2:B15,"现金分红")+SUMIFS(Z$2:Z15,D$2:D15,D15,B$2:B15,"调减")+SUMIFS(Z$2:Z15,D$2:D15,D15,B$2:B15,"追加")-SUMIFS(Z$2:Z14,D$2:D14,D15,B$2:B14,"赎回"))/(SUMIFS(O$2:O15,D$2:D15,D15,B$2:B15,"追加")-SUMIFS(O$2:O14,D$2:D14,D15,B$2:B14,"赎回")-SUMIFS(O$2:O15,D$2:D15,D15,B$2:B15,"调减")+SUMIFS(O$2:O15,D$2:D15,D15,B$2:B15,"现金分红")+SUMIFS(O$2:O15,D$2:D15,D15,B$2:B15,"分红再投"))*10000</f>
        <v>0.99159999999999993</v>
      </c>
      <c r="AB15" s="443">
        <f t="shared" si="5"/>
        <v>0</v>
      </c>
      <c r="AC15" s="448">
        <f t="shared" si="7"/>
        <v>0</v>
      </c>
      <c r="AD15" s="448">
        <f t="shared" si="8"/>
        <v>0</v>
      </c>
    </row>
    <row r="16" spans="1:30">
      <c r="A16" s="435">
        <v>44926</v>
      </c>
      <c r="B16" s="436" t="s">
        <v>1246</v>
      </c>
      <c r="C16" s="437" t="s">
        <v>1258</v>
      </c>
      <c r="D16" s="437" t="s">
        <v>1152</v>
      </c>
      <c r="E16" s="437" t="s">
        <v>1153</v>
      </c>
      <c r="F16" s="437" t="s">
        <v>95</v>
      </c>
      <c r="G16" s="437" t="s">
        <v>95</v>
      </c>
      <c r="H16" s="437"/>
      <c r="I16" s="437" t="s">
        <v>1390</v>
      </c>
      <c r="J16" s="436" t="s">
        <v>559</v>
      </c>
      <c r="K16" s="438" t="s">
        <v>841</v>
      </c>
      <c r="L16" s="438" t="s">
        <v>1154</v>
      </c>
      <c r="M16" s="438" t="s">
        <v>1154</v>
      </c>
      <c r="N16" s="498">
        <v>2000</v>
      </c>
      <c r="O16" s="439">
        <v>20018016.210000001</v>
      </c>
      <c r="P16" s="440">
        <v>2000</v>
      </c>
      <c r="Q16" s="441">
        <v>1</v>
      </c>
      <c r="R16" s="602">
        <v>0</v>
      </c>
      <c r="S16" s="442">
        <f t="shared" si="6"/>
        <v>0.99910000022924339</v>
      </c>
      <c r="T16" s="443">
        <f t="shared" si="0"/>
        <v>20018016.210000001</v>
      </c>
      <c r="U16" s="444">
        <f t="shared" si="1"/>
        <v>-2000</v>
      </c>
      <c r="V16" s="444">
        <f t="shared" si="2"/>
        <v>2000</v>
      </c>
      <c r="W16" s="445">
        <f>(-SUMIFS(U$2:U16,D$2:D16,D16,B$2:B16,"追加")-IF(COUNTIF(B$2:B15,"赎回")=0,0,SUMIFS(U$2:U15,D$2:D15,D16,B$2:B15,"赎回")))/(SUMIFS(O$2:O16,D$2:D16,D16,B$2:B16,"追加")-IF(COUNTIF(B$2:B15,"赎回")=0,0,SUMIFS(O$2:O15,D$2:D15,D16,B$2:B15,"赎回")))*10000</f>
        <v>0.99910000022924339</v>
      </c>
      <c r="X16" s="443" t="str">
        <f t="shared" si="3"/>
        <v/>
      </c>
      <c r="Y16" s="446">
        <v>1.0003</v>
      </c>
      <c r="Z16" s="447">
        <f t="shared" si="4"/>
        <v>2002.4021614863</v>
      </c>
      <c r="AA16" s="571">
        <f>(SUMIFS(Z$2:Z16,D$2:D16,D16,B$2:B16,"分红再投")+SUMIFS(Z$2:Z16,D$2:D16,D16,B$2:B16,"现金分红")+SUMIFS(Z$2:Z16,D$2:D16,D16,B$2:B16,"调减")+SUMIFS(Z$2:Z16,D$2:D16,D16,B$2:B16,"追加")-SUMIFS(Z$2:Z15,D$2:D15,D16,B$2:B15,"赎回"))/(SUMIFS(O$2:O16,D$2:D16,D16,B$2:B16,"追加")-SUMIFS(O$2:O15,D$2:D15,D16,B$2:B15,"赎回")-SUMIFS(O$2:O16,D$2:D16,D16,B$2:B16,"调减")+SUMIFS(O$2:O16,D$2:D16,D16,B$2:B16,"现金分红")+SUMIFS(O$2:O16,D$2:D16,D16,B$2:B16,"分红再投"))*10000</f>
        <v>1.0003</v>
      </c>
      <c r="AB16" s="443">
        <f t="shared" si="5"/>
        <v>0</v>
      </c>
      <c r="AC16" s="448">
        <f t="shared" si="7"/>
        <v>0</v>
      </c>
      <c r="AD16" s="448">
        <f t="shared" si="8"/>
        <v>0</v>
      </c>
    </row>
    <row r="17" spans="1:30">
      <c r="A17" s="435">
        <v>44926</v>
      </c>
      <c r="B17" s="436" t="s">
        <v>1246</v>
      </c>
      <c r="C17" s="437" t="s">
        <v>1517</v>
      </c>
      <c r="D17" s="437" t="s">
        <v>1190</v>
      </c>
      <c r="E17" s="437" t="s">
        <v>1185</v>
      </c>
      <c r="F17" s="437" t="s">
        <v>111</v>
      </c>
      <c r="G17" s="437" t="s">
        <v>1164</v>
      </c>
      <c r="H17" s="437" t="s">
        <v>1096</v>
      </c>
      <c r="I17" s="437" t="s">
        <v>1155</v>
      </c>
      <c r="J17" s="436" t="s">
        <v>636</v>
      </c>
      <c r="K17" s="438" t="s">
        <v>741</v>
      </c>
      <c r="L17" s="438" t="s">
        <v>1171</v>
      </c>
      <c r="M17" s="438" t="s">
        <v>1171</v>
      </c>
      <c r="N17" s="498">
        <v>200</v>
      </c>
      <c r="O17" s="439">
        <v>1724137.93</v>
      </c>
      <c r="P17" s="440">
        <v>200</v>
      </c>
      <c r="Q17" s="441">
        <v>1</v>
      </c>
      <c r="R17" s="602">
        <v>0</v>
      </c>
      <c r="S17" s="442">
        <f t="shared" si="6"/>
        <v>1.1600000006960001</v>
      </c>
      <c r="T17" s="443">
        <f t="shared" si="0"/>
        <v>1724137.93</v>
      </c>
      <c r="U17" s="444">
        <f t="shared" si="1"/>
        <v>-200</v>
      </c>
      <c r="V17" s="444">
        <f t="shared" si="2"/>
        <v>200</v>
      </c>
      <c r="W17" s="445">
        <f>(-SUMIFS(U$2:U17,D$2:D17,D17,B$2:B17,"追加")-IF(COUNTIF(B$2:B16,"赎回")=0,0,SUMIFS(U$2:U16,D$2:D16,D17,B$2:B16,"赎回")))/(SUMIFS(O$2:O17,D$2:D17,D17,B$2:B17,"追加")-IF(COUNTIF(B$2:B16,"赎回")=0,0,SUMIFS(O$2:O16,D$2:D16,D17,B$2:B16,"赎回")))*10000</f>
        <v>1.1600000006960001</v>
      </c>
      <c r="X17" s="443" t="str">
        <f t="shared" si="3"/>
        <v/>
      </c>
      <c r="Y17" s="446">
        <v>1.1624000000000001</v>
      </c>
      <c r="Z17" s="447">
        <f t="shared" si="4"/>
        <v>200.41379298320001</v>
      </c>
      <c r="AA17" s="571">
        <f>(SUMIFS(Z$2:Z17,D$2:D17,D17,B$2:B17,"分红再投")+SUMIFS(Z$2:Z17,D$2:D17,D17,B$2:B17,"现金分红")+SUMIFS(Z$2:Z17,D$2:D17,D17,B$2:B17,"调减")+SUMIFS(Z$2:Z17,D$2:D17,D17,B$2:B17,"追加")-SUMIFS(Z$2:Z16,D$2:D16,D17,B$2:B16,"赎回"))/(SUMIFS(O$2:O17,D$2:D17,D17,B$2:B17,"追加")-SUMIFS(O$2:O16,D$2:D16,D17,B$2:B16,"赎回")-SUMIFS(O$2:O17,D$2:D17,D17,B$2:B17,"调减")+SUMIFS(O$2:O17,D$2:D17,D17,B$2:B17,"现金分红")+SUMIFS(O$2:O17,D$2:D17,D17,B$2:B17,"分红再投"))*10000</f>
        <v>1.1624000000000001</v>
      </c>
      <c r="AB17" s="443">
        <f t="shared" si="5"/>
        <v>0</v>
      </c>
      <c r="AC17" s="448">
        <f t="shared" si="7"/>
        <v>0</v>
      </c>
      <c r="AD17" s="448">
        <f t="shared" si="8"/>
        <v>0</v>
      </c>
    </row>
    <row r="18" spans="1:30">
      <c r="A18" s="435">
        <v>44926</v>
      </c>
      <c r="B18" s="436" t="s">
        <v>1246</v>
      </c>
      <c r="C18" s="437" t="s">
        <v>1259</v>
      </c>
      <c r="D18" s="437" t="s">
        <v>1183</v>
      </c>
      <c r="E18" s="437" t="s">
        <v>1180</v>
      </c>
      <c r="F18" s="437" t="s">
        <v>111</v>
      </c>
      <c r="G18" s="437" t="s">
        <v>111</v>
      </c>
      <c r="H18" s="437"/>
      <c r="I18" s="437" t="s">
        <v>1116</v>
      </c>
      <c r="J18" s="436" t="s">
        <v>636</v>
      </c>
      <c r="K18" s="438" t="s">
        <v>1181</v>
      </c>
      <c r="L18" s="438" t="s">
        <v>1182</v>
      </c>
      <c r="M18" s="438" t="s">
        <v>1182</v>
      </c>
      <c r="N18" s="498">
        <v>500</v>
      </c>
      <c r="O18" s="439">
        <v>5061753.3899999997</v>
      </c>
      <c r="P18" s="440">
        <v>500</v>
      </c>
      <c r="Q18" s="441">
        <v>1</v>
      </c>
      <c r="R18" s="602">
        <v>0</v>
      </c>
      <c r="S18" s="442">
        <f t="shared" si="6"/>
        <v>0.98780000026828652</v>
      </c>
      <c r="T18" s="443">
        <f t="shared" si="0"/>
        <v>5061753.3899999997</v>
      </c>
      <c r="U18" s="444">
        <f t="shared" si="1"/>
        <v>-500</v>
      </c>
      <c r="V18" s="444">
        <f t="shared" si="2"/>
        <v>500</v>
      </c>
      <c r="W18" s="445">
        <f>(-SUMIFS(U$2:U18,D$2:D18,D18,B$2:B18,"追加")-IF(COUNTIF(B$2:B17,"赎回")=0,0,SUMIFS(U$2:U17,D$2:D17,D18,B$2:B17,"赎回")))/(SUMIFS(O$2:O18,D$2:D18,D18,B$2:B18,"追加")-IF(COUNTIF(B$2:B17,"赎回")=0,0,SUMIFS(O$2:O17,D$2:D17,D18,B$2:B17,"赎回")))*10000</f>
        <v>0.98780000026828652</v>
      </c>
      <c r="X18" s="443" t="str">
        <f t="shared" si="3"/>
        <v/>
      </c>
      <c r="Y18" s="446">
        <v>1.0226999999999999</v>
      </c>
      <c r="Z18" s="447">
        <f t="shared" si="4"/>
        <v>517.66551919530002</v>
      </c>
      <c r="AA18" s="571">
        <f>(SUMIFS(Z$2:Z18,D$2:D18,D18,B$2:B18,"分红再投")+SUMIFS(Z$2:Z18,D$2:D18,D18,B$2:B18,"现金分红")+SUMIFS(Z$2:Z18,D$2:D18,D18,B$2:B18,"调减")+SUMIFS(Z$2:Z18,D$2:D18,D18,B$2:B18,"追加")-SUMIFS(Z$2:Z17,D$2:D17,D18,B$2:B17,"赎回"))/(SUMIFS(O$2:O18,D$2:D18,D18,B$2:B18,"追加")-SUMIFS(O$2:O17,D$2:D17,D18,B$2:B17,"赎回")-SUMIFS(O$2:O18,D$2:D18,D18,B$2:B18,"调减")+SUMIFS(O$2:O18,D$2:D18,D18,B$2:B18,"现金分红")+SUMIFS(O$2:O18,D$2:D18,D18,B$2:B18,"分红再投"))*10000</f>
        <v>1.0227000000000002</v>
      </c>
      <c r="AB18" s="443">
        <f t="shared" si="5"/>
        <v>0</v>
      </c>
      <c r="AC18" s="448">
        <f t="shared" si="7"/>
        <v>0</v>
      </c>
      <c r="AD18" s="448">
        <f t="shared" si="8"/>
        <v>0</v>
      </c>
    </row>
    <row r="19" spans="1:30">
      <c r="A19" s="435">
        <v>44926</v>
      </c>
      <c r="B19" s="436" t="s">
        <v>1246</v>
      </c>
      <c r="C19" s="437" t="s">
        <v>1260</v>
      </c>
      <c r="D19" s="437" t="s">
        <v>1172</v>
      </c>
      <c r="E19" s="437" t="s">
        <v>1170</v>
      </c>
      <c r="F19" s="437" t="s">
        <v>111</v>
      </c>
      <c r="G19" s="437" t="s">
        <v>111</v>
      </c>
      <c r="H19" s="437"/>
      <c r="I19" s="437" t="s">
        <v>1116</v>
      </c>
      <c r="J19" s="436" t="s">
        <v>636</v>
      </c>
      <c r="K19" s="438" t="s">
        <v>741</v>
      </c>
      <c r="L19" s="438" t="s">
        <v>1171</v>
      </c>
      <c r="M19" s="438" t="s">
        <v>1171</v>
      </c>
      <c r="N19" s="498">
        <v>200</v>
      </c>
      <c r="O19" s="439">
        <v>887272.08</v>
      </c>
      <c r="P19" s="440">
        <v>200</v>
      </c>
      <c r="Q19" s="441">
        <v>1</v>
      </c>
      <c r="R19" s="602">
        <v>0</v>
      </c>
      <c r="S19" s="442">
        <f t="shared" si="6"/>
        <v>2.2541000050401676</v>
      </c>
      <c r="T19" s="443">
        <f t="shared" si="0"/>
        <v>887272.08</v>
      </c>
      <c r="U19" s="444">
        <f t="shared" si="1"/>
        <v>-200</v>
      </c>
      <c r="V19" s="444">
        <f t="shared" si="2"/>
        <v>200</v>
      </c>
      <c r="W19" s="445">
        <f>(-SUMIFS(U$2:U19,D$2:D19,D19,B$2:B19,"追加")-IF(COUNTIF(B$2:B18,"赎回")=0,0,SUMIFS(U$2:U18,D$2:D18,D19,B$2:B18,"赎回")))/(SUMIFS(O$2:O19,D$2:D19,D19,B$2:B19,"追加")-IF(COUNTIF(B$2:B18,"赎回")=0,0,SUMIFS(O$2:O18,D$2:D18,D19,B$2:B18,"赎回")))*10000</f>
        <v>2.2541000050401676</v>
      </c>
      <c r="X19" s="443" t="str">
        <f t="shared" si="3"/>
        <v/>
      </c>
      <c r="Y19" s="446">
        <v>2.1486000000000001</v>
      </c>
      <c r="Z19" s="447">
        <f t="shared" si="4"/>
        <v>190.6392791088</v>
      </c>
      <c r="AA19" s="571">
        <f>(SUMIFS(Z$2:Z19,D$2:D19,D19,B$2:B19,"分红再投")+SUMIFS(Z$2:Z19,D$2:D19,D19,B$2:B19,"现金分红")+SUMIFS(Z$2:Z19,D$2:D19,D19,B$2:B19,"调减")+SUMIFS(Z$2:Z19,D$2:D19,D19,B$2:B19,"追加")-SUMIFS(Z$2:Z18,D$2:D18,D19,B$2:B18,"赎回"))/(SUMIFS(O$2:O19,D$2:D19,D19,B$2:B19,"追加")-SUMIFS(O$2:O18,D$2:D18,D19,B$2:B18,"赎回")-SUMIFS(O$2:O19,D$2:D19,D19,B$2:B19,"调减")+SUMIFS(O$2:O19,D$2:D19,D19,B$2:B19,"现金分红")+SUMIFS(O$2:O19,D$2:D19,D19,B$2:B19,"分红再投"))*10000</f>
        <v>2.1486000000000001</v>
      </c>
      <c r="AB19" s="443">
        <f t="shared" si="5"/>
        <v>0</v>
      </c>
      <c r="AC19" s="448">
        <f t="shared" si="7"/>
        <v>0</v>
      </c>
      <c r="AD19" s="448">
        <f t="shared" si="8"/>
        <v>0</v>
      </c>
    </row>
    <row r="20" spans="1:30">
      <c r="A20" s="435">
        <v>44926</v>
      </c>
      <c r="B20" s="436" t="s">
        <v>1246</v>
      </c>
      <c r="C20" s="437" t="s">
        <v>1261</v>
      </c>
      <c r="D20" s="437" t="s">
        <v>1188</v>
      </c>
      <c r="E20" s="437" t="s">
        <v>1163</v>
      </c>
      <c r="F20" s="437" t="s">
        <v>111</v>
      </c>
      <c r="G20" s="437" t="s">
        <v>1164</v>
      </c>
      <c r="H20" s="437" t="s">
        <v>1098</v>
      </c>
      <c r="I20" s="437" t="s">
        <v>1391</v>
      </c>
      <c r="J20" s="436" t="s">
        <v>636</v>
      </c>
      <c r="K20" s="438" t="s">
        <v>1167</v>
      </c>
      <c r="L20" s="438" t="s">
        <v>1168</v>
      </c>
      <c r="M20" s="438" t="s">
        <v>1168</v>
      </c>
      <c r="N20" s="498">
        <v>100</v>
      </c>
      <c r="O20" s="439">
        <v>1043514.56</v>
      </c>
      <c r="P20" s="440">
        <v>100</v>
      </c>
      <c r="Q20" s="441">
        <v>1</v>
      </c>
      <c r="R20" s="602">
        <v>0</v>
      </c>
      <c r="S20" s="442">
        <f t="shared" si="6"/>
        <v>0.95829999727076154</v>
      </c>
      <c r="T20" s="443">
        <f t="shared" si="0"/>
        <v>1043514.56</v>
      </c>
      <c r="U20" s="444">
        <f t="shared" si="1"/>
        <v>-100</v>
      </c>
      <c r="V20" s="444">
        <f t="shared" si="2"/>
        <v>100</v>
      </c>
      <c r="W20" s="445">
        <f>(-SUMIFS(U$2:U20,D$2:D20,D20,B$2:B20,"追加")-IF(COUNTIF(B$2:B19,"赎回")=0,0,SUMIFS(U$2:U19,D$2:D19,D20,B$2:B19,"赎回")))/(SUMIFS(O$2:O20,D$2:D20,D20,B$2:B20,"追加")-IF(COUNTIF(B$2:B19,"赎回")=0,0,SUMIFS(O$2:O19,D$2:D19,D20,B$2:B19,"赎回")))*10000</f>
        <v>0.95829999727076154</v>
      </c>
      <c r="X20" s="443" t="str">
        <f t="shared" si="3"/>
        <v/>
      </c>
      <c r="Y20" s="446">
        <v>0.92600000000000005</v>
      </c>
      <c r="Z20" s="447">
        <f t="shared" si="4"/>
        <v>96.629448256000018</v>
      </c>
      <c r="AA20" s="571">
        <f>(SUMIFS(Z$2:Z20,D$2:D20,D20,B$2:B20,"分红再投")+SUMIFS(Z$2:Z20,D$2:D20,D20,B$2:B20,"现金分红")+SUMIFS(Z$2:Z20,D$2:D20,D20,B$2:B20,"调减")+SUMIFS(Z$2:Z20,D$2:D20,D20,B$2:B20,"追加")-SUMIFS(Z$2:Z19,D$2:D19,D20,B$2:B19,"赎回"))/(SUMIFS(O$2:O20,D$2:D20,D20,B$2:B20,"追加")-SUMIFS(O$2:O19,D$2:D19,D20,B$2:B19,"赎回")-SUMIFS(O$2:O20,D$2:D20,D20,B$2:B20,"调减")+SUMIFS(O$2:O20,D$2:D20,D20,B$2:B20,"现金分红")+SUMIFS(O$2:O20,D$2:D20,D20,B$2:B20,"分红再投"))*10000</f>
        <v>0.92600000000000016</v>
      </c>
      <c r="AB20" s="443">
        <f t="shared" si="5"/>
        <v>0</v>
      </c>
      <c r="AC20" s="448">
        <f t="shared" si="7"/>
        <v>0</v>
      </c>
      <c r="AD20" s="448">
        <f t="shared" si="8"/>
        <v>0</v>
      </c>
    </row>
    <row r="21" spans="1:30">
      <c r="A21" s="435">
        <v>44926</v>
      </c>
      <c r="B21" s="436" t="s">
        <v>1246</v>
      </c>
      <c r="C21" s="437" t="s">
        <v>1262</v>
      </c>
      <c r="D21" s="437" t="s">
        <v>1189</v>
      </c>
      <c r="E21" s="437" t="s">
        <v>1158</v>
      </c>
      <c r="F21" s="437" t="s">
        <v>111</v>
      </c>
      <c r="G21" s="437" t="s">
        <v>1164</v>
      </c>
      <c r="H21" s="437" t="s">
        <v>1096</v>
      </c>
      <c r="I21" s="437" t="s">
        <v>1155</v>
      </c>
      <c r="J21" s="436" t="s">
        <v>636</v>
      </c>
      <c r="K21" s="438" t="s">
        <v>1159</v>
      </c>
      <c r="L21" s="438" t="s">
        <v>1160</v>
      </c>
      <c r="M21" s="438" t="s">
        <v>1160</v>
      </c>
      <c r="N21" s="498">
        <v>100</v>
      </c>
      <c r="O21" s="439">
        <v>662081.54</v>
      </c>
      <c r="P21" s="440">
        <v>100</v>
      </c>
      <c r="Q21" s="441">
        <v>1</v>
      </c>
      <c r="R21" s="602">
        <v>0</v>
      </c>
      <c r="S21" s="442">
        <f t="shared" si="6"/>
        <v>1.5103879803082862</v>
      </c>
      <c r="T21" s="443">
        <f t="shared" si="0"/>
        <v>662081.54</v>
      </c>
      <c r="U21" s="444">
        <f t="shared" si="1"/>
        <v>-100</v>
      </c>
      <c r="V21" s="444">
        <f t="shared" si="2"/>
        <v>100</v>
      </c>
      <c r="W21" s="445">
        <f>(-SUMIFS(U$2:U21,D$2:D21,D21,B$2:B21,"追加")-IF(COUNTIF(B$2:B20,"赎回")=0,0,SUMIFS(U$2:U20,D$2:D20,D21,B$2:B20,"赎回")))/(SUMIFS(O$2:O21,D$2:D21,D21,B$2:B21,"追加")-IF(COUNTIF(B$2:B20,"赎回")=0,0,SUMIFS(O$2:O20,D$2:D20,D21,B$2:B20,"赎回")))*10000</f>
        <v>1.5103879803082862</v>
      </c>
      <c r="X21" s="443" t="str">
        <f t="shared" si="3"/>
        <v/>
      </c>
      <c r="Y21" s="446">
        <v>1.4384999999999999</v>
      </c>
      <c r="Z21" s="447">
        <f t="shared" si="4"/>
        <v>95.240429529000011</v>
      </c>
      <c r="AA21" s="571">
        <f>(SUMIFS(Z$2:Z21,D$2:D21,D21,B$2:B21,"分红再投")+SUMIFS(Z$2:Z21,D$2:D21,D21,B$2:B21,"现金分红")+SUMIFS(Z$2:Z21,D$2:D21,D21,B$2:B21,"调减")+SUMIFS(Z$2:Z21,D$2:D21,D21,B$2:B21,"追加")-SUMIFS(Z$2:Z20,D$2:D20,D21,B$2:B20,"赎回"))/(SUMIFS(O$2:O21,D$2:D21,D21,B$2:B21,"追加")-SUMIFS(O$2:O20,D$2:D20,D21,B$2:B20,"赎回")-SUMIFS(O$2:O21,D$2:D21,D21,B$2:B21,"调减")+SUMIFS(O$2:O21,D$2:D21,D21,B$2:B21,"现金分红")+SUMIFS(O$2:O21,D$2:D21,D21,B$2:B21,"分红再投"))*10000</f>
        <v>1.4384999999999999</v>
      </c>
      <c r="AB21" s="443">
        <f t="shared" si="5"/>
        <v>0</v>
      </c>
      <c r="AC21" s="448">
        <f t="shared" si="7"/>
        <v>0</v>
      </c>
      <c r="AD21" s="448">
        <f t="shared" si="8"/>
        <v>0</v>
      </c>
    </row>
    <row r="22" spans="1:30">
      <c r="A22" s="435">
        <v>44926</v>
      </c>
      <c r="B22" s="436" t="s">
        <v>1246</v>
      </c>
      <c r="C22" s="437" t="s">
        <v>1141</v>
      </c>
      <c r="D22" s="437" t="s">
        <v>1139</v>
      </c>
      <c r="E22" s="437" t="s">
        <v>1140</v>
      </c>
      <c r="F22" s="437" t="s">
        <v>111</v>
      </c>
      <c r="G22" s="437" t="s">
        <v>111</v>
      </c>
      <c r="H22" s="437"/>
      <c r="I22" s="437" t="s">
        <v>1116</v>
      </c>
      <c r="J22" s="436" t="s">
        <v>636</v>
      </c>
      <c r="K22" s="438" t="s">
        <v>741</v>
      </c>
      <c r="L22" s="438" t="s">
        <v>1457</v>
      </c>
      <c r="M22" s="438" t="s">
        <v>1457</v>
      </c>
      <c r="N22" s="498">
        <v>200</v>
      </c>
      <c r="O22" s="439">
        <v>1986097.32</v>
      </c>
      <c r="P22" s="440">
        <v>200</v>
      </c>
      <c r="Q22" s="441">
        <v>1</v>
      </c>
      <c r="R22" s="602">
        <v>0</v>
      </c>
      <c r="S22" s="442">
        <f t="shared" si="6"/>
        <v>1.00699999937566</v>
      </c>
      <c r="T22" s="443">
        <f t="shared" si="0"/>
        <v>1986097.32</v>
      </c>
      <c r="U22" s="444">
        <f t="shared" si="1"/>
        <v>-200</v>
      </c>
      <c r="V22" s="444">
        <f t="shared" si="2"/>
        <v>200</v>
      </c>
      <c r="W22" s="445">
        <f>(-SUMIFS(U$2:U22,D$2:D22,D22,B$2:B22,"追加")-IF(COUNTIF(B$2:B21,"赎回")=0,0,SUMIFS(U$2:U21,D$2:D21,D22,B$2:B21,"赎回")))/(SUMIFS(O$2:O22,D$2:D22,D22,B$2:B22,"追加")-IF(COUNTIF(B$2:B21,"赎回")=0,0,SUMIFS(O$2:O21,D$2:D21,D22,B$2:B21,"赎回")))*10000</f>
        <v>1.00699999937566</v>
      </c>
      <c r="X22" s="443" t="str">
        <f t="shared" si="3"/>
        <v/>
      </c>
      <c r="Y22" s="446">
        <v>1.02</v>
      </c>
      <c r="Z22" s="447">
        <f t="shared" si="4"/>
        <v>202.58192664000001</v>
      </c>
      <c r="AA22" s="571">
        <f>(SUMIFS(Z$2:Z22,D$2:D22,D22,B$2:B22,"分红再投")+SUMIFS(Z$2:Z22,D$2:D22,D22,B$2:B22,"现金分红")+SUMIFS(Z$2:Z22,D$2:D22,D22,B$2:B22,"调减")+SUMIFS(Z$2:Z22,D$2:D22,D22,B$2:B22,"追加")-SUMIFS(Z$2:Z21,D$2:D21,D22,B$2:B21,"赎回"))/(SUMIFS(O$2:O22,D$2:D22,D22,B$2:B22,"追加")-SUMIFS(O$2:O21,D$2:D21,D22,B$2:B21,"赎回")-SUMIFS(O$2:O22,D$2:D22,D22,B$2:B22,"调减")+SUMIFS(O$2:O22,D$2:D22,D22,B$2:B22,"现金分红")+SUMIFS(O$2:O22,D$2:D22,D22,B$2:B22,"分红再投"))*10000</f>
        <v>1.02</v>
      </c>
      <c r="AB22" s="443">
        <f t="shared" si="5"/>
        <v>0</v>
      </c>
      <c r="AC22" s="448">
        <f t="shared" si="7"/>
        <v>0</v>
      </c>
      <c r="AD22" s="448">
        <f t="shared" si="8"/>
        <v>0</v>
      </c>
    </row>
    <row r="23" spans="1:30">
      <c r="A23" s="435">
        <v>44926</v>
      </c>
      <c r="B23" s="436" t="s">
        <v>1246</v>
      </c>
      <c r="C23" s="437" t="s">
        <v>1263</v>
      </c>
      <c r="D23" s="437" t="s">
        <v>1133</v>
      </c>
      <c r="E23" s="437" t="s">
        <v>1135</v>
      </c>
      <c r="F23" s="437" t="s">
        <v>111</v>
      </c>
      <c r="G23" s="437" t="s">
        <v>1164</v>
      </c>
      <c r="H23" s="437" t="s">
        <v>1096</v>
      </c>
      <c r="I23" s="437" t="s">
        <v>1155</v>
      </c>
      <c r="J23" s="436" t="s">
        <v>636</v>
      </c>
      <c r="K23" s="438" t="s">
        <v>741</v>
      </c>
      <c r="L23" s="438" t="s">
        <v>750</v>
      </c>
      <c r="M23" s="438" t="s">
        <v>750</v>
      </c>
      <c r="N23" s="498">
        <v>100</v>
      </c>
      <c r="O23" s="439">
        <v>1012760.79</v>
      </c>
      <c r="P23" s="440">
        <v>100</v>
      </c>
      <c r="Q23" s="441">
        <v>1</v>
      </c>
      <c r="R23" s="602">
        <v>0</v>
      </c>
      <c r="S23" s="442">
        <f t="shared" si="6"/>
        <v>0.98739999600497963</v>
      </c>
      <c r="T23" s="443">
        <f t="shared" si="0"/>
        <v>1012760.79</v>
      </c>
      <c r="U23" s="444">
        <f t="shared" si="1"/>
        <v>-100</v>
      </c>
      <c r="V23" s="444">
        <f t="shared" si="2"/>
        <v>100</v>
      </c>
      <c r="W23" s="445">
        <f>(-SUMIFS(U$2:U23,D$2:D23,D23,B$2:B23,"追加")-IF(COUNTIF(B$2:B22,"赎回")=0,0,SUMIFS(U$2:U22,D$2:D22,D23,B$2:B22,"赎回")))/(SUMIFS(O$2:O23,D$2:D23,D23,B$2:B23,"追加")-IF(COUNTIF(B$2:B22,"赎回")=0,0,SUMIFS(O$2:O22,D$2:D22,D23,B$2:B22,"赎回")))*10000</f>
        <v>0.98739999600497963</v>
      </c>
      <c r="X23" s="443" t="str">
        <f t="shared" si="3"/>
        <v/>
      </c>
      <c r="Y23" s="446">
        <v>0.99239999999999995</v>
      </c>
      <c r="Z23" s="447">
        <f t="shared" si="4"/>
        <v>100.5063807996</v>
      </c>
      <c r="AA23" s="571">
        <f>(SUMIFS(Z$2:Z23,D$2:D23,D23,B$2:B23,"分红再投")+SUMIFS(Z$2:Z23,D$2:D23,D23,B$2:B23,"现金分红")+SUMIFS(Z$2:Z23,D$2:D23,D23,B$2:B23,"调减")+SUMIFS(Z$2:Z23,D$2:D23,D23,B$2:B23,"追加")-SUMIFS(Z$2:Z22,D$2:D22,D23,B$2:B22,"赎回"))/(SUMIFS(O$2:O23,D$2:D23,D23,B$2:B23,"追加")-SUMIFS(O$2:O22,D$2:D22,D23,B$2:B22,"赎回")-SUMIFS(O$2:O23,D$2:D23,D23,B$2:B23,"调减")+SUMIFS(O$2:O23,D$2:D23,D23,B$2:B23,"现金分红")+SUMIFS(O$2:O23,D$2:D23,D23,B$2:B23,"分红再投"))*10000</f>
        <v>0.99239999999999995</v>
      </c>
      <c r="AB23" s="443">
        <f t="shared" si="5"/>
        <v>0</v>
      </c>
      <c r="AC23" s="448">
        <f t="shared" si="7"/>
        <v>0</v>
      </c>
      <c r="AD23" s="448">
        <f t="shared" si="8"/>
        <v>0</v>
      </c>
    </row>
    <row r="24" spans="1:30">
      <c r="A24" s="435">
        <v>44926</v>
      </c>
      <c r="B24" s="436" t="s">
        <v>1246</v>
      </c>
      <c r="C24" s="437" t="s">
        <v>1264</v>
      </c>
      <c r="D24" s="437" t="s">
        <v>1132</v>
      </c>
      <c r="E24" s="437" t="s">
        <v>589</v>
      </c>
      <c r="F24" s="437" t="s">
        <v>95</v>
      </c>
      <c r="G24" s="437" t="s">
        <v>95</v>
      </c>
      <c r="H24" s="437"/>
      <c r="I24" s="437" t="s">
        <v>1392</v>
      </c>
      <c r="J24" s="436" t="s">
        <v>636</v>
      </c>
      <c r="K24" s="438" t="s">
        <v>1453</v>
      </c>
      <c r="L24" s="438" t="s">
        <v>1458</v>
      </c>
      <c r="M24" s="438" t="s">
        <v>1458</v>
      </c>
      <c r="N24" s="498">
        <v>300</v>
      </c>
      <c r="O24" s="439">
        <v>2518891.69</v>
      </c>
      <c r="P24" s="440">
        <v>300</v>
      </c>
      <c r="Q24" s="441">
        <v>1</v>
      </c>
      <c r="R24" s="602">
        <v>0</v>
      </c>
      <c r="S24" s="442">
        <f t="shared" si="6"/>
        <v>1.1909999988923701</v>
      </c>
      <c r="T24" s="443">
        <f t="shared" si="0"/>
        <v>2518891.69</v>
      </c>
      <c r="U24" s="444">
        <f t="shared" si="1"/>
        <v>-300</v>
      </c>
      <c r="V24" s="444">
        <f t="shared" si="2"/>
        <v>300</v>
      </c>
      <c r="W24" s="445">
        <f>(-SUMIFS(U$2:U24,D$2:D24,D24,B$2:B24,"追加")-IF(COUNTIF(B$2:B23,"赎回")=0,0,SUMIFS(U$2:U23,D$2:D23,D24,B$2:B23,"赎回")))/(SUMIFS(O$2:O24,D$2:D24,D24,B$2:B24,"追加")-IF(COUNTIF(B$2:B23,"赎回")=0,0,SUMIFS(O$2:O23,D$2:D23,D24,B$2:B23,"赎回")))*10000</f>
        <v>1.1909999988923701</v>
      </c>
      <c r="X24" s="443" t="str">
        <f t="shared" si="3"/>
        <v/>
      </c>
      <c r="Y24" s="446">
        <v>1.1930000000000001</v>
      </c>
      <c r="Z24" s="447">
        <f t="shared" si="4"/>
        <v>300.50377861700002</v>
      </c>
      <c r="AA24" s="571">
        <f>(SUMIFS(Z$2:Z24,D$2:D24,D24,B$2:B24,"分红再投")+SUMIFS(Z$2:Z24,D$2:D24,D24,B$2:B24,"现金分红")+SUMIFS(Z$2:Z24,D$2:D24,D24,B$2:B24,"调减")+SUMIFS(Z$2:Z24,D$2:D24,D24,B$2:B24,"追加")-SUMIFS(Z$2:Z23,D$2:D23,D24,B$2:B23,"赎回"))/(SUMIFS(O$2:O24,D$2:D24,D24,B$2:B24,"追加")-SUMIFS(O$2:O23,D$2:D23,D24,B$2:B23,"赎回")-SUMIFS(O$2:O24,D$2:D24,D24,B$2:B24,"调减")+SUMIFS(O$2:O24,D$2:D24,D24,B$2:B24,"现金分红")+SUMIFS(O$2:O24,D$2:D24,D24,B$2:B24,"分红再投"))*10000</f>
        <v>1.1930000000000001</v>
      </c>
      <c r="AB24" s="443">
        <f t="shared" si="5"/>
        <v>0</v>
      </c>
      <c r="AC24" s="448">
        <f t="shared" si="7"/>
        <v>0</v>
      </c>
      <c r="AD24" s="448">
        <f t="shared" si="8"/>
        <v>0</v>
      </c>
    </row>
    <row r="25" spans="1:30">
      <c r="A25" s="435">
        <v>44926</v>
      </c>
      <c r="B25" s="436" t="s">
        <v>1246</v>
      </c>
      <c r="C25" s="437" t="s">
        <v>1206</v>
      </c>
      <c r="D25" s="437" t="s">
        <v>1114</v>
      </c>
      <c r="E25" s="437" t="s">
        <v>1115</v>
      </c>
      <c r="F25" s="437" t="s">
        <v>111</v>
      </c>
      <c r="G25" s="437" t="s">
        <v>111</v>
      </c>
      <c r="H25" s="437"/>
      <c r="I25" s="437" t="s">
        <v>1116</v>
      </c>
      <c r="J25" s="436" t="s">
        <v>636</v>
      </c>
      <c r="K25" s="438" t="s">
        <v>807</v>
      </c>
      <c r="L25" s="438" t="s">
        <v>1122</v>
      </c>
      <c r="M25" s="438" t="s">
        <v>1122</v>
      </c>
      <c r="N25" s="498">
        <v>100</v>
      </c>
      <c r="O25" s="439">
        <v>631313.13</v>
      </c>
      <c r="P25" s="440">
        <v>100</v>
      </c>
      <c r="Q25" s="441">
        <v>1</v>
      </c>
      <c r="R25" s="602">
        <v>0</v>
      </c>
      <c r="S25" s="442">
        <f t="shared" si="6"/>
        <v>1.5840000032947199</v>
      </c>
      <c r="T25" s="443">
        <f t="shared" si="0"/>
        <v>631313.13</v>
      </c>
      <c r="U25" s="444">
        <f t="shared" si="1"/>
        <v>-100</v>
      </c>
      <c r="V25" s="444">
        <f t="shared" si="2"/>
        <v>100</v>
      </c>
      <c r="W25" s="445">
        <f>(-SUMIFS(U$2:U25,D$2:D25,D25,B$2:B25,"追加")-IF(COUNTIF(B$2:B24,"赎回")=0,0,SUMIFS(U$2:U24,D$2:D24,D25,B$2:B24,"赎回")))/(SUMIFS(O$2:O25,D$2:D25,D25,B$2:B25,"追加")-IF(COUNTIF(B$2:B24,"赎回")=0,0,SUMIFS(O$2:O24,D$2:D24,D25,B$2:B24,"赎回")))*10000</f>
        <v>1.5840000032947199</v>
      </c>
      <c r="X25" s="443" t="str">
        <f t="shared" si="3"/>
        <v/>
      </c>
      <c r="Y25" s="446">
        <v>1.5669999999999999</v>
      </c>
      <c r="Z25" s="447">
        <f t="shared" si="4"/>
        <v>98.926767470999991</v>
      </c>
      <c r="AA25" s="571">
        <f>(SUMIFS(Z$2:Z25,D$2:D25,D25,B$2:B25,"分红再投")+SUMIFS(Z$2:Z25,D$2:D25,D25,B$2:B25,"现金分红")+SUMIFS(Z$2:Z25,D$2:D25,D25,B$2:B25,"调减")+SUMIFS(Z$2:Z25,D$2:D25,D25,B$2:B25,"追加")-SUMIFS(Z$2:Z24,D$2:D24,D25,B$2:B24,"赎回"))/(SUMIFS(O$2:O25,D$2:D25,D25,B$2:B25,"追加")-SUMIFS(O$2:O24,D$2:D24,D25,B$2:B24,"赎回")-SUMIFS(O$2:O25,D$2:D25,D25,B$2:B25,"调减")+SUMIFS(O$2:O25,D$2:D25,D25,B$2:B25,"现金分红")+SUMIFS(O$2:O25,D$2:D25,D25,B$2:B25,"分红再投"))*10000</f>
        <v>1.5669999999999999</v>
      </c>
      <c r="AB25" s="443">
        <f t="shared" si="5"/>
        <v>0</v>
      </c>
      <c r="AC25" s="448">
        <f t="shared" si="7"/>
        <v>0</v>
      </c>
      <c r="AD25" s="448">
        <f t="shared" si="8"/>
        <v>0</v>
      </c>
    </row>
    <row r="26" spans="1:30">
      <c r="A26" s="435">
        <v>44926</v>
      </c>
      <c r="B26" s="436" t="s">
        <v>1246</v>
      </c>
      <c r="C26" s="437" t="s">
        <v>1265</v>
      </c>
      <c r="D26" s="437" t="s">
        <v>1143</v>
      </c>
      <c r="E26" s="437" t="s">
        <v>1119</v>
      </c>
      <c r="F26" s="437" t="s">
        <v>1393</v>
      </c>
      <c r="G26" s="437" t="s">
        <v>1393</v>
      </c>
      <c r="H26" s="437"/>
      <c r="I26" s="437" t="s">
        <v>1120</v>
      </c>
      <c r="J26" s="436" t="s">
        <v>636</v>
      </c>
      <c r="K26" s="438" t="s">
        <v>695</v>
      </c>
      <c r="L26" s="438" t="s">
        <v>1123</v>
      </c>
      <c r="M26" s="438" t="s">
        <v>1123</v>
      </c>
      <c r="N26" s="498">
        <v>300</v>
      </c>
      <c r="O26" s="439">
        <v>2364066.19</v>
      </c>
      <c r="P26" s="440">
        <v>300</v>
      </c>
      <c r="Q26" s="441">
        <v>1</v>
      </c>
      <c r="R26" s="602">
        <v>0</v>
      </c>
      <c r="S26" s="442">
        <f t="shared" si="6"/>
        <v>1.2690000020684702</v>
      </c>
      <c r="T26" s="443">
        <f t="shared" si="0"/>
        <v>2364066.19</v>
      </c>
      <c r="U26" s="444">
        <f t="shared" si="1"/>
        <v>-300</v>
      </c>
      <c r="V26" s="444">
        <f t="shared" si="2"/>
        <v>300</v>
      </c>
      <c r="W26" s="445">
        <f>(-SUMIFS(U$2:U26,D$2:D26,D26,B$2:B26,"追加")-IF(COUNTIF(B$2:B25,"赎回")=0,0,SUMIFS(U$2:U25,D$2:D25,D26,B$2:B25,"赎回")))/(SUMIFS(O$2:O26,D$2:D26,D26,B$2:B26,"追加")-IF(COUNTIF(B$2:B25,"赎回")=0,0,SUMIFS(O$2:O25,D$2:D25,D26,B$2:B25,"赎回")))*10000</f>
        <v>1.2690000020684702</v>
      </c>
      <c r="X26" s="443" t="str">
        <f t="shared" si="3"/>
        <v/>
      </c>
      <c r="Y26" s="446">
        <v>1.2130000000000001</v>
      </c>
      <c r="Z26" s="447">
        <f t="shared" si="4"/>
        <v>286.76122884699998</v>
      </c>
      <c r="AA26" s="571">
        <f>(SUMIFS(Z$2:Z26,D$2:D26,D26,B$2:B26,"分红再投")+SUMIFS(Z$2:Z26,D$2:D26,D26,B$2:B26,"现金分红")+SUMIFS(Z$2:Z26,D$2:D26,D26,B$2:B26,"调减")+SUMIFS(Z$2:Z26,D$2:D26,D26,B$2:B26,"追加")-SUMIFS(Z$2:Z25,D$2:D25,D26,B$2:B25,"赎回"))/(SUMIFS(O$2:O26,D$2:D26,D26,B$2:B26,"追加")-SUMIFS(O$2:O25,D$2:D25,D26,B$2:B25,"赎回")-SUMIFS(O$2:O26,D$2:D26,D26,B$2:B26,"调减")+SUMIFS(O$2:O26,D$2:D26,D26,B$2:B26,"现金分红")+SUMIFS(O$2:O26,D$2:D26,D26,B$2:B26,"分红再投"))*10000</f>
        <v>1.2129999999999999</v>
      </c>
      <c r="AB26" s="443">
        <f t="shared" si="5"/>
        <v>0</v>
      </c>
      <c r="AC26" s="448">
        <f t="shared" si="7"/>
        <v>0</v>
      </c>
      <c r="AD26" s="448">
        <f t="shared" si="8"/>
        <v>0</v>
      </c>
    </row>
    <row r="27" spans="1:30">
      <c r="A27" s="435">
        <v>44926</v>
      </c>
      <c r="B27" s="436" t="s">
        <v>1246</v>
      </c>
      <c r="C27" s="437" t="s">
        <v>1266</v>
      </c>
      <c r="D27" s="437" t="s">
        <v>1113</v>
      </c>
      <c r="E27" s="437" t="s">
        <v>1023</v>
      </c>
      <c r="F27" s="437" t="s">
        <v>95</v>
      </c>
      <c r="G27" s="437" t="s">
        <v>95</v>
      </c>
      <c r="H27" s="437"/>
      <c r="I27" s="437" t="s">
        <v>1121</v>
      </c>
      <c r="J27" s="436" t="s">
        <v>636</v>
      </c>
      <c r="K27" s="438" t="s">
        <v>1124</v>
      </c>
      <c r="L27" s="438" t="s">
        <v>1024</v>
      </c>
      <c r="M27" s="438" t="s">
        <v>1024</v>
      </c>
      <c r="N27" s="498">
        <v>5000</v>
      </c>
      <c r="O27" s="439">
        <v>50921682.450000003</v>
      </c>
      <c r="P27" s="440">
        <v>5000</v>
      </c>
      <c r="Q27" s="441">
        <v>1</v>
      </c>
      <c r="R27" s="602">
        <v>0</v>
      </c>
      <c r="S27" s="442">
        <f t="shared" si="6"/>
        <v>0.98190000004605105</v>
      </c>
      <c r="T27" s="443">
        <f t="shared" si="0"/>
        <v>50921682.450000003</v>
      </c>
      <c r="U27" s="444">
        <f t="shared" si="1"/>
        <v>-5000</v>
      </c>
      <c r="V27" s="444">
        <f t="shared" si="2"/>
        <v>5000</v>
      </c>
      <c r="W27" s="445">
        <f>(-SUMIFS(U$2:U27,D$2:D27,D27,B$2:B27,"追加")-IF(COUNTIF(B$2:B26,"赎回")=0,0,SUMIFS(U$2:U26,D$2:D26,D27,B$2:B26,"赎回")))/(SUMIFS(O$2:O27,D$2:D27,D27,B$2:B27,"追加")-IF(COUNTIF(B$2:B26,"赎回")=0,0,SUMIFS(O$2:O26,D$2:D26,D27,B$2:B26,"赎回")))*10000</f>
        <v>0.98190000004605105</v>
      </c>
      <c r="X27" s="443" t="str">
        <f t="shared" si="3"/>
        <v/>
      </c>
      <c r="Y27" s="446">
        <v>0.98129999999999995</v>
      </c>
      <c r="Z27" s="447">
        <f t="shared" si="4"/>
        <v>4996.9446988185</v>
      </c>
      <c r="AA27" s="571">
        <f>(SUMIFS(Z$2:Z27,D$2:D27,D27,B$2:B27,"分红再投")+SUMIFS(Z$2:Z27,D$2:D27,D27,B$2:B27,"现金分红")+SUMIFS(Z$2:Z27,D$2:D27,D27,B$2:B27,"调减")+SUMIFS(Z$2:Z27,D$2:D27,D27,B$2:B27,"追加")-SUMIFS(Z$2:Z26,D$2:D26,D27,B$2:B26,"赎回"))/(SUMIFS(O$2:O27,D$2:D27,D27,B$2:B27,"追加")-SUMIFS(O$2:O26,D$2:D26,D27,B$2:B26,"赎回")-SUMIFS(O$2:O27,D$2:D27,D27,B$2:B27,"调减")+SUMIFS(O$2:O27,D$2:D27,D27,B$2:B27,"现金分红")+SUMIFS(O$2:O27,D$2:D27,D27,B$2:B27,"分红再投"))*10000</f>
        <v>0.98129999999999995</v>
      </c>
      <c r="AB27" s="443">
        <f t="shared" si="5"/>
        <v>0</v>
      </c>
      <c r="AC27" s="448">
        <f t="shared" si="7"/>
        <v>0</v>
      </c>
      <c r="AD27" s="448">
        <f t="shared" si="8"/>
        <v>0</v>
      </c>
    </row>
    <row r="28" spans="1:30">
      <c r="A28" s="435">
        <v>44926</v>
      </c>
      <c r="B28" s="436" t="s">
        <v>1246</v>
      </c>
      <c r="C28" s="437" t="s">
        <v>1267</v>
      </c>
      <c r="D28" s="437" t="s">
        <v>1050</v>
      </c>
      <c r="E28" s="437" t="s">
        <v>1051</v>
      </c>
      <c r="F28" s="437" t="s">
        <v>95</v>
      </c>
      <c r="G28" s="437" t="s">
        <v>95</v>
      </c>
      <c r="H28" s="437"/>
      <c r="I28" s="437" t="s">
        <v>1121</v>
      </c>
      <c r="J28" s="436" t="s">
        <v>636</v>
      </c>
      <c r="K28" s="438" t="s">
        <v>1047</v>
      </c>
      <c r="L28" s="438" t="s">
        <v>738</v>
      </c>
      <c r="M28" s="438" t="s">
        <v>738</v>
      </c>
      <c r="N28" s="498">
        <v>500</v>
      </c>
      <c r="O28" s="439">
        <v>5019072.4800000004</v>
      </c>
      <c r="P28" s="440">
        <v>500</v>
      </c>
      <c r="Q28" s="441">
        <v>1</v>
      </c>
      <c r="R28" s="602">
        <v>0</v>
      </c>
      <c r="S28" s="442">
        <f t="shared" si="6"/>
        <v>0.99619999908827772</v>
      </c>
      <c r="T28" s="443">
        <f t="shared" si="0"/>
        <v>5019072.4800000004</v>
      </c>
      <c r="U28" s="444">
        <f t="shared" si="1"/>
        <v>-500</v>
      </c>
      <c r="V28" s="444">
        <f t="shared" si="2"/>
        <v>500</v>
      </c>
      <c r="W28" s="445">
        <f>(-SUMIFS(U$2:U28,D$2:D28,D28,B$2:B28,"追加")-IF(COUNTIF(B$2:B27,"赎回")=0,0,SUMIFS(U$2:U27,D$2:D27,D28,B$2:B27,"赎回")))/(SUMIFS(O$2:O28,D$2:D28,D28,B$2:B28,"追加")-IF(COUNTIF(B$2:B27,"赎回")=0,0,SUMIFS(O$2:O27,D$2:D27,D28,B$2:B27,"赎回")))*10000</f>
        <v>0.99619999908827772</v>
      </c>
      <c r="X28" s="443" t="str">
        <f t="shared" si="3"/>
        <v/>
      </c>
      <c r="Y28" s="446">
        <v>0.99950000000000006</v>
      </c>
      <c r="Z28" s="447">
        <f t="shared" si="4"/>
        <v>501.65629437600012</v>
      </c>
      <c r="AA28" s="571">
        <f>(SUMIFS(Z$2:Z28,D$2:D28,D28,B$2:B28,"分红再投")+SUMIFS(Z$2:Z28,D$2:D28,D28,B$2:B28,"现金分红")+SUMIFS(Z$2:Z28,D$2:D28,D28,B$2:B28,"调减")+SUMIFS(Z$2:Z28,D$2:D28,D28,B$2:B28,"追加")-SUMIFS(Z$2:Z27,D$2:D27,D28,B$2:B27,"赎回"))/(SUMIFS(O$2:O28,D$2:D28,D28,B$2:B28,"追加")-SUMIFS(O$2:O27,D$2:D27,D28,B$2:B27,"赎回")-SUMIFS(O$2:O28,D$2:D28,D28,B$2:B28,"调减")+SUMIFS(O$2:O28,D$2:D28,D28,B$2:B28,"现金分红")+SUMIFS(O$2:O28,D$2:D28,D28,B$2:B28,"分红再投"))*10000</f>
        <v>0.99950000000000017</v>
      </c>
      <c r="AB28" s="443">
        <f t="shared" si="5"/>
        <v>0</v>
      </c>
      <c r="AC28" s="448">
        <f t="shared" si="7"/>
        <v>0</v>
      </c>
      <c r="AD28" s="448">
        <f t="shared" si="8"/>
        <v>0</v>
      </c>
    </row>
    <row r="29" spans="1:30">
      <c r="A29" s="435">
        <v>44926</v>
      </c>
      <c r="B29" s="436" t="s">
        <v>1246</v>
      </c>
      <c r="C29" s="437" t="s">
        <v>1268</v>
      </c>
      <c r="D29" s="437" t="s">
        <v>1061</v>
      </c>
      <c r="E29" s="437" t="s">
        <v>156</v>
      </c>
      <c r="F29" s="437" t="s">
        <v>1164</v>
      </c>
      <c r="G29" s="437" t="s">
        <v>1164</v>
      </c>
      <c r="H29" s="437" t="s">
        <v>1094</v>
      </c>
      <c r="I29" s="437" t="s">
        <v>1394</v>
      </c>
      <c r="J29" s="436" t="s">
        <v>636</v>
      </c>
      <c r="K29" s="438" t="s">
        <v>1048</v>
      </c>
      <c r="L29" s="438" t="s">
        <v>681</v>
      </c>
      <c r="M29" s="438" t="s">
        <v>681</v>
      </c>
      <c r="N29" s="498">
        <v>200</v>
      </c>
      <c r="O29" s="439">
        <v>1209189.8400000001</v>
      </c>
      <c r="P29" s="440">
        <v>200</v>
      </c>
      <c r="Q29" s="441">
        <v>1</v>
      </c>
      <c r="R29" s="602">
        <v>0</v>
      </c>
      <c r="S29" s="442">
        <f t="shared" si="6"/>
        <v>1.65400000383728</v>
      </c>
      <c r="T29" s="443">
        <f t="shared" si="0"/>
        <v>1209189.8400000001</v>
      </c>
      <c r="U29" s="444">
        <f t="shared" si="1"/>
        <v>-200</v>
      </c>
      <c r="V29" s="444">
        <f t="shared" si="2"/>
        <v>200</v>
      </c>
      <c r="W29" s="445">
        <f>(-SUMIFS(U$2:U29,D$2:D29,D29,B$2:B29,"追加")-IF(COUNTIF(B$2:B28,"赎回")=0,0,SUMIFS(U$2:U28,D$2:D28,D29,B$2:B28,"赎回")))/(SUMIFS(O$2:O29,D$2:D29,D29,B$2:B29,"追加")-IF(COUNTIF(B$2:B28,"赎回")=0,0,SUMIFS(O$2:O28,D$2:D28,D29,B$2:B28,"赎回")))*10000</f>
        <v>1.65400000383728</v>
      </c>
      <c r="X29" s="443" t="str">
        <f t="shared" si="3"/>
        <v/>
      </c>
      <c r="Y29" s="446">
        <v>1.5509999999999999</v>
      </c>
      <c r="Z29" s="447">
        <f t="shared" si="4"/>
        <v>187.54534418399999</v>
      </c>
      <c r="AA29" s="571">
        <f>(SUMIFS(Z$2:Z29,D$2:D29,D29,B$2:B29,"分红再投")+SUMIFS(Z$2:Z29,D$2:D29,D29,B$2:B29,"现金分红")+SUMIFS(Z$2:Z29,D$2:D29,D29,B$2:B29,"调减")+SUMIFS(Z$2:Z29,D$2:D29,D29,B$2:B29,"追加")-SUMIFS(Z$2:Z28,D$2:D28,D29,B$2:B28,"赎回"))/(SUMIFS(O$2:O29,D$2:D29,D29,B$2:B29,"追加")-SUMIFS(O$2:O28,D$2:D28,D29,B$2:B28,"赎回")-SUMIFS(O$2:O29,D$2:D29,D29,B$2:B29,"调减")+SUMIFS(O$2:O29,D$2:D29,D29,B$2:B29,"现金分红")+SUMIFS(O$2:O29,D$2:D29,D29,B$2:B29,"分红再投"))*10000</f>
        <v>1.5509999999999997</v>
      </c>
      <c r="AB29" s="443">
        <f t="shared" si="5"/>
        <v>0</v>
      </c>
      <c r="AC29" s="448">
        <f t="shared" si="7"/>
        <v>0</v>
      </c>
      <c r="AD29" s="448">
        <f t="shared" si="8"/>
        <v>0</v>
      </c>
    </row>
    <row r="30" spans="1:30">
      <c r="A30" s="435">
        <v>44926</v>
      </c>
      <c r="B30" s="436" t="s">
        <v>1246</v>
      </c>
      <c r="C30" s="437" t="s">
        <v>1269</v>
      </c>
      <c r="D30" s="437" t="s">
        <v>1034</v>
      </c>
      <c r="E30" s="437" t="s">
        <v>1039</v>
      </c>
      <c r="F30" s="437" t="s">
        <v>1395</v>
      </c>
      <c r="G30" s="437" t="s">
        <v>1395</v>
      </c>
      <c r="H30" s="437"/>
      <c r="I30" s="437" t="s">
        <v>1396</v>
      </c>
      <c r="J30" s="436" t="s">
        <v>636</v>
      </c>
      <c r="K30" s="438" t="s">
        <v>1048</v>
      </c>
      <c r="L30" s="438" t="s">
        <v>680</v>
      </c>
      <c r="M30" s="438" t="s">
        <v>680</v>
      </c>
      <c r="N30" s="498">
        <v>100</v>
      </c>
      <c r="O30" s="439">
        <v>964599.21</v>
      </c>
      <c r="P30" s="440">
        <v>100</v>
      </c>
      <c r="Q30" s="441">
        <v>1</v>
      </c>
      <c r="R30" s="602">
        <v>0</v>
      </c>
      <c r="S30" s="442">
        <f t="shared" si="6"/>
        <v>1.0366999989560433</v>
      </c>
      <c r="T30" s="443">
        <f t="shared" si="0"/>
        <v>964599.21</v>
      </c>
      <c r="U30" s="444">
        <f t="shared" si="1"/>
        <v>-100</v>
      </c>
      <c r="V30" s="444">
        <f t="shared" si="2"/>
        <v>100</v>
      </c>
      <c r="W30" s="445">
        <f>(-SUMIFS(U$2:U30,D$2:D30,D30,B$2:B30,"追加")-IF(COUNTIF(B$2:B29,"赎回")=0,0,SUMIFS(U$2:U29,D$2:D29,D30,B$2:B29,"赎回")))/(SUMIFS(O$2:O30,D$2:D30,D30,B$2:B30,"追加")-IF(COUNTIF(B$2:B29,"赎回")=0,0,SUMIFS(O$2:O29,D$2:D29,D30,B$2:B29,"赎回")))*10000</f>
        <v>1.0366999989560433</v>
      </c>
      <c r="X30" s="443" t="str">
        <f t="shared" si="3"/>
        <v/>
      </c>
      <c r="Y30" s="446">
        <v>1.0215000000000001</v>
      </c>
      <c r="Z30" s="447">
        <f t="shared" si="4"/>
        <v>98.5338093015</v>
      </c>
      <c r="AA30" s="571">
        <f>(SUMIFS(Z$2:Z30,D$2:D30,D30,B$2:B30,"分红再投")+SUMIFS(Z$2:Z30,D$2:D30,D30,B$2:B30,"现金分红")+SUMIFS(Z$2:Z30,D$2:D30,D30,B$2:B30,"调减")+SUMIFS(Z$2:Z30,D$2:D30,D30,B$2:B30,"追加")-SUMIFS(Z$2:Z29,D$2:D29,D30,B$2:B29,"赎回"))/(SUMIFS(O$2:O30,D$2:D30,D30,B$2:B30,"追加")-SUMIFS(O$2:O29,D$2:D29,D30,B$2:B29,"赎回")-SUMIFS(O$2:O30,D$2:D30,D30,B$2:B30,"调减")+SUMIFS(O$2:O30,D$2:D30,D30,B$2:B30,"现金分红")+SUMIFS(O$2:O30,D$2:D30,D30,B$2:B30,"分红再投"))*10000</f>
        <v>1.0215000000000001</v>
      </c>
      <c r="AB30" s="443">
        <f t="shared" si="5"/>
        <v>0</v>
      </c>
      <c r="AC30" s="448">
        <f t="shared" si="7"/>
        <v>0</v>
      </c>
      <c r="AD30" s="448">
        <f t="shared" si="8"/>
        <v>0</v>
      </c>
    </row>
    <row r="31" spans="1:30">
      <c r="A31" s="435">
        <v>44926</v>
      </c>
      <c r="B31" s="436" t="s">
        <v>1246</v>
      </c>
      <c r="C31" s="437" t="s">
        <v>1270</v>
      </c>
      <c r="D31" s="437" t="s">
        <v>1138</v>
      </c>
      <c r="E31" s="437" t="s">
        <v>1038</v>
      </c>
      <c r="F31" s="437" t="s">
        <v>1384</v>
      </c>
      <c r="G31" s="437" t="s">
        <v>1384</v>
      </c>
      <c r="H31" s="437"/>
      <c r="I31" s="437" t="s">
        <v>1397</v>
      </c>
      <c r="J31" s="436" t="s">
        <v>636</v>
      </c>
      <c r="K31" s="438" t="s">
        <v>1048</v>
      </c>
      <c r="L31" s="438" t="s">
        <v>681</v>
      </c>
      <c r="M31" s="438" t="s">
        <v>681</v>
      </c>
      <c r="N31" s="498">
        <v>200</v>
      </c>
      <c r="O31" s="439">
        <v>2081165.45</v>
      </c>
      <c r="P31" s="440">
        <v>200</v>
      </c>
      <c r="Q31" s="441">
        <v>1</v>
      </c>
      <c r="R31" s="602">
        <v>0</v>
      </c>
      <c r="S31" s="442">
        <f t="shared" si="6"/>
        <v>0.96100000122527507</v>
      </c>
      <c r="T31" s="443">
        <f t="shared" si="0"/>
        <v>2081165.45</v>
      </c>
      <c r="U31" s="444">
        <f t="shared" si="1"/>
        <v>-200</v>
      </c>
      <c r="V31" s="444">
        <f t="shared" si="2"/>
        <v>200</v>
      </c>
      <c r="W31" s="445">
        <f>(-SUMIFS(U$2:U31,D$2:D31,D31,B$2:B31,"追加")-IF(COUNTIF(B$2:B30,"赎回")=0,0,SUMIFS(U$2:U30,D$2:D30,D31,B$2:B30,"赎回")))/(SUMIFS(O$2:O31,D$2:D31,D31,B$2:B31,"追加")-IF(COUNTIF(B$2:B30,"赎回")=0,0,SUMIFS(O$2:O30,D$2:D30,D31,B$2:B30,"赎回")))*10000</f>
        <v>0.96100000122527507</v>
      </c>
      <c r="X31" s="443" t="str">
        <f t="shared" si="3"/>
        <v/>
      </c>
      <c r="Y31" s="446">
        <v>0.95789999999999997</v>
      </c>
      <c r="Z31" s="447">
        <f t="shared" si="4"/>
        <v>199.35483845549999</v>
      </c>
      <c r="AA31" s="571">
        <f>(SUMIFS(Z$2:Z31,D$2:D31,D31,B$2:B31,"分红再投")+SUMIFS(Z$2:Z31,D$2:D31,D31,B$2:B31,"现金分红")+SUMIFS(Z$2:Z31,D$2:D31,D31,B$2:B31,"调减")+SUMIFS(Z$2:Z31,D$2:D31,D31,B$2:B31,"追加")-SUMIFS(Z$2:Z30,D$2:D30,D31,B$2:B30,"赎回"))/(SUMIFS(O$2:O31,D$2:D31,D31,B$2:B31,"追加")-SUMIFS(O$2:O30,D$2:D30,D31,B$2:B30,"赎回")-SUMIFS(O$2:O31,D$2:D31,D31,B$2:B31,"调减")+SUMIFS(O$2:O31,D$2:D31,D31,B$2:B31,"现金分红")+SUMIFS(O$2:O31,D$2:D31,D31,B$2:B31,"分红再投"))*10000</f>
        <v>0.95789999999999986</v>
      </c>
      <c r="AB31" s="443">
        <f t="shared" si="5"/>
        <v>0</v>
      </c>
      <c r="AC31" s="448">
        <f t="shared" si="7"/>
        <v>0</v>
      </c>
      <c r="AD31" s="448">
        <f t="shared" si="8"/>
        <v>0</v>
      </c>
    </row>
    <row r="32" spans="1:30">
      <c r="A32" s="435">
        <v>44926</v>
      </c>
      <c r="B32" s="436" t="s">
        <v>1246</v>
      </c>
      <c r="C32" s="437" t="s">
        <v>1271</v>
      </c>
      <c r="D32" s="437" t="s">
        <v>1032</v>
      </c>
      <c r="E32" s="437" t="s">
        <v>1036</v>
      </c>
      <c r="F32" s="437" t="s">
        <v>1384</v>
      </c>
      <c r="G32" s="437" t="s">
        <v>1384</v>
      </c>
      <c r="H32" s="437"/>
      <c r="I32" s="437" t="s">
        <v>1398</v>
      </c>
      <c r="J32" s="436" t="s">
        <v>636</v>
      </c>
      <c r="K32" s="438" t="s">
        <v>1159</v>
      </c>
      <c r="L32" s="438" t="s">
        <v>1459</v>
      </c>
      <c r="M32" s="438" t="s">
        <v>1459</v>
      </c>
      <c r="N32" s="498">
        <v>100</v>
      </c>
      <c r="O32" s="439">
        <v>969932.1</v>
      </c>
      <c r="P32" s="440">
        <v>100</v>
      </c>
      <c r="Q32" s="441">
        <v>1</v>
      </c>
      <c r="R32" s="602">
        <v>0</v>
      </c>
      <c r="S32" s="442">
        <f t="shared" si="6"/>
        <v>1.0310000050519001</v>
      </c>
      <c r="T32" s="443">
        <f t="shared" si="0"/>
        <v>969932.1</v>
      </c>
      <c r="U32" s="444">
        <f t="shared" si="1"/>
        <v>-100</v>
      </c>
      <c r="V32" s="444">
        <f t="shared" si="2"/>
        <v>100</v>
      </c>
      <c r="W32" s="445">
        <f>(-SUMIFS(U$2:U32,D$2:D32,D32,B$2:B32,"追加")-IF(COUNTIF(B$2:B31,"赎回")=0,0,SUMIFS(U$2:U31,D$2:D31,D32,B$2:B31,"赎回")))/(SUMIFS(O$2:O32,D$2:D32,D32,B$2:B32,"追加")-IF(COUNTIF(B$2:B31,"赎回")=0,0,SUMIFS(O$2:O31,D$2:D31,D32,B$2:B31,"赎回")))*10000</f>
        <v>1.0310000050519001</v>
      </c>
      <c r="X32" s="443" t="str">
        <f t="shared" si="3"/>
        <v/>
      </c>
      <c r="Y32" s="446">
        <v>1.038</v>
      </c>
      <c r="Z32" s="447">
        <f t="shared" si="4"/>
        <v>100.67895198000001</v>
      </c>
      <c r="AA32" s="571">
        <f>(SUMIFS(Z$2:Z32,D$2:D32,D32,B$2:B32,"分红再投")+SUMIFS(Z$2:Z32,D$2:D32,D32,B$2:B32,"现金分红")+SUMIFS(Z$2:Z32,D$2:D32,D32,B$2:B32,"调减")+SUMIFS(Z$2:Z32,D$2:D32,D32,B$2:B32,"追加")-SUMIFS(Z$2:Z31,D$2:D31,D32,B$2:B31,"赎回"))/(SUMIFS(O$2:O32,D$2:D32,D32,B$2:B32,"追加")-SUMIFS(O$2:O31,D$2:D31,D32,B$2:B31,"赎回")-SUMIFS(O$2:O32,D$2:D32,D32,B$2:B32,"调减")+SUMIFS(O$2:O32,D$2:D32,D32,B$2:B32,"现金分红")+SUMIFS(O$2:O32,D$2:D32,D32,B$2:B32,"分红再投"))*10000</f>
        <v>1.0380000000000003</v>
      </c>
      <c r="AB32" s="443">
        <f t="shared" si="5"/>
        <v>0</v>
      </c>
      <c r="AC32" s="448">
        <f t="shared" si="7"/>
        <v>0</v>
      </c>
      <c r="AD32" s="448">
        <f t="shared" si="8"/>
        <v>0</v>
      </c>
    </row>
    <row r="33" spans="1:30">
      <c r="A33" s="435">
        <v>44926</v>
      </c>
      <c r="B33" s="436" t="s">
        <v>1246</v>
      </c>
      <c r="C33" s="437" t="s">
        <v>1272</v>
      </c>
      <c r="D33" s="437" t="s">
        <v>1031</v>
      </c>
      <c r="E33" s="437" t="s">
        <v>1029</v>
      </c>
      <c r="F33" s="437" t="s">
        <v>95</v>
      </c>
      <c r="G33" s="437" t="s">
        <v>95</v>
      </c>
      <c r="H33" s="437"/>
      <c r="I33" s="437" t="s">
        <v>1399</v>
      </c>
      <c r="J33" s="436" t="s">
        <v>636</v>
      </c>
      <c r="K33" s="438" t="s">
        <v>1460</v>
      </c>
      <c r="L33" s="438" t="s">
        <v>1461</v>
      </c>
      <c r="M33" s="438" t="s">
        <v>1461</v>
      </c>
      <c r="N33" s="498">
        <v>100</v>
      </c>
      <c r="O33" s="439">
        <v>1011122.35</v>
      </c>
      <c r="P33" s="440">
        <v>100</v>
      </c>
      <c r="Q33" s="441">
        <v>1</v>
      </c>
      <c r="R33" s="602">
        <v>0</v>
      </c>
      <c r="S33" s="442">
        <f t="shared" si="6"/>
        <v>0.98899999589565002</v>
      </c>
      <c r="T33" s="443">
        <f t="shared" si="0"/>
        <v>1011122.35</v>
      </c>
      <c r="U33" s="444">
        <f t="shared" si="1"/>
        <v>-100</v>
      </c>
      <c r="V33" s="444">
        <f t="shared" si="2"/>
        <v>100</v>
      </c>
      <c r="W33" s="445">
        <f>(-SUMIFS(U$2:U33,D$2:D33,D33,B$2:B33,"追加")-IF(COUNTIF(B$2:B32,"赎回")=0,0,SUMIFS(U$2:U32,D$2:D32,D33,B$2:B32,"赎回")))/(SUMIFS(O$2:O33,D$2:D33,D33,B$2:B33,"追加")-IF(COUNTIF(B$2:B32,"赎回")=0,0,SUMIFS(O$2:O32,D$2:D32,D33,B$2:B32,"赎回")))*10000</f>
        <v>0.98899999589565002</v>
      </c>
      <c r="X33" s="443" t="str">
        <f t="shared" si="3"/>
        <v/>
      </c>
      <c r="Y33" s="446">
        <v>0.97899999999999998</v>
      </c>
      <c r="Z33" s="447">
        <f t="shared" si="4"/>
        <v>98.988878064999994</v>
      </c>
      <c r="AA33" s="571">
        <f>(SUMIFS(Z$2:Z33,D$2:D33,D33,B$2:B33,"分红再投")+SUMIFS(Z$2:Z33,D$2:D33,D33,B$2:B33,"现金分红")+SUMIFS(Z$2:Z33,D$2:D33,D33,B$2:B33,"调减")+SUMIFS(Z$2:Z33,D$2:D33,D33,B$2:B33,"追加")-SUMIFS(Z$2:Z32,D$2:D32,D33,B$2:B32,"赎回"))/(SUMIFS(O$2:O33,D$2:D33,D33,B$2:B33,"追加")-SUMIFS(O$2:O32,D$2:D32,D33,B$2:B32,"赎回")-SUMIFS(O$2:O33,D$2:D33,D33,B$2:B33,"调减")+SUMIFS(O$2:O33,D$2:D33,D33,B$2:B33,"现金分红")+SUMIFS(O$2:O33,D$2:D33,D33,B$2:B33,"分红再投"))*10000</f>
        <v>0.97899999999999998</v>
      </c>
      <c r="AB33" s="443">
        <f t="shared" si="5"/>
        <v>0</v>
      </c>
      <c r="AC33" s="448">
        <f t="shared" si="7"/>
        <v>0</v>
      </c>
      <c r="AD33" s="448">
        <f t="shared" si="8"/>
        <v>0</v>
      </c>
    </row>
    <row r="34" spans="1:30">
      <c r="A34" s="435">
        <v>44926</v>
      </c>
      <c r="B34" s="436" t="s">
        <v>1246</v>
      </c>
      <c r="C34" s="437" t="s">
        <v>1273</v>
      </c>
      <c r="D34" s="437" t="s">
        <v>1027</v>
      </c>
      <c r="E34" s="437" t="s">
        <v>1028</v>
      </c>
      <c r="F34" s="437" t="s">
        <v>111</v>
      </c>
      <c r="G34" s="437" t="s">
        <v>111</v>
      </c>
      <c r="H34" s="437" t="s">
        <v>1093</v>
      </c>
      <c r="I34" s="437" t="s">
        <v>1116</v>
      </c>
      <c r="J34" s="436" t="s">
        <v>636</v>
      </c>
      <c r="K34" s="438" t="s">
        <v>722</v>
      </c>
      <c r="L34" s="438" t="s">
        <v>1462</v>
      </c>
      <c r="M34" s="438" t="s">
        <v>1462</v>
      </c>
      <c r="N34" s="498">
        <v>200</v>
      </c>
      <c r="O34" s="439">
        <v>1539645.88</v>
      </c>
      <c r="P34" s="440">
        <v>200</v>
      </c>
      <c r="Q34" s="441">
        <v>1</v>
      </c>
      <c r="R34" s="602">
        <v>0</v>
      </c>
      <c r="S34" s="442">
        <f t="shared" si="6"/>
        <v>1.2990000012210601</v>
      </c>
      <c r="T34" s="443">
        <f t="shared" si="0"/>
        <v>1539645.88</v>
      </c>
      <c r="U34" s="444">
        <f t="shared" si="1"/>
        <v>-200</v>
      </c>
      <c r="V34" s="444">
        <f t="shared" ref="V34:V65" si="9">IF(COUNTIF(B34,"赎回")=0,-U34,-O34*W34/10000)</f>
        <v>200</v>
      </c>
      <c r="W34" s="445">
        <f>(-SUMIFS(U$2:U34,D$2:D34,D34,B$2:B34,"追加")-IF(COUNTIF(B$2:B33,"赎回")=0,0,SUMIFS(U$2:U33,D$2:D33,D34,B$2:B33,"赎回")))/(SUMIFS(O$2:O34,D$2:D34,D34,B$2:B34,"追加")-IF(COUNTIF(B$2:B33,"赎回")=0,0,SUMIFS(O$2:O33,D$2:D33,D34,B$2:B33,"赎回")))*10000</f>
        <v>1.2990000012210601</v>
      </c>
      <c r="X34" s="443" t="str">
        <f t="shared" ref="X34:X65" si="10">IF(COUNTIF(B34,"赎回")=0,"",W34*O34)</f>
        <v/>
      </c>
      <c r="Y34" s="446">
        <v>1.282</v>
      </c>
      <c r="Z34" s="447">
        <f t="shared" si="4"/>
        <v>197.382601816</v>
      </c>
      <c r="AA34" s="571">
        <f>(SUMIFS(Z$2:Z34,D$2:D34,D34,B$2:B34,"分红再投")+SUMIFS(Z$2:Z34,D$2:D34,D34,B$2:B34,"现金分红")+SUMIFS(Z$2:Z34,D$2:D34,D34,B$2:B34,"调减")+SUMIFS(Z$2:Z34,D$2:D34,D34,B$2:B34,"追加")-SUMIFS(Z$2:Z33,D$2:D33,D34,B$2:B33,"赎回"))/(SUMIFS(O$2:O34,D$2:D34,D34,B$2:B34,"追加")-SUMIFS(O$2:O33,D$2:D33,D34,B$2:B33,"赎回")-SUMIFS(O$2:O34,D$2:D34,D34,B$2:B34,"调减")+SUMIFS(O$2:O34,D$2:D34,D34,B$2:B34,"现金分红")+SUMIFS(O$2:O34,D$2:D34,D34,B$2:B34,"分红再投"))*10000</f>
        <v>1.282</v>
      </c>
      <c r="AB34" s="443">
        <f t="shared" ref="AB34:AB65" si="11">IF(COUNTIF(B34,"赎回")=0,0,AA34*O34/10000)</f>
        <v>0</v>
      </c>
      <c r="AC34" s="448">
        <f t="shared" si="7"/>
        <v>0</v>
      </c>
      <c r="AD34" s="448">
        <f t="shared" si="8"/>
        <v>0</v>
      </c>
    </row>
    <row r="35" spans="1:30">
      <c r="A35" s="435">
        <v>44926</v>
      </c>
      <c r="B35" s="436" t="s">
        <v>1246</v>
      </c>
      <c r="C35" s="437" t="s">
        <v>1274</v>
      </c>
      <c r="D35" s="437" t="s">
        <v>1019</v>
      </c>
      <c r="E35" s="437" t="s">
        <v>1021</v>
      </c>
      <c r="F35" s="437" t="s">
        <v>1164</v>
      </c>
      <c r="G35" s="437" t="s">
        <v>1164</v>
      </c>
      <c r="H35" s="437" t="s">
        <v>1096</v>
      </c>
      <c r="I35" s="437" t="s">
        <v>1400</v>
      </c>
      <c r="J35" s="436" t="s">
        <v>636</v>
      </c>
      <c r="K35" s="438" t="s">
        <v>1463</v>
      </c>
      <c r="L35" s="438" t="s">
        <v>1464</v>
      </c>
      <c r="M35" s="438" t="s">
        <v>1464</v>
      </c>
      <c r="N35" s="498">
        <v>200</v>
      </c>
      <c r="O35" s="439">
        <v>1765069.28</v>
      </c>
      <c r="P35" s="440">
        <v>200</v>
      </c>
      <c r="Q35" s="441">
        <v>1</v>
      </c>
      <c r="R35" s="602">
        <v>0</v>
      </c>
      <c r="S35" s="442">
        <f t="shared" si="6"/>
        <v>1.1330999993382695</v>
      </c>
      <c r="T35" s="443">
        <f t="shared" si="0"/>
        <v>1765069.28</v>
      </c>
      <c r="U35" s="444">
        <f t="shared" si="1"/>
        <v>-200</v>
      </c>
      <c r="V35" s="444">
        <f t="shared" si="9"/>
        <v>200</v>
      </c>
      <c r="W35" s="445">
        <f>(-SUMIFS(U$2:U35,D$2:D35,D35,B$2:B35,"追加")-IF(COUNTIF(B$2:B34,"赎回")=0,0,SUMIFS(U$2:U34,D$2:D34,D35,B$2:B34,"赎回")))/(SUMIFS(O$2:O35,D$2:D35,D35,B$2:B35,"追加")-IF(COUNTIF(B$2:B34,"赎回")=0,0,SUMIFS(O$2:O34,D$2:D34,D35,B$2:B34,"赎回")))*10000</f>
        <v>1.1330999993382695</v>
      </c>
      <c r="X35" s="443" t="str">
        <f t="shared" si="10"/>
        <v/>
      </c>
      <c r="Y35" s="446">
        <v>1.1128</v>
      </c>
      <c r="Z35" s="447">
        <f t="shared" si="4"/>
        <v>196.41690947839999</v>
      </c>
      <c r="AA35" s="571">
        <f>(SUMIFS(Z$2:Z35,D$2:D35,D35,B$2:B35,"分红再投")+SUMIFS(Z$2:Z35,D$2:D35,D35,B$2:B35,"现金分红")+SUMIFS(Z$2:Z35,D$2:D35,D35,B$2:B35,"调减")+SUMIFS(Z$2:Z35,D$2:D35,D35,B$2:B35,"追加")-SUMIFS(Z$2:Z34,D$2:D34,D35,B$2:B34,"赎回"))/(SUMIFS(O$2:O35,D$2:D35,D35,B$2:B35,"追加")-SUMIFS(O$2:O34,D$2:D34,D35,B$2:B34,"赎回")-SUMIFS(O$2:O35,D$2:D35,D35,B$2:B35,"调减")+SUMIFS(O$2:O35,D$2:D35,D35,B$2:B35,"现金分红")+SUMIFS(O$2:O35,D$2:D35,D35,B$2:B35,"分红再投"))*10000</f>
        <v>1.1128</v>
      </c>
      <c r="AB35" s="443">
        <f t="shared" si="11"/>
        <v>0</v>
      </c>
      <c r="AC35" s="448">
        <f t="shared" si="7"/>
        <v>0</v>
      </c>
      <c r="AD35" s="448">
        <f t="shared" si="8"/>
        <v>0</v>
      </c>
    </row>
    <row r="36" spans="1:30">
      <c r="A36" s="435">
        <v>44926</v>
      </c>
      <c r="B36" s="436" t="s">
        <v>1246</v>
      </c>
      <c r="C36" s="437" t="s">
        <v>1275</v>
      </c>
      <c r="D36" s="437" t="s">
        <v>1017</v>
      </c>
      <c r="E36" s="437" t="s">
        <v>1018</v>
      </c>
      <c r="F36" s="437" t="s">
        <v>95</v>
      </c>
      <c r="G36" s="437" t="s">
        <v>95</v>
      </c>
      <c r="H36" s="437"/>
      <c r="I36" s="437" t="s">
        <v>1401</v>
      </c>
      <c r="J36" s="436" t="s">
        <v>636</v>
      </c>
      <c r="K36" s="438" t="s">
        <v>722</v>
      </c>
      <c r="L36" s="438" t="s">
        <v>725</v>
      </c>
      <c r="M36" s="438" t="s">
        <v>725</v>
      </c>
      <c r="N36" s="498">
        <v>300</v>
      </c>
      <c r="O36" s="439">
        <v>1473828.33</v>
      </c>
      <c r="P36" s="440">
        <v>300</v>
      </c>
      <c r="Q36" s="441">
        <v>1</v>
      </c>
      <c r="R36" s="602">
        <v>0</v>
      </c>
      <c r="S36" s="442">
        <f t="shared" si="6"/>
        <v>2.0355152217762025</v>
      </c>
      <c r="T36" s="443">
        <f t="shared" si="0"/>
        <v>1473828.33</v>
      </c>
      <c r="U36" s="444">
        <f t="shared" si="1"/>
        <v>-300</v>
      </c>
      <c r="V36" s="444">
        <f t="shared" si="9"/>
        <v>300</v>
      </c>
      <c r="W36" s="445">
        <f>(-SUMIFS(U$2:U36,D$2:D36,D36,B$2:B36,"追加")-IF(COUNTIF(B$2:B35,"赎回")=0,0,SUMIFS(U$2:U35,D$2:D35,D36,B$2:B35,"赎回")))/(SUMIFS(O$2:O36,D$2:D36,D36,B$2:B36,"追加")-IF(COUNTIF(B$2:B35,"赎回")=0,0,SUMIFS(O$2:O35,D$2:D35,D36,B$2:B35,"赎回")))*10000</f>
        <v>2.0355152217762025</v>
      </c>
      <c r="X36" s="443" t="str">
        <f t="shared" si="10"/>
        <v/>
      </c>
      <c r="Y36" s="446">
        <v>2.097</v>
      </c>
      <c r="Z36" s="447">
        <f t="shared" si="4"/>
        <v>309.061800801</v>
      </c>
      <c r="AA36" s="571">
        <f>(SUMIFS(Z$2:Z36,D$2:D36,D36,B$2:B36,"分红再投")+SUMIFS(Z$2:Z36,D$2:D36,D36,B$2:B36,"现金分红")+SUMIFS(Z$2:Z36,D$2:D36,D36,B$2:B36,"调减")+SUMIFS(Z$2:Z36,D$2:D36,D36,B$2:B36,"追加")-SUMIFS(Z$2:Z35,D$2:D35,D36,B$2:B35,"赎回"))/(SUMIFS(O$2:O36,D$2:D36,D36,B$2:B36,"追加")-SUMIFS(O$2:O35,D$2:D35,D36,B$2:B35,"赎回")-SUMIFS(O$2:O36,D$2:D36,D36,B$2:B36,"调减")+SUMIFS(O$2:O36,D$2:D36,D36,B$2:B36,"现金分红")+SUMIFS(O$2:O36,D$2:D36,D36,B$2:B36,"分红再投"))*10000</f>
        <v>2.097</v>
      </c>
      <c r="AB36" s="443">
        <f t="shared" si="11"/>
        <v>0</v>
      </c>
      <c r="AC36" s="448">
        <f t="shared" si="7"/>
        <v>0</v>
      </c>
      <c r="AD36" s="448">
        <f t="shared" si="8"/>
        <v>0</v>
      </c>
    </row>
    <row r="37" spans="1:30">
      <c r="A37" s="435">
        <v>44926</v>
      </c>
      <c r="B37" s="436" t="s">
        <v>1246</v>
      </c>
      <c r="C37" s="437" t="s">
        <v>1013</v>
      </c>
      <c r="D37" s="437" t="s">
        <v>1012</v>
      </c>
      <c r="E37" s="437" t="s">
        <v>1014</v>
      </c>
      <c r="F37" s="437" t="s">
        <v>95</v>
      </c>
      <c r="G37" s="437" t="s">
        <v>95</v>
      </c>
      <c r="H37" s="437"/>
      <c r="I37" s="437" t="s">
        <v>1121</v>
      </c>
      <c r="J37" s="436" t="s">
        <v>636</v>
      </c>
      <c r="K37" s="438" t="s">
        <v>1465</v>
      </c>
      <c r="L37" s="438" t="s">
        <v>1466</v>
      </c>
      <c r="M37" s="438" t="s">
        <v>1466</v>
      </c>
      <c r="N37" s="498">
        <v>1000</v>
      </c>
      <c r="O37" s="439">
        <v>9818360.3300000001</v>
      </c>
      <c r="P37" s="440">
        <v>1000</v>
      </c>
      <c r="Q37" s="441">
        <v>1</v>
      </c>
      <c r="R37" s="602">
        <v>0</v>
      </c>
      <c r="S37" s="442">
        <f t="shared" si="6"/>
        <v>1.0185000003967057</v>
      </c>
      <c r="T37" s="443">
        <f t="shared" si="0"/>
        <v>9818360.3300000001</v>
      </c>
      <c r="U37" s="444">
        <f t="shared" si="1"/>
        <v>-1000</v>
      </c>
      <c r="V37" s="444">
        <f t="shared" si="9"/>
        <v>1000</v>
      </c>
      <c r="W37" s="445">
        <f>(-SUMIFS(U$2:U37,D$2:D37,D37,B$2:B37,"追加")-IF(COUNTIF(B$2:B36,"赎回")=0,0,SUMIFS(U$2:U36,D$2:D36,D37,B$2:B36,"赎回")))/(SUMIFS(O$2:O37,D$2:D37,D37,B$2:B37,"追加")-IF(COUNTIF(B$2:B36,"赎回")=0,0,SUMIFS(O$2:O36,D$2:D36,D37,B$2:B36,"赎回")))*10000</f>
        <v>1.0185000003967057</v>
      </c>
      <c r="X37" s="443" t="str">
        <f t="shared" si="10"/>
        <v/>
      </c>
      <c r="Y37" s="446">
        <v>1.0246999999999999</v>
      </c>
      <c r="Z37" s="447">
        <f t="shared" si="4"/>
        <v>1006.0873830150999</v>
      </c>
      <c r="AA37" s="571">
        <f>(SUMIFS(Z$2:Z37,D$2:D37,D37,B$2:B37,"分红再投")+SUMIFS(Z$2:Z37,D$2:D37,D37,B$2:B37,"现金分红")+SUMIFS(Z$2:Z37,D$2:D37,D37,B$2:B37,"调减")+SUMIFS(Z$2:Z37,D$2:D37,D37,B$2:B37,"追加")-SUMIFS(Z$2:Z36,D$2:D36,D37,B$2:B36,"赎回"))/(SUMIFS(O$2:O37,D$2:D37,D37,B$2:B37,"追加")-SUMIFS(O$2:O36,D$2:D36,D37,B$2:B36,"赎回")-SUMIFS(O$2:O37,D$2:D37,D37,B$2:B37,"调减")+SUMIFS(O$2:O37,D$2:D37,D37,B$2:B37,"现金分红")+SUMIFS(O$2:O37,D$2:D37,D37,B$2:B37,"分红再投"))*10000</f>
        <v>1.0246999999999999</v>
      </c>
      <c r="AB37" s="443">
        <f t="shared" si="11"/>
        <v>0</v>
      </c>
      <c r="AC37" s="448">
        <f t="shared" si="7"/>
        <v>0</v>
      </c>
      <c r="AD37" s="448">
        <f t="shared" si="8"/>
        <v>0</v>
      </c>
    </row>
    <row r="38" spans="1:30">
      <c r="A38" s="435">
        <v>44926</v>
      </c>
      <c r="B38" s="436" t="s">
        <v>1246</v>
      </c>
      <c r="C38" s="437" t="s">
        <v>1276</v>
      </c>
      <c r="D38" s="437" t="s">
        <v>1001</v>
      </c>
      <c r="E38" s="437" t="s">
        <v>998</v>
      </c>
      <c r="F38" s="437" t="s">
        <v>95</v>
      </c>
      <c r="G38" s="437" t="s">
        <v>95</v>
      </c>
      <c r="H38" s="437"/>
      <c r="I38" s="437" t="s">
        <v>1402</v>
      </c>
      <c r="J38" s="436" t="s">
        <v>636</v>
      </c>
      <c r="K38" s="438" t="s">
        <v>1467</v>
      </c>
      <c r="L38" s="438" t="s">
        <v>1468</v>
      </c>
      <c r="M38" s="438" t="s">
        <v>1468</v>
      </c>
      <c r="N38" s="498">
        <v>100</v>
      </c>
      <c r="O38" s="439">
        <v>762195.12</v>
      </c>
      <c r="P38" s="440">
        <v>100</v>
      </c>
      <c r="Q38" s="441">
        <v>1</v>
      </c>
      <c r="R38" s="602">
        <v>0</v>
      </c>
      <c r="S38" s="442">
        <f t="shared" si="6"/>
        <v>1.31200000335872</v>
      </c>
      <c r="T38" s="443">
        <f t="shared" si="0"/>
        <v>762195.12</v>
      </c>
      <c r="U38" s="444">
        <f t="shared" si="1"/>
        <v>-100</v>
      </c>
      <c r="V38" s="444">
        <f t="shared" si="9"/>
        <v>100</v>
      </c>
      <c r="W38" s="445">
        <f>(-SUMIFS(U$2:U38,D$2:D38,D38,B$2:B38,"追加")-IF(COUNTIF(B$2:B37,"赎回")=0,0,SUMIFS(U$2:U37,D$2:D37,D38,B$2:B37,"赎回")))/(SUMIFS(O$2:O38,D$2:D38,D38,B$2:B38,"追加")-IF(COUNTIF(B$2:B37,"赎回")=0,0,SUMIFS(O$2:O37,D$2:D37,D38,B$2:B37,"赎回")))*10000</f>
        <v>1.31200000335872</v>
      </c>
      <c r="X38" s="443" t="str">
        <f t="shared" si="10"/>
        <v/>
      </c>
      <c r="Y38" s="446">
        <v>1.3220000000000001</v>
      </c>
      <c r="Z38" s="447">
        <f t="shared" si="4"/>
        <v>100.76219486400001</v>
      </c>
      <c r="AA38" s="571">
        <f>(SUMIFS(Z$2:Z38,D$2:D38,D38,B$2:B38,"分红再投")+SUMIFS(Z$2:Z38,D$2:D38,D38,B$2:B38,"现金分红")+SUMIFS(Z$2:Z38,D$2:D38,D38,B$2:B38,"调减")+SUMIFS(Z$2:Z38,D$2:D38,D38,B$2:B38,"追加")-SUMIFS(Z$2:Z37,D$2:D37,D38,B$2:B37,"赎回"))/(SUMIFS(O$2:O38,D$2:D38,D38,B$2:B38,"追加")-SUMIFS(O$2:O37,D$2:D37,D38,B$2:B37,"赎回")-SUMIFS(O$2:O38,D$2:D38,D38,B$2:B38,"调减")+SUMIFS(O$2:O38,D$2:D38,D38,B$2:B38,"现金分红")+SUMIFS(O$2:O38,D$2:D38,D38,B$2:B38,"分红再投"))*10000</f>
        <v>1.3220000000000001</v>
      </c>
      <c r="AB38" s="443">
        <f t="shared" si="11"/>
        <v>0</v>
      </c>
      <c r="AC38" s="448">
        <f t="shared" si="7"/>
        <v>0</v>
      </c>
      <c r="AD38" s="448">
        <f t="shared" si="8"/>
        <v>0</v>
      </c>
    </row>
    <row r="39" spans="1:30">
      <c r="A39" s="435">
        <v>44926</v>
      </c>
      <c r="B39" s="436" t="s">
        <v>1246</v>
      </c>
      <c r="C39" s="437" t="s">
        <v>1277</v>
      </c>
      <c r="D39" s="437" t="s">
        <v>993</v>
      </c>
      <c r="E39" s="437" t="s">
        <v>995</v>
      </c>
      <c r="F39" s="437" t="s">
        <v>111</v>
      </c>
      <c r="G39" s="437" t="s">
        <v>111</v>
      </c>
      <c r="H39" s="437" t="s">
        <v>1093</v>
      </c>
      <c r="I39" s="437" t="s">
        <v>1116</v>
      </c>
      <c r="J39" s="436" t="s">
        <v>636</v>
      </c>
      <c r="K39" s="438" t="s">
        <v>1469</v>
      </c>
      <c r="L39" s="438" t="s">
        <v>676</v>
      </c>
      <c r="M39" s="438" t="s">
        <v>676</v>
      </c>
      <c r="N39" s="498">
        <v>100</v>
      </c>
      <c r="O39" s="439">
        <v>1026904.91</v>
      </c>
      <c r="P39" s="440">
        <v>100</v>
      </c>
      <c r="Q39" s="441">
        <v>1</v>
      </c>
      <c r="R39" s="602">
        <v>0</v>
      </c>
      <c r="S39" s="442">
        <f t="shared" si="6"/>
        <v>0.9737999986775796</v>
      </c>
      <c r="T39" s="443">
        <f t="shared" si="0"/>
        <v>1026904.91</v>
      </c>
      <c r="U39" s="444">
        <f t="shared" si="1"/>
        <v>-100</v>
      </c>
      <c r="V39" s="444">
        <f t="shared" si="9"/>
        <v>100</v>
      </c>
      <c r="W39" s="445">
        <f>(-SUMIFS(U$2:U39,D$2:D39,D39,B$2:B39,"追加")-IF(COUNTIF(B$2:B38,"赎回")=0,0,SUMIFS(U$2:U38,D$2:D38,D39,B$2:B38,"赎回")))/(SUMIFS(O$2:O39,D$2:D39,D39,B$2:B39,"追加")-IF(COUNTIF(B$2:B38,"赎回")=0,0,SUMIFS(O$2:O38,D$2:D38,D39,B$2:B38,"赎回")))*10000</f>
        <v>0.9737999986775796</v>
      </c>
      <c r="X39" s="443" t="str">
        <f t="shared" si="10"/>
        <v/>
      </c>
      <c r="Y39" s="446">
        <v>0.95630000000000004</v>
      </c>
      <c r="Z39" s="447">
        <f t="shared" si="4"/>
        <v>98.202916543300006</v>
      </c>
      <c r="AA39" s="571">
        <f>(SUMIFS(Z$2:Z39,D$2:D39,D39,B$2:B39,"分红再投")+SUMIFS(Z$2:Z39,D$2:D39,D39,B$2:B39,"现金分红")+SUMIFS(Z$2:Z39,D$2:D39,D39,B$2:B39,"调减")+SUMIFS(Z$2:Z39,D$2:D39,D39,B$2:B39,"追加")-SUMIFS(Z$2:Z38,D$2:D38,D39,B$2:B38,"赎回"))/(SUMIFS(O$2:O39,D$2:D39,D39,B$2:B39,"追加")-SUMIFS(O$2:O38,D$2:D38,D39,B$2:B38,"赎回")-SUMIFS(O$2:O39,D$2:D39,D39,B$2:B39,"调减")+SUMIFS(O$2:O39,D$2:D39,D39,B$2:B39,"现金分红")+SUMIFS(O$2:O39,D$2:D39,D39,B$2:B39,"分红再投"))*10000</f>
        <v>0.95630000000000004</v>
      </c>
      <c r="AB39" s="443">
        <f t="shared" si="11"/>
        <v>0</v>
      </c>
      <c r="AC39" s="448">
        <f t="shared" si="7"/>
        <v>0</v>
      </c>
      <c r="AD39" s="448">
        <f t="shared" si="8"/>
        <v>0</v>
      </c>
    </row>
    <row r="40" spans="1:30" s="48" customFormat="1">
      <c r="A40" s="449">
        <v>44926</v>
      </c>
      <c r="B40" s="450" t="s">
        <v>1246</v>
      </c>
      <c r="C40" s="451" t="s">
        <v>1278</v>
      </c>
      <c r="D40" s="451" t="s">
        <v>1000</v>
      </c>
      <c r="E40" s="451" t="s">
        <v>991</v>
      </c>
      <c r="F40" s="451" t="s">
        <v>95</v>
      </c>
      <c r="G40" s="451" t="s">
        <v>95</v>
      </c>
      <c r="H40" s="451"/>
      <c r="I40" s="451" t="s">
        <v>1403</v>
      </c>
      <c r="J40" s="450" t="s">
        <v>636</v>
      </c>
      <c r="K40" s="452" t="s">
        <v>741</v>
      </c>
      <c r="L40" s="452" t="s">
        <v>1470</v>
      </c>
      <c r="M40" s="452" t="s">
        <v>1470</v>
      </c>
      <c r="N40" s="499">
        <v>100</v>
      </c>
      <c r="O40" s="453">
        <v>891662.95</v>
      </c>
      <c r="P40" s="454">
        <f>100</f>
        <v>100</v>
      </c>
      <c r="Q40" s="455">
        <v>1</v>
      </c>
      <c r="R40" s="602">
        <v>0</v>
      </c>
      <c r="S40" s="456">
        <v>0.98009999999999997</v>
      </c>
      <c r="T40" s="457">
        <f t="shared" si="0"/>
        <v>891662.95</v>
      </c>
      <c r="U40" s="458">
        <f t="shared" si="1"/>
        <v>-100</v>
      </c>
      <c r="V40" s="458">
        <f t="shared" si="9"/>
        <v>100</v>
      </c>
      <c r="W40" s="456">
        <v>0.98009999999999997</v>
      </c>
      <c r="X40" s="457" t="str">
        <f t="shared" si="10"/>
        <v/>
      </c>
      <c r="Y40" s="459">
        <v>1.0014000000000001</v>
      </c>
      <c r="Z40" s="460">
        <f t="shared" si="4"/>
        <v>89.291127813000003</v>
      </c>
      <c r="AA40" s="571">
        <f>(SUMIFS(Z$2:Z40,D$2:D40,D40,B$2:B40,"分红再投")+SUMIFS(Z$2:Z40,D$2:D40,D40,B$2:B40,"现金分红")+SUMIFS(Z$2:Z40,D$2:D40,D40,B$2:B40,"调减")+SUMIFS(Z$2:Z40,D$2:D40,D40,B$2:B40,"追加")-SUMIFS(Z$2:Z39,D$2:D39,D40,B$2:B39,"赎回"))/(SUMIFS(O$2:O40,D$2:D40,D40,B$2:B40,"追加")-SUMIFS(O$2:O39,D$2:D39,D40,B$2:B39,"赎回")-SUMIFS(O$2:O40,D$2:D40,D40,B$2:B40,"调减")+SUMIFS(O$2:O40,D$2:D40,D40,B$2:B40,"现金分红")+SUMIFS(O$2:O40,D$2:D40,D40,B$2:B40,"分红再投"))*10000</f>
        <v>1.0014000000000001</v>
      </c>
      <c r="AB40" s="457">
        <f t="shared" si="11"/>
        <v>0</v>
      </c>
      <c r="AC40" s="448">
        <f t="shared" si="7"/>
        <v>0</v>
      </c>
      <c r="AD40" s="448">
        <f t="shared" si="8"/>
        <v>0</v>
      </c>
    </row>
    <row r="41" spans="1:30">
      <c r="A41" s="435">
        <v>44926</v>
      </c>
      <c r="B41" s="436" t="s">
        <v>1246</v>
      </c>
      <c r="C41" s="437" t="s">
        <v>1279</v>
      </c>
      <c r="D41" s="437" t="s">
        <v>999</v>
      </c>
      <c r="E41" s="437" t="s">
        <v>988</v>
      </c>
      <c r="F41" s="437" t="s">
        <v>111</v>
      </c>
      <c r="G41" s="437" t="s">
        <v>111</v>
      </c>
      <c r="H41" s="437" t="s">
        <v>1093</v>
      </c>
      <c r="I41" s="437" t="s">
        <v>1404</v>
      </c>
      <c r="J41" s="436" t="s">
        <v>636</v>
      </c>
      <c r="K41" s="438" t="s">
        <v>841</v>
      </c>
      <c r="L41" s="438" t="s">
        <v>708</v>
      </c>
      <c r="M41" s="438" t="s">
        <v>708</v>
      </c>
      <c r="N41" s="498">
        <v>200</v>
      </c>
      <c r="O41" s="439">
        <v>1688761.29</v>
      </c>
      <c r="P41" s="440">
        <v>200</v>
      </c>
      <c r="Q41" s="441">
        <v>1</v>
      </c>
      <c r="R41" s="602">
        <v>0</v>
      </c>
      <c r="S41" s="442">
        <f t="shared" si="6"/>
        <v>1.1843000025184141</v>
      </c>
      <c r="T41" s="443">
        <f t="shared" si="0"/>
        <v>1688761.29</v>
      </c>
      <c r="U41" s="444">
        <f t="shared" si="1"/>
        <v>-200</v>
      </c>
      <c r="V41" s="444">
        <f t="shared" si="9"/>
        <v>200</v>
      </c>
      <c r="W41" s="445">
        <f>(-SUMIFS(U$2:U41,D$2:D41,D41,B$2:B41,"追加")-IF(COUNTIF(B$2:B40,"赎回")=0,0,SUMIFS(U$2:U40,D$2:D40,D41,B$2:B40,"赎回")))/(SUMIFS(O$2:O41,D$2:D41,D41,B$2:B41,"追加")-IF(COUNTIF(B$2:B40,"赎回")=0,0,SUMIFS(O$2:O40,D$2:D40,D41,B$2:B40,"赎回")))*10000</f>
        <v>1.1843000025184141</v>
      </c>
      <c r="X41" s="443" t="str">
        <f t="shared" si="10"/>
        <v/>
      </c>
      <c r="Y41" s="446">
        <v>1.0998000000000001</v>
      </c>
      <c r="Z41" s="447">
        <f t="shared" si="4"/>
        <v>185.72996667420003</v>
      </c>
      <c r="AA41" s="571">
        <f>(SUMIFS(Z$2:Z41,D$2:D41,D41,B$2:B41,"分红再投")+SUMIFS(Z$2:Z41,D$2:D41,D41,B$2:B41,"现金分红")+SUMIFS(Z$2:Z41,D$2:D41,D41,B$2:B41,"调减")+SUMIFS(Z$2:Z41,D$2:D41,D41,B$2:B41,"追加")-SUMIFS(Z$2:Z40,D$2:D40,D41,B$2:B40,"赎回"))/(SUMIFS(O$2:O41,D$2:D41,D41,B$2:B41,"追加")-SUMIFS(O$2:O40,D$2:D40,D41,B$2:B40,"赎回")-SUMIFS(O$2:O41,D$2:D41,D41,B$2:B41,"调减")+SUMIFS(O$2:O41,D$2:D41,D41,B$2:B41,"现金分红")+SUMIFS(O$2:O41,D$2:D41,D41,B$2:B41,"分红再投"))*10000</f>
        <v>1.0998000000000001</v>
      </c>
      <c r="AB41" s="443">
        <f t="shared" si="11"/>
        <v>0</v>
      </c>
      <c r="AC41" s="448">
        <f t="shared" si="7"/>
        <v>0</v>
      </c>
      <c r="AD41" s="448">
        <f t="shared" si="8"/>
        <v>0</v>
      </c>
    </row>
    <row r="42" spans="1:30">
      <c r="A42" s="435">
        <v>44926</v>
      </c>
      <c r="B42" s="436" t="s">
        <v>1246</v>
      </c>
      <c r="C42" s="437" t="s">
        <v>1280</v>
      </c>
      <c r="D42" s="437" t="s">
        <v>983</v>
      </c>
      <c r="E42" s="437" t="s">
        <v>987</v>
      </c>
      <c r="F42" s="437" t="s">
        <v>1384</v>
      </c>
      <c r="G42" s="437" t="s">
        <v>1384</v>
      </c>
      <c r="H42" s="437"/>
      <c r="I42" s="437" t="s">
        <v>1405</v>
      </c>
      <c r="J42" s="436" t="s">
        <v>636</v>
      </c>
      <c r="K42" s="438" t="s">
        <v>1471</v>
      </c>
      <c r="L42" s="438" t="s">
        <v>1472</v>
      </c>
      <c r="M42" s="438" t="s">
        <v>1472</v>
      </c>
      <c r="N42" s="498">
        <v>100</v>
      </c>
      <c r="O42" s="439">
        <v>933445.35</v>
      </c>
      <c r="P42" s="440">
        <v>100</v>
      </c>
      <c r="Q42" s="441">
        <v>1</v>
      </c>
      <c r="R42" s="602">
        <v>0</v>
      </c>
      <c r="S42" s="442">
        <f t="shared" si="6"/>
        <v>1.0712999962986587</v>
      </c>
      <c r="T42" s="443">
        <f t="shared" si="0"/>
        <v>933445.35</v>
      </c>
      <c r="U42" s="444">
        <f t="shared" si="1"/>
        <v>-100</v>
      </c>
      <c r="V42" s="444">
        <f t="shared" si="9"/>
        <v>100</v>
      </c>
      <c r="W42" s="445">
        <f>(-SUMIFS(U$2:U42,D$2:D42,D42,B$2:B42,"追加")-IF(COUNTIF(B$2:B41,"赎回")=0,0,SUMIFS(U$2:U41,D$2:D41,D42,B$2:B41,"赎回")))/(SUMIFS(O$2:O42,D$2:D42,D42,B$2:B42,"追加")-IF(COUNTIF(B$2:B41,"赎回")=0,0,SUMIFS(O$2:O41,D$2:D41,D42,B$2:B41,"赎回")))*10000</f>
        <v>1.0712999962986587</v>
      </c>
      <c r="X42" s="443" t="str">
        <f t="shared" si="10"/>
        <v/>
      </c>
      <c r="Y42" s="446">
        <v>1.0410999999999999</v>
      </c>
      <c r="Z42" s="447">
        <f t="shared" si="4"/>
        <v>97.18099538849998</v>
      </c>
      <c r="AA42" s="571">
        <f>(SUMIFS(Z$2:Z42,D$2:D42,D42,B$2:B42,"分红再投")+SUMIFS(Z$2:Z42,D$2:D42,D42,B$2:B42,"现金分红")+SUMIFS(Z$2:Z42,D$2:D42,D42,B$2:B42,"调减")+SUMIFS(Z$2:Z42,D$2:D42,D42,B$2:B42,"追加")-SUMIFS(Z$2:Z41,D$2:D41,D42,B$2:B41,"赎回"))/(SUMIFS(O$2:O42,D$2:D42,D42,B$2:B42,"追加")-SUMIFS(O$2:O41,D$2:D41,D42,B$2:B41,"赎回")-SUMIFS(O$2:O42,D$2:D42,D42,B$2:B42,"调减")+SUMIFS(O$2:O42,D$2:D42,D42,B$2:B42,"现金分红")+SUMIFS(O$2:O42,D$2:D42,D42,B$2:B42,"分红再投"))*10000</f>
        <v>1.0410999999999997</v>
      </c>
      <c r="AB42" s="443">
        <f t="shared" si="11"/>
        <v>0</v>
      </c>
      <c r="AC42" s="448">
        <f t="shared" si="7"/>
        <v>0</v>
      </c>
      <c r="AD42" s="448">
        <f t="shared" si="8"/>
        <v>0</v>
      </c>
    </row>
    <row r="43" spans="1:30">
      <c r="A43" s="435">
        <v>44926</v>
      </c>
      <c r="B43" s="436" t="s">
        <v>1246</v>
      </c>
      <c r="C43" s="437" t="s">
        <v>1281</v>
      </c>
      <c r="D43" s="437" t="s">
        <v>965</v>
      </c>
      <c r="E43" s="437" t="s">
        <v>966</v>
      </c>
      <c r="F43" s="437" t="s">
        <v>1384</v>
      </c>
      <c r="G43" s="437" t="s">
        <v>1384</v>
      </c>
      <c r="H43" s="437"/>
      <c r="I43" s="437" t="s">
        <v>1406</v>
      </c>
      <c r="J43" s="436" t="s">
        <v>636</v>
      </c>
      <c r="K43" s="438" t="s">
        <v>807</v>
      </c>
      <c r="L43" s="438" t="s">
        <v>1473</v>
      </c>
      <c r="M43" s="438" t="s">
        <v>1473</v>
      </c>
      <c r="N43" s="498">
        <v>100</v>
      </c>
      <c r="O43" s="439">
        <v>982318.27</v>
      </c>
      <c r="P43" s="440">
        <v>100</v>
      </c>
      <c r="Q43" s="441">
        <v>1</v>
      </c>
      <c r="R43" s="602">
        <v>0</v>
      </c>
      <c r="S43" s="442">
        <f t="shared" si="6"/>
        <v>1.0180000011605199</v>
      </c>
      <c r="T43" s="443">
        <f t="shared" si="0"/>
        <v>982318.27</v>
      </c>
      <c r="U43" s="444">
        <f t="shared" si="1"/>
        <v>-100</v>
      </c>
      <c r="V43" s="444">
        <f t="shared" si="9"/>
        <v>100</v>
      </c>
      <c r="W43" s="445">
        <f>(-SUMIFS(U$2:U43,D$2:D43,D43,B$2:B43,"追加")-IF(COUNTIF(B$2:B42,"赎回")=0,0,SUMIFS(U$2:U42,D$2:D42,D43,B$2:B42,"赎回")))/(SUMIFS(O$2:O43,D$2:D43,D43,B$2:B43,"追加")-IF(COUNTIF(B$2:B42,"赎回")=0,0,SUMIFS(O$2:O42,D$2:D42,D43,B$2:B42,"赎回")))*10000</f>
        <v>1.0180000011605199</v>
      </c>
      <c r="X43" s="443" t="str">
        <f t="shared" si="10"/>
        <v/>
      </c>
      <c r="Y43" s="446">
        <v>0.96799999999999997</v>
      </c>
      <c r="Z43" s="447">
        <f t="shared" si="4"/>
        <v>95.088408536000003</v>
      </c>
      <c r="AA43" s="571">
        <f>(SUMIFS(Z$2:Z43,D$2:D43,D43,B$2:B43,"分红再投")+SUMIFS(Z$2:Z43,D$2:D43,D43,B$2:B43,"现金分红")+SUMIFS(Z$2:Z43,D$2:D43,D43,B$2:B43,"调减")+SUMIFS(Z$2:Z43,D$2:D43,D43,B$2:B43,"追加")-SUMIFS(Z$2:Z42,D$2:D42,D43,B$2:B42,"赎回"))/(SUMIFS(O$2:O43,D$2:D43,D43,B$2:B43,"追加")-SUMIFS(O$2:O42,D$2:D42,D43,B$2:B42,"赎回")-SUMIFS(O$2:O43,D$2:D43,D43,B$2:B43,"调减")+SUMIFS(O$2:O43,D$2:D43,D43,B$2:B43,"现金分红")+SUMIFS(O$2:O43,D$2:D43,D43,B$2:B43,"分红再投"))*10000</f>
        <v>0.96799999999999997</v>
      </c>
      <c r="AB43" s="443">
        <f t="shared" si="11"/>
        <v>0</v>
      </c>
      <c r="AC43" s="448">
        <f t="shared" si="7"/>
        <v>0</v>
      </c>
      <c r="AD43" s="448">
        <f t="shared" si="8"/>
        <v>0</v>
      </c>
    </row>
    <row r="44" spans="1:30">
      <c r="A44" s="435">
        <v>44926</v>
      </c>
      <c r="B44" s="436" t="s">
        <v>1246</v>
      </c>
      <c r="C44" s="437" t="s">
        <v>1282</v>
      </c>
      <c r="D44" s="437" t="s">
        <v>960</v>
      </c>
      <c r="E44" s="437" t="s">
        <v>962</v>
      </c>
      <c r="F44" s="437" t="s">
        <v>111</v>
      </c>
      <c r="G44" s="437" t="s">
        <v>111</v>
      </c>
      <c r="H44" s="437" t="s">
        <v>1093</v>
      </c>
      <c r="I44" s="437" t="s">
        <v>1407</v>
      </c>
      <c r="J44" s="436" t="s">
        <v>636</v>
      </c>
      <c r="K44" s="438" t="s">
        <v>741</v>
      </c>
      <c r="L44" s="438" t="s">
        <v>743</v>
      </c>
      <c r="M44" s="438" t="s">
        <v>743</v>
      </c>
      <c r="N44" s="498">
        <v>300</v>
      </c>
      <c r="O44" s="439">
        <v>1239362.1399999999</v>
      </c>
      <c r="P44" s="440">
        <v>300</v>
      </c>
      <c r="Q44" s="441">
        <v>1</v>
      </c>
      <c r="R44" s="602">
        <v>0</v>
      </c>
      <c r="S44" s="442">
        <f t="shared" si="6"/>
        <v>2.4206000031596902</v>
      </c>
      <c r="T44" s="443">
        <f t="shared" si="0"/>
        <v>1239362.1399999999</v>
      </c>
      <c r="U44" s="444">
        <f t="shared" si="1"/>
        <v>-300</v>
      </c>
      <c r="V44" s="444">
        <f t="shared" si="9"/>
        <v>300</v>
      </c>
      <c r="W44" s="445">
        <f>(-SUMIFS(U$2:U44,D$2:D44,D44,B$2:B44,"追加")-IF(COUNTIF(B$2:B43,"赎回")=0,0,SUMIFS(U$2:U43,D$2:D43,D44,B$2:B43,"赎回")))/(SUMIFS(O$2:O44,D$2:D44,D44,B$2:B44,"追加")-IF(COUNTIF(B$2:B43,"赎回")=0,0,SUMIFS(O$2:O43,D$2:D43,D44,B$2:B43,"赎回")))*10000</f>
        <v>2.4206000031596902</v>
      </c>
      <c r="X44" s="443" t="str">
        <f t="shared" si="10"/>
        <v/>
      </c>
      <c r="Y44" s="446">
        <v>2.4592999999999998</v>
      </c>
      <c r="Z44" s="447">
        <f t="shared" si="4"/>
        <v>304.79633109019994</v>
      </c>
      <c r="AA44" s="571">
        <f>(SUMIFS(Z$2:Z44,D$2:D44,D44,B$2:B44,"分红再投")+SUMIFS(Z$2:Z44,D$2:D44,D44,B$2:B44,"现金分红")+SUMIFS(Z$2:Z44,D$2:D44,D44,B$2:B44,"调减")+SUMIFS(Z$2:Z44,D$2:D44,D44,B$2:B44,"追加")-SUMIFS(Z$2:Z43,D$2:D43,D44,B$2:B43,"赎回"))/(SUMIFS(O$2:O44,D$2:D44,D44,B$2:B44,"追加")-SUMIFS(O$2:O43,D$2:D43,D44,B$2:B43,"赎回")-SUMIFS(O$2:O44,D$2:D44,D44,B$2:B44,"调减")+SUMIFS(O$2:O44,D$2:D44,D44,B$2:B44,"现金分红")+SUMIFS(O$2:O44,D$2:D44,D44,B$2:B44,"分红再投"))*10000</f>
        <v>2.4592999999999998</v>
      </c>
      <c r="AB44" s="443">
        <f t="shared" si="11"/>
        <v>0</v>
      </c>
      <c r="AC44" s="448">
        <f t="shared" si="7"/>
        <v>0</v>
      </c>
      <c r="AD44" s="448">
        <f t="shared" si="8"/>
        <v>0</v>
      </c>
    </row>
    <row r="45" spans="1:30">
      <c r="A45" s="435">
        <v>44926</v>
      </c>
      <c r="B45" s="436" t="s">
        <v>1246</v>
      </c>
      <c r="C45" s="437" t="s">
        <v>1283</v>
      </c>
      <c r="D45" s="437" t="s">
        <v>950</v>
      </c>
      <c r="E45" s="437" t="s">
        <v>951</v>
      </c>
      <c r="F45" s="437" t="s">
        <v>111</v>
      </c>
      <c r="G45" s="437" t="s">
        <v>111</v>
      </c>
      <c r="H45" s="437" t="s">
        <v>1093</v>
      </c>
      <c r="I45" s="437" t="s">
        <v>1116</v>
      </c>
      <c r="J45" s="436" t="s">
        <v>636</v>
      </c>
      <c r="K45" s="438" t="s">
        <v>1474</v>
      </c>
      <c r="L45" s="438" t="s">
        <v>1475</v>
      </c>
      <c r="M45" s="438" t="s">
        <v>1475</v>
      </c>
      <c r="N45" s="498">
        <v>800</v>
      </c>
      <c r="O45" s="439">
        <v>8639298.7800000012</v>
      </c>
      <c r="P45" s="440">
        <v>800</v>
      </c>
      <c r="Q45" s="441">
        <v>1</v>
      </c>
      <c r="R45" s="602">
        <v>0</v>
      </c>
      <c r="S45" s="442">
        <f t="shared" si="6"/>
        <v>0.92600107991634928</v>
      </c>
      <c r="T45" s="443">
        <f t="shared" si="0"/>
        <v>8639298.7800000012</v>
      </c>
      <c r="U45" s="444">
        <f t="shared" si="1"/>
        <v>-800</v>
      </c>
      <c r="V45" s="444">
        <f t="shared" si="9"/>
        <v>800</v>
      </c>
      <c r="W45" s="445">
        <f>(-SUMIFS(U$2:U45,D$2:D45,D45,B$2:B45,"追加")-IF(COUNTIF(B$2:B44,"赎回")=0,0,SUMIFS(U$2:U44,D$2:D44,D45,B$2:B44,"赎回")))/(SUMIFS(O$2:O45,D$2:D45,D45,B$2:B45,"追加")-IF(COUNTIF(B$2:B44,"赎回")=0,0,SUMIFS(O$2:O44,D$2:D44,D45,B$2:B44,"赎回")))*10000</f>
        <v>0.92600107991634928</v>
      </c>
      <c r="X45" s="443" t="str">
        <f t="shared" si="10"/>
        <v/>
      </c>
      <c r="Y45" s="446">
        <v>0.99399999999999999</v>
      </c>
      <c r="Z45" s="447">
        <f t="shared" si="4"/>
        <v>858.74629873200001</v>
      </c>
      <c r="AA45" s="571">
        <f>(SUMIFS(Z$2:Z45,D$2:D45,D45,B$2:B45,"分红再投")+SUMIFS(Z$2:Z45,D$2:D45,D45,B$2:B45,"现金分红")+SUMIFS(Z$2:Z45,D$2:D45,D45,B$2:B45,"调减")+SUMIFS(Z$2:Z45,D$2:D45,D45,B$2:B45,"追加")-SUMIFS(Z$2:Z44,D$2:D44,D45,B$2:B44,"赎回"))/(SUMIFS(O$2:O45,D$2:D45,D45,B$2:B45,"追加")-SUMIFS(O$2:O44,D$2:D44,D45,B$2:B44,"赎回")-SUMIFS(O$2:O45,D$2:D45,D45,B$2:B45,"调减")+SUMIFS(O$2:O45,D$2:D45,D45,B$2:B45,"现金分红")+SUMIFS(O$2:O45,D$2:D45,D45,B$2:B45,"分红再投"))*10000</f>
        <v>0.99399999999999988</v>
      </c>
      <c r="AB45" s="443">
        <f t="shared" si="11"/>
        <v>0</v>
      </c>
      <c r="AC45" s="448">
        <f t="shared" si="7"/>
        <v>0</v>
      </c>
      <c r="AD45" s="448">
        <f t="shared" si="8"/>
        <v>0</v>
      </c>
    </row>
    <row r="46" spans="1:30">
      <c r="A46" s="435">
        <v>44926</v>
      </c>
      <c r="B46" s="436" t="s">
        <v>1246</v>
      </c>
      <c r="C46" s="437" t="s">
        <v>1284</v>
      </c>
      <c r="D46" s="437" t="s">
        <v>964</v>
      </c>
      <c r="E46" s="437" t="s">
        <v>946</v>
      </c>
      <c r="F46" s="437" t="s">
        <v>1408</v>
      </c>
      <c r="G46" s="437" t="s">
        <v>1408</v>
      </c>
      <c r="H46" s="437" t="s">
        <v>1093</v>
      </c>
      <c r="I46" s="437" t="s">
        <v>1120</v>
      </c>
      <c r="J46" s="436" t="s">
        <v>636</v>
      </c>
      <c r="K46" s="438" t="s">
        <v>1047</v>
      </c>
      <c r="L46" s="438" t="s">
        <v>738</v>
      </c>
      <c r="M46" s="438" t="s">
        <v>738</v>
      </c>
      <c r="N46" s="498">
        <v>200</v>
      </c>
      <c r="O46" s="439">
        <v>1350530.08</v>
      </c>
      <c r="P46" s="440">
        <v>200</v>
      </c>
      <c r="Q46" s="441">
        <v>1</v>
      </c>
      <c r="R46" s="602">
        <v>0</v>
      </c>
      <c r="S46" s="442">
        <f t="shared" si="6"/>
        <v>1.4809000033527575</v>
      </c>
      <c r="T46" s="443">
        <f t="shared" si="0"/>
        <v>1350530.08</v>
      </c>
      <c r="U46" s="444">
        <f t="shared" si="1"/>
        <v>-200</v>
      </c>
      <c r="V46" s="444">
        <f t="shared" si="9"/>
        <v>200</v>
      </c>
      <c r="W46" s="445">
        <f>(-SUMIFS(U$2:U46,D$2:D46,D46,B$2:B46,"追加")-IF(COUNTIF(B$2:B45,"赎回")=0,0,SUMIFS(U$2:U45,D$2:D45,D46,B$2:B45,"赎回")))/(SUMIFS(O$2:O46,D$2:D46,D46,B$2:B46,"追加")-IF(COUNTIF(B$2:B45,"赎回")=0,0,SUMIFS(O$2:O45,D$2:D45,D46,B$2:B45,"赎回")))*10000</f>
        <v>1.4809000033527575</v>
      </c>
      <c r="X46" s="443" t="str">
        <f t="shared" si="10"/>
        <v/>
      </c>
      <c r="Y46" s="446">
        <v>1.4371</v>
      </c>
      <c r="Z46" s="447">
        <f t="shared" si="4"/>
        <v>194.08467779680001</v>
      </c>
      <c r="AA46" s="571">
        <f>(SUMIFS(Z$2:Z46,D$2:D46,D46,B$2:B46,"分红再投")+SUMIFS(Z$2:Z46,D$2:D46,D46,B$2:B46,"现金分红")+SUMIFS(Z$2:Z46,D$2:D46,D46,B$2:B46,"调减")+SUMIFS(Z$2:Z46,D$2:D46,D46,B$2:B46,"追加")-SUMIFS(Z$2:Z45,D$2:D45,D46,B$2:B45,"赎回"))/(SUMIFS(O$2:O46,D$2:D46,D46,B$2:B46,"追加")-SUMIFS(O$2:O45,D$2:D45,D46,B$2:B45,"赎回")-SUMIFS(O$2:O46,D$2:D46,D46,B$2:B46,"调减")+SUMIFS(O$2:O46,D$2:D46,D46,B$2:B46,"现金分红")+SUMIFS(O$2:O46,D$2:D46,D46,B$2:B46,"分红再投"))*10000</f>
        <v>1.4370999999999998</v>
      </c>
      <c r="AB46" s="443">
        <f t="shared" si="11"/>
        <v>0</v>
      </c>
      <c r="AC46" s="448">
        <f t="shared" si="7"/>
        <v>0</v>
      </c>
      <c r="AD46" s="448">
        <f t="shared" si="8"/>
        <v>0</v>
      </c>
    </row>
    <row r="47" spans="1:30">
      <c r="A47" s="435">
        <v>44926</v>
      </c>
      <c r="B47" s="436" t="s">
        <v>1246</v>
      </c>
      <c r="C47" s="437" t="s">
        <v>1285</v>
      </c>
      <c r="D47" s="437" t="s">
        <v>941</v>
      </c>
      <c r="E47" s="437" t="s">
        <v>943</v>
      </c>
      <c r="F47" s="437" t="s">
        <v>1384</v>
      </c>
      <c r="G47" s="437" t="s">
        <v>1384</v>
      </c>
      <c r="H47" s="437"/>
      <c r="I47" s="437" t="s">
        <v>1409</v>
      </c>
      <c r="J47" s="436" t="s">
        <v>636</v>
      </c>
      <c r="K47" s="438" t="s">
        <v>1047</v>
      </c>
      <c r="L47" s="438" t="s">
        <v>1476</v>
      </c>
      <c r="M47" s="438" t="s">
        <v>1476</v>
      </c>
      <c r="N47" s="498">
        <v>100</v>
      </c>
      <c r="O47" s="439">
        <v>657462.19999999995</v>
      </c>
      <c r="P47" s="440">
        <v>100</v>
      </c>
      <c r="Q47" s="441">
        <v>1</v>
      </c>
      <c r="R47" s="602">
        <v>0</v>
      </c>
      <c r="S47" s="442">
        <f t="shared" si="6"/>
        <v>1.5209999905698002</v>
      </c>
      <c r="T47" s="443">
        <f t="shared" si="0"/>
        <v>657462.19999999995</v>
      </c>
      <c r="U47" s="444">
        <f t="shared" si="1"/>
        <v>-100</v>
      </c>
      <c r="V47" s="444">
        <f t="shared" si="9"/>
        <v>100</v>
      </c>
      <c r="W47" s="445">
        <f>(-SUMIFS(U$2:U47,D$2:D47,D47,B$2:B47,"追加")-IF(COUNTIF(B$2:B46,"赎回")=0,0,SUMIFS(U$2:U46,D$2:D46,D47,B$2:B46,"赎回")))/(SUMIFS(O$2:O47,D$2:D47,D47,B$2:B47,"追加")-IF(COUNTIF(B$2:B46,"赎回")=0,0,SUMIFS(O$2:O46,D$2:D46,D47,B$2:B46,"赎回")))*10000</f>
        <v>1.5209999905698002</v>
      </c>
      <c r="X47" s="443" t="str">
        <f t="shared" si="10"/>
        <v/>
      </c>
      <c r="Y47" s="446">
        <v>1.5209999999999999</v>
      </c>
      <c r="Z47" s="447">
        <f t="shared" si="4"/>
        <v>100.00000061999998</v>
      </c>
      <c r="AA47" s="571">
        <f>(SUMIFS(Z$2:Z47,D$2:D47,D47,B$2:B47,"分红再投")+SUMIFS(Z$2:Z47,D$2:D47,D47,B$2:B47,"现金分红")+SUMIFS(Z$2:Z47,D$2:D47,D47,B$2:B47,"调减")+SUMIFS(Z$2:Z47,D$2:D47,D47,B$2:B47,"追加")-SUMIFS(Z$2:Z46,D$2:D46,D47,B$2:B46,"赎回"))/(SUMIFS(O$2:O47,D$2:D47,D47,B$2:B47,"追加")-SUMIFS(O$2:O46,D$2:D46,D47,B$2:B46,"赎回")-SUMIFS(O$2:O47,D$2:D47,D47,B$2:B47,"调减")+SUMIFS(O$2:O47,D$2:D47,D47,B$2:B47,"现金分红")+SUMIFS(O$2:O47,D$2:D47,D47,B$2:B47,"分红再投"))*10000</f>
        <v>1.5209999999999999</v>
      </c>
      <c r="AB47" s="443">
        <f t="shared" si="11"/>
        <v>0</v>
      </c>
      <c r="AC47" s="448">
        <f t="shared" si="7"/>
        <v>0</v>
      </c>
      <c r="AD47" s="448">
        <f t="shared" si="8"/>
        <v>0</v>
      </c>
    </row>
    <row r="48" spans="1:30">
      <c r="A48" s="435">
        <v>44926</v>
      </c>
      <c r="B48" s="436" t="s">
        <v>1246</v>
      </c>
      <c r="C48" s="437" t="s">
        <v>1286</v>
      </c>
      <c r="D48" s="437" t="s">
        <v>940</v>
      </c>
      <c r="E48" s="437" t="s">
        <v>939</v>
      </c>
      <c r="F48" s="437" t="s">
        <v>1395</v>
      </c>
      <c r="G48" s="437" t="s">
        <v>1395</v>
      </c>
      <c r="H48" s="437"/>
      <c r="I48" s="437" t="s">
        <v>1410</v>
      </c>
      <c r="J48" s="436" t="s">
        <v>636</v>
      </c>
      <c r="K48" s="438" t="s">
        <v>1477</v>
      </c>
      <c r="L48" s="438" t="s">
        <v>938</v>
      </c>
      <c r="M48" s="438" t="s">
        <v>938</v>
      </c>
      <c r="N48" s="498">
        <v>200</v>
      </c>
      <c r="O48" s="439">
        <v>1904761.9</v>
      </c>
      <c r="P48" s="440">
        <v>200</v>
      </c>
      <c r="Q48" s="441">
        <v>1</v>
      </c>
      <c r="R48" s="602">
        <v>0</v>
      </c>
      <c r="S48" s="442">
        <f t="shared" si="6"/>
        <v>1.050000002625</v>
      </c>
      <c r="T48" s="443">
        <f t="shared" si="0"/>
        <v>1904761.9</v>
      </c>
      <c r="U48" s="444">
        <f t="shared" si="1"/>
        <v>-200</v>
      </c>
      <c r="V48" s="444">
        <f t="shared" si="9"/>
        <v>200</v>
      </c>
      <c r="W48" s="445">
        <f>(-SUMIFS(U$2:U48,D$2:D48,D48,B$2:B48,"追加")-IF(COUNTIF(B$2:B47,"赎回")=0,0,SUMIFS(U$2:U47,D$2:D47,D48,B$2:B47,"赎回")))/(SUMIFS(O$2:O48,D$2:D48,D48,B$2:B48,"追加")-IF(COUNTIF(B$2:B47,"赎回")=0,0,SUMIFS(O$2:O47,D$2:D47,D48,B$2:B47,"赎回")))*10000</f>
        <v>1.050000002625</v>
      </c>
      <c r="X48" s="443" t="str">
        <f t="shared" si="10"/>
        <v/>
      </c>
      <c r="Y48" s="446">
        <v>1.0289999999999999</v>
      </c>
      <c r="Z48" s="447">
        <f t="shared" si="4"/>
        <v>195.99999950999998</v>
      </c>
      <c r="AA48" s="571">
        <f>(SUMIFS(Z$2:Z48,D$2:D48,D48,B$2:B48,"分红再投")+SUMIFS(Z$2:Z48,D$2:D48,D48,B$2:B48,"现金分红")+SUMIFS(Z$2:Z48,D$2:D48,D48,B$2:B48,"调减")+SUMIFS(Z$2:Z48,D$2:D48,D48,B$2:B48,"追加")-SUMIFS(Z$2:Z47,D$2:D47,D48,B$2:B47,"赎回"))/(SUMIFS(O$2:O48,D$2:D48,D48,B$2:B48,"追加")-SUMIFS(O$2:O47,D$2:D47,D48,B$2:B47,"赎回")-SUMIFS(O$2:O48,D$2:D48,D48,B$2:B48,"调减")+SUMIFS(O$2:O48,D$2:D48,D48,B$2:B48,"现金分红")+SUMIFS(O$2:O48,D$2:D48,D48,B$2:B48,"分红再投"))*10000</f>
        <v>1.0289999999999999</v>
      </c>
      <c r="AB48" s="443">
        <f t="shared" si="11"/>
        <v>0</v>
      </c>
      <c r="AC48" s="448">
        <f t="shared" si="7"/>
        <v>0</v>
      </c>
      <c r="AD48" s="448">
        <f t="shared" si="8"/>
        <v>0</v>
      </c>
    </row>
    <row r="49" spans="1:30">
      <c r="A49" s="435">
        <v>44926</v>
      </c>
      <c r="B49" s="436" t="s">
        <v>1246</v>
      </c>
      <c r="C49" s="437" t="s">
        <v>932</v>
      </c>
      <c r="D49" s="437" t="s">
        <v>931</v>
      </c>
      <c r="E49" s="437" t="s">
        <v>933</v>
      </c>
      <c r="F49" s="437" t="s">
        <v>95</v>
      </c>
      <c r="G49" s="437" t="s">
        <v>95</v>
      </c>
      <c r="H49" s="437"/>
      <c r="I49" s="437" t="s">
        <v>1121</v>
      </c>
      <c r="J49" s="436" t="s">
        <v>636</v>
      </c>
      <c r="K49" s="438" t="s">
        <v>1478</v>
      </c>
      <c r="L49" s="438" t="s">
        <v>1479</v>
      </c>
      <c r="M49" s="438" t="s">
        <v>1479</v>
      </c>
      <c r="N49" s="498">
        <v>300</v>
      </c>
      <c r="O49" s="439">
        <v>3115264.8029999998</v>
      </c>
      <c r="P49" s="440">
        <v>300</v>
      </c>
      <c r="Q49" s="441">
        <v>1</v>
      </c>
      <c r="R49" s="602">
        <v>0</v>
      </c>
      <c r="S49" s="442">
        <f t="shared" si="6"/>
        <v>0.96299999830223115</v>
      </c>
      <c r="T49" s="443">
        <f t="shared" si="0"/>
        <v>3115264.8029999998</v>
      </c>
      <c r="U49" s="444">
        <f t="shared" si="1"/>
        <v>-300</v>
      </c>
      <c r="V49" s="444">
        <f t="shared" si="9"/>
        <v>300</v>
      </c>
      <c r="W49" s="445">
        <f>(-SUMIFS(U$2:U49,D$2:D49,D49,B$2:B49,"追加")-IF(COUNTIF(B$2:B48,"赎回")=0,0,SUMIFS(U$2:U48,D$2:D48,D49,B$2:B48,"赎回")))/(SUMIFS(O$2:O49,D$2:D49,D49,B$2:B49,"追加")-IF(COUNTIF(B$2:B48,"赎回")=0,0,SUMIFS(O$2:O48,D$2:D48,D49,B$2:B48,"赎回")))*10000</f>
        <v>0.96299999830223115</v>
      </c>
      <c r="X49" s="443" t="str">
        <f t="shared" si="10"/>
        <v/>
      </c>
      <c r="Y49" s="446">
        <v>0.91300000000000003</v>
      </c>
      <c r="Z49" s="447">
        <f t="shared" si="4"/>
        <v>284.42367651389998</v>
      </c>
      <c r="AA49" s="571">
        <f>(SUMIFS(Z$2:Z49,D$2:D49,D49,B$2:B49,"分红再投")+SUMIFS(Z$2:Z49,D$2:D49,D49,B$2:B49,"现金分红")+SUMIFS(Z$2:Z49,D$2:D49,D49,B$2:B49,"调减")+SUMIFS(Z$2:Z49,D$2:D49,D49,B$2:B49,"追加")-SUMIFS(Z$2:Z48,D$2:D48,D49,B$2:B48,"赎回"))/(SUMIFS(O$2:O49,D$2:D49,D49,B$2:B49,"追加")-SUMIFS(O$2:O48,D$2:D48,D49,B$2:B48,"赎回")-SUMIFS(O$2:O49,D$2:D49,D49,B$2:B49,"调减")+SUMIFS(O$2:O49,D$2:D49,D49,B$2:B49,"现金分红")+SUMIFS(O$2:O49,D$2:D49,D49,B$2:B49,"分红再投"))*10000</f>
        <v>0.91299999999999992</v>
      </c>
      <c r="AB49" s="443">
        <f t="shared" si="11"/>
        <v>0</v>
      </c>
      <c r="AC49" s="448">
        <f t="shared" si="7"/>
        <v>0</v>
      </c>
      <c r="AD49" s="448">
        <f t="shared" si="8"/>
        <v>0</v>
      </c>
    </row>
    <row r="50" spans="1:30">
      <c r="A50" s="435">
        <v>44926</v>
      </c>
      <c r="B50" s="436" t="s">
        <v>1246</v>
      </c>
      <c r="C50" s="437" t="s">
        <v>930</v>
      </c>
      <c r="D50" s="437" t="s">
        <v>970</v>
      </c>
      <c r="E50" s="437" t="s">
        <v>160</v>
      </c>
      <c r="F50" s="437" t="s">
        <v>95</v>
      </c>
      <c r="G50" s="437" t="s">
        <v>95</v>
      </c>
      <c r="H50" s="437"/>
      <c r="I50" s="437" t="s">
        <v>1411</v>
      </c>
      <c r="J50" s="436" t="s">
        <v>636</v>
      </c>
      <c r="K50" s="438" t="s">
        <v>760</v>
      </c>
      <c r="L50" s="438" t="s">
        <v>761</v>
      </c>
      <c r="M50" s="438" t="s">
        <v>761</v>
      </c>
      <c r="N50" s="498">
        <v>3000</v>
      </c>
      <c r="O50" s="439">
        <v>28076743.100000001</v>
      </c>
      <c r="P50" s="440">
        <v>3000</v>
      </c>
      <c r="Q50" s="441">
        <v>1</v>
      </c>
      <c r="R50" s="602">
        <v>0</v>
      </c>
      <c r="S50" s="442">
        <f t="shared" si="6"/>
        <v>1.0684999999163007</v>
      </c>
      <c r="T50" s="443">
        <f t="shared" si="0"/>
        <v>28076743.100000001</v>
      </c>
      <c r="U50" s="444">
        <f t="shared" si="1"/>
        <v>-3000</v>
      </c>
      <c r="V50" s="444">
        <f t="shared" si="9"/>
        <v>3000</v>
      </c>
      <c r="W50" s="445">
        <f>(-SUMIFS(U$2:U50,D$2:D50,D50,B$2:B50,"追加")-IF(COUNTIF(B$2:B49,"赎回")=0,0,SUMIFS(U$2:U49,D$2:D49,D50,B$2:B49,"赎回")))/(SUMIFS(O$2:O50,D$2:D50,D50,B$2:B50,"追加")-IF(COUNTIF(B$2:B49,"赎回")=0,0,SUMIFS(O$2:O49,D$2:D49,D50,B$2:B49,"赎回")))*10000</f>
        <v>1.0684999999163007</v>
      </c>
      <c r="X50" s="443" t="str">
        <f t="shared" si="10"/>
        <v/>
      </c>
      <c r="Y50" s="446">
        <v>1.1013999999999999</v>
      </c>
      <c r="Z50" s="447">
        <f t="shared" si="4"/>
        <v>3092.372485034</v>
      </c>
      <c r="AA50" s="571">
        <f>(SUMIFS(Z$2:Z50,D$2:D50,D50,B$2:B50,"分红再投")+SUMIFS(Z$2:Z50,D$2:D50,D50,B$2:B50,"现金分红")+SUMIFS(Z$2:Z50,D$2:D50,D50,B$2:B50,"调减")+SUMIFS(Z$2:Z50,D$2:D50,D50,B$2:B50,"追加")-SUMIFS(Z$2:Z49,D$2:D49,D50,B$2:B49,"赎回"))/(SUMIFS(O$2:O50,D$2:D50,D50,B$2:B50,"追加")-SUMIFS(O$2:O49,D$2:D49,D50,B$2:B49,"赎回")-SUMIFS(O$2:O50,D$2:D50,D50,B$2:B50,"调减")+SUMIFS(O$2:O50,D$2:D50,D50,B$2:B50,"现金分红")+SUMIFS(O$2:O50,D$2:D50,D50,B$2:B50,"分红再投"))*10000</f>
        <v>1.1013999999999999</v>
      </c>
      <c r="AB50" s="443">
        <f t="shared" si="11"/>
        <v>0</v>
      </c>
      <c r="AC50" s="448">
        <f t="shared" si="7"/>
        <v>0</v>
      </c>
      <c r="AD50" s="448">
        <f t="shared" si="8"/>
        <v>0</v>
      </c>
    </row>
    <row r="51" spans="1:30">
      <c r="A51" s="435">
        <v>44926</v>
      </c>
      <c r="B51" s="436" t="s">
        <v>1246</v>
      </c>
      <c r="C51" s="437" t="s">
        <v>1287</v>
      </c>
      <c r="D51" s="437" t="s">
        <v>973</v>
      </c>
      <c r="E51" s="437" t="s">
        <v>922</v>
      </c>
      <c r="F51" s="437" t="s">
        <v>95</v>
      </c>
      <c r="G51" s="437" t="s">
        <v>95</v>
      </c>
      <c r="H51" s="437"/>
      <c r="I51" s="437" t="s">
        <v>1121</v>
      </c>
      <c r="J51" s="436" t="s">
        <v>636</v>
      </c>
      <c r="K51" s="438" t="s">
        <v>1480</v>
      </c>
      <c r="L51" s="438" t="s">
        <v>740</v>
      </c>
      <c r="M51" s="438" t="s">
        <v>740</v>
      </c>
      <c r="N51" s="498">
        <v>500</v>
      </c>
      <c r="O51" s="439">
        <v>4745634.0199999996</v>
      </c>
      <c r="P51" s="440">
        <v>500</v>
      </c>
      <c r="Q51" s="441">
        <v>1</v>
      </c>
      <c r="R51" s="602">
        <v>0</v>
      </c>
      <c r="S51" s="442">
        <f t="shared" si="6"/>
        <v>1.0535999992683802</v>
      </c>
      <c r="T51" s="443">
        <f t="shared" si="0"/>
        <v>4745634.0199999996</v>
      </c>
      <c r="U51" s="444">
        <f t="shared" si="1"/>
        <v>-500</v>
      </c>
      <c r="V51" s="444">
        <f t="shared" si="9"/>
        <v>500</v>
      </c>
      <c r="W51" s="445">
        <f>(-SUMIFS(U$2:U51,D$2:D51,D51,B$2:B51,"追加")-IF(COUNTIF(B$2:B50,"赎回")=0,0,SUMIFS(U$2:U50,D$2:D50,D51,B$2:B50,"赎回")))/(SUMIFS(O$2:O51,D$2:D51,D51,B$2:B51,"追加")-IF(COUNTIF(B$2:B50,"赎回")=0,0,SUMIFS(O$2:O50,D$2:D50,D51,B$2:B50,"赎回")))*10000</f>
        <v>1.0535999992683802</v>
      </c>
      <c r="X51" s="443" t="str">
        <f t="shared" si="10"/>
        <v/>
      </c>
      <c r="Y51" s="446">
        <v>1.0169999999999999</v>
      </c>
      <c r="Z51" s="447">
        <f t="shared" si="4"/>
        <v>482.6309798339999</v>
      </c>
      <c r="AA51" s="571">
        <f>(SUMIFS(Z$2:Z51,D$2:D51,D51,B$2:B51,"分红再投")+SUMIFS(Z$2:Z51,D$2:D51,D51,B$2:B51,"现金分红")+SUMIFS(Z$2:Z51,D$2:D51,D51,B$2:B51,"调减")+SUMIFS(Z$2:Z51,D$2:D51,D51,B$2:B51,"追加")-SUMIFS(Z$2:Z50,D$2:D50,D51,B$2:B50,"赎回"))/(SUMIFS(O$2:O51,D$2:D51,D51,B$2:B51,"追加")-SUMIFS(O$2:O50,D$2:D50,D51,B$2:B50,"赎回")-SUMIFS(O$2:O51,D$2:D51,D51,B$2:B51,"调减")+SUMIFS(O$2:O51,D$2:D51,D51,B$2:B51,"现金分红")+SUMIFS(O$2:O51,D$2:D51,D51,B$2:B51,"分红再投"))*10000</f>
        <v>1.0169999999999999</v>
      </c>
      <c r="AB51" s="443">
        <f t="shared" si="11"/>
        <v>0</v>
      </c>
      <c r="AC51" s="448">
        <f t="shared" si="7"/>
        <v>0</v>
      </c>
      <c r="AD51" s="448">
        <f t="shared" si="8"/>
        <v>0</v>
      </c>
    </row>
    <row r="52" spans="1:30">
      <c r="A52" s="435">
        <v>44926</v>
      </c>
      <c r="B52" s="436" t="s">
        <v>1246</v>
      </c>
      <c r="C52" s="437" t="s">
        <v>1288</v>
      </c>
      <c r="D52" s="437" t="s">
        <v>971</v>
      </c>
      <c r="E52" s="437" t="s">
        <v>919</v>
      </c>
      <c r="F52" s="437" t="s">
        <v>111</v>
      </c>
      <c r="G52" s="437" t="s">
        <v>111</v>
      </c>
      <c r="H52" s="437" t="s">
        <v>1093</v>
      </c>
      <c r="I52" s="437" t="s">
        <v>1116</v>
      </c>
      <c r="J52" s="436" t="s">
        <v>636</v>
      </c>
      <c r="K52" s="438" t="s">
        <v>1047</v>
      </c>
      <c r="L52" s="438" t="s">
        <v>1481</v>
      </c>
      <c r="M52" s="438" t="s">
        <v>1481</v>
      </c>
      <c r="N52" s="498">
        <v>300</v>
      </c>
      <c r="O52" s="439">
        <v>1525165.23</v>
      </c>
      <c r="P52" s="440">
        <v>300</v>
      </c>
      <c r="Q52" s="441">
        <v>1</v>
      </c>
      <c r="R52" s="602">
        <v>0</v>
      </c>
      <c r="S52" s="442">
        <f t="shared" si="6"/>
        <v>1.96699999514151</v>
      </c>
      <c r="T52" s="443">
        <f t="shared" si="0"/>
        <v>1525165.23</v>
      </c>
      <c r="U52" s="444">
        <f t="shared" si="1"/>
        <v>-300</v>
      </c>
      <c r="V52" s="444">
        <f t="shared" si="9"/>
        <v>300</v>
      </c>
      <c r="W52" s="445">
        <f>(-SUMIFS(U$2:U52,D$2:D52,D52,B$2:B52,"追加")-IF(COUNTIF(B$2:B51,"赎回")=0,0,SUMIFS(U$2:U51,D$2:D51,D52,B$2:B51,"赎回")))/(SUMIFS(O$2:O52,D$2:D52,D52,B$2:B52,"追加")-IF(COUNTIF(B$2:B51,"赎回")=0,0,SUMIFS(O$2:O51,D$2:D51,D52,B$2:B51,"赎回")))*10000</f>
        <v>1.96699999514151</v>
      </c>
      <c r="X52" s="443" t="str">
        <f t="shared" si="10"/>
        <v/>
      </c>
      <c r="Y52" s="446">
        <v>1.9124000000000001</v>
      </c>
      <c r="Z52" s="447">
        <f t="shared" si="4"/>
        <v>291.67259858520003</v>
      </c>
      <c r="AA52" s="571">
        <f>(SUMIFS(Z$2:Z52,D$2:D52,D52,B$2:B52,"分红再投")+SUMIFS(Z$2:Z52,D$2:D52,D52,B$2:B52,"现金分红")+SUMIFS(Z$2:Z52,D$2:D52,D52,B$2:B52,"调减")+SUMIFS(Z$2:Z52,D$2:D52,D52,B$2:B52,"追加")-SUMIFS(Z$2:Z51,D$2:D51,D52,B$2:B51,"赎回"))/(SUMIFS(O$2:O52,D$2:D52,D52,B$2:B52,"追加")-SUMIFS(O$2:O51,D$2:D51,D52,B$2:B51,"赎回")-SUMIFS(O$2:O52,D$2:D52,D52,B$2:B52,"调减")+SUMIFS(O$2:O52,D$2:D52,D52,B$2:B52,"现金分红")+SUMIFS(O$2:O52,D$2:D52,D52,B$2:B52,"分红再投"))*10000</f>
        <v>1.9124000000000001</v>
      </c>
      <c r="AB52" s="443">
        <f t="shared" si="11"/>
        <v>0</v>
      </c>
      <c r="AC52" s="448">
        <f t="shared" si="7"/>
        <v>0</v>
      </c>
      <c r="AD52" s="448">
        <f t="shared" si="8"/>
        <v>0</v>
      </c>
    </row>
    <row r="53" spans="1:30">
      <c r="A53" s="435">
        <v>44926</v>
      </c>
      <c r="B53" s="436" t="s">
        <v>1246</v>
      </c>
      <c r="C53" s="437" t="s">
        <v>1289</v>
      </c>
      <c r="D53" s="437" t="s">
        <v>972</v>
      </c>
      <c r="E53" s="437" t="s">
        <v>259</v>
      </c>
      <c r="F53" s="437" t="s">
        <v>111</v>
      </c>
      <c r="G53" s="437" t="s">
        <v>111</v>
      </c>
      <c r="H53" s="437" t="s">
        <v>1095</v>
      </c>
      <c r="I53" s="437" t="s">
        <v>1404</v>
      </c>
      <c r="J53" s="436" t="s">
        <v>636</v>
      </c>
      <c r="K53" s="438" t="s">
        <v>1482</v>
      </c>
      <c r="L53" s="438" t="s">
        <v>716</v>
      </c>
      <c r="M53" s="438" t="s">
        <v>716</v>
      </c>
      <c r="N53" s="498">
        <v>539.58000003746042</v>
      </c>
      <c r="O53" s="439">
        <v>5358291.96</v>
      </c>
      <c r="P53" s="440">
        <v>539.58000003746042</v>
      </c>
      <c r="Q53" s="441">
        <v>1</v>
      </c>
      <c r="R53" s="602">
        <v>0</v>
      </c>
      <c r="S53" s="442">
        <f t="shared" si="6"/>
        <v>1.00699999937566</v>
      </c>
      <c r="T53" s="443">
        <f t="shared" si="0"/>
        <v>5358291.96</v>
      </c>
      <c r="U53" s="444">
        <f t="shared" si="1"/>
        <v>-539.58000003746042</v>
      </c>
      <c r="V53" s="444">
        <f t="shared" si="9"/>
        <v>539.58000003746042</v>
      </c>
      <c r="W53" s="445">
        <f>(-SUMIFS(U$2:U53,D$2:D53,D53,B$2:B53,"追加")-IF(COUNTIF(B$2:B52,"赎回")=0,0,SUMIFS(U$2:U52,D$2:D52,D53,B$2:B52,"赎回")))/(SUMIFS(O$2:O53,D$2:D53,D53,B$2:B53,"追加")-IF(COUNTIF(B$2:B52,"赎回")=0,0,SUMIFS(O$2:O52,D$2:D52,D53,B$2:B52,"赎回")))*10000</f>
        <v>1.00699999937566</v>
      </c>
      <c r="X53" s="443" t="str">
        <f t="shared" si="10"/>
        <v/>
      </c>
      <c r="Y53" s="446">
        <v>0.95979999999999999</v>
      </c>
      <c r="Z53" s="447">
        <f t="shared" si="4"/>
        <v>514.28886232080004</v>
      </c>
      <c r="AA53" s="571">
        <f>(SUMIFS(Z$2:Z53,D$2:D53,D53,B$2:B53,"分红再投")+SUMIFS(Z$2:Z53,D$2:D53,D53,B$2:B53,"现金分红")+SUMIFS(Z$2:Z53,D$2:D53,D53,B$2:B53,"调减")+SUMIFS(Z$2:Z53,D$2:D53,D53,B$2:B53,"追加")-SUMIFS(Z$2:Z52,D$2:D52,D53,B$2:B52,"赎回"))/(SUMIFS(O$2:O53,D$2:D53,D53,B$2:B53,"追加")-SUMIFS(O$2:O52,D$2:D52,D53,B$2:B52,"赎回")-SUMIFS(O$2:O53,D$2:D53,D53,B$2:B53,"调减")+SUMIFS(O$2:O53,D$2:D53,D53,B$2:B53,"现金分红")+SUMIFS(O$2:O53,D$2:D53,D53,B$2:B53,"分红再投"))*10000</f>
        <v>0.9598000000000001</v>
      </c>
      <c r="AB53" s="443">
        <f t="shared" si="11"/>
        <v>0</v>
      </c>
      <c r="AC53" s="448">
        <f t="shared" si="7"/>
        <v>0</v>
      </c>
      <c r="AD53" s="448">
        <f t="shared" si="8"/>
        <v>0</v>
      </c>
    </row>
    <row r="54" spans="1:30">
      <c r="A54" s="435">
        <v>44926</v>
      </c>
      <c r="B54" s="436" t="s">
        <v>1246</v>
      </c>
      <c r="C54" s="437" t="s">
        <v>1290</v>
      </c>
      <c r="D54" s="437" t="s">
        <v>912</v>
      </c>
      <c r="E54" s="437" t="s">
        <v>913</v>
      </c>
      <c r="F54" s="437" t="s">
        <v>111</v>
      </c>
      <c r="G54" s="437" t="s">
        <v>111</v>
      </c>
      <c r="H54" s="437" t="s">
        <v>1093</v>
      </c>
      <c r="I54" s="437" t="s">
        <v>1116</v>
      </c>
      <c r="J54" s="436" t="s">
        <v>636</v>
      </c>
      <c r="K54" s="438" t="s">
        <v>1482</v>
      </c>
      <c r="L54" s="438" t="s">
        <v>717</v>
      </c>
      <c r="M54" s="438" t="s">
        <v>717</v>
      </c>
      <c r="N54" s="498">
        <v>300</v>
      </c>
      <c r="O54" s="439">
        <v>2984777.63</v>
      </c>
      <c r="P54" s="440">
        <v>300</v>
      </c>
      <c r="Q54" s="441">
        <v>1</v>
      </c>
      <c r="R54" s="602">
        <v>0</v>
      </c>
      <c r="S54" s="442">
        <f t="shared" si="6"/>
        <v>1.0051000013692812</v>
      </c>
      <c r="T54" s="443">
        <f t="shared" si="0"/>
        <v>2984777.63</v>
      </c>
      <c r="U54" s="444">
        <f t="shared" si="1"/>
        <v>-300</v>
      </c>
      <c r="V54" s="444">
        <f t="shared" si="9"/>
        <v>300</v>
      </c>
      <c r="W54" s="445">
        <f>(-SUMIFS(U$2:U54,D$2:D54,D54,B$2:B54,"追加")-IF(COUNTIF(B$2:B53,"赎回")=0,0,SUMIFS(U$2:U53,D$2:D53,D54,B$2:B53,"赎回")))/(SUMIFS(O$2:O54,D$2:D54,D54,B$2:B54,"追加")-IF(COUNTIF(B$2:B53,"赎回")=0,0,SUMIFS(O$2:O53,D$2:D53,D54,B$2:B53,"赎回")))*10000</f>
        <v>1.0051000013692812</v>
      </c>
      <c r="X54" s="443" t="str">
        <f t="shared" si="10"/>
        <v/>
      </c>
      <c r="Y54" s="446">
        <v>1.0056</v>
      </c>
      <c r="Z54" s="447">
        <f t="shared" si="4"/>
        <v>300.14923847279999</v>
      </c>
      <c r="AA54" s="571">
        <f>(SUMIFS(Z$2:Z54,D$2:D54,D54,B$2:B54,"分红再投")+SUMIFS(Z$2:Z54,D$2:D54,D54,B$2:B54,"现金分红")+SUMIFS(Z$2:Z54,D$2:D54,D54,B$2:B54,"调减")+SUMIFS(Z$2:Z54,D$2:D54,D54,B$2:B54,"追加")-SUMIFS(Z$2:Z53,D$2:D53,D54,B$2:B53,"赎回"))/(SUMIFS(O$2:O54,D$2:D54,D54,B$2:B54,"追加")-SUMIFS(O$2:O53,D$2:D53,D54,B$2:B53,"赎回")-SUMIFS(O$2:O54,D$2:D54,D54,B$2:B54,"调减")+SUMIFS(O$2:O54,D$2:D54,D54,B$2:B54,"现金分红")+SUMIFS(O$2:O54,D$2:D54,D54,B$2:B54,"分红再投"))*10000</f>
        <v>1.0056</v>
      </c>
      <c r="AB54" s="443">
        <f t="shared" si="11"/>
        <v>0</v>
      </c>
      <c r="AC54" s="448">
        <f t="shared" si="7"/>
        <v>0</v>
      </c>
      <c r="AD54" s="448">
        <f t="shared" si="8"/>
        <v>0</v>
      </c>
    </row>
    <row r="55" spans="1:30">
      <c r="A55" s="435">
        <v>44926</v>
      </c>
      <c r="B55" s="436" t="s">
        <v>1246</v>
      </c>
      <c r="C55" s="437" t="s">
        <v>1291</v>
      </c>
      <c r="D55" s="437" t="s">
        <v>906</v>
      </c>
      <c r="E55" s="437" t="s">
        <v>160</v>
      </c>
      <c r="F55" s="437" t="s">
        <v>95</v>
      </c>
      <c r="G55" s="437" t="s">
        <v>95</v>
      </c>
      <c r="H55" s="437"/>
      <c r="I55" s="437" t="s">
        <v>1411</v>
      </c>
      <c r="J55" s="436" t="s">
        <v>636</v>
      </c>
      <c r="K55" s="438" t="s">
        <v>760</v>
      </c>
      <c r="L55" s="438" t="s">
        <v>761</v>
      </c>
      <c r="M55" s="438" t="s">
        <v>761</v>
      </c>
      <c r="N55" s="498">
        <v>1000</v>
      </c>
      <c r="O55" s="439">
        <v>9639483.3200000003</v>
      </c>
      <c r="P55" s="440">
        <v>1000</v>
      </c>
      <c r="Q55" s="441">
        <v>1</v>
      </c>
      <c r="R55" s="602">
        <v>0</v>
      </c>
      <c r="S55" s="442">
        <f t="shared" si="6"/>
        <v>1.0374000003975317</v>
      </c>
      <c r="T55" s="443">
        <f t="shared" si="0"/>
        <v>9639483.3200000003</v>
      </c>
      <c r="U55" s="444">
        <f t="shared" si="1"/>
        <v>-1000</v>
      </c>
      <c r="V55" s="444">
        <f t="shared" si="9"/>
        <v>1000</v>
      </c>
      <c r="W55" s="445">
        <f>(-SUMIFS(U$2:U55,D$2:D55,D55,B$2:B55,"追加")-IF(COUNTIF(B$2:B54,"赎回")=0,0,SUMIFS(U$2:U54,D$2:D54,D55,B$2:B54,"赎回")))/(SUMIFS(O$2:O55,D$2:D55,D55,B$2:B55,"追加")-IF(COUNTIF(B$2:B54,"赎回")=0,0,SUMIFS(O$2:O54,D$2:D54,D55,B$2:B54,"赎回")))*10000</f>
        <v>1.0374000003975317</v>
      </c>
      <c r="X55" s="443" t="str">
        <f t="shared" si="10"/>
        <v/>
      </c>
      <c r="Y55" s="446">
        <v>1.0648</v>
      </c>
      <c r="Z55" s="447">
        <f t="shared" si="4"/>
        <v>1026.4121839136001</v>
      </c>
      <c r="AA55" s="571">
        <f>(SUMIFS(Z$2:Z55,D$2:D55,D55,B$2:B55,"分红再投")+SUMIFS(Z$2:Z55,D$2:D55,D55,B$2:B55,"现金分红")+SUMIFS(Z$2:Z55,D$2:D55,D55,B$2:B55,"调减")+SUMIFS(Z$2:Z55,D$2:D55,D55,B$2:B55,"追加")-SUMIFS(Z$2:Z54,D$2:D54,D55,B$2:B54,"赎回"))/(SUMIFS(O$2:O55,D$2:D55,D55,B$2:B55,"追加")-SUMIFS(O$2:O54,D$2:D54,D55,B$2:B54,"赎回")-SUMIFS(O$2:O55,D$2:D55,D55,B$2:B55,"调减")+SUMIFS(O$2:O55,D$2:D55,D55,B$2:B55,"现金分红")+SUMIFS(O$2:O55,D$2:D55,D55,B$2:B55,"分红再投"))*10000</f>
        <v>1.0648000000000002</v>
      </c>
      <c r="AB55" s="443">
        <f t="shared" si="11"/>
        <v>0</v>
      </c>
      <c r="AC55" s="448">
        <f t="shared" si="7"/>
        <v>0</v>
      </c>
      <c r="AD55" s="448">
        <f t="shared" si="8"/>
        <v>0</v>
      </c>
    </row>
    <row r="56" spans="1:30">
      <c r="A56" s="435">
        <v>44926</v>
      </c>
      <c r="B56" s="436" t="s">
        <v>1246</v>
      </c>
      <c r="C56" s="437" t="s">
        <v>1292</v>
      </c>
      <c r="D56" s="437" t="s">
        <v>882</v>
      </c>
      <c r="E56" s="437" t="s">
        <v>883</v>
      </c>
      <c r="F56" s="437" t="s">
        <v>95</v>
      </c>
      <c r="G56" s="437" t="s">
        <v>95</v>
      </c>
      <c r="H56" s="437"/>
      <c r="I56" s="437" t="s">
        <v>1121</v>
      </c>
      <c r="J56" s="436" t="s">
        <v>636</v>
      </c>
      <c r="K56" s="438" t="s">
        <v>760</v>
      </c>
      <c r="L56" s="438" t="s">
        <v>884</v>
      </c>
      <c r="M56" s="438" t="s">
        <v>884</v>
      </c>
      <c r="N56" s="498">
        <v>200</v>
      </c>
      <c r="O56" s="439">
        <v>1326259.95</v>
      </c>
      <c r="P56" s="440">
        <v>200</v>
      </c>
      <c r="Q56" s="441">
        <v>1</v>
      </c>
      <c r="R56" s="602">
        <v>0</v>
      </c>
      <c r="S56" s="442">
        <f t="shared" si="6"/>
        <v>1.5079999965316002</v>
      </c>
      <c r="T56" s="443">
        <f t="shared" si="0"/>
        <v>1326259.95</v>
      </c>
      <c r="U56" s="444">
        <f t="shared" si="1"/>
        <v>-200</v>
      </c>
      <c r="V56" s="444">
        <f t="shared" si="9"/>
        <v>200</v>
      </c>
      <c r="W56" s="445">
        <f>(-SUMIFS(U$2:U56,D$2:D56,D56,B$2:B56,"追加")-IF(COUNTIF(B$2:B55,"赎回")=0,0,SUMIFS(U$2:U55,D$2:D55,D56,B$2:B55,"赎回")))/(SUMIFS(O$2:O56,D$2:D56,D56,B$2:B56,"追加")-IF(COUNTIF(B$2:B55,"赎回")=0,0,SUMIFS(O$2:O55,D$2:D55,D56,B$2:B55,"赎回")))*10000</f>
        <v>1.5079999965316002</v>
      </c>
      <c r="X56" s="443" t="str">
        <f t="shared" si="10"/>
        <v/>
      </c>
      <c r="Y56" s="446">
        <v>1.4719</v>
      </c>
      <c r="Z56" s="447">
        <f t="shared" si="4"/>
        <v>195.21220204049999</v>
      </c>
      <c r="AA56" s="571">
        <f>(SUMIFS(Z$2:Z56,D$2:D56,D56,B$2:B56,"分红再投")+SUMIFS(Z$2:Z56,D$2:D56,D56,B$2:B56,"现金分红")+SUMIFS(Z$2:Z56,D$2:D56,D56,B$2:B56,"调减")+SUMIFS(Z$2:Z56,D$2:D56,D56,B$2:B56,"追加")-SUMIFS(Z$2:Z55,D$2:D55,D56,B$2:B55,"赎回"))/(SUMIFS(O$2:O56,D$2:D56,D56,B$2:B56,"追加")-SUMIFS(O$2:O55,D$2:D55,D56,B$2:B55,"赎回")-SUMIFS(O$2:O56,D$2:D56,D56,B$2:B56,"调减")+SUMIFS(O$2:O56,D$2:D56,D56,B$2:B56,"现金分红")+SUMIFS(O$2:O56,D$2:D56,D56,B$2:B56,"分红再投"))*10000</f>
        <v>1.4719</v>
      </c>
      <c r="AB56" s="443">
        <f t="shared" si="11"/>
        <v>0</v>
      </c>
      <c r="AC56" s="448">
        <f t="shared" si="7"/>
        <v>0</v>
      </c>
      <c r="AD56" s="448">
        <f t="shared" si="8"/>
        <v>0</v>
      </c>
    </row>
    <row r="57" spans="1:30">
      <c r="A57" s="435">
        <v>44926</v>
      </c>
      <c r="B57" s="436" t="s">
        <v>1246</v>
      </c>
      <c r="C57" s="437" t="s">
        <v>1293</v>
      </c>
      <c r="D57" s="437" t="s">
        <v>875</v>
      </c>
      <c r="E57" s="437" t="s">
        <v>877</v>
      </c>
      <c r="F57" s="437" t="s">
        <v>111</v>
      </c>
      <c r="G57" s="437" t="s">
        <v>111</v>
      </c>
      <c r="H57" s="437" t="s">
        <v>1093</v>
      </c>
      <c r="I57" s="437" t="s">
        <v>1116</v>
      </c>
      <c r="J57" s="436" t="s">
        <v>636</v>
      </c>
      <c r="K57" s="438" t="s">
        <v>1483</v>
      </c>
      <c r="L57" s="438" t="s">
        <v>686</v>
      </c>
      <c r="M57" s="438" t="s">
        <v>686</v>
      </c>
      <c r="N57" s="498">
        <v>200</v>
      </c>
      <c r="O57" s="439">
        <v>875656.74</v>
      </c>
      <c r="P57" s="440">
        <v>200</v>
      </c>
      <c r="Q57" s="441">
        <v>1</v>
      </c>
      <c r="R57" s="602">
        <v>0</v>
      </c>
      <c r="S57" s="442">
        <f t="shared" si="6"/>
        <v>2.28400000666928</v>
      </c>
      <c r="T57" s="443">
        <f t="shared" si="0"/>
        <v>875656.74</v>
      </c>
      <c r="U57" s="444">
        <f t="shared" si="1"/>
        <v>-200</v>
      </c>
      <c r="V57" s="444">
        <f t="shared" si="9"/>
        <v>200</v>
      </c>
      <c r="W57" s="445">
        <f>(-SUMIFS(U$2:U57,D$2:D57,D57,B$2:B57,"追加")-IF(COUNTIF(B$2:B56,"赎回")=0,0,SUMIFS(U$2:U56,D$2:D56,D57,B$2:B56,"赎回")))/(SUMIFS(O$2:O57,D$2:D57,D57,B$2:B57,"追加")-IF(COUNTIF(B$2:B56,"赎回")=0,0,SUMIFS(O$2:O56,D$2:D56,D57,B$2:B56,"赎回")))*10000</f>
        <v>2.28400000666928</v>
      </c>
      <c r="X57" s="443" t="str">
        <f t="shared" si="10"/>
        <v/>
      </c>
      <c r="Y57" s="446">
        <v>2.145</v>
      </c>
      <c r="Z57" s="447">
        <f t="shared" si="4"/>
        <v>187.82837072999999</v>
      </c>
      <c r="AA57" s="571">
        <f>(SUMIFS(Z$2:Z57,D$2:D57,D57,B$2:B57,"分红再投")+SUMIFS(Z$2:Z57,D$2:D57,D57,B$2:B57,"现金分红")+SUMIFS(Z$2:Z57,D$2:D57,D57,B$2:B57,"调减")+SUMIFS(Z$2:Z57,D$2:D57,D57,B$2:B57,"追加")-SUMIFS(Z$2:Z56,D$2:D56,D57,B$2:B56,"赎回"))/(SUMIFS(O$2:O57,D$2:D57,D57,B$2:B57,"追加")-SUMIFS(O$2:O56,D$2:D56,D57,B$2:B56,"赎回")-SUMIFS(O$2:O57,D$2:D57,D57,B$2:B57,"调减")+SUMIFS(O$2:O57,D$2:D57,D57,B$2:B57,"现金分红")+SUMIFS(O$2:O57,D$2:D57,D57,B$2:B57,"分红再投"))*10000</f>
        <v>2.145</v>
      </c>
      <c r="AB57" s="443">
        <f t="shared" si="11"/>
        <v>0</v>
      </c>
      <c r="AC57" s="448">
        <f t="shared" si="7"/>
        <v>0</v>
      </c>
      <c r="AD57" s="448">
        <f t="shared" si="8"/>
        <v>0</v>
      </c>
    </row>
    <row r="58" spans="1:30">
      <c r="A58" s="435">
        <v>44926</v>
      </c>
      <c r="B58" s="436" t="s">
        <v>1246</v>
      </c>
      <c r="C58" s="437" t="s">
        <v>1294</v>
      </c>
      <c r="D58" s="437" t="s">
        <v>897</v>
      </c>
      <c r="E58" s="437" t="s">
        <v>868</v>
      </c>
      <c r="F58" s="437" t="s">
        <v>95</v>
      </c>
      <c r="G58" s="437" t="s">
        <v>95</v>
      </c>
      <c r="H58" s="437"/>
      <c r="I58" s="437" t="s">
        <v>1412</v>
      </c>
      <c r="J58" s="436" t="s">
        <v>636</v>
      </c>
      <c r="K58" s="438" t="s">
        <v>1484</v>
      </c>
      <c r="L58" s="438" t="s">
        <v>1485</v>
      </c>
      <c r="M58" s="438" t="s">
        <v>1485</v>
      </c>
      <c r="N58" s="498">
        <v>300</v>
      </c>
      <c r="O58" s="439">
        <v>2861503.24</v>
      </c>
      <c r="P58" s="440">
        <v>300</v>
      </c>
      <c r="Q58" s="441">
        <v>1</v>
      </c>
      <c r="R58" s="602">
        <v>0</v>
      </c>
      <c r="S58" s="442">
        <f t="shared" si="6"/>
        <v>1.0484000011127019</v>
      </c>
      <c r="T58" s="443">
        <f t="shared" si="0"/>
        <v>2861503.24</v>
      </c>
      <c r="U58" s="444">
        <f t="shared" si="1"/>
        <v>-300</v>
      </c>
      <c r="V58" s="444">
        <f t="shared" si="9"/>
        <v>300</v>
      </c>
      <c r="W58" s="445">
        <f>(-SUMIFS(U$2:U58,D$2:D58,D58,B$2:B58,"追加")-IF(COUNTIF(B$2:B57,"赎回")=0,0,SUMIFS(U$2:U57,D$2:D57,D58,B$2:B57,"赎回")))/(SUMIFS(O$2:O58,D$2:D58,D58,B$2:B58,"追加")-IF(COUNTIF(B$2:B57,"赎回")=0,0,SUMIFS(O$2:O57,D$2:D57,D58,B$2:B57,"赎回")))*10000</f>
        <v>1.0484000011127019</v>
      </c>
      <c r="X58" s="443" t="str">
        <f t="shared" si="10"/>
        <v/>
      </c>
      <c r="Y58" s="446">
        <v>0.97899999999999998</v>
      </c>
      <c r="Z58" s="447">
        <f t="shared" si="4"/>
        <v>280.14116719599997</v>
      </c>
      <c r="AA58" s="571">
        <f>(SUMIFS(Z$2:Z58,D$2:D58,D58,B$2:B58,"分红再投")+SUMIFS(Z$2:Z58,D$2:D58,D58,B$2:B58,"现金分红")+SUMIFS(Z$2:Z58,D$2:D58,D58,B$2:B58,"调减")+SUMIFS(Z$2:Z58,D$2:D58,D58,B$2:B58,"追加")-SUMIFS(Z$2:Z57,D$2:D57,D58,B$2:B57,"赎回"))/(SUMIFS(O$2:O58,D$2:D58,D58,B$2:B58,"追加")-SUMIFS(O$2:O57,D$2:D57,D58,B$2:B57,"赎回")-SUMIFS(O$2:O58,D$2:D58,D58,B$2:B58,"调减")+SUMIFS(O$2:O58,D$2:D58,D58,B$2:B58,"现金分红")+SUMIFS(O$2:O58,D$2:D58,D58,B$2:B58,"分红再投"))*10000</f>
        <v>0.97899999999999976</v>
      </c>
      <c r="AB58" s="443">
        <f t="shared" si="11"/>
        <v>0</v>
      </c>
      <c r="AC58" s="448">
        <f t="shared" si="7"/>
        <v>0</v>
      </c>
      <c r="AD58" s="448">
        <f t="shared" si="8"/>
        <v>0</v>
      </c>
    </row>
    <row r="59" spans="1:30">
      <c r="A59" s="435">
        <v>44926</v>
      </c>
      <c r="B59" s="436" t="s">
        <v>1246</v>
      </c>
      <c r="C59" s="437" t="s">
        <v>1295</v>
      </c>
      <c r="D59" s="437" t="s">
        <v>863</v>
      </c>
      <c r="E59" s="437" t="s">
        <v>864</v>
      </c>
      <c r="F59" s="437" t="s">
        <v>111</v>
      </c>
      <c r="G59" s="437" t="s">
        <v>111</v>
      </c>
      <c r="H59" s="437" t="s">
        <v>1093</v>
      </c>
      <c r="I59" s="437" t="s">
        <v>1116</v>
      </c>
      <c r="J59" s="436" t="s">
        <v>636</v>
      </c>
      <c r="K59" s="438" t="s">
        <v>1486</v>
      </c>
      <c r="L59" s="438" t="s">
        <v>1487</v>
      </c>
      <c r="M59" s="438" t="s">
        <v>1487</v>
      </c>
      <c r="N59" s="498">
        <v>200</v>
      </c>
      <c r="O59" s="439">
        <v>1226241.57</v>
      </c>
      <c r="P59" s="440">
        <v>200</v>
      </c>
      <c r="Q59" s="441">
        <v>1</v>
      </c>
      <c r="R59" s="602">
        <v>0</v>
      </c>
      <c r="S59" s="442">
        <f t="shared" si="6"/>
        <v>1.6309999994536151</v>
      </c>
      <c r="T59" s="443">
        <f t="shared" si="0"/>
        <v>1226241.57</v>
      </c>
      <c r="U59" s="444">
        <f t="shared" si="1"/>
        <v>-200</v>
      </c>
      <c r="V59" s="444">
        <f t="shared" si="9"/>
        <v>200</v>
      </c>
      <c r="W59" s="445">
        <f>(-SUMIFS(U$2:U59,D$2:D59,D59,B$2:B59,"追加")-IF(COUNTIF(B$2:B58,"赎回")=0,0,SUMIFS(U$2:U58,D$2:D58,D59,B$2:B58,"赎回")))/(SUMIFS(O$2:O59,D$2:D59,D59,B$2:B59,"追加")-IF(COUNTIF(B$2:B58,"赎回")=0,0,SUMIFS(O$2:O58,D$2:D58,D59,B$2:B58,"赎回")))*10000</f>
        <v>1.6309999994536151</v>
      </c>
      <c r="X59" s="443" t="str">
        <f t="shared" si="10"/>
        <v/>
      </c>
      <c r="Y59" s="446">
        <v>1.599</v>
      </c>
      <c r="Z59" s="447">
        <f t="shared" si="4"/>
        <v>196.07602704300001</v>
      </c>
      <c r="AA59" s="571">
        <f>(SUMIFS(Z$2:Z59,D$2:D59,D59,B$2:B59,"分红再投")+SUMIFS(Z$2:Z59,D$2:D59,D59,B$2:B59,"现金分红")+SUMIFS(Z$2:Z59,D$2:D59,D59,B$2:B59,"调减")+SUMIFS(Z$2:Z59,D$2:D59,D59,B$2:B59,"追加")-SUMIFS(Z$2:Z58,D$2:D58,D59,B$2:B58,"赎回"))/(SUMIFS(O$2:O59,D$2:D59,D59,B$2:B59,"追加")-SUMIFS(O$2:O58,D$2:D58,D59,B$2:B58,"赎回")-SUMIFS(O$2:O59,D$2:D59,D59,B$2:B59,"调减")+SUMIFS(O$2:O59,D$2:D59,D59,B$2:B59,"现金分红")+SUMIFS(O$2:O59,D$2:D59,D59,B$2:B59,"分红再投"))*10000</f>
        <v>1.5990000000000002</v>
      </c>
      <c r="AB59" s="443">
        <f t="shared" si="11"/>
        <v>0</v>
      </c>
      <c r="AC59" s="448">
        <f t="shared" si="7"/>
        <v>0</v>
      </c>
      <c r="AD59" s="448">
        <f t="shared" si="8"/>
        <v>0</v>
      </c>
    </row>
    <row r="60" spans="1:30">
      <c r="A60" s="435">
        <v>44926</v>
      </c>
      <c r="B60" s="436" t="s">
        <v>1246</v>
      </c>
      <c r="C60" s="437" t="s">
        <v>1296</v>
      </c>
      <c r="D60" s="437" t="s">
        <v>898</v>
      </c>
      <c r="E60" s="437" t="s">
        <v>858</v>
      </c>
      <c r="F60" s="437" t="s">
        <v>111</v>
      </c>
      <c r="G60" s="437" t="s">
        <v>111</v>
      </c>
      <c r="H60" s="437" t="s">
        <v>1095</v>
      </c>
      <c r="I60" s="437" t="s">
        <v>1404</v>
      </c>
      <c r="J60" s="436" t="s">
        <v>636</v>
      </c>
      <c r="K60" s="438" t="s">
        <v>1482</v>
      </c>
      <c r="L60" s="438" t="s">
        <v>717</v>
      </c>
      <c r="M60" s="438" t="s">
        <v>717</v>
      </c>
      <c r="N60" s="498">
        <v>300</v>
      </c>
      <c r="O60" s="439">
        <v>2454590.08</v>
      </c>
      <c r="P60" s="440">
        <v>300</v>
      </c>
      <c r="Q60" s="441">
        <v>1</v>
      </c>
      <c r="R60" s="602">
        <v>0</v>
      </c>
      <c r="S60" s="442">
        <f t="shared" si="6"/>
        <v>1.2222000017208576</v>
      </c>
      <c r="T60" s="443">
        <f t="shared" si="0"/>
        <v>2454590.08</v>
      </c>
      <c r="U60" s="444">
        <f t="shared" si="1"/>
        <v>-300</v>
      </c>
      <c r="V60" s="444">
        <f t="shared" si="9"/>
        <v>300</v>
      </c>
      <c r="W60" s="445">
        <f>(-SUMIFS(U$2:U60,D$2:D60,D60,B$2:B60,"追加")-IF(COUNTIF(B$2:B59,"赎回")=0,0,SUMIFS(U$2:U59,D$2:D59,D60,B$2:B59,"赎回")))/(SUMIFS(O$2:O60,D$2:D60,D60,B$2:B60,"追加")-IF(COUNTIF(B$2:B59,"赎回")=0,0,SUMIFS(O$2:O59,D$2:D59,D60,B$2:B59,"赎回")))*10000</f>
        <v>1.2222000017208576</v>
      </c>
      <c r="X60" s="443" t="str">
        <f t="shared" si="10"/>
        <v/>
      </c>
      <c r="Y60" s="446">
        <v>1.0785</v>
      </c>
      <c r="Z60" s="447">
        <f t="shared" si="4"/>
        <v>264.72754012800004</v>
      </c>
      <c r="AA60" s="571">
        <f>(SUMIFS(Z$2:Z60,D$2:D60,D60,B$2:B60,"分红再投")+SUMIFS(Z$2:Z60,D$2:D60,D60,B$2:B60,"现金分红")+SUMIFS(Z$2:Z60,D$2:D60,D60,B$2:B60,"调减")+SUMIFS(Z$2:Z60,D$2:D60,D60,B$2:B60,"追加")-SUMIFS(Z$2:Z59,D$2:D59,D60,B$2:B59,"赎回"))/(SUMIFS(O$2:O60,D$2:D60,D60,B$2:B60,"追加")-SUMIFS(O$2:O59,D$2:D59,D60,B$2:B59,"赎回")-SUMIFS(O$2:O60,D$2:D60,D60,B$2:B60,"调减")+SUMIFS(O$2:O60,D$2:D60,D60,B$2:B60,"现金分红")+SUMIFS(O$2:O60,D$2:D60,D60,B$2:B60,"分红再投"))*10000</f>
        <v>1.0785000000000002</v>
      </c>
      <c r="AB60" s="443">
        <f t="shared" si="11"/>
        <v>0</v>
      </c>
      <c r="AC60" s="448">
        <f t="shared" si="7"/>
        <v>0</v>
      </c>
      <c r="AD60" s="448">
        <f t="shared" si="8"/>
        <v>0</v>
      </c>
    </row>
    <row r="61" spans="1:30">
      <c r="A61" s="435">
        <v>44926</v>
      </c>
      <c r="B61" s="436" t="s">
        <v>1246</v>
      </c>
      <c r="C61" s="437" t="s">
        <v>1297</v>
      </c>
      <c r="D61" s="437" t="s">
        <v>850</v>
      </c>
      <c r="E61" s="437" t="s">
        <v>851</v>
      </c>
      <c r="F61" s="437" t="s">
        <v>111</v>
      </c>
      <c r="G61" s="437" t="s">
        <v>111</v>
      </c>
      <c r="H61" s="437" t="s">
        <v>1093</v>
      </c>
      <c r="I61" s="437" t="s">
        <v>1116</v>
      </c>
      <c r="J61" s="436" t="s">
        <v>636</v>
      </c>
      <c r="K61" s="438" t="s">
        <v>1474</v>
      </c>
      <c r="L61" s="438" t="s">
        <v>1475</v>
      </c>
      <c r="M61" s="438" t="s">
        <v>1475</v>
      </c>
      <c r="N61" s="498">
        <v>300</v>
      </c>
      <c r="O61" s="439">
        <v>2733367.23</v>
      </c>
      <c r="P61" s="440">
        <v>300</v>
      </c>
      <c r="Q61" s="441">
        <v>1</v>
      </c>
      <c r="R61" s="602">
        <v>0</v>
      </c>
      <c r="S61" s="442">
        <f t="shared" si="6"/>
        <v>1.0975473646839615</v>
      </c>
      <c r="T61" s="443">
        <f t="shared" si="0"/>
        <v>2733367.23</v>
      </c>
      <c r="U61" s="444">
        <f t="shared" si="1"/>
        <v>-300</v>
      </c>
      <c r="V61" s="444">
        <f t="shared" si="9"/>
        <v>300</v>
      </c>
      <c r="W61" s="445">
        <f>(-SUMIFS(U$2:U61,D$2:D61,D61,B$2:B61,"追加")-IF(COUNTIF(B$2:B60,"赎回")=0,0,SUMIFS(U$2:U60,D$2:D60,D61,B$2:B60,"赎回")))/(SUMIFS(O$2:O61,D$2:D61,D61,B$2:B61,"追加")-IF(COUNTIF(B$2:B60,"赎回")=0,0,SUMIFS(O$2:O60,D$2:D60,D61,B$2:B60,"赎回")))*10000</f>
        <v>1.0975473646839615</v>
      </c>
      <c r="X61" s="443" t="str">
        <f t="shared" si="10"/>
        <v/>
      </c>
      <c r="Y61" s="446">
        <v>1.1639999999999999</v>
      </c>
      <c r="Z61" s="447">
        <f t="shared" si="4"/>
        <v>318.16394557199999</v>
      </c>
      <c r="AA61" s="571">
        <f>(SUMIFS(Z$2:Z61,D$2:D61,D61,B$2:B61,"分红再投")+SUMIFS(Z$2:Z61,D$2:D61,D61,B$2:B61,"现金分红")+SUMIFS(Z$2:Z61,D$2:D61,D61,B$2:B61,"调减")+SUMIFS(Z$2:Z61,D$2:D61,D61,B$2:B61,"追加")-SUMIFS(Z$2:Z60,D$2:D60,D61,B$2:B60,"赎回"))/(SUMIFS(O$2:O61,D$2:D61,D61,B$2:B61,"追加")-SUMIFS(O$2:O60,D$2:D60,D61,B$2:B60,"赎回")-SUMIFS(O$2:O61,D$2:D61,D61,B$2:B61,"调减")+SUMIFS(O$2:O61,D$2:D61,D61,B$2:B61,"现金分红")+SUMIFS(O$2:O61,D$2:D61,D61,B$2:B61,"分红再投"))*10000</f>
        <v>1.1639999999999999</v>
      </c>
      <c r="AB61" s="443">
        <f t="shared" si="11"/>
        <v>0</v>
      </c>
      <c r="AC61" s="448">
        <f t="shared" si="7"/>
        <v>0</v>
      </c>
      <c r="AD61" s="448">
        <f t="shared" si="8"/>
        <v>0</v>
      </c>
    </row>
    <row r="62" spans="1:30">
      <c r="A62" s="435">
        <v>44926</v>
      </c>
      <c r="B62" s="436" t="s">
        <v>1246</v>
      </c>
      <c r="C62" s="437" t="s">
        <v>1298</v>
      </c>
      <c r="D62" s="437" t="s">
        <v>845</v>
      </c>
      <c r="E62" s="437" t="s">
        <v>847</v>
      </c>
      <c r="F62" s="437" t="s">
        <v>95</v>
      </c>
      <c r="G62" s="437" t="s">
        <v>95</v>
      </c>
      <c r="H62" s="437"/>
      <c r="I62" s="437" t="s">
        <v>1413</v>
      </c>
      <c r="J62" s="436" t="s">
        <v>636</v>
      </c>
      <c r="K62" s="438" t="s">
        <v>840</v>
      </c>
      <c r="L62" s="438" t="s">
        <v>681</v>
      </c>
      <c r="M62" s="438" t="s">
        <v>681</v>
      </c>
      <c r="N62" s="498">
        <v>500</v>
      </c>
      <c r="O62" s="439">
        <v>4083459.11</v>
      </c>
      <c r="P62" s="440">
        <v>500</v>
      </c>
      <c r="Q62" s="441">
        <v>1</v>
      </c>
      <c r="R62" s="602">
        <v>0</v>
      </c>
      <c r="S62" s="442">
        <f t="shared" si="6"/>
        <v>1.2244520797956515</v>
      </c>
      <c r="T62" s="443">
        <f t="shared" si="0"/>
        <v>4083459.11</v>
      </c>
      <c r="U62" s="444">
        <f t="shared" si="1"/>
        <v>-500</v>
      </c>
      <c r="V62" s="444">
        <f t="shared" si="9"/>
        <v>500</v>
      </c>
      <c r="W62" s="445">
        <f>(-SUMIFS(U$2:U62,D$2:D62,D62,B$2:B62,"追加")-IF(COUNTIF(B$2:B61,"赎回")=0,0,SUMIFS(U$2:U61,D$2:D61,D62,B$2:B61,"赎回")))/(SUMIFS(O$2:O62,D$2:D62,D62,B$2:B62,"追加")-IF(COUNTIF(B$2:B61,"赎回")=0,0,SUMIFS(O$2:O61,D$2:D61,D62,B$2:B61,"赎回")))*10000</f>
        <v>1.2244520797956515</v>
      </c>
      <c r="X62" s="443" t="str">
        <f t="shared" si="10"/>
        <v/>
      </c>
      <c r="Y62" s="446">
        <v>1.2450000000000001</v>
      </c>
      <c r="Z62" s="447">
        <f t="shared" si="4"/>
        <v>508.39065919500001</v>
      </c>
      <c r="AA62" s="571">
        <f>(SUMIFS(Z$2:Z62,D$2:D62,D62,B$2:B62,"分红再投")+SUMIFS(Z$2:Z62,D$2:D62,D62,B$2:B62,"现金分红")+SUMIFS(Z$2:Z62,D$2:D62,D62,B$2:B62,"调减")+SUMIFS(Z$2:Z62,D$2:D62,D62,B$2:B62,"追加")-SUMIFS(Z$2:Z61,D$2:D61,D62,B$2:B61,"赎回"))/(SUMIFS(O$2:O62,D$2:D62,D62,B$2:B62,"追加")-SUMIFS(O$2:O61,D$2:D61,D62,B$2:B61,"赎回")-SUMIFS(O$2:O62,D$2:D62,D62,B$2:B62,"调减")+SUMIFS(O$2:O62,D$2:D62,D62,B$2:B62,"现金分红")+SUMIFS(O$2:O62,D$2:D62,D62,B$2:B62,"分红再投"))*10000</f>
        <v>1.2450000000000001</v>
      </c>
      <c r="AB62" s="443">
        <f t="shared" si="11"/>
        <v>0</v>
      </c>
      <c r="AC62" s="448">
        <f t="shared" si="7"/>
        <v>0</v>
      </c>
      <c r="AD62" s="448">
        <f t="shared" si="8"/>
        <v>0</v>
      </c>
    </row>
    <row r="63" spans="1:30">
      <c r="A63" s="435">
        <v>44926</v>
      </c>
      <c r="B63" s="436" t="s">
        <v>1246</v>
      </c>
      <c r="C63" s="437" t="s">
        <v>1299</v>
      </c>
      <c r="D63" s="437" t="s">
        <v>896</v>
      </c>
      <c r="E63" s="437" t="s">
        <v>839</v>
      </c>
      <c r="F63" s="437" t="s">
        <v>1164</v>
      </c>
      <c r="G63" s="437" t="s">
        <v>1164</v>
      </c>
      <c r="H63" s="437" t="s">
        <v>1096</v>
      </c>
      <c r="I63" s="437" t="s">
        <v>1400</v>
      </c>
      <c r="J63" s="436" t="s">
        <v>636</v>
      </c>
      <c r="K63" s="438" t="s">
        <v>840</v>
      </c>
      <c r="L63" s="438" t="s">
        <v>682</v>
      </c>
      <c r="M63" s="438" t="s">
        <v>682</v>
      </c>
      <c r="N63" s="498">
        <v>500</v>
      </c>
      <c r="O63" s="439">
        <v>4961794.18</v>
      </c>
      <c r="P63" s="440">
        <v>500</v>
      </c>
      <c r="Q63" s="441">
        <v>1</v>
      </c>
      <c r="R63" s="602">
        <v>0</v>
      </c>
      <c r="S63" s="442">
        <f t="shared" si="6"/>
        <v>1.0077000009702137</v>
      </c>
      <c r="T63" s="443">
        <f t="shared" si="0"/>
        <v>4961794.18</v>
      </c>
      <c r="U63" s="444">
        <f t="shared" si="1"/>
        <v>-500</v>
      </c>
      <c r="V63" s="444">
        <f t="shared" si="9"/>
        <v>500</v>
      </c>
      <c r="W63" s="445">
        <f>(-SUMIFS(U$2:U63,D$2:D63,D63,B$2:B63,"追加")-IF(COUNTIF(B$2:B62,"赎回")=0,0,SUMIFS(U$2:U62,D$2:D62,D63,B$2:B62,"赎回")))/(SUMIFS(O$2:O63,D$2:D63,D63,B$2:B63,"追加")-IF(COUNTIF(B$2:B62,"赎回")=0,0,SUMIFS(O$2:O62,D$2:D62,D63,B$2:B62,"赎回")))*10000</f>
        <v>1.0077000009702137</v>
      </c>
      <c r="X63" s="443" t="str">
        <f t="shared" si="10"/>
        <v/>
      </c>
      <c r="Y63" s="446">
        <v>0.99309999999999998</v>
      </c>
      <c r="Z63" s="447">
        <f t="shared" si="4"/>
        <v>492.75578001579998</v>
      </c>
      <c r="AA63" s="571">
        <f>(SUMIFS(Z$2:Z63,D$2:D63,D63,B$2:B63,"分红再投")+SUMIFS(Z$2:Z63,D$2:D63,D63,B$2:B63,"现金分红")+SUMIFS(Z$2:Z63,D$2:D63,D63,B$2:B63,"调减")+SUMIFS(Z$2:Z63,D$2:D63,D63,B$2:B63,"追加")-SUMIFS(Z$2:Z62,D$2:D62,D63,B$2:B62,"赎回"))/(SUMIFS(O$2:O63,D$2:D63,D63,B$2:B63,"追加")-SUMIFS(O$2:O62,D$2:D62,D63,B$2:B62,"赎回")-SUMIFS(O$2:O63,D$2:D63,D63,B$2:B63,"调减")+SUMIFS(O$2:O63,D$2:D63,D63,B$2:B63,"现金分红")+SUMIFS(O$2:O63,D$2:D63,D63,B$2:B63,"分红再投"))*10000</f>
        <v>0.99310000000000009</v>
      </c>
      <c r="AB63" s="443">
        <f t="shared" si="11"/>
        <v>0</v>
      </c>
      <c r="AC63" s="448">
        <f t="shared" si="7"/>
        <v>0</v>
      </c>
      <c r="AD63" s="448">
        <f t="shared" si="8"/>
        <v>0</v>
      </c>
    </row>
    <row r="64" spans="1:30">
      <c r="A64" s="435">
        <v>44926</v>
      </c>
      <c r="B64" s="436" t="s">
        <v>1246</v>
      </c>
      <c r="C64" s="437" t="s">
        <v>1300</v>
      </c>
      <c r="D64" s="437" t="s">
        <v>900</v>
      </c>
      <c r="E64" s="437" t="s">
        <v>101</v>
      </c>
      <c r="F64" s="437" t="s">
        <v>1164</v>
      </c>
      <c r="G64" s="437" t="s">
        <v>1164</v>
      </c>
      <c r="H64" s="437" t="s">
        <v>1096</v>
      </c>
      <c r="I64" s="437" t="s">
        <v>1400</v>
      </c>
      <c r="J64" s="436" t="s">
        <v>636</v>
      </c>
      <c r="K64" s="438" t="s">
        <v>741</v>
      </c>
      <c r="L64" s="438" t="s">
        <v>1488</v>
      </c>
      <c r="M64" s="438" t="s">
        <v>1488</v>
      </c>
      <c r="N64" s="498">
        <v>500</v>
      </c>
      <c r="O64" s="439">
        <v>4927079.2300000004</v>
      </c>
      <c r="P64" s="440">
        <v>500</v>
      </c>
      <c r="Q64" s="441">
        <v>1</v>
      </c>
      <c r="R64" s="602">
        <v>0</v>
      </c>
      <c r="S64" s="442">
        <f t="shared" si="6"/>
        <v>1.014799999471492</v>
      </c>
      <c r="T64" s="443">
        <f t="shared" si="0"/>
        <v>4927079.2300000004</v>
      </c>
      <c r="U64" s="444">
        <f t="shared" si="1"/>
        <v>-500</v>
      </c>
      <c r="V64" s="444">
        <f t="shared" si="9"/>
        <v>500</v>
      </c>
      <c r="W64" s="445">
        <f>(-SUMIFS(U$2:U64,D$2:D64,D64,B$2:B64,"追加")-IF(COUNTIF(B$2:B63,"赎回")=0,0,SUMIFS(U$2:U63,D$2:D63,D64,B$2:B63,"赎回")))/(SUMIFS(O$2:O64,D$2:D64,D64,B$2:B64,"追加")-IF(COUNTIF(B$2:B63,"赎回")=0,0,SUMIFS(O$2:O63,D$2:D63,D64,B$2:B63,"赎回")))*10000</f>
        <v>1.014799999471492</v>
      </c>
      <c r="X64" s="443" t="str">
        <f t="shared" si="10"/>
        <v/>
      </c>
      <c r="Y64" s="446">
        <v>0.92520000000000002</v>
      </c>
      <c r="Z64" s="447">
        <f t="shared" si="4"/>
        <v>455.85337035960004</v>
      </c>
      <c r="AA64" s="571">
        <f>(SUMIFS(Z$2:Z64,D$2:D64,D64,B$2:B64,"分红再投")+SUMIFS(Z$2:Z64,D$2:D64,D64,B$2:B64,"现金分红")+SUMIFS(Z$2:Z64,D$2:D64,D64,B$2:B64,"调减")+SUMIFS(Z$2:Z64,D$2:D64,D64,B$2:B64,"追加")-SUMIFS(Z$2:Z63,D$2:D63,D64,B$2:B63,"赎回"))/(SUMIFS(O$2:O64,D$2:D64,D64,B$2:B64,"追加")-SUMIFS(O$2:O63,D$2:D63,D64,B$2:B63,"赎回")-SUMIFS(O$2:O64,D$2:D64,D64,B$2:B64,"调减")+SUMIFS(O$2:O64,D$2:D64,D64,B$2:B64,"现金分红")+SUMIFS(O$2:O64,D$2:D64,D64,B$2:B64,"分红再投"))*10000</f>
        <v>0.92520000000000002</v>
      </c>
      <c r="AB64" s="443">
        <f t="shared" si="11"/>
        <v>0</v>
      </c>
      <c r="AC64" s="448">
        <f t="shared" si="7"/>
        <v>0</v>
      </c>
      <c r="AD64" s="448">
        <f t="shared" si="8"/>
        <v>0</v>
      </c>
    </row>
    <row r="65" spans="1:30">
      <c r="A65" s="435">
        <v>44926</v>
      </c>
      <c r="B65" s="436" t="s">
        <v>1246</v>
      </c>
      <c r="C65" s="437" t="s">
        <v>1301</v>
      </c>
      <c r="D65" s="437" t="s">
        <v>818</v>
      </c>
      <c r="E65" s="437" t="s">
        <v>802</v>
      </c>
      <c r="F65" s="437" t="s">
        <v>95</v>
      </c>
      <c r="G65" s="437" t="s">
        <v>95</v>
      </c>
      <c r="H65" s="437"/>
      <c r="I65" s="437" t="s">
        <v>1121</v>
      </c>
      <c r="J65" s="436" t="s">
        <v>636</v>
      </c>
      <c r="K65" s="438" t="s">
        <v>807</v>
      </c>
      <c r="L65" s="438" t="s">
        <v>726</v>
      </c>
      <c r="M65" s="438" t="s">
        <v>726</v>
      </c>
      <c r="N65" s="498">
        <v>400</v>
      </c>
      <c r="O65" s="439">
        <v>3996004</v>
      </c>
      <c r="P65" s="440">
        <v>400</v>
      </c>
      <c r="Q65" s="441">
        <v>1</v>
      </c>
      <c r="R65" s="602">
        <v>0</v>
      </c>
      <c r="S65" s="442">
        <f t="shared" si="6"/>
        <v>1.0009999989989999</v>
      </c>
      <c r="T65" s="443">
        <f t="shared" ref="T65:T128" si="12">IF(B65="追加",O65,-O65)</f>
        <v>3996004</v>
      </c>
      <c r="U65" s="444">
        <f t="shared" ref="U65:U128" si="13">IF(B65="追加",-P65,P65)</f>
        <v>-400</v>
      </c>
      <c r="V65" s="444">
        <f t="shared" si="9"/>
        <v>400</v>
      </c>
      <c r="W65" s="445">
        <f>(-SUMIFS(U$2:U65,D$2:D65,D65,B$2:B65,"追加")-IF(COUNTIF(B$2:B64,"赎回")=0,0,SUMIFS(U$2:U64,D$2:D64,D65,B$2:B64,"赎回")))/(SUMIFS(O$2:O65,D$2:D65,D65,B$2:B65,"追加")-IF(COUNTIF(B$2:B64,"赎回")=0,0,SUMIFS(O$2:O64,D$2:D64,D65,B$2:B64,"赎回")))*10000</f>
        <v>1.0009999989989999</v>
      </c>
      <c r="X65" s="443" t="str">
        <f t="shared" si="10"/>
        <v/>
      </c>
      <c r="Y65" s="446">
        <v>0.97899999999999998</v>
      </c>
      <c r="Z65" s="447">
        <f t="shared" si="4"/>
        <v>391.20879159999998</v>
      </c>
      <c r="AA65" s="571">
        <f>(SUMIFS(Z$2:Z65,D$2:D65,D65,B$2:B65,"分红再投")+SUMIFS(Z$2:Z65,D$2:D65,D65,B$2:B65,"现金分红")+SUMIFS(Z$2:Z65,D$2:D65,D65,B$2:B65,"调减")+SUMIFS(Z$2:Z65,D$2:D65,D65,B$2:B65,"追加")-SUMIFS(Z$2:Z64,D$2:D64,D65,B$2:B64,"赎回"))/(SUMIFS(O$2:O65,D$2:D65,D65,B$2:B65,"追加")-SUMIFS(O$2:O64,D$2:D64,D65,B$2:B64,"赎回")-SUMIFS(O$2:O65,D$2:D65,D65,B$2:B65,"调减")+SUMIFS(O$2:O65,D$2:D65,D65,B$2:B65,"现金分红")+SUMIFS(O$2:O65,D$2:D65,D65,B$2:B65,"分红再投"))*10000</f>
        <v>0.97899999999999998</v>
      </c>
      <c r="AB65" s="443">
        <f t="shared" si="11"/>
        <v>0</v>
      </c>
      <c r="AC65" s="448">
        <f t="shared" si="7"/>
        <v>0</v>
      </c>
      <c r="AD65" s="448">
        <f t="shared" si="8"/>
        <v>0</v>
      </c>
    </row>
    <row r="66" spans="1:30">
      <c r="A66" s="435">
        <v>44926</v>
      </c>
      <c r="B66" s="436" t="s">
        <v>1246</v>
      </c>
      <c r="C66" s="437" t="s">
        <v>1302</v>
      </c>
      <c r="D66" s="437" t="s">
        <v>817</v>
      </c>
      <c r="E66" s="437" t="s">
        <v>805</v>
      </c>
      <c r="F66" s="437" t="s">
        <v>95</v>
      </c>
      <c r="G66" s="437" t="s">
        <v>95</v>
      </c>
      <c r="H66" s="437"/>
      <c r="I66" s="437" t="s">
        <v>1414</v>
      </c>
      <c r="J66" s="436" t="s">
        <v>636</v>
      </c>
      <c r="K66" s="438" t="s">
        <v>1489</v>
      </c>
      <c r="L66" s="438" t="s">
        <v>806</v>
      </c>
      <c r="M66" s="438" t="s">
        <v>806</v>
      </c>
      <c r="N66" s="498">
        <v>200</v>
      </c>
      <c r="O66" s="439">
        <v>2070393.37</v>
      </c>
      <c r="P66" s="440">
        <v>200</v>
      </c>
      <c r="Q66" s="441">
        <v>1</v>
      </c>
      <c r="R66" s="602">
        <v>0</v>
      </c>
      <c r="S66" s="442">
        <f t="shared" si="6"/>
        <v>0.96600000221214</v>
      </c>
      <c r="T66" s="443">
        <f t="shared" si="12"/>
        <v>2070393.37</v>
      </c>
      <c r="U66" s="444">
        <f t="shared" si="13"/>
        <v>-200</v>
      </c>
      <c r="V66" s="444">
        <f t="shared" ref="V66:V97" si="14">IF(COUNTIF(B66,"赎回")=0,-U66,-O66*W66/10000)</f>
        <v>200</v>
      </c>
      <c r="W66" s="445">
        <f>(-SUMIFS(U$2:U66,D$2:D66,D66,B$2:B66,"追加")-IF(COUNTIF(B$2:B65,"赎回")=0,0,SUMIFS(U$2:U65,D$2:D65,D66,B$2:B65,"赎回")))/(SUMIFS(O$2:O66,D$2:D66,D66,B$2:B66,"追加")-IF(COUNTIF(B$2:B65,"赎回")=0,0,SUMIFS(O$2:O65,D$2:D65,D66,B$2:B65,"赎回")))*10000</f>
        <v>0.96600000221214</v>
      </c>
      <c r="X66" s="443" t="str">
        <f t="shared" ref="X66:X97" si="15">IF(COUNTIF(B66,"赎回")=0,"",W66*O66)</f>
        <v/>
      </c>
      <c r="Y66" s="446">
        <v>0.96399999999999997</v>
      </c>
      <c r="Z66" s="447">
        <f t="shared" ref="Z66:Z129" si="16">Y66*O66/10000</f>
        <v>199.58592086800002</v>
      </c>
      <c r="AA66" s="571">
        <f>(SUMIFS(Z$2:Z66,D$2:D66,D66,B$2:B66,"分红再投")+SUMIFS(Z$2:Z66,D$2:D66,D66,B$2:B66,"现金分红")+SUMIFS(Z$2:Z66,D$2:D66,D66,B$2:B66,"调减")+SUMIFS(Z$2:Z66,D$2:D66,D66,B$2:B66,"追加")-SUMIFS(Z$2:Z65,D$2:D65,D66,B$2:B65,"赎回"))/(SUMIFS(O$2:O66,D$2:D66,D66,B$2:B66,"追加")-SUMIFS(O$2:O65,D$2:D65,D66,B$2:B65,"赎回")-SUMIFS(O$2:O66,D$2:D66,D66,B$2:B66,"调减")+SUMIFS(O$2:O66,D$2:D66,D66,B$2:B66,"现金分红")+SUMIFS(O$2:O66,D$2:D66,D66,B$2:B66,"分红再投"))*10000</f>
        <v>0.96399999999999997</v>
      </c>
      <c r="AB66" s="443">
        <f t="shared" ref="AB66:AB97" si="17">IF(COUNTIF(B66,"赎回")=0,0,AA66*O66/10000)</f>
        <v>0</v>
      </c>
      <c r="AC66" s="448">
        <f t="shared" si="7"/>
        <v>0</v>
      </c>
      <c r="AD66" s="448">
        <f t="shared" si="8"/>
        <v>0</v>
      </c>
    </row>
    <row r="67" spans="1:30">
      <c r="A67" s="435">
        <v>44926</v>
      </c>
      <c r="B67" s="436" t="s">
        <v>1246</v>
      </c>
      <c r="C67" s="437" t="s">
        <v>1303</v>
      </c>
      <c r="D67" s="437" t="s">
        <v>797</v>
      </c>
      <c r="E67" s="437" t="s">
        <v>799</v>
      </c>
      <c r="F67" s="437" t="s">
        <v>1388</v>
      </c>
      <c r="G67" s="437" t="s">
        <v>1388</v>
      </c>
      <c r="H67" s="437"/>
      <c r="I67" s="437" t="s">
        <v>1415</v>
      </c>
      <c r="J67" s="436" t="s">
        <v>636</v>
      </c>
      <c r="K67" s="438" t="s">
        <v>1490</v>
      </c>
      <c r="L67" s="438" t="s">
        <v>1491</v>
      </c>
      <c r="M67" s="438" t="s">
        <v>1491</v>
      </c>
      <c r="N67" s="498">
        <v>1000</v>
      </c>
      <c r="O67" s="439">
        <v>10731176.950000001</v>
      </c>
      <c r="P67" s="440">
        <v>1000</v>
      </c>
      <c r="Q67" s="441">
        <v>1</v>
      </c>
      <c r="R67" s="602">
        <v>0</v>
      </c>
      <c r="S67" s="442">
        <f t="shared" ref="S67:S130" si="18">P67/O67*10000</f>
        <v>0.93186423507814753</v>
      </c>
      <c r="T67" s="443">
        <f t="shared" si="12"/>
        <v>10731176.950000001</v>
      </c>
      <c r="U67" s="444">
        <f t="shared" si="13"/>
        <v>-1000</v>
      </c>
      <c r="V67" s="444">
        <f t="shared" si="14"/>
        <v>1000</v>
      </c>
      <c r="W67" s="445">
        <f>(-SUMIFS(U$2:U67,D$2:D67,D67,B$2:B67,"追加")-IF(COUNTIF(B$2:B66,"赎回")=0,0,SUMIFS(U$2:U66,D$2:D66,D67,B$2:B66,"赎回")))/(SUMIFS(O$2:O67,D$2:D67,D67,B$2:B67,"追加")-IF(COUNTIF(B$2:B66,"赎回")=0,0,SUMIFS(O$2:O66,D$2:D66,D67,B$2:B66,"赎回")))*10000</f>
        <v>0.93186423507814753</v>
      </c>
      <c r="X67" s="443" t="str">
        <f t="shared" si="15"/>
        <v/>
      </c>
      <c r="Y67" s="446">
        <v>0.94350000000000001</v>
      </c>
      <c r="Z67" s="447">
        <f t="shared" si="16"/>
        <v>1012.4865452325001</v>
      </c>
      <c r="AA67" s="571">
        <f>(SUMIFS(Z$2:Z67,D$2:D67,D67,B$2:B67,"分红再投")+SUMIFS(Z$2:Z67,D$2:D67,D67,B$2:B67,"现金分红")+SUMIFS(Z$2:Z67,D$2:D67,D67,B$2:B67,"调减")+SUMIFS(Z$2:Z67,D$2:D67,D67,B$2:B67,"追加")-SUMIFS(Z$2:Z66,D$2:D66,D67,B$2:B66,"赎回"))/(SUMIFS(O$2:O67,D$2:D67,D67,B$2:B67,"追加")-SUMIFS(O$2:O66,D$2:D66,D67,B$2:B66,"赎回")-SUMIFS(O$2:O67,D$2:D67,D67,B$2:B67,"调减")+SUMIFS(O$2:O67,D$2:D67,D67,B$2:B67,"现金分红")+SUMIFS(O$2:O67,D$2:D67,D67,B$2:B67,"分红再投"))*10000</f>
        <v>0.94350000000000001</v>
      </c>
      <c r="AB67" s="443">
        <f t="shared" si="17"/>
        <v>0</v>
      </c>
      <c r="AC67" s="448">
        <f t="shared" ref="AC67:AC130" si="19">IF(COUNTIF(B67,"赎回")&gt;0,(S67-W67)*O67/10000,0)-R67</f>
        <v>0</v>
      </c>
      <c r="AD67" s="448">
        <f t="shared" ref="AD67:AD130" si="20">IF(COUNTIF(B67,"赎回")&gt;0,(S67-AA67)*O67/10000,0)-R67</f>
        <v>0</v>
      </c>
    </row>
    <row r="68" spans="1:30">
      <c r="A68" s="435">
        <v>44926</v>
      </c>
      <c r="B68" s="436" t="s">
        <v>1246</v>
      </c>
      <c r="C68" s="437" t="s">
        <v>1304</v>
      </c>
      <c r="D68" s="437" t="s">
        <v>814</v>
      </c>
      <c r="E68" s="437" t="s">
        <v>794</v>
      </c>
      <c r="F68" s="437" t="s">
        <v>95</v>
      </c>
      <c r="G68" s="437" t="s">
        <v>95</v>
      </c>
      <c r="H68" s="437"/>
      <c r="I68" s="437" t="s">
        <v>1416</v>
      </c>
      <c r="J68" s="436" t="s">
        <v>636</v>
      </c>
      <c r="K68" s="438" t="s">
        <v>1492</v>
      </c>
      <c r="L68" s="438" t="s">
        <v>1493</v>
      </c>
      <c r="M68" s="438" t="s">
        <v>1493</v>
      </c>
      <c r="N68" s="498">
        <v>500</v>
      </c>
      <c r="O68" s="439">
        <v>4725897.92</v>
      </c>
      <c r="P68" s="440">
        <v>500</v>
      </c>
      <c r="Q68" s="441">
        <v>1</v>
      </c>
      <c r="R68" s="602">
        <v>0</v>
      </c>
      <c r="S68" s="442">
        <f t="shared" si="18"/>
        <v>1.0580000001354239</v>
      </c>
      <c r="T68" s="443">
        <f t="shared" si="12"/>
        <v>4725897.92</v>
      </c>
      <c r="U68" s="444">
        <f t="shared" si="13"/>
        <v>-500</v>
      </c>
      <c r="V68" s="444">
        <f t="shared" si="14"/>
        <v>500</v>
      </c>
      <c r="W68" s="445">
        <f>(-SUMIFS(U$2:U68,D$2:D68,D68,B$2:B68,"追加")-IF(COUNTIF(B$2:B67,"赎回")=0,0,SUMIFS(U$2:U67,D$2:D67,D68,B$2:B67,"赎回")))/(SUMIFS(O$2:O68,D$2:D68,D68,B$2:B68,"追加")-IF(COUNTIF(B$2:B67,"赎回")=0,0,SUMIFS(O$2:O67,D$2:D67,D68,B$2:B67,"赎回")))*10000</f>
        <v>1.0580000001354239</v>
      </c>
      <c r="X68" s="443" t="str">
        <f t="shared" si="15"/>
        <v/>
      </c>
      <c r="Y68" s="446">
        <v>1.0109999999999999</v>
      </c>
      <c r="Z68" s="447">
        <f t="shared" si="16"/>
        <v>477.78827971199991</v>
      </c>
      <c r="AA68" s="571">
        <f>(SUMIFS(Z$2:Z68,D$2:D68,D68,B$2:B68,"分红再投")+SUMIFS(Z$2:Z68,D$2:D68,D68,B$2:B68,"现金分红")+SUMIFS(Z$2:Z68,D$2:D68,D68,B$2:B68,"调减")+SUMIFS(Z$2:Z68,D$2:D68,D68,B$2:B68,"追加")-SUMIFS(Z$2:Z67,D$2:D67,D68,B$2:B67,"赎回"))/(SUMIFS(O$2:O68,D$2:D68,D68,B$2:B68,"追加")-SUMIFS(O$2:O67,D$2:D67,D68,B$2:B67,"赎回")-SUMIFS(O$2:O68,D$2:D68,D68,B$2:B68,"调减")+SUMIFS(O$2:O68,D$2:D68,D68,B$2:B68,"现金分红")+SUMIFS(O$2:O68,D$2:D68,D68,B$2:B68,"分红再投"))*10000</f>
        <v>1.0109999999999997</v>
      </c>
      <c r="AB68" s="443">
        <f t="shared" si="17"/>
        <v>0</v>
      </c>
      <c r="AC68" s="448">
        <f t="shared" si="19"/>
        <v>0</v>
      </c>
      <c r="AD68" s="448">
        <f t="shared" si="20"/>
        <v>0</v>
      </c>
    </row>
    <row r="69" spans="1:30">
      <c r="A69" s="435">
        <v>44926</v>
      </c>
      <c r="B69" s="436" t="s">
        <v>1246</v>
      </c>
      <c r="C69" s="437" t="s">
        <v>1305</v>
      </c>
      <c r="D69" s="437" t="s">
        <v>788</v>
      </c>
      <c r="E69" s="437" t="s">
        <v>790</v>
      </c>
      <c r="F69" s="437" t="s">
        <v>111</v>
      </c>
      <c r="G69" s="437" t="s">
        <v>111</v>
      </c>
      <c r="H69" s="437" t="s">
        <v>1093</v>
      </c>
      <c r="I69" s="437" t="s">
        <v>1116</v>
      </c>
      <c r="J69" s="436" t="s">
        <v>636</v>
      </c>
      <c r="K69" s="438" t="s">
        <v>1047</v>
      </c>
      <c r="L69" s="438" t="s">
        <v>791</v>
      </c>
      <c r="M69" s="438" t="s">
        <v>791</v>
      </c>
      <c r="N69" s="498">
        <v>100</v>
      </c>
      <c r="O69" s="439">
        <v>641395.68000000005</v>
      </c>
      <c r="P69" s="440">
        <v>100</v>
      </c>
      <c r="Q69" s="441">
        <v>1</v>
      </c>
      <c r="R69" s="602">
        <v>0</v>
      </c>
      <c r="S69" s="442">
        <f t="shared" si="18"/>
        <v>1.559099992690939</v>
      </c>
      <c r="T69" s="443">
        <f t="shared" si="12"/>
        <v>641395.68000000005</v>
      </c>
      <c r="U69" s="444">
        <f t="shared" si="13"/>
        <v>-100</v>
      </c>
      <c r="V69" s="444">
        <f t="shared" si="14"/>
        <v>100</v>
      </c>
      <c r="W69" s="445">
        <f>(-SUMIFS(U$2:U69,D$2:D69,D69,B$2:B69,"追加")-IF(COUNTIF(B$2:B68,"赎回")=0,0,SUMIFS(U$2:U68,D$2:D68,D69,B$2:B68,"赎回")))/(SUMIFS(O$2:O69,D$2:D69,D69,B$2:B69,"追加")-IF(COUNTIF(B$2:B68,"赎回")=0,0,SUMIFS(O$2:O68,D$2:D68,D69,B$2:B68,"赎回")))*10000</f>
        <v>1.559099992690939</v>
      </c>
      <c r="X69" s="443" t="str">
        <f t="shared" si="15"/>
        <v/>
      </c>
      <c r="Y69" s="446">
        <v>1.4355</v>
      </c>
      <c r="Z69" s="447">
        <f t="shared" si="16"/>
        <v>92.072349864000017</v>
      </c>
      <c r="AA69" s="571">
        <f>(SUMIFS(Z$2:Z69,D$2:D69,D69,B$2:B69,"分红再投")+SUMIFS(Z$2:Z69,D$2:D69,D69,B$2:B69,"现金分红")+SUMIFS(Z$2:Z69,D$2:D69,D69,B$2:B69,"调减")+SUMIFS(Z$2:Z69,D$2:D69,D69,B$2:B69,"追加")-SUMIFS(Z$2:Z68,D$2:D68,D69,B$2:B68,"赎回"))/(SUMIFS(O$2:O69,D$2:D69,D69,B$2:B69,"追加")-SUMIFS(O$2:O68,D$2:D68,D69,B$2:B68,"赎回")-SUMIFS(O$2:O69,D$2:D69,D69,B$2:B69,"调减")+SUMIFS(O$2:O69,D$2:D69,D69,B$2:B69,"现金分红")+SUMIFS(O$2:O69,D$2:D69,D69,B$2:B69,"分红再投"))*10000</f>
        <v>1.4355000000000002</v>
      </c>
      <c r="AB69" s="443">
        <f t="shared" si="17"/>
        <v>0</v>
      </c>
      <c r="AC69" s="448">
        <f t="shared" si="19"/>
        <v>0</v>
      </c>
      <c r="AD69" s="448">
        <f t="shared" si="20"/>
        <v>0</v>
      </c>
    </row>
    <row r="70" spans="1:30">
      <c r="A70" s="435">
        <v>44926</v>
      </c>
      <c r="B70" s="436" t="s">
        <v>1246</v>
      </c>
      <c r="C70" s="437" t="s">
        <v>1306</v>
      </c>
      <c r="D70" s="437" t="s">
        <v>782</v>
      </c>
      <c r="E70" s="437" t="s">
        <v>784</v>
      </c>
      <c r="F70" s="437" t="s">
        <v>1384</v>
      </c>
      <c r="G70" s="437" t="s">
        <v>1384</v>
      </c>
      <c r="H70" s="437"/>
      <c r="I70" s="437" t="s">
        <v>1409</v>
      </c>
      <c r="J70" s="436" t="s">
        <v>636</v>
      </c>
      <c r="K70" s="438" t="s">
        <v>677</v>
      </c>
      <c r="L70" s="438" t="s">
        <v>678</v>
      </c>
      <c r="M70" s="438" t="s">
        <v>678</v>
      </c>
      <c r="N70" s="498">
        <v>1000</v>
      </c>
      <c r="O70" s="439">
        <v>9921259.8399999999</v>
      </c>
      <c r="P70" s="440">
        <v>1000</v>
      </c>
      <c r="Q70" s="441">
        <v>1</v>
      </c>
      <c r="R70" s="602">
        <v>0</v>
      </c>
      <c r="S70" s="442">
        <f t="shared" si="18"/>
        <v>1.0079365081924918</v>
      </c>
      <c r="T70" s="443">
        <f t="shared" si="12"/>
        <v>9921259.8399999999</v>
      </c>
      <c r="U70" s="444">
        <f t="shared" si="13"/>
        <v>-1000</v>
      </c>
      <c r="V70" s="444">
        <f t="shared" si="14"/>
        <v>1000</v>
      </c>
      <c r="W70" s="445">
        <f>(-SUMIFS(U$2:U70,D$2:D70,D70,B$2:B70,"追加")-IF(COUNTIF(B$2:B69,"赎回")=0,0,SUMIFS(U$2:U69,D$2:D69,D70,B$2:B69,"赎回")))/(SUMIFS(O$2:O70,D$2:D70,D70,B$2:B70,"追加")-IF(COUNTIF(B$2:B69,"赎回")=0,0,SUMIFS(O$2:O69,D$2:D69,D70,B$2:B69,"赎回")))*10000</f>
        <v>1.0079365081924918</v>
      </c>
      <c r="X70" s="443" t="str">
        <f t="shared" si="15"/>
        <v/>
      </c>
      <c r="Y70" s="446">
        <v>0.92700000000000005</v>
      </c>
      <c r="Z70" s="447">
        <f t="shared" si="16"/>
        <v>919.70078716800003</v>
      </c>
      <c r="AA70" s="571">
        <f>(SUMIFS(Z$2:Z70,D$2:D70,D70,B$2:B70,"分红再投")+SUMIFS(Z$2:Z70,D$2:D70,D70,B$2:B70,"现金分红")+SUMIFS(Z$2:Z70,D$2:D70,D70,B$2:B70,"调减")+SUMIFS(Z$2:Z70,D$2:D70,D70,B$2:B70,"追加")-SUMIFS(Z$2:Z69,D$2:D69,D70,B$2:B69,"赎回"))/(SUMIFS(O$2:O70,D$2:D70,D70,B$2:B70,"追加")-SUMIFS(O$2:O69,D$2:D69,D70,B$2:B69,"赎回")-SUMIFS(O$2:O70,D$2:D70,D70,B$2:B70,"调减")+SUMIFS(O$2:O70,D$2:D70,D70,B$2:B70,"现金分红")+SUMIFS(O$2:O70,D$2:D70,D70,B$2:B70,"分红再投"))*10000</f>
        <v>0.92700000000000005</v>
      </c>
      <c r="AB70" s="443">
        <f t="shared" si="17"/>
        <v>0</v>
      </c>
      <c r="AC70" s="448">
        <f t="shared" si="19"/>
        <v>0</v>
      </c>
      <c r="AD70" s="448">
        <f t="shared" si="20"/>
        <v>0</v>
      </c>
    </row>
    <row r="71" spans="1:30">
      <c r="A71" s="435">
        <v>44926</v>
      </c>
      <c r="B71" s="436" t="s">
        <v>1246</v>
      </c>
      <c r="C71" s="437" t="s">
        <v>1307</v>
      </c>
      <c r="D71" s="437" t="s">
        <v>808</v>
      </c>
      <c r="E71" s="437" t="s">
        <v>672</v>
      </c>
      <c r="F71" s="437" t="s">
        <v>1384</v>
      </c>
      <c r="G71" s="437" t="s">
        <v>1384</v>
      </c>
      <c r="H71" s="437"/>
      <c r="I71" s="437" t="s">
        <v>1417</v>
      </c>
      <c r="J71" s="436" t="s">
        <v>636</v>
      </c>
      <c r="K71" s="438" t="s">
        <v>741</v>
      </c>
      <c r="L71" s="438" t="s">
        <v>743</v>
      </c>
      <c r="M71" s="438" t="s">
        <v>743</v>
      </c>
      <c r="N71" s="498">
        <v>500</v>
      </c>
      <c r="O71" s="439">
        <v>3698224.85</v>
      </c>
      <c r="P71" s="440">
        <v>500</v>
      </c>
      <c r="Q71" s="441">
        <v>1</v>
      </c>
      <c r="R71" s="602">
        <v>0</v>
      </c>
      <c r="S71" s="442">
        <f t="shared" si="18"/>
        <v>1.3520000007571198</v>
      </c>
      <c r="T71" s="443">
        <f t="shared" si="12"/>
        <v>3698224.85</v>
      </c>
      <c r="U71" s="444">
        <f t="shared" si="13"/>
        <v>-500</v>
      </c>
      <c r="V71" s="444">
        <f t="shared" si="14"/>
        <v>500</v>
      </c>
      <c r="W71" s="445">
        <f>(-SUMIFS(U$2:U71,D$2:D71,D71,B$2:B71,"追加")-IF(COUNTIF(B$2:B70,"赎回")=0,0,SUMIFS(U$2:U70,D$2:D70,D71,B$2:B70,"赎回")))/(SUMIFS(O$2:O71,D$2:D71,D71,B$2:B71,"追加")-IF(COUNTIF(B$2:B70,"赎回")=0,0,SUMIFS(O$2:O70,D$2:D70,D71,B$2:B70,"赎回")))*10000</f>
        <v>1.3520000007571198</v>
      </c>
      <c r="X71" s="443" t="str">
        <f t="shared" si="15"/>
        <v/>
      </c>
      <c r="Y71" s="446">
        <v>1.3049999999999999</v>
      </c>
      <c r="Z71" s="447">
        <f t="shared" si="16"/>
        <v>482.61834292499998</v>
      </c>
      <c r="AA71" s="571">
        <f>(SUMIFS(Z$2:Z71,D$2:D71,D71,B$2:B71,"分红再投")+SUMIFS(Z$2:Z71,D$2:D71,D71,B$2:B71,"现金分红")+SUMIFS(Z$2:Z71,D$2:D71,D71,B$2:B71,"调减")+SUMIFS(Z$2:Z71,D$2:D71,D71,B$2:B71,"追加")-SUMIFS(Z$2:Z70,D$2:D70,D71,B$2:B70,"赎回"))/(SUMIFS(O$2:O71,D$2:D71,D71,B$2:B71,"追加")-SUMIFS(O$2:O70,D$2:D70,D71,B$2:B70,"赎回")-SUMIFS(O$2:O71,D$2:D71,D71,B$2:B71,"调减")+SUMIFS(O$2:O71,D$2:D71,D71,B$2:B71,"现金分红")+SUMIFS(O$2:O71,D$2:D71,D71,B$2:B71,"分红再投"))*10000</f>
        <v>1.3049999999999999</v>
      </c>
      <c r="AB71" s="443">
        <f t="shared" si="17"/>
        <v>0</v>
      </c>
      <c r="AC71" s="448">
        <f t="shared" si="19"/>
        <v>0</v>
      </c>
      <c r="AD71" s="448">
        <f t="shared" si="20"/>
        <v>0</v>
      </c>
    </row>
    <row r="72" spans="1:30">
      <c r="A72" s="435">
        <v>44926</v>
      </c>
      <c r="B72" s="436" t="s">
        <v>1246</v>
      </c>
      <c r="C72" s="437" t="s">
        <v>1308</v>
      </c>
      <c r="D72" s="437" t="s">
        <v>667</v>
      </c>
      <c r="E72" s="437" t="s">
        <v>668</v>
      </c>
      <c r="F72" s="437" t="s">
        <v>1395</v>
      </c>
      <c r="G72" s="437" t="s">
        <v>1395</v>
      </c>
      <c r="H72" s="437"/>
      <c r="I72" s="437" t="s">
        <v>1396</v>
      </c>
      <c r="J72" s="436" t="s">
        <v>636</v>
      </c>
      <c r="K72" s="438" t="s">
        <v>741</v>
      </c>
      <c r="L72" s="438" t="s">
        <v>772</v>
      </c>
      <c r="M72" s="438" t="s">
        <v>772</v>
      </c>
      <c r="N72" s="498">
        <v>500</v>
      </c>
      <c r="O72" s="439">
        <v>4336513.4400000004</v>
      </c>
      <c r="P72" s="440">
        <v>500</v>
      </c>
      <c r="Q72" s="441">
        <v>1</v>
      </c>
      <c r="R72" s="602">
        <v>0</v>
      </c>
      <c r="S72" s="442">
        <f t="shared" si="18"/>
        <v>1.1530000008486079</v>
      </c>
      <c r="T72" s="443">
        <f t="shared" si="12"/>
        <v>4336513.4400000004</v>
      </c>
      <c r="U72" s="444">
        <f t="shared" si="13"/>
        <v>-500</v>
      </c>
      <c r="V72" s="444">
        <f t="shared" si="14"/>
        <v>500</v>
      </c>
      <c r="W72" s="445">
        <f>(-SUMIFS(U$2:U72,D$2:D72,D72,B$2:B72,"追加")-IF(COUNTIF(B$2:B71,"赎回")=0,0,SUMIFS(U$2:U71,D$2:D71,D72,B$2:B71,"赎回")))/(SUMIFS(O$2:O72,D$2:D72,D72,B$2:B72,"追加")-IF(COUNTIF(B$2:B71,"赎回")=0,0,SUMIFS(O$2:O71,D$2:D71,D72,B$2:B71,"赎回")))*10000</f>
        <v>1.1530000008486079</v>
      </c>
      <c r="X72" s="443" t="str">
        <f t="shared" si="15"/>
        <v/>
      </c>
      <c r="Y72" s="446">
        <v>1.1493</v>
      </c>
      <c r="Z72" s="447">
        <f t="shared" si="16"/>
        <v>498.39548965920005</v>
      </c>
      <c r="AA72" s="571">
        <f>(SUMIFS(Z$2:Z72,D$2:D72,D72,B$2:B72,"分红再投")+SUMIFS(Z$2:Z72,D$2:D72,D72,B$2:B72,"现金分红")+SUMIFS(Z$2:Z72,D$2:D72,D72,B$2:B72,"调减")+SUMIFS(Z$2:Z72,D$2:D72,D72,B$2:B72,"追加")-SUMIFS(Z$2:Z71,D$2:D71,D72,B$2:B71,"赎回"))/(SUMIFS(O$2:O72,D$2:D72,D72,B$2:B72,"追加")-SUMIFS(O$2:O71,D$2:D71,D72,B$2:B71,"赎回")-SUMIFS(O$2:O72,D$2:D72,D72,B$2:B72,"调减")+SUMIFS(O$2:O72,D$2:D72,D72,B$2:B72,"现金分红")+SUMIFS(O$2:O72,D$2:D72,D72,B$2:B72,"分红再投"))*10000</f>
        <v>1.1493</v>
      </c>
      <c r="AB72" s="443">
        <f t="shared" si="17"/>
        <v>0</v>
      </c>
      <c r="AC72" s="448">
        <f t="shared" si="19"/>
        <v>0</v>
      </c>
      <c r="AD72" s="448">
        <f t="shared" si="20"/>
        <v>0</v>
      </c>
    </row>
    <row r="73" spans="1:30">
      <c r="A73" s="435">
        <v>44926</v>
      </c>
      <c r="B73" s="436" t="s">
        <v>1246</v>
      </c>
      <c r="C73" s="437" t="s">
        <v>1309</v>
      </c>
      <c r="D73" s="437" t="s">
        <v>1090</v>
      </c>
      <c r="E73" s="437" t="s">
        <v>665</v>
      </c>
      <c r="F73" s="437" t="s">
        <v>111</v>
      </c>
      <c r="G73" s="437" t="s">
        <v>111</v>
      </c>
      <c r="H73" s="437" t="s">
        <v>1093</v>
      </c>
      <c r="I73" s="437" t="s">
        <v>1116</v>
      </c>
      <c r="J73" s="436" t="s">
        <v>636</v>
      </c>
      <c r="K73" s="438" t="s">
        <v>722</v>
      </c>
      <c r="L73" s="438" t="s">
        <v>726</v>
      </c>
      <c r="M73" s="438" t="s">
        <v>726</v>
      </c>
      <c r="N73" s="498">
        <v>300</v>
      </c>
      <c r="O73" s="439">
        <v>2985074.63</v>
      </c>
      <c r="P73" s="440">
        <v>300</v>
      </c>
      <c r="Q73" s="441">
        <v>1</v>
      </c>
      <c r="R73" s="602">
        <v>0</v>
      </c>
      <c r="S73" s="442">
        <f t="shared" si="18"/>
        <v>1.00499999894475</v>
      </c>
      <c r="T73" s="443">
        <f t="shared" si="12"/>
        <v>2985074.63</v>
      </c>
      <c r="U73" s="444">
        <f t="shared" si="13"/>
        <v>-300</v>
      </c>
      <c r="V73" s="444">
        <f t="shared" si="14"/>
        <v>300</v>
      </c>
      <c r="W73" s="445">
        <f>(-SUMIFS(U$2:U73,D$2:D73,D73,B$2:B73,"追加")-IF(COUNTIF(B$2:B72,"赎回")=0,0,SUMIFS(U$2:U72,D$2:D72,D73,B$2:B72,"赎回")))/(SUMIFS(O$2:O73,D$2:D73,D73,B$2:B73,"追加")-IF(COUNTIF(B$2:B72,"赎回")=0,0,SUMIFS(O$2:O72,D$2:D72,D73,B$2:B72,"赎回")))*10000</f>
        <v>1.00499999894475</v>
      </c>
      <c r="X73" s="443" t="str">
        <f t="shared" si="15"/>
        <v/>
      </c>
      <c r="Y73" s="446">
        <v>1.0760000000000001</v>
      </c>
      <c r="Z73" s="447">
        <f t="shared" si="16"/>
        <v>321.194030188</v>
      </c>
      <c r="AA73" s="571">
        <f>(SUMIFS(Z$2:Z73,D$2:D73,D73,B$2:B73,"分红再投")+SUMIFS(Z$2:Z73,D$2:D73,D73,B$2:B73,"现金分红")+SUMIFS(Z$2:Z73,D$2:D73,D73,B$2:B73,"调减")+SUMIFS(Z$2:Z73,D$2:D73,D73,B$2:B73,"追加")-SUMIFS(Z$2:Z72,D$2:D72,D73,B$2:B72,"赎回"))/(SUMIFS(O$2:O73,D$2:D73,D73,B$2:B73,"追加")-SUMIFS(O$2:O72,D$2:D72,D73,B$2:B72,"赎回")-SUMIFS(O$2:O73,D$2:D73,D73,B$2:B73,"调减")+SUMIFS(O$2:O73,D$2:D73,D73,B$2:B73,"现金分红")+SUMIFS(O$2:O73,D$2:D73,D73,B$2:B73,"分红再投"))*10000</f>
        <v>1.0760000000000001</v>
      </c>
      <c r="AB73" s="443">
        <f t="shared" si="17"/>
        <v>0</v>
      </c>
      <c r="AC73" s="448">
        <f t="shared" si="19"/>
        <v>0</v>
      </c>
      <c r="AD73" s="448">
        <f t="shared" si="20"/>
        <v>0</v>
      </c>
    </row>
    <row r="74" spans="1:30">
      <c r="A74" s="435">
        <v>44926</v>
      </c>
      <c r="B74" s="436" t="s">
        <v>1246</v>
      </c>
      <c r="C74" s="437" t="s">
        <v>1310</v>
      </c>
      <c r="D74" s="437" t="s">
        <v>656</v>
      </c>
      <c r="E74" s="437" t="s">
        <v>658</v>
      </c>
      <c r="F74" s="437" t="s">
        <v>95</v>
      </c>
      <c r="G74" s="437" t="s">
        <v>95</v>
      </c>
      <c r="H74" s="437"/>
      <c r="I74" s="437" t="s">
        <v>1121</v>
      </c>
      <c r="J74" s="436" t="s">
        <v>636</v>
      </c>
      <c r="K74" s="438" t="s">
        <v>679</v>
      </c>
      <c r="L74" s="438" t="s">
        <v>680</v>
      </c>
      <c r="M74" s="438" t="s">
        <v>680</v>
      </c>
      <c r="N74" s="498">
        <v>500</v>
      </c>
      <c r="O74" s="439">
        <v>4698901.0999999996</v>
      </c>
      <c r="P74" s="440">
        <v>500</v>
      </c>
      <c r="Q74" s="441">
        <v>1</v>
      </c>
      <c r="R74" s="602">
        <v>0</v>
      </c>
      <c r="S74" s="442">
        <f t="shared" si="18"/>
        <v>1.0640785778615345</v>
      </c>
      <c r="T74" s="443">
        <f t="shared" si="12"/>
        <v>4698901.0999999996</v>
      </c>
      <c r="U74" s="444">
        <f t="shared" si="13"/>
        <v>-500</v>
      </c>
      <c r="V74" s="444">
        <f t="shared" si="14"/>
        <v>500</v>
      </c>
      <c r="W74" s="445">
        <f>(-SUMIFS(U$2:U74,D$2:D74,D74,B$2:B74,"追加")-IF(COUNTIF(B$2:B73,"赎回")=0,0,SUMIFS(U$2:U73,D$2:D73,D74,B$2:B73,"赎回")))/(SUMIFS(O$2:O74,D$2:D74,D74,B$2:B74,"追加")-IF(COUNTIF(B$2:B73,"赎回")=0,0,SUMIFS(O$2:O73,D$2:D73,D74,B$2:B73,"赎回")))*10000</f>
        <v>1.0640785778615345</v>
      </c>
      <c r="X74" s="443" t="str">
        <f t="shared" si="15"/>
        <v/>
      </c>
      <c r="Y74" s="446">
        <v>1.0624</v>
      </c>
      <c r="Z74" s="447">
        <f t="shared" si="16"/>
        <v>499.2112528639999</v>
      </c>
      <c r="AA74" s="571">
        <f>(SUMIFS(Z$2:Z74,D$2:D74,D74,B$2:B74,"分红再投")+SUMIFS(Z$2:Z74,D$2:D74,D74,B$2:B74,"现金分红")+SUMIFS(Z$2:Z74,D$2:D74,D74,B$2:B74,"调减")+SUMIFS(Z$2:Z74,D$2:D74,D74,B$2:B74,"追加")-SUMIFS(Z$2:Z73,D$2:D73,D74,B$2:B73,"赎回"))/(SUMIFS(O$2:O74,D$2:D74,D74,B$2:B74,"追加")-SUMIFS(O$2:O73,D$2:D73,D74,B$2:B73,"赎回")-SUMIFS(O$2:O74,D$2:D74,D74,B$2:B74,"调减")+SUMIFS(O$2:O74,D$2:D74,D74,B$2:B74,"现金分红")+SUMIFS(O$2:O74,D$2:D74,D74,B$2:B74,"分红再投"))*10000</f>
        <v>1.0623999999999998</v>
      </c>
      <c r="AB74" s="443">
        <f t="shared" si="17"/>
        <v>0</v>
      </c>
      <c r="AC74" s="448">
        <f t="shared" si="19"/>
        <v>0</v>
      </c>
      <c r="AD74" s="448">
        <f t="shared" si="20"/>
        <v>0</v>
      </c>
    </row>
    <row r="75" spans="1:30">
      <c r="A75" s="435">
        <v>44926</v>
      </c>
      <c r="B75" s="436" t="s">
        <v>1246</v>
      </c>
      <c r="C75" s="437" t="s">
        <v>968</v>
      </c>
      <c r="D75" s="437" t="s">
        <v>1130</v>
      </c>
      <c r="E75" s="437" t="s">
        <v>654</v>
      </c>
      <c r="F75" s="437" t="s">
        <v>1384</v>
      </c>
      <c r="G75" s="437" t="s">
        <v>1384</v>
      </c>
      <c r="H75" s="437"/>
      <c r="I75" s="437" t="s">
        <v>1418</v>
      </c>
      <c r="J75" s="436" t="s">
        <v>636</v>
      </c>
      <c r="K75" s="438" t="s">
        <v>760</v>
      </c>
      <c r="L75" s="438" t="s">
        <v>884</v>
      </c>
      <c r="M75" s="438" t="s">
        <v>884</v>
      </c>
      <c r="N75" s="498">
        <v>200</v>
      </c>
      <c r="O75" s="439">
        <v>1358695.65</v>
      </c>
      <c r="P75" s="440">
        <v>200</v>
      </c>
      <c r="Q75" s="441">
        <v>1</v>
      </c>
      <c r="R75" s="602">
        <v>0</v>
      </c>
      <c r="S75" s="442">
        <f t="shared" si="18"/>
        <v>1.4720000023552002</v>
      </c>
      <c r="T75" s="443">
        <f t="shared" si="12"/>
        <v>1358695.65</v>
      </c>
      <c r="U75" s="444">
        <f t="shared" si="13"/>
        <v>-200</v>
      </c>
      <c r="V75" s="444">
        <f t="shared" si="14"/>
        <v>200</v>
      </c>
      <c r="W75" s="445">
        <f>(-SUMIFS(U$2:U75,D$2:D75,D75,B$2:B75,"追加")-IF(COUNTIF(B$2:B74,"赎回")=0,0,SUMIFS(U$2:U74,D$2:D74,D75,B$2:B74,"赎回")))/(SUMIFS(O$2:O75,D$2:D75,D75,B$2:B75,"追加")-IF(COUNTIF(B$2:B74,"赎回")=0,0,SUMIFS(O$2:O74,D$2:D74,D75,B$2:B74,"赎回")))*10000</f>
        <v>1.4720000023552002</v>
      </c>
      <c r="X75" s="443" t="str">
        <f t="shared" si="15"/>
        <v/>
      </c>
      <c r="Y75" s="446">
        <v>1.456</v>
      </c>
      <c r="Z75" s="447">
        <f t="shared" si="16"/>
        <v>197.82608663999997</v>
      </c>
      <c r="AA75" s="571">
        <f>(SUMIFS(Z$2:Z75,D$2:D75,D75,B$2:B75,"分红再投")+SUMIFS(Z$2:Z75,D$2:D75,D75,B$2:B75,"现金分红")+SUMIFS(Z$2:Z75,D$2:D75,D75,B$2:B75,"调减")+SUMIFS(Z$2:Z75,D$2:D75,D75,B$2:B75,"追加")-SUMIFS(Z$2:Z74,D$2:D74,D75,B$2:B74,"赎回"))/(SUMIFS(O$2:O75,D$2:D75,D75,B$2:B75,"追加")-SUMIFS(O$2:O74,D$2:D74,D75,B$2:B74,"赎回")-SUMIFS(O$2:O75,D$2:D75,D75,B$2:B75,"调减")+SUMIFS(O$2:O75,D$2:D75,D75,B$2:B75,"现金分红")+SUMIFS(O$2:O75,D$2:D75,D75,B$2:B75,"分红再投"))*10000</f>
        <v>1.456</v>
      </c>
      <c r="AB75" s="443">
        <f t="shared" si="17"/>
        <v>0</v>
      </c>
      <c r="AC75" s="448">
        <f t="shared" si="19"/>
        <v>0</v>
      </c>
      <c r="AD75" s="448">
        <f t="shared" si="20"/>
        <v>0</v>
      </c>
    </row>
    <row r="76" spans="1:30">
      <c r="A76" s="435">
        <v>44926</v>
      </c>
      <c r="B76" s="436" t="s">
        <v>1246</v>
      </c>
      <c r="C76" s="437" t="s">
        <v>630</v>
      </c>
      <c r="D76" s="437" t="s">
        <v>809</v>
      </c>
      <c r="E76" s="437" t="s">
        <v>629</v>
      </c>
      <c r="F76" s="437" t="s">
        <v>95</v>
      </c>
      <c r="G76" s="437" t="s">
        <v>95</v>
      </c>
      <c r="H76" s="437"/>
      <c r="I76" s="437" t="s">
        <v>1121</v>
      </c>
      <c r="J76" s="436" t="s">
        <v>636</v>
      </c>
      <c r="K76" s="438" t="s">
        <v>715</v>
      </c>
      <c r="L76" s="438" t="s">
        <v>716</v>
      </c>
      <c r="M76" s="438" t="s">
        <v>716</v>
      </c>
      <c r="N76" s="498">
        <v>1000</v>
      </c>
      <c r="O76" s="439">
        <v>9888262.6300000008</v>
      </c>
      <c r="P76" s="440">
        <v>1000</v>
      </c>
      <c r="Q76" s="441">
        <v>1</v>
      </c>
      <c r="R76" s="602">
        <v>0</v>
      </c>
      <c r="S76" s="442">
        <f t="shared" si="18"/>
        <v>1.0113000002306773</v>
      </c>
      <c r="T76" s="443">
        <f t="shared" si="12"/>
        <v>9888262.6300000008</v>
      </c>
      <c r="U76" s="444">
        <f t="shared" si="13"/>
        <v>-1000</v>
      </c>
      <c r="V76" s="444">
        <f t="shared" si="14"/>
        <v>1000</v>
      </c>
      <c r="W76" s="445">
        <f>(-SUMIFS(U$2:U76,D$2:D76,D76,B$2:B76,"追加")-IF(COUNTIF(B$2:B75,"赎回")=0,0,SUMIFS(U$2:U75,D$2:D75,D76,B$2:B75,"赎回")))/(SUMIFS(O$2:O76,D$2:D76,D76,B$2:B76,"追加")-IF(COUNTIF(B$2:B75,"赎回")=0,0,SUMIFS(O$2:O75,D$2:D75,D76,B$2:B75,"赎回")))*10000</f>
        <v>1.0113000002306773</v>
      </c>
      <c r="X76" s="443" t="str">
        <f t="shared" si="15"/>
        <v/>
      </c>
      <c r="Y76" s="446">
        <v>0.96860000000000002</v>
      </c>
      <c r="Z76" s="447">
        <f t="shared" si="16"/>
        <v>957.77711834180002</v>
      </c>
      <c r="AA76" s="571">
        <f>(SUMIFS(Z$2:Z76,D$2:D76,D76,B$2:B76,"分红再投")+SUMIFS(Z$2:Z76,D$2:D76,D76,B$2:B76,"现金分红")+SUMIFS(Z$2:Z76,D$2:D76,D76,B$2:B76,"调减")+SUMIFS(Z$2:Z76,D$2:D76,D76,B$2:B76,"追加")-SUMIFS(Z$2:Z75,D$2:D75,D76,B$2:B75,"赎回"))/(SUMIFS(O$2:O76,D$2:D76,D76,B$2:B76,"追加")-SUMIFS(O$2:O75,D$2:D75,D76,B$2:B75,"赎回")-SUMIFS(O$2:O76,D$2:D76,D76,B$2:B76,"调减")+SUMIFS(O$2:O76,D$2:D76,D76,B$2:B76,"现金分红")+SUMIFS(O$2:O76,D$2:D76,D76,B$2:B76,"分红再投"))*10000</f>
        <v>0.96859999999999991</v>
      </c>
      <c r="AB76" s="443">
        <f t="shared" si="17"/>
        <v>0</v>
      </c>
      <c r="AC76" s="448">
        <f t="shared" si="19"/>
        <v>0</v>
      </c>
      <c r="AD76" s="448">
        <f t="shared" si="20"/>
        <v>0</v>
      </c>
    </row>
    <row r="77" spans="1:30">
      <c r="A77" s="435">
        <v>44926</v>
      </c>
      <c r="B77" s="436" t="s">
        <v>1246</v>
      </c>
      <c r="C77" s="437" t="s">
        <v>1213</v>
      </c>
      <c r="D77" s="437" t="s">
        <v>648</v>
      </c>
      <c r="E77" s="437" t="s">
        <v>649</v>
      </c>
      <c r="F77" s="437" t="s">
        <v>95</v>
      </c>
      <c r="G77" s="437" t="s">
        <v>95</v>
      </c>
      <c r="H77" s="437"/>
      <c r="I77" s="437" t="s">
        <v>1414</v>
      </c>
      <c r="J77" s="436" t="s">
        <v>636</v>
      </c>
      <c r="K77" s="438" t="s">
        <v>685</v>
      </c>
      <c r="L77" s="438" t="s">
        <v>688</v>
      </c>
      <c r="M77" s="438" t="s">
        <v>688</v>
      </c>
      <c r="N77" s="498">
        <v>151.58799999999999</v>
      </c>
      <c r="O77" s="439">
        <v>1252482.8600000001</v>
      </c>
      <c r="P77" s="440">
        <v>151.58799999999999</v>
      </c>
      <c r="Q77" s="441">
        <v>1</v>
      </c>
      <c r="R77" s="602">
        <v>0</v>
      </c>
      <c r="S77" s="442">
        <f t="shared" si="18"/>
        <v>1.2102999956422555</v>
      </c>
      <c r="T77" s="443">
        <f t="shared" si="12"/>
        <v>1252482.8600000001</v>
      </c>
      <c r="U77" s="444">
        <f t="shared" si="13"/>
        <v>-151.58799999999999</v>
      </c>
      <c r="V77" s="444">
        <f t="shared" si="14"/>
        <v>151.58799999999999</v>
      </c>
      <c r="W77" s="445">
        <f>(-SUMIFS(U$2:U77,D$2:D77,D77,B$2:B77,"追加")-IF(COUNTIF(B$2:B76,"赎回")=0,0,SUMIFS(U$2:U76,D$2:D76,D77,B$2:B76,"赎回")))/(SUMIFS(O$2:O77,D$2:D77,D77,B$2:B77,"追加")-IF(COUNTIF(B$2:B76,"赎回")=0,0,SUMIFS(O$2:O76,D$2:D76,D77,B$2:B76,"赎回")))*10000</f>
        <v>1.2102999956422555</v>
      </c>
      <c r="X77" s="443" t="str">
        <f t="shared" si="15"/>
        <v/>
      </c>
      <c r="Y77" s="446">
        <v>1.2152000000000001</v>
      </c>
      <c r="Z77" s="447">
        <f t="shared" si="16"/>
        <v>152.20171714720001</v>
      </c>
      <c r="AA77" s="571">
        <f>(SUMIFS(Z$2:Z77,D$2:D77,D77,B$2:B77,"分红再投")+SUMIFS(Z$2:Z77,D$2:D77,D77,B$2:B77,"现金分红")+SUMIFS(Z$2:Z77,D$2:D77,D77,B$2:B77,"调减")+SUMIFS(Z$2:Z77,D$2:D77,D77,B$2:B77,"追加")-SUMIFS(Z$2:Z76,D$2:D76,D77,B$2:B76,"赎回"))/(SUMIFS(O$2:O77,D$2:D77,D77,B$2:B77,"追加")-SUMIFS(O$2:O76,D$2:D76,D77,B$2:B76,"赎回")-SUMIFS(O$2:O77,D$2:D77,D77,B$2:B77,"调减")+SUMIFS(O$2:O77,D$2:D77,D77,B$2:B77,"现金分红")+SUMIFS(O$2:O77,D$2:D77,D77,B$2:B77,"分红再投"))*10000</f>
        <v>1.2152000000000001</v>
      </c>
      <c r="AB77" s="443">
        <f t="shared" si="17"/>
        <v>0</v>
      </c>
      <c r="AC77" s="448">
        <f t="shared" si="19"/>
        <v>0</v>
      </c>
      <c r="AD77" s="448">
        <f t="shared" si="20"/>
        <v>0</v>
      </c>
    </row>
    <row r="78" spans="1:30">
      <c r="A78" s="435">
        <v>44926</v>
      </c>
      <c r="B78" s="436" t="s">
        <v>1246</v>
      </c>
      <c r="C78" s="437" t="s">
        <v>1311</v>
      </c>
      <c r="D78" s="437" t="s">
        <v>623</v>
      </c>
      <c r="E78" s="437" t="s">
        <v>256</v>
      </c>
      <c r="F78" s="437" t="s">
        <v>1384</v>
      </c>
      <c r="G78" s="437" t="s">
        <v>1384</v>
      </c>
      <c r="H78" s="437"/>
      <c r="I78" s="437" t="s">
        <v>1419</v>
      </c>
      <c r="J78" s="436" t="s">
        <v>636</v>
      </c>
      <c r="K78" s="438" t="s">
        <v>746</v>
      </c>
      <c r="L78" s="438" t="s">
        <v>748</v>
      </c>
      <c r="M78" s="438" t="s">
        <v>748</v>
      </c>
      <c r="N78" s="498">
        <v>500</v>
      </c>
      <c r="O78" s="439">
        <v>5649717.5099999998</v>
      </c>
      <c r="P78" s="440">
        <v>500</v>
      </c>
      <c r="Q78" s="441">
        <v>1</v>
      </c>
      <c r="R78" s="602">
        <v>0</v>
      </c>
      <c r="S78" s="442">
        <f t="shared" si="18"/>
        <v>0.88500000064605</v>
      </c>
      <c r="T78" s="443">
        <f t="shared" si="12"/>
        <v>5649717.5099999998</v>
      </c>
      <c r="U78" s="444">
        <f t="shared" si="13"/>
        <v>-500</v>
      </c>
      <c r="V78" s="444">
        <f t="shared" si="14"/>
        <v>500</v>
      </c>
      <c r="W78" s="445">
        <f>(-SUMIFS(U$2:U78,D$2:D78,D78,B$2:B78,"追加")-IF(COUNTIF(B$2:B77,"赎回")=0,0,SUMIFS(U$2:U77,D$2:D77,D78,B$2:B77,"赎回")))/(SUMIFS(O$2:O78,D$2:D78,D78,B$2:B78,"追加")-IF(COUNTIF(B$2:B77,"赎回")=0,0,SUMIFS(O$2:O77,D$2:D77,D78,B$2:B77,"赎回")))*10000</f>
        <v>0.88500000064605</v>
      </c>
      <c r="X78" s="443" t="str">
        <f t="shared" si="15"/>
        <v/>
      </c>
      <c r="Y78" s="446">
        <v>0.84199999999999997</v>
      </c>
      <c r="Z78" s="447">
        <f t="shared" si="16"/>
        <v>475.70621434199995</v>
      </c>
      <c r="AA78" s="571">
        <f>(SUMIFS(Z$2:Z78,D$2:D78,D78,B$2:B78,"分红再投")+SUMIFS(Z$2:Z78,D$2:D78,D78,B$2:B78,"现金分红")+SUMIFS(Z$2:Z78,D$2:D78,D78,B$2:B78,"调减")+SUMIFS(Z$2:Z78,D$2:D78,D78,B$2:B78,"追加")-SUMIFS(Z$2:Z77,D$2:D77,D78,B$2:B77,"赎回"))/(SUMIFS(O$2:O78,D$2:D78,D78,B$2:B78,"追加")-SUMIFS(O$2:O77,D$2:D77,D78,B$2:B77,"赎回")-SUMIFS(O$2:O78,D$2:D78,D78,B$2:B78,"调减")+SUMIFS(O$2:O78,D$2:D78,D78,B$2:B78,"现金分红")+SUMIFS(O$2:O78,D$2:D78,D78,B$2:B78,"分红再投"))*10000</f>
        <v>0.84199999999999997</v>
      </c>
      <c r="AB78" s="443">
        <f t="shared" si="17"/>
        <v>0</v>
      </c>
      <c r="AC78" s="448">
        <f t="shared" si="19"/>
        <v>0</v>
      </c>
      <c r="AD78" s="448">
        <f t="shared" si="20"/>
        <v>0</v>
      </c>
    </row>
    <row r="79" spans="1:30">
      <c r="A79" s="435">
        <v>44926</v>
      </c>
      <c r="B79" s="436" t="s">
        <v>1246</v>
      </c>
      <c r="C79" s="437" t="s">
        <v>1312</v>
      </c>
      <c r="D79" s="437" t="s">
        <v>622</v>
      </c>
      <c r="E79" s="437" t="s">
        <v>256</v>
      </c>
      <c r="F79" s="437" t="s">
        <v>1384</v>
      </c>
      <c r="G79" s="437" t="s">
        <v>1384</v>
      </c>
      <c r="H79" s="437"/>
      <c r="I79" s="437" t="s">
        <v>1419</v>
      </c>
      <c r="J79" s="436" t="s">
        <v>636</v>
      </c>
      <c r="K79" s="438" t="s">
        <v>746</v>
      </c>
      <c r="L79" s="438" t="s">
        <v>748</v>
      </c>
      <c r="M79" s="438" t="s">
        <v>748</v>
      </c>
      <c r="N79" s="498">
        <v>500</v>
      </c>
      <c r="O79" s="439">
        <v>5340739.16</v>
      </c>
      <c r="P79" s="440">
        <v>500</v>
      </c>
      <c r="Q79" s="441">
        <v>1</v>
      </c>
      <c r="R79" s="602">
        <v>0</v>
      </c>
      <c r="S79" s="442">
        <f t="shared" si="18"/>
        <v>0.93619999970191392</v>
      </c>
      <c r="T79" s="443">
        <f t="shared" si="12"/>
        <v>5340739.16</v>
      </c>
      <c r="U79" s="444">
        <f t="shared" si="13"/>
        <v>-500</v>
      </c>
      <c r="V79" s="444">
        <f t="shared" si="14"/>
        <v>500</v>
      </c>
      <c r="W79" s="445">
        <f>(-SUMIFS(U$2:U79,D$2:D79,D79,B$2:B79,"追加")-IF(COUNTIF(B$2:B78,"赎回")=0,0,SUMIFS(U$2:U78,D$2:D78,D79,B$2:B78,"赎回")))/(SUMIFS(O$2:O79,D$2:D79,D79,B$2:B79,"追加")-IF(COUNTIF(B$2:B78,"赎回")=0,0,SUMIFS(O$2:O78,D$2:D78,D79,B$2:B78,"赎回")))*10000</f>
        <v>0.93619999970191392</v>
      </c>
      <c r="X79" s="443" t="str">
        <f t="shared" si="15"/>
        <v/>
      </c>
      <c r="Y79" s="446">
        <v>0.82169999999999999</v>
      </c>
      <c r="Z79" s="447">
        <f t="shared" si="16"/>
        <v>438.84853677719997</v>
      </c>
      <c r="AA79" s="571">
        <f>(SUMIFS(Z$2:Z79,D$2:D79,D79,B$2:B79,"分红再投")+SUMIFS(Z$2:Z79,D$2:D79,D79,B$2:B79,"现金分红")+SUMIFS(Z$2:Z79,D$2:D79,D79,B$2:B79,"调减")+SUMIFS(Z$2:Z79,D$2:D79,D79,B$2:B79,"追加")-SUMIFS(Z$2:Z78,D$2:D78,D79,B$2:B78,"赎回"))/(SUMIFS(O$2:O79,D$2:D79,D79,B$2:B79,"追加")-SUMIFS(O$2:O78,D$2:D78,D79,B$2:B78,"赎回")-SUMIFS(O$2:O79,D$2:D79,D79,B$2:B79,"调减")+SUMIFS(O$2:O79,D$2:D79,D79,B$2:B79,"现金分红")+SUMIFS(O$2:O79,D$2:D79,D79,B$2:B79,"分红再投"))*10000</f>
        <v>0.82169999999999999</v>
      </c>
      <c r="AB79" s="443">
        <f t="shared" si="17"/>
        <v>0</v>
      </c>
      <c r="AC79" s="448">
        <f t="shared" si="19"/>
        <v>0</v>
      </c>
      <c r="AD79" s="448">
        <f t="shared" si="20"/>
        <v>0</v>
      </c>
    </row>
    <row r="80" spans="1:30">
      <c r="A80" s="435">
        <v>44926</v>
      </c>
      <c r="B80" s="436" t="s">
        <v>1246</v>
      </c>
      <c r="C80" s="437" t="s">
        <v>1313</v>
      </c>
      <c r="D80" s="437" t="s">
        <v>633</v>
      </c>
      <c r="E80" s="437" t="s">
        <v>620</v>
      </c>
      <c r="F80" s="437" t="s">
        <v>111</v>
      </c>
      <c r="G80" s="437" t="s">
        <v>111</v>
      </c>
      <c r="H80" s="437" t="s">
        <v>1095</v>
      </c>
      <c r="I80" s="437" t="s">
        <v>1412</v>
      </c>
      <c r="J80" s="436" t="s">
        <v>636</v>
      </c>
      <c r="K80" s="438" t="s">
        <v>732</v>
      </c>
      <c r="L80" s="438" t="s">
        <v>735</v>
      </c>
      <c r="M80" s="438" t="s">
        <v>735</v>
      </c>
      <c r="N80" s="498">
        <v>500</v>
      </c>
      <c r="O80" s="439">
        <v>4830917.87</v>
      </c>
      <c r="P80" s="440">
        <v>500</v>
      </c>
      <c r="Q80" s="441">
        <v>1</v>
      </c>
      <c r="R80" s="602">
        <v>0</v>
      </c>
      <c r="S80" s="442">
        <f t="shared" si="18"/>
        <v>1.0350000009418501</v>
      </c>
      <c r="T80" s="443">
        <f t="shared" si="12"/>
        <v>4830917.87</v>
      </c>
      <c r="U80" s="444">
        <f t="shared" si="13"/>
        <v>-500</v>
      </c>
      <c r="V80" s="444">
        <f t="shared" si="14"/>
        <v>500</v>
      </c>
      <c r="W80" s="445">
        <f>(-SUMIFS(U$2:U80,D$2:D80,D80,B$2:B80,"追加")-IF(COUNTIF(B$2:B79,"赎回")=0,0,SUMIFS(U$2:U79,D$2:D79,D80,B$2:B79,"赎回")))/(SUMIFS(O$2:O80,D$2:D80,D80,B$2:B80,"追加")-IF(COUNTIF(B$2:B79,"赎回")=0,0,SUMIFS(O$2:O79,D$2:D79,D80,B$2:B79,"赎回")))*10000</f>
        <v>1.0350000009418501</v>
      </c>
      <c r="X80" s="443" t="str">
        <f t="shared" si="15"/>
        <v/>
      </c>
      <c r="Y80" s="446">
        <v>1.026</v>
      </c>
      <c r="Z80" s="447">
        <f t="shared" si="16"/>
        <v>495.65217346200001</v>
      </c>
      <c r="AA80" s="571">
        <f>(SUMIFS(Z$2:Z80,D$2:D80,D80,B$2:B80,"分红再投")+SUMIFS(Z$2:Z80,D$2:D80,D80,B$2:B80,"现金分红")+SUMIFS(Z$2:Z80,D$2:D80,D80,B$2:B80,"调减")+SUMIFS(Z$2:Z80,D$2:D80,D80,B$2:B80,"追加")-SUMIFS(Z$2:Z79,D$2:D79,D80,B$2:B79,"赎回"))/(SUMIFS(O$2:O80,D$2:D80,D80,B$2:B80,"追加")-SUMIFS(O$2:O79,D$2:D79,D80,B$2:B79,"赎回")-SUMIFS(O$2:O80,D$2:D80,D80,B$2:B80,"调减")+SUMIFS(O$2:O80,D$2:D80,D80,B$2:B80,"现金分红")+SUMIFS(O$2:O80,D$2:D80,D80,B$2:B80,"分红再投"))*10000</f>
        <v>1.026</v>
      </c>
      <c r="AB80" s="443">
        <f t="shared" si="17"/>
        <v>0</v>
      </c>
      <c r="AC80" s="448">
        <f t="shared" si="19"/>
        <v>0</v>
      </c>
      <c r="AD80" s="448">
        <f t="shared" si="20"/>
        <v>0</v>
      </c>
    </row>
    <row r="81" spans="1:30">
      <c r="A81" s="435">
        <v>44926</v>
      </c>
      <c r="B81" s="436" t="s">
        <v>1246</v>
      </c>
      <c r="C81" s="437" t="s">
        <v>1314</v>
      </c>
      <c r="D81" s="437" t="s">
        <v>612</v>
      </c>
      <c r="E81" s="437" t="s">
        <v>613</v>
      </c>
      <c r="F81" s="437" t="s">
        <v>111</v>
      </c>
      <c r="G81" s="437" t="s">
        <v>111</v>
      </c>
      <c r="H81" s="437" t="s">
        <v>1093</v>
      </c>
      <c r="I81" s="437" t="s">
        <v>1116</v>
      </c>
      <c r="J81" s="436" t="s">
        <v>636</v>
      </c>
      <c r="K81" s="438" t="s">
        <v>746</v>
      </c>
      <c r="L81" s="438" t="s">
        <v>748</v>
      </c>
      <c r="M81" s="438" t="s">
        <v>748</v>
      </c>
      <c r="N81" s="498">
        <v>200</v>
      </c>
      <c r="O81" s="439">
        <v>362194.17</v>
      </c>
      <c r="P81" s="440">
        <v>200</v>
      </c>
      <c r="Q81" s="441">
        <v>1</v>
      </c>
      <c r="R81" s="602">
        <v>0</v>
      </c>
      <c r="S81" s="442">
        <f t="shared" si="18"/>
        <v>5.5219000350005638</v>
      </c>
      <c r="T81" s="443">
        <f t="shared" si="12"/>
        <v>362194.17</v>
      </c>
      <c r="U81" s="444">
        <f t="shared" si="13"/>
        <v>-200</v>
      </c>
      <c r="V81" s="444">
        <f t="shared" si="14"/>
        <v>200</v>
      </c>
      <c r="W81" s="445">
        <f>(-SUMIFS(U$2:U81,D$2:D81,D81,B$2:B81,"追加")-IF(COUNTIF(B$2:B80,"赎回")=0,0,SUMIFS(U$2:U80,D$2:D80,D81,B$2:B80,"赎回")))/(SUMIFS(O$2:O81,D$2:D81,D81,B$2:B81,"追加")-IF(COUNTIF(B$2:B80,"赎回")=0,0,SUMIFS(O$2:O80,D$2:D80,D81,B$2:B80,"赎回")))*10000</f>
        <v>5.5219000350005638</v>
      </c>
      <c r="X81" s="443" t="str">
        <f t="shared" si="15"/>
        <v/>
      </c>
      <c r="Y81" s="446">
        <v>5.3506</v>
      </c>
      <c r="Z81" s="447">
        <f t="shared" si="16"/>
        <v>193.7956126002</v>
      </c>
      <c r="AA81" s="571">
        <f>(SUMIFS(Z$2:Z81,D$2:D81,D81,B$2:B81,"分红再投")+SUMIFS(Z$2:Z81,D$2:D81,D81,B$2:B81,"现金分红")+SUMIFS(Z$2:Z81,D$2:D81,D81,B$2:B81,"调减")+SUMIFS(Z$2:Z81,D$2:D81,D81,B$2:B81,"追加")-SUMIFS(Z$2:Z80,D$2:D80,D81,B$2:B80,"赎回"))/(SUMIFS(O$2:O81,D$2:D81,D81,B$2:B81,"追加")-SUMIFS(O$2:O80,D$2:D80,D81,B$2:B80,"赎回")-SUMIFS(O$2:O81,D$2:D81,D81,B$2:B81,"调减")+SUMIFS(O$2:O81,D$2:D81,D81,B$2:B81,"现金分红")+SUMIFS(O$2:O81,D$2:D81,D81,B$2:B81,"分红再投"))*10000</f>
        <v>5.3506000000000009</v>
      </c>
      <c r="AB81" s="443">
        <f t="shared" si="17"/>
        <v>0</v>
      </c>
      <c r="AC81" s="448">
        <f t="shared" si="19"/>
        <v>0</v>
      </c>
      <c r="AD81" s="448">
        <f t="shared" si="20"/>
        <v>0</v>
      </c>
    </row>
    <row r="82" spans="1:30">
      <c r="A82" s="435">
        <v>44926</v>
      </c>
      <c r="B82" s="436" t="s">
        <v>1246</v>
      </c>
      <c r="C82" s="437" t="s">
        <v>1315</v>
      </c>
      <c r="D82" s="437" t="s">
        <v>606</v>
      </c>
      <c r="E82" s="437" t="s">
        <v>607</v>
      </c>
      <c r="F82" s="437" t="s">
        <v>1408</v>
      </c>
      <c r="G82" s="437" t="s">
        <v>1408</v>
      </c>
      <c r="H82" s="437" t="s">
        <v>1093</v>
      </c>
      <c r="I82" s="437" t="s">
        <v>1120</v>
      </c>
      <c r="J82" s="436" t="s">
        <v>636</v>
      </c>
      <c r="K82" s="438" t="s">
        <v>754</v>
      </c>
      <c r="L82" s="438" t="s">
        <v>755</v>
      </c>
      <c r="M82" s="438" t="s">
        <v>755</v>
      </c>
      <c r="N82" s="498">
        <v>200</v>
      </c>
      <c r="O82" s="439">
        <v>2461841.46</v>
      </c>
      <c r="P82" s="440">
        <v>200</v>
      </c>
      <c r="Q82" s="441">
        <v>1</v>
      </c>
      <c r="R82" s="602">
        <v>0</v>
      </c>
      <c r="S82" s="442">
        <f t="shared" si="18"/>
        <v>0.8123999991453551</v>
      </c>
      <c r="T82" s="443">
        <f t="shared" si="12"/>
        <v>2461841.46</v>
      </c>
      <c r="U82" s="444">
        <f t="shared" si="13"/>
        <v>-200</v>
      </c>
      <c r="V82" s="444">
        <f t="shared" si="14"/>
        <v>200</v>
      </c>
      <c r="W82" s="445">
        <f>(-SUMIFS(U$2:U82,D$2:D82,D82,B$2:B82,"追加")-IF(COUNTIF(B$2:B81,"赎回")=0,0,SUMIFS(U$2:U81,D$2:D81,D82,B$2:B81,"赎回")))/(SUMIFS(O$2:O82,D$2:D82,D82,B$2:B82,"追加")-IF(COUNTIF(B$2:B81,"赎回")=0,0,SUMIFS(O$2:O81,D$2:D81,D82,B$2:B81,"赎回")))*10000</f>
        <v>0.8123999991453551</v>
      </c>
      <c r="X82" s="443" t="str">
        <f t="shared" si="15"/>
        <v/>
      </c>
      <c r="Y82" s="446">
        <v>0.72409999999999997</v>
      </c>
      <c r="Z82" s="447">
        <f t="shared" si="16"/>
        <v>178.26194011859999</v>
      </c>
      <c r="AA82" s="571">
        <f>(SUMIFS(Z$2:Z82,D$2:D82,D82,B$2:B82,"分红再投")+SUMIFS(Z$2:Z82,D$2:D82,D82,B$2:B82,"现金分红")+SUMIFS(Z$2:Z82,D$2:D82,D82,B$2:B82,"调减")+SUMIFS(Z$2:Z82,D$2:D82,D82,B$2:B82,"追加")-SUMIFS(Z$2:Z81,D$2:D81,D82,B$2:B81,"赎回"))/(SUMIFS(O$2:O82,D$2:D82,D82,B$2:B82,"追加")-SUMIFS(O$2:O81,D$2:D81,D82,B$2:B81,"赎回")-SUMIFS(O$2:O82,D$2:D82,D82,B$2:B82,"调减")+SUMIFS(O$2:O82,D$2:D82,D82,B$2:B82,"现金分红")+SUMIFS(O$2:O82,D$2:D82,D82,B$2:B82,"分红再投"))*10000</f>
        <v>0.72409999999999997</v>
      </c>
      <c r="AB82" s="443">
        <f t="shared" si="17"/>
        <v>0</v>
      </c>
      <c r="AC82" s="448">
        <f t="shared" si="19"/>
        <v>0</v>
      </c>
      <c r="AD82" s="448">
        <f t="shared" si="20"/>
        <v>0</v>
      </c>
    </row>
    <row r="83" spans="1:30">
      <c r="A83" s="435">
        <v>44926</v>
      </c>
      <c r="B83" s="436" t="s">
        <v>1246</v>
      </c>
      <c r="C83" s="437" t="s">
        <v>1316</v>
      </c>
      <c r="D83" s="437" t="s">
        <v>626</v>
      </c>
      <c r="E83" s="437" t="s">
        <v>187</v>
      </c>
      <c r="F83" s="437" t="s">
        <v>95</v>
      </c>
      <c r="G83" s="437" t="s">
        <v>95</v>
      </c>
      <c r="H83" s="437"/>
      <c r="I83" s="437" t="s">
        <v>1420</v>
      </c>
      <c r="J83" s="436" t="s">
        <v>636</v>
      </c>
      <c r="K83" s="438" t="s">
        <v>760</v>
      </c>
      <c r="L83" s="438" t="s">
        <v>762</v>
      </c>
      <c r="M83" s="438" t="s">
        <v>762</v>
      </c>
      <c r="N83" s="498">
        <v>500</v>
      </c>
      <c r="O83" s="439">
        <v>4949514.95</v>
      </c>
      <c r="P83" s="440">
        <v>500</v>
      </c>
      <c r="Q83" s="441">
        <v>1</v>
      </c>
      <c r="R83" s="602">
        <v>0</v>
      </c>
      <c r="S83" s="442">
        <f t="shared" si="18"/>
        <v>1.0101999994969204</v>
      </c>
      <c r="T83" s="443">
        <f t="shared" si="12"/>
        <v>4949514.95</v>
      </c>
      <c r="U83" s="444">
        <f t="shared" si="13"/>
        <v>-500</v>
      </c>
      <c r="V83" s="444">
        <f t="shared" si="14"/>
        <v>500</v>
      </c>
      <c r="W83" s="445">
        <f>(-SUMIFS(U$2:U83,D$2:D83,D83,B$2:B83,"追加")-IF(COUNTIF(B$2:B82,"赎回")=0,0,SUMIFS(U$2:U82,D$2:D82,D83,B$2:B82,"赎回")))/(SUMIFS(O$2:O83,D$2:D83,D83,B$2:B83,"追加")-IF(COUNTIF(B$2:B82,"赎回")=0,0,SUMIFS(O$2:O82,D$2:D82,D83,B$2:B82,"赎回")))*10000</f>
        <v>1.0101999994969204</v>
      </c>
      <c r="X83" s="443" t="str">
        <f t="shared" si="15"/>
        <v/>
      </c>
      <c r="Y83" s="446">
        <v>1.0043</v>
      </c>
      <c r="Z83" s="447">
        <f t="shared" si="16"/>
        <v>497.07978642849997</v>
      </c>
      <c r="AA83" s="571">
        <f>(SUMIFS(Z$2:Z83,D$2:D83,D83,B$2:B83,"分红再投")+SUMIFS(Z$2:Z83,D$2:D83,D83,B$2:B83,"现金分红")+SUMIFS(Z$2:Z83,D$2:D83,D83,B$2:B83,"调减")+SUMIFS(Z$2:Z83,D$2:D83,D83,B$2:B83,"追加")-SUMIFS(Z$2:Z82,D$2:D82,D83,B$2:B82,"赎回"))/(SUMIFS(O$2:O83,D$2:D83,D83,B$2:B83,"追加")-SUMIFS(O$2:O82,D$2:D82,D83,B$2:B82,"赎回")-SUMIFS(O$2:O83,D$2:D83,D83,B$2:B83,"调减")+SUMIFS(O$2:O83,D$2:D83,D83,B$2:B83,"现金分红")+SUMIFS(O$2:O83,D$2:D83,D83,B$2:B83,"分红再投"))*10000</f>
        <v>1.0042999999999997</v>
      </c>
      <c r="AB83" s="443">
        <f t="shared" si="17"/>
        <v>0</v>
      </c>
      <c r="AC83" s="448">
        <f t="shared" si="19"/>
        <v>0</v>
      </c>
      <c r="AD83" s="448">
        <f t="shared" si="20"/>
        <v>0</v>
      </c>
    </row>
    <row r="84" spans="1:30">
      <c r="A84" s="435">
        <v>44926</v>
      </c>
      <c r="B84" s="436" t="s">
        <v>1246</v>
      </c>
      <c r="C84" s="437" t="s">
        <v>1317</v>
      </c>
      <c r="D84" s="437" t="s">
        <v>609</v>
      </c>
      <c r="E84" s="437" t="s">
        <v>598</v>
      </c>
      <c r="F84" s="437" t="s">
        <v>95</v>
      </c>
      <c r="G84" s="437" t="s">
        <v>95</v>
      </c>
      <c r="H84" s="437"/>
      <c r="I84" s="437" t="s">
        <v>1121</v>
      </c>
      <c r="J84" s="436" t="s">
        <v>636</v>
      </c>
      <c r="K84" s="438" t="s">
        <v>706</v>
      </c>
      <c r="L84" s="438" t="s">
        <v>710</v>
      </c>
      <c r="M84" s="438" t="s">
        <v>710</v>
      </c>
      <c r="N84" s="498">
        <v>600</v>
      </c>
      <c r="O84" s="439">
        <v>4777070.0599999996</v>
      </c>
      <c r="P84" s="440">
        <v>600</v>
      </c>
      <c r="Q84" s="441">
        <v>1</v>
      </c>
      <c r="R84" s="602">
        <v>0</v>
      </c>
      <c r="S84" s="442">
        <f t="shared" si="18"/>
        <v>1.2560000009713068</v>
      </c>
      <c r="T84" s="443">
        <f t="shared" si="12"/>
        <v>4777070.0599999996</v>
      </c>
      <c r="U84" s="444">
        <f t="shared" si="13"/>
        <v>-600</v>
      </c>
      <c r="V84" s="444">
        <f t="shared" si="14"/>
        <v>600</v>
      </c>
      <c r="W84" s="445">
        <f>(-SUMIFS(U$2:U84,D$2:D84,D84,B$2:B84,"追加")-IF(COUNTIF(B$2:B83,"赎回")=0,0,SUMIFS(U$2:U83,D$2:D83,D84,B$2:B83,"赎回")))/(SUMIFS(O$2:O84,D$2:D84,D84,B$2:B84,"追加")-IF(COUNTIF(B$2:B83,"赎回")=0,0,SUMIFS(O$2:O83,D$2:D83,D84,B$2:B83,"赎回")))*10000</f>
        <v>1.2560000009713068</v>
      </c>
      <c r="X84" s="443" t="str">
        <f t="shared" si="15"/>
        <v/>
      </c>
      <c r="Y84" s="446">
        <v>1.2946</v>
      </c>
      <c r="Z84" s="447">
        <f>Y84*O84/10000</f>
        <v>618.43948996760003</v>
      </c>
      <c r="AA84" s="571">
        <f>(SUMIFS(Z$2:Z84,D$2:D84,D84,B$2:B84,"分红再投")+SUMIFS(Z$2:Z84,D$2:D84,D84,B$2:B84,"现金分红")+SUMIFS(Z$2:Z84,D$2:D84,D84,B$2:B84,"调减")+SUMIFS(Z$2:Z84,D$2:D84,D84,B$2:B84,"追加")-SUMIFS(Z$2:Z83,D$2:D83,D84,B$2:B83,"赎回"))/(SUMIFS(O$2:O84,D$2:D84,D84,B$2:B84,"追加")-SUMIFS(O$2:O83,D$2:D83,D84,B$2:B83,"赎回")-SUMIFS(O$2:O84,D$2:D84,D84,B$2:B84,"调减")+SUMIFS(O$2:O84,D$2:D84,D84,B$2:B84,"现金分红")+SUMIFS(O$2:O84,D$2:D84,D84,B$2:B84,"分红再投"))*10000</f>
        <v>1.2946000000000002</v>
      </c>
      <c r="AB84" s="443">
        <f t="shared" si="17"/>
        <v>0</v>
      </c>
      <c r="AC84" s="448">
        <f t="shared" si="19"/>
        <v>0</v>
      </c>
      <c r="AD84" s="448">
        <f t="shared" si="20"/>
        <v>0</v>
      </c>
    </row>
    <row r="85" spans="1:30">
      <c r="A85" s="435">
        <v>44926</v>
      </c>
      <c r="B85" s="436" t="s">
        <v>1246</v>
      </c>
      <c r="C85" s="437" t="s">
        <v>1318</v>
      </c>
      <c r="D85" s="437" t="s">
        <v>624</v>
      </c>
      <c r="E85" s="437" t="s">
        <v>184</v>
      </c>
      <c r="F85" s="437" t="s">
        <v>1164</v>
      </c>
      <c r="G85" s="437" t="s">
        <v>1164</v>
      </c>
      <c r="H85" s="437" t="s">
        <v>1094</v>
      </c>
      <c r="I85" s="437" t="s">
        <v>1421</v>
      </c>
      <c r="J85" s="436" t="s">
        <v>636</v>
      </c>
      <c r="K85" s="438" t="s">
        <v>715</v>
      </c>
      <c r="L85" s="438" t="s">
        <v>717</v>
      </c>
      <c r="M85" s="438" t="s">
        <v>717</v>
      </c>
      <c r="N85" s="498">
        <v>400</v>
      </c>
      <c r="O85" s="439">
        <v>4654163.4000000004</v>
      </c>
      <c r="P85" s="440">
        <v>400</v>
      </c>
      <c r="Q85" s="441">
        <v>1</v>
      </c>
      <c r="R85" s="602">
        <v>0</v>
      </c>
      <c r="S85" s="442">
        <f t="shared" si="18"/>
        <v>0.85944554503608528</v>
      </c>
      <c r="T85" s="443">
        <f t="shared" si="12"/>
        <v>4654163.4000000004</v>
      </c>
      <c r="U85" s="444">
        <f t="shared" si="13"/>
        <v>-400</v>
      </c>
      <c r="V85" s="444">
        <f t="shared" si="14"/>
        <v>400</v>
      </c>
      <c r="W85" s="445">
        <f>(-SUMIFS(U$2:U85,D$2:D85,D85,B$2:B85,"追加")-IF(COUNTIF(B$2:B84,"赎回")=0,0,SUMIFS(U$2:U84,D$2:D84,D85,B$2:B84,"赎回")))/(SUMIFS(O$2:O85,D$2:D85,D85,B$2:B85,"追加")-IF(COUNTIF(B$2:B84,"赎回")=0,0,SUMIFS(O$2:O84,D$2:D84,D85,B$2:B84,"赎回")))*10000</f>
        <v>0.85944554503608528</v>
      </c>
      <c r="X85" s="443" t="str">
        <f t="shared" si="15"/>
        <v/>
      </c>
      <c r="Y85" s="446">
        <v>0.96099999999999997</v>
      </c>
      <c r="Z85" s="447">
        <f t="shared" si="16"/>
        <v>447.26510273999997</v>
      </c>
      <c r="AA85" s="571">
        <f>(SUMIFS(Z$2:Z85,D$2:D85,D85,B$2:B85,"分红再投")+SUMIFS(Z$2:Z85,D$2:D85,D85,B$2:B85,"现金分红")+SUMIFS(Z$2:Z85,D$2:D85,D85,B$2:B85,"调减")+SUMIFS(Z$2:Z85,D$2:D85,D85,B$2:B85,"追加")-SUMIFS(Z$2:Z84,D$2:D84,D85,B$2:B84,"赎回"))/(SUMIFS(O$2:O85,D$2:D85,D85,B$2:B85,"追加")-SUMIFS(O$2:O84,D$2:D84,D85,B$2:B84,"赎回")-SUMIFS(O$2:O85,D$2:D85,D85,B$2:B85,"调减")+SUMIFS(O$2:O85,D$2:D85,D85,B$2:B85,"现金分红")+SUMIFS(O$2:O85,D$2:D85,D85,B$2:B85,"分红再投"))*10000</f>
        <v>0.96099999999999997</v>
      </c>
      <c r="AB85" s="443">
        <f t="shared" si="17"/>
        <v>0</v>
      </c>
      <c r="AC85" s="448">
        <f t="shared" si="19"/>
        <v>0</v>
      </c>
      <c r="AD85" s="448">
        <f t="shared" si="20"/>
        <v>0</v>
      </c>
    </row>
    <row r="86" spans="1:30">
      <c r="A86" s="435">
        <v>44926</v>
      </c>
      <c r="B86" s="436" t="s">
        <v>1246</v>
      </c>
      <c r="C86" s="437" t="s">
        <v>1319</v>
      </c>
      <c r="D86" s="437" t="s">
        <v>810</v>
      </c>
      <c r="E86" s="437" t="s">
        <v>583</v>
      </c>
      <c r="F86" s="437" t="s">
        <v>1164</v>
      </c>
      <c r="G86" s="437" t="s">
        <v>1164</v>
      </c>
      <c r="H86" s="437" t="s">
        <v>1096</v>
      </c>
      <c r="I86" s="437" t="s">
        <v>1120</v>
      </c>
      <c r="J86" s="436" t="s">
        <v>636</v>
      </c>
      <c r="K86" s="438" t="s">
        <v>715</v>
      </c>
      <c r="L86" s="438" t="s">
        <v>716</v>
      </c>
      <c r="M86" s="438" t="s">
        <v>716</v>
      </c>
      <c r="N86" s="498">
        <v>200</v>
      </c>
      <c r="O86" s="439">
        <v>2142015.64</v>
      </c>
      <c r="P86" s="440">
        <v>200</v>
      </c>
      <c r="Q86" s="441">
        <v>1</v>
      </c>
      <c r="R86" s="602">
        <v>0</v>
      </c>
      <c r="S86" s="442">
        <f t="shared" si="18"/>
        <v>0.93369999856770414</v>
      </c>
      <c r="T86" s="443">
        <f t="shared" si="12"/>
        <v>2142015.64</v>
      </c>
      <c r="U86" s="444">
        <f t="shared" si="13"/>
        <v>-200</v>
      </c>
      <c r="V86" s="444">
        <f t="shared" si="14"/>
        <v>200</v>
      </c>
      <c r="W86" s="445">
        <f>(-SUMIFS(U$2:U86,D$2:D86,D86,B$2:B86,"追加")-IF(COUNTIF(B$2:B85,"赎回")=0,0,SUMIFS(U$2:U85,D$2:D85,D86,B$2:B85,"赎回")))/(SUMIFS(O$2:O86,D$2:D86,D86,B$2:B86,"追加")-IF(COUNTIF(B$2:B85,"赎回")=0,0,SUMIFS(O$2:O85,D$2:D85,D86,B$2:B85,"赎回")))*10000</f>
        <v>0.93369999856770414</v>
      </c>
      <c r="X86" s="443" t="str">
        <f t="shared" si="15"/>
        <v/>
      </c>
      <c r="Y86" s="446">
        <v>0.92200000000000004</v>
      </c>
      <c r="Z86" s="447">
        <f t="shared" si="16"/>
        <v>197.49384200800003</v>
      </c>
      <c r="AA86" s="571">
        <f>(SUMIFS(Z$2:Z86,D$2:D86,D86,B$2:B86,"分红再投")+SUMIFS(Z$2:Z86,D$2:D86,D86,B$2:B86,"现金分红")+SUMIFS(Z$2:Z86,D$2:D86,D86,B$2:B86,"调减")+SUMIFS(Z$2:Z86,D$2:D86,D86,B$2:B86,"追加")-SUMIFS(Z$2:Z85,D$2:D85,D86,B$2:B85,"赎回"))/(SUMIFS(O$2:O86,D$2:D86,D86,B$2:B86,"追加")-SUMIFS(O$2:O85,D$2:D85,D86,B$2:B85,"赎回")-SUMIFS(O$2:O86,D$2:D86,D86,B$2:B86,"调减")+SUMIFS(O$2:O86,D$2:D86,D86,B$2:B86,"现金分红")+SUMIFS(O$2:O86,D$2:D86,D86,B$2:B86,"分红再投"))*10000</f>
        <v>0.92200000000000004</v>
      </c>
      <c r="AB86" s="443">
        <f t="shared" si="17"/>
        <v>0</v>
      </c>
      <c r="AC86" s="448">
        <f t="shared" si="19"/>
        <v>0</v>
      </c>
      <c r="AD86" s="448">
        <f t="shared" si="20"/>
        <v>0</v>
      </c>
    </row>
    <row r="87" spans="1:30">
      <c r="A87" s="435">
        <v>44926</v>
      </c>
      <c r="B87" s="436" t="s">
        <v>1246</v>
      </c>
      <c r="C87" s="437" t="s">
        <v>1320</v>
      </c>
      <c r="D87" s="437" t="s">
        <v>564</v>
      </c>
      <c r="E87" s="437" t="s">
        <v>566</v>
      </c>
      <c r="F87" s="437" t="s">
        <v>111</v>
      </c>
      <c r="G87" s="437" t="s">
        <v>111</v>
      </c>
      <c r="H87" s="437" t="s">
        <v>1093</v>
      </c>
      <c r="I87" s="437" t="s">
        <v>1116</v>
      </c>
      <c r="J87" s="436" t="s">
        <v>636</v>
      </c>
      <c r="K87" s="438" t="s">
        <v>677</v>
      </c>
      <c r="L87" s="438" t="s">
        <v>678</v>
      </c>
      <c r="M87" s="438" t="s">
        <v>678</v>
      </c>
      <c r="N87" s="498">
        <v>500</v>
      </c>
      <c r="O87" s="439">
        <v>1456452.08</v>
      </c>
      <c r="P87" s="440">
        <v>500</v>
      </c>
      <c r="Q87" s="441">
        <v>1</v>
      </c>
      <c r="R87" s="602">
        <v>0</v>
      </c>
      <c r="S87" s="442">
        <f t="shared" si="18"/>
        <v>3.433000006426576</v>
      </c>
      <c r="T87" s="443">
        <f t="shared" si="12"/>
        <v>1456452.08</v>
      </c>
      <c r="U87" s="444">
        <f t="shared" si="13"/>
        <v>-500</v>
      </c>
      <c r="V87" s="444">
        <f t="shared" si="14"/>
        <v>500</v>
      </c>
      <c r="W87" s="445">
        <f>(-SUMIFS(U$2:U87,D$2:D87,D87,B$2:B87,"追加")-IF(COUNTIF(B$2:B86,"赎回")=0,0,SUMIFS(U$2:U86,D$2:D86,D87,B$2:B86,"赎回")))/(SUMIFS(O$2:O87,D$2:D87,D87,B$2:B87,"追加")-IF(COUNTIF(B$2:B86,"赎回")=0,0,SUMIFS(O$2:O86,D$2:D86,D87,B$2:B86,"赎回")))*10000</f>
        <v>3.433000006426576</v>
      </c>
      <c r="X87" s="443" t="str">
        <f t="shared" si="15"/>
        <v/>
      </c>
      <c r="Y87" s="446">
        <v>3.2610000000000001</v>
      </c>
      <c r="Z87" s="447">
        <f t="shared" si="16"/>
        <v>474.94902328799998</v>
      </c>
      <c r="AA87" s="571">
        <f>(SUMIFS(Z$2:Z87,D$2:D87,D87,B$2:B87,"分红再投")+SUMIFS(Z$2:Z87,D$2:D87,D87,B$2:B87,"现金分红")+SUMIFS(Z$2:Z87,D$2:D87,D87,B$2:B87,"调减")+SUMIFS(Z$2:Z87,D$2:D87,D87,B$2:B87,"追加")-SUMIFS(Z$2:Z86,D$2:D86,D87,B$2:B86,"赎回"))/(SUMIFS(O$2:O87,D$2:D87,D87,B$2:B87,"追加")-SUMIFS(O$2:O86,D$2:D86,D87,B$2:B86,"赎回")-SUMIFS(O$2:O87,D$2:D87,D87,B$2:B87,"调减")+SUMIFS(O$2:O87,D$2:D87,D87,B$2:B87,"现金分红")+SUMIFS(O$2:O87,D$2:D87,D87,B$2:B87,"分红再投"))*10000</f>
        <v>3.2609999999999997</v>
      </c>
      <c r="AB87" s="443">
        <f t="shared" si="17"/>
        <v>0</v>
      </c>
      <c r="AC87" s="448">
        <f t="shared" si="19"/>
        <v>0</v>
      </c>
      <c r="AD87" s="448">
        <f t="shared" si="20"/>
        <v>0</v>
      </c>
    </row>
    <row r="88" spans="1:30">
      <c r="A88" s="435">
        <v>44926</v>
      </c>
      <c r="B88" s="436" t="s">
        <v>1246</v>
      </c>
      <c r="C88" s="437" t="s">
        <v>1321</v>
      </c>
      <c r="D88" s="437" t="s">
        <v>625</v>
      </c>
      <c r="E88" s="437" t="s">
        <v>576</v>
      </c>
      <c r="F88" s="437" t="s">
        <v>1384</v>
      </c>
      <c r="G88" s="437" t="s">
        <v>1384</v>
      </c>
      <c r="H88" s="437"/>
      <c r="I88" s="437" t="s">
        <v>1422</v>
      </c>
      <c r="J88" s="436" t="s">
        <v>636</v>
      </c>
      <c r="K88" s="438" t="s">
        <v>1494</v>
      </c>
      <c r="L88" s="438" t="s">
        <v>697</v>
      </c>
      <c r="M88" s="438" t="s">
        <v>697</v>
      </c>
      <c r="N88" s="498">
        <v>145.14199971646846</v>
      </c>
      <c r="O88" s="439">
        <v>1390648.6500000004</v>
      </c>
      <c r="P88" s="440">
        <v>145.14199971646846</v>
      </c>
      <c r="Q88" s="441">
        <v>1</v>
      </c>
      <c r="R88" s="602">
        <v>0</v>
      </c>
      <c r="S88" s="442">
        <f t="shared" si="18"/>
        <v>1.0437000008339161</v>
      </c>
      <c r="T88" s="443">
        <f t="shared" si="12"/>
        <v>1390648.6500000004</v>
      </c>
      <c r="U88" s="444">
        <f t="shared" si="13"/>
        <v>-145.14199971646846</v>
      </c>
      <c r="V88" s="444">
        <f t="shared" si="14"/>
        <v>145.14199971646846</v>
      </c>
      <c r="W88" s="445">
        <f>(-SUMIFS(U$2:U88,D$2:D88,D88,B$2:B88,"追加")-IF(COUNTIF(B$2:B87,"赎回")=0,0,SUMIFS(U$2:U87,D$2:D87,D88,B$2:B87,"赎回")))/(SUMIFS(O$2:O88,D$2:D88,D88,B$2:B88,"追加")-IF(COUNTIF(B$2:B87,"赎回")=0,0,SUMIFS(O$2:O87,D$2:D87,D88,B$2:B87,"赎回")))*10000</f>
        <v>1.0437000008339161</v>
      </c>
      <c r="X88" s="443" t="str">
        <f t="shared" si="15"/>
        <v/>
      </c>
      <c r="Y88" s="446">
        <v>0.99929999999999997</v>
      </c>
      <c r="Z88" s="447">
        <f t="shared" si="16"/>
        <v>138.96751959450003</v>
      </c>
      <c r="AA88" s="571">
        <f>(SUMIFS(Z$2:Z88,D$2:D88,D88,B$2:B88,"分红再投")+SUMIFS(Z$2:Z88,D$2:D88,D88,B$2:B88,"现金分红")+SUMIFS(Z$2:Z88,D$2:D88,D88,B$2:B88,"调减")+SUMIFS(Z$2:Z88,D$2:D88,D88,B$2:B88,"追加")-SUMIFS(Z$2:Z87,D$2:D87,D88,B$2:B87,"赎回"))/(SUMIFS(O$2:O88,D$2:D88,D88,B$2:B88,"追加")-SUMIFS(O$2:O87,D$2:D87,D88,B$2:B87,"赎回")-SUMIFS(O$2:O88,D$2:D88,D88,B$2:B88,"调减")+SUMIFS(O$2:O88,D$2:D88,D88,B$2:B88,"现金分红")+SUMIFS(O$2:O88,D$2:D88,D88,B$2:B88,"分红再投"))*10000</f>
        <v>0.99929999999999997</v>
      </c>
      <c r="AB88" s="443">
        <f t="shared" si="17"/>
        <v>0</v>
      </c>
      <c r="AC88" s="448">
        <f t="shared" si="19"/>
        <v>0</v>
      </c>
      <c r="AD88" s="448">
        <f t="shared" si="20"/>
        <v>0</v>
      </c>
    </row>
    <row r="89" spans="1:30">
      <c r="A89" s="435">
        <v>44926</v>
      </c>
      <c r="B89" s="436" t="s">
        <v>1246</v>
      </c>
      <c r="C89" s="437" t="s">
        <v>1322</v>
      </c>
      <c r="D89" s="437" t="s">
        <v>634</v>
      </c>
      <c r="E89" s="437" t="s">
        <v>573</v>
      </c>
      <c r="F89" s="437" t="s">
        <v>111</v>
      </c>
      <c r="G89" s="437" t="s">
        <v>111</v>
      </c>
      <c r="H89" s="437" t="s">
        <v>1093</v>
      </c>
      <c r="I89" s="437" t="s">
        <v>1116</v>
      </c>
      <c r="J89" s="436" t="s">
        <v>636</v>
      </c>
      <c r="K89" s="438" t="s">
        <v>746</v>
      </c>
      <c r="L89" s="438" t="s">
        <v>751</v>
      </c>
      <c r="M89" s="438" t="s">
        <v>751</v>
      </c>
      <c r="N89" s="498">
        <v>100</v>
      </c>
      <c r="O89" s="439">
        <v>298552.02</v>
      </c>
      <c r="P89" s="440">
        <v>100</v>
      </c>
      <c r="Q89" s="441">
        <v>1</v>
      </c>
      <c r="R89" s="602">
        <v>0</v>
      </c>
      <c r="S89" s="442">
        <f t="shared" si="18"/>
        <v>3.3495000301789948</v>
      </c>
      <c r="T89" s="443">
        <f t="shared" si="12"/>
        <v>298552.02</v>
      </c>
      <c r="U89" s="444">
        <f t="shared" si="13"/>
        <v>-100</v>
      </c>
      <c r="V89" s="444">
        <f t="shared" si="14"/>
        <v>100</v>
      </c>
      <c r="W89" s="445">
        <f>(-SUMIFS(U$2:U89,D$2:D89,D89,B$2:B89,"追加")-IF(COUNTIF(B$2:B88,"赎回")=0,0,SUMIFS(U$2:U88,D$2:D88,D89,B$2:B88,"赎回")))/(SUMIFS(O$2:O89,D$2:D89,D89,B$2:B89,"追加")-IF(COUNTIF(B$2:B88,"赎回")=0,0,SUMIFS(O$2:O88,D$2:D88,D89,B$2:B88,"赎回")))*10000</f>
        <v>3.3495000301789948</v>
      </c>
      <c r="X89" s="443" t="str">
        <f t="shared" si="15"/>
        <v/>
      </c>
      <c r="Y89" s="446">
        <v>3.0880000000000001</v>
      </c>
      <c r="Z89" s="447">
        <f t="shared" si="16"/>
        <v>92.19286377600001</v>
      </c>
      <c r="AA89" s="571">
        <f>(SUMIFS(Z$2:Z89,D$2:D89,D89,B$2:B89,"分红再投")+SUMIFS(Z$2:Z89,D$2:D89,D89,B$2:B89,"现金分红")+SUMIFS(Z$2:Z89,D$2:D89,D89,B$2:B89,"调减")+SUMIFS(Z$2:Z89,D$2:D89,D89,B$2:B89,"追加")-SUMIFS(Z$2:Z88,D$2:D88,D89,B$2:B88,"赎回"))/(SUMIFS(O$2:O89,D$2:D89,D89,B$2:B89,"追加")-SUMIFS(O$2:O88,D$2:D88,D89,B$2:B88,"赎回")-SUMIFS(O$2:O89,D$2:D89,D89,B$2:B89,"调减")+SUMIFS(O$2:O89,D$2:D89,D89,B$2:B89,"现金分红")+SUMIFS(O$2:O89,D$2:D89,D89,B$2:B89,"分红再投"))*10000</f>
        <v>3.0880000000000001</v>
      </c>
      <c r="AB89" s="443">
        <f t="shared" si="17"/>
        <v>0</v>
      </c>
      <c r="AC89" s="448">
        <f t="shared" si="19"/>
        <v>0</v>
      </c>
      <c r="AD89" s="448">
        <f t="shared" si="20"/>
        <v>0</v>
      </c>
    </row>
    <row r="90" spans="1:30">
      <c r="A90" s="435">
        <v>44926</v>
      </c>
      <c r="B90" s="436" t="s">
        <v>1246</v>
      </c>
      <c r="C90" s="437" t="s">
        <v>1323</v>
      </c>
      <c r="D90" s="437" t="s">
        <v>899</v>
      </c>
      <c r="E90" s="437" t="s">
        <v>562</v>
      </c>
      <c r="F90" s="437" t="s">
        <v>95</v>
      </c>
      <c r="G90" s="437" t="s">
        <v>95</v>
      </c>
      <c r="H90" s="437"/>
      <c r="I90" s="437" t="s">
        <v>1423</v>
      </c>
      <c r="J90" s="436" t="s">
        <v>636</v>
      </c>
      <c r="K90" s="438" t="s">
        <v>695</v>
      </c>
      <c r="L90" s="438" t="s">
        <v>696</v>
      </c>
      <c r="M90" s="438" t="s">
        <v>696</v>
      </c>
      <c r="N90" s="498">
        <v>300</v>
      </c>
      <c r="O90" s="439">
        <v>3124691.23</v>
      </c>
      <c r="P90" s="440">
        <v>300</v>
      </c>
      <c r="Q90" s="441">
        <v>1</v>
      </c>
      <c r="R90" s="602">
        <v>0</v>
      </c>
      <c r="S90" s="442">
        <f t="shared" si="18"/>
        <v>0.96009486351712259</v>
      </c>
      <c r="T90" s="443">
        <f t="shared" si="12"/>
        <v>3124691.23</v>
      </c>
      <c r="U90" s="444">
        <f t="shared" si="13"/>
        <v>-300</v>
      </c>
      <c r="V90" s="444">
        <f t="shared" si="14"/>
        <v>300</v>
      </c>
      <c r="W90" s="445">
        <f>(-SUMIFS(U$2:U90,D$2:D90,D90,B$2:B90,"追加")-IF(COUNTIF(B$2:B89,"赎回")=0,0,SUMIFS(U$2:U89,D$2:D89,D90,B$2:B89,"赎回")))/(SUMIFS(O$2:O90,D$2:D90,D90,B$2:B90,"追加")-IF(COUNTIF(B$2:B89,"赎回")=0,0,SUMIFS(O$2:O89,D$2:D89,D90,B$2:B89,"赎回")))*10000</f>
        <v>0.96009486351712259</v>
      </c>
      <c r="X90" s="443" t="str">
        <f t="shared" si="15"/>
        <v/>
      </c>
      <c r="Y90" s="446">
        <v>0.96499999999999997</v>
      </c>
      <c r="Z90" s="447">
        <f t="shared" si="16"/>
        <v>301.53270369500001</v>
      </c>
      <c r="AA90" s="571">
        <f>(SUMIFS(Z$2:Z90,D$2:D90,D90,B$2:B90,"分红再投")+SUMIFS(Z$2:Z90,D$2:D90,D90,B$2:B90,"现金分红")+SUMIFS(Z$2:Z90,D$2:D90,D90,B$2:B90,"调减")+SUMIFS(Z$2:Z90,D$2:D90,D90,B$2:B90,"追加")-SUMIFS(Z$2:Z89,D$2:D89,D90,B$2:B89,"赎回"))/(SUMIFS(O$2:O90,D$2:D90,D90,B$2:B90,"追加")-SUMIFS(O$2:O89,D$2:D89,D90,B$2:B89,"赎回")-SUMIFS(O$2:O90,D$2:D90,D90,B$2:B90,"调减")+SUMIFS(O$2:O90,D$2:D90,D90,B$2:B90,"现金分红")+SUMIFS(O$2:O90,D$2:D90,D90,B$2:B90,"分红再投"))*10000</f>
        <v>0.96499999999999997</v>
      </c>
      <c r="AB90" s="443">
        <f t="shared" si="17"/>
        <v>0</v>
      </c>
      <c r="AC90" s="448">
        <f t="shared" si="19"/>
        <v>0</v>
      </c>
      <c r="AD90" s="448">
        <f t="shared" si="20"/>
        <v>0</v>
      </c>
    </row>
    <row r="91" spans="1:30">
      <c r="A91" s="435">
        <v>44926</v>
      </c>
      <c r="B91" s="436" t="s">
        <v>1246</v>
      </c>
      <c r="C91" s="437" t="s">
        <v>1324</v>
      </c>
      <c r="D91" s="437" t="s">
        <v>555</v>
      </c>
      <c r="E91" s="437" t="s">
        <v>310</v>
      </c>
      <c r="F91" s="437" t="s">
        <v>111</v>
      </c>
      <c r="G91" s="437" t="s">
        <v>111</v>
      </c>
      <c r="H91" s="437" t="s">
        <v>1095</v>
      </c>
      <c r="I91" s="437" t="s">
        <v>1412</v>
      </c>
      <c r="J91" s="436" t="s">
        <v>636</v>
      </c>
      <c r="K91" s="438" t="s">
        <v>711</v>
      </c>
      <c r="L91" s="438" t="s">
        <v>712</v>
      </c>
      <c r="M91" s="438" t="s">
        <v>712</v>
      </c>
      <c r="N91" s="498">
        <v>1000</v>
      </c>
      <c r="O91" s="439">
        <v>5397527.9299999997</v>
      </c>
      <c r="P91" s="440">
        <v>1000</v>
      </c>
      <c r="Q91" s="441">
        <v>1</v>
      </c>
      <c r="R91" s="602">
        <v>0</v>
      </c>
      <c r="S91" s="442">
        <f t="shared" si="18"/>
        <v>1.8527000007575691</v>
      </c>
      <c r="T91" s="443">
        <f t="shared" si="12"/>
        <v>5397527.9299999997</v>
      </c>
      <c r="U91" s="444">
        <f t="shared" si="13"/>
        <v>-1000</v>
      </c>
      <c r="V91" s="444">
        <f t="shared" si="14"/>
        <v>1000</v>
      </c>
      <c r="W91" s="445">
        <f>(-SUMIFS(U$2:U91,D$2:D91,D91,B$2:B91,"追加")-IF(COUNTIF(B$2:B90,"赎回")=0,0,SUMIFS(U$2:U90,D$2:D90,D91,B$2:B90,"赎回")))/(SUMIFS(O$2:O91,D$2:D91,D91,B$2:B91,"追加")-IF(COUNTIF(B$2:B90,"赎回")=0,0,SUMIFS(O$2:O90,D$2:D90,D91,B$2:B90,"赎回")))*10000</f>
        <v>1.8527000007575691</v>
      </c>
      <c r="X91" s="443" t="str">
        <f t="shared" si="15"/>
        <v/>
      </c>
      <c r="Y91" s="446">
        <v>1.8738999999999999</v>
      </c>
      <c r="Z91" s="447">
        <f t="shared" si="16"/>
        <v>1011.4427588026998</v>
      </c>
      <c r="AA91" s="571">
        <f>(SUMIFS(Z$2:Z91,D$2:D91,D91,B$2:B91,"分红再投")+SUMIFS(Z$2:Z91,D$2:D91,D91,B$2:B91,"现金分红")+SUMIFS(Z$2:Z91,D$2:D91,D91,B$2:B91,"调减")+SUMIFS(Z$2:Z91,D$2:D91,D91,B$2:B91,"追加")-SUMIFS(Z$2:Z90,D$2:D90,D91,B$2:B90,"赎回"))/(SUMIFS(O$2:O91,D$2:D91,D91,B$2:B91,"追加")-SUMIFS(O$2:O90,D$2:D90,D91,B$2:B90,"赎回")-SUMIFS(O$2:O91,D$2:D91,D91,B$2:B91,"调减")+SUMIFS(O$2:O91,D$2:D91,D91,B$2:B91,"现金分红")+SUMIFS(O$2:O91,D$2:D91,D91,B$2:B91,"分红再投"))*10000</f>
        <v>1.8738999999999999</v>
      </c>
      <c r="AB91" s="443">
        <f t="shared" si="17"/>
        <v>0</v>
      </c>
      <c r="AC91" s="448">
        <f t="shared" si="19"/>
        <v>0</v>
      </c>
      <c r="AD91" s="448">
        <f t="shared" si="20"/>
        <v>0</v>
      </c>
    </row>
    <row r="92" spans="1:30">
      <c r="A92" s="435">
        <v>44926</v>
      </c>
      <c r="B92" s="436" t="s">
        <v>1246</v>
      </c>
      <c r="C92" s="437" t="s">
        <v>1325</v>
      </c>
      <c r="D92" s="437" t="s">
        <v>544</v>
      </c>
      <c r="E92" s="437" t="s">
        <v>556</v>
      </c>
      <c r="F92" s="437" t="s">
        <v>111</v>
      </c>
      <c r="G92" s="437" t="s">
        <v>111</v>
      </c>
      <c r="H92" s="437" t="s">
        <v>1097</v>
      </c>
      <c r="I92" s="437" t="s">
        <v>1116</v>
      </c>
      <c r="J92" s="436" t="s">
        <v>636</v>
      </c>
      <c r="K92" s="438" t="s">
        <v>758</v>
      </c>
      <c r="L92" s="438" t="s">
        <v>759</v>
      </c>
      <c r="M92" s="438" t="s">
        <v>759</v>
      </c>
      <c r="N92" s="498">
        <v>200</v>
      </c>
      <c r="O92" s="439">
        <v>926548.71</v>
      </c>
      <c r="P92" s="440">
        <v>200</v>
      </c>
      <c r="Q92" s="441">
        <v>1</v>
      </c>
      <c r="R92" s="602">
        <v>0</v>
      </c>
      <c r="S92" s="442">
        <f t="shared" si="18"/>
        <v>2.1585481458389815</v>
      </c>
      <c r="T92" s="443">
        <f t="shared" si="12"/>
        <v>926548.71</v>
      </c>
      <c r="U92" s="444">
        <f t="shared" si="13"/>
        <v>-200</v>
      </c>
      <c r="V92" s="444">
        <f t="shared" si="14"/>
        <v>200</v>
      </c>
      <c r="W92" s="445">
        <f>(-SUMIFS(U$2:U92,D$2:D92,D92,B$2:B92,"追加")-IF(COUNTIF(B$2:B91,"赎回")=0,0,SUMIFS(U$2:U91,D$2:D91,D92,B$2:B91,"赎回")))/(SUMIFS(O$2:O92,D$2:D92,D92,B$2:B92,"追加")-IF(COUNTIF(B$2:B91,"赎回")=0,0,SUMIFS(O$2:O91,D$2:D91,D92,B$2:B91,"赎回")))*10000</f>
        <v>2.1585481458389815</v>
      </c>
      <c r="X92" s="443" t="str">
        <f t="shared" si="15"/>
        <v/>
      </c>
      <c r="Y92" s="446">
        <v>2.202</v>
      </c>
      <c r="Z92" s="447">
        <f t="shared" si="16"/>
        <v>204.02602594199999</v>
      </c>
      <c r="AA92" s="571">
        <f>(SUMIFS(Z$2:Z92,D$2:D92,D92,B$2:B92,"分红再投")+SUMIFS(Z$2:Z92,D$2:D92,D92,B$2:B92,"现金分红")+SUMIFS(Z$2:Z92,D$2:D92,D92,B$2:B92,"调减")+SUMIFS(Z$2:Z92,D$2:D92,D92,B$2:B92,"追加")-SUMIFS(Z$2:Z91,D$2:D91,D92,B$2:B91,"赎回"))/(SUMIFS(O$2:O92,D$2:D92,D92,B$2:B92,"追加")-SUMIFS(O$2:O91,D$2:D91,D92,B$2:B91,"赎回")-SUMIFS(O$2:O92,D$2:D92,D92,B$2:B92,"调减")+SUMIFS(O$2:O92,D$2:D92,D92,B$2:B92,"现金分红")+SUMIFS(O$2:O92,D$2:D92,D92,B$2:B92,"分红再投"))*10000</f>
        <v>2.202</v>
      </c>
      <c r="AB92" s="443">
        <f t="shared" si="17"/>
        <v>0</v>
      </c>
      <c r="AC92" s="448">
        <f t="shared" si="19"/>
        <v>0</v>
      </c>
      <c r="AD92" s="448">
        <f t="shared" si="20"/>
        <v>0</v>
      </c>
    </row>
    <row r="93" spans="1:30">
      <c r="A93" s="435">
        <v>44926</v>
      </c>
      <c r="B93" s="436" t="s">
        <v>1246</v>
      </c>
      <c r="C93" s="437" t="s">
        <v>1326</v>
      </c>
      <c r="D93" s="437" t="s">
        <v>536</v>
      </c>
      <c r="E93" s="437" t="s">
        <v>145</v>
      </c>
      <c r="F93" s="437" t="s">
        <v>1164</v>
      </c>
      <c r="G93" s="437" t="s">
        <v>1164</v>
      </c>
      <c r="H93" s="437" t="s">
        <v>1096</v>
      </c>
      <c r="I93" s="437" t="s">
        <v>1400</v>
      </c>
      <c r="J93" s="436" t="s">
        <v>636</v>
      </c>
      <c r="K93" s="438" t="s">
        <v>768</v>
      </c>
      <c r="L93" s="438" t="s">
        <v>769</v>
      </c>
      <c r="M93" s="438" t="s">
        <v>769</v>
      </c>
      <c r="N93" s="498">
        <v>500</v>
      </c>
      <c r="O93" s="439">
        <v>2151462.9900000002</v>
      </c>
      <c r="P93" s="440">
        <v>500</v>
      </c>
      <c r="Q93" s="441">
        <v>1</v>
      </c>
      <c r="R93" s="602">
        <v>0</v>
      </c>
      <c r="S93" s="442">
        <f t="shared" si="18"/>
        <v>2.3240000052243519</v>
      </c>
      <c r="T93" s="443">
        <f t="shared" si="12"/>
        <v>2151462.9900000002</v>
      </c>
      <c r="U93" s="444">
        <f t="shared" si="13"/>
        <v>-500</v>
      </c>
      <c r="V93" s="444">
        <f t="shared" si="14"/>
        <v>500</v>
      </c>
      <c r="W93" s="445">
        <f>(-SUMIFS(U$2:U93,D$2:D93,D93,B$2:B93,"追加")-IF(COUNTIF(B$2:B92,"赎回")=0,0,SUMIFS(U$2:U92,D$2:D92,D93,B$2:B92,"赎回")))/(SUMIFS(O$2:O93,D$2:D93,D93,B$2:B93,"追加")-IF(COUNTIF(B$2:B92,"赎回")=0,0,SUMIFS(O$2:O92,D$2:D92,D93,B$2:B92,"赎回")))*10000</f>
        <v>2.3240000052243519</v>
      </c>
      <c r="X93" s="443" t="str">
        <f t="shared" si="15"/>
        <v/>
      </c>
      <c r="Y93" s="446">
        <v>2.5110000000000001</v>
      </c>
      <c r="Z93" s="447">
        <f t="shared" si="16"/>
        <v>540.23235678900005</v>
      </c>
      <c r="AA93" s="571">
        <f>(SUMIFS(Z$2:Z93,D$2:D93,D93,B$2:B93,"分红再投")+SUMIFS(Z$2:Z93,D$2:D93,D93,B$2:B93,"现金分红")+SUMIFS(Z$2:Z93,D$2:D93,D93,B$2:B93,"调减")+SUMIFS(Z$2:Z93,D$2:D93,D93,B$2:B93,"追加")-SUMIFS(Z$2:Z92,D$2:D92,D93,B$2:B92,"赎回"))/(SUMIFS(O$2:O93,D$2:D93,D93,B$2:B93,"追加")-SUMIFS(O$2:O92,D$2:D92,D93,B$2:B92,"赎回")-SUMIFS(O$2:O93,D$2:D93,D93,B$2:B93,"调减")+SUMIFS(O$2:O93,D$2:D93,D93,B$2:B93,"现金分红")+SUMIFS(O$2:O93,D$2:D93,D93,B$2:B93,"分红再投"))*10000</f>
        <v>2.5109999999999997</v>
      </c>
      <c r="AB93" s="443">
        <f t="shared" si="17"/>
        <v>0</v>
      </c>
      <c r="AC93" s="448">
        <f t="shared" si="19"/>
        <v>0</v>
      </c>
      <c r="AD93" s="448">
        <f t="shared" si="20"/>
        <v>0</v>
      </c>
    </row>
    <row r="94" spans="1:30">
      <c r="A94" s="435">
        <v>44926</v>
      </c>
      <c r="B94" s="436" t="s">
        <v>1246</v>
      </c>
      <c r="C94" s="437" t="s">
        <v>1327</v>
      </c>
      <c r="D94" s="437" t="s">
        <v>120</v>
      </c>
      <c r="E94" s="437" t="s">
        <v>121</v>
      </c>
      <c r="F94" s="437" t="s">
        <v>1388</v>
      </c>
      <c r="G94" s="437" t="s">
        <v>1388</v>
      </c>
      <c r="H94" s="437"/>
      <c r="I94" s="437" t="s">
        <v>1424</v>
      </c>
      <c r="J94" s="436" t="s">
        <v>636</v>
      </c>
      <c r="K94" s="438" t="s">
        <v>689</v>
      </c>
      <c r="L94" s="438" t="s">
        <v>694</v>
      </c>
      <c r="M94" s="438" t="s">
        <v>694</v>
      </c>
      <c r="N94" s="498">
        <v>200</v>
      </c>
      <c r="O94" s="439">
        <v>1799856.01</v>
      </c>
      <c r="P94" s="440">
        <v>200</v>
      </c>
      <c r="Q94" s="441">
        <v>1</v>
      </c>
      <c r="R94" s="602">
        <v>0</v>
      </c>
      <c r="S94" s="442">
        <f t="shared" si="18"/>
        <v>1.1112000009378529</v>
      </c>
      <c r="T94" s="443">
        <f t="shared" si="12"/>
        <v>1799856.01</v>
      </c>
      <c r="U94" s="444">
        <f t="shared" si="13"/>
        <v>-200</v>
      </c>
      <c r="V94" s="444">
        <f t="shared" si="14"/>
        <v>200</v>
      </c>
      <c r="W94" s="445">
        <f>(-SUMIFS(U$2:U94,D$2:D94,D94,B$2:B94,"追加")-IF(COUNTIF(B$2:B93,"赎回")=0,0,SUMIFS(U$2:U93,D$2:D93,D94,B$2:B93,"赎回")))/(SUMIFS(O$2:O94,D$2:D94,D94,B$2:B94,"追加")-IF(COUNTIF(B$2:B93,"赎回")=0,0,SUMIFS(O$2:O93,D$2:D93,D94,B$2:B93,"赎回")))*10000</f>
        <v>1.1112000009378529</v>
      </c>
      <c r="X94" s="443" t="str">
        <f t="shared" si="15"/>
        <v/>
      </c>
      <c r="Y94" s="446">
        <v>1.1558999999999999</v>
      </c>
      <c r="Z94" s="447">
        <f t="shared" si="16"/>
        <v>208.04535619589998</v>
      </c>
      <c r="AA94" s="571">
        <f>(SUMIFS(Z$2:Z94,D$2:D94,D94,B$2:B94,"分红再投")+SUMIFS(Z$2:Z94,D$2:D94,D94,B$2:B94,"现金分红")+SUMIFS(Z$2:Z94,D$2:D94,D94,B$2:B94,"调减")+SUMIFS(Z$2:Z94,D$2:D94,D94,B$2:B94,"追加")-SUMIFS(Z$2:Z93,D$2:D93,D94,B$2:B93,"赎回"))/(SUMIFS(O$2:O94,D$2:D94,D94,B$2:B94,"追加")-SUMIFS(O$2:O93,D$2:D93,D94,B$2:B93,"赎回")-SUMIFS(O$2:O94,D$2:D94,D94,B$2:B94,"调减")+SUMIFS(O$2:O94,D$2:D94,D94,B$2:B94,"现金分红")+SUMIFS(O$2:O94,D$2:D94,D94,B$2:B94,"分红再投"))*10000</f>
        <v>1.1558999999999999</v>
      </c>
      <c r="AB94" s="443">
        <f t="shared" si="17"/>
        <v>0</v>
      </c>
      <c r="AC94" s="448">
        <f t="shared" si="19"/>
        <v>0</v>
      </c>
      <c r="AD94" s="448">
        <f t="shared" si="20"/>
        <v>0</v>
      </c>
    </row>
    <row r="95" spans="1:30">
      <c r="A95" s="435">
        <v>44926</v>
      </c>
      <c r="B95" s="436" t="s">
        <v>1246</v>
      </c>
      <c r="C95" s="437" t="s">
        <v>1328</v>
      </c>
      <c r="D95" s="437" t="s">
        <v>895</v>
      </c>
      <c r="E95" s="437" t="s">
        <v>124</v>
      </c>
      <c r="F95" s="437" t="s">
        <v>95</v>
      </c>
      <c r="G95" s="437" t="s">
        <v>95</v>
      </c>
      <c r="H95" s="437"/>
      <c r="I95" s="437" t="s">
        <v>1121</v>
      </c>
      <c r="J95" s="436" t="s">
        <v>636</v>
      </c>
      <c r="K95" s="438" t="s">
        <v>739</v>
      </c>
      <c r="L95" s="438" t="s">
        <v>740</v>
      </c>
      <c r="M95" s="438" t="s">
        <v>740</v>
      </c>
      <c r="N95" s="498">
        <v>800</v>
      </c>
      <c r="O95" s="439">
        <v>8052340.21</v>
      </c>
      <c r="P95" s="440">
        <v>800</v>
      </c>
      <c r="Q95" s="441">
        <v>1</v>
      </c>
      <c r="R95" s="602">
        <v>0</v>
      </c>
      <c r="S95" s="442">
        <f t="shared" si="18"/>
        <v>0.99350000016951601</v>
      </c>
      <c r="T95" s="443">
        <f t="shared" si="12"/>
        <v>8052340.21</v>
      </c>
      <c r="U95" s="444">
        <f t="shared" si="13"/>
        <v>-800</v>
      </c>
      <c r="V95" s="444">
        <f t="shared" si="14"/>
        <v>800</v>
      </c>
      <c r="W95" s="445">
        <f>(-SUMIFS(U$2:U95,D$2:D95,D95,B$2:B95,"追加")-IF(COUNTIF(B$2:B94,"赎回")=0,0,SUMIFS(U$2:U94,D$2:D94,D95,B$2:B94,"赎回")))/(SUMIFS(O$2:O95,D$2:D95,D95,B$2:B95,"追加")-IF(COUNTIF(B$2:B94,"赎回")=0,0,SUMIFS(O$2:O94,D$2:D94,D95,B$2:B94,"赎回")))*10000</f>
        <v>0.99350000016951601</v>
      </c>
      <c r="X95" s="443" t="str">
        <f t="shared" si="15"/>
        <v/>
      </c>
      <c r="Y95" s="446">
        <v>0.98519999999999996</v>
      </c>
      <c r="Z95" s="447">
        <f t="shared" si="16"/>
        <v>793.31655748919991</v>
      </c>
      <c r="AA95" s="571">
        <f>(SUMIFS(Z$2:Z95,D$2:D95,D95,B$2:B95,"分红再投")+SUMIFS(Z$2:Z95,D$2:D95,D95,B$2:B95,"现金分红")+SUMIFS(Z$2:Z95,D$2:D95,D95,B$2:B95,"调减")+SUMIFS(Z$2:Z95,D$2:D95,D95,B$2:B95,"追加")-SUMIFS(Z$2:Z94,D$2:D94,D95,B$2:B94,"赎回"))/(SUMIFS(O$2:O95,D$2:D95,D95,B$2:B95,"追加")-SUMIFS(O$2:O94,D$2:D94,D95,B$2:B94,"赎回")-SUMIFS(O$2:O95,D$2:D95,D95,B$2:B95,"调减")+SUMIFS(O$2:O95,D$2:D95,D95,B$2:B95,"现金分红")+SUMIFS(O$2:O95,D$2:D95,D95,B$2:B95,"分红再投"))*10000</f>
        <v>0.98519999999999985</v>
      </c>
      <c r="AB95" s="443">
        <f t="shared" si="17"/>
        <v>0</v>
      </c>
      <c r="AC95" s="448">
        <f t="shared" si="19"/>
        <v>0</v>
      </c>
      <c r="AD95" s="448">
        <f t="shared" si="20"/>
        <v>0</v>
      </c>
    </row>
    <row r="96" spans="1:30">
      <c r="A96" s="435">
        <v>44926</v>
      </c>
      <c r="B96" s="436" t="s">
        <v>1246</v>
      </c>
      <c r="C96" s="437" t="s">
        <v>1329</v>
      </c>
      <c r="D96" s="437" t="s">
        <v>126</v>
      </c>
      <c r="E96" s="437" t="s">
        <v>127</v>
      </c>
      <c r="F96" s="437" t="s">
        <v>1164</v>
      </c>
      <c r="G96" s="437" t="s">
        <v>1164</v>
      </c>
      <c r="H96" s="437" t="s">
        <v>1096</v>
      </c>
      <c r="I96" s="437" t="s">
        <v>1400</v>
      </c>
      <c r="J96" s="436" t="s">
        <v>636</v>
      </c>
      <c r="K96" s="438" t="s">
        <v>700</v>
      </c>
      <c r="L96" s="438" t="s">
        <v>701</v>
      </c>
      <c r="M96" s="438" t="s">
        <v>701</v>
      </c>
      <c r="N96" s="498">
        <v>500</v>
      </c>
      <c r="O96" s="439">
        <v>4172494.11</v>
      </c>
      <c r="P96" s="440">
        <v>500</v>
      </c>
      <c r="Q96" s="441">
        <v>1</v>
      </c>
      <c r="R96" s="602">
        <v>0</v>
      </c>
      <c r="S96" s="442">
        <f t="shared" si="18"/>
        <v>1.1983240402944511</v>
      </c>
      <c r="T96" s="443">
        <f t="shared" si="12"/>
        <v>4172494.11</v>
      </c>
      <c r="U96" s="444">
        <f t="shared" si="13"/>
        <v>-500</v>
      </c>
      <c r="V96" s="444">
        <f t="shared" si="14"/>
        <v>500</v>
      </c>
      <c r="W96" s="445">
        <f>(-SUMIFS(U$2:U96,D$2:D96,D96,B$2:B96,"追加")-IF(COUNTIF(B$2:B95,"赎回")=0,0,SUMIFS(U$2:U95,D$2:D95,D96,B$2:B95,"赎回")))/(SUMIFS(O$2:O96,D$2:D96,D96,B$2:B96,"追加")-IF(COUNTIF(B$2:B95,"赎回")=0,0,SUMIFS(O$2:O95,D$2:D95,D96,B$2:B95,"赎回")))*10000</f>
        <v>1.1983240402944511</v>
      </c>
      <c r="X96" s="443" t="str">
        <f t="shared" si="15"/>
        <v/>
      </c>
      <c r="Y96" s="446">
        <v>1.2666999999999999</v>
      </c>
      <c r="Z96" s="447">
        <f t="shared" si="16"/>
        <v>528.52982891369993</v>
      </c>
      <c r="AA96" s="571">
        <f>(SUMIFS(Z$2:Z96,D$2:D96,D96,B$2:B96,"分红再投")+SUMIFS(Z$2:Z96,D$2:D96,D96,B$2:B96,"现金分红")+SUMIFS(Z$2:Z96,D$2:D96,D96,B$2:B96,"调减")+SUMIFS(Z$2:Z96,D$2:D96,D96,B$2:B96,"追加")-SUMIFS(Z$2:Z95,D$2:D95,D96,B$2:B95,"赎回"))/(SUMIFS(O$2:O96,D$2:D96,D96,B$2:B96,"追加")-SUMIFS(O$2:O95,D$2:D95,D96,B$2:B95,"赎回")-SUMIFS(O$2:O96,D$2:D96,D96,B$2:B96,"调减")+SUMIFS(O$2:O96,D$2:D96,D96,B$2:B96,"现金分红")+SUMIFS(O$2:O96,D$2:D96,D96,B$2:B96,"分红再投"))*10000</f>
        <v>1.2666999999999997</v>
      </c>
      <c r="AB96" s="443">
        <f t="shared" si="17"/>
        <v>0</v>
      </c>
      <c r="AC96" s="448">
        <f t="shared" si="19"/>
        <v>0</v>
      </c>
      <c r="AD96" s="448">
        <f t="shared" si="20"/>
        <v>0</v>
      </c>
    </row>
    <row r="97" spans="1:30">
      <c r="A97" s="435">
        <v>44926</v>
      </c>
      <c r="B97" s="436" t="s">
        <v>1246</v>
      </c>
      <c r="C97" s="437" t="s">
        <v>1330</v>
      </c>
      <c r="D97" s="437" t="s">
        <v>811</v>
      </c>
      <c r="E97" s="437" t="s">
        <v>117</v>
      </c>
      <c r="F97" s="437" t="s">
        <v>1164</v>
      </c>
      <c r="G97" s="437" t="s">
        <v>1164</v>
      </c>
      <c r="H97" s="437" t="s">
        <v>1096</v>
      </c>
      <c r="I97" s="437" t="s">
        <v>1400</v>
      </c>
      <c r="J97" s="436" t="s">
        <v>636</v>
      </c>
      <c r="K97" s="438" t="s">
        <v>746</v>
      </c>
      <c r="L97" s="438" t="s">
        <v>750</v>
      </c>
      <c r="M97" s="438" t="s">
        <v>750</v>
      </c>
      <c r="N97" s="498">
        <v>500</v>
      </c>
      <c r="O97" s="439">
        <v>3358860.67</v>
      </c>
      <c r="P97" s="440">
        <v>500</v>
      </c>
      <c r="Q97" s="441">
        <v>1</v>
      </c>
      <c r="R97" s="602">
        <v>0</v>
      </c>
      <c r="S97" s="442">
        <f t="shared" si="18"/>
        <v>1.4886000019762653</v>
      </c>
      <c r="T97" s="443">
        <f t="shared" si="12"/>
        <v>3358860.67</v>
      </c>
      <c r="U97" s="444">
        <f t="shared" si="13"/>
        <v>-500</v>
      </c>
      <c r="V97" s="444">
        <f t="shared" si="14"/>
        <v>500</v>
      </c>
      <c r="W97" s="445">
        <f>(-SUMIFS(U$2:U97,D$2:D97,D97,B$2:B97,"追加")-IF(COUNTIF(B$2:B96,"赎回")=0,0,SUMIFS(U$2:U96,D$2:D96,D97,B$2:B96,"赎回")))/(SUMIFS(O$2:O97,D$2:D97,D97,B$2:B97,"追加")-IF(COUNTIF(B$2:B96,"赎回")=0,0,SUMIFS(O$2:O96,D$2:D96,D97,B$2:B96,"赎回")))*10000</f>
        <v>1.4886000019762653</v>
      </c>
      <c r="X97" s="443" t="str">
        <f t="shared" si="15"/>
        <v/>
      </c>
      <c r="Y97" s="446">
        <v>1.6769000000000001</v>
      </c>
      <c r="Z97" s="447">
        <f t="shared" si="16"/>
        <v>563.24734575230002</v>
      </c>
      <c r="AA97" s="571">
        <f>(SUMIFS(Z$2:Z97,D$2:D97,D97,B$2:B97,"分红再投")+SUMIFS(Z$2:Z97,D$2:D97,D97,B$2:B97,"现金分红")+SUMIFS(Z$2:Z97,D$2:D97,D97,B$2:B97,"调减")+SUMIFS(Z$2:Z97,D$2:D97,D97,B$2:B97,"追加")-SUMIFS(Z$2:Z96,D$2:D96,D97,B$2:B96,"赎回"))/(SUMIFS(O$2:O97,D$2:D97,D97,B$2:B97,"追加")-SUMIFS(O$2:O96,D$2:D96,D97,B$2:B96,"赎回")-SUMIFS(O$2:O97,D$2:D97,D97,B$2:B97,"调减")+SUMIFS(O$2:O97,D$2:D97,D97,B$2:B97,"现金分红")+SUMIFS(O$2:O97,D$2:D97,D97,B$2:B97,"分红再投"))*10000</f>
        <v>1.6769000000000001</v>
      </c>
      <c r="AB97" s="443">
        <f t="shared" si="17"/>
        <v>0</v>
      </c>
      <c r="AC97" s="448">
        <f t="shared" si="19"/>
        <v>0</v>
      </c>
      <c r="AD97" s="448">
        <f t="shared" si="20"/>
        <v>0</v>
      </c>
    </row>
    <row r="98" spans="1:30">
      <c r="A98" s="435">
        <v>44926</v>
      </c>
      <c r="B98" s="436" t="s">
        <v>1246</v>
      </c>
      <c r="C98" s="437" t="s">
        <v>1331</v>
      </c>
      <c r="D98" s="437" t="s">
        <v>131</v>
      </c>
      <c r="E98" s="437" t="s">
        <v>132</v>
      </c>
      <c r="F98" s="437" t="s">
        <v>1164</v>
      </c>
      <c r="G98" s="437" t="s">
        <v>1164</v>
      </c>
      <c r="H98" s="437" t="s">
        <v>1098</v>
      </c>
      <c r="I98" s="437" t="s">
        <v>1425</v>
      </c>
      <c r="J98" s="436" t="s">
        <v>636</v>
      </c>
      <c r="K98" s="438" t="s">
        <v>760</v>
      </c>
      <c r="L98" s="438" t="s">
        <v>762</v>
      </c>
      <c r="M98" s="438" t="s">
        <v>762</v>
      </c>
      <c r="N98" s="498">
        <v>200</v>
      </c>
      <c r="O98" s="439">
        <v>2000000</v>
      </c>
      <c r="P98" s="440">
        <v>200</v>
      </c>
      <c r="Q98" s="441">
        <v>1</v>
      </c>
      <c r="R98" s="602">
        <v>0</v>
      </c>
      <c r="S98" s="442">
        <f t="shared" si="18"/>
        <v>1</v>
      </c>
      <c r="T98" s="443">
        <f t="shared" si="12"/>
        <v>2000000</v>
      </c>
      <c r="U98" s="444">
        <f t="shared" si="13"/>
        <v>-200</v>
      </c>
      <c r="V98" s="444">
        <f t="shared" ref="V98:V129" si="21">IF(COUNTIF(B98,"赎回")=0,-U98,-O98*W98/10000)</f>
        <v>200</v>
      </c>
      <c r="W98" s="445">
        <f>(-SUMIFS(U$2:U98,D$2:D98,D98,B$2:B98,"追加")-IF(COUNTIF(B$2:B97,"赎回")=0,0,SUMIFS(U$2:U97,D$2:D97,D98,B$2:B97,"赎回")))/(SUMIFS(O$2:O98,D$2:D98,D98,B$2:B98,"追加")-IF(COUNTIF(B$2:B97,"赎回")=0,0,SUMIFS(O$2:O97,D$2:D97,D98,B$2:B97,"赎回")))*10000</f>
        <v>1</v>
      </c>
      <c r="X98" s="443" t="str">
        <f t="shared" ref="X98:X129" si="22">IF(COUNTIF(B98,"赎回")=0,"",W98*O98)</f>
        <v/>
      </c>
      <c r="Y98" s="446">
        <v>1.0804</v>
      </c>
      <c r="Z98" s="447">
        <f t="shared" si="16"/>
        <v>216.08</v>
      </c>
      <c r="AA98" s="571">
        <f>(SUMIFS(Z$2:Z98,D$2:D98,D98,B$2:B98,"分红再投")+SUMIFS(Z$2:Z98,D$2:D98,D98,B$2:B98,"现金分红")+SUMIFS(Z$2:Z98,D$2:D98,D98,B$2:B98,"调减")+SUMIFS(Z$2:Z98,D$2:D98,D98,B$2:B98,"追加")-SUMIFS(Z$2:Z97,D$2:D97,D98,B$2:B97,"赎回"))/(SUMIFS(O$2:O98,D$2:D98,D98,B$2:B98,"追加")-SUMIFS(O$2:O97,D$2:D97,D98,B$2:B97,"赎回")-SUMIFS(O$2:O98,D$2:D98,D98,B$2:B98,"调减")+SUMIFS(O$2:O98,D$2:D98,D98,B$2:B98,"现金分红")+SUMIFS(O$2:O98,D$2:D98,D98,B$2:B98,"分红再投"))*10000</f>
        <v>1.0804</v>
      </c>
      <c r="AB98" s="443">
        <f t="shared" ref="AB98:AB129" si="23">IF(COUNTIF(B98,"赎回")=0,0,AA98*O98/10000)</f>
        <v>0</v>
      </c>
      <c r="AC98" s="448">
        <f t="shared" si="19"/>
        <v>0</v>
      </c>
      <c r="AD98" s="448">
        <f t="shared" si="20"/>
        <v>0</v>
      </c>
    </row>
    <row r="99" spans="1:30">
      <c r="A99" s="435">
        <v>44926</v>
      </c>
      <c r="B99" s="436" t="s">
        <v>1246</v>
      </c>
      <c r="C99" s="437" t="s">
        <v>1332</v>
      </c>
      <c r="D99" s="437" t="s">
        <v>134</v>
      </c>
      <c r="E99" s="437" t="s">
        <v>135</v>
      </c>
      <c r="F99" s="437" t="s">
        <v>1395</v>
      </c>
      <c r="G99" s="437" t="s">
        <v>1395</v>
      </c>
      <c r="H99" s="437"/>
      <c r="I99" s="437" t="s">
        <v>1426</v>
      </c>
      <c r="J99" s="436" t="s">
        <v>636</v>
      </c>
      <c r="K99" s="438" t="s">
        <v>741</v>
      </c>
      <c r="L99" s="438" t="s">
        <v>744</v>
      </c>
      <c r="M99" s="438" t="s">
        <v>744</v>
      </c>
      <c r="N99" s="498">
        <v>500</v>
      </c>
      <c r="O99" s="439">
        <v>5357334.1900000004</v>
      </c>
      <c r="P99" s="440">
        <v>500</v>
      </c>
      <c r="Q99" s="441">
        <v>1</v>
      </c>
      <c r="R99" s="602">
        <v>0</v>
      </c>
      <c r="S99" s="442">
        <f t="shared" si="18"/>
        <v>0.93330000008829017</v>
      </c>
      <c r="T99" s="443">
        <f t="shared" si="12"/>
        <v>5357334.1900000004</v>
      </c>
      <c r="U99" s="444">
        <f t="shared" si="13"/>
        <v>-500</v>
      </c>
      <c r="V99" s="444">
        <f t="shared" si="21"/>
        <v>500</v>
      </c>
      <c r="W99" s="445">
        <f>(-SUMIFS(U$2:U99,D$2:D99,D99,B$2:B99,"追加")-IF(COUNTIF(B$2:B98,"赎回")=0,0,SUMIFS(U$2:U98,D$2:D98,D99,B$2:B98,"赎回")))/(SUMIFS(O$2:O99,D$2:D99,D99,B$2:B99,"追加")-IF(COUNTIF(B$2:B98,"赎回")=0,0,SUMIFS(O$2:O98,D$2:D98,D99,B$2:B98,"赎回")))*10000</f>
        <v>0.93330000008829017</v>
      </c>
      <c r="X99" s="443" t="str">
        <f t="shared" si="22"/>
        <v/>
      </c>
      <c r="Y99" s="446">
        <v>0.91400000000000003</v>
      </c>
      <c r="Z99" s="447">
        <f t="shared" si="16"/>
        <v>489.66034496600003</v>
      </c>
      <c r="AA99" s="571">
        <f>(SUMIFS(Z$2:Z99,D$2:D99,D99,B$2:B99,"分红再投")+SUMIFS(Z$2:Z99,D$2:D99,D99,B$2:B99,"现金分红")+SUMIFS(Z$2:Z99,D$2:D99,D99,B$2:B99,"调减")+SUMIFS(Z$2:Z99,D$2:D99,D99,B$2:B99,"追加")-SUMIFS(Z$2:Z98,D$2:D98,D99,B$2:B98,"赎回"))/(SUMIFS(O$2:O99,D$2:D99,D99,B$2:B99,"追加")-SUMIFS(O$2:O98,D$2:D98,D99,B$2:B98,"赎回")-SUMIFS(O$2:O99,D$2:D99,D99,B$2:B99,"调减")+SUMIFS(O$2:O99,D$2:D99,D99,B$2:B99,"现金分红")+SUMIFS(O$2:O99,D$2:D99,D99,B$2:B99,"分红再投"))*10000</f>
        <v>0.91400000000000003</v>
      </c>
      <c r="AB99" s="443">
        <f t="shared" si="23"/>
        <v>0</v>
      </c>
      <c r="AC99" s="448">
        <f t="shared" si="19"/>
        <v>0</v>
      </c>
      <c r="AD99" s="448">
        <f t="shared" si="20"/>
        <v>0</v>
      </c>
    </row>
    <row r="100" spans="1:30">
      <c r="A100" s="435">
        <v>44926</v>
      </c>
      <c r="B100" s="436" t="s">
        <v>1246</v>
      </c>
      <c r="C100" s="437" t="s">
        <v>969</v>
      </c>
      <c r="D100" s="437" t="s">
        <v>136</v>
      </c>
      <c r="E100" s="437" t="s">
        <v>137</v>
      </c>
      <c r="F100" s="437" t="s">
        <v>111</v>
      </c>
      <c r="G100" s="437" t="s">
        <v>111</v>
      </c>
      <c r="H100" s="437" t="s">
        <v>1093</v>
      </c>
      <c r="I100" s="437" t="s">
        <v>1116</v>
      </c>
      <c r="J100" s="436" t="s">
        <v>636</v>
      </c>
      <c r="K100" s="438" t="s">
        <v>685</v>
      </c>
      <c r="L100" s="438" t="s">
        <v>686</v>
      </c>
      <c r="M100" s="438" t="s">
        <v>686</v>
      </c>
      <c r="N100" s="498">
        <v>200</v>
      </c>
      <c r="O100" s="439">
        <v>1976284.58</v>
      </c>
      <c r="P100" s="440">
        <v>200</v>
      </c>
      <c r="Q100" s="441">
        <v>1</v>
      </c>
      <c r="R100" s="602">
        <v>0</v>
      </c>
      <c r="S100" s="442">
        <f t="shared" si="18"/>
        <v>1.01200000255024</v>
      </c>
      <c r="T100" s="443">
        <f t="shared" si="12"/>
        <v>1976284.58</v>
      </c>
      <c r="U100" s="444">
        <f t="shared" si="13"/>
        <v>-200</v>
      </c>
      <c r="V100" s="444">
        <f t="shared" si="21"/>
        <v>200</v>
      </c>
      <c r="W100" s="445">
        <f>(-SUMIFS(U$2:U100,D$2:D100,D100,B$2:B100,"追加")-IF(COUNTIF(B$2:B99,"赎回")=0,0,SUMIFS(U$2:U99,D$2:D99,D100,B$2:B99,"赎回")))/(SUMIFS(O$2:O100,D$2:D100,D100,B$2:B100,"追加")-IF(COUNTIF(B$2:B99,"赎回")=0,0,SUMIFS(O$2:O99,D$2:D99,D100,B$2:B99,"赎回")))*10000</f>
        <v>1.01200000255024</v>
      </c>
      <c r="X100" s="443" t="str">
        <f t="shared" si="22"/>
        <v/>
      </c>
      <c r="Y100" s="446">
        <v>1.49</v>
      </c>
      <c r="Z100" s="447">
        <f t="shared" si="16"/>
        <v>294.46640242000001</v>
      </c>
      <c r="AA100" s="571">
        <f>(SUMIFS(Z$2:Z100,D$2:D100,D100,B$2:B100,"分红再投")+SUMIFS(Z$2:Z100,D$2:D100,D100,B$2:B100,"现金分红")+SUMIFS(Z$2:Z100,D$2:D100,D100,B$2:B100,"调减")+SUMIFS(Z$2:Z100,D$2:D100,D100,B$2:B100,"追加")-SUMIFS(Z$2:Z99,D$2:D99,D100,B$2:B99,"赎回"))/(SUMIFS(O$2:O100,D$2:D100,D100,B$2:B100,"追加")-SUMIFS(O$2:O99,D$2:D99,D100,B$2:B99,"赎回")-SUMIFS(O$2:O100,D$2:D100,D100,B$2:B100,"调减")+SUMIFS(O$2:O100,D$2:D100,D100,B$2:B100,"现金分红")+SUMIFS(O$2:O100,D$2:D100,D100,B$2:B100,"分红再投"))*10000</f>
        <v>1.49</v>
      </c>
      <c r="AB100" s="443">
        <f t="shared" si="23"/>
        <v>0</v>
      </c>
      <c r="AC100" s="448">
        <f t="shared" si="19"/>
        <v>0</v>
      </c>
      <c r="AD100" s="448">
        <f t="shared" si="20"/>
        <v>0</v>
      </c>
    </row>
    <row r="101" spans="1:30">
      <c r="A101" s="435">
        <v>44926</v>
      </c>
      <c r="B101" s="436" t="s">
        <v>1246</v>
      </c>
      <c r="C101" s="437" t="s">
        <v>1333</v>
      </c>
      <c r="D101" s="437" t="s">
        <v>1129</v>
      </c>
      <c r="E101" s="437" t="s">
        <v>140</v>
      </c>
      <c r="F101" s="437" t="s">
        <v>1388</v>
      </c>
      <c r="G101" s="437" t="s">
        <v>1388</v>
      </c>
      <c r="H101" s="437"/>
      <c r="I101" s="437" t="s">
        <v>1427</v>
      </c>
      <c r="J101" s="436" t="s">
        <v>636</v>
      </c>
      <c r="K101" s="438" t="s">
        <v>689</v>
      </c>
      <c r="L101" s="438" t="s">
        <v>691</v>
      </c>
      <c r="M101" s="438" t="s">
        <v>691</v>
      </c>
      <c r="N101" s="498">
        <v>1000</v>
      </c>
      <c r="O101" s="439">
        <v>10395010.4</v>
      </c>
      <c r="P101" s="440">
        <v>1000</v>
      </c>
      <c r="Q101" s="441">
        <v>1</v>
      </c>
      <c r="R101" s="602">
        <v>0</v>
      </c>
      <c r="S101" s="442">
        <f t="shared" si="18"/>
        <v>0.96199999953824</v>
      </c>
      <c r="T101" s="443">
        <f t="shared" si="12"/>
        <v>10395010.4</v>
      </c>
      <c r="U101" s="444">
        <f t="shared" si="13"/>
        <v>-1000</v>
      </c>
      <c r="V101" s="444">
        <f t="shared" si="21"/>
        <v>1000</v>
      </c>
      <c r="W101" s="445">
        <f>(-SUMIFS(U$2:U101,D$2:D101,D101,B$2:B101,"追加")-IF(COUNTIF(B$2:B100,"赎回")=0,0,SUMIFS(U$2:U100,D$2:D100,D101,B$2:B100,"赎回")))/(SUMIFS(O$2:O101,D$2:D101,D101,B$2:B101,"追加")-IF(COUNTIF(B$2:B100,"赎回")=0,0,SUMIFS(O$2:O100,D$2:D100,D101,B$2:B100,"赎回")))*10000</f>
        <v>0.96199999953824</v>
      </c>
      <c r="X101" s="443" t="str">
        <f t="shared" si="22"/>
        <v/>
      </c>
      <c r="Y101" s="446">
        <v>0.91159999999999997</v>
      </c>
      <c r="Z101" s="447">
        <f t="shared" si="16"/>
        <v>947.60914806400001</v>
      </c>
      <c r="AA101" s="571">
        <f>(SUMIFS(Z$2:Z101,D$2:D101,D101,B$2:B101,"分红再投")+SUMIFS(Z$2:Z101,D$2:D101,D101,B$2:B101,"现金分红")+SUMIFS(Z$2:Z101,D$2:D101,D101,B$2:B101,"调减")+SUMIFS(Z$2:Z101,D$2:D101,D101,B$2:B101,"追加")-SUMIFS(Z$2:Z100,D$2:D100,D101,B$2:B100,"赎回"))/(SUMIFS(O$2:O101,D$2:D101,D101,B$2:B101,"追加")-SUMIFS(O$2:O100,D$2:D100,D101,B$2:B100,"赎回")-SUMIFS(O$2:O101,D$2:D101,D101,B$2:B101,"调减")+SUMIFS(O$2:O101,D$2:D101,D101,B$2:B101,"现金分红")+SUMIFS(O$2:O101,D$2:D101,D101,B$2:B101,"分红再投"))*10000</f>
        <v>0.91159999999999997</v>
      </c>
      <c r="AB101" s="443">
        <f t="shared" si="23"/>
        <v>0</v>
      </c>
      <c r="AC101" s="448">
        <f t="shared" si="19"/>
        <v>0</v>
      </c>
      <c r="AD101" s="448">
        <f t="shared" si="20"/>
        <v>0</v>
      </c>
    </row>
    <row r="102" spans="1:30">
      <c r="A102" s="435">
        <v>44926</v>
      </c>
      <c r="B102" s="436" t="s">
        <v>1246</v>
      </c>
      <c r="C102" s="437" t="s">
        <v>1334</v>
      </c>
      <c r="D102" s="437" t="s">
        <v>142</v>
      </c>
      <c r="E102" s="437" t="s">
        <v>143</v>
      </c>
      <c r="F102" s="437" t="s">
        <v>1384</v>
      </c>
      <c r="G102" s="437" t="s">
        <v>1384</v>
      </c>
      <c r="H102" s="437"/>
      <c r="I102" s="437" t="s">
        <v>1428</v>
      </c>
      <c r="J102" s="436" t="s">
        <v>636</v>
      </c>
      <c r="K102" s="438" t="s">
        <v>720</v>
      </c>
      <c r="L102" s="438" t="s">
        <v>721</v>
      </c>
      <c r="M102" s="438" t="s">
        <v>721</v>
      </c>
      <c r="N102" s="498">
        <v>100</v>
      </c>
      <c r="O102" s="439">
        <v>730460.19</v>
      </c>
      <c r="P102" s="440">
        <v>100</v>
      </c>
      <c r="Q102" s="441">
        <v>1</v>
      </c>
      <c r="R102" s="602">
        <v>0</v>
      </c>
      <c r="S102" s="442">
        <f t="shared" si="18"/>
        <v>1.3689999998494102</v>
      </c>
      <c r="T102" s="443">
        <f t="shared" si="12"/>
        <v>730460.19</v>
      </c>
      <c r="U102" s="444">
        <f t="shared" si="13"/>
        <v>-100</v>
      </c>
      <c r="V102" s="444">
        <f t="shared" si="21"/>
        <v>100</v>
      </c>
      <c r="W102" s="445">
        <f>(-SUMIFS(U$2:U102,D$2:D102,D102,B$2:B102,"追加")-IF(COUNTIF(B$2:B101,"赎回")=0,0,SUMIFS(U$2:U101,D$2:D101,D102,B$2:B101,"赎回")))/(SUMIFS(O$2:O102,D$2:D102,D102,B$2:B102,"追加")-IF(COUNTIF(B$2:B101,"赎回")=0,0,SUMIFS(O$2:O101,D$2:D101,D102,B$2:B101,"赎回")))*10000</f>
        <v>1.3689999998494102</v>
      </c>
      <c r="X102" s="443" t="str">
        <f t="shared" si="22"/>
        <v/>
      </c>
      <c r="Y102" s="446">
        <v>1.3284</v>
      </c>
      <c r="Z102" s="447">
        <f t="shared" si="16"/>
        <v>97.034331639599998</v>
      </c>
      <c r="AA102" s="571">
        <f>(SUMIFS(Z$2:Z102,D$2:D102,D102,B$2:B102,"分红再投")+SUMIFS(Z$2:Z102,D$2:D102,D102,B$2:B102,"现金分红")+SUMIFS(Z$2:Z102,D$2:D102,D102,B$2:B102,"调减")+SUMIFS(Z$2:Z102,D$2:D102,D102,B$2:B102,"追加")-SUMIFS(Z$2:Z101,D$2:D101,D102,B$2:B101,"赎回"))/(SUMIFS(O$2:O102,D$2:D102,D102,B$2:B102,"追加")-SUMIFS(O$2:O101,D$2:D101,D102,B$2:B101,"赎回")-SUMIFS(O$2:O102,D$2:D102,D102,B$2:B102,"调减")+SUMIFS(O$2:O102,D$2:D102,D102,B$2:B102,"现金分红")+SUMIFS(O$2:O102,D$2:D102,D102,B$2:B102,"分红再投"))*10000</f>
        <v>1.3284</v>
      </c>
      <c r="AB102" s="443">
        <f t="shared" si="23"/>
        <v>0</v>
      </c>
      <c r="AC102" s="448">
        <f t="shared" si="19"/>
        <v>0</v>
      </c>
      <c r="AD102" s="448">
        <f t="shared" si="20"/>
        <v>0</v>
      </c>
    </row>
    <row r="103" spans="1:30">
      <c r="A103" s="435">
        <v>44926</v>
      </c>
      <c r="B103" s="436" t="s">
        <v>1246</v>
      </c>
      <c r="C103" s="437" t="s">
        <v>1335</v>
      </c>
      <c r="D103" s="437" t="s">
        <v>1127</v>
      </c>
      <c r="E103" s="437" t="s">
        <v>145</v>
      </c>
      <c r="F103" s="437" t="s">
        <v>95</v>
      </c>
      <c r="G103" s="437" t="s">
        <v>95</v>
      </c>
      <c r="H103" s="437"/>
      <c r="I103" s="437" t="s">
        <v>1121</v>
      </c>
      <c r="J103" s="436" t="s">
        <v>636</v>
      </c>
      <c r="K103" s="438" t="s">
        <v>768</v>
      </c>
      <c r="L103" s="438" t="s">
        <v>769</v>
      </c>
      <c r="M103" s="438" t="s">
        <v>769</v>
      </c>
      <c r="N103" s="498">
        <v>863.80000004290298</v>
      </c>
      <c r="O103" s="439">
        <v>7610572.6899999995</v>
      </c>
      <c r="P103" s="440">
        <v>863.80000004290298</v>
      </c>
      <c r="Q103" s="441">
        <v>1</v>
      </c>
      <c r="R103" s="602">
        <v>0</v>
      </c>
      <c r="S103" s="442">
        <f t="shared" si="18"/>
        <v>1.1349999996424751</v>
      </c>
      <c r="T103" s="443">
        <f t="shared" si="12"/>
        <v>7610572.6899999995</v>
      </c>
      <c r="U103" s="444">
        <f t="shared" si="13"/>
        <v>-863.80000004290298</v>
      </c>
      <c r="V103" s="444">
        <f t="shared" si="21"/>
        <v>863.80000004290298</v>
      </c>
      <c r="W103" s="445">
        <f>(-SUMIFS(U$2:U103,D$2:D103,D103,B$2:B103,"追加")-IF(COUNTIF(B$2:B102,"赎回")=0,0,SUMIFS(U$2:U102,D$2:D102,D103,B$2:B102,"赎回")))/(SUMIFS(O$2:O103,D$2:D103,D103,B$2:B103,"追加")-IF(COUNTIF(B$2:B102,"赎回")=0,0,SUMIFS(O$2:O102,D$2:D102,D103,B$2:B102,"赎回")))*10000</f>
        <v>1.1349999996424751</v>
      </c>
      <c r="X103" s="443" t="str">
        <f t="shared" si="22"/>
        <v/>
      </c>
      <c r="Y103" s="446">
        <v>1.1819999999999999</v>
      </c>
      <c r="Z103" s="447">
        <f t="shared" si="16"/>
        <v>899.56969195799991</v>
      </c>
      <c r="AA103" s="571">
        <f>(SUMIFS(Z$2:Z103,D$2:D103,D103,B$2:B103,"分红再投")+SUMIFS(Z$2:Z103,D$2:D103,D103,B$2:B103,"现金分红")+SUMIFS(Z$2:Z103,D$2:D103,D103,B$2:B103,"调减")+SUMIFS(Z$2:Z103,D$2:D103,D103,B$2:B103,"追加")-SUMIFS(Z$2:Z102,D$2:D102,D103,B$2:B102,"赎回"))/(SUMIFS(O$2:O103,D$2:D103,D103,B$2:B103,"追加")-SUMIFS(O$2:O102,D$2:D102,D103,B$2:B102,"赎回")-SUMIFS(O$2:O103,D$2:D103,D103,B$2:B103,"调减")+SUMIFS(O$2:O103,D$2:D103,D103,B$2:B103,"现金分红")+SUMIFS(O$2:O103,D$2:D103,D103,B$2:B103,"分红再投"))*10000</f>
        <v>1.1819999999999999</v>
      </c>
      <c r="AB103" s="443">
        <f t="shared" si="23"/>
        <v>0</v>
      </c>
      <c r="AC103" s="448">
        <f t="shared" si="19"/>
        <v>0</v>
      </c>
      <c r="AD103" s="448">
        <f t="shared" si="20"/>
        <v>0</v>
      </c>
    </row>
    <row r="104" spans="1:30">
      <c r="A104" s="435">
        <v>44926</v>
      </c>
      <c r="B104" s="436" t="s">
        <v>1246</v>
      </c>
      <c r="C104" s="437" t="s">
        <v>1336</v>
      </c>
      <c r="D104" s="437" t="s">
        <v>147</v>
      </c>
      <c r="E104" s="437" t="s">
        <v>148</v>
      </c>
      <c r="F104" s="437" t="s">
        <v>111</v>
      </c>
      <c r="G104" s="437" t="s">
        <v>111</v>
      </c>
      <c r="H104" s="437" t="s">
        <v>1099</v>
      </c>
      <c r="I104" s="437" t="s">
        <v>1116</v>
      </c>
      <c r="J104" s="436" t="s">
        <v>636</v>
      </c>
      <c r="K104" s="438" t="s">
        <v>720</v>
      </c>
      <c r="L104" s="438" t="s">
        <v>721</v>
      </c>
      <c r="M104" s="438" t="s">
        <v>721</v>
      </c>
      <c r="N104" s="498">
        <v>200</v>
      </c>
      <c r="O104" s="439">
        <v>1103752.76</v>
      </c>
      <c r="P104" s="440">
        <v>200</v>
      </c>
      <c r="Q104" s="441">
        <v>1</v>
      </c>
      <c r="R104" s="602">
        <v>0</v>
      </c>
      <c r="S104" s="442">
        <f t="shared" si="18"/>
        <v>1.81199999898528</v>
      </c>
      <c r="T104" s="443">
        <f t="shared" si="12"/>
        <v>1103752.76</v>
      </c>
      <c r="U104" s="444">
        <f t="shared" si="13"/>
        <v>-200</v>
      </c>
      <c r="V104" s="444">
        <f t="shared" si="21"/>
        <v>200</v>
      </c>
      <c r="W104" s="445">
        <f>(-SUMIFS(U$2:U104,D$2:D104,D104,B$2:B104,"追加")-IF(COUNTIF(B$2:B103,"赎回")=0,0,SUMIFS(U$2:U103,D$2:D103,D104,B$2:B103,"赎回")))/(SUMIFS(O$2:O104,D$2:D104,D104,B$2:B104,"追加")-IF(COUNTIF(B$2:B103,"赎回")=0,0,SUMIFS(O$2:O103,D$2:D103,D104,B$2:B103,"赎回")))*10000</f>
        <v>1.81199999898528</v>
      </c>
      <c r="X104" s="443" t="str">
        <f t="shared" si="22"/>
        <v/>
      </c>
      <c r="Y104" s="446">
        <v>1.917</v>
      </c>
      <c r="Z104" s="447">
        <f t="shared" si="16"/>
        <v>211.589404092</v>
      </c>
      <c r="AA104" s="571">
        <f>(SUMIFS(Z$2:Z104,D$2:D104,D104,B$2:B104,"分红再投")+SUMIFS(Z$2:Z104,D$2:D104,D104,B$2:B104,"现金分红")+SUMIFS(Z$2:Z104,D$2:D104,D104,B$2:B104,"调减")+SUMIFS(Z$2:Z104,D$2:D104,D104,B$2:B104,"追加")-SUMIFS(Z$2:Z103,D$2:D103,D104,B$2:B103,"赎回"))/(SUMIFS(O$2:O104,D$2:D104,D104,B$2:B104,"追加")-SUMIFS(O$2:O103,D$2:D103,D104,B$2:B103,"赎回")-SUMIFS(O$2:O104,D$2:D104,D104,B$2:B104,"调减")+SUMIFS(O$2:O104,D$2:D104,D104,B$2:B104,"现金分红")+SUMIFS(O$2:O104,D$2:D104,D104,B$2:B104,"分红再投"))*10000</f>
        <v>1.917</v>
      </c>
      <c r="AB104" s="443">
        <f t="shared" si="23"/>
        <v>0</v>
      </c>
      <c r="AC104" s="448">
        <f t="shared" si="19"/>
        <v>0</v>
      </c>
      <c r="AD104" s="448">
        <f t="shared" si="20"/>
        <v>0</v>
      </c>
    </row>
    <row r="105" spans="1:30" s="48" customFormat="1">
      <c r="A105" s="449">
        <v>44926</v>
      </c>
      <c r="B105" s="450" t="s">
        <v>1246</v>
      </c>
      <c r="C105" s="451" t="s">
        <v>1337</v>
      </c>
      <c r="D105" s="451" t="s">
        <v>150</v>
      </c>
      <c r="E105" s="451" t="s">
        <v>151</v>
      </c>
      <c r="F105" s="451" t="s">
        <v>95</v>
      </c>
      <c r="G105" s="451" t="s">
        <v>95</v>
      </c>
      <c r="H105" s="451"/>
      <c r="I105" s="451" t="s">
        <v>1429</v>
      </c>
      <c r="J105" s="450" t="s">
        <v>636</v>
      </c>
      <c r="K105" s="452" t="s">
        <v>698</v>
      </c>
      <c r="L105" s="452" t="s">
        <v>699</v>
      </c>
      <c r="M105" s="452" t="s">
        <v>699</v>
      </c>
      <c r="N105" s="499">
        <v>1500</v>
      </c>
      <c r="O105" s="453">
        <v>11688417.76</v>
      </c>
      <c r="P105" s="454">
        <v>1500</v>
      </c>
      <c r="Q105" s="455">
        <v>1</v>
      </c>
      <c r="R105" s="602">
        <v>0</v>
      </c>
      <c r="S105" s="456">
        <v>1.183732</v>
      </c>
      <c r="T105" s="457">
        <f t="shared" si="12"/>
        <v>11688417.76</v>
      </c>
      <c r="U105" s="458">
        <f t="shared" si="13"/>
        <v>-1500</v>
      </c>
      <c r="V105" s="458">
        <f t="shared" si="21"/>
        <v>1500</v>
      </c>
      <c r="W105" s="456">
        <v>1.183732</v>
      </c>
      <c r="X105" s="457" t="str">
        <f t="shared" si="22"/>
        <v/>
      </c>
      <c r="Y105" s="459">
        <v>1.2403</v>
      </c>
      <c r="Z105" s="460">
        <f t="shared" si="16"/>
        <v>1449.7144547727999</v>
      </c>
      <c r="AA105" s="571">
        <f>(SUMIFS(Z$2:Z105,D$2:D105,D105,B$2:B105,"分红再投")+SUMIFS(Z$2:Z105,D$2:D105,D105,B$2:B105,"现金分红")+SUMIFS(Z$2:Z105,D$2:D105,D105,B$2:B105,"调减")+SUMIFS(Z$2:Z105,D$2:D105,D105,B$2:B105,"追加")-SUMIFS(Z$2:Z104,D$2:D104,D105,B$2:B104,"赎回"))/(SUMIFS(O$2:O105,D$2:D105,D105,B$2:B105,"追加")-SUMIFS(O$2:O104,D$2:D104,D105,B$2:B104,"赎回")-SUMIFS(O$2:O105,D$2:D105,D105,B$2:B105,"调减")+SUMIFS(O$2:O105,D$2:D105,D105,B$2:B105,"现金分红")+SUMIFS(O$2:O105,D$2:D105,D105,B$2:B105,"分红再投"))*10000</f>
        <v>1.2403</v>
      </c>
      <c r="AB105" s="457">
        <f t="shared" si="23"/>
        <v>0</v>
      </c>
      <c r="AC105" s="448">
        <f t="shared" si="19"/>
        <v>0</v>
      </c>
      <c r="AD105" s="448">
        <f t="shared" si="20"/>
        <v>0</v>
      </c>
    </row>
    <row r="106" spans="1:30">
      <c r="A106" s="435">
        <v>44926</v>
      </c>
      <c r="B106" s="436" t="s">
        <v>1246</v>
      </c>
      <c r="C106" s="437" t="s">
        <v>1338</v>
      </c>
      <c r="D106" s="437" t="s">
        <v>560</v>
      </c>
      <c r="E106" s="437" t="s">
        <v>154</v>
      </c>
      <c r="F106" s="437" t="s">
        <v>95</v>
      </c>
      <c r="G106" s="437" t="s">
        <v>95</v>
      </c>
      <c r="H106" s="437"/>
      <c r="I106" s="437" t="s">
        <v>1121</v>
      </c>
      <c r="J106" s="436" t="s">
        <v>636</v>
      </c>
      <c r="K106" s="438" t="s">
        <v>736</v>
      </c>
      <c r="L106" s="438" t="s">
        <v>737</v>
      </c>
      <c r="M106" s="438" t="s">
        <v>737</v>
      </c>
      <c r="N106" s="498">
        <v>1000</v>
      </c>
      <c r="O106" s="439">
        <v>10379964.859999999</v>
      </c>
      <c r="P106" s="440">
        <v>1000</v>
      </c>
      <c r="Q106" s="441">
        <v>1</v>
      </c>
      <c r="R106" s="602">
        <v>0</v>
      </c>
      <c r="S106" s="442">
        <f t="shared" si="18"/>
        <v>0.96339439823498596</v>
      </c>
      <c r="T106" s="443">
        <f t="shared" si="12"/>
        <v>10379964.859999999</v>
      </c>
      <c r="U106" s="444">
        <f t="shared" si="13"/>
        <v>-1000</v>
      </c>
      <c r="V106" s="444">
        <f t="shared" si="21"/>
        <v>1000</v>
      </c>
      <c r="W106" s="445">
        <f>(-SUMIFS(U$2:U106,D$2:D106,D106,B$2:B106,"追加")-IF(COUNTIF(B$2:B105,"赎回")=0,0,SUMIFS(U$2:U105,D$2:D105,D106,B$2:B105,"赎回")))/(SUMIFS(O$2:O106,D$2:D106,D106,B$2:B106,"追加")-IF(COUNTIF(B$2:B105,"赎回")=0,0,SUMIFS(O$2:O105,D$2:D105,D106,B$2:B105,"赎回")))*10000</f>
        <v>0.96339439823498596</v>
      </c>
      <c r="X106" s="443" t="str">
        <f t="shared" si="22"/>
        <v/>
      </c>
      <c r="Y106" s="446">
        <v>0.998</v>
      </c>
      <c r="Z106" s="447">
        <f t="shared" si="16"/>
        <v>1035.920493028</v>
      </c>
      <c r="AA106" s="571">
        <f>(SUMIFS(Z$2:Z106,D$2:D106,D106,B$2:B106,"分红再投")+SUMIFS(Z$2:Z106,D$2:D106,D106,B$2:B106,"现金分红")+SUMIFS(Z$2:Z106,D$2:D106,D106,B$2:B106,"调减")+SUMIFS(Z$2:Z106,D$2:D106,D106,B$2:B106,"追加")-SUMIFS(Z$2:Z105,D$2:D105,D106,B$2:B105,"赎回"))/(SUMIFS(O$2:O106,D$2:D106,D106,B$2:B106,"追加")-SUMIFS(O$2:O105,D$2:D105,D106,B$2:B105,"赎回")-SUMIFS(O$2:O106,D$2:D106,D106,B$2:B106,"调减")+SUMIFS(O$2:O106,D$2:D106,D106,B$2:B106,"现金分红")+SUMIFS(O$2:O106,D$2:D106,D106,B$2:B106,"分红再投"))*10000</f>
        <v>0.998</v>
      </c>
      <c r="AB106" s="443">
        <f t="shared" si="23"/>
        <v>0</v>
      </c>
      <c r="AC106" s="448">
        <f t="shared" si="19"/>
        <v>0</v>
      </c>
      <c r="AD106" s="448">
        <f t="shared" si="20"/>
        <v>0</v>
      </c>
    </row>
    <row r="107" spans="1:30">
      <c r="A107" s="435">
        <v>44926</v>
      </c>
      <c r="B107" s="436" t="s">
        <v>1246</v>
      </c>
      <c r="C107" s="437" t="s">
        <v>1339</v>
      </c>
      <c r="D107" s="437" t="s">
        <v>812</v>
      </c>
      <c r="E107" s="437" t="s">
        <v>159</v>
      </c>
      <c r="F107" s="437" t="s">
        <v>95</v>
      </c>
      <c r="G107" s="437" t="s">
        <v>95</v>
      </c>
      <c r="H107" s="437"/>
      <c r="I107" s="437" t="s">
        <v>1121</v>
      </c>
      <c r="J107" s="436" t="s">
        <v>636</v>
      </c>
      <c r="K107" s="438" t="s">
        <v>765</v>
      </c>
      <c r="L107" s="438" t="s">
        <v>1495</v>
      </c>
      <c r="M107" s="438" t="s">
        <v>1495</v>
      </c>
      <c r="N107" s="498">
        <v>2000</v>
      </c>
      <c r="O107" s="439">
        <v>17210823.109999999</v>
      </c>
      <c r="P107" s="440">
        <v>2000</v>
      </c>
      <c r="Q107" s="441">
        <v>1</v>
      </c>
      <c r="R107" s="602">
        <v>0</v>
      </c>
      <c r="S107" s="442">
        <f t="shared" si="18"/>
        <v>1.1620594710766277</v>
      </c>
      <c r="T107" s="443">
        <f t="shared" si="12"/>
        <v>17210823.109999999</v>
      </c>
      <c r="U107" s="444">
        <f t="shared" si="13"/>
        <v>-2000</v>
      </c>
      <c r="V107" s="444">
        <f t="shared" si="21"/>
        <v>2000</v>
      </c>
      <c r="W107" s="445">
        <f>(-SUMIFS(U$2:U107,D$2:D107,D107,B$2:B107,"追加")-IF(COUNTIF(B$2:B106,"赎回")=0,0,SUMIFS(U$2:U106,D$2:D106,D107,B$2:B106,"赎回")))/(SUMIFS(O$2:O107,D$2:D107,D107,B$2:B107,"追加")-IF(COUNTIF(B$2:B106,"赎回")=0,0,SUMIFS(O$2:O106,D$2:D106,D107,B$2:B106,"赎回")))*10000</f>
        <v>1.1620594710766277</v>
      </c>
      <c r="X107" s="443" t="str">
        <f t="shared" si="22"/>
        <v/>
      </c>
      <c r="Y107" s="446">
        <v>1.1936</v>
      </c>
      <c r="Z107" s="447">
        <f t="shared" si="16"/>
        <v>2054.2838464095998</v>
      </c>
      <c r="AA107" s="571">
        <f>(SUMIFS(Z$2:Z107,D$2:D107,D107,B$2:B107,"分红再投")+SUMIFS(Z$2:Z107,D$2:D107,D107,B$2:B107,"现金分红")+SUMIFS(Z$2:Z107,D$2:D107,D107,B$2:B107,"调减")+SUMIFS(Z$2:Z107,D$2:D107,D107,B$2:B107,"追加")-SUMIFS(Z$2:Z106,D$2:D106,D107,B$2:B106,"赎回"))/(SUMIFS(O$2:O107,D$2:D107,D107,B$2:B107,"追加")-SUMIFS(O$2:O106,D$2:D106,D107,B$2:B106,"赎回")-SUMIFS(O$2:O107,D$2:D107,D107,B$2:B107,"调减")+SUMIFS(O$2:O107,D$2:D107,D107,B$2:B107,"现金分红")+SUMIFS(O$2:O107,D$2:D107,D107,B$2:B107,"分红再投"))*10000</f>
        <v>1.1936</v>
      </c>
      <c r="AB107" s="443">
        <f t="shared" si="23"/>
        <v>0</v>
      </c>
      <c r="AC107" s="448">
        <f t="shared" si="19"/>
        <v>0</v>
      </c>
      <c r="AD107" s="448">
        <f t="shared" si="20"/>
        <v>0</v>
      </c>
    </row>
    <row r="108" spans="1:30">
      <c r="A108" s="435">
        <v>44926</v>
      </c>
      <c r="B108" s="436" t="s">
        <v>1246</v>
      </c>
      <c r="C108" s="437" t="s">
        <v>1340</v>
      </c>
      <c r="D108" s="437" t="s">
        <v>561</v>
      </c>
      <c r="E108" s="437" t="s">
        <v>140</v>
      </c>
      <c r="F108" s="437" t="s">
        <v>1388</v>
      </c>
      <c r="G108" s="437" t="s">
        <v>1388</v>
      </c>
      <c r="H108" s="437"/>
      <c r="I108" s="437" t="s">
        <v>1430</v>
      </c>
      <c r="J108" s="436" t="s">
        <v>636</v>
      </c>
      <c r="K108" s="438" t="s">
        <v>689</v>
      </c>
      <c r="L108" s="438" t="s">
        <v>692</v>
      </c>
      <c r="M108" s="438" t="s">
        <v>692</v>
      </c>
      <c r="N108" s="498">
        <v>1000</v>
      </c>
      <c r="O108" s="439">
        <v>10081512.719999999</v>
      </c>
      <c r="P108" s="440">
        <v>1000</v>
      </c>
      <c r="Q108" s="441">
        <v>1</v>
      </c>
      <c r="R108" s="602">
        <v>0</v>
      </c>
      <c r="S108" s="442">
        <f t="shared" si="18"/>
        <v>0.99191463401734437</v>
      </c>
      <c r="T108" s="443">
        <f t="shared" si="12"/>
        <v>10081512.719999999</v>
      </c>
      <c r="U108" s="444">
        <f t="shared" si="13"/>
        <v>-1000</v>
      </c>
      <c r="V108" s="444">
        <f t="shared" si="21"/>
        <v>1000</v>
      </c>
      <c r="W108" s="445">
        <f>(-SUMIFS(U$2:U108,D$2:D108,D108,B$2:B108,"追加")-IF(COUNTIF(B$2:B107,"赎回")=0,0,SUMIFS(U$2:U107,D$2:D107,D108,B$2:B107,"赎回")))/(SUMIFS(O$2:O108,D$2:D108,D108,B$2:B108,"追加")-IF(COUNTIF(B$2:B107,"赎回")=0,0,SUMIFS(O$2:O107,D$2:D107,D108,B$2:B107,"赎回")))*10000</f>
        <v>0.99191463401734437</v>
      </c>
      <c r="X108" s="443" t="str">
        <f t="shared" si="22"/>
        <v/>
      </c>
      <c r="Y108" s="446">
        <v>0.95199999999999996</v>
      </c>
      <c r="Z108" s="447">
        <f t="shared" si="16"/>
        <v>959.76001094399987</v>
      </c>
      <c r="AA108" s="571">
        <f>(SUMIFS(Z$2:Z108,D$2:D108,D108,B$2:B108,"分红再投")+SUMIFS(Z$2:Z108,D$2:D108,D108,B$2:B108,"现金分红")+SUMIFS(Z$2:Z108,D$2:D108,D108,B$2:B108,"调减")+SUMIFS(Z$2:Z108,D$2:D108,D108,B$2:B108,"追加")-SUMIFS(Z$2:Z107,D$2:D107,D108,B$2:B107,"赎回"))/(SUMIFS(O$2:O108,D$2:D108,D108,B$2:B108,"追加")-SUMIFS(O$2:O107,D$2:D107,D108,B$2:B107,"赎回")-SUMIFS(O$2:O108,D$2:D108,D108,B$2:B108,"调减")+SUMIFS(O$2:O108,D$2:D108,D108,B$2:B108,"现金分红")+SUMIFS(O$2:O108,D$2:D108,D108,B$2:B108,"分红再投"))*10000</f>
        <v>0.95199999999999996</v>
      </c>
      <c r="AB108" s="443">
        <f t="shared" si="23"/>
        <v>0</v>
      </c>
      <c r="AC108" s="448">
        <f t="shared" si="19"/>
        <v>0</v>
      </c>
      <c r="AD108" s="448">
        <f t="shared" si="20"/>
        <v>0</v>
      </c>
    </row>
    <row r="109" spans="1:30">
      <c r="A109" s="435">
        <v>44926</v>
      </c>
      <c r="B109" s="436" t="s">
        <v>1246</v>
      </c>
      <c r="C109" s="437" t="s">
        <v>1341</v>
      </c>
      <c r="D109" s="437" t="s">
        <v>164</v>
      </c>
      <c r="E109" s="437" t="s">
        <v>165</v>
      </c>
      <c r="F109" s="437" t="s">
        <v>95</v>
      </c>
      <c r="G109" s="437" t="s">
        <v>95</v>
      </c>
      <c r="H109" s="437"/>
      <c r="I109" s="437" t="s">
        <v>1121</v>
      </c>
      <c r="J109" s="436" t="s">
        <v>636</v>
      </c>
      <c r="K109" s="438" t="s">
        <v>679</v>
      </c>
      <c r="L109" s="438" t="s">
        <v>682</v>
      </c>
      <c r="M109" s="438" t="s">
        <v>682</v>
      </c>
      <c r="N109" s="498">
        <v>1000</v>
      </c>
      <c r="O109" s="439">
        <v>7002801.1200000001</v>
      </c>
      <c r="P109" s="440">
        <v>1000</v>
      </c>
      <c r="Q109" s="441">
        <v>1</v>
      </c>
      <c r="R109" s="602">
        <v>0</v>
      </c>
      <c r="S109" s="442">
        <f t="shared" si="18"/>
        <v>1.4280000000913919</v>
      </c>
      <c r="T109" s="443">
        <f t="shared" si="12"/>
        <v>7002801.1200000001</v>
      </c>
      <c r="U109" s="444">
        <f t="shared" si="13"/>
        <v>-1000</v>
      </c>
      <c r="V109" s="444">
        <f t="shared" si="21"/>
        <v>1000</v>
      </c>
      <c r="W109" s="445">
        <f>(-SUMIFS(U$2:U109,D$2:D109,D109,B$2:B109,"追加")-IF(COUNTIF(B$2:B108,"赎回")=0,0,SUMIFS(U$2:U108,D$2:D108,D109,B$2:B108,"赎回")))/(SUMIFS(O$2:O109,D$2:D109,D109,B$2:B109,"追加")-IF(COUNTIF(B$2:B108,"赎回")=0,0,SUMIFS(O$2:O108,D$2:D108,D109,B$2:B108,"赎回")))*10000</f>
        <v>1.4280000000913919</v>
      </c>
      <c r="X109" s="443" t="str">
        <f t="shared" si="22"/>
        <v/>
      </c>
      <c r="Y109" s="446">
        <v>1.3919999999999999</v>
      </c>
      <c r="Z109" s="447">
        <f t="shared" si="16"/>
        <v>974.78991590400005</v>
      </c>
      <c r="AA109" s="571">
        <f>(SUMIFS(Z$2:Z109,D$2:D109,D109,B$2:B109,"分红再投")+SUMIFS(Z$2:Z109,D$2:D109,D109,B$2:B109,"现金分红")+SUMIFS(Z$2:Z109,D$2:D109,D109,B$2:B109,"调减")+SUMIFS(Z$2:Z109,D$2:D109,D109,B$2:B109,"追加")-SUMIFS(Z$2:Z108,D$2:D108,D109,B$2:B108,"赎回"))/(SUMIFS(O$2:O109,D$2:D109,D109,B$2:B109,"追加")-SUMIFS(O$2:O108,D$2:D108,D109,B$2:B108,"赎回")-SUMIFS(O$2:O109,D$2:D109,D109,B$2:B109,"调减")+SUMIFS(O$2:O109,D$2:D109,D109,B$2:B109,"现金分红")+SUMIFS(O$2:O109,D$2:D109,D109,B$2:B109,"分红再投"))*10000</f>
        <v>1.3919999999999999</v>
      </c>
      <c r="AB109" s="443">
        <f t="shared" si="23"/>
        <v>0</v>
      </c>
      <c r="AC109" s="448">
        <f t="shared" si="19"/>
        <v>0</v>
      </c>
      <c r="AD109" s="448">
        <f t="shared" si="20"/>
        <v>0</v>
      </c>
    </row>
    <row r="110" spans="1:30">
      <c r="A110" s="435">
        <v>44926</v>
      </c>
      <c r="B110" s="436" t="s">
        <v>1246</v>
      </c>
      <c r="C110" s="437" t="s">
        <v>1342</v>
      </c>
      <c r="D110" s="437" t="s">
        <v>813</v>
      </c>
      <c r="E110" s="437" t="s">
        <v>168</v>
      </c>
      <c r="F110" s="437" t="s">
        <v>1408</v>
      </c>
      <c r="G110" s="437" t="s">
        <v>1408</v>
      </c>
      <c r="H110" s="437" t="s">
        <v>1093</v>
      </c>
      <c r="I110" s="437" t="s">
        <v>1120</v>
      </c>
      <c r="J110" s="436" t="s">
        <v>636</v>
      </c>
      <c r="K110" s="438" t="s">
        <v>689</v>
      </c>
      <c r="L110" s="438" t="s">
        <v>1496</v>
      </c>
      <c r="M110" s="438" t="s">
        <v>1496</v>
      </c>
      <c r="N110" s="498">
        <v>400</v>
      </c>
      <c r="O110" s="439">
        <v>3680530</v>
      </c>
      <c r="P110" s="440">
        <v>400</v>
      </c>
      <c r="Q110" s="441">
        <v>1</v>
      </c>
      <c r="R110" s="602">
        <v>0</v>
      </c>
      <c r="S110" s="442">
        <f t="shared" si="18"/>
        <v>1.0867999989132</v>
      </c>
      <c r="T110" s="443">
        <f t="shared" si="12"/>
        <v>3680530</v>
      </c>
      <c r="U110" s="444">
        <f t="shared" si="13"/>
        <v>-400</v>
      </c>
      <c r="V110" s="444">
        <f t="shared" si="21"/>
        <v>400</v>
      </c>
      <c r="W110" s="445">
        <f>(-SUMIFS(U$2:U110,D$2:D110,D110,B$2:B110,"追加")-IF(COUNTIF(B$2:B109,"赎回")=0,0,SUMIFS(U$2:U109,D$2:D109,D110,B$2:B109,"赎回")))/(SUMIFS(O$2:O110,D$2:D110,D110,B$2:B110,"追加")-IF(COUNTIF(B$2:B109,"赎回")=0,0,SUMIFS(O$2:O109,D$2:D109,D110,B$2:B109,"赎回")))*10000</f>
        <v>1.0867999989132</v>
      </c>
      <c r="X110" s="443" t="str">
        <f t="shared" si="22"/>
        <v/>
      </c>
      <c r="Y110" s="446">
        <v>1.0104</v>
      </c>
      <c r="Z110" s="447">
        <f t="shared" si="16"/>
        <v>371.88075119999996</v>
      </c>
      <c r="AA110" s="571">
        <f>(SUMIFS(Z$2:Z110,D$2:D110,D110,B$2:B110,"分红再投")+SUMIFS(Z$2:Z110,D$2:D110,D110,B$2:B110,"现金分红")+SUMIFS(Z$2:Z110,D$2:D110,D110,B$2:B110,"调减")+SUMIFS(Z$2:Z110,D$2:D110,D110,B$2:B110,"追加")-SUMIFS(Z$2:Z109,D$2:D109,D110,B$2:B109,"赎回"))/(SUMIFS(O$2:O110,D$2:D110,D110,B$2:B110,"追加")-SUMIFS(O$2:O109,D$2:D109,D110,B$2:B109,"赎回")-SUMIFS(O$2:O110,D$2:D110,D110,B$2:B110,"调减")+SUMIFS(O$2:O110,D$2:D110,D110,B$2:B110,"现金分红")+SUMIFS(O$2:O110,D$2:D110,D110,B$2:B110,"分红再投"))*10000</f>
        <v>1.0104</v>
      </c>
      <c r="AB110" s="443">
        <f t="shared" si="23"/>
        <v>0</v>
      </c>
      <c r="AC110" s="448">
        <f t="shared" si="19"/>
        <v>0</v>
      </c>
      <c r="AD110" s="448">
        <f t="shared" si="20"/>
        <v>0</v>
      </c>
    </row>
    <row r="111" spans="1:30">
      <c r="A111" s="435">
        <v>44926</v>
      </c>
      <c r="B111" s="436" t="s">
        <v>1246</v>
      </c>
      <c r="C111" s="437" t="s">
        <v>1343</v>
      </c>
      <c r="D111" s="437" t="s">
        <v>171</v>
      </c>
      <c r="E111" s="437" t="s">
        <v>172</v>
      </c>
      <c r="F111" s="437" t="s">
        <v>1384</v>
      </c>
      <c r="G111" s="437" t="s">
        <v>1384</v>
      </c>
      <c r="H111" s="437"/>
      <c r="I111" s="437" t="s">
        <v>1431</v>
      </c>
      <c r="J111" s="436" t="s">
        <v>636</v>
      </c>
      <c r="K111" s="438" t="s">
        <v>706</v>
      </c>
      <c r="L111" s="438" t="s">
        <v>709</v>
      </c>
      <c r="M111" s="438" t="s">
        <v>709</v>
      </c>
      <c r="N111" s="498">
        <v>100</v>
      </c>
      <c r="O111" s="439">
        <v>750187.55</v>
      </c>
      <c r="P111" s="440">
        <v>100</v>
      </c>
      <c r="Q111" s="441">
        <v>1</v>
      </c>
      <c r="R111" s="602">
        <v>0</v>
      </c>
      <c r="S111" s="442">
        <f t="shared" si="18"/>
        <v>1.33299999446805</v>
      </c>
      <c r="T111" s="443">
        <f t="shared" si="12"/>
        <v>750187.55</v>
      </c>
      <c r="U111" s="444">
        <f t="shared" si="13"/>
        <v>-100</v>
      </c>
      <c r="V111" s="444">
        <f t="shared" si="21"/>
        <v>100</v>
      </c>
      <c r="W111" s="445">
        <f>(-SUMIFS(U$2:U111,D$2:D111,D111,B$2:B111,"追加")-IF(COUNTIF(B$2:B110,"赎回")=0,0,SUMIFS(U$2:U110,D$2:D110,D111,B$2:B110,"赎回")))/(SUMIFS(O$2:O111,D$2:D111,D111,B$2:B111,"追加")-IF(COUNTIF(B$2:B110,"赎回")=0,0,SUMIFS(O$2:O110,D$2:D110,D111,B$2:B110,"赎回")))*10000</f>
        <v>1.33299999446805</v>
      </c>
      <c r="X111" s="443" t="str">
        <f t="shared" si="22"/>
        <v/>
      </c>
      <c r="Y111" s="446">
        <v>1.2450000000000001</v>
      </c>
      <c r="Z111" s="447">
        <f t="shared" si="16"/>
        <v>93.398349975000016</v>
      </c>
      <c r="AA111" s="571">
        <f>(SUMIFS(Z$2:Z111,D$2:D111,D111,B$2:B111,"分红再投")+SUMIFS(Z$2:Z111,D$2:D111,D111,B$2:B111,"现金分红")+SUMIFS(Z$2:Z111,D$2:D111,D111,B$2:B111,"调减")+SUMIFS(Z$2:Z111,D$2:D111,D111,B$2:B111,"追加")-SUMIFS(Z$2:Z110,D$2:D110,D111,B$2:B110,"赎回"))/(SUMIFS(O$2:O111,D$2:D111,D111,B$2:B111,"追加")-SUMIFS(O$2:O110,D$2:D110,D111,B$2:B110,"赎回")-SUMIFS(O$2:O111,D$2:D111,D111,B$2:B111,"调减")+SUMIFS(O$2:O111,D$2:D111,D111,B$2:B111,"现金分红")+SUMIFS(O$2:O111,D$2:D111,D111,B$2:B111,"分红再投"))*10000</f>
        <v>1.2450000000000001</v>
      </c>
      <c r="AB111" s="443">
        <f t="shared" si="23"/>
        <v>0</v>
      </c>
      <c r="AC111" s="448">
        <f t="shared" si="19"/>
        <v>0</v>
      </c>
      <c r="AD111" s="448">
        <f t="shared" si="20"/>
        <v>0</v>
      </c>
    </row>
    <row r="112" spans="1:30">
      <c r="A112" s="435">
        <v>44926</v>
      </c>
      <c r="B112" s="436" t="s">
        <v>1246</v>
      </c>
      <c r="C112" s="437" t="s">
        <v>1344</v>
      </c>
      <c r="D112" s="437" t="s">
        <v>771</v>
      </c>
      <c r="E112" s="437" t="s">
        <v>175</v>
      </c>
      <c r="F112" s="437" t="s">
        <v>111</v>
      </c>
      <c r="G112" s="437" t="s">
        <v>111</v>
      </c>
      <c r="H112" s="437" t="s">
        <v>1093</v>
      </c>
      <c r="I112" s="437" t="s">
        <v>1116</v>
      </c>
      <c r="J112" s="436" t="s">
        <v>636</v>
      </c>
      <c r="K112" s="438" t="s">
        <v>756</v>
      </c>
      <c r="L112" s="438" t="s">
        <v>757</v>
      </c>
      <c r="M112" s="438" t="s">
        <v>757</v>
      </c>
      <c r="N112" s="498">
        <v>200</v>
      </c>
      <c r="O112" s="439">
        <v>2018163.47</v>
      </c>
      <c r="P112" s="440">
        <v>200</v>
      </c>
      <c r="Q112" s="441">
        <v>1</v>
      </c>
      <c r="R112" s="602">
        <v>0</v>
      </c>
      <c r="S112" s="442">
        <f t="shared" si="18"/>
        <v>0.99100000060946503</v>
      </c>
      <c r="T112" s="443">
        <f t="shared" si="12"/>
        <v>2018163.47</v>
      </c>
      <c r="U112" s="444">
        <f t="shared" si="13"/>
        <v>-200</v>
      </c>
      <c r="V112" s="444">
        <f t="shared" si="21"/>
        <v>200</v>
      </c>
      <c r="W112" s="445">
        <f>(-SUMIFS(U$2:U112,D$2:D112,D112,B$2:B112,"追加")-IF(COUNTIF(B$2:B111,"赎回")=0,0,SUMIFS(U$2:U111,D$2:D111,D112,B$2:B111,"赎回")))/(SUMIFS(O$2:O112,D$2:D112,D112,B$2:B112,"追加")-IF(COUNTIF(B$2:B111,"赎回")=0,0,SUMIFS(O$2:O111,D$2:D111,D112,B$2:B111,"赎回")))*10000</f>
        <v>0.99100000060946503</v>
      </c>
      <c r="X112" s="443" t="str">
        <f t="shared" si="22"/>
        <v/>
      </c>
      <c r="Y112" s="446">
        <v>1.01</v>
      </c>
      <c r="Z112" s="447">
        <f t="shared" si="16"/>
        <v>203.83451047</v>
      </c>
      <c r="AA112" s="571">
        <f>(SUMIFS(Z$2:Z112,D$2:D112,D112,B$2:B112,"分红再投")+SUMIFS(Z$2:Z112,D$2:D112,D112,B$2:B112,"现金分红")+SUMIFS(Z$2:Z112,D$2:D112,D112,B$2:B112,"调减")+SUMIFS(Z$2:Z112,D$2:D112,D112,B$2:B112,"追加")-SUMIFS(Z$2:Z111,D$2:D111,D112,B$2:B111,"赎回"))/(SUMIFS(O$2:O112,D$2:D112,D112,B$2:B112,"追加")-SUMIFS(O$2:O111,D$2:D111,D112,B$2:B111,"赎回")-SUMIFS(O$2:O112,D$2:D112,D112,B$2:B112,"调减")+SUMIFS(O$2:O112,D$2:D112,D112,B$2:B112,"现金分红")+SUMIFS(O$2:O112,D$2:D112,D112,B$2:B112,"分红再投"))*10000</f>
        <v>1.01</v>
      </c>
      <c r="AB112" s="443">
        <f t="shared" si="23"/>
        <v>0</v>
      </c>
      <c r="AC112" s="448">
        <f t="shared" si="19"/>
        <v>0</v>
      </c>
      <c r="AD112" s="448">
        <f t="shared" si="20"/>
        <v>0</v>
      </c>
    </row>
    <row r="113" spans="1:30">
      <c r="A113" s="435">
        <v>44926</v>
      </c>
      <c r="B113" s="436" t="s">
        <v>1246</v>
      </c>
      <c r="C113" s="437" t="s">
        <v>1345</v>
      </c>
      <c r="D113" s="437" t="s">
        <v>177</v>
      </c>
      <c r="E113" s="437" t="s">
        <v>178</v>
      </c>
      <c r="F113" s="437" t="s">
        <v>95</v>
      </c>
      <c r="G113" s="437" t="s">
        <v>95</v>
      </c>
      <c r="H113" s="437"/>
      <c r="I113" s="437" t="s">
        <v>1121</v>
      </c>
      <c r="J113" s="436" t="s">
        <v>636</v>
      </c>
      <c r="K113" s="438" t="s">
        <v>732</v>
      </c>
      <c r="L113" s="438" t="s">
        <v>734</v>
      </c>
      <c r="M113" s="438" t="s">
        <v>734</v>
      </c>
      <c r="N113" s="498">
        <v>200</v>
      </c>
      <c r="O113" s="439">
        <v>1924629.68</v>
      </c>
      <c r="P113" s="440">
        <v>200</v>
      </c>
      <c r="Q113" s="441">
        <v>1</v>
      </c>
      <c r="R113" s="602">
        <v>0</v>
      </c>
      <c r="S113" s="442">
        <f t="shared" si="18"/>
        <v>1.0391609465359593</v>
      </c>
      <c r="T113" s="443">
        <f t="shared" si="12"/>
        <v>1924629.68</v>
      </c>
      <c r="U113" s="444">
        <f t="shared" si="13"/>
        <v>-200</v>
      </c>
      <c r="V113" s="444">
        <f t="shared" si="21"/>
        <v>200</v>
      </c>
      <c r="W113" s="445">
        <f>(-SUMIFS(U$2:U113,D$2:D113,D113,B$2:B113,"追加")-IF(COUNTIF(B$2:B112,"赎回")=0,0,SUMIFS(U$2:U112,D$2:D112,D113,B$2:B112,"赎回")))/(SUMIFS(O$2:O113,D$2:D113,D113,B$2:B113,"追加")-IF(COUNTIF(B$2:B112,"赎回")=0,0,SUMIFS(O$2:O112,D$2:D112,D113,B$2:B112,"赎回")))*10000</f>
        <v>1.0391609465359593</v>
      </c>
      <c r="X113" s="443" t="str">
        <f t="shared" si="22"/>
        <v/>
      </c>
      <c r="Y113" s="446">
        <v>1.0429999999999999</v>
      </c>
      <c r="Z113" s="447">
        <f t="shared" si="16"/>
        <v>200.73887562399997</v>
      </c>
      <c r="AA113" s="571">
        <f>(SUMIFS(Z$2:Z113,D$2:D113,D113,B$2:B113,"分红再投")+SUMIFS(Z$2:Z113,D$2:D113,D113,B$2:B113,"现金分红")+SUMIFS(Z$2:Z113,D$2:D113,D113,B$2:B113,"调减")+SUMIFS(Z$2:Z113,D$2:D113,D113,B$2:B113,"追加")-SUMIFS(Z$2:Z112,D$2:D112,D113,B$2:B112,"赎回"))/(SUMIFS(O$2:O113,D$2:D113,D113,B$2:B113,"追加")-SUMIFS(O$2:O112,D$2:D112,D113,B$2:B112,"赎回")-SUMIFS(O$2:O113,D$2:D113,D113,B$2:B113,"调减")+SUMIFS(O$2:O113,D$2:D113,D113,B$2:B113,"现金分红")+SUMIFS(O$2:O113,D$2:D113,D113,B$2:B113,"分红再投"))*10000</f>
        <v>1.0429999999999999</v>
      </c>
      <c r="AB113" s="443">
        <f t="shared" si="23"/>
        <v>0</v>
      </c>
      <c r="AC113" s="448">
        <f t="shared" si="19"/>
        <v>0</v>
      </c>
      <c r="AD113" s="448">
        <f t="shared" si="20"/>
        <v>0</v>
      </c>
    </row>
    <row r="114" spans="1:30">
      <c r="A114" s="435">
        <v>44926</v>
      </c>
      <c r="B114" s="436" t="s">
        <v>1246</v>
      </c>
      <c r="C114" s="437" t="s">
        <v>1346</v>
      </c>
      <c r="D114" s="437" t="s">
        <v>180</v>
      </c>
      <c r="E114" s="437" t="s">
        <v>181</v>
      </c>
      <c r="F114" s="437" t="s">
        <v>1384</v>
      </c>
      <c r="G114" s="437" t="s">
        <v>1384</v>
      </c>
      <c r="H114" s="437"/>
      <c r="I114" s="437" t="s">
        <v>1432</v>
      </c>
      <c r="J114" s="436" t="s">
        <v>636</v>
      </c>
      <c r="K114" s="438" t="s">
        <v>706</v>
      </c>
      <c r="L114" s="438" t="s">
        <v>707</v>
      </c>
      <c r="M114" s="438" t="s">
        <v>707</v>
      </c>
      <c r="N114" s="498">
        <v>500</v>
      </c>
      <c r="O114" s="439">
        <v>4338394.79</v>
      </c>
      <c r="P114" s="440">
        <v>500</v>
      </c>
      <c r="Q114" s="441">
        <v>1</v>
      </c>
      <c r="R114" s="602">
        <v>0</v>
      </c>
      <c r="S114" s="442">
        <f t="shared" si="18"/>
        <v>1.1525000010430124</v>
      </c>
      <c r="T114" s="443">
        <f t="shared" si="12"/>
        <v>4338394.79</v>
      </c>
      <c r="U114" s="444">
        <f t="shared" si="13"/>
        <v>-500</v>
      </c>
      <c r="V114" s="444">
        <f t="shared" si="21"/>
        <v>500</v>
      </c>
      <c r="W114" s="445">
        <f>(-SUMIFS(U$2:U114,D$2:D114,D114,B$2:B114,"追加")-IF(COUNTIF(B$2:B113,"赎回")=0,0,SUMIFS(U$2:U113,D$2:D113,D114,B$2:B113,"赎回")))/(SUMIFS(O$2:O114,D$2:D114,D114,B$2:B114,"追加")-IF(COUNTIF(B$2:B113,"赎回")=0,0,SUMIFS(O$2:O113,D$2:D113,D114,B$2:B113,"赎回")))*10000</f>
        <v>1.1525000010430124</v>
      </c>
      <c r="X114" s="443" t="str">
        <f t="shared" si="22"/>
        <v/>
      </c>
      <c r="Y114" s="446">
        <v>1.073</v>
      </c>
      <c r="Z114" s="447">
        <f t="shared" si="16"/>
        <v>465.50976096700003</v>
      </c>
      <c r="AA114" s="571">
        <f>(SUMIFS(Z$2:Z114,D$2:D114,D114,B$2:B114,"分红再投")+SUMIFS(Z$2:Z114,D$2:D114,D114,B$2:B114,"现金分红")+SUMIFS(Z$2:Z114,D$2:D114,D114,B$2:B114,"调减")+SUMIFS(Z$2:Z114,D$2:D114,D114,B$2:B114,"追加")-SUMIFS(Z$2:Z113,D$2:D113,D114,B$2:B113,"赎回"))/(SUMIFS(O$2:O114,D$2:D114,D114,B$2:B114,"追加")-SUMIFS(O$2:O113,D$2:D113,D114,B$2:B113,"赎回")-SUMIFS(O$2:O114,D$2:D114,D114,B$2:B114,"调减")+SUMIFS(O$2:O114,D$2:D114,D114,B$2:B114,"现金分红")+SUMIFS(O$2:O114,D$2:D114,D114,B$2:B114,"分红再投"))*10000</f>
        <v>1.073</v>
      </c>
      <c r="AB114" s="443">
        <f t="shared" si="23"/>
        <v>0</v>
      </c>
      <c r="AC114" s="448">
        <f t="shared" si="19"/>
        <v>0</v>
      </c>
      <c r="AD114" s="448">
        <f t="shared" si="20"/>
        <v>0</v>
      </c>
    </row>
    <row r="115" spans="1:30">
      <c r="A115" s="435">
        <v>44926</v>
      </c>
      <c r="B115" s="436" t="s">
        <v>1246</v>
      </c>
      <c r="C115" s="437" t="s">
        <v>1347</v>
      </c>
      <c r="D115" s="437" t="s">
        <v>183</v>
      </c>
      <c r="E115" s="437" t="s">
        <v>184</v>
      </c>
      <c r="F115" s="437" t="s">
        <v>1164</v>
      </c>
      <c r="G115" s="437" t="s">
        <v>1164</v>
      </c>
      <c r="H115" s="437" t="s">
        <v>1096</v>
      </c>
      <c r="I115" s="437" t="s">
        <v>1400</v>
      </c>
      <c r="J115" s="436" t="s">
        <v>636</v>
      </c>
      <c r="K115" s="438" t="s">
        <v>715</v>
      </c>
      <c r="L115" s="438" t="s">
        <v>717</v>
      </c>
      <c r="M115" s="438" t="s">
        <v>717</v>
      </c>
      <c r="N115" s="498">
        <v>453.24996478780793</v>
      </c>
      <c r="O115" s="439">
        <v>3730452.67</v>
      </c>
      <c r="P115" s="440">
        <v>453.24996478780793</v>
      </c>
      <c r="Q115" s="441">
        <v>1</v>
      </c>
      <c r="R115" s="602">
        <v>0</v>
      </c>
      <c r="S115" s="442">
        <f t="shared" si="18"/>
        <v>1.2149999072037763</v>
      </c>
      <c r="T115" s="443">
        <f t="shared" si="12"/>
        <v>3730452.67</v>
      </c>
      <c r="U115" s="444">
        <f t="shared" si="13"/>
        <v>-453.24996478780793</v>
      </c>
      <c r="V115" s="444">
        <f t="shared" si="21"/>
        <v>453.24996478780793</v>
      </c>
      <c r="W115" s="445">
        <f>(-SUMIFS(U$2:U115,D$2:D115,D115,B$2:B115,"追加")-IF(COUNTIF(B$2:B114,"赎回")=0,0,SUMIFS(U$2:U114,D$2:D114,D115,B$2:B114,"赎回")))/(SUMIFS(O$2:O115,D$2:D115,D115,B$2:B115,"追加")-IF(COUNTIF(B$2:B114,"赎回")=0,0,SUMIFS(O$2:O114,D$2:D114,D115,B$2:B114,"赎回")))*10000</f>
        <v>1.2149999072037763</v>
      </c>
      <c r="X115" s="443" t="str">
        <f t="shared" si="22"/>
        <v/>
      </c>
      <c r="Y115" s="446">
        <v>1.2410000000000001</v>
      </c>
      <c r="Z115" s="447">
        <f t="shared" si="16"/>
        <v>462.94917634700005</v>
      </c>
      <c r="AA115" s="571">
        <f>(SUMIFS(Z$2:Z115,D$2:D115,D115,B$2:B115,"分红再投")+SUMIFS(Z$2:Z115,D$2:D115,D115,B$2:B115,"现金分红")+SUMIFS(Z$2:Z115,D$2:D115,D115,B$2:B115,"调减")+SUMIFS(Z$2:Z115,D$2:D115,D115,B$2:B115,"追加")-SUMIFS(Z$2:Z114,D$2:D114,D115,B$2:B114,"赎回"))/(SUMIFS(O$2:O115,D$2:D115,D115,B$2:B115,"追加")-SUMIFS(O$2:O114,D$2:D114,D115,B$2:B114,"赎回")-SUMIFS(O$2:O115,D$2:D115,D115,B$2:B115,"调减")+SUMIFS(O$2:O115,D$2:D115,D115,B$2:B115,"现金分红")+SUMIFS(O$2:O115,D$2:D115,D115,B$2:B115,"分红再投"))*10000</f>
        <v>1.2410000000000001</v>
      </c>
      <c r="AB115" s="443">
        <f t="shared" si="23"/>
        <v>0</v>
      </c>
      <c r="AC115" s="448">
        <f t="shared" si="19"/>
        <v>0</v>
      </c>
      <c r="AD115" s="448">
        <f t="shared" si="20"/>
        <v>0</v>
      </c>
    </row>
    <row r="116" spans="1:30">
      <c r="A116" s="435">
        <v>44926</v>
      </c>
      <c r="B116" s="436" t="s">
        <v>1246</v>
      </c>
      <c r="C116" s="437" t="s">
        <v>1348</v>
      </c>
      <c r="D116" s="437" t="s">
        <v>186</v>
      </c>
      <c r="E116" s="437" t="s">
        <v>187</v>
      </c>
      <c r="F116" s="437" t="s">
        <v>95</v>
      </c>
      <c r="G116" s="437" t="s">
        <v>95</v>
      </c>
      <c r="H116" s="437"/>
      <c r="I116" s="437" t="s">
        <v>1420</v>
      </c>
      <c r="J116" s="436" t="s">
        <v>636</v>
      </c>
      <c r="K116" s="438" t="s">
        <v>760</v>
      </c>
      <c r="L116" s="438" t="s">
        <v>761</v>
      </c>
      <c r="M116" s="438" t="s">
        <v>761</v>
      </c>
      <c r="N116" s="498">
        <v>451.85806100000002</v>
      </c>
      <c r="O116" s="439">
        <v>4261268.6800000006</v>
      </c>
      <c r="P116" s="440">
        <v>451.85806100000002</v>
      </c>
      <c r="Q116" s="441">
        <v>1</v>
      </c>
      <c r="R116" s="602">
        <v>0</v>
      </c>
      <c r="S116" s="442">
        <f t="shared" si="18"/>
        <v>1.0603838784462658</v>
      </c>
      <c r="T116" s="443">
        <f t="shared" si="12"/>
        <v>4261268.6800000006</v>
      </c>
      <c r="U116" s="444">
        <f t="shared" si="13"/>
        <v>-451.85806100000002</v>
      </c>
      <c r="V116" s="444">
        <f t="shared" si="21"/>
        <v>451.85806100000002</v>
      </c>
      <c r="W116" s="445">
        <f>(-SUMIFS(U$2:U116,D$2:D116,D116,B$2:B116,"追加")-IF(COUNTIF(B$2:B115,"赎回")=0,0,SUMIFS(U$2:U115,D$2:D115,D116,B$2:B115,"赎回")))/(SUMIFS(O$2:O116,D$2:D116,D116,B$2:B116,"追加")-IF(COUNTIF(B$2:B115,"赎回")=0,0,SUMIFS(O$2:O115,D$2:D115,D116,B$2:B115,"赎回")))*10000</f>
        <v>1.0603838784462658</v>
      </c>
      <c r="X116" s="443" t="str">
        <f t="shared" si="22"/>
        <v/>
      </c>
      <c r="Y116" s="446">
        <v>1.0880000000000001</v>
      </c>
      <c r="Z116" s="447">
        <f t="shared" si="16"/>
        <v>463.62603238400004</v>
      </c>
      <c r="AA116" s="571">
        <f>(SUMIFS(Z$2:Z116,D$2:D116,D116,B$2:B116,"分红再投")+SUMIFS(Z$2:Z116,D$2:D116,D116,B$2:B116,"现金分红")+SUMIFS(Z$2:Z116,D$2:D116,D116,B$2:B116,"调减")+SUMIFS(Z$2:Z116,D$2:D116,D116,B$2:B116,"追加")-SUMIFS(Z$2:Z115,D$2:D115,D116,B$2:B115,"赎回"))/(SUMIFS(O$2:O116,D$2:D116,D116,B$2:B116,"追加")-SUMIFS(O$2:O115,D$2:D115,D116,B$2:B115,"赎回")-SUMIFS(O$2:O116,D$2:D116,D116,B$2:B116,"调减")+SUMIFS(O$2:O116,D$2:D116,D116,B$2:B116,"现金分红")+SUMIFS(O$2:O116,D$2:D116,D116,B$2:B116,"分红再投"))*10000</f>
        <v>1.0879999999999999</v>
      </c>
      <c r="AB116" s="443">
        <f t="shared" si="23"/>
        <v>0</v>
      </c>
      <c r="AC116" s="448">
        <f t="shared" si="19"/>
        <v>0</v>
      </c>
      <c r="AD116" s="448">
        <f t="shared" si="20"/>
        <v>0</v>
      </c>
    </row>
    <row r="117" spans="1:30">
      <c r="A117" s="435">
        <v>44926</v>
      </c>
      <c r="B117" s="436" t="s">
        <v>1246</v>
      </c>
      <c r="C117" s="437" t="s">
        <v>1349</v>
      </c>
      <c r="D117" s="437" t="s">
        <v>189</v>
      </c>
      <c r="E117" s="437" t="s">
        <v>584</v>
      </c>
      <c r="F117" s="437" t="s">
        <v>1384</v>
      </c>
      <c r="G117" s="437" t="s">
        <v>1384</v>
      </c>
      <c r="H117" s="437"/>
      <c r="I117" s="437" t="s">
        <v>1433</v>
      </c>
      <c r="J117" s="436" t="s">
        <v>636</v>
      </c>
      <c r="K117" s="438" t="s">
        <v>713</v>
      </c>
      <c r="L117" s="438" t="s">
        <v>714</v>
      </c>
      <c r="M117" s="438" t="s">
        <v>714</v>
      </c>
      <c r="N117" s="498">
        <v>300</v>
      </c>
      <c r="O117" s="439">
        <v>1436988.07</v>
      </c>
      <c r="P117" s="440">
        <v>300</v>
      </c>
      <c r="Q117" s="441">
        <v>1</v>
      </c>
      <c r="R117" s="602">
        <v>0</v>
      </c>
      <c r="S117" s="442">
        <f t="shared" si="18"/>
        <v>2.0877000043570297</v>
      </c>
      <c r="T117" s="443">
        <f t="shared" si="12"/>
        <v>1436988.07</v>
      </c>
      <c r="U117" s="444">
        <f t="shared" si="13"/>
        <v>-300</v>
      </c>
      <c r="V117" s="444">
        <f t="shared" si="21"/>
        <v>300</v>
      </c>
      <c r="W117" s="445">
        <f>(-SUMIFS(U$2:U117,D$2:D117,D117,B$2:B117,"追加")-IF(COUNTIF(B$2:B116,"赎回")=0,0,SUMIFS(U$2:U116,D$2:D116,D117,B$2:B116,"赎回")))/(SUMIFS(O$2:O117,D$2:D117,D117,B$2:B117,"追加")-IF(COUNTIF(B$2:B116,"赎回")=0,0,SUMIFS(O$2:O116,D$2:D116,D117,B$2:B116,"赎回")))*10000</f>
        <v>2.0877000043570297</v>
      </c>
      <c r="X117" s="443" t="str">
        <f t="shared" si="22"/>
        <v/>
      </c>
      <c r="Y117" s="446">
        <v>2.0339</v>
      </c>
      <c r="Z117" s="447">
        <f t="shared" si="16"/>
        <v>292.26900355729998</v>
      </c>
      <c r="AA117" s="571">
        <f>(SUMIFS(Z$2:Z117,D$2:D117,D117,B$2:B117,"分红再投")+SUMIFS(Z$2:Z117,D$2:D117,D117,B$2:B117,"现金分红")+SUMIFS(Z$2:Z117,D$2:D117,D117,B$2:B117,"调减")+SUMIFS(Z$2:Z117,D$2:D117,D117,B$2:B117,"追加")-SUMIFS(Z$2:Z116,D$2:D116,D117,B$2:B116,"赎回"))/(SUMIFS(O$2:O117,D$2:D117,D117,B$2:B117,"追加")-SUMIFS(O$2:O116,D$2:D116,D117,B$2:B116,"赎回")-SUMIFS(O$2:O117,D$2:D117,D117,B$2:B117,"调减")+SUMIFS(O$2:O117,D$2:D117,D117,B$2:B117,"现金分红")+SUMIFS(O$2:O117,D$2:D117,D117,B$2:B117,"分红再投"))*10000</f>
        <v>2.0339</v>
      </c>
      <c r="AB117" s="443">
        <f t="shared" si="23"/>
        <v>0</v>
      </c>
      <c r="AC117" s="448">
        <f t="shared" si="19"/>
        <v>0</v>
      </c>
      <c r="AD117" s="448">
        <f t="shared" si="20"/>
        <v>0</v>
      </c>
    </row>
    <row r="118" spans="1:30">
      <c r="A118" s="435">
        <v>44926</v>
      </c>
      <c r="B118" s="436" t="s">
        <v>1246</v>
      </c>
      <c r="C118" s="437" t="s">
        <v>1350</v>
      </c>
      <c r="D118" s="437" t="s">
        <v>191</v>
      </c>
      <c r="E118" s="437" t="s">
        <v>192</v>
      </c>
      <c r="F118" s="437" t="s">
        <v>111</v>
      </c>
      <c r="G118" s="437" t="s">
        <v>111</v>
      </c>
      <c r="H118" s="437" t="s">
        <v>1093</v>
      </c>
      <c r="I118" s="437" t="s">
        <v>1116</v>
      </c>
      <c r="J118" s="436" t="s">
        <v>636</v>
      </c>
      <c r="K118" s="438" t="s">
        <v>675</v>
      </c>
      <c r="L118" s="438" t="s">
        <v>676</v>
      </c>
      <c r="M118" s="438" t="s">
        <v>676</v>
      </c>
      <c r="N118" s="498">
        <v>100</v>
      </c>
      <c r="O118" s="439">
        <v>1012248.2</v>
      </c>
      <c r="P118" s="440">
        <v>100</v>
      </c>
      <c r="Q118" s="441">
        <v>1</v>
      </c>
      <c r="R118" s="602">
        <v>0</v>
      </c>
      <c r="S118" s="442">
        <f t="shared" si="18"/>
        <v>0.98790000318103799</v>
      </c>
      <c r="T118" s="443">
        <f t="shared" si="12"/>
        <v>1012248.2</v>
      </c>
      <c r="U118" s="444">
        <f t="shared" si="13"/>
        <v>-100</v>
      </c>
      <c r="V118" s="444">
        <f t="shared" si="21"/>
        <v>100</v>
      </c>
      <c r="W118" s="445">
        <f>(-SUMIFS(U$2:U118,D$2:D118,D118,B$2:B118,"追加")-IF(COUNTIF(B$2:B117,"赎回")=0,0,SUMIFS(U$2:U117,D$2:D117,D118,B$2:B117,"赎回")))/(SUMIFS(O$2:O118,D$2:D118,D118,B$2:B118,"追加")-IF(COUNTIF(B$2:B117,"赎回")=0,0,SUMIFS(O$2:O117,D$2:D117,D118,B$2:B117,"赎回")))*10000</f>
        <v>0.98790000318103799</v>
      </c>
      <c r="X118" s="443" t="str">
        <f t="shared" si="22"/>
        <v/>
      </c>
      <c r="Y118" s="446">
        <v>0.94169999999999998</v>
      </c>
      <c r="Z118" s="447">
        <f t="shared" si="16"/>
        <v>95.323412993999995</v>
      </c>
      <c r="AA118" s="571">
        <f>(SUMIFS(Z$2:Z118,D$2:D118,D118,B$2:B118,"分红再投")+SUMIFS(Z$2:Z118,D$2:D118,D118,B$2:B118,"现金分红")+SUMIFS(Z$2:Z118,D$2:D118,D118,B$2:B118,"调减")+SUMIFS(Z$2:Z118,D$2:D118,D118,B$2:B118,"追加")-SUMIFS(Z$2:Z117,D$2:D117,D118,B$2:B117,"赎回"))/(SUMIFS(O$2:O118,D$2:D118,D118,B$2:B118,"追加")-SUMIFS(O$2:O117,D$2:D117,D118,B$2:B117,"赎回")-SUMIFS(O$2:O118,D$2:D118,D118,B$2:B118,"调减")+SUMIFS(O$2:O118,D$2:D118,D118,B$2:B118,"现金分红")+SUMIFS(O$2:O118,D$2:D118,D118,B$2:B118,"分红再投"))*10000</f>
        <v>0.94169999999999998</v>
      </c>
      <c r="AB118" s="443">
        <f t="shared" si="23"/>
        <v>0</v>
      </c>
      <c r="AC118" s="448">
        <f t="shared" si="19"/>
        <v>0</v>
      </c>
      <c r="AD118" s="448">
        <f t="shared" si="20"/>
        <v>0</v>
      </c>
    </row>
    <row r="119" spans="1:30">
      <c r="A119" s="435">
        <v>44926</v>
      </c>
      <c r="B119" s="436" t="s">
        <v>1246</v>
      </c>
      <c r="C119" s="437" t="s">
        <v>1351</v>
      </c>
      <c r="D119" s="437" t="s">
        <v>194</v>
      </c>
      <c r="E119" s="437" t="s">
        <v>195</v>
      </c>
      <c r="F119" s="437" t="s">
        <v>111</v>
      </c>
      <c r="G119" s="437" t="s">
        <v>111</v>
      </c>
      <c r="H119" s="437" t="s">
        <v>1093</v>
      </c>
      <c r="I119" s="437" t="s">
        <v>1116</v>
      </c>
      <c r="J119" s="436" t="s">
        <v>636</v>
      </c>
      <c r="K119" s="438" t="s">
        <v>766</v>
      </c>
      <c r="L119" s="438" t="s">
        <v>767</v>
      </c>
      <c r="M119" s="438" t="s">
        <v>767</v>
      </c>
      <c r="N119" s="498">
        <v>300</v>
      </c>
      <c r="O119" s="439">
        <v>3083247.69</v>
      </c>
      <c r="P119" s="440">
        <v>300</v>
      </c>
      <c r="Q119" s="441">
        <v>1</v>
      </c>
      <c r="R119" s="602">
        <v>0</v>
      </c>
      <c r="S119" s="442">
        <f t="shared" si="18"/>
        <v>0.97299999923132996</v>
      </c>
      <c r="T119" s="443">
        <f t="shared" si="12"/>
        <v>3083247.69</v>
      </c>
      <c r="U119" s="444">
        <f t="shared" si="13"/>
        <v>-300</v>
      </c>
      <c r="V119" s="444">
        <f t="shared" si="21"/>
        <v>300</v>
      </c>
      <c r="W119" s="445">
        <f>(-SUMIFS(U$2:U119,D$2:D119,D119,B$2:B119,"追加")-IF(COUNTIF(B$2:B118,"赎回")=0,0,SUMIFS(U$2:U118,D$2:D118,D119,B$2:B118,"赎回")))/(SUMIFS(O$2:O119,D$2:D119,D119,B$2:B119,"追加")-IF(COUNTIF(B$2:B118,"赎回")=0,0,SUMIFS(O$2:O118,D$2:D118,D119,B$2:B118,"赎回")))*10000</f>
        <v>0.97299999923132996</v>
      </c>
      <c r="X119" s="443" t="str">
        <f t="shared" si="22"/>
        <v/>
      </c>
      <c r="Y119" s="446">
        <v>0.85799999999999998</v>
      </c>
      <c r="Z119" s="447">
        <f t="shared" si="16"/>
        <v>264.54265180199997</v>
      </c>
      <c r="AA119" s="571">
        <f>(SUMIFS(Z$2:Z119,D$2:D119,D119,B$2:B119,"分红再投")+SUMIFS(Z$2:Z119,D$2:D119,D119,B$2:B119,"现金分红")+SUMIFS(Z$2:Z119,D$2:D119,D119,B$2:B119,"调减")+SUMIFS(Z$2:Z119,D$2:D119,D119,B$2:B119,"追加")-SUMIFS(Z$2:Z118,D$2:D118,D119,B$2:B118,"赎回"))/(SUMIFS(O$2:O119,D$2:D119,D119,B$2:B119,"追加")-SUMIFS(O$2:O118,D$2:D118,D119,B$2:B118,"赎回")-SUMIFS(O$2:O119,D$2:D119,D119,B$2:B119,"调减")+SUMIFS(O$2:O119,D$2:D119,D119,B$2:B119,"现金分红")+SUMIFS(O$2:O119,D$2:D119,D119,B$2:B119,"分红再投"))*10000</f>
        <v>0.85799999999999987</v>
      </c>
      <c r="AB119" s="443">
        <f t="shared" si="23"/>
        <v>0</v>
      </c>
      <c r="AC119" s="448">
        <f t="shared" si="19"/>
        <v>0</v>
      </c>
      <c r="AD119" s="448">
        <f t="shared" si="20"/>
        <v>0</v>
      </c>
    </row>
    <row r="120" spans="1:30">
      <c r="A120" s="435">
        <v>44926</v>
      </c>
      <c r="B120" s="436" t="s">
        <v>1246</v>
      </c>
      <c r="C120" s="437" t="s">
        <v>1352</v>
      </c>
      <c r="D120" s="437" t="s">
        <v>197</v>
      </c>
      <c r="E120" s="437" t="s">
        <v>198</v>
      </c>
      <c r="F120" s="437" t="s">
        <v>111</v>
      </c>
      <c r="G120" s="437" t="s">
        <v>111</v>
      </c>
      <c r="H120" s="437" t="s">
        <v>1093</v>
      </c>
      <c r="I120" s="437" t="s">
        <v>1116</v>
      </c>
      <c r="J120" s="436" t="s">
        <v>636</v>
      </c>
      <c r="K120" s="438" t="s">
        <v>739</v>
      </c>
      <c r="L120" s="438" t="s">
        <v>740</v>
      </c>
      <c r="M120" s="438" t="s">
        <v>740</v>
      </c>
      <c r="N120" s="498">
        <v>500</v>
      </c>
      <c r="O120" s="439">
        <v>4450378.28</v>
      </c>
      <c r="P120" s="440">
        <v>500</v>
      </c>
      <c r="Q120" s="441">
        <v>1</v>
      </c>
      <c r="R120" s="602">
        <v>0</v>
      </c>
      <c r="S120" s="442">
        <f t="shared" si="18"/>
        <v>1.1235000005437739</v>
      </c>
      <c r="T120" s="443">
        <f t="shared" si="12"/>
        <v>4450378.28</v>
      </c>
      <c r="U120" s="444">
        <f t="shared" si="13"/>
        <v>-500</v>
      </c>
      <c r="V120" s="444">
        <f t="shared" si="21"/>
        <v>500</v>
      </c>
      <c r="W120" s="445">
        <f>(-SUMIFS(U$2:U120,D$2:D120,D120,B$2:B120,"追加")-IF(COUNTIF(B$2:B119,"赎回")=0,0,SUMIFS(U$2:U119,D$2:D119,D120,B$2:B119,"赎回")))/(SUMIFS(O$2:O120,D$2:D120,D120,B$2:B120,"追加")-IF(COUNTIF(B$2:B119,"赎回")=0,0,SUMIFS(O$2:O119,D$2:D119,D120,B$2:B119,"赎回")))*10000</f>
        <v>1.1235000005437739</v>
      </c>
      <c r="X120" s="443" t="str">
        <f t="shared" si="22"/>
        <v/>
      </c>
      <c r="Y120" s="446">
        <v>0.91410000000000002</v>
      </c>
      <c r="Z120" s="447">
        <f t="shared" si="16"/>
        <v>406.80907857480003</v>
      </c>
      <c r="AA120" s="571">
        <f>(SUMIFS(Z$2:Z120,D$2:D120,D120,B$2:B120,"分红再投")+SUMIFS(Z$2:Z120,D$2:D120,D120,B$2:B120,"现金分红")+SUMIFS(Z$2:Z120,D$2:D120,D120,B$2:B120,"调减")+SUMIFS(Z$2:Z120,D$2:D120,D120,B$2:B120,"追加")-SUMIFS(Z$2:Z119,D$2:D119,D120,B$2:B119,"赎回"))/(SUMIFS(O$2:O120,D$2:D120,D120,B$2:B120,"追加")-SUMIFS(O$2:O119,D$2:D119,D120,B$2:B119,"赎回")-SUMIFS(O$2:O120,D$2:D120,D120,B$2:B120,"调减")+SUMIFS(O$2:O120,D$2:D120,D120,B$2:B120,"现金分红")+SUMIFS(O$2:O120,D$2:D120,D120,B$2:B120,"分红再投"))*10000</f>
        <v>0.91409999999999991</v>
      </c>
      <c r="AB120" s="443">
        <f t="shared" si="23"/>
        <v>0</v>
      </c>
      <c r="AC120" s="448">
        <f t="shared" si="19"/>
        <v>0</v>
      </c>
      <c r="AD120" s="448">
        <f t="shared" si="20"/>
        <v>0</v>
      </c>
    </row>
    <row r="121" spans="1:30">
      <c r="A121" s="435">
        <v>44926</v>
      </c>
      <c r="B121" s="436" t="s">
        <v>1246</v>
      </c>
      <c r="C121" s="437" t="s">
        <v>1353</v>
      </c>
      <c r="D121" s="437" t="s">
        <v>200</v>
      </c>
      <c r="E121" s="437" t="s">
        <v>201</v>
      </c>
      <c r="F121" s="437" t="s">
        <v>111</v>
      </c>
      <c r="G121" s="437" t="s">
        <v>111</v>
      </c>
      <c r="H121" s="437" t="s">
        <v>1093</v>
      </c>
      <c r="I121" s="437" t="s">
        <v>1116</v>
      </c>
      <c r="J121" s="436" t="s">
        <v>636</v>
      </c>
      <c r="K121" s="438" t="s">
        <v>679</v>
      </c>
      <c r="L121" s="438" t="s">
        <v>684</v>
      </c>
      <c r="M121" s="438" t="s">
        <v>684</v>
      </c>
      <c r="N121" s="498">
        <v>400</v>
      </c>
      <c r="O121" s="439">
        <v>2958672.5900000003</v>
      </c>
      <c r="P121" s="440">
        <v>400</v>
      </c>
      <c r="Q121" s="441">
        <v>1</v>
      </c>
      <c r="R121" s="602">
        <v>0</v>
      </c>
      <c r="S121" s="442">
        <f t="shared" si="18"/>
        <v>1.3519576358396588</v>
      </c>
      <c r="T121" s="443">
        <f t="shared" si="12"/>
        <v>2958672.5900000003</v>
      </c>
      <c r="U121" s="444">
        <f t="shared" si="13"/>
        <v>-400</v>
      </c>
      <c r="V121" s="444">
        <f t="shared" si="21"/>
        <v>400</v>
      </c>
      <c r="W121" s="445">
        <f>(-SUMIFS(U$2:U121,D$2:D121,D121,B$2:B121,"追加")-IF(COUNTIF(B$2:B120,"赎回")=0,0,SUMIFS(U$2:U120,D$2:D120,D121,B$2:B120,"赎回")))/(SUMIFS(O$2:O121,D$2:D121,D121,B$2:B121,"追加")-IF(COUNTIF(B$2:B120,"赎回")=0,0,SUMIFS(O$2:O120,D$2:D120,D121,B$2:B120,"赎回")))*10000</f>
        <v>1.3519576358396588</v>
      </c>
      <c r="X121" s="443" t="str">
        <f t="shared" si="22"/>
        <v/>
      </c>
      <c r="Y121" s="446">
        <v>1.2396</v>
      </c>
      <c r="Z121" s="447">
        <f t="shared" si="16"/>
        <v>366.75705425640007</v>
      </c>
      <c r="AA121" s="571">
        <f>(SUMIFS(Z$2:Z121,D$2:D121,D121,B$2:B121,"分红再投")+SUMIFS(Z$2:Z121,D$2:D121,D121,B$2:B121,"现金分红")+SUMIFS(Z$2:Z121,D$2:D121,D121,B$2:B121,"调减")+SUMIFS(Z$2:Z121,D$2:D121,D121,B$2:B121,"追加")-SUMIFS(Z$2:Z120,D$2:D120,D121,B$2:B120,"赎回"))/(SUMIFS(O$2:O121,D$2:D121,D121,B$2:B121,"追加")-SUMIFS(O$2:O120,D$2:D120,D121,B$2:B120,"赎回")-SUMIFS(O$2:O121,D$2:D121,D121,B$2:B121,"调减")+SUMIFS(O$2:O121,D$2:D121,D121,B$2:B121,"现金分红")+SUMIFS(O$2:O121,D$2:D121,D121,B$2:B121,"分红再投"))*10000</f>
        <v>1.2396</v>
      </c>
      <c r="AB121" s="443">
        <f t="shared" si="23"/>
        <v>0</v>
      </c>
      <c r="AC121" s="448">
        <f t="shared" si="19"/>
        <v>0</v>
      </c>
      <c r="AD121" s="448">
        <f t="shared" si="20"/>
        <v>0</v>
      </c>
    </row>
    <row r="122" spans="1:30">
      <c r="A122" s="435">
        <v>44926</v>
      </c>
      <c r="B122" s="436" t="s">
        <v>1246</v>
      </c>
      <c r="C122" s="437" t="s">
        <v>1354</v>
      </c>
      <c r="D122" s="437" t="s">
        <v>203</v>
      </c>
      <c r="E122" s="437" t="s">
        <v>204</v>
      </c>
      <c r="F122" s="437" t="s">
        <v>95</v>
      </c>
      <c r="G122" s="437" t="s">
        <v>95</v>
      </c>
      <c r="H122" s="437"/>
      <c r="I122" s="437" t="s">
        <v>1429</v>
      </c>
      <c r="J122" s="436" t="s">
        <v>636</v>
      </c>
      <c r="K122" s="438" t="s">
        <v>706</v>
      </c>
      <c r="L122" s="438" t="s">
        <v>708</v>
      </c>
      <c r="M122" s="438" t="s">
        <v>708</v>
      </c>
      <c r="N122" s="498">
        <v>400</v>
      </c>
      <c r="O122" s="439">
        <v>3168818.82</v>
      </c>
      <c r="P122" s="440">
        <v>400</v>
      </c>
      <c r="Q122" s="441">
        <v>1</v>
      </c>
      <c r="R122" s="602">
        <v>0</v>
      </c>
      <c r="S122" s="442">
        <f t="shared" si="18"/>
        <v>1.2623000011089305</v>
      </c>
      <c r="T122" s="443">
        <f t="shared" si="12"/>
        <v>3168818.82</v>
      </c>
      <c r="U122" s="444">
        <f t="shared" si="13"/>
        <v>-400</v>
      </c>
      <c r="V122" s="444">
        <f t="shared" si="21"/>
        <v>400</v>
      </c>
      <c r="W122" s="445">
        <f>(-SUMIFS(U$2:U122,D$2:D122,D122,B$2:B122,"追加")-IF(COUNTIF(B$2:B121,"赎回")=0,0,SUMIFS(U$2:U121,D$2:D121,D122,B$2:B121,"赎回")))/(SUMIFS(O$2:O122,D$2:D122,D122,B$2:B122,"追加")-IF(COUNTIF(B$2:B121,"赎回")=0,0,SUMIFS(O$2:O121,D$2:D121,D122,B$2:B121,"赎回")))*10000</f>
        <v>1.2623000011089305</v>
      </c>
      <c r="X122" s="443" t="str">
        <f t="shared" si="22"/>
        <v/>
      </c>
      <c r="Y122" s="446">
        <v>1.2825</v>
      </c>
      <c r="Z122" s="447">
        <f t="shared" si="16"/>
        <v>406.40101366499999</v>
      </c>
      <c r="AA122" s="571">
        <f>(SUMIFS(Z$2:Z122,D$2:D122,D122,B$2:B122,"分红再投")+SUMIFS(Z$2:Z122,D$2:D122,D122,B$2:B122,"现金分红")+SUMIFS(Z$2:Z122,D$2:D122,D122,B$2:B122,"调减")+SUMIFS(Z$2:Z122,D$2:D122,D122,B$2:B122,"追加")-SUMIFS(Z$2:Z121,D$2:D121,D122,B$2:B121,"赎回"))/(SUMIFS(O$2:O122,D$2:D122,D122,B$2:B122,"追加")-SUMIFS(O$2:O121,D$2:D121,D122,B$2:B121,"赎回")-SUMIFS(O$2:O122,D$2:D122,D122,B$2:B122,"调减")+SUMIFS(O$2:O122,D$2:D122,D122,B$2:B122,"现金分红")+SUMIFS(O$2:O122,D$2:D122,D122,B$2:B122,"分红再投"))*10000</f>
        <v>1.2825</v>
      </c>
      <c r="AB122" s="443">
        <f t="shared" si="23"/>
        <v>0</v>
      </c>
      <c r="AC122" s="448">
        <f t="shared" si="19"/>
        <v>0</v>
      </c>
      <c r="AD122" s="448">
        <f t="shared" si="20"/>
        <v>0</v>
      </c>
    </row>
    <row r="123" spans="1:30">
      <c r="A123" s="435">
        <v>44926</v>
      </c>
      <c r="B123" s="436" t="s">
        <v>1246</v>
      </c>
      <c r="C123" s="437" t="s">
        <v>1355</v>
      </c>
      <c r="D123" s="437" t="s">
        <v>206</v>
      </c>
      <c r="E123" s="437" t="s">
        <v>204</v>
      </c>
      <c r="F123" s="437" t="s">
        <v>95</v>
      </c>
      <c r="G123" s="437" t="s">
        <v>95</v>
      </c>
      <c r="H123" s="437"/>
      <c r="I123" s="437" t="s">
        <v>1429</v>
      </c>
      <c r="J123" s="436" t="s">
        <v>636</v>
      </c>
      <c r="K123" s="438" t="s">
        <v>706</v>
      </c>
      <c r="L123" s="438" t="s">
        <v>708</v>
      </c>
      <c r="M123" s="438" t="s">
        <v>708</v>
      </c>
      <c r="N123" s="498">
        <v>600</v>
      </c>
      <c r="O123" s="439">
        <v>4447739.07</v>
      </c>
      <c r="P123" s="440">
        <v>600</v>
      </c>
      <c r="Q123" s="441">
        <v>1</v>
      </c>
      <c r="R123" s="602">
        <v>0</v>
      </c>
      <c r="S123" s="442">
        <f t="shared" si="18"/>
        <v>1.348999998779155</v>
      </c>
      <c r="T123" s="443">
        <f t="shared" si="12"/>
        <v>4447739.07</v>
      </c>
      <c r="U123" s="444">
        <f t="shared" si="13"/>
        <v>-600</v>
      </c>
      <c r="V123" s="444">
        <f t="shared" si="21"/>
        <v>600</v>
      </c>
      <c r="W123" s="445">
        <f>(-SUMIFS(U$2:U123,D$2:D123,D123,B$2:B123,"追加")-IF(COUNTIF(B$2:B122,"赎回")=0,0,SUMIFS(U$2:U122,D$2:D122,D123,B$2:B122,"赎回")))/(SUMIFS(O$2:O123,D$2:D123,D123,B$2:B123,"追加")-IF(COUNTIF(B$2:B122,"赎回")=0,0,SUMIFS(O$2:O122,D$2:D122,D123,B$2:B122,"赎回")))*10000</f>
        <v>1.348999998779155</v>
      </c>
      <c r="X123" s="443" t="str">
        <f t="shared" si="22"/>
        <v/>
      </c>
      <c r="Y123" s="446">
        <v>1.363</v>
      </c>
      <c r="Z123" s="447">
        <f t="shared" si="16"/>
        <v>606.22683524100012</v>
      </c>
      <c r="AA123" s="571">
        <f>(SUMIFS(Z$2:Z123,D$2:D123,D123,B$2:B123,"分红再投")+SUMIFS(Z$2:Z123,D$2:D123,D123,B$2:B123,"现金分红")+SUMIFS(Z$2:Z123,D$2:D123,D123,B$2:B123,"调减")+SUMIFS(Z$2:Z123,D$2:D123,D123,B$2:B123,"追加")-SUMIFS(Z$2:Z122,D$2:D122,D123,B$2:B122,"赎回"))/(SUMIFS(O$2:O123,D$2:D123,D123,B$2:B123,"追加")-SUMIFS(O$2:O122,D$2:D122,D123,B$2:B122,"赎回")-SUMIFS(O$2:O123,D$2:D123,D123,B$2:B123,"调减")+SUMIFS(O$2:O123,D$2:D123,D123,B$2:B123,"现金分红")+SUMIFS(O$2:O123,D$2:D123,D123,B$2:B123,"分红再投"))*10000</f>
        <v>1.363</v>
      </c>
      <c r="AB123" s="443">
        <f t="shared" si="23"/>
        <v>0</v>
      </c>
      <c r="AC123" s="448">
        <f t="shared" si="19"/>
        <v>0</v>
      </c>
      <c r="AD123" s="448">
        <f t="shared" si="20"/>
        <v>0</v>
      </c>
    </row>
    <row r="124" spans="1:30" s="494" customFormat="1">
      <c r="A124" s="484">
        <v>44926</v>
      </c>
      <c r="B124" s="485" t="s">
        <v>1246</v>
      </c>
      <c r="C124" s="486" t="s">
        <v>1356</v>
      </c>
      <c r="D124" s="486" t="s">
        <v>208</v>
      </c>
      <c r="E124" s="486" t="s">
        <v>585</v>
      </c>
      <c r="F124" s="486" t="s">
        <v>95</v>
      </c>
      <c r="G124" s="486" t="s">
        <v>95</v>
      </c>
      <c r="H124" s="486"/>
      <c r="I124" s="486" t="s">
        <v>1434</v>
      </c>
      <c r="J124" s="485" t="s">
        <v>636</v>
      </c>
      <c r="K124" s="481" t="s">
        <v>722</v>
      </c>
      <c r="L124" s="481" t="s">
        <v>724</v>
      </c>
      <c r="M124" s="481" t="s">
        <v>724</v>
      </c>
      <c r="N124" s="482">
        <v>212.29139965499999</v>
      </c>
      <c r="O124" s="487">
        <v>1490496.38</v>
      </c>
      <c r="P124" s="488">
        <v>212.29139965499999</v>
      </c>
      <c r="Q124" s="489">
        <v>1</v>
      </c>
      <c r="R124" s="602">
        <v>0</v>
      </c>
      <c r="S124" s="490">
        <f t="shared" si="18"/>
        <v>1.4243000016880283</v>
      </c>
      <c r="T124" s="488">
        <f t="shared" si="12"/>
        <v>1490496.38</v>
      </c>
      <c r="U124" s="491">
        <f t="shared" si="13"/>
        <v>-212.29139965499999</v>
      </c>
      <c r="V124" s="491">
        <f t="shared" si="21"/>
        <v>212.29139965499999</v>
      </c>
      <c r="W124" s="495">
        <f>(-SUMIFS(U$2:U124,D$2:D124,D124,B$2:B124,"追加")-IF(COUNTIF(B$2:B123,"赎回")=0,0,SUMIFS(U$2:U123,D$2:D123,D124,B$2:B123,"赎回")))/(SUMIFS(O$2:O124,D$2:D124,D124,B$2:B124,"追加")-IF(COUNTIF(B$2:B123,"赎回")=0,0,SUMIFS(O$2:O123,D$2:D123,D124,B$2:B123,"赎回")))*10000</f>
        <v>1.4243000016880283</v>
      </c>
      <c r="X124" s="488" t="str">
        <f t="shared" si="22"/>
        <v/>
      </c>
      <c r="Y124" s="492">
        <v>1.4244000000000001</v>
      </c>
      <c r="Z124" s="493">
        <f t="shared" si="16"/>
        <v>212.3063043672</v>
      </c>
      <c r="AA124" s="571">
        <f>(SUMIFS(Z$2:Z124,D$2:D124,D124,B$2:B124,"分红再投")+SUMIFS(Z$2:Z124,D$2:D124,D124,B$2:B124,"现金分红")+SUMIFS(Z$2:Z124,D$2:D124,D124,B$2:B124,"调减")+SUMIFS(Z$2:Z124,D$2:D124,D124,B$2:B124,"追加")-SUMIFS(Z$2:Z123,D$2:D123,D124,B$2:B123,"赎回"))/(SUMIFS(O$2:O124,D$2:D124,D124,B$2:B124,"追加")-SUMIFS(O$2:O123,D$2:D123,D124,B$2:B123,"赎回")-SUMIFS(O$2:O124,D$2:D124,D124,B$2:B124,"调减")+SUMIFS(O$2:O124,D$2:D124,D124,B$2:B124,"现金分红")+SUMIFS(O$2:O124,D$2:D124,D124,B$2:B124,"分红再投"))*10000</f>
        <v>1.4243999999999999</v>
      </c>
      <c r="AB124" s="488">
        <f t="shared" si="23"/>
        <v>0</v>
      </c>
      <c r="AC124" s="448">
        <f t="shared" si="19"/>
        <v>0</v>
      </c>
      <c r="AD124" s="448">
        <f t="shared" si="20"/>
        <v>0</v>
      </c>
    </row>
    <row r="125" spans="1:30">
      <c r="A125" s="435">
        <v>44926</v>
      </c>
      <c r="B125" s="436" t="s">
        <v>1246</v>
      </c>
      <c r="C125" s="437" t="s">
        <v>1357</v>
      </c>
      <c r="D125" s="437" t="s">
        <v>210</v>
      </c>
      <c r="E125" s="437" t="s">
        <v>211</v>
      </c>
      <c r="F125" s="437" t="s">
        <v>111</v>
      </c>
      <c r="G125" s="437" t="s">
        <v>111</v>
      </c>
      <c r="H125" s="437" t="s">
        <v>1095</v>
      </c>
      <c r="I125" s="437" t="s">
        <v>1412</v>
      </c>
      <c r="J125" s="436" t="s">
        <v>636</v>
      </c>
      <c r="K125" s="438" t="s">
        <v>722</v>
      </c>
      <c r="L125" s="438" t="s">
        <v>725</v>
      </c>
      <c r="M125" s="438" t="s">
        <v>725</v>
      </c>
      <c r="N125" s="498">
        <v>100</v>
      </c>
      <c r="O125" s="439">
        <v>781005.94</v>
      </c>
      <c r="P125" s="440">
        <v>100</v>
      </c>
      <c r="Q125" s="441">
        <v>1</v>
      </c>
      <c r="R125" s="602">
        <v>0</v>
      </c>
      <c r="S125" s="442">
        <f t="shared" si="18"/>
        <v>1.2803999928604897</v>
      </c>
      <c r="T125" s="443">
        <f t="shared" si="12"/>
        <v>781005.94</v>
      </c>
      <c r="U125" s="444">
        <f t="shared" si="13"/>
        <v>-100</v>
      </c>
      <c r="V125" s="444">
        <f t="shared" si="21"/>
        <v>100</v>
      </c>
      <c r="W125" s="445">
        <f>(-SUMIFS(U$2:U125,D$2:D125,D125,B$2:B125,"追加")-IF(COUNTIF(B$2:B124,"赎回")=0,0,SUMIFS(U$2:U124,D$2:D124,D125,B$2:B124,"赎回")))/(SUMIFS(O$2:O125,D$2:D125,D125,B$2:B125,"追加")-IF(COUNTIF(B$2:B124,"赎回")=0,0,SUMIFS(O$2:O124,D$2:D124,D125,B$2:B124,"赎回")))*10000</f>
        <v>1.2803999928604897</v>
      </c>
      <c r="X125" s="443" t="str">
        <f t="shared" si="22"/>
        <v/>
      </c>
      <c r="Y125" s="446">
        <v>1.2181</v>
      </c>
      <c r="Z125" s="447">
        <f t="shared" si="16"/>
        <v>95.13433355139999</v>
      </c>
      <c r="AA125" s="571">
        <f>(SUMIFS(Z$2:Z125,D$2:D125,D125,B$2:B125,"分红再投")+SUMIFS(Z$2:Z125,D$2:D125,D125,B$2:B125,"现金分红")+SUMIFS(Z$2:Z125,D$2:D125,D125,B$2:B125,"调减")+SUMIFS(Z$2:Z125,D$2:D125,D125,B$2:B125,"追加")-SUMIFS(Z$2:Z124,D$2:D124,D125,B$2:B124,"赎回"))/(SUMIFS(O$2:O125,D$2:D125,D125,B$2:B125,"追加")-SUMIFS(O$2:O124,D$2:D124,D125,B$2:B124,"赎回")-SUMIFS(O$2:O125,D$2:D125,D125,B$2:B125,"调减")+SUMIFS(O$2:O125,D$2:D125,D125,B$2:B125,"现金分红")+SUMIFS(O$2:O125,D$2:D125,D125,B$2:B125,"分红再投"))*10000</f>
        <v>1.2181</v>
      </c>
      <c r="AB125" s="443">
        <f t="shared" si="23"/>
        <v>0</v>
      </c>
      <c r="AC125" s="448">
        <f t="shared" si="19"/>
        <v>0</v>
      </c>
      <c r="AD125" s="448">
        <f t="shared" si="20"/>
        <v>0</v>
      </c>
    </row>
    <row r="126" spans="1:30">
      <c r="A126" s="435">
        <v>44926</v>
      </c>
      <c r="B126" s="436" t="s">
        <v>1246</v>
      </c>
      <c r="C126" s="437" t="s">
        <v>1358</v>
      </c>
      <c r="D126" s="437" t="s">
        <v>635</v>
      </c>
      <c r="E126" s="437" t="s">
        <v>216</v>
      </c>
      <c r="F126" s="437" t="s">
        <v>95</v>
      </c>
      <c r="G126" s="437" t="s">
        <v>95</v>
      </c>
      <c r="H126" s="437"/>
      <c r="I126" s="437" t="s">
        <v>1435</v>
      </c>
      <c r="J126" s="436" t="s">
        <v>636</v>
      </c>
      <c r="K126" s="438" t="s">
        <v>722</v>
      </c>
      <c r="L126" s="438" t="s">
        <v>725</v>
      </c>
      <c r="M126" s="438" t="s">
        <v>725</v>
      </c>
      <c r="N126" s="498">
        <v>600</v>
      </c>
      <c r="O126" s="439">
        <v>3366014.91</v>
      </c>
      <c r="P126" s="440">
        <v>600</v>
      </c>
      <c r="Q126" s="441">
        <v>1</v>
      </c>
      <c r="R126" s="602">
        <v>0</v>
      </c>
      <c r="S126" s="442">
        <f t="shared" si="18"/>
        <v>1.7825232984484909</v>
      </c>
      <c r="T126" s="443">
        <f t="shared" si="12"/>
        <v>3366014.91</v>
      </c>
      <c r="U126" s="444">
        <f t="shared" si="13"/>
        <v>-600</v>
      </c>
      <c r="V126" s="444">
        <f t="shared" si="21"/>
        <v>600</v>
      </c>
      <c r="W126" s="445">
        <f>(-SUMIFS(U$2:U126,D$2:D126,D126,B$2:B126,"追加")-IF(COUNTIF(B$2:B125,"赎回")=0,0,SUMIFS(U$2:U125,D$2:D125,D126,B$2:B125,"赎回")))/(SUMIFS(O$2:O126,D$2:D126,D126,B$2:B126,"追加")-IF(COUNTIF(B$2:B125,"赎回")=0,0,SUMIFS(O$2:O125,D$2:D125,D126,B$2:B125,"赎回")))*10000</f>
        <v>1.7825232984484909</v>
      </c>
      <c r="X126" s="443" t="str">
        <f t="shared" si="22"/>
        <v/>
      </c>
      <c r="Y126" s="446">
        <v>1.8946000000000001</v>
      </c>
      <c r="Z126" s="447">
        <f t="shared" si="16"/>
        <v>637.72518484860007</v>
      </c>
      <c r="AA126" s="571">
        <f>(SUMIFS(Z$2:Z126,D$2:D126,D126,B$2:B126,"分红再投")+SUMIFS(Z$2:Z126,D$2:D126,D126,B$2:B126,"现金分红")+SUMIFS(Z$2:Z126,D$2:D126,D126,B$2:B126,"调减")+SUMIFS(Z$2:Z126,D$2:D126,D126,B$2:B126,"追加")-SUMIFS(Z$2:Z125,D$2:D125,D126,B$2:B125,"赎回"))/(SUMIFS(O$2:O126,D$2:D126,D126,B$2:B126,"追加")-SUMIFS(O$2:O125,D$2:D125,D126,B$2:B125,"赎回")-SUMIFS(O$2:O126,D$2:D126,D126,B$2:B126,"调减")+SUMIFS(O$2:O126,D$2:D126,D126,B$2:B126,"现金分红")+SUMIFS(O$2:O126,D$2:D126,D126,B$2:B126,"分红再投"))*10000</f>
        <v>1.8946000000000003</v>
      </c>
      <c r="AB126" s="443">
        <f t="shared" si="23"/>
        <v>0</v>
      </c>
      <c r="AC126" s="448">
        <f t="shared" si="19"/>
        <v>0</v>
      </c>
      <c r="AD126" s="448">
        <f t="shared" si="20"/>
        <v>0</v>
      </c>
    </row>
    <row r="127" spans="1:30">
      <c r="A127" s="435">
        <v>44926</v>
      </c>
      <c r="B127" s="436" t="s">
        <v>1246</v>
      </c>
      <c r="C127" s="437" t="s">
        <v>1359</v>
      </c>
      <c r="D127" s="437" t="s">
        <v>815</v>
      </c>
      <c r="E127" s="437" t="s">
        <v>586</v>
      </c>
      <c r="F127" s="437" t="s">
        <v>1388</v>
      </c>
      <c r="G127" s="437" t="s">
        <v>1388</v>
      </c>
      <c r="H127" s="437"/>
      <c r="I127" s="437" t="s">
        <v>1436</v>
      </c>
      <c r="J127" s="436" t="s">
        <v>636</v>
      </c>
      <c r="K127" s="438" t="s">
        <v>741</v>
      </c>
      <c r="L127" s="438" t="s">
        <v>743</v>
      </c>
      <c r="M127" s="438" t="s">
        <v>743</v>
      </c>
      <c r="N127" s="498">
        <v>1000</v>
      </c>
      <c r="O127" s="439">
        <v>9528346.8300000001</v>
      </c>
      <c r="P127" s="440">
        <v>1000</v>
      </c>
      <c r="Q127" s="441">
        <v>1</v>
      </c>
      <c r="R127" s="602">
        <v>0</v>
      </c>
      <c r="S127" s="442">
        <f t="shared" si="18"/>
        <v>1.0495000002009793</v>
      </c>
      <c r="T127" s="443">
        <f t="shared" si="12"/>
        <v>9528346.8300000001</v>
      </c>
      <c r="U127" s="444">
        <f t="shared" si="13"/>
        <v>-1000</v>
      </c>
      <c r="V127" s="444">
        <f t="shared" si="21"/>
        <v>1000</v>
      </c>
      <c r="W127" s="445">
        <f>(-SUMIFS(U$2:U127,D$2:D127,D127,B$2:B127,"追加")-IF(COUNTIF(B$2:B126,"赎回")=0,0,SUMIFS(U$2:U126,D$2:D126,D127,B$2:B126,"赎回")))/(SUMIFS(O$2:O127,D$2:D127,D127,B$2:B127,"追加")-IF(COUNTIF(B$2:B126,"赎回")=0,0,SUMIFS(O$2:O126,D$2:D126,D127,B$2:B126,"赎回")))*10000</f>
        <v>1.0495000002009793</v>
      </c>
      <c r="X127" s="443" t="str">
        <f t="shared" si="22"/>
        <v/>
      </c>
      <c r="Y127" s="446">
        <v>1.1123000000000001</v>
      </c>
      <c r="Z127" s="447">
        <f t="shared" si="16"/>
        <v>1059.8380179009</v>
      </c>
      <c r="AA127" s="571">
        <f>(SUMIFS(Z$2:Z127,D$2:D127,D127,B$2:B127,"分红再投")+SUMIFS(Z$2:Z127,D$2:D127,D127,B$2:B127,"现金分红")+SUMIFS(Z$2:Z127,D$2:D127,D127,B$2:B127,"调减")+SUMIFS(Z$2:Z127,D$2:D127,D127,B$2:B127,"追加")-SUMIFS(Z$2:Z126,D$2:D126,D127,B$2:B126,"赎回"))/(SUMIFS(O$2:O127,D$2:D127,D127,B$2:B127,"追加")-SUMIFS(O$2:O126,D$2:D126,D127,B$2:B126,"赎回")-SUMIFS(O$2:O127,D$2:D127,D127,B$2:B127,"调减")+SUMIFS(O$2:O127,D$2:D127,D127,B$2:B127,"现金分红")+SUMIFS(O$2:O127,D$2:D127,D127,B$2:B127,"分红再投"))*10000</f>
        <v>1.1123000000000001</v>
      </c>
      <c r="AB127" s="443">
        <f t="shared" si="23"/>
        <v>0</v>
      </c>
      <c r="AC127" s="448">
        <f t="shared" si="19"/>
        <v>0</v>
      </c>
      <c r="AD127" s="448">
        <f t="shared" si="20"/>
        <v>0</v>
      </c>
    </row>
    <row r="128" spans="1:30">
      <c r="A128" s="435">
        <v>44926</v>
      </c>
      <c r="B128" s="436" t="s">
        <v>1246</v>
      </c>
      <c r="C128" s="437" t="s">
        <v>1360</v>
      </c>
      <c r="D128" s="437" t="s">
        <v>816</v>
      </c>
      <c r="E128" s="437" t="s">
        <v>586</v>
      </c>
      <c r="F128" s="437" t="s">
        <v>1388</v>
      </c>
      <c r="G128" s="437" t="s">
        <v>1388</v>
      </c>
      <c r="H128" s="437"/>
      <c r="I128" s="437" t="s">
        <v>1437</v>
      </c>
      <c r="J128" s="436" t="s">
        <v>636</v>
      </c>
      <c r="K128" s="438" t="s">
        <v>689</v>
      </c>
      <c r="L128" s="438" t="s">
        <v>693</v>
      </c>
      <c r="M128" s="438" t="s">
        <v>693</v>
      </c>
      <c r="N128" s="498">
        <v>800</v>
      </c>
      <c r="O128" s="439">
        <v>7018329.8199999994</v>
      </c>
      <c r="P128" s="440">
        <v>800</v>
      </c>
      <c r="Q128" s="441">
        <v>1</v>
      </c>
      <c r="R128" s="602">
        <v>0</v>
      </c>
      <c r="S128" s="442">
        <f t="shared" si="18"/>
        <v>1.1398723350393927</v>
      </c>
      <c r="T128" s="443">
        <f t="shared" si="12"/>
        <v>7018329.8199999994</v>
      </c>
      <c r="U128" s="444">
        <f t="shared" si="13"/>
        <v>-800</v>
      </c>
      <c r="V128" s="444">
        <f t="shared" si="21"/>
        <v>800</v>
      </c>
      <c r="W128" s="445">
        <f>(-SUMIFS(U$2:U128,D$2:D128,D128,B$2:B128,"追加")-IF(COUNTIF(B$2:B127,"赎回")=0,0,SUMIFS(U$2:U127,D$2:D127,D128,B$2:B127,"赎回")))/(SUMIFS(O$2:O128,D$2:D128,D128,B$2:B128,"追加")-IF(COUNTIF(B$2:B127,"赎回")=0,0,SUMIFS(O$2:O127,D$2:D127,D128,B$2:B127,"赎回")))*10000</f>
        <v>1.1398723350393927</v>
      </c>
      <c r="X128" s="443" t="str">
        <f t="shared" si="22"/>
        <v/>
      </c>
      <c r="Y128" s="446">
        <v>1.0824</v>
      </c>
      <c r="Z128" s="447">
        <f t="shared" si="16"/>
        <v>759.66401971679988</v>
      </c>
      <c r="AA128" s="571">
        <f>(SUMIFS(Z$2:Z128,D$2:D128,D128,B$2:B128,"分红再投")+SUMIFS(Z$2:Z128,D$2:D128,D128,B$2:B128,"现金分红")+SUMIFS(Z$2:Z128,D$2:D128,D128,B$2:B128,"调减")+SUMIFS(Z$2:Z128,D$2:D128,D128,B$2:B128,"追加")-SUMIFS(Z$2:Z127,D$2:D127,D128,B$2:B127,"赎回"))/(SUMIFS(O$2:O128,D$2:D128,D128,B$2:B128,"追加")-SUMIFS(O$2:O127,D$2:D127,D128,B$2:B127,"赎回")-SUMIFS(O$2:O128,D$2:D128,D128,B$2:B128,"调减")+SUMIFS(O$2:O128,D$2:D128,D128,B$2:B128,"现金分红")+SUMIFS(O$2:O128,D$2:D128,D128,B$2:B128,"分红再投"))*10000</f>
        <v>1.0824</v>
      </c>
      <c r="AB128" s="443">
        <f t="shared" si="23"/>
        <v>0</v>
      </c>
      <c r="AC128" s="448">
        <f t="shared" si="19"/>
        <v>0</v>
      </c>
      <c r="AD128" s="448">
        <f t="shared" si="20"/>
        <v>0</v>
      </c>
    </row>
    <row r="129" spans="1:30">
      <c r="A129" s="435">
        <v>44926</v>
      </c>
      <c r="B129" s="436" t="s">
        <v>1246</v>
      </c>
      <c r="C129" s="437" t="s">
        <v>1361</v>
      </c>
      <c r="D129" s="437" t="s">
        <v>1002</v>
      </c>
      <c r="E129" s="437" t="s">
        <v>223</v>
      </c>
      <c r="F129" s="437" t="s">
        <v>1384</v>
      </c>
      <c r="G129" s="437" t="s">
        <v>1384</v>
      </c>
      <c r="H129" s="437"/>
      <c r="I129" s="437" t="s">
        <v>1438</v>
      </c>
      <c r="J129" s="436" t="s">
        <v>636</v>
      </c>
      <c r="K129" s="438" t="s">
        <v>722</v>
      </c>
      <c r="L129" s="438" t="s">
        <v>726</v>
      </c>
      <c r="M129" s="438" t="s">
        <v>726</v>
      </c>
      <c r="N129" s="498">
        <v>931.54502955907526</v>
      </c>
      <c r="O129" s="439">
        <v>6804071.5200000005</v>
      </c>
      <c r="P129" s="440">
        <v>931.54502955907526</v>
      </c>
      <c r="Q129" s="441">
        <v>1</v>
      </c>
      <c r="R129" s="602">
        <v>0</v>
      </c>
      <c r="S129" s="442">
        <f t="shared" si="18"/>
        <v>1.369099408818494</v>
      </c>
      <c r="T129" s="443">
        <f t="shared" ref="T129:T154" si="24">IF(B129="追加",O129,-O129)</f>
        <v>6804071.5200000005</v>
      </c>
      <c r="U129" s="444">
        <f t="shared" ref="U129:U155" si="25">IF(B129="追加",-P129,P129)</f>
        <v>-931.54502955907526</v>
      </c>
      <c r="V129" s="444">
        <f t="shared" si="21"/>
        <v>931.54502955907526</v>
      </c>
      <c r="W129" s="445">
        <f>(-SUMIFS(U$2:U129,D$2:D129,D129,B$2:B129,"追加")-IF(COUNTIF(B$2:B128,"赎回")=0,0,SUMIFS(U$2:U128,D$2:D128,D129,B$2:B128,"赎回")))/(SUMIFS(O$2:O129,D$2:D129,D129,B$2:B129,"追加")-IF(COUNTIF(B$2:B128,"赎回")=0,0,SUMIFS(O$2:O128,D$2:D128,D129,B$2:B128,"赎回")))*10000</f>
        <v>1.369099408818494</v>
      </c>
      <c r="X129" s="443" t="str">
        <f t="shared" si="22"/>
        <v/>
      </c>
      <c r="Y129" s="446">
        <v>1.2835000000000001</v>
      </c>
      <c r="Z129" s="447">
        <f t="shared" si="16"/>
        <v>873.30257959200014</v>
      </c>
      <c r="AA129" s="571">
        <f>(SUMIFS(Z$2:Z129,D$2:D129,D129,B$2:B129,"分红再投")+SUMIFS(Z$2:Z129,D$2:D129,D129,B$2:B129,"现金分红")+SUMIFS(Z$2:Z129,D$2:D129,D129,B$2:B129,"调减")+SUMIFS(Z$2:Z129,D$2:D129,D129,B$2:B129,"追加")-SUMIFS(Z$2:Z128,D$2:D128,D129,B$2:B128,"赎回"))/(SUMIFS(O$2:O129,D$2:D129,D129,B$2:B129,"追加")-SUMIFS(O$2:O128,D$2:D128,D129,B$2:B128,"赎回")-SUMIFS(O$2:O129,D$2:D129,D129,B$2:B129,"调减")+SUMIFS(O$2:O129,D$2:D129,D129,B$2:B129,"现金分红")+SUMIFS(O$2:O129,D$2:D129,D129,B$2:B129,"分红再投"))*10000</f>
        <v>1.2835000000000001</v>
      </c>
      <c r="AB129" s="443">
        <f t="shared" si="23"/>
        <v>0</v>
      </c>
      <c r="AC129" s="448">
        <f t="shared" si="19"/>
        <v>0</v>
      </c>
      <c r="AD129" s="448">
        <f t="shared" si="20"/>
        <v>0</v>
      </c>
    </row>
    <row r="130" spans="1:30">
      <c r="A130" s="435">
        <v>44926</v>
      </c>
      <c r="B130" s="436" t="s">
        <v>1246</v>
      </c>
      <c r="C130" s="437" t="s">
        <v>1362</v>
      </c>
      <c r="D130" s="437" t="s">
        <v>225</v>
      </c>
      <c r="E130" s="437" t="s">
        <v>226</v>
      </c>
      <c r="F130" s="437" t="s">
        <v>95</v>
      </c>
      <c r="G130" s="437" t="s">
        <v>95</v>
      </c>
      <c r="H130" s="437"/>
      <c r="I130" s="437" t="s">
        <v>1429</v>
      </c>
      <c r="J130" s="436" t="s">
        <v>636</v>
      </c>
      <c r="K130" s="438" t="s">
        <v>718</v>
      </c>
      <c r="L130" s="438" t="s">
        <v>719</v>
      </c>
      <c r="M130" s="438" t="s">
        <v>719</v>
      </c>
      <c r="N130" s="498">
        <v>361.42092351933906</v>
      </c>
      <c r="O130" s="439">
        <v>3747325.82</v>
      </c>
      <c r="P130" s="440">
        <v>361.42092351933906</v>
      </c>
      <c r="Q130" s="441">
        <v>1</v>
      </c>
      <c r="R130" s="602">
        <v>0</v>
      </c>
      <c r="S130" s="442">
        <f t="shared" si="18"/>
        <v>0.96447691201652452</v>
      </c>
      <c r="T130" s="443">
        <f t="shared" si="24"/>
        <v>3747325.82</v>
      </c>
      <c r="U130" s="444">
        <f t="shared" si="25"/>
        <v>-361.42092351933906</v>
      </c>
      <c r="V130" s="444">
        <f t="shared" ref="V130:V154" si="26">IF(COUNTIF(B130,"赎回")=0,-U130,-O130*W130/10000)</f>
        <v>361.42092351933906</v>
      </c>
      <c r="W130" s="445">
        <f>(-SUMIFS(U$2:U130,D$2:D130,D130,B$2:B130,"追加")-IF(COUNTIF(B$2:B129,"赎回")=0,0,SUMIFS(U$2:U129,D$2:D129,D130,B$2:B129,"赎回")))/(SUMIFS(O$2:O130,D$2:D130,D130,B$2:B130,"追加")-IF(COUNTIF(B$2:B129,"赎回")=0,0,SUMIFS(O$2:O129,D$2:D129,D130,B$2:B129,"赎回")))*10000</f>
        <v>0.96447691201652452</v>
      </c>
      <c r="X130" s="443" t="str">
        <f t="shared" ref="X130:X156" si="27">IF(COUNTIF(B130,"赎回")=0,"",W130*O130)</f>
        <v/>
      </c>
      <c r="Y130" s="446">
        <v>1.0048999999999999</v>
      </c>
      <c r="Z130" s="447">
        <f t="shared" ref="Z130:Z156" si="28">Y130*O130/10000</f>
        <v>376.56877165179992</v>
      </c>
      <c r="AA130" s="571">
        <f>(SUMIFS(Z$2:Z130,D$2:D130,D130,B$2:B130,"分红再投")+SUMIFS(Z$2:Z130,D$2:D130,D130,B$2:B130,"现金分红")+SUMIFS(Z$2:Z130,D$2:D130,D130,B$2:B130,"调减")+SUMIFS(Z$2:Z130,D$2:D130,D130,B$2:B130,"追加")-SUMIFS(Z$2:Z129,D$2:D129,D130,B$2:B129,"赎回"))/(SUMIFS(O$2:O130,D$2:D130,D130,B$2:B130,"追加")-SUMIFS(O$2:O129,D$2:D129,D130,B$2:B129,"赎回")-SUMIFS(O$2:O130,D$2:D130,D130,B$2:B130,"调减")+SUMIFS(O$2:O130,D$2:D130,D130,B$2:B130,"现金分红")+SUMIFS(O$2:O130,D$2:D130,D130,B$2:B130,"分红再投"))*10000</f>
        <v>1.0048999999999999</v>
      </c>
      <c r="AB130" s="443">
        <f t="shared" ref="AB130:AB154" si="29">IF(COUNTIF(B130,"赎回")=0,0,AA130*O130/10000)</f>
        <v>0</v>
      </c>
      <c r="AC130" s="448">
        <f t="shared" si="19"/>
        <v>0</v>
      </c>
      <c r="AD130" s="448">
        <f t="shared" si="20"/>
        <v>0</v>
      </c>
    </row>
    <row r="131" spans="1:30">
      <c r="A131" s="435">
        <v>44926</v>
      </c>
      <c r="B131" s="436" t="s">
        <v>1246</v>
      </c>
      <c r="C131" s="437" t="s">
        <v>1363</v>
      </c>
      <c r="D131" s="437" t="s">
        <v>228</v>
      </c>
      <c r="E131" s="437" t="s">
        <v>229</v>
      </c>
      <c r="F131" s="437" t="s">
        <v>1384</v>
      </c>
      <c r="G131" s="437" t="s">
        <v>1384</v>
      </c>
      <c r="H131" s="437"/>
      <c r="I131" s="437" t="s">
        <v>1439</v>
      </c>
      <c r="J131" s="436" t="s">
        <v>636</v>
      </c>
      <c r="K131" s="438" t="s">
        <v>720</v>
      </c>
      <c r="L131" s="438" t="s">
        <v>721</v>
      </c>
      <c r="M131" s="438" t="s">
        <v>721</v>
      </c>
      <c r="N131" s="498">
        <v>308.59198148204229</v>
      </c>
      <c r="O131" s="439">
        <v>2917135.7699999996</v>
      </c>
      <c r="P131" s="440">
        <v>308.59198148204229</v>
      </c>
      <c r="Q131" s="441">
        <v>1</v>
      </c>
      <c r="R131" s="602">
        <v>0</v>
      </c>
      <c r="S131" s="442">
        <f t="shared" ref="S131:S156" si="30">P131/O131*10000</f>
        <v>1.0578595095079937</v>
      </c>
      <c r="T131" s="443">
        <f t="shared" si="24"/>
        <v>2917135.7699999996</v>
      </c>
      <c r="U131" s="444">
        <f t="shared" si="25"/>
        <v>-308.59198148204229</v>
      </c>
      <c r="V131" s="444">
        <f t="shared" si="26"/>
        <v>308.59198148204229</v>
      </c>
      <c r="W131" s="445">
        <f>(-SUMIFS(U$2:U131,D$2:D131,D131,B$2:B131,"追加")-IF(COUNTIF(B$2:B130,"赎回")=0,0,SUMIFS(U$2:U130,D$2:D130,D131,B$2:B130,"赎回")))/(SUMIFS(O$2:O131,D$2:D131,D131,B$2:B131,"追加")-IF(COUNTIF(B$2:B130,"赎回")=0,0,SUMIFS(O$2:O130,D$2:D130,D131,B$2:B130,"赎回")))*10000</f>
        <v>1.0578595095079937</v>
      </c>
      <c r="X131" s="443" t="str">
        <f t="shared" si="27"/>
        <v/>
      </c>
      <c r="Y131" s="446">
        <v>1.0355000000000001</v>
      </c>
      <c r="Z131" s="447">
        <f t="shared" si="28"/>
        <v>302.06940898349995</v>
      </c>
      <c r="AA131" s="571">
        <f>(SUMIFS(Z$2:Z131,D$2:D131,D131,B$2:B131,"分红再投")+SUMIFS(Z$2:Z131,D$2:D131,D131,B$2:B131,"现金分红")+SUMIFS(Z$2:Z131,D$2:D131,D131,B$2:B131,"调减")+SUMIFS(Z$2:Z131,D$2:D131,D131,B$2:B131,"追加")-SUMIFS(Z$2:Z130,D$2:D130,D131,B$2:B130,"赎回"))/(SUMIFS(O$2:O131,D$2:D131,D131,B$2:B131,"追加")-SUMIFS(O$2:O130,D$2:D130,D131,B$2:B130,"赎回")-SUMIFS(O$2:O131,D$2:D131,D131,B$2:B131,"调减")+SUMIFS(O$2:O131,D$2:D131,D131,B$2:B131,"现金分红")+SUMIFS(O$2:O131,D$2:D131,D131,B$2:B131,"分红再投"))*10000</f>
        <v>1.0354999999999999</v>
      </c>
      <c r="AB131" s="443">
        <f t="shared" si="29"/>
        <v>0</v>
      </c>
      <c r="AC131" s="448">
        <f t="shared" ref="AC131:AC181" si="31">IF(COUNTIF(B131,"赎回")&gt;0,(S131-W131)*O131/10000,0)-R131</f>
        <v>0</v>
      </c>
      <c r="AD131" s="448">
        <f t="shared" ref="AD131:AD181" si="32">IF(COUNTIF(B131,"赎回")&gt;0,(S131-AA131)*O131/10000,0)-R131</f>
        <v>0</v>
      </c>
    </row>
    <row r="132" spans="1:30">
      <c r="A132" s="435">
        <v>44926</v>
      </c>
      <c r="B132" s="436" t="s">
        <v>1246</v>
      </c>
      <c r="C132" s="437" t="s">
        <v>1364</v>
      </c>
      <c r="D132" s="437" t="s">
        <v>233</v>
      </c>
      <c r="E132" s="437" t="s">
        <v>234</v>
      </c>
      <c r="F132" s="437" t="s">
        <v>111</v>
      </c>
      <c r="G132" s="437" t="s">
        <v>111</v>
      </c>
      <c r="H132" s="437" t="s">
        <v>1093</v>
      </c>
      <c r="I132" s="437" t="s">
        <v>1116</v>
      </c>
      <c r="J132" s="436" t="s">
        <v>636</v>
      </c>
      <c r="K132" s="438" t="s">
        <v>679</v>
      </c>
      <c r="L132" s="438" t="s">
        <v>680</v>
      </c>
      <c r="M132" s="438" t="s">
        <v>680</v>
      </c>
      <c r="N132" s="498">
        <v>200</v>
      </c>
      <c r="O132" s="439">
        <v>1268955.02</v>
      </c>
      <c r="P132" s="440">
        <v>200</v>
      </c>
      <c r="Q132" s="441">
        <v>1</v>
      </c>
      <c r="R132" s="602">
        <v>0</v>
      </c>
      <c r="S132" s="442">
        <f t="shared" si="30"/>
        <v>1.576099994466313</v>
      </c>
      <c r="T132" s="443">
        <f t="shared" si="24"/>
        <v>1268955.02</v>
      </c>
      <c r="U132" s="444">
        <f t="shared" si="25"/>
        <v>-200</v>
      </c>
      <c r="V132" s="444">
        <f t="shared" si="26"/>
        <v>200</v>
      </c>
      <c r="W132" s="445">
        <f>(-SUMIFS(U$2:U132,D$2:D132,D132,B$2:B132,"追加")-IF(COUNTIF(B$2:B131,"赎回")=0,0,SUMIFS(U$2:U131,D$2:D131,D132,B$2:B131,"赎回")))/(SUMIFS(O$2:O132,D$2:D132,D132,B$2:B132,"追加")-IF(COUNTIF(B$2:B131,"赎回")=0,0,SUMIFS(O$2:O131,D$2:D131,D132,B$2:B131,"赎回")))*10000</f>
        <v>1.576099994466313</v>
      </c>
      <c r="X132" s="443" t="str">
        <f t="shared" si="27"/>
        <v/>
      </c>
      <c r="Y132" s="446">
        <v>1.4397</v>
      </c>
      <c r="Z132" s="447">
        <f t="shared" si="28"/>
        <v>182.69145422939999</v>
      </c>
      <c r="AA132" s="571">
        <f>(SUMIFS(Z$2:Z132,D$2:D132,D132,B$2:B132,"分红再投")+SUMIFS(Z$2:Z132,D$2:D132,D132,B$2:B132,"现金分红")+SUMIFS(Z$2:Z132,D$2:D132,D132,B$2:B132,"调减")+SUMIFS(Z$2:Z132,D$2:D132,D132,B$2:B132,"追加")-SUMIFS(Z$2:Z131,D$2:D131,D132,B$2:B131,"赎回"))/(SUMIFS(O$2:O132,D$2:D132,D132,B$2:B132,"追加")-SUMIFS(O$2:O131,D$2:D131,D132,B$2:B131,"赎回")-SUMIFS(O$2:O132,D$2:D132,D132,B$2:B132,"调减")+SUMIFS(O$2:O132,D$2:D132,D132,B$2:B132,"现金分红")+SUMIFS(O$2:O132,D$2:D132,D132,B$2:B132,"分红再投"))*10000</f>
        <v>1.4397</v>
      </c>
      <c r="AB132" s="443">
        <f t="shared" si="29"/>
        <v>0</v>
      </c>
      <c r="AC132" s="448">
        <f t="shared" si="31"/>
        <v>0</v>
      </c>
      <c r="AD132" s="448">
        <f t="shared" si="32"/>
        <v>0</v>
      </c>
    </row>
    <row r="133" spans="1:30">
      <c r="A133" s="435">
        <v>44926</v>
      </c>
      <c r="B133" s="436" t="s">
        <v>1246</v>
      </c>
      <c r="C133" s="437" t="s">
        <v>1365</v>
      </c>
      <c r="D133" s="437" t="s">
        <v>236</v>
      </c>
      <c r="E133" s="437" t="s">
        <v>587</v>
      </c>
      <c r="F133" s="437" t="s">
        <v>111</v>
      </c>
      <c r="G133" s="437" t="s">
        <v>111</v>
      </c>
      <c r="H133" s="437" t="s">
        <v>1095</v>
      </c>
      <c r="I133" s="437" t="s">
        <v>1412</v>
      </c>
      <c r="J133" s="436" t="s">
        <v>636</v>
      </c>
      <c r="K133" s="438" t="s">
        <v>727</v>
      </c>
      <c r="L133" s="438" t="s">
        <v>729</v>
      </c>
      <c r="M133" s="438" t="s">
        <v>729</v>
      </c>
      <c r="N133" s="498">
        <v>500</v>
      </c>
      <c r="O133" s="439">
        <v>4993009.79</v>
      </c>
      <c r="P133" s="440">
        <v>500</v>
      </c>
      <c r="Q133" s="441">
        <v>1</v>
      </c>
      <c r="R133" s="602">
        <v>0</v>
      </c>
      <c r="S133" s="442">
        <f t="shared" si="30"/>
        <v>1.0013999992577625</v>
      </c>
      <c r="T133" s="443">
        <f t="shared" si="24"/>
        <v>4993009.79</v>
      </c>
      <c r="U133" s="444">
        <f t="shared" si="25"/>
        <v>-500</v>
      </c>
      <c r="V133" s="444">
        <f t="shared" si="26"/>
        <v>500</v>
      </c>
      <c r="W133" s="445">
        <f>(-SUMIFS(U$2:U133,D$2:D133,D133,B$2:B133,"追加")-IF(COUNTIF(B$2:B132,"赎回")=0,0,SUMIFS(U$2:U132,D$2:D132,D133,B$2:B132,"赎回")))/(SUMIFS(O$2:O133,D$2:D133,D133,B$2:B133,"追加")-IF(COUNTIF(B$2:B132,"赎回")=0,0,SUMIFS(O$2:O132,D$2:D132,D133,B$2:B132,"赎回")))*10000</f>
        <v>1.0013999992577625</v>
      </c>
      <c r="X133" s="443" t="str">
        <f t="shared" si="27"/>
        <v/>
      </c>
      <c r="Y133" s="446">
        <v>0.9022</v>
      </c>
      <c r="Z133" s="447">
        <f t="shared" si="28"/>
        <v>450.46934325379999</v>
      </c>
      <c r="AA133" s="571">
        <f>(SUMIFS(Z$2:Z133,D$2:D133,D133,B$2:B133,"分红再投")+SUMIFS(Z$2:Z133,D$2:D133,D133,B$2:B133,"现金分红")+SUMIFS(Z$2:Z133,D$2:D133,D133,B$2:B133,"调减")+SUMIFS(Z$2:Z133,D$2:D133,D133,B$2:B133,"追加")-SUMIFS(Z$2:Z132,D$2:D132,D133,B$2:B132,"赎回"))/(SUMIFS(O$2:O133,D$2:D133,D133,B$2:B133,"追加")-SUMIFS(O$2:O132,D$2:D132,D133,B$2:B132,"赎回")-SUMIFS(O$2:O133,D$2:D133,D133,B$2:B133,"调减")+SUMIFS(O$2:O133,D$2:D133,D133,B$2:B133,"现金分红")+SUMIFS(O$2:O133,D$2:D133,D133,B$2:B133,"分红再投"))*10000</f>
        <v>0.9022</v>
      </c>
      <c r="AB133" s="443">
        <f t="shared" si="29"/>
        <v>0</v>
      </c>
      <c r="AC133" s="448">
        <f t="shared" si="31"/>
        <v>0</v>
      </c>
      <c r="AD133" s="448">
        <f t="shared" si="32"/>
        <v>0</v>
      </c>
    </row>
    <row r="134" spans="1:30">
      <c r="A134" s="435">
        <v>44926</v>
      </c>
      <c r="B134" s="436" t="s">
        <v>1246</v>
      </c>
      <c r="C134" s="437" t="s">
        <v>1366</v>
      </c>
      <c r="D134" s="437" t="s">
        <v>238</v>
      </c>
      <c r="E134" s="437" t="s">
        <v>239</v>
      </c>
      <c r="F134" s="437" t="s">
        <v>111</v>
      </c>
      <c r="G134" s="437" t="s">
        <v>111</v>
      </c>
      <c r="H134" s="437" t="s">
        <v>1093</v>
      </c>
      <c r="I134" s="437" t="s">
        <v>1116</v>
      </c>
      <c r="J134" s="436" t="s">
        <v>636</v>
      </c>
      <c r="K134" s="438" t="s">
        <v>736</v>
      </c>
      <c r="L134" s="438" t="s">
        <v>737</v>
      </c>
      <c r="M134" s="438" t="s">
        <v>737</v>
      </c>
      <c r="N134" s="498">
        <v>200</v>
      </c>
      <c r="O134" s="439">
        <v>352298.75</v>
      </c>
      <c r="P134" s="440">
        <v>200</v>
      </c>
      <c r="Q134" s="441">
        <v>1</v>
      </c>
      <c r="R134" s="602">
        <v>0</v>
      </c>
      <c r="S134" s="442">
        <f t="shared" si="30"/>
        <v>5.6769999893556244</v>
      </c>
      <c r="T134" s="443">
        <f t="shared" si="24"/>
        <v>352298.75</v>
      </c>
      <c r="U134" s="444">
        <f t="shared" si="25"/>
        <v>-200</v>
      </c>
      <c r="V134" s="444">
        <f t="shared" si="26"/>
        <v>200</v>
      </c>
      <c r="W134" s="445">
        <f>(-SUMIFS(U$2:U134,D$2:D134,D134,B$2:B134,"追加")-IF(COUNTIF(B$2:B133,"赎回")=0,0,SUMIFS(U$2:U133,D$2:D133,D134,B$2:B133,"赎回")))/(SUMIFS(O$2:O134,D$2:D134,D134,B$2:B134,"追加")-IF(COUNTIF(B$2:B133,"赎回")=0,0,SUMIFS(O$2:O133,D$2:D133,D134,B$2:B133,"赎回")))*10000</f>
        <v>5.6769999893556244</v>
      </c>
      <c r="X134" s="443" t="str">
        <f t="shared" si="27"/>
        <v/>
      </c>
      <c r="Y134" s="446">
        <v>4.9589999999999996</v>
      </c>
      <c r="Z134" s="447">
        <f t="shared" si="28"/>
        <v>174.70495012500001</v>
      </c>
      <c r="AA134" s="571">
        <f>(SUMIFS(Z$2:Z134,D$2:D134,D134,B$2:B134,"分红再投")+SUMIFS(Z$2:Z134,D$2:D134,D134,B$2:B134,"现金分红")+SUMIFS(Z$2:Z134,D$2:D134,D134,B$2:B134,"调减")+SUMIFS(Z$2:Z134,D$2:D134,D134,B$2:B134,"追加")-SUMIFS(Z$2:Z133,D$2:D133,D134,B$2:B133,"赎回"))/(SUMIFS(O$2:O134,D$2:D134,D134,B$2:B134,"追加")-SUMIFS(O$2:O133,D$2:D133,D134,B$2:B133,"赎回")-SUMIFS(O$2:O134,D$2:D134,D134,B$2:B134,"调减")+SUMIFS(O$2:O134,D$2:D134,D134,B$2:B134,"现金分红")+SUMIFS(O$2:O134,D$2:D134,D134,B$2:B134,"分红再投"))*10000</f>
        <v>4.9590000000000005</v>
      </c>
      <c r="AB134" s="443">
        <f t="shared" si="29"/>
        <v>0</v>
      </c>
      <c r="AC134" s="448">
        <f t="shared" si="31"/>
        <v>0</v>
      </c>
      <c r="AD134" s="448">
        <f t="shared" si="32"/>
        <v>0</v>
      </c>
    </row>
    <row r="135" spans="1:30">
      <c r="A135" s="435">
        <v>44926</v>
      </c>
      <c r="B135" s="436" t="s">
        <v>1246</v>
      </c>
      <c r="C135" s="437" t="s">
        <v>1367</v>
      </c>
      <c r="D135" s="437" t="s">
        <v>1091</v>
      </c>
      <c r="E135" s="437" t="s">
        <v>242</v>
      </c>
      <c r="F135" s="437" t="s">
        <v>1395</v>
      </c>
      <c r="G135" s="437" t="s">
        <v>1395</v>
      </c>
      <c r="H135" s="437"/>
      <c r="I135" s="437" t="s">
        <v>1440</v>
      </c>
      <c r="J135" s="436" t="s">
        <v>636</v>
      </c>
      <c r="K135" s="438" t="s">
        <v>679</v>
      </c>
      <c r="L135" s="438" t="s">
        <v>681</v>
      </c>
      <c r="M135" s="438" t="s">
        <v>681</v>
      </c>
      <c r="N135" s="498">
        <v>260</v>
      </c>
      <c r="O135" s="439">
        <v>1667778.63</v>
      </c>
      <c r="P135" s="440">
        <v>260</v>
      </c>
      <c r="Q135" s="441">
        <v>1</v>
      </c>
      <c r="R135" s="602">
        <v>0</v>
      </c>
      <c r="S135" s="442">
        <f t="shared" si="30"/>
        <v>1.5589598962543367</v>
      </c>
      <c r="T135" s="443">
        <f t="shared" si="24"/>
        <v>1667778.63</v>
      </c>
      <c r="U135" s="444">
        <f t="shared" si="25"/>
        <v>-260</v>
      </c>
      <c r="V135" s="444">
        <f t="shared" si="26"/>
        <v>260</v>
      </c>
      <c r="W135" s="445">
        <f>(-SUMIFS(U$2:U135,D$2:D135,D135,B$2:B135,"追加")-IF(COUNTIF(B$2:B134,"赎回")=0,0,SUMIFS(U$2:U134,D$2:D134,D135,B$2:B134,"赎回")))/(SUMIFS(O$2:O135,D$2:D135,D135,B$2:B135,"追加")-IF(COUNTIF(B$2:B134,"赎回")=0,0,SUMIFS(O$2:O134,D$2:D134,D135,B$2:B134,"赎回")))*10000</f>
        <v>1.5589598962543367</v>
      </c>
      <c r="X135" s="443" t="str">
        <f t="shared" si="27"/>
        <v/>
      </c>
      <c r="Y135" s="446">
        <v>1.5315000000000001</v>
      </c>
      <c r="Z135" s="447">
        <f t="shared" si="28"/>
        <v>255.42029718450001</v>
      </c>
      <c r="AA135" s="571">
        <f>(SUMIFS(Z$2:Z135,D$2:D135,D135,B$2:B135,"分红再投")+SUMIFS(Z$2:Z135,D$2:D135,D135,B$2:B135,"现金分红")+SUMIFS(Z$2:Z135,D$2:D135,D135,B$2:B135,"调减")+SUMIFS(Z$2:Z135,D$2:D135,D135,B$2:B135,"追加")-SUMIFS(Z$2:Z134,D$2:D134,D135,B$2:B134,"赎回"))/(SUMIFS(O$2:O135,D$2:D135,D135,B$2:B135,"追加")-SUMIFS(O$2:O134,D$2:D134,D135,B$2:B134,"赎回")-SUMIFS(O$2:O135,D$2:D135,D135,B$2:B135,"调减")+SUMIFS(O$2:O135,D$2:D135,D135,B$2:B135,"现金分红")+SUMIFS(O$2:O135,D$2:D135,D135,B$2:B135,"分红再投"))*10000</f>
        <v>1.5315000000000001</v>
      </c>
      <c r="AB135" s="443">
        <f t="shared" si="29"/>
        <v>0</v>
      </c>
      <c r="AC135" s="448">
        <f t="shared" si="31"/>
        <v>0</v>
      </c>
      <c r="AD135" s="448">
        <f t="shared" si="32"/>
        <v>0</v>
      </c>
    </row>
    <row r="136" spans="1:30">
      <c r="A136" s="435">
        <v>44926</v>
      </c>
      <c r="B136" s="436" t="s">
        <v>1246</v>
      </c>
      <c r="C136" s="437" t="s">
        <v>1368</v>
      </c>
      <c r="D136" s="437" t="s">
        <v>324</v>
      </c>
      <c r="E136" s="437" t="s">
        <v>245</v>
      </c>
      <c r="F136" s="437" t="s">
        <v>111</v>
      </c>
      <c r="G136" s="437" t="s">
        <v>111</v>
      </c>
      <c r="H136" s="437" t="s">
        <v>1099</v>
      </c>
      <c r="I136" s="437" t="s">
        <v>1116</v>
      </c>
      <c r="J136" s="436" t="s">
        <v>636</v>
      </c>
      <c r="K136" s="438" t="s">
        <v>722</v>
      </c>
      <c r="L136" s="438" t="s">
        <v>723</v>
      </c>
      <c r="M136" s="438" t="s">
        <v>723</v>
      </c>
      <c r="N136" s="498">
        <v>500</v>
      </c>
      <c r="O136" s="439">
        <v>4951190.3099999996</v>
      </c>
      <c r="P136" s="440">
        <v>500</v>
      </c>
      <c r="Q136" s="441">
        <v>1</v>
      </c>
      <c r="R136" s="602">
        <v>0</v>
      </c>
      <c r="S136" s="442">
        <f t="shared" si="30"/>
        <v>1.0098581728723734</v>
      </c>
      <c r="T136" s="443">
        <f t="shared" si="24"/>
        <v>4951190.3099999996</v>
      </c>
      <c r="U136" s="444">
        <f t="shared" si="25"/>
        <v>-500</v>
      </c>
      <c r="V136" s="444">
        <f t="shared" si="26"/>
        <v>500</v>
      </c>
      <c r="W136" s="445">
        <f>(-SUMIFS(U$2:U136,D$2:D136,D136,B$2:B136,"追加")-IF(COUNTIF(B$2:B135,"赎回")=0,0,SUMIFS(U$2:U135,D$2:D135,D136,B$2:B135,"赎回")))/(SUMIFS(O$2:O136,D$2:D136,D136,B$2:B136,"追加")-IF(COUNTIF(B$2:B135,"赎回")=0,0,SUMIFS(O$2:O135,D$2:D135,D136,B$2:B135,"赎回")))*10000</f>
        <v>1.0098581728723734</v>
      </c>
      <c r="X136" s="443" t="str">
        <f t="shared" si="27"/>
        <v/>
      </c>
      <c r="Y136" s="446">
        <v>1.0296000000000001</v>
      </c>
      <c r="Z136" s="447">
        <f t="shared" si="28"/>
        <v>509.77455431760001</v>
      </c>
      <c r="AA136" s="571">
        <f>(SUMIFS(Z$2:Z136,D$2:D136,D136,B$2:B136,"分红再投")+SUMIFS(Z$2:Z136,D$2:D136,D136,B$2:B136,"现金分红")+SUMIFS(Z$2:Z136,D$2:D136,D136,B$2:B136,"调减")+SUMIFS(Z$2:Z136,D$2:D136,D136,B$2:B136,"追加")-SUMIFS(Z$2:Z135,D$2:D135,D136,B$2:B135,"赎回"))/(SUMIFS(O$2:O136,D$2:D136,D136,B$2:B136,"追加")-SUMIFS(O$2:O135,D$2:D135,D136,B$2:B135,"赎回")-SUMIFS(O$2:O136,D$2:D136,D136,B$2:B136,"调减")+SUMIFS(O$2:O136,D$2:D136,D136,B$2:B136,"现金分红")+SUMIFS(O$2:O136,D$2:D136,D136,B$2:B136,"分红再投"))*10000</f>
        <v>1.0296000000000001</v>
      </c>
      <c r="AB136" s="443">
        <f t="shared" si="29"/>
        <v>0</v>
      </c>
      <c r="AC136" s="448">
        <f t="shared" si="31"/>
        <v>0</v>
      </c>
      <c r="AD136" s="448">
        <f t="shared" si="32"/>
        <v>0</v>
      </c>
    </row>
    <row r="137" spans="1:30">
      <c r="A137" s="435">
        <v>44926</v>
      </c>
      <c r="B137" s="436" t="s">
        <v>1246</v>
      </c>
      <c r="C137" s="437" t="s">
        <v>1369</v>
      </c>
      <c r="D137" s="437" t="s">
        <v>323</v>
      </c>
      <c r="E137" s="437" t="s">
        <v>248</v>
      </c>
      <c r="F137" s="437" t="s">
        <v>111</v>
      </c>
      <c r="G137" s="437" t="s">
        <v>111</v>
      </c>
      <c r="H137" s="437" t="s">
        <v>1093</v>
      </c>
      <c r="I137" s="437" t="s">
        <v>1116</v>
      </c>
      <c r="J137" s="436" t="s">
        <v>636</v>
      </c>
      <c r="K137" s="438" t="s">
        <v>732</v>
      </c>
      <c r="L137" s="438" t="s">
        <v>733</v>
      </c>
      <c r="M137" s="438" t="s">
        <v>733</v>
      </c>
      <c r="N137" s="498">
        <v>300</v>
      </c>
      <c r="O137" s="439">
        <v>1103752.76</v>
      </c>
      <c r="P137" s="440">
        <v>300</v>
      </c>
      <c r="Q137" s="441">
        <v>1</v>
      </c>
      <c r="R137" s="602">
        <v>0</v>
      </c>
      <c r="S137" s="442">
        <f t="shared" si="30"/>
        <v>2.7179999984779197</v>
      </c>
      <c r="T137" s="443">
        <f t="shared" si="24"/>
        <v>1103752.76</v>
      </c>
      <c r="U137" s="444">
        <f t="shared" si="25"/>
        <v>-300</v>
      </c>
      <c r="V137" s="444">
        <f t="shared" si="26"/>
        <v>300</v>
      </c>
      <c r="W137" s="445">
        <f>(-SUMIFS(U$2:U137,D$2:D137,D137,B$2:B137,"追加")-IF(COUNTIF(B$2:B136,"赎回")=0,0,SUMIFS(U$2:U136,D$2:D136,D137,B$2:B136,"赎回")))/(SUMIFS(O$2:O137,D$2:D137,D137,B$2:B137,"追加")-IF(COUNTIF(B$2:B136,"赎回")=0,0,SUMIFS(O$2:O136,D$2:D136,D137,B$2:B136,"赎回")))*10000</f>
        <v>2.7179999984779197</v>
      </c>
      <c r="X137" s="443" t="str">
        <f t="shared" si="27"/>
        <v/>
      </c>
      <c r="Y137" s="446">
        <v>2.3967999999999998</v>
      </c>
      <c r="Z137" s="447">
        <f t="shared" si="28"/>
        <v>264.54746151679996</v>
      </c>
      <c r="AA137" s="571">
        <f>(SUMIFS(Z$2:Z137,D$2:D137,D137,B$2:B137,"分红再投")+SUMIFS(Z$2:Z137,D$2:D137,D137,B$2:B137,"现金分红")+SUMIFS(Z$2:Z137,D$2:D137,D137,B$2:B137,"调减")+SUMIFS(Z$2:Z137,D$2:D137,D137,B$2:B137,"追加")-SUMIFS(Z$2:Z136,D$2:D136,D137,B$2:B136,"赎回"))/(SUMIFS(O$2:O137,D$2:D137,D137,B$2:B137,"追加")-SUMIFS(O$2:O136,D$2:D136,D137,B$2:B136,"赎回")-SUMIFS(O$2:O137,D$2:D137,D137,B$2:B137,"调减")+SUMIFS(O$2:O137,D$2:D137,D137,B$2:B137,"现金分红")+SUMIFS(O$2:O137,D$2:D137,D137,B$2:B137,"分红再投"))*10000</f>
        <v>2.3967999999999994</v>
      </c>
      <c r="AB137" s="443">
        <f t="shared" si="29"/>
        <v>0</v>
      </c>
      <c r="AC137" s="448">
        <f t="shared" si="31"/>
        <v>0</v>
      </c>
      <c r="AD137" s="448">
        <f t="shared" si="32"/>
        <v>0</v>
      </c>
    </row>
    <row r="138" spans="1:30">
      <c r="A138" s="435">
        <v>44926</v>
      </c>
      <c r="B138" s="436" t="s">
        <v>1246</v>
      </c>
      <c r="C138" s="437" t="s">
        <v>1217</v>
      </c>
      <c r="D138" s="437" t="s">
        <v>385</v>
      </c>
      <c r="E138" s="437" t="s">
        <v>588</v>
      </c>
      <c r="F138" s="437" t="s">
        <v>1393</v>
      </c>
      <c r="G138" s="437" t="s">
        <v>1393</v>
      </c>
      <c r="H138" s="437" t="s">
        <v>1093</v>
      </c>
      <c r="I138" s="437" t="s">
        <v>1441</v>
      </c>
      <c r="J138" s="436" t="s">
        <v>636</v>
      </c>
      <c r="K138" s="438" t="s">
        <v>752</v>
      </c>
      <c r="L138" s="438" t="s">
        <v>753</v>
      </c>
      <c r="M138" s="438" t="s">
        <v>753</v>
      </c>
      <c r="N138" s="498">
        <v>1000</v>
      </c>
      <c r="O138" s="439">
        <v>9098459.3100000005</v>
      </c>
      <c r="P138" s="440">
        <v>1000</v>
      </c>
      <c r="Q138" s="441">
        <v>1</v>
      </c>
      <c r="R138" s="602">
        <v>0</v>
      </c>
      <c r="S138" s="442">
        <f t="shared" si="30"/>
        <v>1.0990871816076737</v>
      </c>
      <c r="T138" s="443">
        <f t="shared" si="24"/>
        <v>9098459.3100000005</v>
      </c>
      <c r="U138" s="444">
        <f t="shared" si="25"/>
        <v>-1000</v>
      </c>
      <c r="V138" s="444">
        <f t="shared" si="26"/>
        <v>1000</v>
      </c>
      <c r="W138" s="445">
        <f>(-SUMIFS(U$2:U138,D$2:D138,D138,B$2:B138,"追加")-IF(COUNTIF(B$2:B137,"赎回")=0,0,SUMIFS(U$2:U137,D$2:D137,D138,B$2:B137,"赎回")))/(SUMIFS(O$2:O138,D$2:D138,D138,B$2:B138,"追加")-IF(COUNTIF(B$2:B137,"赎回")=0,0,SUMIFS(O$2:O137,D$2:D137,D138,B$2:B137,"赎回")))*10000</f>
        <v>1.0990871816076737</v>
      </c>
      <c r="X138" s="443" t="str">
        <f t="shared" si="27"/>
        <v/>
      </c>
      <c r="Y138" s="446">
        <v>1.06</v>
      </c>
      <c r="Z138" s="447">
        <f t="shared" si="28"/>
        <v>964.43668686000012</v>
      </c>
      <c r="AA138" s="571">
        <f>(SUMIFS(Z$2:Z138,D$2:D138,D138,B$2:B138,"分红再投")+SUMIFS(Z$2:Z138,D$2:D138,D138,B$2:B138,"现金分红")+SUMIFS(Z$2:Z138,D$2:D138,D138,B$2:B138,"调减")+SUMIFS(Z$2:Z138,D$2:D138,D138,B$2:B138,"追加")-SUMIFS(Z$2:Z137,D$2:D137,D138,B$2:B137,"赎回"))/(SUMIFS(O$2:O138,D$2:D138,D138,B$2:B138,"追加")-SUMIFS(O$2:O137,D$2:D137,D138,B$2:B137,"赎回")-SUMIFS(O$2:O138,D$2:D138,D138,B$2:B138,"调减")+SUMIFS(O$2:O138,D$2:D138,D138,B$2:B138,"现金分红")+SUMIFS(O$2:O138,D$2:D138,D138,B$2:B138,"分红再投"))*10000</f>
        <v>1.06</v>
      </c>
      <c r="AB138" s="443">
        <f t="shared" si="29"/>
        <v>0</v>
      </c>
      <c r="AC138" s="448">
        <f t="shared" si="31"/>
        <v>0</v>
      </c>
      <c r="AD138" s="448">
        <f t="shared" si="32"/>
        <v>0</v>
      </c>
    </row>
    <row r="139" spans="1:30">
      <c r="A139" s="435">
        <v>44926</v>
      </c>
      <c r="B139" s="436" t="s">
        <v>1246</v>
      </c>
      <c r="C139" s="437" t="s">
        <v>1370</v>
      </c>
      <c r="D139" s="437" t="s">
        <v>1191</v>
      </c>
      <c r="E139" s="437" t="s">
        <v>124</v>
      </c>
      <c r="F139" s="437" t="s">
        <v>95</v>
      </c>
      <c r="G139" s="437" t="s">
        <v>95</v>
      </c>
      <c r="H139" s="437"/>
      <c r="I139" s="437" t="s">
        <v>1121</v>
      </c>
      <c r="J139" s="436" t="s">
        <v>636</v>
      </c>
      <c r="K139" s="438" t="s">
        <v>739</v>
      </c>
      <c r="L139" s="438" t="s">
        <v>740</v>
      </c>
      <c r="M139" s="438" t="s">
        <v>740</v>
      </c>
      <c r="N139" s="498">
        <v>1000</v>
      </c>
      <c r="O139" s="439">
        <v>8271298.5899999999</v>
      </c>
      <c r="P139" s="440">
        <v>1000</v>
      </c>
      <c r="Q139" s="441">
        <v>1</v>
      </c>
      <c r="R139" s="602">
        <v>0</v>
      </c>
      <c r="S139" s="442">
        <f t="shared" si="30"/>
        <v>1.2090000005670209</v>
      </c>
      <c r="T139" s="443">
        <f t="shared" si="24"/>
        <v>8271298.5899999999</v>
      </c>
      <c r="U139" s="444">
        <f t="shared" si="25"/>
        <v>-1000</v>
      </c>
      <c r="V139" s="444">
        <f t="shared" si="26"/>
        <v>1000</v>
      </c>
      <c r="W139" s="445">
        <f>(-SUMIFS(U$2:U139,D$2:D139,D139,B$2:B139,"追加")-IF(COUNTIF(B$2:B138,"赎回")=0,0,SUMIFS(U$2:U138,D$2:D138,D139,B$2:B138,"赎回")))/(SUMIFS(O$2:O139,D$2:D139,D139,B$2:B139,"追加")-IF(COUNTIF(B$2:B138,"赎回")=0,0,SUMIFS(O$2:O138,D$2:D138,D139,B$2:B138,"赎回")))*10000</f>
        <v>1.2090000005670209</v>
      </c>
      <c r="X139" s="443" t="str">
        <f t="shared" si="27"/>
        <v/>
      </c>
      <c r="Y139" s="446">
        <v>1.1970000000000001</v>
      </c>
      <c r="Z139" s="447">
        <f t="shared" si="28"/>
        <v>990.07444122300001</v>
      </c>
      <c r="AA139" s="571">
        <f>(SUMIFS(Z$2:Z139,D$2:D139,D139,B$2:B139,"分红再投")+SUMIFS(Z$2:Z139,D$2:D139,D139,B$2:B139,"现金分红")+SUMIFS(Z$2:Z139,D$2:D139,D139,B$2:B139,"调减")+SUMIFS(Z$2:Z139,D$2:D139,D139,B$2:B139,"追加")-SUMIFS(Z$2:Z138,D$2:D138,D139,B$2:B138,"赎回"))/(SUMIFS(O$2:O139,D$2:D139,D139,B$2:B139,"追加")-SUMIFS(O$2:O138,D$2:D138,D139,B$2:B138,"赎回")-SUMIFS(O$2:O139,D$2:D139,D139,B$2:B139,"调减")+SUMIFS(O$2:O139,D$2:D139,D139,B$2:B139,"现金分红")+SUMIFS(O$2:O139,D$2:D139,D139,B$2:B139,"分红再投"))*10000</f>
        <v>1.1970000000000001</v>
      </c>
      <c r="AB139" s="443">
        <f t="shared" si="29"/>
        <v>0</v>
      </c>
      <c r="AC139" s="448">
        <f t="shared" si="31"/>
        <v>0</v>
      </c>
      <c r="AD139" s="448">
        <f t="shared" si="32"/>
        <v>0</v>
      </c>
    </row>
    <row r="140" spans="1:30">
      <c r="A140" s="435">
        <v>44926</v>
      </c>
      <c r="B140" s="436" t="s">
        <v>1246</v>
      </c>
      <c r="C140" s="437" t="s">
        <v>1371</v>
      </c>
      <c r="D140" s="437" t="s">
        <v>413</v>
      </c>
      <c r="E140" s="437" t="s">
        <v>254</v>
      </c>
      <c r="F140" s="437" t="s">
        <v>1384</v>
      </c>
      <c r="G140" s="437" t="s">
        <v>1384</v>
      </c>
      <c r="H140" s="437"/>
      <c r="I140" s="437" t="s">
        <v>1442</v>
      </c>
      <c r="J140" s="436" t="s">
        <v>636</v>
      </c>
      <c r="K140" s="438" t="s">
        <v>746</v>
      </c>
      <c r="L140" s="438" t="s">
        <v>749</v>
      </c>
      <c r="M140" s="438" t="s">
        <v>749</v>
      </c>
      <c r="N140" s="498">
        <v>1000</v>
      </c>
      <c r="O140" s="439">
        <v>6490556.2400000002</v>
      </c>
      <c r="P140" s="440">
        <v>1000</v>
      </c>
      <c r="Q140" s="441">
        <v>1</v>
      </c>
      <c r="R140" s="602">
        <v>0</v>
      </c>
      <c r="S140" s="442">
        <f t="shared" si="30"/>
        <v>1.5407000001590001</v>
      </c>
      <c r="T140" s="443">
        <f t="shared" si="24"/>
        <v>6490556.2400000002</v>
      </c>
      <c r="U140" s="444">
        <f t="shared" si="25"/>
        <v>-1000</v>
      </c>
      <c r="V140" s="444">
        <f t="shared" si="26"/>
        <v>1000</v>
      </c>
      <c r="W140" s="445">
        <f>(-SUMIFS(U$2:U140,D$2:D140,D140,B$2:B140,"追加")-IF(COUNTIF(B$2:B139,"赎回")=0,0,SUMIFS(U$2:U139,D$2:D139,D140,B$2:B139,"赎回")))/(SUMIFS(O$2:O140,D$2:D140,D140,B$2:B140,"追加")-IF(COUNTIF(B$2:B139,"赎回")=0,0,SUMIFS(O$2:O139,D$2:D139,D140,B$2:B139,"赎回")))*10000</f>
        <v>1.5407000001590001</v>
      </c>
      <c r="X140" s="443" t="str">
        <f t="shared" si="27"/>
        <v/>
      </c>
      <c r="Y140" s="446">
        <v>1.5721000000000001</v>
      </c>
      <c r="Z140" s="447">
        <f t="shared" si="28"/>
        <v>1020.3803464904001</v>
      </c>
      <c r="AA140" s="571">
        <f>(SUMIFS(Z$2:Z140,D$2:D140,D140,B$2:B140,"分红再投")+SUMIFS(Z$2:Z140,D$2:D140,D140,B$2:B140,"现金分红")+SUMIFS(Z$2:Z140,D$2:D140,D140,B$2:B140,"调减")+SUMIFS(Z$2:Z140,D$2:D140,D140,B$2:B140,"追加")-SUMIFS(Z$2:Z139,D$2:D139,D140,B$2:B139,"赎回"))/(SUMIFS(O$2:O140,D$2:D140,D140,B$2:B140,"追加")-SUMIFS(O$2:O139,D$2:D139,D140,B$2:B139,"赎回")-SUMIFS(O$2:O140,D$2:D140,D140,B$2:B140,"调减")+SUMIFS(O$2:O140,D$2:D140,D140,B$2:B140,"现金分红")+SUMIFS(O$2:O140,D$2:D140,D140,B$2:B140,"分红再投"))*10000</f>
        <v>1.5721000000000003</v>
      </c>
      <c r="AB140" s="443">
        <f t="shared" si="29"/>
        <v>0</v>
      </c>
      <c r="AC140" s="448">
        <f t="shared" si="31"/>
        <v>0</v>
      </c>
      <c r="AD140" s="448">
        <f t="shared" si="32"/>
        <v>0</v>
      </c>
    </row>
    <row r="141" spans="1:30">
      <c r="A141" s="435">
        <v>44926</v>
      </c>
      <c r="B141" s="436" t="s">
        <v>1246</v>
      </c>
      <c r="C141" s="437" t="s">
        <v>1372</v>
      </c>
      <c r="D141" s="437" t="s">
        <v>322</v>
      </c>
      <c r="E141" s="437" t="s">
        <v>259</v>
      </c>
      <c r="F141" s="437" t="s">
        <v>111</v>
      </c>
      <c r="G141" s="437" t="s">
        <v>111</v>
      </c>
      <c r="H141" s="437" t="s">
        <v>1093</v>
      </c>
      <c r="I141" s="437" t="s">
        <v>1116</v>
      </c>
      <c r="J141" s="436" t="s">
        <v>636</v>
      </c>
      <c r="K141" s="438" t="s">
        <v>706</v>
      </c>
      <c r="L141" s="438" t="s">
        <v>1497</v>
      </c>
      <c r="M141" s="438" t="s">
        <v>1497</v>
      </c>
      <c r="N141" s="498">
        <v>500</v>
      </c>
      <c r="O141" s="439">
        <v>829875.52</v>
      </c>
      <c r="P141" s="440">
        <v>500</v>
      </c>
      <c r="Q141" s="441">
        <v>1</v>
      </c>
      <c r="R141" s="602">
        <v>0</v>
      </c>
      <c r="S141" s="442">
        <f t="shared" si="30"/>
        <v>6.0249999903600004</v>
      </c>
      <c r="T141" s="443">
        <f t="shared" si="24"/>
        <v>829875.52</v>
      </c>
      <c r="U141" s="444">
        <f t="shared" si="25"/>
        <v>-500</v>
      </c>
      <c r="V141" s="444">
        <f t="shared" si="26"/>
        <v>500</v>
      </c>
      <c r="W141" s="445">
        <f>(-SUMIFS(U$2:U141,D$2:D141,D141,B$2:B141,"追加")-IF(COUNTIF(B$2:B140,"赎回")=0,0,SUMIFS(U$2:U140,D$2:D140,D141,B$2:B140,"赎回")))/(SUMIFS(O$2:O141,D$2:D141,D141,B$2:B141,"追加")-IF(COUNTIF(B$2:B140,"赎回")=0,0,SUMIFS(O$2:O140,D$2:D140,D141,B$2:B140,"赎回")))*10000</f>
        <v>6.0249999903600004</v>
      </c>
      <c r="X141" s="443" t="str">
        <f t="shared" si="27"/>
        <v/>
      </c>
      <c r="Y141" s="446">
        <v>5.3780000000000001</v>
      </c>
      <c r="Z141" s="447">
        <f t="shared" si="28"/>
        <v>446.30705465600005</v>
      </c>
      <c r="AA141" s="571">
        <f>(SUMIFS(Z$2:Z141,D$2:D141,D141,B$2:B141,"分红再投")+SUMIFS(Z$2:Z141,D$2:D141,D141,B$2:B141,"现金分红")+SUMIFS(Z$2:Z141,D$2:D141,D141,B$2:B141,"调减")+SUMIFS(Z$2:Z141,D$2:D141,D141,B$2:B141,"追加")-SUMIFS(Z$2:Z140,D$2:D140,D141,B$2:B140,"赎回"))/(SUMIFS(O$2:O141,D$2:D141,D141,B$2:B141,"追加")-SUMIFS(O$2:O140,D$2:D140,D141,B$2:B140,"赎回")-SUMIFS(O$2:O141,D$2:D141,D141,B$2:B141,"调减")+SUMIFS(O$2:O141,D$2:D141,D141,B$2:B141,"现金分红")+SUMIFS(O$2:O141,D$2:D141,D141,B$2:B141,"分红再投"))*10000</f>
        <v>5.378000000000001</v>
      </c>
      <c r="AB141" s="443">
        <f t="shared" si="29"/>
        <v>0</v>
      </c>
      <c r="AC141" s="448">
        <f t="shared" si="31"/>
        <v>0</v>
      </c>
      <c r="AD141" s="448">
        <f t="shared" si="32"/>
        <v>0</v>
      </c>
    </row>
    <row r="142" spans="1:30">
      <c r="A142" s="435">
        <v>44926</v>
      </c>
      <c r="B142" s="436" t="s">
        <v>1246</v>
      </c>
      <c r="C142" s="437" t="s">
        <v>1218</v>
      </c>
      <c r="D142" s="437" t="s">
        <v>319</v>
      </c>
      <c r="E142" s="437" t="s">
        <v>262</v>
      </c>
      <c r="F142" s="437" t="s">
        <v>111</v>
      </c>
      <c r="G142" s="437" t="s">
        <v>111</v>
      </c>
      <c r="H142" s="437" t="s">
        <v>1099</v>
      </c>
      <c r="I142" s="437" t="s">
        <v>1116</v>
      </c>
      <c r="J142" s="436" t="s">
        <v>636</v>
      </c>
      <c r="K142" s="438" t="s">
        <v>722</v>
      </c>
      <c r="L142" s="438" t="s">
        <v>726</v>
      </c>
      <c r="M142" s="438" t="s">
        <v>726</v>
      </c>
      <c r="N142" s="498">
        <v>500</v>
      </c>
      <c r="O142" s="439">
        <v>5357090.76</v>
      </c>
      <c r="P142" s="440">
        <v>500</v>
      </c>
      <c r="Q142" s="441">
        <v>1</v>
      </c>
      <c r="R142" s="602">
        <v>0</v>
      </c>
      <c r="S142" s="442">
        <f t="shared" si="30"/>
        <v>0.93334240990160122</v>
      </c>
      <c r="T142" s="443">
        <f t="shared" si="24"/>
        <v>5357090.76</v>
      </c>
      <c r="U142" s="444">
        <f t="shared" si="25"/>
        <v>-500</v>
      </c>
      <c r="V142" s="444">
        <f t="shared" si="26"/>
        <v>500</v>
      </c>
      <c r="W142" s="445">
        <f>(-SUMIFS(U$2:U142,D$2:D142,D142,B$2:B142,"追加")-IF(COUNTIF(B$2:B141,"赎回")=0,0,SUMIFS(U$2:U141,D$2:D141,D142,B$2:B141,"赎回")))/(SUMIFS(O$2:O142,D$2:D142,D142,B$2:B142,"追加")-IF(COUNTIF(B$2:B141,"赎回")=0,0,SUMIFS(O$2:O141,D$2:D141,D142,B$2:B141,"赎回")))*10000</f>
        <v>0.93334240990160122</v>
      </c>
      <c r="X142" s="443" t="str">
        <f t="shared" si="27"/>
        <v/>
      </c>
      <c r="Y142" s="446">
        <v>1.0369999999999999</v>
      </c>
      <c r="Z142" s="447">
        <f t="shared" si="28"/>
        <v>555.53031181199992</v>
      </c>
      <c r="AA142" s="571">
        <f>(SUMIFS(Z$2:Z142,D$2:D142,D142,B$2:B142,"分红再投")+SUMIFS(Z$2:Z142,D$2:D142,D142,B$2:B142,"现金分红")+SUMIFS(Z$2:Z142,D$2:D142,D142,B$2:B142,"调减")+SUMIFS(Z$2:Z142,D$2:D142,D142,B$2:B142,"追加")-SUMIFS(Z$2:Z141,D$2:D141,D142,B$2:B141,"赎回"))/(SUMIFS(O$2:O142,D$2:D142,D142,B$2:B142,"追加")-SUMIFS(O$2:O141,D$2:D141,D142,B$2:B141,"赎回")-SUMIFS(O$2:O142,D$2:D142,D142,B$2:B142,"调减")+SUMIFS(O$2:O142,D$2:D142,D142,B$2:B142,"现金分红")+SUMIFS(O$2:O142,D$2:D142,D142,B$2:B142,"分红再投"))*10000</f>
        <v>1.0369999999999999</v>
      </c>
      <c r="AB142" s="443">
        <f t="shared" si="29"/>
        <v>0</v>
      </c>
      <c r="AC142" s="448">
        <f t="shared" si="31"/>
        <v>0</v>
      </c>
      <c r="AD142" s="448">
        <f t="shared" si="32"/>
        <v>0</v>
      </c>
    </row>
    <row r="143" spans="1:30">
      <c r="A143" s="435">
        <v>44926</v>
      </c>
      <c r="B143" s="436" t="s">
        <v>1246</v>
      </c>
      <c r="C143" s="437" t="s">
        <v>1373</v>
      </c>
      <c r="D143" s="437" t="s">
        <v>383</v>
      </c>
      <c r="E143" s="437" t="s">
        <v>231</v>
      </c>
      <c r="F143" s="437" t="s">
        <v>95</v>
      </c>
      <c r="G143" s="437" t="s">
        <v>95</v>
      </c>
      <c r="H143" s="437"/>
      <c r="I143" s="437" t="s">
        <v>1443</v>
      </c>
      <c r="J143" s="436" t="s">
        <v>636</v>
      </c>
      <c r="K143" s="438" t="s">
        <v>720</v>
      </c>
      <c r="L143" s="438" t="s">
        <v>721</v>
      </c>
      <c r="M143" s="438" t="s">
        <v>721</v>
      </c>
      <c r="N143" s="498">
        <v>106.05</v>
      </c>
      <c r="O143" s="439">
        <v>993680.94</v>
      </c>
      <c r="P143" s="440">
        <v>106.05</v>
      </c>
      <c r="Q143" s="441">
        <v>1</v>
      </c>
      <c r="R143" s="602">
        <v>0</v>
      </c>
      <c r="S143" s="442">
        <f t="shared" si="30"/>
        <v>1.0672439787362733</v>
      </c>
      <c r="T143" s="443">
        <f t="shared" si="24"/>
        <v>993680.94</v>
      </c>
      <c r="U143" s="444">
        <f t="shared" si="25"/>
        <v>-106.05</v>
      </c>
      <c r="V143" s="444">
        <f t="shared" si="26"/>
        <v>106.05</v>
      </c>
      <c r="W143" s="445">
        <f>(-SUMIFS(U$2:U143,D$2:D143,D143,B$2:B143,"追加")-IF(COUNTIF(B$2:B142,"赎回")=0,0,SUMIFS(U$2:U142,D$2:D142,D143,B$2:B142,"赎回")))/(SUMIFS(O$2:O143,D$2:D143,D143,B$2:B143,"追加")-IF(COUNTIF(B$2:B142,"赎回")=0,0,SUMIFS(O$2:O142,D$2:D142,D143,B$2:B142,"赎回")))*10000</f>
        <v>1.0672439787362733</v>
      </c>
      <c r="X143" s="443" t="str">
        <f t="shared" si="27"/>
        <v/>
      </c>
      <c r="Y143" s="446">
        <v>1.0864</v>
      </c>
      <c r="Z143" s="447">
        <f t="shared" si="28"/>
        <v>107.9534973216</v>
      </c>
      <c r="AA143" s="571">
        <f>(SUMIFS(Z$2:Z143,D$2:D143,D143,B$2:B143,"分红再投")+SUMIFS(Z$2:Z143,D$2:D143,D143,B$2:B143,"现金分红")+SUMIFS(Z$2:Z143,D$2:D143,D143,B$2:B143,"调减")+SUMIFS(Z$2:Z143,D$2:D143,D143,B$2:B143,"追加")-SUMIFS(Z$2:Z142,D$2:D142,D143,B$2:B142,"赎回"))/(SUMIFS(O$2:O143,D$2:D143,D143,B$2:B143,"追加")-SUMIFS(O$2:O142,D$2:D142,D143,B$2:B142,"赎回")-SUMIFS(O$2:O143,D$2:D143,D143,B$2:B143,"调减")+SUMIFS(O$2:O143,D$2:D143,D143,B$2:B143,"现金分红")+SUMIFS(O$2:O143,D$2:D143,D143,B$2:B143,"分红再投"))*10000</f>
        <v>1.0864</v>
      </c>
      <c r="AB143" s="443">
        <f t="shared" si="29"/>
        <v>0</v>
      </c>
      <c r="AC143" s="448">
        <f t="shared" si="31"/>
        <v>0</v>
      </c>
      <c r="AD143" s="448">
        <f t="shared" si="32"/>
        <v>0</v>
      </c>
    </row>
    <row r="144" spans="1:30">
      <c r="A144" s="435">
        <v>44926</v>
      </c>
      <c r="B144" s="436" t="s">
        <v>1246</v>
      </c>
      <c r="C144" s="437" t="s">
        <v>1374</v>
      </c>
      <c r="D144" s="437" t="s">
        <v>414</v>
      </c>
      <c r="E144" s="437" t="s">
        <v>267</v>
      </c>
      <c r="F144" s="437" t="s">
        <v>1388</v>
      </c>
      <c r="G144" s="437" t="s">
        <v>1388</v>
      </c>
      <c r="H144" s="437"/>
      <c r="I144" s="437" t="s">
        <v>1444</v>
      </c>
      <c r="J144" s="436" t="s">
        <v>636</v>
      </c>
      <c r="K144" s="438" t="s">
        <v>702</v>
      </c>
      <c r="L144" s="438" t="s">
        <v>703</v>
      </c>
      <c r="M144" s="438" t="s">
        <v>703</v>
      </c>
      <c r="N144" s="498">
        <v>300</v>
      </c>
      <c r="O144" s="439">
        <v>1286286.72</v>
      </c>
      <c r="P144" s="440">
        <v>300</v>
      </c>
      <c r="Q144" s="441">
        <v>1</v>
      </c>
      <c r="R144" s="602">
        <v>0</v>
      </c>
      <c r="S144" s="442">
        <f t="shared" si="30"/>
        <v>2.3322949334344369</v>
      </c>
      <c r="T144" s="443">
        <f t="shared" si="24"/>
        <v>1286286.72</v>
      </c>
      <c r="U144" s="444">
        <f t="shared" si="25"/>
        <v>-300</v>
      </c>
      <c r="V144" s="444">
        <f t="shared" si="26"/>
        <v>300</v>
      </c>
      <c r="W144" s="445">
        <f>(-SUMIFS(U$2:U144,D$2:D144,D144,B$2:B144,"追加")-IF(COUNTIF(B$2:B143,"赎回")=0,0,SUMIFS(U$2:U143,D$2:D143,D144,B$2:B143,"赎回")))/(SUMIFS(O$2:O144,D$2:D144,D144,B$2:B144,"追加")-IF(COUNTIF(B$2:B143,"赎回")=0,0,SUMIFS(O$2:O143,D$2:D143,D144,B$2:B143,"赎回")))*10000</f>
        <v>2.3322949334344369</v>
      </c>
      <c r="X144" s="443" t="str">
        <f t="shared" si="27"/>
        <v/>
      </c>
      <c r="Y144" s="446">
        <v>2.5286</v>
      </c>
      <c r="Z144" s="447">
        <f t="shared" si="28"/>
        <v>325.25046001919998</v>
      </c>
      <c r="AA144" s="571">
        <f>(SUMIFS(Z$2:Z144,D$2:D144,D144,B$2:B144,"分红再投")+SUMIFS(Z$2:Z144,D$2:D144,D144,B$2:B144,"现金分红")+SUMIFS(Z$2:Z144,D$2:D144,D144,B$2:B144,"调减")+SUMIFS(Z$2:Z144,D$2:D144,D144,B$2:B144,"追加")-SUMIFS(Z$2:Z143,D$2:D143,D144,B$2:B143,"赎回"))/(SUMIFS(O$2:O144,D$2:D144,D144,B$2:B144,"追加")-SUMIFS(O$2:O143,D$2:D143,D144,B$2:B143,"赎回")-SUMIFS(O$2:O144,D$2:D144,D144,B$2:B144,"调减")+SUMIFS(O$2:O144,D$2:D144,D144,B$2:B144,"现金分红")+SUMIFS(O$2:O144,D$2:D144,D144,B$2:B144,"分红再投"))*10000</f>
        <v>2.5286</v>
      </c>
      <c r="AB144" s="443">
        <f t="shared" si="29"/>
        <v>0</v>
      </c>
      <c r="AC144" s="448">
        <f t="shared" si="31"/>
        <v>0</v>
      </c>
      <c r="AD144" s="448">
        <f t="shared" si="32"/>
        <v>0</v>
      </c>
    </row>
    <row r="145" spans="1:30">
      <c r="A145" s="435">
        <v>44926</v>
      </c>
      <c r="B145" s="436" t="s">
        <v>1246</v>
      </c>
      <c r="C145" s="437" t="s">
        <v>1375</v>
      </c>
      <c r="D145" s="437" t="s">
        <v>382</v>
      </c>
      <c r="E145" s="437" t="s">
        <v>271</v>
      </c>
      <c r="F145" s="437" t="s">
        <v>95</v>
      </c>
      <c r="G145" s="437" t="s">
        <v>95</v>
      </c>
      <c r="H145" s="437"/>
      <c r="I145" s="437" t="s">
        <v>1445</v>
      </c>
      <c r="J145" s="436" t="s">
        <v>636</v>
      </c>
      <c r="K145" s="438" t="s">
        <v>704</v>
      </c>
      <c r="L145" s="438" t="s">
        <v>705</v>
      </c>
      <c r="M145" s="438" t="s">
        <v>705</v>
      </c>
      <c r="N145" s="498">
        <v>200</v>
      </c>
      <c r="O145" s="439">
        <v>1607717.04</v>
      </c>
      <c r="P145" s="440">
        <v>200</v>
      </c>
      <c r="Q145" s="441">
        <v>1</v>
      </c>
      <c r="R145" s="602">
        <v>0</v>
      </c>
      <c r="S145" s="442">
        <f t="shared" si="30"/>
        <v>1.2440000013932799</v>
      </c>
      <c r="T145" s="443">
        <f t="shared" si="24"/>
        <v>1607717.04</v>
      </c>
      <c r="U145" s="444">
        <f t="shared" si="25"/>
        <v>-200</v>
      </c>
      <c r="V145" s="444">
        <f t="shared" si="26"/>
        <v>200</v>
      </c>
      <c r="W145" s="445">
        <f>(-SUMIFS(U$2:U145,D$2:D145,D145,B$2:B145,"追加")-IF(COUNTIF(B$2:B144,"赎回")=0,0,SUMIFS(U$2:U144,D$2:D144,D145,B$2:B144,"赎回")))/(SUMIFS(O$2:O145,D$2:D145,D145,B$2:B145,"追加")-IF(COUNTIF(B$2:B144,"赎回")=0,0,SUMIFS(O$2:O144,D$2:D144,D145,B$2:B144,"赎回")))*10000</f>
        <v>1.2440000013932799</v>
      </c>
      <c r="X145" s="443" t="str">
        <f t="shared" si="27"/>
        <v/>
      </c>
      <c r="Y145" s="446">
        <v>1.1988000000000001</v>
      </c>
      <c r="Z145" s="447">
        <f t="shared" si="28"/>
        <v>192.73311875520002</v>
      </c>
      <c r="AA145" s="571">
        <f>(SUMIFS(Z$2:Z145,D$2:D145,D145,B$2:B145,"分红再投")+SUMIFS(Z$2:Z145,D$2:D145,D145,B$2:B145,"现金分红")+SUMIFS(Z$2:Z145,D$2:D145,D145,B$2:B145,"调减")+SUMIFS(Z$2:Z145,D$2:D145,D145,B$2:B145,"追加")-SUMIFS(Z$2:Z144,D$2:D144,D145,B$2:B144,"赎回"))/(SUMIFS(O$2:O145,D$2:D145,D145,B$2:B145,"追加")-SUMIFS(O$2:O144,D$2:D144,D145,B$2:B144,"赎回")-SUMIFS(O$2:O145,D$2:D145,D145,B$2:B145,"调减")+SUMIFS(O$2:O145,D$2:D145,D145,B$2:B145,"现金分红")+SUMIFS(O$2:O145,D$2:D145,D145,B$2:B145,"分红再投"))*10000</f>
        <v>1.1988000000000001</v>
      </c>
      <c r="AB145" s="443">
        <f t="shared" si="29"/>
        <v>0</v>
      </c>
      <c r="AC145" s="448">
        <f t="shared" si="31"/>
        <v>0</v>
      </c>
      <c r="AD145" s="448">
        <f t="shared" si="32"/>
        <v>0</v>
      </c>
    </row>
    <row r="146" spans="1:30">
      <c r="A146" s="435">
        <v>44926</v>
      </c>
      <c r="B146" s="436" t="s">
        <v>1246</v>
      </c>
      <c r="C146" s="437" t="s">
        <v>1376</v>
      </c>
      <c r="D146" s="437" t="s">
        <v>411</v>
      </c>
      <c r="E146" s="437" t="s">
        <v>589</v>
      </c>
      <c r="F146" s="437" t="s">
        <v>1384</v>
      </c>
      <c r="G146" s="437" t="s">
        <v>1384</v>
      </c>
      <c r="H146" s="437"/>
      <c r="I146" s="437" t="s">
        <v>1446</v>
      </c>
      <c r="J146" s="436" t="s">
        <v>636</v>
      </c>
      <c r="K146" s="438" t="s">
        <v>727</v>
      </c>
      <c r="L146" s="438" t="s">
        <v>728</v>
      </c>
      <c r="M146" s="438" t="s">
        <v>728</v>
      </c>
      <c r="N146" s="498">
        <v>200</v>
      </c>
      <c r="O146" s="439">
        <v>2218120.81</v>
      </c>
      <c r="P146" s="440">
        <v>200</v>
      </c>
      <c r="Q146" s="441">
        <v>1</v>
      </c>
      <c r="R146" s="602">
        <v>0</v>
      </c>
      <c r="S146" s="442">
        <f t="shared" si="30"/>
        <v>0.9016641433520477</v>
      </c>
      <c r="T146" s="443">
        <f t="shared" si="24"/>
        <v>2218120.81</v>
      </c>
      <c r="U146" s="444">
        <f t="shared" si="25"/>
        <v>-200</v>
      </c>
      <c r="V146" s="444">
        <f t="shared" si="26"/>
        <v>200</v>
      </c>
      <c r="W146" s="445">
        <f>(-SUMIFS(U$2:U146,D$2:D146,D146,B$2:B146,"追加")-IF(COUNTIF(B$2:B145,"赎回")=0,0,SUMIFS(U$2:U145,D$2:D145,D146,B$2:B145,"赎回")))/(SUMIFS(O$2:O146,D$2:D146,D146,B$2:B146,"追加")-IF(COUNTIF(B$2:B145,"赎回")=0,0,SUMIFS(O$2:O145,D$2:D145,D146,B$2:B145,"赎回")))*10000</f>
        <v>0.9016641433520477</v>
      </c>
      <c r="X146" s="443" t="str">
        <f t="shared" si="27"/>
        <v/>
      </c>
      <c r="Y146" s="446">
        <v>0.99</v>
      </c>
      <c r="Z146" s="447">
        <f t="shared" si="28"/>
        <v>219.59396019000002</v>
      </c>
      <c r="AA146" s="571">
        <f>(SUMIFS(Z$2:Z146,D$2:D146,D146,B$2:B146,"分红再投")+SUMIFS(Z$2:Z146,D$2:D146,D146,B$2:B146,"现金分红")+SUMIFS(Z$2:Z146,D$2:D146,D146,B$2:B146,"调减")+SUMIFS(Z$2:Z146,D$2:D146,D146,B$2:B146,"追加")-SUMIFS(Z$2:Z145,D$2:D145,D146,B$2:B145,"赎回"))/(SUMIFS(O$2:O146,D$2:D146,D146,B$2:B146,"追加")-SUMIFS(O$2:O145,D$2:D145,D146,B$2:B145,"赎回")-SUMIFS(O$2:O146,D$2:D146,D146,B$2:B146,"调减")+SUMIFS(O$2:O146,D$2:D146,D146,B$2:B146,"现金分红")+SUMIFS(O$2:O146,D$2:D146,D146,B$2:B146,"分红再投"))*10000</f>
        <v>0.9900000000000001</v>
      </c>
      <c r="AB146" s="443">
        <f t="shared" si="29"/>
        <v>0</v>
      </c>
      <c r="AC146" s="448">
        <f t="shared" si="31"/>
        <v>0</v>
      </c>
      <c r="AD146" s="448">
        <f t="shared" si="32"/>
        <v>0</v>
      </c>
    </row>
    <row r="147" spans="1:30">
      <c r="A147" s="435">
        <v>44926</v>
      </c>
      <c r="B147" s="436" t="s">
        <v>1246</v>
      </c>
      <c r="C147" s="437" t="s">
        <v>1377</v>
      </c>
      <c r="D147" s="437" t="s">
        <v>316</v>
      </c>
      <c r="E147" s="437" t="s">
        <v>277</v>
      </c>
      <c r="F147" s="437" t="s">
        <v>111</v>
      </c>
      <c r="G147" s="437" t="s">
        <v>111</v>
      </c>
      <c r="H147" s="437" t="s">
        <v>1093</v>
      </c>
      <c r="I147" s="437" t="s">
        <v>1116</v>
      </c>
      <c r="J147" s="436" t="s">
        <v>636</v>
      </c>
      <c r="K147" s="438" t="s">
        <v>679</v>
      </c>
      <c r="L147" s="438" t="s">
        <v>682</v>
      </c>
      <c r="M147" s="438" t="s">
        <v>682</v>
      </c>
      <c r="N147" s="498">
        <v>500</v>
      </c>
      <c r="O147" s="439">
        <v>3355254.33</v>
      </c>
      <c r="P147" s="440">
        <v>500</v>
      </c>
      <c r="Q147" s="441">
        <v>1</v>
      </c>
      <c r="R147" s="602">
        <v>0</v>
      </c>
      <c r="S147" s="442">
        <f t="shared" si="30"/>
        <v>1.4901999992352293</v>
      </c>
      <c r="T147" s="443">
        <f t="shared" si="24"/>
        <v>3355254.33</v>
      </c>
      <c r="U147" s="444">
        <f t="shared" si="25"/>
        <v>-500</v>
      </c>
      <c r="V147" s="444">
        <f t="shared" si="26"/>
        <v>500</v>
      </c>
      <c r="W147" s="445">
        <f>(-SUMIFS(U$2:U147,D$2:D147,D147,B$2:B147,"追加")-IF(COUNTIF(B$2:B146,"赎回")=0,0,SUMIFS(U$2:U146,D$2:D146,D147,B$2:B146,"赎回")))/(SUMIFS(O$2:O147,D$2:D147,D147,B$2:B147,"追加")-IF(COUNTIF(B$2:B146,"赎回")=0,0,SUMIFS(O$2:O146,D$2:D146,D147,B$2:B146,"赎回")))*10000</f>
        <v>1.4901999992352293</v>
      </c>
      <c r="X147" s="443" t="str">
        <f t="shared" si="27"/>
        <v/>
      </c>
      <c r="Y147" s="446">
        <v>1.3297000000000001</v>
      </c>
      <c r="Z147" s="447">
        <f t="shared" si="28"/>
        <v>446.14816826010002</v>
      </c>
      <c r="AA147" s="571">
        <f>(SUMIFS(Z$2:Z147,D$2:D147,D147,B$2:B147,"分红再投")+SUMIFS(Z$2:Z147,D$2:D147,D147,B$2:B147,"现金分红")+SUMIFS(Z$2:Z147,D$2:D147,D147,B$2:B147,"调减")+SUMIFS(Z$2:Z147,D$2:D147,D147,B$2:B147,"追加")-SUMIFS(Z$2:Z146,D$2:D146,D147,B$2:B146,"赎回"))/(SUMIFS(O$2:O147,D$2:D147,D147,B$2:B147,"追加")-SUMIFS(O$2:O146,D$2:D146,D147,B$2:B146,"赎回")-SUMIFS(O$2:O147,D$2:D147,D147,B$2:B147,"调减")+SUMIFS(O$2:O147,D$2:D147,D147,B$2:B147,"现金分红")+SUMIFS(O$2:O147,D$2:D147,D147,B$2:B147,"分红再投"))*10000</f>
        <v>1.3296999999999999</v>
      </c>
      <c r="AB147" s="443">
        <f t="shared" si="29"/>
        <v>0</v>
      </c>
      <c r="AC147" s="448">
        <f t="shared" si="31"/>
        <v>0</v>
      </c>
      <c r="AD147" s="448">
        <f t="shared" si="32"/>
        <v>0</v>
      </c>
    </row>
    <row r="148" spans="1:30">
      <c r="A148" s="435">
        <v>44926</v>
      </c>
      <c r="B148" s="436" t="s">
        <v>1246</v>
      </c>
      <c r="C148" s="437" t="s">
        <v>1378</v>
      </c>
      <c r="D148" s="437" t="s">
        <v>379</v>
      </c>
      <c r="E148" s="437" t="s">
        <v>280</v>
      </c>
      <c r="F148" s="437" t="s">
        <v>95</v>
      </c>
      <c r="G148" s="437" t="s">
        <v>95</v>
      </c>
      <c r="H148" s="437"/>
      <c r="I148" s="437" t="s">
        <v>1121</v>
      </c>
      <c r="J148" s="436" t="s">
        <v>636</v>
      </c>
      <c r="K148" s="438" t="s">
        <v>741</v>
      </c>
      <c r="L148" s="438" t="s">
        <v>743</v>
      </c>
      <c r="M148" s="438" t="s">
        <v>743</v>
      </c>
      <c r="N148" s="498">
        <v>990</v>
      </c>
      <c r="O148" s="439">
        <v>9384717.6099999994</v>
      </c>
      <c r="P148" s="440">
        <v>990</v>
      </c>
      <c r="Q148" s="441">
        <v>1</v>
      </c>
      <c r="R148" s="602">
        <v>0</v>
      </c>
      <c r="S148" s="442">
        <f t="shared" si="30"/>
        <v>1.0549065418282735</v>
      </c>
      <c r="T148" s="443">
        <f t="shared" si="24"/>
        <v>9384717.6099999994</v>
      </c>
      <c r="U148" s="444">
        <f t="shared" si="25"/>
        <v>-990</v>
      </c>
      <c r="V148" s="444">
        <f t="shared" si="26"/>
        <v>990</v>
      </c>
      <c r="W148" s="445">
        <f>(-SUMIFS(U$2:U148,D$2:D148,D148,B$2:B148,"追加")-IF(COUNTIF(B$2:B147,"赎回")=0,0,SUMIFS(U$2:U147,D$2:D147,D148,B$2:B147,"赎回")))/(SUMIFS(O$2:O148,D$2:D148,D148,B$2:B148,"追加")-IF(COUNTIF(B$2:B147,"赎回")=0,0,SUMIFS(O$2:O147,D$2:D147,D148,B$2:B147,"赎回")))*10000</f>
        <v>1.0549065418282735</v>
      </c>
      <c r="X148" s="443" t="str">
        <f t="shared" si="27"/>
        <v/>
      </c>
      <c r="Y148" s="446">
        <v>1.026</v>
      </c>
      <c r="Z148" s="447">
        <f t="shared" si="28"/>
        <v>962.87202678599988</v>
      </c>
      <c r="AA148" s="571">
        <f>(SUMIFS(Z$2:Z148,D$2:D148,D148,B$2:B148,"分红再投")+SUMIFS(Z$2:Z148,D$2:D148,D148,B$2:B148,"现金分红")+SUMIFS(Z$2:Z148,D$2:D148,D148,B$2:B148,"调减")+SUMIFS(Z$2:Z148,D$2:D148,D148,B$2:B148,"追加")-SUMIFS(Z$2:Z147,D$2:D147,D148,B$2:B147,"赎回"))/(SUMIFS(O$2:O148,D$2:D148,D148,B$2:B148,"追加")-SUMIFS(O$2:O147,D$2:D147,D148,B$2:B147,"赎回")-SUMIFS(O$2:O148,D$2:D148,D148,B$2:B148,"调减")+SUMIFS(O$2:O148,D$2:D148,D148,B$2:B148,"现金分红")+SUMIFS(O$2:O148,D$2:D148,D148,B$2:B148,"分红再投"))*10000</f>
        <v>1.026</v>
      </c>
      <c r="AB148" s="443">
        <f t="shared" si="29"/>
        <v>0</v>
      </c>
      <c r="AC148" s="448">
        <f t="shared" si="31"/>
        <v>0</v>
      </c>
      <c r="AD148" s="448">
        <f t="shared" si="32"/>
        <v>0</v>
      </c>
    </row>
    <row r="149" spans="1:30">
      <c r="A149" s="435">
        <v>44926</v>
      </c>
      <c r="B149" s="436" t="s">
        <v>1246</v>
      </c>
      <c r="C149" s="437" t="s">
        <v>1379</v>
      </c>
      <c r="D149" s="437" t="s">
        <v>377</v>
      </c>
      <c r="E149" s="437" t="s">
        <v>226</v>
      </c>
      <c r="F149" s="437" t="s">
        <v>95</v>
      </c>
      <c r="G149" s="437" t="s">
        <v>95</v>
      </c>
      <c r="H149" s="437"/>
      <c r="I149" s="437" t="s">
        <v>1429</v>
      </c>
      <c r="J149" s="436" t="s">
        <v>636</v>
      </c>
      <c r="K149" s="438" t="s">
        <v>718</v>
      </c>
      <c r="L149" s="438" t="s">
        <v>719</v>
      </c>
      <c r="M149" s="438" t="s">
        <v>719</v>
      </c>
      <c r="N149" s="498">
        <v>200</v>
      </c>
      <c r="O149" s="439">
        <v>2108967.7400000002</v>
      </c>
      <c r="P149" s="440">
        <v>200</v>
      </c>
      <c r="Q149" s="441">
        <v>1</v>
      </c>
      <c r="R149" s="602">
        <v>0</v>
      </c>
      <c r="S149" s="442">
        <f t="shared" si="30"/>
        <v>0.94833124379607614</v>
      </c>
      <c r="T149" s="443">
        <f t="shared" si="24"/>
        <v>2108967.7400000002</v>
      </c>
      <c r="U149" s="444">
        <f t="shared" si="25"/>
        <v>-200</v>
      </c>
      <c r="V149" s="444">
        <f t="shared" si="26"/>
        <v>200</v>
      </c>
      <c r="W149" s="445">
        <f>(-SUMIFS(U$2:U149,D$2:D149,D149,B$2:B149,"追加")-IF(COUNTIF(B$2:B148,"赎回")=0,0,SUMIFS(U$2:U148,D$2:D148,D149,B$2:B148,"赎回")))/(SUMIFS(O$2:O149,D$2:D149,D149,B$2:B149,"追加")-IF(COUNTIF(B$2:B148,"赎回")=0,0,SUMIFS(O$2:O148,D$2:D148,D149,B$2:B148,"赎回")))*10000</f>
        <v>0.94833124379607614</v>
      </c>
      <c r="X149" s="443" t="str">
        <f t="shared" si="27"/>
        <v/>
      </c>
      <c r="Y149" s="446">
        <v>1.0149999999999999</v>
      </c>
      <c r="Z149" s="447">
        <f t="shared" si="28"/>
        <v>214.06022560999997</v>
      </c>
      <c r="AA149" s="571">
        <f>(SUMIFS(Z$2:Z149,D$2:D149,D149,B$2:B149,"分红再投")+SUMIFS(Z$2:Z149,D$2:D149,D149,B$2:B149,"现金分红")+SUMIFS(Z$2:Z149,D$2:D149,D149,B$2:B149,"调减")+SUMIFS(Z$2:Z149,D$2:D149,D149,B$2:B149,"追加")-SUMIFS(Z$2:Z148,D$2:D148,D149,B$2:B148,"赎回"))/(SUMIFS(O$2:O149,D$2:D149,D149,B$2:B149,"追加")-SUMIFS(O$2:O148,D$2:D148,D149,B$2:B148,"赎回")-SUMIFS(O$2:O149,D$2:D149,D149,B$2:B149,"调减")+SUMIFS(O$2:O149,D$2:D149,D149,B$2:B149,"现金分红")+SUMIFS(O$2:O149,D$2:D149,D149,B$2:B149,"分红再投"))*10000</f>
        <v>1.0149999999999997</v>
      </c>
      <c r="AB149" s="443">
        <f t="shared" si="29"/>
        <v>0</v>
      </c>
      <c r="AC149" s="448">
        <f t="shared" si="31"/>
        <v>0</v>
      </c>
      <c r="AD149" s="448">
        <f t="shared" si="32"/>
        <v>0</v>
      </c>
    </row>
    <row r="150" spans="1:30" s="48" customFormat="1">
      <c r="A150" s="449">
        <v>44926</v>
      </c>
      <c r="B150" s="450" t="s">
        <v>1246</v>
      </c>
      <c r="C150" s="451" t="s">
        <v>1380</v>
      </c>
      <c r="D150" s="451" t="s">
        <v>1128</v>
      </c>
      <c r="E150" s="451" t="s">
        <v>288</v>
      </c>
      <c r="F150" s="451" t="s">
        <v>1388</v>
      </c>
      <c r="G150" s="451" t="s">
        <v>1388</v>
      </c>
      <c r="H150" s="451"/>
      <c r="I150" s="451" t="s">
        <v>1447</v>
      </c>
      <c r="J150" s="450" t="s">
        <v>636</v>
      </c>
      <c r="K150" s="452" t="s">
        <v>736</v>
      </c>
      <c r="L150" s="452" t="s">
        <v>738</v>
      </c>
      <c r="M150" s="452" t="s">
        <v>738</v>
      </c>
      <c r="N150" s="499">
        <v>500</v>
      </c>
      <c r="O150" s="453">
        <v>4629629.63</v>
      </c>
      <c r="P150" s="454">
        <v>500</v>
      </c>
      <c r="Q150" s="455">
        <v>1</v>
      </c>
      <c r="R150" s="602">
        <v>0</v>
      </c>
      <c r="S150" s="461">
        <f t="shared" si="30"/>
        <v>1.0799999999136001</v>
      </c>
      <c r="T150" s="457">
        <f t="shared" si="24"/>
        <v>4629629.63</v>
      </c>
      <c r="U150" s="458">
        <f t="shared" si="25"/>
        <v>-500</v>
      </c>
      <c r="V150" s="458">
        <f t="shared" si="26"/>
        <v>500</v>
      </c>
      <c r="W150" s="496">
        <f>(-SUMIFS(U$2:U150,D$2:D150,D150,B$2:B150,"追加")-IF(COUNTIF(B$2:B149,"赎回")=0,0,SUMIFS(U$2:U149,D$2:D149,D150,B$2:B149,"赎回")))/(SUMIFS(O$2:O150,D$2:D150,D150,B$2:B150,"追加")-IF(COUNTIF(B$2:B149,"赎回")=0,0,SUMIFS(O$2:O149,D$2:D149,D150,B$2:B149,"赎回")))*10000</f>
        <v>1.0799999999136001</v>
      </c>
      <c r="X150" s="457" t="str">
        <f t="shared" si="27"/>
        <v/>
      </c>
      <c r="Y150" s="459">
        <v>1.1535</v>
      </c>
      <c r="Z150" s="460">
        <f t="shared" si="28"/>
        <v>534.02777782049998</v>
      </c>
      <c r="AA150" s="571">
        <f>(SUMIFS(Z$2:Z150,D$2:D150,D150,B$2:B150,"分红再投")+SUMIFS(Z$2:Z150,D$2:D150,D150,B$2:B150,"现金分红")+SUMIFS(Z$2:Z150,D$2:D150,D150,B$2:B150,"调减")+SUMIFS(Z$2:Z150,D$2:D150,D150,B$2:B150,"追加")-SUMIFS(Z$2:Z149,D$2:D149,D150,B$2:B149,"赎回"))/(SUMIFS(O$2:O150,D$2:D150,D150,B$2:B150,"追加")-SUMIFS(O$2:O149,D$2:D149,D150,B$2:B149,"赎回")-SUMIFS(O$2:O150,D$2:D150,D150,B$2:B150,"调减")+SUMIFS(O$2:O150,D$2:D150,D150,B$2:B150,"现金分红")+SUMIFS(O$2:O150,D$2:D150,D150,B$2:B150,"分红再投"))*10000</f>
        <v>1.1535</v>
      </c>
      <c r="AB150" s="457">
        <f t="shared" si="29"/>
        <v>0</v>
      </c>
      <c r="AC150" s="448">
        <f t="shared" si="31"/>
        <v>0</v>
      </c>
      <c r="AD150" s="448">
        <f t="shared" si="32"/>
        <v>0</v>
      </c>
    </row>
    <row r="151" spans="1:30">
      <c r="A151" s="435">
        <v>44926</v>
      </c>
      <c r="B151" s="436" t="s">
        <v>1246</v>
      </c>
      <c r="C151" s="437" t="s">
        <v>1381</v>
      </c>
      <c r="D151" s="437" t="s">
        <v>1137</v>
      </c>
      <c r="E151" s="437" t="s">
        <v>291</v>
      </c>
      <c r="F151" s="437" t="s">
        <v>1388</v>
      </c>
      <c r="G151" s="437" t="s">
        <v>1388</v>
      </c>
      <c r="H151" s="437"/>
      <c r="I151" s="437" t="s">
        <v>1448</v>
      </c>
      <c r="J151" s="436" t="s">
        <v>636</v>
      </c>
      <c r="K151" s="438" t="s">
        <v>741</v>
      </c>
      <c r="L151" s="438" t="s">
        <v>745</v>
      </c>
      <c r="M151" s="438" t="s">
        <v>745</v>
      </c>
      <c r="N151" s="498">
        <v>200</v>
      </c>
      <c r="O151" s="439">
        <v>1754232.08</v>
      </c>
      <c r="P151" s="440">
        <v>200</v>
      </c>
      <c r="Q151" s="441">
        <v>1</v>
      </c>
      <c r="R151" s="602">
        <v>0</v>
      </c>
      <c r="S151" s="442">
        <f t="shared" si="30"/>
        <v>1.1401000031877195</v>
      </c>
      <c r="T151" s="443">
        <f t="shared" si="24"/>
        <v>1754232.08</v>
      </c>
      <c r="U151" s="444">
        <f t="shared" si="25"/>
        <v>-200</v>
      </c>
      <c r="V151" s="444">
        <f t="shared" si="26"/>
        <v>200</v>
      </c>
      <c r="W151" s="445">
        <f>(-SUMIFS(U$2:U151,D$2:D151,D151,B$2:B151,"追加")-IF(COUNTIF(B$2:B150,"赎回")=0,0,SUMIFS(U$2:U150,D$2:D150,D151,B$2:B150,"赎回")))/(SUMIFS(O$2:O151,D$2:D151,D151,B$2:B151,"追加")-IF(COUNTIF(B$2:B150,"赎回")=0,0,SUMIFS(O$2:O150,D$2:D150,D151,B$2:B150,"赎回")))*10000</f>
        <v>1.1401000031877195</v>
      </c>
      <c r="X151" s="443" t="str">
        <f t="shared" si="27"/>
        <v/>
      </c>
      <c r="Y151" s="446">
        <v>0.99439999999999995</v>
      </c>
      <c r="Z151" s="447">
        <f t="shared" si="28"/>
        <v>174.44083803519999</v>
      </c>
      <c r="AA151" s="571">
        <f>(SUMIFS(Z$2:Z151,D$2:D151,D151,B$2:B151,"分红再投")+SUMIFS(Z$2:Z151,D$2:D151,D151,B$2:B151,"现金分红")+SUMIFS(Z$2:Z151,D$2:D151,D151,B$2:B151,"调减")+SUMIFS(Z$2:Z151,D$2:D151,D151,B$2:B151,"追加")-SUMIFS(Z$2:Z150,D$2:D150,D151,B$2:B150,"赎回"))/(SUMIFS(O$2:O151,D$2:D151,D151,B$2:B151,"追加")-SUMIFS(O$2:O150,D$2:D150,D151,B$2:B150,"赎回")-SUMIFS(O$2:O151,D$2:D151,D151,B$2:B151,"调减")+SUMIFS(O$2:O151,D$2:D151,D151,B$2:B151,"现金分红")+SUMIFS(O$2:O151,D$2:D151,D151,B$2:B151,"分红再投"))*10000</f>
        <v>0.99439999999999984</v>
      </c>
      <c r="AB151" s="443">
        <f t="shared" si="29"/>
        <v>0</v>
      </c>
      <c r="AC151" s="448">
        <f t="shared" si="31"/>
        <v>0</v>
      </c>
      <c r="AD151" s="448">
        <f t="shared" si="32"/>
        <v>0</v>
      </c>
    </row>
    <row r="152" spans="1:30">
      <c r="A152" s="435">
        <v>44926</v>
      </c>
      <c r="B152" s="436" t="s">
        <v>1246</v>
      </c>
      <c r="C152" s="437" t="s">
        <v>1219</v>
      </c>
      <c r="D152" s="437" t="s">
        <v>447</v>
      </c>
      <c r="E152" s="437" t="s">
        <v>1092</v>
      </c>
      <c r="F152" s="437" t="s">
        <v>1164</v>
      </c>
      <c r="G152" s="437" t="s">
        <v>1164</v>
      </c>
      <c r="H152" s="437" t="s">
        <v>1096</v>
      </c>
      <c r="I152" s="437" t="s">
        <v>1120</v>
      </c>
      <c r="J152" s="436" t="s">
        <v>636</v>
      </c>
      <c r="K152" s="438" t="s">
        <v>675</v>
      </c>
      <c r="L152" s="438" t="s">
        <v>676</v>
      </c>
      <c r="M152" s="438" t="s">
        <v>676</v>
      </c>
      <c r="N152" s="498">
        <v>200</v>
      </c>
      <c r="O152" s="439">
        <v>1122964.6299999999</v>
      </c>
      <c r="P152" s="440">
        <v>200</v>
      </c>
      <c r="Q152" s="441">
        <v>1</v>
      </c>
      <c r="R152" s="602">
        <v>0</v>
      </c>
      <c r="S152" s="442">
        <f t="shared" si="30"/>
        <v>1.780999994630285</v>
      </c>
      <c r="T152" s="443">
        <f t="shared" si="24"/>
        <v>1122964.6299999999</v>
      </c>
      <c r="U152" s="444">
        <f t="shared" si="25"/>
        <v>-200</v>
      </c>
      <c r="V152" s="444">
        <f t="shared" si="26"/>
        <v>200</v>
      </c>
      <c r="W152" s="445">
        <f>(-SUMIFS(U$2:U152,D$2:D152,D152,B$2:B152,"追加")-IF(COUNTIF(B$2:B151,"赎回")=0,0,SUMIFS(U$2:U151,D$2:D151,D152,B$2:B151,"赎回")))/(SUMIFS(O$2:O152,D$2:D152,D152,B$2:B152,"追加")-IF(COUNTIF(B$2:B151,"赎回")=0,0,SUMIFS(O$2:O151,D$2:D151,D152,B$2:B151,"赎回")))*10000</f>
        <v>1.780999994630285</v>
      </c>
      <c r="X152" s="443" t="str">
        <f t="shared" si="27"/>
        <v/>
      </c>
      <c r="Y152" s="446">
        <v>2.0139999999999998</v>
      </c>
      <c r="Z152" s="447">
        <f t="shared" si="28"/>
        <v>226.16507648199996</v>
      </c>
      <c r="AA152" s="571">
        <f>(SUMIFS(Z$2:Z152,D$2:D152,D152,B$2:B152,"分红再投")+SUMIFS(Z$2:Z152,D$2:D152,D152,B$2:B152,"现金分红")+SUMIFS(Z$2:Z152,D$2:D152,D152,B$2:B152,"调减")+SUMIFS(Z$2:Z152,D$2:D152,D152,B$2:B152,"追加")-SUMIFS(Z$2:Z151,D$2:D151,D152,B$2:B151,"赎回"))/(SUMIFS(O$2:O152,D$2:D152,D152,B$2:B152,"追加")-SUMIFS(O$2:O151,D$2:D151,D152,B$2:B151,"赎回")-SUMIFS(O$2:O152,D$2:D152,D152,B$2:B152,"调减")+SUMIFS(O$2:O152,D$2:D152,D152,B$2:B152,"现金分红")+SUMIFS(O$2:O152,D$2:D152,D152,B$2:B152,"分红再投"))*10000</f>
        <v>2.0139999999999998</v>
      </c>
      <c r="AB152" s="443">
        <f t="shared" si="29"/>
        <v>0</v>
      </c>
      <c r="AC152" s="448">
        <f t="shared" si="31"/>
        <v>0</v>
      </c>
      <c r="AD152" s="448">
        <f t="shared" si="32"/>
        <v>0</v>
      </c>
    </row>
    <row r="153" spans="1:30">
      <c r="A153" s="435">
        <v>44926</v>
      </c>
      <c r="B153" s="436" t="s">
        <v>1246</v>
      </c>
      <c r="C153" s="437" t="s">
        <v>1382</v>
      </c>
      <c r="D153" s="437" t="s">
        <v>451</v>
      </c>
      <c r="E153" s="437" t="s">
        <v>298</v>
      </c>
      <c r="F153" s="437" t="s">
        <v>95</v>
      </c>
      <c r="G153" s="437" t="s">
        <v>95</v>
      </c>
      <c r="H153" s="437"/>
      <c r="I153" s="437" t="s">
        <v>1449</v>
      </c>
      <c r="J153" s="436" t="s">
        <v>636</v>
      </c>
      <c r="K153" s="438" t="s">
        <v>730</v>
      </c>
      <c r="L153" s="438" t="s">
        <v>731</v>
      </c>
      <c r="M153" s="438" t="s">
        <v>731</v>
      </c>
      <c r="N153" s="498">
        <v>300.00000999999997</v>
      </c>
      <c r="O153" s="439">
        <v>3060540.18</v>
      </c>
      <c r="P153" s="440">
        <v>300.00000999999997</v>
      </c>
      <c r="Q153" s="441">
        <v>1</v>
      </c>
      <c r="R153" s="602">
        <v>0</v>
      </c>
      <c r="S153" s="442">
        <f t="shared" si="30"/>
        <v>0.9802191520321748</v>
      </c>
      <c r="T153" s="443">
        <f t="shared" si="24"/>
        <v>3060540.18</v>
      </c>
      <c r="U153" s="444">
        <f t="shared" si="25"/>
        <v>-300.00000999999997</v>
      </c>
      <c r="V153" s="444">
        <f t="shared" si="26"/>
        <v>300.00000999999997</v>
      </c>
      <c r="W153" s="445">
        <f>(-SUMIFS(U$2:U153,D$2:D153,D153,B$2:B153,"追加")-IF(COUNTIF(B$2:B152,"赎回")=0,0,SUMIFS(U$2:U152,D$2:D152,D153,B$2:B152,"赎回")))/(SUMIFS(O$2:O153,D$2:D153,D153,B$2:B153,"追加")-IF(COUNTIF(B$2:B152,"赎回")=0,0,SUMIFS(O$2:O152,D$2:D152,D153,B$2:B152,"赎回")))*10000</f>
        <v>0.9802191520321748</v>
      </c>
      <c r="X153" s="443" t="str">
        <f t="shared" si="27"/>
        <v/>
      </c>
      <c r="Y153" s="446">
        <v>1.208</v>
      </c>
      <c r="Z153" s="447">
        <f t="shared" si="28"/>
        <v>369.71325374399999</v>
      </c>
      <c r="AA153" s="571">
        <f>(SUMIFS(Z$2:Z153,D$2:D153,D153,B$2:B153,"分红再投")+SUMIFS(Z$2:Z153,D$2:D153,D153,B$2:B153,"现金分红")+SUMIFS(Z$2:Z153,D$2:D153,D153,B$2:B153,"调减")+SUMIFS(Z$2:Z153,D$2:D153,D153,B$2:B153,"追加")-SUMIFS(Z$2:Z152,D$2:D152,D153,B$2:B152,"赎回"))/(SUMIFS(O$2:O153,D$2:D153,D153,B$2:B153,"追加")-SUMIFS(O$2:O152,D$2:D152,D153,B$2:B152,"赎回")-SUMIFS(O$2:O153,D$2:D153,D153,B$2:B153,"调减")+SUMIFS(O$2:O153,D$2:D153,D153,B$2:B153,"现金分红")+SUMIFS(O$2:O153,D$2:D153,D153,B$2:B153,"分红再投"))*10000</f>
        <v>1.2079999999999997</v>
      </c>
      <c r="AB153" s="443">
        <f t="shared" si="29"/>
        <v>0</v>
      </c>
      <c r="AC153" s="448">
        <f t="shared" si="31"/>
        <v>0</v>
      </c>
      <c r="AD153" s="448">
        <f t="shared" si="32"/>
        <v>0</v>
      </c>
    </row>
    <row r="154" spans="1:30">
      <c r="A154" s="435">
        <v>44926</v>
      </c>
      <c r="B154" s="436" t="s">
        <v>1246</v>
      </c>
      <c r="C154" s="437" t="s">
        <v>1383</v>
      </c>
      <c r="D154" s="437" t="s">
        <v>454</v>
      </c>
      <c r="E154" s="437" t="s">
        <v>303</v>
      </c>
      <c r="F154" s="437" t="s">
        <v>111</v>
      </c>
      <c r="G154" s="437" t="s">
        <v>111</v>
      </c>
      <c r="H154" s="437" t="s">
        <v>1093</v>
      </c>
      <c r="I154" s="437" t="s">
        <v>1116</v>
      </c>
      <c r="J154" s="436" t="s">
        <v>636</v>
      </c>
      <c r="K154" s="438" t="s">
        <v>763</v>
      </c>
      <c r="L154" s="438" t="s">
        <v>764</v>
      </c>
      <c r="M154" s="438" t="s">
        <v>764</v>
      </c>
      <c r="N154" s="498">
        <v>200.00001</v>
      </c>
      <c r="O154" s="439">
        <v>1586420.06</v>
      </c>
      <c r="P154" s="440">
        <v>200.00001</v>
      </c>
      <c r="Q154" s="441">
        <v>1</v>
      </c>
      <c r="R154" s="602">
        <v>0</v>
      </c>
      <c r="S154" s="442">
        <f t="shared" si="30"/>
        <v>1.2607002082411893</v>
      </c>
      <c r="T154" s="443">
        <f t="shared" si="24"/>
        <v>1586420.06</v>
      </c>
      <c r="U154" s="444">
        <f t="shared" si="25"/>
        <v>-200.00001</v>
      </c>
      <c r="V154" s="444">
        <f t="shared" si="26"/>
        <v>200.00001</v>
      </c>
      <c r="W154" s="445">
        <f>(-SUMIFS(U$2:U154,D$2:D154,D154,B$2:B154,"追加")-IF(COUNTIF(B$2:B153,"赎回")=0,0,SUMIFS(U$2:U153,D$2:D153,D154,B$2:B153,"赎回")))/(SUMIFS(O$2:O154,D$2:D154,D154,B$2:B154,"追加")-IF(COUNTIF(B$2:B153,"赎回")=0,0,SUMIFS(O$2:O153,D$2:D153,D154,B$2:B153,"赎回")))*10000</f>
        <v>1.2607002082411893</v>
      </c>
      <c r="X154" s="443" t="str">
        <f t="shared" si="27"/>
        <v/>
      </c>
      <c r="Y154" s="446">
        <v>1.5880000000000001</v>
      </c>
      <c r="Z154" s="447">
        <f t="shared" si="28"/>
        <v>251.92350552800005</v>
      </c>
      <c r="AA154" s="571">
        <f>(SUMIFS(Z$2:Z154,D$2:D154,D154,B$2:B154,"分红再投")+SUMIFS(Z$2:Z154,D$2:D154,D154,B$2:B154,"现金分红")+SUMIFS(Z$2:Z154,D$2:D154,D154,B$2:B154,"调减")+SUMIFS(Z$2:Z154,D$2:D154,D154,B$2:B154,"追加")-SUMIFS(Z$2:Z153,D$2:D153,D154,B$2:B153,"赎回"))/(SUMIFS(O$2:O154,D$2:D154,D154,B$2:B154,"追加")-SUMIFS(O$2:O153,D$2:D153,D154,B$2:B153,"赎回")-SUMIFS(O$2:O154,D$2:D154,D154,B$2:B154,"调减")+SUMIFS(O$2:O154,D$2:D154,D154,B$2:B154,"现金分红")+SUMIFS(O$2:O154,D$2:D154,D154,B$2:B154,"分红再投"))*10000</f>
        <v>1.5880000000000003</v>
      </c>
      <c r="AB154" s="443">
        <f t="shared" si="29"/>
        <v>0</v>
      </c>
      <c r="AC154" s="448">
        <f t="shared" si="31"/>
        <v>0</v>
      </c>
      <c r="AD154" s="448">
        <f t="shared" si="32"/>
        <v>0</v>
      </c>
    </row>
    <row r="155" spans="1:30" s="149" customFormat="1">
      <c r="A155" s="422">
        <v>44929</v>
      </c>
      <c r="B155" s="423" t="s">
        <v>1541</v>
      </c>
      <c r="C155" s="424" t="s">
        <v>1517</v>
      </c>
      <c r="D155" s="424" t="s">
        <v>1184</v>
      </c>
      <c r="E155" s="424" t="s">
        <v>1185</v>
      </c>
      <c r="F155" s="424" t="s">
        <v>111</v>
      </c>
      <c r="G155" s="424" t="s">
        <v>1164</v>
      </c>
      <c r="H155" s="424" t="s">
        <v>1096</v>
      </c>
      <c r="I155" s="424" t="s">
        <v>1155</v>
      </c>
      <c r="J155" s="423" t="s">
        <v>1539</v>
      </c>
      <c r="K155" s="539" t="s">
        <v>741</v>
      </c>
      <c r="L155" s="539" t="s">
        <v>1171</v>
      </c>
      <c r="M155" s="539" t="s">
        <v>1171</v>
      </c>
      <c r="N155" s="540">
        <v>0</v>
      </c>
      <c r="O155" s="425">
        <v>721.43</v>
      </c>
      <c r="P155" s="426">
        <v>0</v>
      </c>
      <c r="Q155" s="541">
        <v>1</v>
      </c>
      <c r="R155" s="603">
        <v>0</v>
      </c>
      <c r="S155" s="542">
        <f>P155/O155*10000</f>
        <v>0</v>
      </c>
      <c r="T155" s="427">
        <f>IF(OR(B155="追加",B155="分红再投"),O155,-O155)</f>
        <v>-721.43</v>
      </c>
      <c r="U155" s="428">
        <f t="shared" si="25"/>
        <v>0</v>
      </c>
      <c r="V155" s="428">
        <f>IF(COUNTIF(B155,"赎回")&gt;0,-U155,-O155*W155/10000)</f>
        <v>-8.3720911340932375E-2</v>
      </c>
      <c r="W155" s="429">
        <f>(SUMIFS(U$2:U155,D$2:D155,D155,B$2:B155,"分红再投")-SUMIFS(U$2:U155,D$2:D155,D155,B$2:B155,"现金分红")+SUMIFS(U$2:U155,D$2:D155,D155,B$2:B155,"调减")-SUMIFS(U$2:U155,D$2:D155,D155,B$2:B155,"追加")-IF(COUNTIF(B$2:B153,"赎回")=0,0,SUMIFS(U$2:U154,D$2:D154,D155,B$2:B154,"赎回")))/(SUMIFS(O$2:O155,D$2:D155,D155,B$2:B155,"追加")-IF(COUNTIF(B$2:B153,"赎回")=0,0,SUMIFS(O$2:O154,D$2:D154,D155,B$2:B154,"赎回"))-SUMIFS(O$2:O155,D$2:D155,D155,B$2:B155,"调减")+SUMIFS(O$2:O155,D$2:D155,D155,B$2:B155,"现金分红")+SUMIFS(O$2:O155,D$2:D155,D155,B$2:B155,"分红再投"))*10000</f>
        <v>1.1604855819820687</v>
      </c>
      <c r="X155" s="427" t="str">
        <f t="shared" si="27"/>
        <v/>
      </c>
      <c r="Y155" s="429">
        <f t="shared" ref="Y155" si="33">W155</f>
        <v>1.1604855819820687</v>
      </c>
      <c r="Z155" s="430">
        <v>0</v>
      </c>
      <c r="AA155" s="574">
        <f>(SUMIFS(Z$2:Z155,D$2:D155,D155,B$2:B155,"分红再投")+SUMIFS(Z$2:Z155,D$2:D155,D155,B$2:B155,"现金分红")+SUMIFS(Z$2:Z155,D$2:D155,D155,B$2:B155,"调减")+SUMIFS(Z$2:Z155,D$2:D155,D155,B$2:B155,"追加")-SUMIFS(Z$2:Z154,D$2:D154,D155,B$2:B154,"赎回"))/(SUMIFS(O$2:O155,D$2:D155,D155,B$2:B155,"追加")-SUMIFS(O$2:O154,D$2:D154,D155,B$2:B154,"赎回")-SUMIFS(O$2:O155,D$2:D155,D155,B$2:B155,"调减")+SUMIFS(O$2:O155,D$2:D155,D155,B$2:B155,"现金分红")+SUMIFS(O$2:O155,D$2:D155,D155,B$2:B155,"分红再投"))*10000</f>
        <v>1.1628865859367137</v>
      </c>
      <c r="AB155" s="427">
        <f t="shared" ref="AB155:AB164" si="34">IF(COUNTIF(B155,"赎回")&gt;0,AA155*O155/10000,0)</f>
        <v>0</v>
      </c>
      <c r="AC155" s="427">
        <f t="shared" si="31"/>
        <v>0</v>
      </c>
      <c r="AD155" s="427">
        <f t="shared" si="32"/>
        <v>0</v>
      </c>
    </row>
    <row r="156" spans="1:30" s="149" customFormat="1">
      <c r="A156" s="422">
        <v>44929</v>
      </c>
      <c r="B156" s="423" t="s">
        <v>1246</v>
      </c>
      <c r="C156" s="424" t="s">
        <v>1529</v>
      </c>
      <c r="D156" s="424" t="s">
        <v>1531</v>
      </c>
      <c r="E156" s="424" t="s">
        <v>1535</v>
      </c>
      <c r="F156" s="424" t="s">
        <v>1532</v>
      </c>
      <c r="G156" s="424" t="s">
        <v>1532</v>
      </c>
      <c r="H156" s="424" t="s">
        <v>1533</v>
      </c>
      <c r="I156" s="424" t="s">
        <v>1534</v>
      </c>
      <c r="J156" s="423" t="s">
        <v>636</v>
      </c>
      <c r="K156" s="539" t="s">
        <v>1536</v>
      </c>
      <c r="L156" s="539" t="s">
        <v>1537</v>
      </c>
      <c r="M156" s="539" t="s">
        <v>1537</v>
      </c>
      <c r="N156" s="540">
        <f t="shared" ref="N156:N162" si="35">IF(OR(B156="追加",B156="赎回"),P156,0)</f>
        <v>200</v>
      </c>
      <c r="O156" s="425">
        <v>1119946.24</v>
      </c>
      <c r="P156" s="426">
        <v>200</v>
      </c>
      <c r="Q156" s="541">
        <v>1</v>
      </c>
      <c r="R156" s="603">
        <v>0</v>
      </c>
      <c r="S156" s="542">
        <f t="shared" si="30"/>
        <v>1.7858000041144833</v>
      </c>
      <c r="T156" s="427">
        <f>IF(OR(B156="追加",B156="分红再投"),O156,-O156)</f>
        <v>1119946.24</v>
      </c>
      <c r="U156" s="428">
        <f t="shared" ref="U156:U162" si="36">IF(B156="追加",-P156,P156)</f>
        <v>-200</v>
      </c>
      <c r="V156" s="428">
        <f t="shared" ref="V156:V164" si="37">IF(COUNTIF(B156,"赎回")&gt;0,-U156,-O156*W156/10000)</f>
        <v>-200</v>
      </c>
      <c r="W156" s="429">
        <f>(SUMIFS(U$2:U156,D$2:D156,D156,B$2:B156,"分红再投")-SUMIFS(U$2:U156,D$2:D156,D156,B$2:B156,"现金分红")+SUMIFS(U$2:U156,D$2:D156,D156,B$2:B156,"调减")-SUMIFS(U$2:U156,D$2:D156,D156,B$2:B156,"追加")-IF(COUNTIF(B$2:B154,"赎回")=0,0,SUMIFS(U$2:U155,D$2:D155,D156,B$2:B155,"赎回")))/(SUMIFS(O$2:O156,D$2:D156,D156,B$2:B156,"追加")-IF(COUNTIF(B$2:B154,"赎回")=0,0,SUMIFS(O$2:O155,D$2:D155,D156,B$2:B155,"赎回"))-SUMIFS(O$2:O156,D$2:D156,D156,B$2:B156,"调减")+SUMIFS(O$2:O156,D$2:D156,D156,B$2:B156,"现金分红")+SUMIFS(O$2:O156,D$2:D156,D156,B$2:B156,"分红再投"))*10000</f>
        <v>1.7858000041144833</v>
      </c>
      <c r="X156" s="427" t="str">
        <f t="shared" si="27"/>
        <v/>
      </c>
      <c r="Y156" s="429">
        <f t="shared" ref="Y156:Y162" si="38">W156</f>
        <v>1.7858000041144833</v>
      </c>
      <c r="Z156" s="430">
        <f t="shared" si="28"/>
        <v>200</v>
      </c>
      <c r="AA156" s="574">
        <f>(SUMIFS(Z$2:Z156,D$2:D156,D156,B$2:B156,"分红再投")+SUMIFS(Z$2:Z156,D$2:D156,D156,B$2:B156,"现金分红")+SUMIFS(Z$2:Z156,D$2:D156,D156,B$2:B156,"调减")+SUMIFS(Z$2:Z156,D$2:D156,D156,B$2:B156,"追加")-SUMIFS(Z$2:Z155,D$2:D155,D156,B$2:B155,"赎回"))/(SUMIFS(O$2:O156,D$2:D156,D156,B$2:B156,"追加")-SUMIFS(O$2:O155,D$2:D155,D156,B$2:B155,"赎回")-SUMIFS(O$2:O156,D$2:D156,D156,B$2:B156,"调减")+SUMIFS(O$2:O156,D$2:D156,D156,B$2:B156,"现金分红")+SUMIFS(O$2:O156,D$2:D156,D156,B$2:B156,"分红再投"))*10000</f>
        <v>1.7858000041144833</v>
      </c>
      <c r="AB156" s="427">
        <f t="shared" si="34"/>
        <v>0</v>
      </c>
      <c r="AC156" s="427">
        <f t="shared" si="31"/>
        <v>0</v>
      </c>
      <c r="AD156" s="427">
        <f t="shared" si="32"/>
        <v>0</v>
      </c>
    </row>
    <row r="157" spans="1:30" s="149" customFormat="1">
      <c r="A157" s="422">
        <v>44930</v>
      </c>
      <c r="B157" s="423" t="s">
        <v>1541</v>
      </c>
      <c r="C157" s="424" t="s">
        <v>1356</v>
      </c>
      <c r="D157" s="424" t="s">
        <v>1540</v>
      </c>
      <c r="E157" s="424" t="s">
        <v>585</v>
      </c>
      <c r="F157" s="424" t="s">
        <v>95</v>
      </c>
      <c r="G157" s="424" t="s">
        <v>95</v>
      </c>
      <c r="H157" s="424"/>
      <c r="I157" s="424" t="s">
        <v>1434</v>
      </c>
      <c r="J157" s="423" t="s">
        <v>636</v>
      </c>
      <c r="K157" s="539" t="s">
        <v>722</v>
      </c>
      <c r="L157" s="539" t="s">
        <v>724</v>
      </c>
      <c r="M157" s="539" t="s">
        <v>724</v>
      </c>
      <c r="N157" s="540">
        <f t="shared" si="35"/>
        <v>0</v>
      </c>
      <c r="O157" s="425">
        <v>15.7</v>
      </c>
      <c r="P157" s="543">
        <v>0</v>
      </c>
      <c r="Q157" s="541">
        <v>1</v>
      </c>
      <c r="R157" s="603">
        <v>0</v>
      </c>
      <c r="S157" s="542">
        <v>0</v>
      </c>
      <c r="T157" s="427">
        <f t="shared" ref="T157:T167" si="39">IF(OR(B157="追加",B157="分红再投"),O157,-O157)</f>
        <v>-15.7</v>
      </c>
      <c r="U157" s="428">
        <f t="shared" si="36"/>
        <v>0</v>
      </c>
      <c r="V157" s="428">
        <f t="shared" si="37"/>
        <v>-2.2361745571794329E-3</v>
      </c>
      <c r="W157" s="429">
        <f>(SUMIFS(U$2:U157,D$2:D157,D157,B$2:B157,"分红再投")-SUMIFS(U$2:U157,D$2:D157,D157,B$2:B157,"现金分红")+SUMIFS(U$2:U157,D$2:D157,D157,B$2:B157,"调减")-SUMIFS(U$2:U157,D$2:D157,D157,B$2:B157,"追加")-IF(COUNTIF(B$2:B155,"赎回")=0,0,SUMIFS(U$2:U156,D$2:D156,D157,B$2:B156,"赎回")))/(SUMIFS(O$2:O157,D$2:D157,D157,B$2:B157,"追加")-IF(COUNTIF(B$2:B155,"赎回")=0,0,SUMIFS(O$2:O156,D$2:D156,D157,B$2:B156,"赎回"))-SUMIFS(O$2:O157,D$2:D157,D157,B$2:B157,"调减")+SUMIFS(O$2:O157,D$2:D157,D157,B$2:B157,"现金分红")+SUMIFS(O$2:O157,D$2:D157,D157,B$2:B157,"分红再投"))*10000</f>
        <v>1.4243150045728872</v>
      </c>
      <c r="X157" s="427"/>
      <c r="Y157" s="429">
        <f t="shared" si="38"/>
        <v>1.4243150045728872</v>
      </c>
      <c r="Z157" s="430">
        <v>0</v>
      </c>
      <c r="AA157" s="574">
        <f>(SUMIFS(Z$2:Z157,D$2:D157,D157,B$2:B157,"分红再投")+SUMIFS(Z$2:Z157,D$2:D157,D157,B$2:B157,"现金分红")+SUMIFS(Z$2:Z157,D$2:D157,D157,B$2:B157,"调减")+SUMIFS(Z$2:Z157,D$2:D157,D157,B$2:B157,"追加")-SUMIFS(Z$2:Z156,D$2:D156,D157,B$2:B156,"赎回"))/(SUMIFS(O$2:O157,D$2:D157,D157,B$2:B157,"追加")-SUMIFS(O$2:O156,D$2:D156,D157,B$2:B156,"赎回")-SUMIFS(O$2:O157,D$2:D157,D157,B$2:B157,"调减")+SUMIFS(O$2:O157,D$2:D157,D157,B$2:B157,"现金分红")+SUMIFS(O$2:O157,D$2:D157,D157,B$2:B157,"分红再投"))*10000</f>
        <v>1.4244150039381929</v>
      </c>
      <c r="AB157" s="427">
        <f t="shared" si="34"/>
        <v>0</v>
      </c>
      <c r="AC157" s="427">
        <f t="shared" si="31"/>
        <v>0</v>
      </c>
      <c r="AD157" s="427">
        <f t="shared" si="32"/>
        <v>0</v>
      </c>
    </row>
    <row r="158" spans="1:30" s="149" customFormat="1">
      <c r="A158" s="422">
        <v>44930</v>
      </c>
      <c r="B158" s="423" t="s">
        <v>1541</v>
      </c>
      <c r="C158" s="424" t="s">
        <v>835</v>
      </c>
      <c r="D158" s="424" t="s">
        <v>894</v>
      </c>
      <c r="E158" s="424" t="s">
        <v>836</v>
      </c>
      <c r="F158" s="424" t="s">
        <v>95</v>
      </c>
      <c r="G158" s="424" t="s">
        <v>95</v>
      </c>
      <c r="H158" s="424"/>
      <c r="I158" s="424" t="s">
        <v>1121</v>
      </c>
      <c r="J158" s="423" t="s">
        <v>559</v>
      </c>
      <c r="K158" s="539" t="s">
        <v>841</v>
      </c>
      <c r="L158" s="539" t="s">
        <v>1452</v>
      </c>
      <c r="M158" s="539" t="s">
        <v>1452</v>
      </c>
      <c r="N158" s="540">
        <f t="shared" si="35"/>
        <v>0</v>
      </c>
      <c r="O158" s="425">
        <v>15524.98</v>
      </c>
      <c r="P158" s="426">
        <v>0</v>
      </c>
      <c r="Q158" s="541">
        <v>1</v>
      </c>
      <c r="R158" s="603">
        <v>0</v>
      </c>
      <c r="S158" s="542">
        <v>0</v>
      </c>
      <c r="T158" s="427">
        <f>IF(OR(B158="追加",B158="分红再投"),O158,-O158)</f>
        <v>-15524.98</v>
      </c>
      <c r="U158" s="428">
        <f t="shared" si="36"/>
        <v>0</v>
      </c>
      <c r="V158" s="428">
        <f t="shared" si="37"/>
        <v>-1.5404483549425403</v>
      </c>
      <c r="W158" s="429">
        <f>(SUMIFS(U$2:U158,D$2:D158,D158,B$2:B158,"分红再投")-SUMIFS(U$2:U158,D$2:D158,D158,B$2:B158,"现金分红")+SUMIFS(U$2:U158,D$2:D158,D158,B$2:B158,"调减")-SUMIFS(U$2:U158,D$2:D158,D158,B$2:B158,"追加")-IF(COUNTIF(B$2:B156,"赎回")=0,0,SUMIFS(U$2:U157,D$2:D157,D158,B$2:B157,"赎回")))/(SUMIFS(O$2:O158,D$2:D158,D158,B$2:B158,"追加")-IF(COUNTIF(B$2:B156,"赎回")=0,0,SUMIFS(O$2:O157,D$2:D157,D158,B$2:B157,"赎回"))-SUMIFS(O$2:O158,D$2:D158,D158,B$2:B158,"调减")+SUMIFS(O$2:O158,D$2:D158,D158,B$2:B158,"现金分红")+SUMIFS(O$2:O158,D$2:D158,D158,B$2:B158,"分红再投"))*10000</f>
        <v>0.99223854390958333</v>
      </c>
      <c r="X158" s="427"/>
      <c r="Y158" s="429">
        <f t="shared" si="38"/>
        <v>0.99223854390958333</v>
      </c>
      <c r="Z158" s="430">
        <v>0</v>
      </c>
      <c r="AA158" s="574">
        <f>(SUMIFS(Z$2:Z158,D$2:D158,D158,B$2:B158,"分红再投")+SUMIFS(Z$2:Z158,D$2:D158,D158,B$2:B158,"现金分红")+SUMIFS(Z$2:Z158,D$2:D158,D158,B$2:B158,"调减")+SUMIFS(Z$2:Z158,D$2:D158,D158,B$2:B158,"追加")-SUMIFS(Z$2:Z157,D$2:D157,D158,B$2:B157,"赎回"))/(SUMIFS(O$2:O158,D$2:D158,D158,B$2:B158,"追加")-SUMIFS(O$2:O157,D$2:D157,D158,B$2:B157,"赎回")-SUMIFS(O$2:O158,D$2:D158,D158,B$2:B158,"调减")+SUMIFS(O$2:O158,D$2:D158,D158,B$2:B158,"现金分红")+SUMIFS(O$2:O158,D$2:D158,D158,B$2:B158,"分红再投"))*10000</f>
        <v>0.9845577465457962</v>
      </c>
      <c r="AB158" s="427">
        <f t="shared" si="34"/>
        <v>0</v>
      </c>
      <c r="AC158" s="427">
        <f t="shared" si="31"/>
        <v>0</v>
      </c>
      <c r="AD158" s="427">
        <f t="shared" si="32"/>
        <v>0</v>
      </c>
    </row>
    <row r="159" spans="1:30" s="149" customFormat="1">
      <c r="A159" s="422">
        <v>44930</v>
      </c>
      <c r="B159" s="423" t="s">
        <v>1541</v>
      </c>
      <c r="C159" s="424" t="s">
        <v>666</v>
      </c>
      <c r="D159" s="424" t="s">
        <v>664</v>
      </c>
      <c r="E159" s="424" t="s">
        <v>665</v>
      </c>
      <c r="F159" s="424" t="s">
        <v>111</v>
      </c>
      <c r="G159" s="424" t="s">
        <v>111</v>
      </c>
      <c r="H159" s="424" t="s">
        <v>1093</v>
      </c>
      <c r="I159" s="424" t="s">
        <v>1116</v>
      </c>
      <c r="J159" s="423" t="s">
        <v>1539</v>
      </c>
      <c r="K159" s="539" t="s">
        <v>722</v>
      </c>
      <c r="L159" s="539" t="s">
        <v>726</v>
      </c>
      <c r="M159" s="539" t="s">
        <v>726</v>
      </c>
      <c r="N159" s="540">
        <f t="shared" si="35"/>
        <v>0</v>
      </c>
      <c r="O159" s="425">
        <v>31515.29</v>
      </c>
      <c r="P159" s="426">
        <v>0</v>
      </c>
      <c r="Q159" s="541">
        <v>1</v>
      </c>
      <c r="R159" s="603">
        <v>0</v>
      </c>
      <c r="S159" s="542">
        <v>0</v>
      </c>
      <c r="T159" s="427">
        <f t="shared" si="39"/>
        <v>-31515.29</v>
      </c>
      <c r="U159" s="428">
        <f t="shared" si="36"/>
        <v>0</v>
      </c>
      <c r="V159" s="428">
        <f t="shared" si="37"/>
        <v>-3.2010824607302459</v>
      </c>
      <c r="W159" s="429">
        <f>(SUMIFS(U$2:U159,D$2:D159,D159,B$2:B159,"分红再投")-SUMIFS(U$2:U159,D$2:D159,D159,B$2:B159,"现金分红")+SUMIFS(U$2:U159,D$2:D159,D159,B$2:B159,"调减")-SUMIFS(U$2:U159,D$2:D159,D159,B$2:B159,"追加")-IF(COUNTIF(B$2:B157,"赎回")=0,0,SUMIFS(U$2:U158,D$2:D158,D159,B$2:B158,"赎回")))/(SUMIFS(O$2:O159,D$2:D159,D159,B$2:B159,"追加")-IF(COUNTIF(B$2:B157,"赎回")=0,0,SUMIFS(O$2:O158,D$2:D158,D159,B$2:B158,"赎回"))-SUMIFS(O$2:O159,D$2:D159,D159,B$2:B159,"调减")+SUMIFS(O$2:O159,D$2:D159,D159,B$2:B159,"现金分红")+SUMIFS(O$2:O159,D$2:D159,D159,B$2:B159,"分红再投"))*10000</f>
        <v>1.0157236251769366</v>
      </c>
      <c r="X159" s="427"/>
      <c r="Y159" s="429">
        <f t="shared" si="38"/>
        <v>1.0157236251769366</v>
      </c>
      <c r="Z159" s="430">
        <v>0</v>
      </c>
      <c r="AA159" s="574">
        <f>(SUMIFS(Z$2:Z159,D$2:D159,D159,B$2:B159,"分红再投")+SUMIFS(Z$2:Z159,D$2:D159,D159,B$2:B159,"现金分红")+SUMIFS(Z$2:Z159,D$2:D159,D159,B$2:B159,"调减")+SUMIFS(Z$2:Z159,D$2:D159,D159,B$2:B159,"追加")-SUMIFS(Z$2:Z158,D$2:D158,D159,B$2:B158,"赎回"))/(SUMIFS(O$2:O159,D$2:D159,D159,B$2:B159,"追加")-SUMIFS(O$2:O158,D$2:D158,D159,B$2:B158,"赎回")-SUMIFS(O$2:O159,D$2:D159,D159,B$2:B159,"调减")+SUMIFS(O$2:O159,D$2:D159,D159,B$2:B159,"现金分红")+SUMIFS(O$2:O159,D$2:D159,D159,B$2:B159,"分红再投"))*10000</f>
        <v>1.0874812157591525</v>
      </c>
      <c r="AB159" s="427">
        <f t="shared" si="34"/>
        <v>0</v>
      </c>
      <c r="AC159" s="427">
        <f t="shared" si="31"/>
        <v>0</v>
      </c>
      <c r="AD159" s="427">
        <f t="shared" si="32"/>
        <v>0</v>
      </c>
    </row>
    <row r="160" spans="1:30" s="149" customFormat="1">
      <c r="A160" s="422">
        <v>44930</v>
      </c>
      <c r="B160" s="423" t="s">
        <v>1545</v>
      </c>
      <c r="C160" s="424" t="s">
        <v>1205</v>
      </c>
      <c r="D160" s="424" t="s">
        <v>1139</v>
      </c>
      <c r="E160" s="424" t="s">
        <v>1140</v>
      </c>
      <c r="F160" s="424" t="s">
        <v>111</v>
      </c>
      <c r="G160" s="424" t="s">
        <v>111</v>
      </c>
      <c r="H160" s="424"/>
      <c r="I160" s="424" t="s">
        <v>1116</v>
      </c>
      <c r="J160" s="423" t="s">
        <v>1539</v>
      </c>
      <c r="K160" s="539" t="s">
        <v>741</v>
      </c>
      <c r="L160" s="539" t="s">
        <v>1457</v>
      </c>
      <c r="M160" s="539" t="s">
        <v>1457</v>
      </c>
      <c r="N160" s="540">
        <f t="shared" si="35"/>
        <v>0</v>
      </c>
      <c r="O160" s="425">
        <v>5062.6000000000004</v>
      </c>
      <c r="P160" s="426">
        <v>0</v>
      </c>
      <c r="Q160" s="541">
        <v>1</v>
      </c>
      <c r="R160" s="603">
        <v>0</v>
      </c>
      <c r="S160" s="542">
        <v>0</v>
      </c>
      <c r="T160" s="427">
        <f>IF(OR(B160="追加",B160="分红再投"),O160,-O160)</f>
        <v>-5062.6000000000004</v>
      </c>
      <c r="U160" s="428">
        <f t="shared" si="36"/>
        <v>0</v>
      </c>
      <c r="V160" s="428">
        <f t="shared" si="37"/>
        <v>-0.51110664027130226</v>
      </c>
      <c r="W160" s="429">
        <f>(SUMIFS(U$2:U160,D$2:D160,D160,B$2:B160,"分红再投")-SUMIFS(U$2:U160,D$2:D160,D160,B$2:B160,"现金分红")+SUMIFS(U$2:U160,D$2:D160,D160,B$2:B160,"调减")-SUMIFS(U$2:U160,D$2:D160,D160,B$2:B160,"追加")-IF(COUNTIF(B$2:B158,"赎回")=0,0,SUMIFS(U$2:U159,D$2:D159,D160,B$2:B159,"赎回")))/(SUMIFS(O$2:O160,D$2:D160,D160,B$2:B160,"追加")-IF(COUNTIF(B$2:B158,"赎回")=0,0,SUMIFS(O$2:O159,D$2:D159,D160,B$2:B159,"赎回"))-SUMIFS(O$2:O160,D$2:D160,D160,B$2:B160,"调减")+SUMIFS(O$2:O160,D$2:D160,D160,B$2:B160,"现金分红")+SUMIFS(O$2:O160,D$2:D160,D160,B$2:B160,"分红再投"))*10000</f>
        <v>1.0095734213078305</v>
      </c>
      <c r="X160" s="427"/>
      <c r="Y160" s="429">
        <f t="shared" si="38"/>
        <v>1.0095734213078305</v>
      </c>
      <c r="Z160" s="430">
        <v>0</v>
      </c>
      <c r="AA160" s="574">
        <f>(SUMIFS(Z$2:Z160,D$2:D160,D160,B$2:B160,"分红再投")+SUMIFS(Z$2:Z160,D$2:D160,D160,B$2:B160,"现金分红")+SUMIFS(Z$2:Z160,D$2:D160,D160,B$2:B160,"调减")+SUMIFS(Z$2:Z160,D$2:D160,D160,B$2:B160,"追加")-SUMIFS(Z$2:Z159,D$2:D159,D160,B$2:B159,"赎回"))/(SUMIFS(O$2:O160,D$2:D160,D160,B$2:B160,"追加")-SUMIFS(O$2:O159,D$2:D159,D160,B$2:B159,"赎回")-SUMIFS(O$2:O160,D$2:D160,D160,B$2:B160,"调减")+SUMIFS(O$2:O160,D$2:D160,D160,B$2:B160,"现金分红")+SUMIFS(O$2:O160,D$2:D160,D160,B$2:B160,"分红再投"))*10000</f>
        <v>1.0226066438653836</v>
      </c>
      <c r="AB160" s="427">
        <f t="shared" si="34"/>
        <v>0</v>
      </c>
      <c r="AC160" s="427">
        <f t="shared" si="31"/>
        <v>0</v>
      </c>
      <c r="AD160" s="427">
        <f t="shared" si="32"/>
        <v>0</v>
      </c>
    </row>
    <row r="161" spans="1:30" s="149" customFormat="1">
      <c r="A161" s="422">
        <v>44932</v>
      </c>
      <c r="B161" s="423" t="s">
        <v>1542</v>
      </c>
      <c r="C161" s="424" t="s">
        <v>1380</v>
      </c>
      <c r="D161" s="424" t="s">
        <v>1128</v>
      </c>
      <c r="E161" s="424" t="s">
        <v>288</v>
      </c>
      <c r="F161" s="424" t="s">
        <v>1388</v>
      </c>
      <c r="G161" s="424" t="s">
        <v>1388</v>
      </c>
      <c r="H161" s="424"/>
      <c r="I161" s="424" t="s">
        <v>1447</v>
      </c>
      <c r="J161" s="423" t="s">
        <v>636</v>
      </c>
      <c r="K161" s="539" t="s">
        <v>736</v>
      </c>
      <c r="L161" s="539" t="s">
        <v>738</v>
      </c>
      <c r="M161" s="539" t="s">
        <v>738</v>
      </c>
      <c r="N161" s="540">
        <f t="shared" si="35"/>
        <v>0</v>
      </c>
      <c r="O161" s="425">
        <v>0</v>
      </c>
      <c r="P161" s="426">
        <f>0.0089+82318.33/10000</f>
        <v>8.2407330000000005</v>
      </c>
      <c r="Q161" s="541">
        <v>1</v>
      </c>
      <c r="R161" s="603">
        <v>0</v>
      </c>
      <c r="S161" s="542">
        <v>0</v>
      </c>
      <c r="T161" s="427">
        <f t="shared" si="39"/>
        <v>0</v>
      </c>
      <c r="U161" s="428">
        <f t="shared" si="36"/>
        <v>8.2407330000000005</v>
      </c>
      <c r="V161" s="428">
        <f t="shared" si="37"/>
        <v>0</v>
      </c>
      <c r="W161" s="429">
        <f>(SUMIFS(U$2:U161,D$2:D161,D161,B$2:B161,"分红再投")-SUMIFS(U$2:U161,D$2:D161,D161,B$2:B161,"现金分红")+SUMIFS(U$2:U161,D$2:D161,D161,B$2:B161,"调减")-SUMIFS(U$2:U161,D$2:D161,D161,B$2:B161,"追加")-IF(COUNTIF(B$2:B158,"赎回")=0,0,SUMIFS(U$2:U159,D$2:D159,D161,B$2:B159,"赎回")))/(SUMIFS(O$2:O161,D$2:D161,D161,B$2:B161,"追加")-IF(COUNTIF(B$2:B158,"赎回")=0,0,SUMIFS(O$2:O159,D$2:D159,D161,B$2:B159,"赎回"))-SUMIFS(O$2:O161,D$2:D161,D161,B$2:B161,"调减")+SUMIFS(O$2:O161,D$2:D161,D161,B$2:B161,"现金分红")+SUMIFS(O$2:O161,D$2:D161,D161,B$2:B161,"分红再投"))*10000</f>
        <v>1.0622000166350241</v>
      </c>
      <c r="X161" s="427" t="str">
        <f t="shared" ref="X161:X166" si="40">IF(COUNTIF(B161,"赎回")=0,"",W161*O161)</f>
        <v/>
      </c>
      <c r="Y161" s="429">
        <f t="shared" si="38"/>
        <v>1.0622000166350241</v>
      </c>
      <c r="Z161" s="430">
        <f>Y161*O161/10000</f>
        <v>0</v>
      </c>
      <c r="AA161" s="574">
        <f>(SUMIFS(Z$2:Z161,D$2:D161,D161,B$2:B161,"分红再投")+SUMIFS(Z$2:Z161,D$2:D161,D161,B$2:B161,"现金分红")+SUMIFS(Z$2:Z161,D$2:D161,D161,B$2:B161,"调减")+SUMIFS(Z$2:Z161,D$2:D161,D161,B$2:B161,"追加")-SUMIFS(Z$2:Z160,D$2:D160,D161,B$2:B160,"赎回"))/(SUMIFS(O$2:O161,D$2:D161,D161,B$2:B161,"追加")-SUMIFS(O$2:O160,D$2:D160,D161,B$2:B160,"赎回")-SUMIFS(O$2:O161,D$2:D161,D161,B$2:B161,"调减")+SUMIFS(O$2:O161,D$2:D161,D161,B$2:B161,"现金分红")+SUMIFS(O$2:O161,D$2:D161,D161,B$2:B161,"分红再投"))*10000</f>
        <v>1.1535</v>
      </c>
      <c r="AB161" s="427">
        <f t="shared" si="34"/>
        <v>0</v>
      </c>
      <c r="AC161" s="427">
        <f t="shared" si="31"/>
        <v>0</v>
      </c>
      <c r="AD161" s="427">
        <f t="shared" si="32"/>
        <v>0</v>
      </c>
    </row>
    <row r="162" spans="1:30" s="149" customFormat="1">
      <c r="A162" s="422">
        <v>44932</v>
      </c>
      <c r="B162" s="423" t="s">
        <v>1542</v>
      </c>
      <c r="C162" s="424" t="s">
        <v>1380</v>
      </c>
      <c r="D162" s="424" t="s">
        <v>1128</v>
      </c>
      <c r="E162" s="424" t="s">
        <v>288</v>
      </c>
      <c r="F162" s="424" t="s">
        <v>1388</v>
      </c>
      <c r="G162" s="424" t="s">
        <v>1388</v>
      </c>
      <c r="H162" s="424"/>
      <c r="I162" s="424" t="s">
        <v>1447</v>
      </c>
      <c r="J162" s="423" t="s">
        <v>636</v>
      </c>
      <c r="K162" s="539" t="s">
        <v>736</v>
      </c>
      <c r="L162" s="539" t="s">
        <v>738</v>
      </c>
      <c r="M162" s="539" t="s">
        <v>738</v>
      </c>
      <c r="N162" s="540">
        <f t="shared" si="35"/>
        <v>0</v>
      </c>
      <c r="O162" s="425">
        <v>0</v>
      </c>
      <c r="P162" s="426">
        <f>-82318.33/10000</f>
        <v>-8.231833</v>
      </c>
      <c r="Q162" s="541">
        <v>1</v>
      </c>
      <c r="R162" s="603">
        <v>0</v>
      </c>
      <c r="S162" s="542">
        <v>0</v>
      </c>
      <c r="T162" s="427">
        <f>IF(OR(B162="追加",B162="分红再投"),O162,-O162)</f>
        <v>0</v>
      </c>
      <c r="U162" s="428">
        <f t="shared" si="36"/>
        <v>-8.231833</v>
      </c>
      <c r="V162" s="428">
        <f t="shared" si="37"/>
        <v>0</v>
      </c>
      <c r="W162" s="429">
        <f>(SUMIFS(U$2:U162,D$2:D162,D162,B$2:B162,"分红再投")-SUMIFS(U$2:U162,D$2:D162,D162,B$2:B162,"现金分红")+SUMIFS(U$2:U162,D$2:D162,D162,B$2:B162,"调减")-SUMIFS(U$2:U162,D$2:D162,D162,B$2:B162,"追加")-IF(COUNTIF(B$2:B159,"赎回")=0,0,SUMIFS(U$2:U161,D$2:D161,D162,B$2:B161,"赎回")))/(SUMIFS(O$2:O162,D$2:D162,D162,B$2:B162,"追加")-IF(COUNTIF(B$2:B159,"赎回")=0,0,SUMIFS(O$2:O161,D$2:D161,D162,B$2:B161,"赎回"))-SUMIFS(O$2:O162,D$2:D162,D162,B$2:B162,"调减")+SUMIFS(O$2:O162,D$2:D162,D162,B$2:B162,"现金分红")+SUMIFS(O$2:O162,D$2:D162,D162,B$2:B162,"分红再投"))*10000</f>
        <v>1.0799807759136015</v>
      </c>
      <c r="X162" s="427" t="str">
        <f t="shared" si="40"/>
        <v/>
      </c>
      <c r="Y162" s="429">
        <f t="shared" si="38"/>
        <v>1.0799807759136015</v>
      </c>
      <c r="Z162" s="430">
        <f>Y162*O162/10000</f>
        <v>0</v>
      </c>
      <c r="AA162" s="574">
        <f>(SUMIFS(Z$2:Z162,D$2:D162,D162,B$2:B162,"分红再投")+SUMIFS(Z$2:Z162,D$2:D162,D162,B$2:B162,"现金分红")+SUMIFS(Z$2:Z162,D$2:D162,D162,B$2:B162,"调减")+SUMIFS(Z$2:Z162,D$2:D162,D162,B$2:B162,"追加")-SUMIFS(Z$2:Z161,D$2:D161,D162,B$2:B161,"赎回"))/(SUMIFS(O$2:O162,D$2:D162,D162,B$2:B162,"追加")-SUMIFS(O$2:O161,D$2:D161,D162,B$2:B161,"赎回")-SUMIFS(O$2:O162,D$2:D162,D162,B$2:B162,"调减")+SUMIFS(O$2:O162,D$2:D162,D162,B$2:B162,"现金分红")+SUMIFS(O$2:O162,D$2:D162,D162,B$2:B162,"分红再投"))*10000</f>
        <v>1.1535</v>
      </c>
      <c r="AB162" s="427">
        <f t="shared" si="34"/>
        <v>0</v>
      </c>
      <c r="AC162" s="427">
        <f t="shared" si="31"/>
        <v>0</v>
      </c>
      <c r="AD162" s="427">
        <f t="shared" si="32"/>
        <v>0</v>
      </c>
    </row>
    <row r="163" spans="1:30" s="149" customFormat="1" ht="12" customHeight="1">
      <c r="A163" s="544">
        <v>44932</v>
      </c>
      <c r="B163" s="502" t="s">
        <v>1546</v>
      </c>
      <c r="C163" s="545" t="s">
        <v>932</v>
      </c>
      <c r="D163" s="545" t="s">
        <v>1547</v>
      </c>
      <c r="E163" s="545" t="s">
        <v>1548</v>
      </c>
      <c r="F163" s="545" t="s">
        <v>95</v>
      </c>
      <c r="G163" s="545" t="s">
        <v>95</v>
      </c>
      <c r="H163" s="545"/>
      <c r="I163" s="545" t="s">
        <v>1121</v>
      </c>
      <c r="J163" s="502" t="s">
        <v>1539</v>
      </c>
      <c r="K163" s="546" t="s">
        <v>1478</v>
      </c>
      <c r="L163" s="546" t="s">
        <v>1479</v>
      </c>
      <c r="M163" s="546" t="s">
        <v>1479</v>
      </c>
      <c r="N163" s="547">
        <v>-300</v>
      </c>
      <c r="O163" s="548">
        <v>3115264.8029999998</v>
      </c>
      <c r="P163" s="503">
        <f>O163*S163</f>
        <v>2925233.6500169998</v>
      </c>
      <c r="Q163" s="549">
        <v>1</v>
      </c>
      <c r="R163" s="604">
        <v>0</v>
      </c>
      <c r="S163" s="550">
        <f>0.939</f>
        <v>0.93899999999999995</v>
      </c>
      <c r="T163" s="503">
        <f>IF(OR(B163="追加",B163="分红再投"),O163,-O163)</f>
        <v>-3115264.8029999998</v>
      </c>
      <c r="U163" s="504">
        <f>IF(B163="追加",-P163,P163)</f>
        <v>2925233.6500169998</v>
      </c>
      <c r="V163" s="504">
        <f t="shared" si="37"/>
        <v>-2925233.6500169998</v>
      </c>
      <c r="W163" s="551">
        <f>(SUMIFS(U$2:U163,D$2:D163,D163,B$2:B163,"分红再投")-SUMIFS(U$2:U163,D$2:D163,D163,B$2:B163,"现金分红")+SUMIFS(U$2:U163,D$2:D163,D163,B$2:B163,"调减")-SUMIFS(U$2:U163,D$2:D163,D163,B$2:B163,"追加")-IF(COUNTIF(B$2:B160,"赎回")=0,0,SUMIFS(U$2:U162,D$2:D162,D163,B$2:B162,"赎回")))/(SUMIFS(O$2:O163,D$2:D163,D163,B$2:B163,"追加")-IF(COUNTIF(B$2:B160,"赎回")=0,0,SUMIFS(O$2:O162,D$2:D162,D163,B$2:B162,"赎回"))-SUMIFS(O$2:O163,D$2:D163,D163,B$2:B163,"调减")+SUMIFS(O$2:O163,D$2:D163,D163,B$2:B163,"现金分红")+SUMIFS(O$2:O163,D$2:D163,D163,B$2:B163,"分红再投"))*10000</f>
        <v>0.96299999830223115</v>
      </c>
      <c r="X163" s="503">
        <f t="shared" si="40"/>
        <v>3000000.0000000005</v>
      </c>
      <c r="Y163" s="551">
        <f t="shared" ref="Y163:Y164" si="41">W163</f>
        <v>0.96299999830223115</v>
      </c>
      <c r="Z163" s="552">
        <f>Y163*O163/10000</f>
        <v>300.00000000000006</v>
      </c>
      <c r="AA163" s="575">
        <f>(SUMIFS(Z$2:Z163,D$2:D163,D163,B$2:B163,"分红再投")+SUMIFS(Z$2:Z163,D$2:D163,D163,B$2:B163,"现金分红")+SUMIFS(Z$2:Z163,D$2:D163,D163,B$2:B163,"调减")+SUMIFS(Z$2:Z163,D$2:D163,D163,B$2:B163,"追加")-SUMIFS(Z$2:Z162,D$2:D162,D163,B$2:B162,"赎回"))/(SUMIFS(O$2:O163,D$2:D163,D163,B$2:B163,"追加")-SUMIFS(O$2:O162,D$2:D162,D163,B$2:B162,"赎回")-SUMIFS(O$2:O163,D$2:D163,D163,B$2:B163,"调减")+SUMIFS(O$2:O163,D$2:D163,D163,B$2:B163,"现金分红")+SUMIFS(O$2:O163,D$2:D163,D163,B$2:B163,"分红再投"))*10000</f>
        <v>0.91299999999999992</v>
      </c>
      <c r="AB163" s="503">
        <f t="shared" si="34"/>
        <v>284.42367651389998</v>
      </c>
      <c r="AC163" s="503">
        <f t="shared" si="31"/>
        <v>-7.4766349983000637</v>
      </c>
      <c r="AD163" s="503">
        <f t="shared" si="32"/>
        <v>8.0996884878000071</v>
      </c>
    </row>
    <row r="164" spans="1:30" s="149" customFormat="1" ht="12.6" customHeight="1">
      <c r="A164" s="422">
        <v>44932</v>
      </c>
      <c r="B164" s="423" t="s">
        <v>1541</v>
      </c>
      <c r="C164" s="424" t="s">
        <v>1298</v>
      </c>
      <c r="D164" s="424" t="s">
        <v>1549</v>
      </c>
      <c r="E164" s="424" t="s">
        <v>847</v>
      </c>
      <c r="F164" s="424" t="s">
        <v>95</v>
      </c>
      <c r="G164" s="424" t="s">
        <v>95</v>
      </c>
      <c r="H164" s="424"/>
      <c r="I164" s="424" t="s">
        <v>1413</v>
      </c>
      <c r="J164" s="423" t="s">
        <v>636</v>
      </c>
      <c r="K164" s="539" t="s">
        <v>840</v>
      </c>
      <c r="L164" s="539" t="s">
        <v>681</v>
      </c>
      <c r="M164" s="539" t="s">
        <v>681</v>
      </c>
      <c r="N164" s="540">
        <v>0</v>
      </c>
      <c r="O164" s="425">
        <v>9380.4699999999993</v>
      </c>
      <c r="P164" s="426">
        <v>0</v>
      </c>
      <c r="Q164" s="541">
        <v>1</v>
      </c>
      <c r="R164" s="603">
        <v>0</v>
      </c>
      <c r="S164" s="542">
        <v>0</v>
      </c>
      <c r="T164" s="427">
        <f t="shared" si="39"/>
        <v>-9380.4699999999993</v>
      </c>
      <c r="U164" s="428">
        <f t="shared" ref="U164" si="42">IF(B164="追加",-P164,P164)</f>
        <v>0</v>
      </c>
      <c r="V164" s="428">
        <f t="shared" si="37"/>
        <v>-1.151238209775941</v>
      </c>
      <c r="W164" s="429">
        <f>(SUMIFS(U$2:U164,D$2:D164,D164,B$2:B164,"分红再投")-SUMIFS(U$2:U164,D$2:D164,D164,B$2:B164,"现金分红")+SUMIFS(U$2:U164,D$2:D164,D164,B$2:B164,"调减")-SUMIFS(U$2:U164,D$2:D164,D164,B$2:B164,"追加")-IF(COUNTIF(B$2:B161,"赎回")=0,0,SUMIFS(U$2:U163,D$2:D163,D164,B$2:B163,"赎回")))/(SUMIFS(O$2:O164,D$2:D164,D164,B$2:B164,"追加")-IF(COUNTIF(B$2:B161,"赎回")=0,0,SUMIFS(O$2:O163,D$2:D163,D164,B$2:B163,"赎回"))-SUMIFS(O$2:O164,D$2:D164,D164,B$2:B164,"调减")+SUMIFS(O$2:O164,D$2:D164,D164,B$2:B164,"现金分红")+SUMIFS(O$2:O164,D$2:D164,D164,B$2:B164,"分红再投"))*10000</f>
        <v>1.2272713518362524</v>
      </c>
      <c r="X164" s="427" t="str">
        <f t="shared" si="40"/>
        <v/>
      </c>
      <c r="Y164" s="429">
        <f t="shared" si="41"/>
        <v>1.2272713518362524</v>
      </c>
      <c r="Z164" s="430">
        <v>0</v>
      </c>
      <c r="AA164" s="574">
        <f>(SUMIFS(Z$2:Z164,D$2:D164,D164,B$2:B164,"分红再投")+SUMIFS(Z$2:Z164,D$2:D164,D164,B$2:B164,"现金分红")+SUMIFS(Z$2:Z164,D$2:D164,D164,B$2:B164,"调减")+SUMIFS(Z$2:Z164,D$2:D164,D164,B$2:B164,"追加")-SUMIFS(Z$2:Z163,D$2:D163,D164,B$2:B163,"赎回"))/(SUMIFS(O$2:O164,D$2:D164,D164,B$2:B164,"追加")-SUMIFS(O$2:O163,D$2:D163,D164,B$2:B163,"赎回")-SUMIFS(O$2:O164,D$2:D164,D164,B$2:B164,"调减")+SUMIFS(O$2:O164,D$2:D164,D164,B$2:B164,"现金分红")+SUMIFS(O$2:O164,D$2:D164,D164,B$2:B164,"分红再投"))*10000</f>
        <v>1.2478665831423423</v>
      </c>
      <c r="AB164" s="427">
        <f t="shared" si="34"/>
        <v>0</v>
      </c>
      <c r="AC164" s="427">
        <f t="shared" si="31"/>
        <v>0</v>
      </c>
      <c r="AD164" s="427">
        <f t="shared" si="32"/>
        <v>0</v>
      </c>
    </row>
    <row r="165" spans="1:30" s="149" customFormat="1" ht="10.5" customHeight="1">
      <c r="A165" s="544">
        <v>44935</v>
      </c>
      <c r="B165" s="502" t="s">
        <v>1546</v>
      </c>
      <c r="C165" s="545" t="s">
        <v>176</v>
      </c>
      <c r="D165" s="545" t="s">
        <v>177</v>
      </c>
      <c r="E165" s="545" t="s">
        <v>178</v>
      </c>
      <c r="F165" s="545" t="s">
        <v>95</v>
      </c>
      <c r="G165" s="545" t="s">
        <v>95</v>
      </c>
      <c r="H165" s="545"/>
      <c r="I165" s="545" t="s">
        <v>1121</v>
      </c>
      <c r="J165" s="502" t="s">
        <v>1539</v>
      </c>
      <c r="K165" s="546" t="s">
        <v>732</v>
      </c>
      <c r="L165" s="546" t="s">
        <v>734</v>
      </c>
      <c r="M165" s="546" t="s">
        <v>734</v>
      </c>
      <c r="N165" s="547">
        <v>-51.958047326798003</v>
      </c>
      <c r="O165" s="548">
        <v>500000</v>
      </c>
      <c r="P165" s="503">
        <f>O165*S165/10000</f>
        <v>52.349999999999994</v>
      </c>
      <c r="Q165" s="549">
        <v>1</v>
      </c>
      <c r="R165" s="604">
        <v>0</v>
      </c>
      <c r="S165" s="550">
        <v>1.0469999999999999</v>
      </c>
      <c r="T165" s="503">
        <f>IF(OR(B165="追加",B165="分红再投"),O165,-O165)</f>
        <v>-500000</v>
      </c>
      <c r="U165" s="504">
        <f t="shared" ref="U165:U170" si="43">IF(B165="追加",-P165,P165)</f>
        <v>52.349999999999994</v>
      </c>
      <c r="V165" s="504">
        <f t="shared" ref="V165" si="44">IF(COUNTIF(B165,"赎回")&gt;0,-U165,-O165*W165/10000)</f>
        <v>-52.349999999999994</v>
      </c>
      <c r="W165" s="551">
        <f>(SUMIFS(U$2:U165,D$2:D165,D165,B$2:B165,"分红再投")-SUMIFS(U$2:U165,D$2:D165,D165,B$2:B165,"现金分红")+SUMIFS(U$2:U165,D$2:D165,D165,B$2:B165,"调减")-SUMIFS(U$2:U165,D$2:D165,D165,B$2:B165,"追加")-IF(COUNTIF(B$2:B162,"赎回")=0,0,SUMIFS(U$2:U164,D$2:D164,D165,B$2:B164,"赎回")))/(SUMIFS(O$2:O165,D$2:D165,D165,B$2:B165,"追加")-IF(COUNTIF(B$2:B162,"赎回")=0,0,SUMIFS(O$2:O164,D$2:D164,D165,B$2:B164,"赎回"))-SUMIFS(O$2:O165,D$2:D165,D165,B$2:B165,"调减")+SUMIFS(O$2:O165,D$2:D165,D165,B$2:B165,"现金分红")+SUMIFS(O$2:O165,D$2:D165,D165,B$2:B165,"分红再投"))*10000</f>
        <v>1.0391609465359593</v>
      </c>
      <c r="X165" s="503">
        <f t="shared" si="40"/>
        <v>519580.47326797963</v>
      </c>
      <c r="Y165" s="551">
        <f t="shared" ref="Y165" si="45">W165</f>
        <v>1.0391609465359593</v>
      </c>
      <c r="Z165" s="552">
        <f>Y165*O165/10000</f>
        <v>51.95804732679796</v>
      </c>
      <c r="AA165" s="575">
        <f>(SUMIFS(Z$2:Z165,D$2:D165,D165,B$2:B165,"分红再投")+SUMIFS(Z$2:Z165,D$2:D165,D165,B$2:B165,"现金分红")+SUMIFS(Z$2:Z165,D$2:D165,D165,B$2:B165,"调减")+SUMIFS(Z$2:Z165,D$2:D165,D165,B$2:B165,"追加")-SUMIFS(Z$2:Z164,D$2:D164,D165,B$2:B164,"赎回"))/(SUMIFS(O$2:O165,D$2:D165,D165,B$2:B165,"追加")-SUMIFS(O$2:O164,D$2:D164,D165,B$2:B164,"赎回")-SUMIFS(O$2:O165,D$2:D165,D165,B$2:B165,"调减")+SUMIFS(O$2:O165,D$2:D165,D165,B$2:B165,"现金分红")+SUMIFS(O$2:O165,D$2:D165,D165,B$2:B165,"分红再投"))*10000</f>
        <v>1.0429999999999999</v>
      </c>
      <c r="AB165" s="503">
        <f t="shared" ref="AB165" si="46">IF(COUNTIF(B165,"赎回")&gt;0,AA165*O165/10000,0)</f>
        <v>52.149999999999991</v>
      </c>
      <c r="AC165" s="503">
        <f t="shared" si="31"/>
        <v>0.39195267320203397</v>
      </c>
      <c r="AD165" s="503">
        <f t="shared" si="32"/>
        <v>0.20000000000000018</v>
      </c>
    </row>
    <row r="166" spans="1:30" s="149" customFormat="1" ht="11.85" customHeight="1">
      <c r="A166" s="544">
        <v>44936</v>
      </c>
      <c r="B166" s="502" t="s">
        <v>1546</v>
      </c>
      <c r="C166" s="545" t="s">
        <v>1025</v>
      </c>
      <c r="D166" s="545" t="s">
        <v>1030</v>
      </c>
      <c r="E166" s="545" t="s">
        <v>1560</v>
      </c>
      <c r="F166" s="545" t="s">
        <v>95</v>
      </c>
      <c r="G166" s="545" t="s">
        <v>95</v>
      </c>
      <c r="H166" s="545"/>
      <c r="I166" s="545" t="s">
        <v>1399</v>
      </c>
      <c r="J166" s="502" t="s">
        <v>1539</v>
      </c>
      <c r="K166" s="546" t="s">
        <v>1460</v>
      </c>
      <c r="L166" s="546" t="s">
        <v>1461</v>
      </c>
      <c r="M166" s="546" t="s">
        <v>1461</v>
      </c>
      <c r="N166" s="547">
        <v>-100</v>
      </c>
      <c r="O166" s="548">
        <v>1011122.35</v>
      </c>
      <c r="P166" s="503">
        <f>O166*S166/10000</f>
        <v>98.988878064999994</v>
      </c>
      <c r="Q166" s="549">
        <v>1</v>
      </c>
      <c r="R166" s="604">
        <v>0</v>
      </c>
      <c r="S166" s="550">
        <v>0.97899999999999998</v>
      </c>
      <c r="T166" s="503">
        <f>IF(OR(B166="追加",B166="分红再投"),O166,-O166)</f>
        <v>-1011122.35</v>
      </c>
      <c r="U166" s="504">
        <f t="shared" si="43"/>
        <v>98.988878064999994</v>
      </c>
      <c r="V166" s="504">
        <f t="shared" ref="V166" si="47">IF(COUNTIF(B166,"赎回")&gt;0,-U166,-O166*W166/10000)</f>
        <v>-98.988878064999994</v>
      </c>
      <c r="W166" s="551">
        <f>(SUMIFS(U$2:U166,D$2:D166,D166,B$2:B166,"分红再投")-SUMIFS(U$2:U166,D$2:D166,D166,B$2:B166,"现金分红")+SUMIFS(U$2:U166,D$2:D166,D166,B$2:B166,"调减")-SUMIFS(U$2:U166,D$2:D166,D166,B$2:B166,"追加")-IF(COUNTIF(B$2:B163,"赎回")=0,0,SUMIFS(U$2:U165,D$2:D165,D166,B$2:B165,"赎回")))/(SUMIFS(O$2:O166,D$2:D166,D166,B$2:B166,"追加")-IF(COUNTIF(B$2:B163,"赎回")=0,0,SUMIFS(O$2:O165,D$2:D165,D166,B$2:B165,"赎回"))-SUMIFS(O$2:O166,D$2:D166,D166,B$2:B166,"调减")+SUMIFS(O$2:O166,D$2:D166,D166,B$2:B166,"现金分红")+SUMIFS(O$2:O166,D$2:D166,D166,B$2:B166,"分红再投"))*10000</f>
        <v>0.98899999589565002</v>
      </c>
      <c r="X166" s="503">
        <f t="shared" si="40"/>
        <v>1000000</v>
      </c>
      <c r="Y166" s="551">
        <f t="shared" ref="Y166" si="48">W166</f>
        <v>0.98899999589565002</v>
      </c>
      <c r="Z166" s="552">
        <f>Y166*O166/10000</f>
        <v>100</v>
      </c>
      <c r="AA166" s="575">
        <f>(SUMIFS(Z$2:Z166,D$2:D166,D166,B$2:B166,"分红再投")+SUMIFS(Z$2:Z166,D$2:D166,D166,B$2:B166,"现金分红")+SUMIFS(Z$2:Z166,D$2:D166,D166,B$2:B166,"调减")+SUMIFS(Z$2:Z166,D$2:D166,D166,B$2:B166,"追加")-SUMIFS(Z$2:Z165,D$2:D165,D166,B$2:B165,"赎回"))/(SUMIFS(O$2:O166,D$2:D166,D166,B$2:B166,"追加")-SUMIFS(O$2:O165,D$2:D165,D166,B$2:B165,"赎回")-SUMIFS(O$2:O166,D$2:D166,D166,B$2:B166,"调减")+SUMIFS(O$2:O166,D$2:D166,D166,B$2:B166,"现金分红")+SUMIFS(O$2:O166,D$2:D166,D166,B$2:B166,"分红再投"))*10000</f>
        <v>0.97899999999999998</v>
      </c>
      <c r="AB166" s="503">
        <f t="shared" ref="AB166:AB167" si="49">IF(COUNTIF(B166,"赎回")&gt;0,AA166*O166/10000,0)</f>
        <v>98.988878064999994</v>
      </c>
      <c r="AC166" s="503">
        <f t="shared" si="31"/>
        <v>-1.011121935000002</v>
      </c>
      <c r="AD166" s="503">
        <f t="shared" si="32"/>
        <v>0</v>
      </c>
    </row>
    <row r="167" spans="1:30" s="149" customFormat="1">
      <c r="A167" s="553">
        <v>44936</v>
      </c>
      <c r="B167" s="424" t="s">
        <v>1564</v>
      </c>
      <c r="C167" s="424" t="s">
        <v>1317</v>
      </c>
      <c r="D167" s="424" t="s">
        <v>609</v>
      </c>
      <c r="E167" s="424" t="s">
        <v>1565</v>
      </c>
      <c r="F167" s="424" t="s">
        <v>655</v>
      </c>
      <c r="G167" s="424" t="s">
        <v>655</v>
      </c>
      <c r="H167" s="424"/>
      <c r="I167" s="424" t="s">
        <v>1534</v>
      </c>
      <c r="J167" s="424" t="s">
        <v>636</v>
      </c>
      <c r="K167" s="424" t="s">
        <v>1566</v>
      </c>
      <c r="L167" s="424" t="s">
        <v>1567</v>
      </c>
      <c r="M167" s="424" t="s">
        <v>1567</v>
      </c>
      <c r="N167" s="540">
        <v>0</v>
      </c>
      <c r="O167" s="425">
        <v>1386180.85</v>
      </c>
      <c r="P167" s="540">
        <v>0</v>
      </c>
      <c r="Q167" s="541">
        <v>1</v>
      </c>
      <c r="R167" s="603">
        <v>0</v>
      </c>
      <c r="S167" s="542">
        <f>0</f>
        <v>0</v>
      </c>
      <c r="T167" s="427">
        <f t="shared" si="39"/>
        <v>1386180.85</v>
      </c>
      <c r="U167" s="542">
        <f t="shared" si="43"/>
        <v>0</v>
      </c>
      <c r="V167" s="542">
        <v>0</v>
      </c>
      <c r="W167" s="542">
        <f>(SUMIFS(U$2:U167,D$2:D167,D167,B$2:B167,"分红再投")-SUMIFS(U$2:U167,D$2:D167,D167,B$2:B167,"现金分红")+SUMIFS(U$2:U167,D$2:D167,D167,B$2:B167,"调减")-SUMIFS(U$2:U167,D$2:D167,D167,B$2:B167,"追加")-IF(COUNTIF(B$2:B164,"赎回")=0,0,SUMIFS(U$2:U166,D$2:D166,D167,B$2:B166,"赎回")))/(SUMIFS(O$2:O167,D$2:D167,D167,B$2:B167,"追加")-IF(COUNTIF(B$2:B164,"赎回")=0,0,SUMIFS(O$2:O166,D$2:D166,D167,B$2:B166,"赎回"))-SUMIFS(O$2:O167,D$2:D167,D167,B$2:B167,"调减")+SUMIFS(O$2:O167,D$2:D167,D167,B$2:B167,"现金分红")+SUMIFS(O$2:O167,D$2:D167,D167,B$2:B167,"分红再投"))*10000</f>
        <v>0.97351220769949154</v>
      </c>
      <c r="X167" s="542">
        <v>0</v>
      </c>
      <c r="Y167" s="542">
        <v>0</v>
      </c>
      <c r="Z167" s="542">
        <f>0</f>
        <v>0</v>
      </c>
      <c r="AA167" s="572">
        <f>(SUMIFS(Z$2:Z167,D$2:D167,D167,B$2:B167,"分红再投")+SUMIFS(Z$2:Z167,D$2:D167,D167,B$2:B167,"现金分红")+SUMIFS(Z$2:Z167,D$2:D167,D167,B$2:B167,"调减")+SUMIFS(Z$2:Z167,D$2:D167,D167,B$2:B167,"追加")-SUMIFS(Z$2:Z166,D$2:D166,D167,B$2:B166,"赎回"))/(SUMIFS(O$2:O167,D$2:D167,D167,B$2:B167,"追加")-SUMIFS(O$2:O166,D$2:D166,D167,B$2:B166,"赎回")-SUMIFS(O$2:O167,D$2:D167,D167,B$2:B167,"调减")+SUMIFS(O$2:O167,D$2:D167,D167,B$2:B167,"现金分红")+SUMIFS(O$2:O167,D$2:D167,D167,B$2:B167,"分红再投"))*10000</f>
        <v>1.0034306553448431</v>
      </c>
      <c r="AB167" s="542">
        <f t="shared" si="49"/>
        <v>0</v>
      </c>
      <c r="AC167" s="542">
        <f t="shared" si="31"/>
        <v>0</v>
      </c>
      <c r="AD167" s="542">
        <f t="shared" si="32"/>
        <v>0</v>
      </c>
    </row>
    <row r="168" spans="1:30" s="149" customFormat="1">
      <c r="A168" s="553">
        <v>44936</v>
      </c>
      <c r="B168" s="424" t="s">
        <v>1564</v>
      </c>
      <c r="C168" s="424" t="s">
        <v>1117</v>
      </c>
      <c r="D168" s="424" t="s">
        <v>1118</v>
      </c>
      <c r="E168" s="424" t="s">
        <v>1119</v>
      </c>
      <c r="F168" s="424" t="s">
        <v>1393</v>
      </c>
      <c r="G168" s="424" t="s">
        <v>1393</v>
      </c>
      <c r="H168" s="424"/>
      <c r="I168" s="424" t="s">
        <v>1120</v>
      </c>
      <c r="J168" s="424" t="s">
        <v>1539</v>
      </c>
      <c r="K168" s="424" t="s">
        <v>695</v>
      </c>
      <c r="L168" s="424" t="s">
        <v>1123</v>
      </c>
      <c r="M168" s="424" t="s">
        <v>1123</v>
      </c>
      <c r="N168" s="540">
        <v>0</v>
      </c>
      <c r="O168" s="426">
        <v>278125.43</v>
      </c>
      <c r="P168" s="540">
        <v>0</v>
      </c>
      <c r="Q168" s="541">
        <v>1</v>
      </c>
      <c r="R168" s="603">
        <v>0</v>
      </c>
      <c r="S168" s="542">
        <f>0</f>
        <v>0</v>
      </c>
      <c r="T168" s="427">
        <f t="shared" ref="T168:T175" si="50">IF(OR(B168="追加",B168="分红再投"),O168,-O168)</f>
        <v>278125.43</v>
      </c>
      <c r="U168" s="542">
        <f t="shared" si="43"/>
        <v>0</v>
      </c>
      <c r="V168" s="542">
        <v>1</v>
      </c>
      <c r="W168" s="542">
        <f>(SUMIFS(U$2:U168,D$2:D168,D168,B$2:B168,"分红再投")-SUMIFS(U$2:U168,D$2:D168,D168,B$2:B168,"现金分红")+SUMIFS(U$2:U168,D$2:D168,D168,B$2:B168,"调减")-SUMIFS(U$2:U168,D$2:D168,D168,B$2:B168,"追加")-IF(COUNTIF(B$2:B165,"赎回")=0,0,SUMIFS(U$2:U167,D$2:D167,D168,B$2:B167,"赎回")))/(SUMIFS(O$2:O168,D$2:D168,D168,B$2:B168,"追加")-IF(COUNTIF(B$2:B165,"赎回")=0,0,SUMIFS(O$2:O167,D$2:D167,D168,B$2:B167,"赎回"))-SUMIFS(O$2:O168,D$2:D168,D168,B$2:B168,"调减")+SUMIFS(O$2:O168,D$2:D168,D168,B$2:B168,"现金分红")+SUMIFS(O$2:O168,D$2:D168,D168,B$2:B168,"分红再投"))*10000</f>
        <v>1.1354210562517792</v>
      </c>
      <c r="X168" s="542">
        <v>0</v>
      </c>
      <c r="Y168" s="542">
        <v>0</v>
      </c>
      <c r="Z168" s="542">
        <f>0</f>
        <v>0</v>
      </c>
      <c r="AA168" s="572">
        <f>(SUMIFS(Z$2:Z168,D$2:D168,D168,B$2:B168,"分红再投")+SUMIFS(Z$2:Z168,D$2:D168,D168,B$2:B168,"现金分红")+SUMIFS(Z$2:Z168,D$2:D168,D168,B$2:B168,"调减")+SUMIFS(Z$2:Z168,D$2:D168,D168,B$2:B168,"追加")-SUMIFS(Z$2:Z167,D$2:D167,D168,B$2:B167,"赎回"))/(SUMIFS(O$2:O168,D$2:D168,D168,B$2:B168,"追加")-SUMIFS(O$2:O167,D$2:D167,D168,B$2:B167,"赎回")-SUMIFS(O$2:O168,D$2:D168,D168,B$2:B168,"调减")+SUMIFS(O$2:O168,D$2:D168,D168,B$2:B168,"现金分红")+SUMIFS(O$2:O168,D$2:D168,D168,B$2:B168,"分红再投"))*10000</f>
        <v>1.085315791165063</v>
      </c>
      <c r="AB168" s="542">
        <f t="shared" ref="AB168:AB169" si="51">IF(COUNTIF(B168,"赎回")&gt;0,AA168*O168/10000,0)</f>
        <v>0</v>
      </c>
      <c r="AC168" s="542">
        <f t="shared" si="31"/>
        <v>0</v>
      </c>
      <c r="AD168" s="542">
        <f t="shared" si="32"/>
        <v>0</v>
      </c>
    </row>
    <row r="169" spans="1:30" s="149" customFormat="1">
      <c r="A169" s="576">
        <v>44937</v>
      </c>
      <c r="B169" s="577" t="s">
        <v>1542</v>
      </c>
      <c r="C169" s="578" t="s">
        <v>1208</v>
      </c>
      <c r="D169" s="578" t="s">
        <v>1012</v>
      </c>
      <c r="E169" s="578" t="s">
        <v>1014</v>
      </c>
      <c r="F169" s="578" t="s">
        <v>95</v>
      </c>
      <c r="G169" s="578" t="s">
        <v>95</v>
      </c>
      <c r="H169" s="578"/>
      <c r="I169" s="578" t="s">
        <v>1121</v>
      </c>
      <c r="J169" s="577" t="s">
        <v>1539</v>
      </c>
      <c r="K169" s="579" t="s">
        <v>1465</v>
      </c>
      <c r="L169" s="579" t="s">
        <v>1466</v>
      </c>
      <c r="M169" s="579" t="s">
        <v>1466</v>
      </c>
      <c r="N169" s="580">
        <f t="shared" ref="N169" si="52">IF(OR(B169="追加",B169="赎回"),P169,0)</f>
        <v>0</v>
      </c>
      <c r="O169" s="581">
        <v>0</v>
      </c>
      <c r="P169" s="582">
        <f>(244602.16)/10000</f>
        <v>24.460215999999999</v>
      </c>
      <c r="Q169" s="583">
        <v>1</v>
      </c>
      <c r="R169" s="605">
        <v>0</v>
      </c>
      <c r="S169" s="584">
        <v>0</v>
      </c>
      <c r="T169" s="582">
        <f t="shared" si="50"/>
        <v>0</v>
      </c>
      <c r="U169" s="585">
        <f t="shared" si="43"/>
        <v>24.460215999999999</v>
      </c>
      <c r="V169" s="585">
        <f t="shared" ref="V169" si="53">IF(COUNTIF(B169,"赎回")&gt;0,-U169,-O169*W169/10000)</f>
        <v>0</v>
      </c>
      <c r="W169" s="586">
        <v>0.99370000000000003</v>
      </c>
      <c r="X169" s="584">
        <v>0</v>
      </c>
      <c r="Y169" s="586">
        <f>W169</f>
        <v>0.99370000000000003</v>
      </c>
      <c r="Z169" s="587">
        <v>0</v>
      </c>
      <c r="AA169" s="588">
        <v>0.99980000000000002</v>
      </c>
      <c r="AB169" s="582">
        <f t="shared" si="51"/>
        <v>0</v>
      </c>
      <c r="AC169" s="582">
        <f t="shared" si="31"/>
        <v>0</v>
      </c>
      <c r="AD169" s="582">
        <f t="shared" si="32"/>
        <v>0</v>
      </c>
    </row>
    <row r="170" spans="1:30" s="149" customFormat="1">
      <c r="A170" s="553">
        <v>44937</v>
      </c>
      <c r="B170" s="424" t="s">
        <v>1564</v>
      </c>
      <c r="C170" s="424" t="s">
        <v>1020</v>
      </c>
      <c r="D170" s="424" t="s">
        <v>1019</v>
      </c>
      <c r="E170" s="424" t="s">
        <v>1568</v>
      </c>
      <c r="F170" s="424" t="s">
        <v>1164</v>
      </c>
      <c r="G170" s="424" t="s">
        <v>1164</v>
      </c>
      <c r="H170" s="424" t="s">
        <v>1096</v>
      </c>
      <c r="I170" s="424" t="s">
        <v>1400</v>
      </c>
      <c r="J170" s="424" t="s">
        <v>1539</v>
      </c>
      <c r="K170" s="424" t="s">
        <v>1463</v>
      </c>
      <c r="L170" s="424" t="s">
        <v>1464</v>
      </c>
      <c r="M170" s="424" t="s">
        <v>1464</v>
      </c>
      <c r="N170" s="540">
        <v>0</v>
      </c>
      <c r="O170" s="426">
        <v>249898.51</v>
      </c>
      <c r="P170" s="540">
        <v>0</v>
      </c>
      <c r="Q170" s="541">
        <v>1</v>
      </c>
      <c r="R170" s="603">
        <v>0</v>
      </c>
      <c r="S170" s="542">
        <f>0</f>
        <v>0</v>
      </c>
      <c r="T170" s="427">
        <f t="shared" si="50"/>
        <v>249898.51</v>
      </c>
      <c r="U170" s="542">
        <f t="shared" si="43"/>
        <v>0</v>
      </c>
      <c r="V170" s="542">
        <v>1</v>
      </c>
      <c r="W170" s="542">
        <f>(SUMIFS(U$2:U170,D$2:D170,D170,B$2:B170,"分红再投")-SUMIFS(U$2:U170,D$2:D170,D170,B$2:B170,"现金分红")+SUMIFS(U$2:U170,D$2:D170,D170,B$2:B170,"调减")-SUMIFS(U$2:U170,D$2:D170,D170,B$2:B170,"追加")-IF(COUNTIF(B$2:B167,"赎回")=0,0,SUMIFS(U$2:U169,D$2:D169,D170,B$2:B169,"赎回")))/(SUMIFS(O$2:O170,D$2:D170,D170,B$2:B170,"追加")-IF(COUNTIF(B$2:B167,"赎回")=0,0,SUMIFS(O$2:O169,D$2:D169,D170,B$2:B169,"赎回"))-SUMIFS(O$2:O170,D$2:D170,D170,B$2:B170,"调减")+SUMIFS(O$2:O170,D$2:D170,D170,B$2:B170,"现金分红")+SUMIFS(O$2:O170,D$2:D170,D170,B$2:B170,"分红再投"))*10000</f>
        <v>0.99257169763492847</v>
      </c>
      <c r="X170" s="542">
        <v>0</v>
      </c>
      <c r="Y170" s="542">
        <v>0</v>
      </c>
      <c r="Z170" s="542">
        <f>0</f>
        <v>0</v>
      </c>
      <c r="AA170" s="572">
        <f>(SUMIFS(Z$2:Z170,D$2:D170,D170,B$2:B170,"分红再投")+SUMIFS(Z$2:Z170,D$2:D170,D170,B$2:B170,"现金分红")+SUMIFS(Z$2:Z170,D$2:D170,D170,B$2:B170,"调减")+SUMIFS(Z$2:Z170,D$2:D170,D170,B$2:B170,"追加")-SUMIFS(Z$2:Z169,D$2:D169,D170,B$2:B169,"赎回"))/(SUMIFS(O$2:O170,D$2:D170,D170,B$2:B170,"追加")-SUMIFS(O$2:O169,D$2:D169,D170,B$2:B169,"赎回")-SUMIFS(O$2:O170,D$2:D170,D170,B$2:B170,"调减")+SUMIFS(O$2:O170,D$2:D170,D170,B$2:B170,"现金分红")+SUMIFS(O$2:O170,D$2:D170,D170,B$2:B170,"分红再投"))*10000</f>
        <v>0.97478932642590765</v>
      </c>
      <c r="AB170" s="542">
        <f t="shared" ref="AB170:AB172" si="54">IF(COUNTIF(B170,"赎回")&gt;0,AA170*O170/10000,0)</f>
        <v>0</v>
      </c>
      <c r="AC170" s="542">
        <f t="shared" si="31"/>
        <v>0</v>
      </c>
      <c r="AD170" s="542">
        <f t="shared" si="32"/>
        <v>0</v>
      </c>
    </row>
    <row r="171" spans="1:30" s="149" customFormat="1">
      <c r="A171" s="422">
        <v>44937</v>
      </c>
      <c r="B171" s="423" t="s">
        <v>1246</v>
      </c>
      <c r="C171" s="424" t="s">
        <v>1573</v>
      </c>
      <c r="D171" s="424" t="s">
        <v>1569</v>
      </c>
      <c r="E171" s="424" t="s">
        <v>1570</v>
      </c>
      <c r="F171" s="424" t="s">
        <v>1532</v>
      </c>
      <c r="G171" s="424" t="s">
        <v>1532</v>
      </c>
      <c r="H171" s="424" t="s">
        <v>1533</v>
      </c>
      <c r="I171" s="424" t="s">
        <v>1534</v>
      </c>
      <c r="J171" s="423" t="s">
        <v>636</v>
      </c>
      <c r="K171" s="539" t="s">
        <v>1571</v>
      </c>
      <c r="L171" s="539" t="s">
        <v>1572</v>
      </c>
      <c r="M171" s="539" t="s">
        <v>1572</v>
      </c>
      <c r="N171" s="540">
        <f t="shared" ref="N171" si="55">IF(OR(B171="追加",B171="赎回"),P171,0)</f>
        <v>200</v>
      </c>
      <c r="O171" s="425">
        <v>2237136.46</v>
      </c>
      <c r="P171" s="426">
        <v>200</v>
      </c>
      <c r="Q171" s="541">
        <v>1</v>
      </c>
      <c r="R171" s="603">
        <v>0</v>
      </c>
      <c r="S171" s="542">
        <f>P171/O171*10000</f>
        <v>0.89400000212772002</v>
      </c>
      <c r="T171" s="427">
        <f t="shared" si="50"/>
        <v>2237136.46</v>
      </c>
      <c r="U171" s="428">
        <f t="shared" ref="U171:U172" si="56">IF(B171="追加",-P171,P171)</f>
        <v>-200</v>
      </c>
      <c r="V171" s="428">
        <f t="shared" ref="V171:V172" si="57">IF(COUNTIF(B171,"赎回")&gt;0,-U171,-O171*W171/10000)</f>
        <v>-200</v>
      </c>
      <c r="W171" s="542">
        <f>(SUMIFS(U$2:U171,D$2:D171,D171,B$2:B171,"分红再投")-SUMIFS(U$2:U171,D$2:D171,D171,B$2:B171,"现金分红")+SUMIFS(U$2:U171,D$2:D171,D171,B$2:B171,"调减")-SUMIFS(U$2:U171,D$2:D171,D171,B$2:B171,"追加")-IF(COUNTIF(B$2:B168,"赎回")=0,0,SUMIFS(U$2:U170,D$2:D170,D171,B$2:B170,"赎回")))/(SUMIFS(O$2:O171,D$2:D171,D171,B$2:B171,"追加")-IF(COUNTIF(B$2:B168,"赎回")=0,0,SUMIFS(O$2:O170,D$2:D170,D171,B$2:B170,"赎回"))-SUMIFS(O$2:O171,D$2:D171,D171,B$2:B171,"调减")+SUMIFS(O$2:O171,D$2:D171,D171,B$2:B171,"现金分红")+SUMIFS(O$2:O171,D$2:D171,D171,B$2:B171,"分红再投"))*10000</f>
        <v>0.89400000212772002</v>
      </c>
      <c r="X171" s="427" t="str">
        <f t="shared" ref="X171:X172" si="58">IF(COUNTIF(B171,"赎回")=0,"",W171*O171)</f>
        <v/>
      </c>
      <c r="Y171" s="429">
        <f>W171</f>
        <v>0.89400000212772002</v>
      </c>
      <c r="Z171" s="430">
        <f>Y171*O171/10000</f>
        <v>200</v>
      </c>
      <c r="AA171" s="574">
        <f>(SUMIFS(Z$2:Z171,D$2:D171,D171,B$2:B171,"分红再投")+SUMIFS(Z$2:Z171,D$2:D171,D171,B$2:B171,"现金分红")+SUMIFS(Z$2:Z171,D$2:D171,D171,B$2:B171,"调减")+SUMIFS(Z$2:Z171,D$2:D171,D171,B$2:B171,"追加")-SUMIFS(Z$2:Z170,D$2:D170,D171,B$2:B170,"赎回"))/(SUMIFS(O$2:O171,D$2:D171,D171,B$2:B171,"追加")-SUMIFS(O$2:O170,D$2:D170,D171,B$2:B170,"赎回")-SUMIFS(O$2:O171,D$2:D171,D171,B$2:B171,"调减")+SUMIFS(O$2:O171,D$2:D171,D171,B$2:B171,"现金分红")+SUMIFS(O$2:O171,D$2:D171,D171,B$2:B171,"分红再投"))*10000</f>
        <v>0.89400000212772002</v>
      </c>
      <c r="AB171" s="427">
        <f t="shared" si="54"/>
        <v>0</v>
      </c>
      <c r="AC171" s="427">
        <f t="shared" si="31"/>
        <v>0</v>
      </c>
      <c r="AD171" s="427">
        <f t="shared" si="32"/>
        <v>0</v>
      </c>
    </row>
    <row r="172" spans="1:30" s="149" customFormat="1" ht="11.85" customHeight="1">
      <c r="A172" s="544">
        <v>44937</v>
      </c>
      <c r="B172" s="502" t="s">
        <v>1546</v>
      </c>
      <c r="C172" s="545" t="s">
        <v>286</v>
      </c>
      <c r="D172" s="545" t="s">
        <v>442</v>
      </c>
      <c r="E172" s="545" t="s">
        <v>288</v>
      </c>
      <c r="F172" s="545" t="s">
        <v>1388</v>
      </c>
      <c r="G172" s="545" t="s">
        <v>1388</v>
      </c>
      <c r="H172" s="545"/>
      <c r="I172" s="545" t="s">
        <v>1447</v>
      </c>
      <c r="J172" s="502" t="s">
        <v>1539</v>
      </c>
      <c r="K172" s="546" t="s">
        <v>736</v>
      </c>
      <c r="L172" s="546" t="s">
        <v>738</v>
      </c>
      <c r="M172" s="546" t="s">
        <v>738</v>
      </c>
      <c r="N172" s="547">
        <v>-334.8</v>
      </c>
      <c r="O172" s="548">
        <v>3100000</v>
      </c>
      <c r="P172" s="503">
        <f>O172*S172/10000</f>
        <v>356.19</v>
      </c>
      <c r="Q172" s="549">
        <v>1</v>
      </c>
      <c r="R172" s="604">
        <v>0</v>
      </c>
      <c r="S172" s="550">
        <v>1.149</v>
      </c>
      <c r="T172" s="503">
        <f t="shared" si="50"/>
        <v>-3100000</v>
      </c>
      <c r="U172" s="504">
        <f t="shared" si="56"/>
        <v>356.19</v>
      </c>
      <c r="V172" s="504">
        <f t="shared" si="57"/>
        <v>-356.19</v>
      </c>
      <c r="W172" s="551">
        <f>(SUMIFS(U$2:U172,D$2:D172,D172,B$2:B172,"分红再投")-SUMIFS(U$2:U172,D$2:D172,D172,B$2:B172,"现金分红")+SUMIFS(U$2:U172,D$2:D172,D172,B$2:B172,"调减")-SUMIFS(U$2:U172,D$2:D172,D172,B$2:B172,"追加")-IF(COUNTIF(B$2:B169,"赎回")=0,0,SUMIFS(U$2:U171,D$2:D171,D172,B$2:B171,"赎回")))/(SUMIFS(O$2:O172,D$2:D172,D172,B$2:B172,"追加")-IF(COUNTIF(B$2:B169,"赎回")=0,0,SUMIFS(O$2:O171,D$2:D171,D172,B$2:B171,"赎回"))-SUMIFS(O$2:O172,D$2:D172,D172,B$2:B172,"调减")+SUMIFS(O$2:O172,D$2:D172,D172,B$2:B172,"现金分红")+SUMIFS(O$2:O172,D$2:D172,D172,B$2:B172,"分红再投"))*10000</f>
        <v>1.0799807759136015</v>
      </c>
      <c r="X172" s="503">
        <f t="shared" si="58"/>
        <v>3347940.4053321648</v>
      </c>
      <c r="Y172" s="551">
        <f t="shared" ref="Y172" si="59">W172</f>
        <v>1.0799807759136015</v>
      </c>
      <c r="Z172" s="552">
        <f>Y172*O172/10000</f>
        <v>334.7940405332165</v>
      </c>
      <c r="AA172" s="575">
        <f>(SUMIFS(Z$2:Z172,D$2:D172,D172,B$2:B172,"分红再投")+SUMIFS(Z$2:Z172,D$2:D172,D172,B$2:B172,"现金分红")+SUMIFS(Z$2:Z172,D$2:D172,D172,B$2:B172,"调减")+SUMIFS(Z$2:Z172,D$2:D172,D172,B$2:B172,"追加")-SUMIFS(Z$2:Z171,D$2:D171,D172,B$2:B171,"赎回"))/(SUMIFS(O$2:O172,D$2:D172,D172,B$2:B172,"追加")-SUMIFS(O$2:O171,D$2:D171,D172,B$2:B171,"赎回")-SUMIFS(O$2:O172,D$2:D172,D172,B$2:B172,"调减")+SUMIFS(O$2:O172,D$2:D172,D172,B$2:B172,"现金分红")+SUMIFS(O$2:O172,D$2:D172,D172,B$2:B172,"分红再投"))*10000</f>
        <v>1.1535</v>
      </c>
      <c r="AB172" s="503">
        <f t="shared" si="54"/>
        <v>357.58499999999998</v>
      </c>
      <c r="AC172" s="503">
        <f t="shared" si="31"/>
        <v>21.39595946678353</v>
      </c>
      <c r="AD172" s="503">
        <f t="shared" si="32"/>
        <v>-1.394999999999984</v>
      </c>
    </row>
    <row r="173" spans="1:30" s="149" customFormat="1" ht="11.85" customHeight="1">
      <c r="A173" s="544">
        <v>44939</v>
      </c>
      <c r="B173" s="502" t="s">
        <v>1546</v>
      </c>
      <c r="C173" s="545" t="s">
        <v>269</v>
      </c>
      <c r="D173" s="545" t="s">
        <v>382</v>
      </c>
      <c r="E173" s="545" t="s">
        <v>271</v>
      </c>
      <c r="F173" s="545" t="s">
        <v>95</v>
      </c>
      <c r="G173" s="545" t="s">
        <v>95</v>
      </c>
      <c r="H173" s="545"/>
      <c r="I173" s="545" t="s">
        <v>1445</v>
      </c>
      <c r="J173" s="502" t="s">
        <v>1539</v>
      </c>
      <c r="K173" s="546" t="s">
        <v>704</v>
      </c>
      <c r="L173" s="546" t="s">
        <v>705</v>
      </c>
      <c r="M173" s="546" t="s">
        <v>705</v>
      </c>
      <c r="N173" s="547">
        <v>-80.86</v>
      </c>
      <c r="O173" s="548">
        <v>650000</v>
      </c>
      <c r="P173" s="503">
        <f>O173*S173/10000</f>
        <v>77.031499999999994</v>
      </c>
      <c r="Q173" s="549">
        <v>1</v>
      </c>
      <c r="R173" s="604">
        <v>0</v>
      </c>
      <c r="S173" s="550">
        <v>1.1851</v>
      </c>
      <c r="T173" s="503">
        <f t="shared" si="50"/>
        <v>-650000</v>
      </c>
      <c r="U173" s="504">
        <f t="shared" ref="U173:U175" si="60">IF(B173="追加",-P173,P173)</f>
        <v>77.031499999999994</v>
      </c>
      <c r="V173" s="504">
        <f t="shared" ref="V173:V175" si="61">IF(COUNTIF(B173,"赎回")&gt;0,-U173,-O173*W173/10000)</f>
        <v>-77.031499999999994</v>
      </c>
      <c r="W173" s="551">
        <f>(SUMIFS(U$2:U173,D$2:D173,D173,B$2:B173,"分红再投")-SUMIFS(U$2:U173,D$2:D173,D173,B$2:B173,"现金分红")+SUMIFS(U$2:U173,D$2:D173,D173,B$2:B173,"调减")-SUMIFS(U$2:U173,D$2:D173,D173,B$2:B173,"追加")-IF(COUNTIF(B$2:B170,"赎回")=0,0,SUMIFS(U$2:U172,D$2:D172,D173,B$2:B172,"赎回")))/(SUMIFS(O$2:O173,D$2:D173,D173,B$2:B173,"追加")-IF(COUNTIF(B$2:B170,"赎回")=0,0,SUMIFS(O$2:O172,D$2:D172,D173,B$2:B172,"赎回"))-SUMIFS(O$2:O173,D$2:D173,D173,B$2:B173,"调减")+SUMIFS(O$2:O173,D$2:D173,D173,B$2:B173,"现金分红")+SUMIFS(O$2:O173,D$2:D173,D173,B$2:B173,"分红再投"))*10000</f>
        <v>1.2440000013932799</v>
      </c>
      <c r="X173" s="503">
        <f t="shared" ref="X173:X175" si="62">IF(COUNTIF(B173,"赎回")=0,"",W173*O173)</f>
        <v>808600.00090563192</v>
      </c>
      <c r="Y173" s="551">
        <f t="shared" ref="Y173:Y175" si="63">W173</f>
        <v>1.2440000013932799</v>
      </c>
      <c r="Z173" s="552">
        <f>Y173*O173/10000</f>
        <v>80.86000009056319</v>
      </c>
      <c r="AA173" s="575">
        <f>(SUMIFS(Z$2:Z173,D$2:D173,D173,B$2:B173,"分红再投")+SUMIFS(Z$2:Z173,D$2:D173,D173,B$2:B173,"现金分红")+SUMIFS(Z$2:Z173,D$2:D173,D173,B$2:B173,"调减")+SUMIFS(Z$2:Z173,D$2:D173,D173,B$2:B173,"追加")-SUMIFS(Z$2:Z172,D$2:D172,D173,B$2:B172,"赎回"))/(SUMIFS(O$2:O173,D$2:D173,D173,B$2:B173,"追加")-SUMIFS(O$2:O172,D$2:D172,D173,B$2:B172,"赎回")-SUMIFS(O$2:O173,D$2:D173,D173,B$2:B173,"调减")+SUMIFS(O$2:O173,D$2:D173,D173,B$2:B173,"现金分红")+SUMIFS(O$2:O173,D$2:D173,D173,B$2:B173,"分红再投"))*10000</f>
        <v>1.1988000000000001</v>
      </c>
      <c r="AB173" s="503">
        <f t="shared" ref="AB173:AB175" si="64">IF(COUNTIF(B173,"赎回")&gt;0,AA173*O173/10000,0)</f>
        <v>77.921999999999997</v>
      </c>
      <c r="AC173" s="503">
        <f t="shared" si="31"/>
        <v>-3.8285000905631925</v>
      </c>
      <c r="AD173" s="503">
        <f t="shared" si="32"/>
        <v>-0.89050000000000296</v>
      </c>
    </row>
    <row r="174" spans="1:30" s="149" customFormat="1">
      <c r="A174" s="422">
        <v>44939</v>
      </c>
      <c r="B174" s="423" t="s">
        <v>1246</v>
      </c>
      <c r="C174" s="424" t="s">
        <v>1580</v>
      </c>
      <c r="D174" s="424" t="s">
        <v>1581</v>
      </c>
      <c r="E174" s="424" t="s">
        <v>1582</v>
      </c>
      <c r="F174" s="424" t="s">
        <v>1388</v>
      </c>
      <c r="G174" s="424" t="s">
        <v>1388</v>
      </c>
      <c r="H174" s="424"/>
      <c r="I174" s="424" t="s">
        <v>1586</v>
      </c>
      <c r="J174" s="423" t="s">
        <v>636</v>
      </c>
      <c r="K174" s="539" t="s">
        <v>1587</v>
      </c>
      <c r="L174" s="539" t="s">
        <v>1588</v>
      </c>
      <c r="M174" s="539" t="s">
        <v>1588</v>
      </c>
      <c r="N174" s="540">
        <f t="shared" ref="N174:N175" si="65">IF(OR(B174="追加",B174="赎回"),P174,0)</f>
        <v>200</v>
      </c>
      <c r="O174" s="425">
        <v>1951219.51</v>
      </c>
      <c r="P174" s="426">
        <v>200</v>
      </c>
      <c r="Q174" s="541">
        <v>1</v>
      </c>
      <c r="R174" s="603">
        <v>0</v>
      </c>
      <c r="S174" s="542">
        <f t="shared" ref="S174:S175" si="66">P174/O174*10000</f>
        <v>1.0250000011531251</v>
      </c>
      <c r="T174" s="427">
        <f t="shared" si="50"/>
        <v>1951219.51</v>
      </c>
      <c r="U174" s="428">
        <f t="shared" si="60"/>
        <v>-200</v>
      </c>
      <c r="V174" s="428">
        <f t="shared" si="61"/>
        <v>-200.00000000000003</v>
      </c>
      <c r="W174" s="429">
        <f>(SUMIFS(U$2:U174,D$2:D174,D174,B$2:B174,"分红再投")-SUMIFS(U$2:U174,D$2:D174,D174,B$2:B174,"现金分红")+SUMIFS(U$2:U174,D$2:D174,D174,B$2:B174,"调减")-SUMIFS(U$2:U174,D$2:D174,D174,B$2:B174,"追加")-IF(COUNTIF(B$2:B172,"赎回")=0,0,SUMIFS(U$2:U173,D$2:D173,D174,B$2:B173,"赎回")))/(SUMIFS(O$2:O174,D$2:D174,D174,B$2:B174,"追加")-IF(COUNTIF(B$2:B172,"赎回")=0,0,SUMIFS(O$2:O173,D$2:D173,D174,B$2:B173,"赎回"))-SUMIFS(O$2:O174,D$2:D174,D174,B$2:B174,"调减")+SUMIFS(O$2:O174,D$2:D174,D174,B$2:B174,"现金分红")+SUMIFS(O$2:O174,D$2:D174,D174,B$2:B174,"分红再投"))*10000</f>
        <v>1.0250000011531251</v>
      </c>
      <c r="X174" s="427" t="str">
        <f t="shared" si="62"/>
        <v/>
      </c>
      <c r="Y174" s="429">
        <f t="shared" si="63"/>
        <v>1.0250000011531251</v>
      </c>
      <c r="Z174" s="430">
        <f t="shared" ref="Z174:Z175" si="67">Y174*O174/10000</f>
        <v>200.00000000000003</v>
      </c>
      <c r="AA174" s="574">
        <f>(SUMIFS(Z$2:Z174,D$2:D174,D174,B$2:B174,"分红再投")+SUMIFS(Z$2:Z174,D$2:D174,D174,B$2:B174,"现金分红")+SUMIFS(Z$2:Z174,D$2:D174,D174,B$2:B174,"调减")+SUMIFS(Z$2:Z174,D$2:D174,D174,B$2:B174,"追加")-SUMIFS(Z$2:Z173,D$2:D173,D174,B$2:B173,"赎回"))/(SUMIFS(O$2:O174,D$2:D174,D174,B$2:B174,"追加")-SUMIFS(O$2:O173,D$2:D173,D174,B$2:B173,"赎回")-SUMIFS(O$2:O174,D$2:D174,D174,B$2:B174,"调减")+SUMIFS(O$2:O174,D$2:D174,D174,B$2:B174,"现金分红")+SUMIFS(O$2:O174,D$2:D174,D174,B$2:B174,"分红再投"))*10000</f>
        <v>1.0250000011531251</v>
      </c>
      <c r="AB174" s="427">
        <f t="shared" si="64"/>
        <v>0</v>
      </c>
      <c r="AC174" s="427">
        <f t="shared" si="31"/>
        <v>0</v>
      </c>
      <c r="AD174" s="427">
        <f t="shared" si="32"/>
        <v>0</v>
      </c>
    </row>
    <row r="175" spans="1:30">
      <c r="A175" s="422">
        <v>44939</v>
      </c>
      <c r="B175" s="423" t="s">
        <v>1246</v>
      </c>
      <c r="C175" s="424" t="s">
        <v>1583</v>
      </c>
      <c r="D175" s="424" t="s">
        <v>1584</v>
      </c>
      <c r="E175" s="424" t="s">
        <v>1585</v>
      </c>
      <c r="F175" s="424" t="s">
        <v>111</v>
      </c>
      <c r="G175" s="424" t="s">
        <v>1164</v>
      </c>
      <c r="H175" s="424" t="s">
        <v>1096</v>
      </c>
      <c r="I175" s="424" t="s">
        <v>1155</v>
      </c>
      <c r="J175" s="423" t="s">
        <v>636</v>
      </c>
      <c r="K175" s="539" t="s">
        <v>760</v>
      </c>
      <c r="L175" s="539" t="s">
        <v>1589</v>
      </c>
      <c r="M175" s="539" t="s">
        <v>1589</v>
      </c>
      <c r="N175" s="540">
        <f t="shared" si="65"/>
        <v>100</v>
      </c>
      <c r="O175" s="425">
        <v>1044168.32</v>
      </c>
      <c r="P175" s="426">
        <v>100</v>
      </c>
      <c r="Q175" s="541">
        <v>1</v>
      </c>
      <c r="R175" s="603">
        <v>0</v>
      </c>
      <c r="S175" s="542">
        <f t="shared" si="66"/>
        <v>0.95769999993870725</v>
      </c>
      <c r="T175" s="427">
        <f t="shared" si="50"/>
        <v>1044168.32</v>
      </c>
      <c r="U175" s="428">
        <f t="shared" si="60"/>
        <v>-100</v>
      </c>
      <c r="V175" s="428">
        <f t="shared" si="61"/>
        <v>-100</v>
      </c>
      <c r="W175" s="429">
        <f>(SUMIFS(U$2:U175,D$2:D175,D175,B$2:B175,"分红再投")-SUMIFS(U$2:U175,D$2:D175,D175,B$2:B175,"现金分红")+SUMIFS(U$2:U175,D$2:D175,D175,B$2:B175,"调减")-SUMIFS(U$2:U175,D$2:D175,D175,B$2:B175,"追加")-IF(COUNTIF(B$2:B173,"赎回")=0,0,SUMIFS(U$2:U174,D$2:D174,D175,B$2:B174,"赎回")))/(SUMIFS(O$2:O175,D$2:D175,D175,B$2:B175,"追加")-IF(COUNTIF(B$2:B173,"赎回")=0,0,SUMIFS(O$2:O174,D$2:D174,D175,B$2:B174,"赎回"))-SUMIFS(O$2:O175,D$2:D175,D175,B$2:B175,"调减")+SUMIFS(O$2:O175,D$2:D175,D175,B$2:B175,"现金分红")+SUMIFS(O$2:O175,D$2:D175,D175,B$2:B175,"分红再投"))*10000</f>
        <v>0.95769999993870725</v>
      </c>
      <c r="X175" s="427" t="str">
        <f t="shared" si="62"/>
        <v/>
      </c>
      <c r="Y175" s="429">
        <f t="shared" si="63"/>
        <v>0.95769999993870725</v>
      </c>
      <c r="Z175" s="430">
        <f t="shared" si="67"/>
        <v>100</v>
      </c>
      <c r="AA175" s="574">
        <f>(SUMIFS(Z$2:Z175,D$2:D175,D175,B$2:B175,"分红再投")+SUMIFS(Z$2:Z175,D$2:D175,D175,B$2:B175,"现金分红")+SUMIFS(Z$2:Z175,D$2:D175,D175,B$2:B175,"调减")+SUMIFS(Z$2:Z175,D$2:D175,D175,B$2:B175,"追加")-SUMIFS(Z$2:Z174,D$2:D174,D175,B$2:B174,"赎回"))/(SUMIFS(O$2:O175,D$2:D175,D175,B$2:B175,"追加")-SUMIFS(O$2:O174,D$2:D174,D175,B$2:B174,"赎回")-SUMIFS(O$2:O175,D$2:D175,D175,B$2:B175,"调减")+SUMIFS(O$2:O175,D$2:D175,D175,B$2:B175,"现金分红")+SUMIFS(O$2:O175,D$2:D175,D175,B$2:B175,"分红再投"))*10000</f>
        <v>0.95769999993870725</v>
      </c>
      <c r="AB175" s="427">
        <f t="shared" si="64"/>
        <v>0</v>
      </c>
      <c r="AC175" s="427">
        <f t="shared" si="31"/>
        <v>0</v>
      </c>
      <c r="AD175" s="427">
        <f t="shared" si="32"/>
        <v>0</v>
      </c>
    </row>
    <row r="176" spans="1:30">
      <c r="A176" s="422">
        <v>44944</v>
      </c>
      <c r="B176" s="423" t="s">
        <v>1246</v>
      </c>
      <c r="C176" s="424" t="s">
        <v>1590</v>
      </c>
      <c r="D176" s="424" t="s">
        <v>1591</v>
      </c>
      <c r="E176" s="424" t="s">
        <v>1592</v>
      </c>
      <c r="F176" s="424" t="s">
        <v>111</v>
      </c>
      <c r="G176" s="424" t="s">
        <v>111</v>
      </c>
      <c r="H176" s="424"/>
      <c r="I176" s="424" t="s">
        <v>1116</v>
      </c>
      <c r="J176" s="423" t="s">
        <v>636</v>
      </c>
      <c r="K176" s="539" t="s">
        <v>1593</v>
      </c>
      <c r="L176" s="539" t="s">
        <v>1594</v>
      </c>
      <c r="M176" s="539" t="s">
        <v>1594</v>
      </c>
      <c r="N176" s="540">
        <f t="shared" ref="N176" si="68">IF(OR(B176="追加",B176="赎回"),P176,0)</f>
        <v>500</v>
      </c>
      <c r="O176" s="425">
        <v>2296738.63</v>
      </c>
      <c r="P176" s="426">
        <v>500</v>
      </c>
      <c r="Q176" s="541">
        <v>1</v>
      </c>
      <c r="R176" s="603">
        <v>0</v>
      </c>
      <c r="S176" s="542">
        <f t="shared" ref="S176" si="69">P176/O176*10000</f>
        <v>2.1770000010841462</v>
      </c>
      <c r="T176" s="427">
        <f t="shared" ref="T176:T177" si="70">IF(OR(B176="追加",B176="分红再投"),O176,-O176)</f>
        <v>2296738.63</v>
      </c>
      <c r="U176" s="428">
        <f t="shared" ref="U176:U177" si="71">IF(B176="追加",-P176,P176)</f>
        <v>-500</v>
      </c>
      <c r="V176" s="428">
        <f t="shared" ref="V176:V177" si="72">IF(COUNTIF(B176,"赎回")&gt;0,-U176,-O176*W176/10000)</f>
        <v>-500</v>
      </c>
      <c r="W176" s="429">
        <f>(SUMIFS(U$2:U176,D$2:D176,D176,B$2:B176,"分红再投")-SUMIFS(U$2:U176,D$2:D176,D176,B$2:B176,"现金分红")+SUMIFS(U$2:U176,D$2:D176,D176,B$2:B176,"调减")-SUMIFS(U$2:U176,D$2:D176,D176,B$2:B176,"追加")-IF(COUNTIF(B$2:B174,"赎回")=0,0,SUMIFS(U$2:U175,D$2:D175,D176,B$2:B175,"赎回")))/(SUMIFS(O$2:O176,D$2:D176,D176,B$2:B176,"追加")-IF(COUNTIF(B$2:B174,"赎回")=0,0,SUMIFS(O$2:O175,D$2:D175,D176,B$2:B175,"赎回"))-SUMIFS(O$2:O176,D$2:D176,D176,B$2:B176,"调减")+SUMIFS(O$2:O176,D$2:D176,D176,B$2:B176,"现金分红")+SUMIFS(O$2:O176,D$2:D176,D176,B$2:B176,"分红再投"))*10000</f>
        <v>2.1770000010841462</v>
      </c>
      <c r="X176" s="427" t="str">
        <f t="shared" ref="X176:X177" si="73">IF(COUNTIF(B176,"赎回")=0,"",W176*O176)</f>
        <v/>
      </c>
      <c r="Y176" s="429">
        <f t="shared" ref="Y176:Y177" si="74">W176</f>
        <v>2.1770000010841462</v>
      </c>
      <c r="Z176" s="430">
        <f t="shared" ref="Z176" si="75">Y176*O176/10000</f>
        <v>500</v>
      </c>
      <c r="AA176" s="574">
        <f>(SUMIFS(Z$2:Z176,D$2:D176,D176,B$2:B176,"分红再投")+SUMIFS(Z$2:Z176,D$2:D176,D176,B$2:B176,"现金分红")+SUMIFS(Z$2:Z176,D$2:D176,D176,B$2:B176,"调减")+SUMIFS(Z$2:Z176,D$2:D176,D176,B$2:B176,"追加")-SUMIFS(Z$2:Z175,D$2:D175,D176,B$2:B175,"赎回"))/(SUMIFS(O$2:O176,D$2:D176,D176,B$2:B176,"追加")-SUMIFS(O$2:O175,D$2:D175,D176,B$2:B175,"赎回")-SUMIFS(O$2:O176,D$2:D176,D176,B$2:B176,"调减")+SUMIFS(O$2:O176,D$2:D176,D176,B$2:B176,"现金分红")+SUMIFS(O$2:O176,D$2:D176,D176,B$2:B176,"分红再投"))*10000</f>
        <v>2.1770000010841462</v>
      </c>
      <c r="AB176" s="427">
        <f t="shared" ref="AB176:AB177" si="76">IF(COUNTIF(B176,"赎回")&gt;0,AA176*O176/10000,0)</f>
        <v>0</v>
      </c>
      <c r="AC176" s="427">
        <f t="shared" si="31"/>
        <v>0</v>
      </c>
      <c r="AD176" s="427">
        <f t="shared" si="32"/>
        <v>0</v>
      </c>
    </row>
    <row r="177" spans="1:30" s="149" customFormat="1" ht="11.85" customHeight="1">
      <c r="A177" s="544">
        <v>44942</v>
      </c>
      <c r="B177" s="502" t="s">
        <v>1546</v>
      </c>
      <c r="C177" s="545" t="s">
        <v>108</v>
      </c>
      <c r="D177" s="545" t="s">
        <v>109</v>
      </c>
      <c r="E177" s="545" t="s">
        <v>110</v>
      </c>
      <c r="F177" s="545" t="s">
        <v>111</v>
      </c>
      <c r="G177" s="545" t="s">
        <v>111</v>
      </c>
      <c r="H177" s="545" t="s">
        <v>1093</v>
      </c>
      <c r="I177" s="545" t="s">
        <v>1116</v>
      </c>
      <c r="J177" s="502" t="s">
        <v>1597</v>
      </c>
      <c r="K177" s="546" t="s">
        <v>706</v>
      </c>
      <c r="L177" s="546" t="s">
        <v>708</v>
      </c>
      <c r="M177" s="546" t="s">
        <v>708</v>
      </c>
      <c r="N177" s="547">
        <v>-500</v>
      </c>
      <c r="O177" s="548">
        <v>5005005.01</v>
      </c>
      <c r="P177" s="503">
        <f>O177*S177/10000</f>
        <v>398.89889929700001</v>
      </c>
      <c r="Q177" s="549">
        <v>1</v>
      </c>
      <c r="R177" s="604">
        <v>0</v>
      </c>
      <c r="S177" s="550">
        <v>0.79700000000000004</v>
      </c>
      <c r="T177" s="503">
        <f t="shared" si="70"/>
        <v>-5005005.01</v>
      </c>
      <c r="U177" s="504">
        <f t="shared" si="71"/>
        <v>398.89889929700001</v>
      </c>
      <c r="V177" s="504">
        <f t="shared" si="72"/>
        <v>-398.89889929700001</v>
      </c>
      <c r="W177" s="551">
        <f>(SUMIFS(U$2:U177,D$2:D177,D177,B$2:B177,"分红再投")-SUMIFS(U$2:U177,D$2:D177,D177,B$2:B177,"现金分红")+SUMIFS(U$2:U177,D$2:D177,D177,B$2:B177,"调减")-SUMIFS(U$2:U177,D$2:D177,D177,B$2:B177,"追加")-IF(COUNTIF(B$2:B174,"赎回")=0,0,SUMIFS(U$2:U176,D$2:D176,D177,B$2:B176,"赎回")))/(SUMIFS(O$2:O177,D$2:D177,D177,B$2:B177,"追加")-IF(COUNTIF(B$2:B174,"赎回")=0,0,SUMIFS(O$2:O176,D$2:D176,D177,B$2:B176,"赎回"))-SUMIFS(O$2:O177,D$2:D177,D177,B$2:B177,"调减")+SUMIFS(O$2:O177,D$2:D177,D177,B$2:B177,"现金分红")+SUMIFS(O$2:O177,D$2:D177,D177,B$2:B177,"分红再投"))*10000</f>
        <v>0.99899999900299807</v>
      </c>
      <c r="X177" s="503">
        <f t="shared" si="73"/>
        <v>5000000</v>
      </c>
      <c r="Y177" s="551">
        <f t="shared" si="74"/>
        <v>0.99899999900299807</v>
      </c>
      <c r="Z177" s="552">
        <f>Y177*O177/10000</f>
        <v>500</v>
      </c>
      <c r="AA177" s="575">
        <f>(SUMIFS(Z$2:Z177,D$2:D177,D177,B$2:B177,"分红再投")+SUMIFS(Z$2:Z177,D$2:D177,D177,B$2:B177,"现金分红")+SUMIFS(Z$2:Z177,D$2:D177,D177,B$2:B177,"调减")+SUMIFS(Z$2:Z177,D$2:D177,D177,B$2:B177,"追加")-SUMIFS(Z$2:Z176,D$2:D176,D177,B$2:B176,"赎回"))/(SUMIFS(O$2:O177,D$2:D177,D177,B$2:B177,"追加")-SUMIFS(O$2:O176,D$2:D176,D177,B$2:B176,"赎回")-SUMIFS(O$2:O177,D$2:D177,D177,B$2:B177,"调减")+SUMIFS(O$2:O177,D$2:D177,D177,B$2:B177,"现金分红")+SUMIFS(O$2:O177,D$2:D177,D177,B$2:B177,"分红再投"))*10000</f>
        <v>0.80300000000000016</v>
      </c>
      <c r="AB177" s="503">
        <f t="shared" si="76"/>
        <v>401.9019023030001</v>
      </c>
      <c r="AC177" s="503">
        <f t="shared" si="31"/>
        <v>-101.10110070300001</v>
      </c>
      <c r="AD177" s="503">
        <f t="shared" si="32"/>
        <v>-3.0030030060000579</v>
      </c>
    </row>
    <row r="178" spans="1:30">
      <c r="A178" s="422">
        <v>44956</v>
      </c>
      <c r="B178" s="423" t="s">
        <v>1246</v>
      </c>
      <c r="C178" s="424" t="s">
        <v>1598</v>
      </c>
      <c r="D178" s="424" t="s">
        <v>1599</v>
      </c>
      <c r="E178" s="424" t="s">
        <v>1600</v>
      </c>
      <c r="F178" s="424" t="s">
        <v>1384</v>
      </c>
      <c r="G178" s="424" t="s">
        <v>1384</v>
      </c>
      <c r="H178" s="424"/>
      <c r="I178" s="424" t="s">
        <v>1601</v>
      </c>
      <c r="J178" s="423" t="s">
        <v>636</v>
      </c>
      <c r="K178" s="539" t="s">
        <v>1602</v>
      </c>
      <c r="L178" s="539" t="s">
        <v>1603</v>
      </c>
      <c r="M178" s="539" t="s">
        <v>1603</v>
      </c>
      <c r="N178" s="540">
        <f t="shared" ref="N178" si="77">IF(OR(B178="追加",B178="赎回"),P178,0)</f>
        <v>200</v>
      </c>
      <c r="O178" s="425">
        <v>1627339.3</v>
      </c>
      <c r="P178" s="426">
        <v>200</v>
      </c>
      <c r="Q178" s="541">
        <v>1</v>
      </c>
      <c r="R178" s="603">
        <v>0</v>
      </c>
      <c r="S178" s="542">
        <f t="shared" ref="S178" si="78">P178/O178*10000</f>
        <v>1.22900000018435</v>
      </c>
      <c r="T178" s="427">
        <f t="shared" ref="T178" si="79">IF(OR(B178="追加",B178="分红再投"),O178,-O178)</f>
        <v>1627339.3</v>
      </c>
      <c r="U178" s="428">
        <f t="shared" ref="U178" si="80">IF(B178="追加",-P178,P178)</f>
        <v>-200</v>
      </c>
      <c r="V178" s="428">
        <f t="shared" ref="V178" si="81">IF(COUNTIF(B178,"赎回")&gt;0,-U178,-O178*W178/10000)</f>
        <v>-200</v>
      </c>
      <c r="W178" s="429">
        <f>(SUMIFS(U$2:U178,D$2:D178,D178,B$2:B178,"分红再投")-SUMIFS(U$2:U178,D$2:D178,D178,B$2:B178,"现金分红")+SUMIFS(U$2:U178,D$2:D178,D178,B$2:B178,"调减")-SUMIFS(U$2:U178,D$2:D178,D178,B$2:B178,"追加")-IF(COUNTIF(B$2:B176,"赎回")=0,0,SUMIFS(U$2:U177,D$2:D177,D178,B$2:B177,"赎回")))/(SUMIFS(O$2:O178,D$2:D178,D178,B$2:B178,"追加")-IF(COUNTIF(B$2:B176,"赎回")=0,0,SUMIFS(O$2:O177,D$2:D177,D178,B$2:B177,"赎回"))-SUMIFS(O$2:O178,D$2:D178,D178,B$2:B178,"调减")+SUMIFS(O$2:O178,D$2:D178,D178,B$2:B178,"现金分红")+SUMIFS(O$2:O178,D$2:D178,D178,B$2:B178,"分红再投"))*10000</f>
        <v>1.22900000018435</v>
      </c>
      <c r="X178" s="427" t="str">
        <f t="shared" ref="X178" si="82">IF(COUNTIF(B178,"赎回")=0,"",W178*O178)</f>
        <v/>
      </c>
      <c r="Y178" s="429">
        <f t="shared" ref="Y178" si="83">W178</f>
        <v>1.22900000018435</v>
      </c>
      <c r="Z178" s="430">
        <f t="shared" ref="Z178" si="84">Y178*O178/10000</f>
        <v>200</v>
      </c>
      <c r="AA178" s="574">
        <f>(SUMIFS(Z$2:Z178,D$2:D178,D178,B$2:B178,"分红再投")+SUMIFS(Z$2:Z178,D$2:D178,D178,B$2:B178,"现金分红")+SUMIFS(Z$2:Z178,D$2:D178,D178,B$2:B178,"调减")+SUMIFS(Z$2:Z178,D$2:D178,D178,B$2:B178,"追加")-SUMIFS(Z$2:Z177,D$2:D177,D178,B$2:B177,"赎回"))/(SUMIFS(O$2:O178,D$2:D178,D178,B$2:B178,"追加")-SUMIFS(O$2:O177,D$2:D177,D178,B$2:B177,"赎回")-SUMIFS(O$2:O178,D$2:D178,D178,B$2:B178,"调减")+SUMIFS(O$2:O178,D$2:D178,D178,B$2:B178,"现金分红")+SUMIFS(O$2:O178,D$2:D178,D178,B$2:B178,"分红再投"))*10000</f>
        <v>1.22900000018435</v>
      </c>
      <c r="AB178" s="427">
        <f t="shared" ref="AB178" si="85">IF(COUNTIF(B178,"赎回")&gt;0,AA178*O178/10000,0)</f>
        <v>0</v>
      </c>
      <c r="AC178" s="427">
        <f t="shared" si="31"/>
        <v>0</v>
      </c>
      <c r="AD178" s="427">
        <f t="shared" si="32"/>
        <v>0</v>
      </c>
    </row>
    <row r="179" spans="1:30">
      <c r="A179" s="422">
        <v>44960</v>
      </c>
      <c r="B179" s="423" t="s">
        <v>1246</v>
      </c>
      <c r="C179" s="424" t="s">
        <v>1151</v>
      </c>
      <c r="D179" s="424" t="s">
        <v>1152</v>
      </c>
      <c r="E179" s="424" t="s">
        <v>1153</v>
      </c>
      <c r="F179" s="424" t="s">
        <v>95</v>
      </c>
      <c r="G179" s="424" t="s">
        <v>95</v>
      </c>
      <c r="H179" s="424"/>
      <c r="I179" s="424" t="s">
        <v>1390</v>
      </c>
      <c r="J179" s="423" t="s">
        <v>1597</v>
      </c>
      <c r="K179" s="539" t="s">
        <v>841</v>
      </c>
      <c r="L179" s="539" t="s">
        <v>1154</v>
      </c>
      <c r="M179" s="539" t="s">
        <v>1154</v>
      </c>
      <c r="N179" s="540">
        <f t="shared" ref="N179" si="86">IF(OR(B179="追加",B179="赎回"),P179,0)</f>
        <v>1000</v>
      </c>
      <c r="O179" s="425">
        <v>9929500.5500000007</v>
      </c>
      <c r="P179" s="426">
        <v>1000</v>
      </c>
      <c r="Q179" s="541">
        <v>1</v>
      </c>
      <c r="R179" s="603">
        <v>0</v>
      </c>
      <c r="S179" s="542">
        <f t="shared" ref="S179" si="87">P179/O179*10000</f>
        <v>1.0070999996067274</v>
      </c>
      <c r="T179" s="427">
        <f t="shared" ref="T179" si="88">IF(OR(B179="追加",B179="分红再投"),O179,-O179)</f>
        <v>9929500.5500000007</v>
      </c>
      <c r="U179" s="428">
        <f t="shared" ref="U179" si="89">IF(B179="追加",-P179,P179)</f>
        <v>-1000</v>
      </c>
      <c r="V179" s="428">
        <f t="shared" ref="V179" si="90">IF(COUNTIF(B179,"赎回")&gt;0,-U179,-O179*W179/10000)</f>
        <v>-994.69020716227158</v>
      </c>
      <c r="W179" s="429">
        <f>(SUMIFS(U$2:U179,D$2:D179,D179,B$2:B179,"分红再投")-SUMIFS(U$2:U179,D$2:D179,D179,B$2:B179,"现金分红")+SUMIFS(U$2:U179,D$2:D179,D179,B$2:B179,"调减")-SUMIFS(U$2:U179,D$2:D179,D179,B$2:B179,"追加")-IF(COUNTIF(B$2:B177,"赎回")=0,0,SUMIFS(U$2:U178,D$2:D178,D179,B$2:B178,"赎回")))/(SUMIFS(O$2:O179,D$2:D179,D179,B$2:B179,"追加")-IF(COUNTIF(B$2:B177,"赎回")=0,0,SUMIFS(O$2:O178,D$2:D178,D179,B$2:B178,"赎回"))-SUMIFS(O$2:O179,D$2:D179,D179,B$2:B179,"调减")+SUMIFS(O$2:O179,D$2:D179,D179,B$2:B179,"现金分红")+SUMIFS(O$2:O179,D$2:D179,D179,B$2:B179,"分红再投"))*10000</f>
        <v>1.0017525072419393</v>
      </c>
      <c r="X179" s="427" t="str">
        <f t="shared" ref="X179" si="91">IF(COUNTIF(B179,"赎回")=0,"",W179*O179)</f>
        <v/>
      </c>
      <c r="Y179" s="429">
        <f t="shared" ref="Y179" si="92">W179</f>
        <v>1.0017525072419393</v>
      </c>
      <c r="Z179" s="430">
        <f t="shared" ref="Z179" si="93">Y179*O179/10000</f>
        <v>994.69020716227158</v>
      </c>
      <c r="AA179" s="574">
        <f>(SUMIFS(Z$2:Z179,D$2:D179,D179,B$2:B179,"分红再投")+SUMIFS(Z$2:Z179,D$2:D179,D179,B$2:B179,"现金分红")+SUMIFS(Z$2:Z179,D$2:D179,D179,B$2:B179,"调减")+SUMIFS(Z$2:Z179,D$2:D179,D179,B$2:B179,"追加")-SUMIFS(Z$2:Z178,D$2:D178,D179,B$2:B178,"赎回"))/(SUMIFS(O$2:O179,D$2:D179,D179,B$2:B179,"追加")-SUMIFS(O$2:O178,D$2:D178,D179,B$2:B178,"赎回")-SUMIFS(O$2:O179,D$2:D179,D179,B$2:B179,"调减")+SUMIFS(O$2:O179,D$2:D179,D179,B$2:B179,"现金分红")+SUMIFS(O$2:O179,D$2:D179,D179,B$2:B179,"分红再投"))*10000</f>
        <v>1.0007815982431298</v>
      </c>
      <c r="AB179" s="427">
        <f t="shared" ref="AB179" si="94">IF(COUNTIF(B179,"赎回")&gt;0,AA179*O179/10000,0)</f>
        <v>0</v>
      </c>
      <c r="AC179" s="427">
        <f t="shared" si="31"/>
        <v>0</v>
      </c>
      <c r="AD179" s="427">
        <f t="shared" si="32"/>
        <v>0</v>
      </c>
    </row>
    <row r="180" spans="1:30">
      <c r="A180" s="422">
        <v>44964</v>
      </c>
      <c r="B180" s="423" t="s">
        <v>1246</v>
      </c>
      <c r="C180" s="424" t="s">
        <v>292</v>
      </c>
      <c r="D180" s="424" t="s">
        <v>447</v>
      </c>
      <c r="E180" s="424" t="s">
        <v>1687</v>
      </c>
      <c r="F180" s="424" t="s">
        <v>1164</v>
      </c>
      <c r="G180" s="424" t="s">
        <v>1164</v>
      </c>
      <c r="H180" s="424" t="s">
        <v>1096</v>
      </c>
      <c r="I180" s="424" t="s">
        <v>1120</v>
      </c>
      <c r="J180" s="423" t="s">
        <v>1539</v>
      </c>
      <c r="K180" s="539" t="s">
        <v>675</v>
      </c>
      <c r="L180" s="539" t="s">
        <v>676</v>
      </c>
      <c r="M180" s="539" t="s">
        <v>676</v>
      </c>
      <c r="N180" s="540">
        <f t="shared" ref="N180" si="95">IF(OR(B180="追加",B180="赎回"),P180,0)</f>
        <v>300</v>
      </c>
      <c r="O180" s="425">
        <v>1358080.58</v>
      </c>
      <c r="P180" s="426">
        <v>300</v>
      </c>
      <c r="Q180" s="541">
        <v>1</v>
      </c>
      <c r="R180" s="603">
        <v>0</v>
      </c>
      <c r="S180" s="542">
        <f t="shared" ref="S180" si="96">P180/O180*10000</f>
        <v>2.2089999991016733</v>
      </c>
      <c r="T180" s="427">
        <f t="shared" ref="T180:T181" si="97">IF(OR(B180="追加",B180="分红再投"),O180,-O180)</f>
        <v>1358080.58</v>
      </c>
      <c r="U180" s="428">
        <f t="shared" ref="U180:U181" si="98">IF(B180="追加",-P180,P180)</f>
        <v>-300</v>
      </c>
      <c r="V180" s="428">
        <f t="shared" ref="V180:V181" si="99">IF(COUNTIF(B180,"赎回")&gt;0,-U180,-O180*W180/10000)</f>
        <v>-273.69121983875505</v>
      </c>
      <c r="W180" s="429">
        <f>(SUMIFS(U$2:U180,D$2:D180,D180,B$2:B180,"分红再投")-SUMIFS(U$2:U180,D$2:D180,D180,B$2:B180,"现金分红")+SUMIFS(U$2:U180,D$2:D180,D180,B$2:B180,"调减")-SUMIFS(U$2:U180,D$2:D180,D180,B$2:B180,"追加")-IF(COUNTIF(B$2:B178,"赎回")=0,0,SUMIFS(U$2:U179,D$2:D179,D180,B$2:B179,"赎回")))/(SUMIFS(O$2:O180,D$2:D180,D180,B$2:B180,"追加")-IF(COUNTIF(B$2:B178,"赎回")=0,0,SUMIFS(O$2:O179,D$2:D179,D180,B$2:B179,"赎回"))-SUMIFS(O$2:O180,D$2:D180,D180,B$2:B180,"调减")+SUMIFS(O$2:O180,D$2:D180,D180,B$2:B180,"现金分红")+SUMIFS(O$2:O180,D$2:D180,D180,B$2:B180,"分红再投"))*10000</f>
        <v>2.0152796812598188</v>
      </c>
      <c r="X180" s="427" t="str">
        <f t="shared" ref="X180:X181" si="100">IF(COUNTIF(B180,"赎回")=0,"",W180*O180)</f>
        <v/>
      </c>
      <c r="Y180" s="429">
        <f t="shared" ref="Y180:Y181" si="101">W180</f>
        <v>2.0152796812598188</v>
      </c>
      <c r="Z180" s="430">
        <f t="shared" ref="Z180" si="102">Y180*O180/10000</f>
        <v>273.69121983875505</v>
      </c>
      <c r="AA180" s="574">
        <f>(SUMIFS(Z$2:Z180,D$2:D180,D180,B$2:B180,"分红再投")+SUMIFS(Z$2:Z180,D$2:D180,D180,B$2:B180,"现金分红")+SUMIFS(Z$2:Z180,D$2:D180,D180,B$2:B180,"调减")+SUMIFS(Z$2:Z180,D$2:D180,D180,B$2:B180,"追加")-SUMIFS(Z$2:Z179,D$2:D179,D180,B$2:B179,"赎回"))/(SUMIFS(O$2:O180,D$2:D180,D180,B$2:B180,"追加")-SUMIFS(O$2:O179,D$2:D179,D180,B$2:B179,"赎回")-SUMIFS(O$2:O180,D$2:D180,D180,B$2:B180,"调减")+SUMIFS(O$2:O180,D$2:D180,D180,B$2:B180,"现金分红")+SUMIFS(O$2:O180,D$2:D180,D180,B$2:B180,"分红再投"))*10000</f>
        <v>2.0147004750500095</v>
      </c>
      <c r="AB180" s="427">
        <f t="shared" ref="AB180:AB181" si="103">IF(COUNTIF(B180,"赎回")&gt;0,AA180*O180/10000,0)</f>
        <v>0</v>
      </c>
      <c r="AC180" s="427">
        <f t="shared" si="31"/>
        <v>0</v>
      </c>
      <c r="AD180" s="427">
        <f t="shared" si="32"/>
        <v>0</v>
      </c>
    </row>
    <row r="181" spans="1:30" s="149" customFormat="1" ht="11.85" customHeight="1">
      <c r="A181" s="544">
        <v>44964</v>
      </c>
      <c r="B181" s="502" t="s">
        <v>1546</v>
      </c>
      <c r="C181" s="545" t="s">
        <v>224</v>
      </c>
      <c r="D181" s="545" t="s">
        <v>225</v>
      </c>
      <c r="E181" s="545" t="s">
        <v>226</v>
      </c>
      <c r="F181" s="545" t="s">
        <v>95</v>
      </c>
      <c r="G181" s="545" t="s">
        <v>95</v>
      </c>
      <c r="H181" s="545"/>
      <c r="I181" s="545" t="s">
        <v>1429</v>
      </c>
      <c r="J181" s="502" t="s">
        <v>1539</v>
      </c>
      <c r="K181" s="546" t="s">
        <v>718</v>
      </c>
      <c r="L181" s="546" t="s">
        <v>719</v>
      </c>
      <c r="M181" s="546" t="s">
        <v>719</v>
      </c>
      <c r="N181" s="547">
        <v>-96.45</v>
      </c>
      <c r="O181" s="548">
        <v>1000000</v>
      </c>
      <c r="P181" s="503">
        <f>O181*S181/10000</f>
        <v>100.86999999999999</v>
      </c>
      <c r="Q181" s="549">
        <v>1</v>
      </c>
      <c r="R181" s="604">
        <f>2790/10000</f>
        <v>0.27900000000000003</v>
      </c>
      <c r="S181" s="550">
        <v>1.0086999999999999</v>
      </c>
      <c r="T181" s="503">
        <f t="shared" si="97"/>
        <v>-1000000</v>
      </c>
      <c r="U181" s="504">
        <f t="shared" si="98"/>
        <v>100.86999999999999</v>
      </c>
      <c r="V181" s="504">
        <f t="shared" si="99"/>
        <v>-100.86999999999999</v>
      </c>
      <c r="W181" s="551">
        <f>(SUMIFS(U$2:U181,D$2:D181,D181,B$2:B181,"分红再投")-SUMIFS(U$2:U181,D$2:D181,D181,B$2:B181,"现金分红")+SUMIFS(U$2:U181,D$2:D181,D181,B$2:B181,"调减")-SUMIFS(U$2:U181,D$2:D181,D181,B$2:B181,"追加")-IF(COUNTIF(B$2:B178,"赎回")=0,0,SUMIFS(U$2:U180,D$2:D180,D181,B$2:B180,"赎回")))/(SUMIFS(O$2:O181,D$2:D181,D181,B$2:B181,"追加")-IF(COUNTIF(B$2:B178,"赎回")=0,0,SUMIFS(O$2:O180,D$2:D180,D181,B$2:B180,"赎回"))-SUMIFS(O$2:O181,D$2:D181,D181,B$2:B181,"调减")+SUMIFS(O$2:O181,D$2:D181,D181,B$2:B181,"现金分红")+SUMIFS(O$2:O181,D$2:D181,D181,B$2:B181,"分红再投"))*10000</f>
        <v>0.96447691201652452</v>
      </c>
      <c r="X181" s="503">
        <f t="shared" si="100"/>
        <v>964476.91201652447</v>
      </c>
      <c r="Y181" s="551">
        <f t="shared" si="101"/>
        <v>0.96447691201652452</v>
      </c>
      <c r="Z181" s="552">
        <f>Y181*O181/10000</f>
        <v>96.447691201652447</v>
      </c>
      <c r="AA181" s="575">
        <f>(SUMIFS(Z$2:Z181,D$2:D181,D181,B$2:B181,"分红再投")+SUMIFS(Z$2:Z181,D$2:D181,D181,B$2:B181,"现金分红")+SUMIFS(Z$2:Z181,D$2:D181,D181,B$2:B181,"调减")+SUMIFS(Z$2:Z181,D$2:D181,D181,B$2:B181,"追加")-SUMIFS(Z$2:Z180,D$2:D180,D181,B$2:B180,"赎回"))/(SUMIFS(O$2:O181,D$2:D181,D181,B$2:B181,"追加")-SUMIFS(O$2:O180,D$2:D180,D181,B$2:B180,"赎回")-SUMIFS(O$2:O181,D$2:D181,D181,B$2:B181,"调减")+SUMIFS(O$2:O181,D$2:D181,D181,B$2:B181,"现金分红")+SUMIFS(O$2:O181,D$2:D181,D181,B$2:B181,"分红再投"))*10000</f>
        <v>1.0048999999999999</v>
      </c>
      <c r="AB181" s="503">
        <f t="shared" si="103"/>
        <v>100.49</v>
      </c>
      <c r="AC181" s="503">
        <f t="shared" si="31"/>
        <v>4.1433087983475412</v>
      </c>
      <c r="AD181" s="503">
        <f t="shared" si="32"/>
        <v>0.10100000000000253</v>
      </c>
    </row>
  </sheetData>
  <phoneticPr fontId="7" type="noConversion"/>
  <dataValidations count="1">
    <dataValidation type="list" allowBlank="1" showInputMessage="1" showErrorMessage="1" sqref="B2:B181" xr:uid="{00000000-0002-0000-0300-000000000000}">
      <formula1>"追加, 赎回, 现金分红, 分红再投, 调减"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7"/>
  <dimension ref="A1:E158"/>
  <sheetViews>
    <sheetView topLeftCell="A114" workbookViewId="0">
      <selection activeCell="L128" sqref="L128"/>
    </sheetView>
  </sheetViews>
  <sheetFormatPr defaultColWidth="8.77734375" defaultRowHeight="13.8"/>
  <cols>
    <col min="2" max="2" width="21.44140625" bestFit="1" customWidth="1"/>
    <col min="3" max="3" width="13.44140625" customWidth="1"/>
    <col min="4" max="4" width="10.109375" bestFit="1" customWidth="1"/>
    <col min="5" max="5" width="13.44140625" bestFit="1" customWidth="1"/>
    <col min="6" max="6" width="12.44140625" bestFit="1" customWidth="1"/>
  </cols>
  <sheetData>
    <row r="1" spans="1:5">
      <c r="A1" s="356" t="s">
        <v>1196</v>
      </c>
      <c r="B1" s="356" t="s">
        <v>1197</v>
      </c>
      <c r="C1" s="357" t="s">
        <v>1198</v>
      </c>
      <c r="D1" s="358" t="s">
        <v>1199</v>
      </c>
      <c r="E1" s="356" t="s">
        <v>27</v>
      </c>
    </row>
    <row r="2" spans="1:5">
      <c r="A2" s="359" t="s">
        <v>92</v>
      </c>
      <c r="B2" s="359" t="s">
        <v>378</v>
      </c>
      <c r="C2" s="360"/>
      <c r="D2" s="361"/>
      <c r="E2" s="362">
        <v>45151.000694444403</v>
      </c>
    </row>
    <row r="3" spans="1:5">
      <c r="A3" s="359" t="s">
        <v>99</v>
      </c>
      <c r="B3" s="359" t="s">
        <v>381</v>
      </c>
      <c r="C3" s="360"/>
      <c r="D3" s="361"/>
      <c r="E3" s="362">
        <v>45179</v>
      </c>
    </row>
    <row r="4" spans="1:5">
      <c r="A4" s="359" t="s">
        <v>102</v>
      </c>
      <c r="B4" s="359" t="s">
        <v>103</v>
      </c>
      <c r="C4" s="360"/>
      <c r="D4" s="361"/>
      <c r="E4" s="362">
        <v>45275</v>
      </c>
    </row>
    <row r="5" spans="1:5">
      <c r="A5" s="359" t="s">
        <v>105</v>
      </c>
      <c r="B5" s="359" t="s">
        <v>106</v>
      </c>
      <c r="C5" s="360"/>
      <c r="D5" s="361"/>
      <c r="E5" s="362">
        <v>45289</v>
      </c>
    </row>
    <row r="6" spans="1:5">
      <c r="A6" s="359" t="s">
        <v>108</v>
      </c>
      <c r="B6" s="359" t="s">
        <v>109</v>
      </c>
      <c r="C6" s="360"/>
      <c r="D6" s="361"/>
      <c r="E6" s="362">
        <v>44945</v>
      </c>
    </row>
    <row r="7" spans="1:5">
      <c r="A7" s="359" t="s">
        <v>112</v>
      </c>
      <c r="B7" s="359" t="s">
        <v>113</v>
      </c>
      <c r="C7" s="360"/>
      <c r="D7" s="361"/>
      <c r="E7" s="362">
        <v>45317</v>
      </c>
    </row>
    <row r="8" spans="1:5">
      <c r="A8" s="359" t="s">
        <v>115</v>
      </c>
      <c r="B8" s="359" t="s">
        <v>116</v>
      </c>
      <c r="C8" s="360"/>
      <c r="D8" s="361"/>
      <c r="E8" s="362">
        <v>44992</v>
      </c>
    </row>
    <row r="9" spans="1:5">
      <c r="A9" s="359" t="s">
        <v>1200</v>
      </c>
      <c r="B9" s="359" t="s">
        <v>628</v>
      </c>
      <c r="C9" s="360"/>
      <c r="D9" s="361"/>
      <c r="E9" s="362">
        <v>45106</v>
      </c>
    </row>
    <row r="10" spans="1:5">
      <c r="A10" s="359" t="s">
        <v>662</v>
      </c>
      <c r="B10" s="359" t="s">
        <v>661</v>
      </c>
      <c r="C10" s="360"/>
      <c r="D10" s="361"/>
      <c r="E10" s="362">
        <v>45115</v>
      </c>
    </row>
    <row r="11" spans="1:5">
      <c r="A11" s="359" t="s">
        <v>787</v>
      </c>
      <c r="B11" s="359" t="s">
        <v>786</v>
      </c>
      <c r="C11" s="360"/>
      <c r="D11" s="361"/>
      <c r="E11" s="362">
        <v>45122</v>
      </c>
    </row>
    <row r="12" spans="1:5">
      <c r="A12" s="359" t="s">
        <v>1201</v>
      </c>
      <c r="B12" s="359" t="s">
        <v>834</v>
      </c>
      <c r="C12" s="360"/>
      <c r="D12" s="361"/>
      <c r="E12" s="362">
        <v>45141</v>
      </c>
    </row>
    <row r="13" spans="1:5">
      <c r="A13" s="359" t="s">
        <v>1202</v>
      </c>
      <c r="B13" s="359" t="s">
        <v>980</v>
      </c>
      <c r="C13" s="360"/>
      <c r="D13" s="361"/>
      <c r="E13" s="362">
        <v>45216</v>
      </c>
    </row>
    <row r="14" spans="1:5">
      <c r="A14" s="359" t="s">
        <v>1007</v>
      </c>
      <c r="B14" s="359" t="s">
        <v>1008</v>
      </c>
      <c r="C14" s="360"/>
      <c r="D14" s="361"/>
      <c r="E14" s="362">
        <v>45234</v>
      </c>
    </row>
    <row r="15" spans="1:5">
      <c r="A15" s="359" t="s">
        <v>1146</v>
      </c>
      <c r="B15" s="359" t="s">
        <v>1150</v>
      </c>
      <c r="C15" s="360"/>
      <c r="D15" s="361"/>
      <c r="E15" s="362">
        <v>45262</v>
      </c>
    </row>
    <row r="16" spans="1:5">
      <c r="A16" s="359" t="s">
        <v>1151</v>
      </c>
      <c r="B16" s="359" t="s">
        <v>1152</v>
      </c>
      <c r="C16" s="360"/>
      <c r="D16" s="361"/>
      <c r="E16" s="362">
        <v>45262</v>
      </c>
    </row>
    <row r="17" spans="1:5">
      <c r="A17" s="363" t="s">
        <v>1598</v>
      </c>
      <c r="B17" s="363" t="s">
        <v>1599</v>
      </c>
      <c r="C17" s="364">
        <v>23338264.530000001</v>
      </c>
      <c r="D17" s="421">
        <v>44956</v>
      </c>
      <c r="E17" s="365">
        <v>45321</v>
      </c>
    </row>
    <row r="18" spans="1:5">
      <c r="A18" s="363" t="s">
        <v>1590</v>
      </c>
      <c r="B18" s="363" t="s">
        <v>1595</v>
      </c>
      <c r="C18" s="364">
        <v>55490490.509999998</v>
      </c>
      <c r="D18" s="421">
        <v>44956</v>
      </c>
      <c r="E18" s="365">
        <v>45309</v>
      </c>
    </row>
    <row r="19" spans="1:5">
      <c r="A19" s="363" t="s">
        <v>1580</v>
      </c>
      <c r="B19" s="363" t="s">
        <v>1581</v>
      </c>
      <c r="C19" s="364">
        <v>90027132.930000007</v>
      </c>
      <c r="D19" s="421">
        <v>44956</v>
      </c>
      <c r="E19" s="365">
        <v>45304</v>
      </c>
    </row>
    <row r="20" spans="1:5">
      <c r="A20" s="363" t="s">
        <v>1583</v>
      </c>
      <c r="B20" s="363" t="s">
        <v>1584</v>
      </c>
      <c r="C20" s="364">
        <v>30530247.710000001</v>
      </c>
      <c r="D20" s="421">
        <v>44956</v>
      </c>
      <c r="E20" s="365">
        <v>45304</v>
      </c>
    </row>
    <row r="21" spans="1:5">
      <c r="A21" s="363" t="s">
        <v>1574</v>
      </c>
      <c r="B21" s="363" t="s">
        <v>1575</v>
      </c>
      <c r="C21" s="364">
        <v>354394348.00999999</v>
      </c>
      <c r="D21" s="421">
        <v>44956</v>
      </c>
      <c r="E21" s="365">
        <v>45302</v>
      </c>
    </row>
    <row r="22" spans="1:5">
      <c r="A22" s="363" t="s">
        <v>1528</v>
      </c>
      <c r="B22" s="363" t="s">
        <v>1530</v>
      </c>
      <c r="C22" s="364">
        <v>70682977.329999998</v>
      </c>
      <c r="D22" s="421">
        <v>44956</v>
      </c>
      <c r="E22" s="365">
        <v>45294</v>
      </c>
    </row>
    <row r="23" spans="1:5">
      <c r="A23" s="363" t="s">
        <v>1203</v>
      </c>
      <c r="B23" s="363" t="s">
        <v>1184</v>
      </c>
      <c r="C23" s="364">
        <v>32999050.309999999</v>
      </c>
      <c r="D23" s="421">
        <v>44956</v>
      </c>
      <c r="E23" s="365">
        <v>45288</v>
      </c>
    </row>
    <row r="24" spans="1:5">
      <c r="A24" s="363" t="s">
        <v>1178</v>
      </c>
      <c r="B24" s="363" t="s">
        <v>1179</v>
      </c>
      <c r="C24" s="364">
        <v>51067359.350000001</v>
      </c>
      <c r="D24" s="421">
        <v>44956</v>
      </c>
      <c r="E24" s="366">
        <v>45283</v>
      </c>
    </row>
    <row r="25" spans="1:5">
      <c r="A25" s="363" t="s">
        <v>1169</v>
      </c>
      <c r="B25" s="363" t="s">
        <v>1204</v>
      </c>
      <c r="C25" s="364">
        <v>12615459.130000001</v>
      </c>
      <c r="D25" s="421">
        <v>44956</v>
      </c>
      <c r="E25" s="366">
        <v>45274</v>
      </c>
    </row>
    <row r="26" spans="1:5">
      <c r="A26" s="363" t="s">
        <v>1161</v>
      </c>
      <c r="B26" s="363" t="s">
        <v>1162</v>
      </c>
      <c r="C26" s="364">
        <v>20553700.329999998</v>
      </c>
      <c r="D26" s="421">
        <v>44956</v>
      </c>
      <c r="E26" s="366">
        <v>45272</v>
      </c>
    </row>
    <row r="27" spans="1:5">
      <c r="A27" s="363" t="s">
        <v>1156</v>
      </c>
      <c r="B27" s="363" t="s">
        <v>1157</v>
      </c>
      <c r="C27" s="364">
        <v>79677360.579999998</v>
      </c>
      <c r="D27" s="421">
        <v>44956</v>
      </c>
      <c r="E27" s="366">
        <v>45269</v>
      </c>
    </row>
    <row r="28" spans="1:5">
      <c r="A28" s="367" t="s">
        <v>1205</v>
      </c>
      <c r="B28" s="367" t="s">
        <v>1139</v>
      </c>
      <c r="C28" s="368">
        <v>22898681.77</v>
      </c>
      <c r="D28" s="421">
        <v>44956</v>
      </c>
      <c r="E28" s="369">
        <v>45260</v>
      </c>
    </row>
    <row r="29" spans="1:5">
      <c r="A29" s="363" t="s">
        <v>1134</v>
      </c>
      <c r="B29" s="363" t="s">
        <v>1133</v>
      </c>
      <c r="C29" s="368">
        <v>8723889.7799999993</v>
      </c>
      <c r="D29" s="421">
        <v>44956</v>
      </c>
      <c r="E29" s="366">
        <v>45255</v>
      </c>
    </row>
    <row r="30" spans="1:5">
      <c r="A30" s="363" t="s">
        <v>1131</v>
      </c>
      <c r="B30" s="363" t="s">
        <v>1132</v>
      </c>
      <c r="C30" s="368">
        <v>32754115.91</v>
      </c>
      <c r="D30" s="421">
        <v>44956</v>
      </c>
      <c r="E30" s="366">
        <v>45255</v>
      </c>
    </row>
    <row r="31" spans="1:5">
      <c r="A31" s="363" t="s">
        <v>1206</v>
      </c>
      <c r="B31" s="363" t="s">
        <v>1207</v>
      </c>
      <c r="C31" s="368">
        <v>85684510.290000007</v>
      </c>
      <c r="D31" s="421">
        <v>44956</v>
      </c>
      <c r="E31" s="366">
        <v>45251</v>
      </c>
    </row>
    <row r="32" spans="1:5">
      <c r="A32" s="363" t="s">
        <v>1117</v>
      </c>
      <c r="B32" s="363" t="s">
        <v>1118</v>
      </c>
      <c r="C32" s="599">
        <v>76820392.519999996</v>
      </c>
      <c r="D32" s="421">
        <v>44956</v>
      </c>
      <c r="E32" s="366">
        <v>45248</v>
      </c>
    </row>
    <row r="33" spans="1:5">
      <c r="A33" s="363" t="s">
        <v>1022</v>
      </c>
      <c r="B33" s="363" t="s">
        <v>1113</v>
      </c>
      <c r="C33" s="368">
        <v>846679546.82000005</v>
      </c>
      <c r="D33" s="421">
        <v>44956</v>
      </c>
      <c r="E33" s="366">
        <v>45248</v>
      </c>
    </row>
    <row r="34" spans="1:5">
      <c r="A34" s="363" t="s">
        <v>1049</v>
      </c>
      <c r="B34" s="363" t="s">
        <v>1050</v>
      </c>
      <c r="C34" s="368">
        <v>85713067.269999996</v>
      </c>
      <c r="D34" s="421">
        <v>44956</v>
      </c>
      <c r="E34" s="366">
        <v>45245</v>
      </c>
    </row>
    <row r="35" spans="1:5">
      <c r="A35" s="363" t="s">
        <v>1046</v>
      </c>
      <c r="B35" s="363" t="s">
        <v>1061</v>
      </c>
      <c r="C35" s="368">
        <v>149917640.80000001</v>
      </c>
      <c r="D35" s="421">
        <v>44956</v>
      </c>
      <c r="E35" s="366">
        <v>45245</v>
      </c>
    </row>
    <row r="36" spans="1:5">
      <c r="A36" s="363" t="s">
        <v>1040</v>
      </c>
      <c r="B36" s="363" t="s">
        <v>1034</v>
      </c>
      <c r="C36" s="368">
        <v>32117541.890000001</v>
      </c>
      <c r="D36" s="421">
        <v>44956</v>
      </c>
      <c r="E36" s="366">
        <v>45241</v>
      </c>
    </row>
    <row r="37" spans="1:5">
      <c r="A37" s="363" t="s">
        <v>1037</v>
      </c>
      <c r="B37" s="363" t="s">
        <v>1033</v>
      </c>
      <c r="C37" s="600">
        <v>59617985.170000002</v>
      </c>
      <c r="D37" s="421">
        <v>44956</v>
      </c>
      <c r="E37" s="366">
        <v>45241</v>
      </c>
    </row>
    <row r="38" spans="1:5">
      <c r="A38" s="363" t="s">
        <v>1035</v>
      </c>
      <c r="B38" s="363" t="s">
        <v>1683</v>
      </c>
      <c r="C38" s="368">
        <v>16837176.240000002</v>
      </c>
      <c r="D38" s="421">
        <v>44956</v>
      </c>
      <c r="E38" s="366">
        <v>45240</v>
      </c>
    </row>
    <row r="39" spans="1:5">
      <c r="A39" s="363" t="s">
        <v>1026</v>
      </c>
      <c r="B39" s="363" t="s">
        <v>1027</v>
      </c>
      <c r="C39" s="370">
        <v>28121594.050000001</v>
      </c>
      <c r="D39" s="421">
        <v>44956</v>
      </c>
      <c r="E39" s="366">
        <v>45240</v>
      </c>
    </row>
    <row r="40" spans="1:5">
      <c r="A40" s="363" t="s">
        <v>1020</v>
      </c>
      <c r="B40" s="363" t="s">
        <v>1019</v>
      </c>
      <c r="C40" s="368">
        <v>431270519.38</v>
      </c>
      <c r="D40" s="421">
        <v>44956</v>
      </c>
      <c r="E40" s="366">
        <v>45238</v>
      </c>
    </row>
    <row r="41" spans="1:5">
      <c r="A41" s="363" t="s">
        <v>1016</v>
      </c>
      <c r="B41" s="363" t="s">
        <v>1015</v>
      </c>
      <c r="C41" s="368">
        <v>21779905.039999999</v>
      </c>
      <c r="D41" s="421">
        <v>44956</v>
      </c>
      <c r="E41" s="366">
        <v>45237</v>
      </c>
    </row>
    <row r="42" spans="1:5">
      <c r="A42" s="363" t="s">
        <v>1208</v>
      </c>
      <c r="B42" s="363" t="s">
        <v>1012</v>
      </c>
      <c r="C42" s="368">
        <v>172436433.44</v>
      </c>
      <c r="D42" s="421">
        <v>44956</v>
      </c>
      <c r="E42" s="366">
        <v>45234</v>
      </c>
    </row>
    <row r="43" spans="1:5">
      <c r="A43" s="363" t="s">
        <v>997</v>
      </c>
      <c r="B43" s="363" t="s">
        <v>996</v>
      </c>
      <c r="C43" s="368">
        <v>8201871.7599999998</v>
      </c>
      <c r="D43" s="421">
        <v>44956</v>
      </c>
      <c r="E43" s="366">
        <v>45223</v>
      </c>
    </row>
    <row r="44" spans="1:5">
      <c r="A44" s="363" t="s">
        <v>994</v>
      </c>
      <c r="B44" s="363" t="s">
        <v>1209</v>
      </c>
      <c r="C44" s="368">
        <v>40702950.719999999</v>
      </c>
      <c r="D44" s="421">
        <v>44956</v>
      </c>
      <c r="E44" s="366">
        <v>45220</v>
      </c>
    </row>
    <row r="45" spans="1:5">
      <c r="A45" s="363" t="s">
        <v>992</v>
      </c>
      <c r="B45" s="363" t="s">
        <v>990</v>
      </c>
      <c r="C45" s="368">
        <v>52437638.890000001</v>
      </c>
      <c r="D45" s="421">
        <v>44956</v>
      </c>
      <c r="E45" s="366">
        <v>45220</v>
      </c>
    </row>
    <row r="46" spans="1:5">
      <c r="A46" s="363" t="s">
        <v>986</v>
      </c>
      <c r="B46" s="363" t="s">
        <v>984</v>
      </c>
      <c r="C46" s="368">
        <v>28856031.68</v>
      </c>
      <c r="D46" s="421">
        <v>44956</v>
      </c>
      <c r="E46" s="366">
        <v>45218</v>
      </c>
    </row>
    <row r="47" spans="1:5">
      <c r="A47" s="363" t="s">
        <v>985</v>
      </c>
      <c r="B47" s="363" t="s">
        <v>983</v>
      </c>
      <c r="C47" s="368">
        <v>11751759.52</v>
      </c>
      <c r="D47" s="421">
        <v>44956</v>
      </c>
      <c r="E47" s="366">
        <v>45218</v>
      </c>
    </row>
    <row r="48" spans="1:5">
      <c r="A48" s="363" t="s">
        <v>967</v>
      </c>
      <c r="B48" s="363" t="s">
        <v>965</v>
      </c>
      <c r="C48" s="371">
        <v>8058246</v>
      </c>
      <c r="D48" s="421">
        <v>44956</v>
      </c>
      <c r="E48" s="366">
        <v>45199</v>
      </c>
    </row>
    <row r="49" spans="1:5">
      <c r="A49" s="363" t="s">
        <v>961</v>
      </c>
      <c r="B49" s="363" t="s">
        <v>960</v>
      </c>
      <c r="C49" s="368">
        <v>18800744.66</v>
      </c>
      <c r="D49" s="421">
        <v>44956</v>
      </c>
      <c r="E49" s="366">
        <v>45196</v>
      </c>
    </row>
    <row r="50" spans="1:5">
      <c r="A50" s="363" t="s">
        <v>952</v>
      </c>
      <c r="B50" s="363" t="s">
        <v>950</v>
      </c>
      <c r="C50" s="368">
        <v>181960258.19999999</v>
      </c>
      <c r="D50" s="421">
        <v>44956</v>
      </c>
      <c r="E50" s="366">
        <v>45192</v>
      </c>
    </row>
    <row r="51" spans="1:5">
      <c r="A51" s="363" t="s">
        <v>945</v>
      </c>
      <c r="B51" s="363" t="s">
        <v>944</v>
      </c>
      <c r="C51" s="368">
        <v>93149121.780000001</v>
      </c>
      <c r="D51" s="421">
        <v>44956</v>
      </c>
      <c r="E51" s="366">
        <v>45191</v>
      </c>
    </row>
    <row r="52" spans="1:5">
      <c r="A52" s="363" t="s">
        <v>942</v>
      </c>
      <c r="B52" s="363" t="s">
        <v>941</v>
      </c>
      <c r="C52" s="368">
        <v>10658691.59</v>
      </c>
      <c r="D52" s="421">
        <v>44956</v>
      </c>
      <c r="E52" s="366">
        <v>45191</v>
      </c>
    </row>
    <row r="53" spans="1:5">
      <c r="A53" s="363" t="s">
        <v>937</v>
      </c>
      <c r="B53" s="363" t="s">
        <v>936</v>
      </c>
      <c r="C53" s="368">
        <v>23664351.23</v>
      </c>
      <c r="D53" s="421">
        <v>44956</v>
      </c>
      <c r="E53" s="366">
        <v>45189</v>
      </c>
    </row>
    <row r="54" spans="1:5">
      <c r="A54" s="363" t="s">
        <v>1210</v>
      </c>
      <c r="B54" s="363" t="s">
        <v>929</v>
      </c>
      <c r="C54" s="368">
        <v>294900439.25999999</v>
      </c>
      <c r="D54" s="421">
        <v>44956</v>
      </c>
      <c r="E54" s="366">
        <v>45183</v>
      </c>
    </row>
    <row r="55" spans="1:5">
      <c r="A55" s="363" t="s">
        <v>921</v>
      </c>
      <c r="B55" s="363" t="s">
        <v>920</v>
      </c>
      <c r="C55" s="368">
        <v>43584495.829999998</v>
      </c>
      <c r="D55" s="421">
        <v>44956</v>
      </c>
      <c r="E55" s="366">
        <v>45178</v>
      </c>
    </row>
    <row r="56" spans="1:5">
      <c r="A56" s="363" t="s">
        <v>918</v>
      </c>
      <c r="B56" s="363" t="s">
        <v>917</v>
      </c>
      <c r="C56" s="368">
        <v>637823628.26999998</v>
      </c>
      <c r="D56" s="421">
        <v>44956</v>
      </c>
      <c r="E56" s="366">
        <v>45178</v>
      </c>
    </row>
    <row r="57" spans="1:5">
      <c r="A57" s="363" t="s">
        <v>915</v>
      </c>
      <c r="B57" s="363" t="s">
        <v>914</v>
      </c>
      <c r="C57" s="371">
        <v>34232773.549999997</v>
      </c>
      <c r="D57" s="421">
        <v>44956</v>
      </c>
      <c r="E57" s="366">
        <v>45175</v>
      </c>
    </row>
    <row r="58" spans="1:5">
      <c r="A58" s="363" t="s">
        <v>911</v>
      </c>
      <c r="B58" s="363" t="s">
        <v>912</v>
      </c>
      <c r="C58" s="368">
        <v>48451125.719999999</v>
      </c>
      <c r="D58" s="421">
        <v>44956</v>
      </c>
      <c r="E58" s="366">
        <v>45175</v>
      </c>
    </row>
    <row r="59" spans="1:5">
      <c r="A59" s="363" t="s">
        <v>901</v>
      </c>
      <c r="B59" s="363" t="s">
        <v>905</v>
      </c>
      <c r="C59" s="368">
        <v>132537388.17</v>
      </c>
      <c r="D59" s="421">
        <v>44956</v>
      </c>
      <c r="E59" s="366">
        <v>45169</v>
      </c>
    </row>
    <row r="60" spans="1:5">
      <c r="A60" s="363" t="s">
        <v>881</v>
      </c>
      <c r="B60" s="363" t="s">
        <v>882</v>
      </c>
      <c r="C60" s="368">
        <v>46691691.350000001</v>
      </c>
      <c r="D60" s="421">
        <v>44956</v>
      </c>
      <c r="E60" s="366">
        <v>45164</v>
      </c>
    </row>
    <row r="61" spans="1:5">
      <c r="A61" s="363" t="s">
        <v>876</v>
      </c>
      <c r="B61" s="363" t="s">
        <v>875</v>
      </c>
      <c r="C61" s="368">
        <v>20553700.329999998</v>
      </c>
      <c r="D61" s="421">
        <v>44956</v>
      </c>
      <c r="E61" s="366">
        <v>45160</v>
      </c>
    </row>
    <row r="62" spans="1:5">
      <c r="A62" s="363" t="s">
        <v>867</v>
      </c>
      <c r="B62" s="363" t="s">
        <v>866</v>
      </c>
      <c r="C62" s="368">
        <v>35505505.57</v>
      </c>
      <c r="D62" s="421">
        <v>44956</v>
      </c>
      <c r="E62" s="366">
        <v>45155</v>
      </c>
    </row>
    <row r="63" spans="1:5">
      <c r="A63" s="363" t="s">
        <v>862</v>
      </c>
      <c r="B63" s="363" t="s">
        <v>863</v>
      </c>
      <c r="C63" s="368">
        <v>24928156.289999999</v>
      </c>
      <c r="D63" s="421">
        <v>44956</v>
      </c>
      <c r="E63" s="366">
        <v>45154</v>
      </c>
    </row>
    <row r="64" spans="1:5">
      <c r="A64" s="363" t="s">
        <v>857</v>
      </c>
      <c r="B64" s="363" t="s">
        <v>856</v>
      </c>
      <c r="C64" s="368">
        <v>36812302.82</v>
      </c>
      <c r="D64" s="421">
        <v>44956</v>
      </c>
      <c r="E64" s="366">
        <v>45150</v>
      </c>
    </row>
    <row r="65" spans="1:5">
      <c r="A65" s="363" t="s">
        <v>852</v>
      </c>
      <c r="B65" s="363" t="s">
        <v>850</v>
      </c>
      <c r="C65" s="368">
        <v>77602660.689999998</v>
      </c>
      <c r="D65" s="421">
        <v>44956</v>
      </c>
      <c r="E65" s="366">
        <v>45148</v>
      </c>
    </row>
    <row r="66" spans="1:5">
      <c r="A66" s="363" t="s">
        <v>846</v>
      </c>
      <c r="B66" s="363" t="s">
        <v>845</v>
      </c>
      <c r="C66" s="368">
        <v>86412184.099999994</v>
      </c>
      <c r="D66" s="421">
        <v>44956</v>
      </c>
      <c r="E66" s="366">
        <v>45143</v>
      </c>
    </row>
    <row r="67" spans="1:5">
      <c r="A67" s="363" t="s">
        <v>838</v>
      </c>
      <c r="B67" s="363" t="s">
        <v>837</v>
      </c>
      <c r="C67" s="368">
        <v>611705898.76999998</v>
      </c>
      <c r="D67" s="421">
        <v>44956</v>
      </c>
      <c r="E67" s="366">
        <v>45141</v>
      </c>
    </row>
    <row r="68" spans="1:5">
      <c r="A68" s="363" t="s">
        <v>822</v>
      </c>
      <c r="B68" s="363" t="s">
        <v>823</v>
      </c>
      <c r="C68" s="368">
        <v>178946174.65000001</v>
      </c>
      <c r="D68" s="421">
        <v>44956</v>
      </c>
      <c r="E68" s="366">
        <v>45139</v>
      </c>
    </row>
    <row r="69" spans="1:5">
      <c r="A69" s="363" t="s">
        <v>800</v>
      </c>
      <c r="B69" s="363" t="s">
        <v>801</v>
      </c>
      <c r="C69" s="368">
        <v>38756735.07</v>
      </c>
      <c r="D69" s="421">
        <v>44956</v>
      </c>
      <c r="E69" s="366">
        <v>45136</v>
      </c>
    </row>
    <row r="70" spans="1:5">
      <c r="A70" s="363" t="s">
        <v>804</v>
      </c>
      <c r="B70" s="363" t="s">
        <v>803</v>
      </c>
      <c r="C70" s="368">
        <v>57558527.93</v>
      </c>
      <c r="D70" s="421">
        <v>44956</v>
      </c>
      <c r="E70" s="366">
        <v>45136</v>
      </c>
    </row>
    <row r="71" spans="1:5">
      <c r="A71" s="363" t="s">
        <v>798</v>
      </c>
      <c r="B71" s="363" t="s">
        <v>1684</v>
      </c>
      <c r="C71" s="372">
        <v>210935265.02000001</v>
      </c>
      <c r="D71" s="421">
        <v>44956</v>
      </c>
      <c r="E71" s="366">
        <v>45136</v>
      </c>
    </row>
    <row r="72" spans="1:5">
      <c r="A72" s="363" t="s">
        <v>793</v>
      </c>
      <c r="B72" s="363" t="s">
        <v>792</v>
      </c>
      <c r="C72" s="373">
        <v>232742620.28999999</v>
      </c>
      <c r="D72" s="421">
        <v>44956</v>
      </c>
      <c r="E72" s="366">
        <v>45129</v>
      </c>
    </row>
    <row r="73" spans="1:5">
      <c r="A73" s="363" t="s">
        <v>789</v>
      </c>
      <c r="B73" s="363" t="s">
        <v>788</v>
      </c>
      <c r="C73" s="368">
        <v>11559994.699999999</v>
      </c>
      <c r="D73" s="421">
        <v>44956</v>
      </c>
      <c r="E73" s="366">
        <v>45127</v>
      </c>
    </row>
    <row r="74" spans="1:5">
      <c r="A74" s="363" t="s">
        <v>783</v>
      </c>
      <c r="B74" s="363" t="s">
        <v>782</v>
      </c>
      <c r="C74" s="368">
        <v>155163354.08000001</v>
      </c>
      <c r="D74" s="421">
        <v>44956</v>
      </c>
      <c r="E74" s="366">
        <v>45122</v>
      </c>
    </row>
    <row r="75" spans="1:5">
      <c r="A75" s="363" t="s">
        <v>671</v>
      </c>
      <c r="B75" s="363" t="s">
        <v>670</v>
      </c>
      <c r="C75" s="368">
        <v>124479148.16</v>
      </c>
      <c r="D75" s="421">
        <v>44956</v>
      </c>
      <c r="E75" s="366">
        <v>45115</v>
      </c>
    </row>
    <row r="76" spans="1:5">
      <c r="A76" s="363" t="s">
        <v>669</v>
      </c>
      <c r="B76" s="363" t="s">
        <v>667</v>
      </c>
      <c r="C76" s="368">
        <v>322380425.73000002</v>
      </c>
      <c r="D76" s="421">
        <v>44956</v>
      </c>
      <c r="E76" s="366">
        <v>45115</v>
      </c>
    </row>
    <row r="77" spans="1:5">
      <c r="A77" s="363" t="s">
        <v>666</v>
      </c>
      <c r="B77" s="363" t="s">
        <v>664</v>
      </c>
      <c r="C77" s="368">
        <v>230569151.93000001</v>
      </c>
      <c r="D77" s="421">
        <v>44956</v>
      </c>
      <c r="E77" s="366">
        <v>45115</v>
      </c>
    </row>
    <row r="78" spans="1:5">
      <c r="A78" s="363" t="s">
        <v>657</v>
      </c>
      <c r="B78" s="363" t="s">
        <v>656</v>
      </c>
      <c r="C78" s="368">
        <v>214692517.41999999</v>
      </c>
      <c r="D78" s="421">
        <v>44956</v>
      </c>
      <c r="E78" s="366">
        <v>45114</v>
      </c>
    </row>
    <row r="79" spans="1:5">
      <c r="A79" s="363" t="s">
        <v>1211</v>
      </c>
      <c r="B79" s="363" t="s">
        <v>653</v>
      </c>
      <c r="C79" s="368">
        <v>118467105.64</v>
      </c>
      <c r="D79" s="421">
        <v>44956</v>
      </c>
      <c r="E79" s="366">
        <v>45113</v>
      </c>
    </row>
    <row r="80" spans="1:5">
      <c r="A80" s="363" t="s">
        <v>1212</v>
      </c>
      <c r="B80" s="363" t="s">
        <v>627</v>
      </c>
      <c r="C80" s="594">
        <v>78727405.930000007</v>
      </c>
      <c r="D80" s="421">
        <v>44956</v>
      </c>
      <c r="E80" s="366">
        <v>45106</v>
      </c>
    </row>
    <row r="81" spans="1:5">
      <c r="A81" s="363" t="s">
        <v>1213</v>
      </c>
      <c r="B81" s="363" t="s">
        <v>647</v>
      </c>
      <c r="C81" s="595">
        <v>10374919.67</v>
      </c>
      <c r="D81" s="421">
        <v>44956</v>
      </c>
      <c r="E81" s="366">
        <v>45101</v>
      </c>
    </row>
    <row r="82" spans="1:5">
      <c r="A82" s="363" t="s">
        <v>617</v>
      </c>
      <c r="B82" s="363" t="s">
        <v>642</v>
      </c>
      <c r="C82" s="371">
        <v>47480692.159999996</v>
      </c>
      <c r="D82" s="421">
        <v>44956</v>
      </c>
      <c r="E82" s="366">
        <v>45099</v>
      </c>
    </row>
    <row r="83" spans="1:5">
      <c r="A83" s="363" t="s">
        <v>618</v>
      </c>
      <c r="B83" s="363" t="s">
        <v>643</v>
      </c>
      <c r="C83" s="368">
        <v>37116771.600000001</v>
      </c>
      <c r="D83" s="421">
        <v>44956</v>
      </c>
      <c r="E83" s="366">
        <v>45099</v>
      </c>
    </row>
    <row r="84" spans="1:5">
      <c r="A84" s="363" t="s">
        <v>619</v>
      </c>
      <c r="B84" s="363" t="s">
        <v>616</v>
      </c>
      <c r="C84" s="368">
        <v>54166337.950000003</v>
      </c>
      <c r="D84" s="421">
        <v>44956</v>
      </c>
      <c r="E84" s="366">
        <v>45099</v>
      </c>
    </row>
    <row r="85" spans="1:5">
      <c r="A85" s="363" t="s">
        <v>611</v>
      </c>
      <c r="B85" s="363" t="s">
        <v>612</v>
      </c>
      <c r="C85" s="368">
        <v>52866061.060000002</v>
      </c>
      <c r="D85" s="421">
        <v>44956</v>
      </c>
      <c r="E85" s="366">
        <v>45093</v>
      </c>
    </row>
    <row r="86" spans="1:5">
      <c r="A86" s="363" t="s">
        <v>605</v>
      </c>
      <c r="B86" s="363" t="s">
        <v>606</v>
      </c>
      <c r="C86" s="371">
        <v>20174518.48</v>
      </c>
      <c r="D86" s="421">
        <v>44956</v>
      </c>
      <c r="E86" s="366">
        <v>45092</v>
      </c>
    </row>
    <row r="87" spans="1:5">
      <c r="A87" s="363" t="s">
        <v>600</v>
      </c>
      <c r="B87" s="363" t="s">
        <v>601</v>
      </c>
      <c r="C87" s="368">
        <v>95877506.950000003</v>
      </c>
      <c r="D87" s="421">
        <v>44956</v>
      </c>
      <c r="E87" s="366">
        <v>45087</v>
      </c>
    </row>
    <row r="88" spans="1:5">
      <c r="A88" s="363" t="s">
        <v>599</v>
      </c>
      <c r="B88" s="363" t="s">
        <v>1214</v>
      </c>
      <c r="C88" s="368">
        <v>199721095.99000001</v>
      </c>
      <c r="D88" s="421">
        <v>44956</v>
      </c>
      <c r="E88" s="366">
        <v>45086</v>
      </c>
    </row>
    <row r="89" spans="1:5">
      <c r="A89" s="363" t="s">
        <v>581</v>
      </c>
      <c r="B89" s="363" t="s">
        <v>1215</v>
      </c>
      <c r="C89" s="368">
        <v>462593572.20999998</v>
      </c>
      <c r="D89" s="421">
        <v>44956</v>
      </c>
      <c r="E89" s="366">
        <v>45079</v>
      </c>
    </row>
    <row r="90" spans="1:5">
      <c r="A90" s="363" t="s">
        <v>582</v>
      </c>
      <c r="B90" s="363" t="s">
        <v>579</v>
      </c>
      <c r="C90" s="368">
        <v>41107758.289999999</v>
      </c>
      <c r="D90" s="421">
        <v>44956</v>
      </c>
      <c r="E90" s="366">
        <v>45079</v>
      </c>
    </row>
    <row r="91" spans="1:5">
      <c r="A91" s="363" t="s">
        <v>565</v>
      </c>
      <c r="B91" s="363" t="s">
        <v>564</v>
      </c>
      <c r="C91" s="368">
        <v>22889265.940000001</v>
      </c>
      <c r="D91" s="421">
        <v>44956</v>
      </c>
      <c r="E91" s="366">
        <v>45078</v>
      </c>
    </row>
    <row r="92" spans="1:5">
      <c r="A92" s="363" t="s">
        <v>575</v>
      </c>
      <c r="B92" s="363" t="s">
        <v>574</v>
      </c>
      <c r="C92" s="371">
        <v>9310324.2699999996</v>
      </c>
      <c r="D92" s="421">
        <v>44956</v>
      </c>
      <c r="E92" s="366">
        <v>45078</v>
      </c>
    </row>
    <row r="93" spans="1:5">
      <c r="A93" s="363" t="s">
        <v>572</v>
      </c>
      <c r="B93" s="363" t="s">
        <v>546</v>
      </c>
      <c r="C93" s="368">
        <v>109032898.26000001</v>
      </c>
      <c r="D93" s="421">
        <v>44956</v>
      </c>
      <c r="E93" s="366">
        <v>45077</v>
      </c>
    </row>
    <row r="94" spans="1:5">
      <c r="A94" s="363" t="s">
        <v>563</v>
      </c>
      <c r="B94" s="363" t="s">
        <v>545</v>
      </c>
      <c r="C94" s="368">
        <v>30168227.43</v>
      </c>
      <c r="D94" s="421">
        <v>44956</v>
      </c>
      <c r="E94" s="366">
        <v>45077</v>
      </c>
    </row>
    <row r="95" spans="1:5">
      <c r="A95" s="363" t="s">
        <v>308</v>
      </c>
      <c r="B95" s="363" t="s">
        <v>555</v>
      </c>
      <c r="C95" s="368">
        <v>179245620.66999999</v>
      </c>
      <c r="D95" s="421">
        <v>44956</v>
      </c>
      <c r="E95" s="366">
        <v>45073</v>
      </c>
    </row>
    <row r="96" spans="1:5">
      <c r="A96" s="363" t="s">
        <v>554</v>
      </c>
      <c r="B96" s="363" t="s">
        <v>544</v>
      </c>
      <c r="C96" s="368">
        <v>511324280.25999999</v>
      </c>
      <c r="D96" s="421">
        <v>44956</v>
      </c>
      <c r="E96" s="366">
        <v>45071</v>
      </c>
    </row>
    <row r="97" spans="1:5">
      <c r="A97" s="363" t="s">
        <v>538</v>
      </c>
      <c r="B97" s="363" t="s">
        <v>536</v>
      </c>
      <c r="C97" s="368">
        <v>31238918.120000001</v>
      </c>
      <c r="D97" s="421">
        <v>44956</v>
      </c>
      <c r="E97" s="366">
        <v>45066</v>
      </c>
    </row>
    <row r="98" spans="1:5">
      <c r="A98" s="363" t="s">
        <v>119</v>
      </c>
      <c r="B98" s="363" t="s">
        <v>120</v>
      </c>
      <c r="C98" s="368">
        <v>16116065.42</v>
      </c>
      <c r="D98" s="421">
        <v>44956</v>
      </c>
      <c r="E98" s="366">
        <v>45062</v>
      </c>
    </row>
    <row r="99" spans="1:5">
      <c r="A99" s="363" t="s">
        <v>122</v>
      </c>
      <c r="B99" s="363" t="s">
        <v>123</v>
      </c>
      <c r="C99" s="368">
        <v>63256403.829999998</v>
      </c>
      <c r="D99" s="421">
        <v>44956</v>
      </c>
      <c r="E99" s="366">
        <v>45059</v>
      </c>
    </row>
    <row r="100" spans="1:5">
      <c r="A100" s="363" t="s">
        <v>125</v>
      </c>
      <c r="B100" s="363" t="s">
        <v>126</v>
      </c>
      <c r="C100" s="368">
        <v>113421802.2</v>
      </c>
      <c r="D100" s="421">
        <v>44956</v>
      </c>
      <c r="E100" s="366">
        <v>45056</v>
      </c>
    </row>
    <row r="101" spans="1:5">
      <c r="A101" s="363" t="s">
        <v>128</v>
      </c>
      <c r="B101" s="363" t="s">
        <v>129</v>
      </c>
      <c r="C101" s="368">
        <v>92650283.540000007</v>
      </c>
      <c r="D101" s="421">
        <v>44956</v>
      </c>
      <c r="E101" s="366">
        <v>45044</v>
      </c>
    </row>
    <row r="102" spans="1:5">
      <c r="A102" s="363" t="s">
        <v>130</v>
      </c>
      <c r="B102" s="363" t="s">
        <v>131</v>
      </c>
      <c r="C102" s="368">
        <v>25479416.899999999</v>
      </c>
      <c r="D102" s="421">
        <v>44956</v>
      </c>
      <c r="E102" s="366">
        <v>45043</v>
      </c>
    </row>
    <row r="103" spans="1:5">
      <c r="A103" s="363" t="s">
        <v>133</v>
      </c>
      <c r="B103" s="363" t="s">
        <v>134</v>
      </c>
      <c r="C103" s="368">
        <v>101518894.87</v>
      </c>
      <c r="D103" s="421">
        <v>44956</v>
      </c>
      <c r="E103" s="366">
        <v>45043</v>
      </c>
    </row>
    <row r="104" spans="1:5">
      <c r="A104" s="363" t="s">
        <v>1216</v>
      </c>
      <c r="B104" s="363" t="s">
        <v>136</v>
      </c>
      <c r="C104" s="368">
        <v>66579835.729999997</v>
      </c>
      <c r="D104" s="421">
        <v>44956</v>
      </c>
      <c r="E104" s="366">
        <v>45041</v>
      </c>
    </row>
    <row r="105" spans="1:5">
      <c r="A105" s="363" t="s">
        <v>138</v>
      </c>
      <c r="B105" s="363" t="s">
        <v>139</v>
      </c>
      <c r="C105" s="368">
        <v>420657408.13</v>
      </c>
      <c r="D105" s="421">
        <v>44956</v>
      </c>
      <c r="E105" s="366">
        <v>45024</v>
      </c>
    </row>
    <row r="106" spans="1:5">
      <c r="A106" s="363" t="s">
        <v>141</v>
      </c>
      <c r="B106" s="363" t="s">
        <v>142</v>
      </c>
      <c r="C106" s="368">
        <v>18236222.469999999</v>
      </c>
      <c r="D106" s="421">
        <v>44956</v>
      </c>
      <c r="E106" s="366">
        <v>45016</v>
      </c>
    </row>
    <row r="107" spans="1:5">
      <c r="A107" s="363" t="s">
        <v>144</v>
      </c>
      <c r="B107" s="363" t="s">
        <v>388</v>
      </c>
      <c r="C107" s="371">
        <v>50806208.600000001</v>
      </c>
      <c r="D107" s="421">
        <v>44956</v>
      </c>
      <c r="E107" s="366">
        <v>45016</v>
      </c>
    </row>
    <row r="108" spans="1:5">
      <c r="A108" s="363" t="s">
        <v>146</v>
      </c>
      <c r="B108" s="363" t="s">
        <v>147</v>
      </c>
      <c r="C108" s="368">
        <v>436392497.88999999</v>
      </c>
      <c r="D108" s="421">
        <v>44956</v>
      </c>
      <c r="E108" s="366">
        <v>45016</v>
      </c>
    </row>
    <row r="109" spans="1:5">
      <c r="A109" s="363" t="s">
        <v>149</v>
      </c>
      <c r="B109" s="363" t="s">
        <v>150</v>
      </c>
      <c r="C109" s="368">
        <v>138014960.72999999</v>
      </c>
      <c r="D109" s="421">
        <v>44956</v>
      </c>
      <c r="E109" s="366">
        <v>45016</v>
      </c>
    </row>
    <row r="110" spans="1:5">
      <c r="A110" s="363" t="s">
        <v>152</v>
      </c>
      <c r="B110" s="363" t="s">
        <v>153</v>
      </c>
      <c r="C110" s="368">
        <v>275728057.20999998</v>
      </c>
      <c r="D110" s="421">
        <v>44956</v>
      </c>
      <c r="E110" s="366">
        <v>45013</v>
      </c>
    </row>
    <row r="111" spans="1:5">
      <c r="A111" s="363" t="s">
        <v>157</v>
      </c>
      <c r="B111" s="363" t="s">
        <v>158</v>
      </c>
      <c r="C111" s="368">
        <v>178706134.74000001</v>
      </c>
      <c r="D111" s="421">
        <v>44956</v>
      </c>
      <c r="E111" s="366">
        <v>45010</v>
      </c>
    </row>
    <row r="112" spans="1:5">
      <c r="A112" s="363" t="s">
        <v>161</v>
      </c>
      <c r="B112" s="363" t="s">
        <v>162</v>
      </c>
      <c r="C112" s="368">
        <v>169020222.83000001</v>
      </c>
      <c r="D112" s="421">
        <v>44956</v>
      </c>
      <c r="E112" s="366">
        <v>44996</v>
      </c>
    </row>
    <row r="113" spans="1:5">
      <c r="A113" s="363" t="s">
        <v>163</v>
      </c>
      <c r="B113" s="363" t="s">
        <v>164</v>
      </c>
      <c r="C113" s="368">
        <v>209439489.72</v>
      </c>
      <c r="D113" s="421">
        <v>44956</v>
      </c>
      <c r="E113" s="366">
        <v>44995</v>
      </c>
    </row>
    <row r="114" spans="1:5">
      <c r="A114" s="363" t="s">
        <v>166</v>
      </c>
      <c r="B114" s="363" t="s">
        <v>167</v>
      </c>
      <c r="C114" s="368">
        <v>62922291.799999997</v>
      </c>
      <c r="D114" s="421">
        <v>44956</v>
      </c>
      <c r="E114" s="366">
        <v>44995</v>
      </c>
    </row>
    <row r="115" spans="1:5">
      <c r="A115" s="363" t="s">
        <v>170</v>
      </c>
      <c r="B115" s="363" t="s">
        <v>171</v>
      </c>
      <c r="C115" s="368">
        <v>7962741.5800000001</v>
      </c>
      <c r="D115" s="421">
        <v>44956</v>
      </c>
      <c r="E115" s="366">
        <v>44989</v>
      </c>
    </row>
    <row r="116" spans="1:5">
      <c r="A116" s="363" t="s">
        <v>173</v>
      </c>
      <c r="B116" s="363" t="s">
        <v>174</v>
      </c>
      <c r="C116" s="374">
        <v>121580612.76000001</v>
      </c>
      <c r="D116" s="421">
        <v>44956</v>
      </c>
      <c r="E116" s="366">
        <v>44987</v>
      </c>
    </row>
    <row r="117" spans="1:5">
      <c r="A117" s="363" t="s">
        <v>176</v>
      </c>
      <c r="B117" s="363" t="s">
        <v>177</v>
      </c>
      <c r="C117" s="368">
        <v>9982572.4100000001</v>
      </c>
      <c r="D117" s="421">
        <v>44956</v>
      </c>
      <c r="E117" s="366">
        <v>44985</v>
      </c>
    </row>
    <row r="118" spans="1:5">
      <c r="A118" s="363" t="s">
        <v>179</v>
      </c>
      <c r="B118" s="363" t="s">
        <v>180</v>
      </c>
      <c r="C118" s="368">
        <v>76609934.780000001</v>
      </c>
      <c r="D118" s="421">
        <v>44956</v>
      </c>
      <c r="E118" s="366">
        <v>44982</v>
      </c>
    </row>
    <row r="119" spans="1:5">
      <c r="A119" s="363" t="s">
        <v>182</v>
      </c>
      <c r="B119" s="363" t="s">
        <v>183</v>
      </c>
      <c r="C119" s="371">
        <v>42679979.399999999</v>
      </c>
      <c r="D119" s="421">
        <v>44956</v>
      </c>
      <c r="E119" s="366">
        <v>44982</v>
      </c>
    </row>
    <row r="120" spans="1:5">
      <c r="A120" s="363" t="s">
        <v>185</v>
      </c>
      <c r="B120" s="363" t="s">
        <v>186</v>
      </c>
      <c r="C120" s="368">
        <v>41456982.170000002</v>
      </c>
      <c r="D120" s="421">
        <v>44956</v>
      </c>
      <c r="E120" s="366">
        <v>44982</v>
      </c>
    </row>
    <row r="121" spans="1:5">
      <c r="A121" s="363" t="s">
        <v>188</v>
      </c>
      <c r="B121" s="363" t="s">
        <v>189</v>
      </c>
      <c r="C121" s="368">
        <v>102839271.37</v>
      </c>
      <c r="D121" s="421">
        <v>44956</v>
      </c>
      <c r="E121" s="366">
        <v>44982</v>
      </c>
    </row>
    <row r="122" spans="1:5">
      <c r="A122" s="363" t="s">
        <v>190</v>
      </c>
      <c r="B122" s="363" t="s">
        <v>191</v>
      </c>
      <c r="C122" s="368">
        <v>57631642.710000001</v>
      </c>
      <c r="D122" s="421">
        <v>44956</v>
      </c>
      <c r="E122" s="366">
        <v>44979</v>
      </c>
    </row>
    <row r="123" spans="1:5">
      <c r="A123" s="363" t="s">
        <v>193</v>
      </c>
      <c r="B123" s="363" t="s">
        <v>194</v>
      </c>
      <c r="C123" s="596" t="s">
        <v>1682</v>
      </c>
      <c r="D123" s="421">
        <v>44956</v>
      </c>
      <c r="E123" s="366">
        <v>44975</v>
      </c>
    </row>
    <row r="124" spans="1:5">
      <c r="A124" s="363" t="s">
        <v>196</v>
      </c>
      <c r="B124" s="363" t="s">
        <v>197</v>
      </c>
      <c r="C124" s="368">
        <v>164321545.22</v>
      </c>
      <c r="D124" s="421">
        <v>44956</v>
      </c>
      <c r="E124" s="366">
        <v>44972</v>
      </c>
    </row>
    <row r="125" spans="1:5">
      <c r="A125" s="363" t="s">
        <v>199</v>
      </c>
      <c r="B125" s="363" t="s">
        <v>200</v>
      </c>
      <c r="C125" s="368">
        <v>120248990.04000001</v>
      </c>
      <c r="D125" s="421">
        <v>44956</v>
      </c>
      <c r="E125" s="366">
        <v>44968</v>
      </c>
    </row>
    <row r="126" spans="1:5">
      <c r="A126" s="363" t="s">
        <v>202</v>
      </c>
      <c r="B126" s="363" t="s">
        <v>203</v>
      </c>
      <c r="C126" s="371">
        <v>17950436.969999999</v>
      </c>
      <c r="D126" s="421">
        <v>44956</v>
      </c>
      <c r="E126" s="366">
        <v>45331</v>
      </c>
    </row>
    <row r="127" spans="1:5">
      <c r="A127" s="363" t="s">
        <v>205</v>
      </c>
      <c r="B127" s="363" t="s">
        <v>206</v>
      </c>
      <c r="C127" s="371">
        <v>31890755.890000001</v>
      </c>
      <c r="D127" s="421">
        <v>44956</v>
      </c>
      <c r="E127" s="366">
        <v>45331</v>
      </c>
    </row>
    <row r="128" spans="1:5">
      <c r="A128" s="363" t="s">
        <v>207</v>
      </c>
      <c r="B128" s="363" t="s">
        <v>208</v>
      </c>
      <c r="C128" s="371">
        <v>11606818.02</v>
      </c>
      <c r="D128" s="421">
        <v>44956</v>
      </c>
      <c r="E128" s="366">
        <v>45319</v>
      </c>
    </row>
    <row r="129" spans="1:5">
      <c r="A129" s="363" t="s">
        <v>209</v>
      </c>
      <c r="B129" s="363" t="s">
        <v>210</v>
      </c>
      <c r="C129" s="368">
        <v>23431036.530000001</v>
      </c>
      <c r="D129" s="421">
        <v>44956</v>
      </c>
      <c r="E129" s="366">
        <v>45329</v>
      </c>
    </row>
    <row r="130" spans="1:5">
      <c r="A130" s="363" t="s">
        <v>214</v>
      </c>
      <c r="B130" s="363" t="s">
        <v>215</v>
      </c>
      <c r="C130" s="597">
        <v>84155301.959999993</v>
      </c>
      <c r="D130" s="421">
        <v>44956</v>
      </c>
      <c r="E130" s="366">
        <v>45290</v>
      </c>
    </row>
    <row r="131" spans="1:5">
      <c r="A131" s="363" t="s">
        <v>217</v>
      </c>
      <c r="B131" s="363" t="s">
        <v>218</v>
      </c>
      <c r="C131" s="368">
        <v>233745325.03</v>
      </c>
      <c r="D131" s="421">
        <v>44956</v>
      </c>
      <c r="E131" s="366">
        <v>45290</v>
      </c>
    </row>
    <row r="132" spans="1:5">
      <c r="A132" s="363" t="s">
        <v>219</v>
      </c>
      <c r="B132" s="363" t="s">
        <v>220</v>
      </c>
      <c r="C132" s="368">
        <v>235719783.18000001</v>
      </c>
      <c r="D132" s="421">
        <v>44956</v>
      </c>
      <c r="E132" s="366">
        <v>45290</v>
      </c>
    </row>
    <row r="133" spans="1:5">
      <c r="A133" s="363" t="s">
        <v>221</v>
      </c>
      <c r="B133" s="363" t="s">
        <v>222</v>
      </c>
      <c r="C133" s="371">
        <v>42638559.439999998</v>
      </c>
      <c r="D133" s="421">
        <v>44956</v>
      </c>
      <c r="E133" s="366">
        <v>45288</v>
      </c>
    </row>
    <row r="134" spans="1:5">
      <c r="A134" s="363" t="s">
        <v>224</v>
      </c>
      <c r="B134" s="363" t="s">
        <v>225</v>
      </c>
      <c r="C134" s="371">
        <v>18962070.449999999</v>
      </c>
      <c r="D134" s="421">
        <v>44956</v>
      </c>
      <c r="E134" s="366">
        <v>45288</v>
      </c>
    </row>
    <row r="135" spans="1:5">
      <c r="A135" s="363" t="s">
        <v>227</v>
      </c>
      <c r="B135" s="363" t="s">
        <v>228</v>
      </c>
      <c r="C135" s="371">
        <v>24532706.629999999</v>
      </c>
      <c r="D135" s="421">
        <v>44956</v>
      </c>
      <c r="E135" s="366">
        <v>45288</v>
      </c>
    </row>
    <row r="136" spans="1:5">
      <c r="A136" s="363" t="s">
        <v>232</v>
      </c>
      <c r="B136" s="363" t="s">
        <v>233</v>
      </c>
      <c r="C136" s="368">
        <v>58043160.049999997</v>
      </c>
      <c r="D136" s="421">
        <v>44956</v>
      </c>
      <c r="E136" s="366">
        <v>45285</v>
      </c>
    </row>
    <row r="137" spans="1:5">
      <c r="A137" s="363" t="s">
        <v>235</v>
      </c>
      <c r="B137" s="363" t="s">
        <v>236</v>
      </c>
      <c r="C137" s="368">
        <v>55003830.049999997</v>
      </c>
      <c r="D137" s="421">
        <v>44956</v>
      </c>
      <c r="E137" s="366">
        <v>45284</v>
      </c>
    </row>
    <row r="138" spans="1:5">
      <c r="A138" s="363" t="s">
        <v>237</v>
      </c>
      <c r="B138" s="363" t="s">
        <v>238</v>
      </c>
      <c r="C138" s="368">
        <v>29361018.41</v>
      </c>
      <c r="D138" s="421">
        <v>44956</v>
      </c>
      <c r="E138" s="366">
        <v>45264</v>
      </c>
    </row>
    <row r="139" spans="1:5">
      <c r="A139" s="363" t="s">
        <v>240</v>
      </c>
      <c r="B139" s="363" t="s">
        <v>241</v>
      </c>
      <c r="C139" s="371">
        <v>12354348.710000001</v>
      </c>
      <c r="D139" s="421">
        <v>44956</v>
      </c>
      <c r="E139" s="366">
        <v>45263</v>
      </c>
    </row>
    <row r="140" spans="1:5">
      <c r="A140" s="363" t="s">
        <v>243</v>
      </c>
      <c r="B140" s="363" t="s">
        <v>324</v>
      </c>
      <c r="C140" s="368">
        <v>651143378.99000001</v>
      </c>
      <c r="D140" s="421">
        <v>44956</v>
      </c>
      <c r="E140" s="366">
        <v>45249.000011574099</v>
      </c>
    </row>
    <row r="141" spans="1:5">
      <c r="A141" s="363" t="s">
        <v>246</v>
      </c>
      <c r="B141" s="363" t="s">
        <v>323</v>
      </c>
      <c r="C141" s="368">
        <v>36001182.909999996</v>
      </c>
      <c r="D141" s="421">
        <v>44956</v>
      </c>
      <c r="E141" s="366">
        <v>45249.000023148103</v>
      </c>
    </row>
    <row r="142" spans="1:5">
      <c r="A142" s="363" t="s">
        <v>1217</v>
      </c>
      <c r="B142" s="363" t="s">
        <v>385</v>
      </c>
      <c r="C142" s="375">
        <v>102951055.94</v>
      </c>
      <c r="D142" s="421">
        <v>44956</v>
      </c>
      <c r="E142" s="366">
        <v>45249</v>
      </c>
    </row>
    <row r="143" spans="1:5">
      <c r="A143" s="363" t="s">
        <v>250</v>
      </c>
      <c r="B143" s="363" t="s">
        <v>384</v>
      </c>
      <c r="C143" s="368">
        <v>237330951.94999999</v>
      </c>
      <c r="D143" s="421">
        <v>44956</v>
      </c>
      <c r="E143" s="366">
        <v>45246</v>
      </c>
    </row>
    <row r="144" spans="1:5">
      <c r="A144" s="363" t="s">
        <v>252</v>
      </c>
      <c r="B144" s="363" t="s">
        <v>413</v>
      </c>
      <c r="C144" s="368">
        <v>103351807.06999999</v>
      </c>
      <c r="D144" s="421">
        <v>44956</v>
      </c>
      <c r="E144" s="366">
        <v>45241</v>
      </c>
    </row>
    <row r="145" spans="1:5">
      <c r="A145" s="363" t="s">
        <v>257</v>
      </c>
      <c r="B145" s="363" t="s">
        <v>322</v>
      </c>
      <c r="C145" s="368">
        <v>12033636.869999999</v>
      </c>
      <c r="D145" s="421">
        <v>44956</v>
      </c>
      <c r="E145" s="366">
        <v>45240.000023148103</v>
      </c>
    </row>
    <row r="146" spans="1:5">
      <c r="A146" s="363" t="s">
        <v>1218</v>
      </c>
      <c r="B146" s="363" t="s">
        <v>319</v>
      </c>
      <c r="C146" s="368">
        <v>329303992.79000002</v>
      </c>
      <c r="D146" s="421">
        <v>44956</v>
      </c>
      <c r="E146" s="366">
        <v>45214.000011574099</v>
      </c>
    </row>
    <row r="147" spans="1:5">
      <c r="A147" s="363" t="s">
        <v>263</v>
      </c>
      <c r="B147" s="363" t="s">
        <v>383</v>
      </c>
      <c r="C147" s="371">
        <v>6265677.1299999999</v>
      </c>
      <c r="D147" s="421">
        <v>44956</v>
      </c>
      <c r="E147" s="366">
        <v>45214.000023148103</v>
      </c>
    </row>
    <row r="148" spans="1:5">
      <c r="A148" s="363" t="s">
        <v>265</v>
      </c>
      <c r="B148" s="363" t="s">
        <v>414</v>
      </c>
      <c r="C148" s="368">
        <v>19088925.620000001</v>
      </c>
      <c r="D148" s="421">
        <v>44956</v>
      </c>
      <c r="E148" s="366">
        <v>45197.000023148103</v>
      </c>
    </row>
    <row r="149" spans="1:5">
      <c r="A149" s="363" t="s">
        <v>269</v>
      </c>
      <c r="B149" s="363" t="s">
        <v>382</v>
      </c>
      <c r="C149" s="371">
        <v>6093480.2599999998</v>
      </c>
      <c r="D149" s="421">
        <v>44956</v>
      </c>
      <c r="E149" s="366">
        <v>45193</v>
      </c>
    </row>
    <row r="150" spans="1:5">
      <c r="A150" s="363" t="s">
        <v>272</v>
      </c>
      <c r="B150" s="363" t="s">
        <v>411</v>
      </c>
      <c r="C150" s="368">
        <v>29474288.239999998</v>
      </c>
      <c r="D150" s="421">
        <v>44956</v>
      </c>
      <c r="E150" s="366">
        <v>45163</v>
      </c>
    </row>
    <row r="151" spans="1:5">
      <c r="A151" s="363" t="s">
        <v>275</v>
      </c>
      <c r="B151" s="363" t="s">
        <v>316</v>
      </c>
      <c r="C151" s="368">
        <v>49073851.939999998</v>
      </c>
      <c r="D151" s="421">
        <v>44956</v>
      </c>
      <c r="E151" s="366">
        <v>45155</v>
      </c>
    </row>
    <row r="152" spans="1:5">
      <c r="A152" s="363" t="s">
        <v>278</v>
      </c>
      <c r="B152" s="363" t="s">
        <v>379</v>
      </c>
      <c r="C152" s="371">
        <v>58889665.490000002</v>
      </c>
      <c r="D152" s="421">
        <v>44956</v>
      </c>
      <c r="E152" s="366">
        <v>45151</v>
      </c>
    </row>
    <row r="153" spans="1:5">
      <c r="A153" s="363" t="s">
        <v>281</v>
      </c>
      <c r="B153" s="363" t="s">
        <v>377</v>
      </c>
      <c r="C153" s="371">
        <v>13218488.880000001</v>
      </c>
      <c r="D153" s="421">
        <v>44956</v>
      </c>
      <c r="E153" s="366">
        <v>45144</v>
      </c>
    </row>
    <row r="154" spans="1:5">
      <c r="A154" s="363" t="s">
        <v>286</v>
      </c>
      <c r="B154" s="363" t="s">
        <v>442</v>
      </c>
      <c r="C154" s="368">
        <v>10960141.029999999</v>
      </c>
      <c r="D154" s="421">
        <v>44956</v>
      </c>
      <c r="E154" s="366">
        <v>45107</v>
      </c>
    </row>
    <row r="155" spans="1:5">
      <c r="A155" s="363" t="s">
        <v>289</v>
      </c>
      <c r="B155" s="363" t="s">
        <v>393</v>
      </c>
      <c r="C155" s="371">
        <v>13718202.289999999</v>
      </c>
      <c r="D155" s="421">
        <v>44956</v>
      </c>
      <c r="E155" s="366">
        <v>45106</v>
      </c>
    </row>
    <row r="156" spans="1:5">
      <c r="A156" s="363" t="s">
        <v>1219</v>
      </c>
      <c r="B156" s="363" t="s">
        <v>1220</v>
      </c>
      <c r="C156" s="368">
        <v>20933033.07</v>
      </c>
      <c r="D156" s="421">
        <v>44956</v>
      </c>
      <c r="E156" s="366">
        <v>45046</v>
      </c>
    </row>
    <row r="157" spans="1:5">
      <c r="A157" s="363" t="s">
        <v>296</v>
      </c>
      <c r="B157" s="363" t="s">
        <v>451</v>
      </c>
      <c r="C157" s="598">
        <v>166149966.22</v>
      </c>
      <c r="D157" s="421">
        <v>44956</v>
      </c>
      <c r="E157" s="366">
        <v>45231</v>
      </c>
    </row>
    <row r="158" spans="1:5">
      <c r="A158" s="363" t="s">
        <v>301</v>
      </c>
      <c r="B158" s="363" t="s">
        <v>454</v>
      </c>
      <c r="C158" s="376">
        <v>79677360.579999998</v>
      </c>
      <c r="D158" s="421">
        <v>44956</v>
      </c>
      <c r="E158" s="366">
        <v>45018</v>
      </c>
    </row>
  </sheetData>
  <phoneticPr fontId="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PC740"/>
  <sheetViews>
    <sheetView topLeftCell="EZ7" zoomScale="90" zoomScaleNormal="90" workbookViewId="0">
      <selection activeCell="FK20" sqref="FK20"/>
    </sheetView>
  </sheetViews>
  <sheetFormatPr defaultColWidth="9" defaultRowHeight="13.8"/>
  <cols>
    <col min="1" max="1" width="17.33203125" style="129" customWidth="1"/>
    <col min="2" max="2" width="9.77734375" style="147" customWidth="1"/>
    <col min="3" max="3" width="9.77734375" style="74" customWidth="1"/>
    <col min="4" max="4" width="20.21875" style="74" bestFit="1" customWidth="1"/>
    <col min="5" max="5" width="13.33203125" style="74" customWidth="1"/>
    <col min="6" max="6" width="8.33203125" customWidth="1"/>
    <col min="7" max="7" width="15.77734375" customWidth="1"/>
    <col min="8" max="8" width="9" customWidth="1"/>
    <col min="9" max="9" width="10.77734375" customWidth="1"/>
    <col min="10" max="10" width="9" customWidth="1"/>
    <col min="11" max="11" width="25.109375" customWidth="1"/>
    <col min="12" max="12" width="10.77734375" customWidth="1"/>
    <col min="13" max="13" width="11.109375" customWidth="1"/>
    <col min="14" max="14" width="9" customWidth="1"/>
    <col min="15" max="15" width="10.77734375" customWidth="1"/>
    <col min="16" max="16" width="9" customWidth="1"/>
    <col min="17" max="17" width="9.33203125" customWidth="1"/>
    <col min="18" max="18" width="9" customWidth="1"/>
    <col min="19" max="19" width="11.109375" customWidth="1"/>
    <col min="21" max="21" width="12" customWidth="1"/>
    <col min="23" max="23" width="9.33203125" customWidth="1"/>
    <col min="24" max="24" width="9" customWidth="1"/>
    <col min="25" max="25" width="11.109375" customWidth="1"/>
    <col min="27" max="27" width="11.109375" customWidth="1"/>
    <col min="29" max="29" width="9.33203125" customWidth="1"/>
    <col min="31" max="31" width="13.44140625" customWidth="1"/>
    <col min="33" max="33" width="11.33203125" customWidth="1"/>
    <col min="35" max="35" width="11.21875" customWidth="1"/>
    <col min="36" max="36" width="26" customWidth="1"/>
    <col min="37" max="37" width="13.44140625" customWidth="1"/>
    <col min="39" max="39" width="11" customWidth="1"/>
    <col min="41" max="41" width="9.77734375" customWidth="1"/>
    <col min="43" max="43" width="15" customWidth="1"/>
    <col min="45" max="45" width="11.21875" customWidth="1"/>
    <col min="47" max="47" width="9.33203125" customWidth="1"/>
    <col min="49" max="49" width="20.109375" customWidth="1"/>
    <col min="51" max="51" width="12.109375" customWidth="1"/>
    <col min="53" max="53" width="12.21875" customWidth="1"/>
    <col min="54" max="54" width="11.33203125" customWidth="1"/>
    <col min="55" max="55" width="14.21875" customWidth="1"/>
    <col min="57" max="57" width="11.21875" customWidth="1"/>
    <col min="59" max="59" width="9.33203125" customWidth="1"/>
    <col min="61" max="61" width="15.109375" customWidth="1"/>
    <col min="63" max="63" width="11" customWidth="1"/>
    <col min="65" max="65" width="9.33203125" customWidth="1"/>
    <col min="67" max="67" width="12" customWidth="1"/>
    <col min="69" max="69" width="11.21875" customWidth="1"/>
    <col min="71" max="71" width="9.33203125" customWidth="1"/>
    <col min="72" max="72" width="6" customWidth="1"/>
    <col min="73" max="73" width="13.44140625" customWidth="1"/>
    <col min="75" max="75" width="11.109375" customWidth="1"/>
    <col min="77" max="77" width="9.33203125" customWidth="1"/>
    <col min="79" max="79" width="15.6640625" customWidth="1"/>
    <col min="81" max="81" width="11.109375" customWidth="1"/>
    <col min="83" max="83" width="9.33203125" customWidth="1"/>
    <col min="85" max="85" width="13.77734375" customWidth="1"/>
    <col min="87" max="87" width="10.77734375" customWidth="1"/>
    <col min="89" max="89" width="9.33203125" customWidth="1"/>
    <col min="91" max="91" width="13.6640625" customWidth="1"/>
    <col min="93" max="93" width="10.33203125" customWidth="1"/>
    <col min="95" max="95" width="12.33203125" customWidth="1"/>
    <col min="97" max="97" width="13.109375" customWidth="1"/>
    <col min="99" max="99" width="10.88671875" customWidth="1"/>
    <col min="101" max="101" width="9.33203125" customWidth="1"/>
    <col min="103" max="103" width="12.109375" customWidth="1"/>
    <col min="105" max="105" width="11" customWidth="1"/>
    <col min="107" max="107" width="9.33203125" customWidth="1"/>
    <col min="109" max="109" width="12.44140625" customWidth="1"/>
    <col min="111" max="111" width="10.109375" customWidth="1"/>
    <col min="113" max="113" width="9.33203125" customWidth="1"/>
    <col min="115" max="115" width="12.44140625" customWidth="1"/>
    <col min="117" max="117" width="10.6640625" customWidth="1"/>
    <col min="119" max="119" width="27.77734375" customWidth="1"/>
    <col min="121" max="121" width="11.77734375" customWidth="1"/>
    <col min="123" max="123" width="11.33203125" customWidth="1"/>
    <col min="125" max="125" width="9.33203125" customWidth="1"/>
    <col min="127" max="127" width="13.44140625" customWidth="1"/>
    <col min="129" max="129" width="11.6640625" customWidth="1"/>
    <col min="131" max="131" width="29.33203125" customWidth="1"/>
    <col min="133" max="133" width="13.21875" customWidth="1"/>
    <col min="135" max="135" width="11" customWidth="1"/>
    <col min="139" max="139" width="12.6640625" customWidth="1"/>
    <col min="141" max="141" width="10.33203125" customWidth="1"/>
    <col min="145" max="145" width="17.77734375" customWidth="1"/>
    <col min="147" max="147" width="10.21875" customWidth="1"/>
    <col min="149" max="149" width="11.77734375" customWidth="1"/>
    <col min="150" max="150" width="21.33203125" customWidth="1"/>
    <col min="151" max="151" width="17.77734375" customWidth="1"/>
    <col min="152" max="152" width="11.33203125" customWidth="1"/>
    <col min="153" max="153" width="9.77734375" customWidth="1"/>
    <col min="155" max="155" width="11.77734375" customWidth="1"/>
    <col min="157" max="157" width="17.77734375" customWidth="1"/>
    <col min="159" max="159" width="10.33203125" customWidth="1"/>
    <col min="161" max="161" width="11.77734375" customWidth="1"/>
    <col min="163" max="163" width="11.33203125" customWidth="1"/>
    <col min="165" max="165" width="11.6640625" customWidth="1"/>
    <col min="167" max="167" width="11.77734375" customWidth="1"/>
    <col min="169" max="169" width="15.109375" customWidth="1"/>
    <col min="171" max="171" width="11" customWidth="1"/>
    <col min="173" max="173" width="11.77734375" customWidth="1"/>
    <col min="175" max="175" width="13.21875" customWidth="1"/>
    <col min="177" max="177" width="11.21875" customWidth="1"/>
    <col min="181" max="181" width="15.44140625" customWidth="1"/>
    <col min="183" max="183" width="11" customWidth="1"/>
    <col min="187" max="187" width="12.6640625" customWidth="1"/>
    <col min="189" max="189" width="11.109375" customWidth="1"/>
    <col min="193" max="193" width="18.21875" customWidth="1"/>
    <col min="195" max="195" width="10.33203125" customWidth="1"/>
    <col min="198" max="198" width="12.33203125" customWidth="1"/>
    <col min="199" max="199" width="15.77734375" customWidth="1"/>
    <col min="201" max="201" width="10.33203125" customWidth="1"/>
    <col min="203" max="203" width="11.88671875" bestFit="1" customWidth="1"/>
    <col min="204" max="204" width="9" style="7"/>
    <col min="205" max="205" width="17.33203125" customWidth="1"/>
    <col min="207" max="207" width="10.33203125" customWidth="1"/>
    <col min="211" max="211" width="16.109375" customWidth="1"/>
    <col min="213" max="213" width="11.109375" customWidth="1"/>
    <col min="217" max="217" width="13.21875" customWidth="1"/>
    <col min="219" max="219" width="12.33203125" customWidth="1"/>
    <col min="220" max="220" width="10.33203125" customWidth="1"/>
    <col min="221" max="221" width="11.88671875" bestFit="1" customWidth="1"/>
    <col min="223" max="223" width="13.6640625" customWidth="1"/>
    <col min="225" max="225" width="11.21875" customWidth="1"/>
    <col min="227" max="227" width="9.77734375" customWidth="1"/>
    <col min="229" max="229" width="11.109375" customWidth="1"/>
    <col min="231" max="231" width="11.21875" customWidth="1"/>
    <col min="233" max="233" width="9.77734375" customWidth="1"/>
    <col min="235" max="235" width="11.109375" customWidth="1"/>
    <col min="237" max="237" width="11.21875" customWidth="1"/>
    <col min="238" max="238" width="12.21875" customWidth="1"/>
    <col min="239" max="239" width="9.77734375" customWidth="1"/>
    <col min="241" max="241" width="11.109375" customWidth="1"/>
    <col min="243" max="243" width="11.21875" customWidth="1"/>
    <col min="244" max="244" width="12.33203125" customWidth="1"/>
    <col min="245" max="245" width="9.77734375" customWidth="1"/>
    <col min="247" max="247" width="11.109375" customWidth="1"/>
    <col min="249" max="249" width="11.21875" customWidth="1"/>
    <col min="250" max="250" width="12.33203125" customWidth="1"/>
    <col min="251" max="251" width="9.77734375" customWidth="1"/>
    <col min="253" max="253" width="11.109375" customWidth="1"/>
    <col min="255" max="255" width="11.21875" customWidth="1"/>
    <col min="256" max="256" width="12.33203125" customWidth="1"/>
    <col min="257" max="257" width="9.77734375" customWidth="1"/>
    <col min="259" max="259" width="11.109375" customWidth="1"/>
    <col min="261" max="261" width="11.21875" customWidth="1"/>
    <col min="262" max="262" width="12.33203125" customWidth="1"/>
    <col min="263" max="263" width="9.77734375" customWidth="1"/>
    <col min="264" max="264" width="9.33203125" customWidth="1"/>
    <col min="265" max="265" width="11.109375" customWidth="1"/>
    <col min="267" max="267" width="11.21875" customWidth="1"/>
    <col min="268" max="268" width="12.33203125" customWidth="1"/>
    <col min="269" max="269" width="9.77734375" customWidth="1"/>
    <col min="271" max="271" width="11.109375" customWidth="1"/>
    <col min="275" max="275" width="9.33203125" customWidth="1"/>
    <col min="277" max="277" width="11.109375" customWidth="1"/>
    <col min="281" max="281" width="9.33203125" customWidth="1"/>
    <col min="283" max="283" width="11.109375" customWidth="1"/>
    <col min="287" max="287" width="12.33203125" bestFit="1" customWidth="1"/>
    <col min="289" max="289" width="11.109375" customWidth="1"/>
    <col min="293" max="293" width="9.33203125" customWidth="1"/>
    <col min="295" max="295" width="11.109375" customWidth="1"/>
    <col min="299" max="299" width="9.33203125" customWidth="1"/>
    <col min="301" max="301" width="11.109375" customWidth="1"/>
    <col min="305" max="305" width="9.33203125" customWidth="1"/>
    <col min="307" max="307" width="11.109375" customWidth="1"/>
    <col min="311" max="311" width="9.33203125" customWidth="1"/>
    <col min="313" max="313" width="11.109375" customWidth="1"/>
    <col min="317" max="317" width="9.33203125" customWidth="1"/>
    <col min="319" max="319" width="11.109375" customWidth="1"/>
    <col min="323" max="323" width="9.33203125" customWidth="1"/>
    <col min="325" max="325" width="11.109375" customWidth="1"/>
    <col min="329" max="329" width="9.33203125" customWidth="1"/>
    <col min="331" max="331" width="11.109375" customWidth="1"/>
    <col min="335" max="335" width="9.33203125" customWidth="1"/>
    <col min="337" max="337" width="11.109375" customWidth="1"/>
    <col min="341" max="341" width="9.33203125" customWidth="1"/>
    <col min="343" max="343" width="11.109375" customWidth="1"/>
    <col min="347" max="347" width="9.33203125" customWidth="1"/>
    <col min="349" max="349" width="11.109375" customWidth="1"/>
    <col min="353" max="353" width="9.33203125" customWidth="1"/>
    <col min="355" max="355" width="11.109375" customWidth="1"/>
    <col min="359" max="359" width="9.33203125" customWidth="1"/>
    <col min="361" max="361" width="20.109375" customWidth="1"/>
    <col min="365" max="365" width="12.21875" customWidth="1"/>
    <col min="367" max="367" width="11.109375" customWidth="1"/>
    <col min="371" max="371" width="9.33203125" customWidth="1"/>
    <col min="373" max="373" width="11.109375" customWidth="1"/>
    <col min="377" max="377" width="9.33203125" customWidth="1"/>
    <col min="379" max="379" width="11.109375" customWidth="1"/>
    <col min="383" max="383" width="11.33203125" customWidth="1"/>
    <col min="385" max="385" width="11.109375" customWidth="1"/>
    <col min="389" max="389" width="9.33203125" customWidth="1"/>
    <col min="391" max="391" width="11.109375" customWidth="1"/>
    <col min="395" max="395" width="9.33203125" customWidth="1"/>
    <col min="397" max="397" width="11.109375" customWidth="1"/>
    <col min="401" max="401" width="9.33203125" customWidth="1"/>
    <col min="403" max="403" width="11.109375" customWidth="1"/>
    <col min="407" max="407" width="9.33203125" customWidth="1"/>
    <col min="409" max="409" width="11.109375" customWidth="1"/>
    <col min="413" max="413" width="9.33203125" customWidth="1"/>
    <col min="415" max="415" width="11.109375" customWidth="1"/>
    <col min="419" max="419" width="9.33203125" customWidth="1"/>
  </cols>
  <sheetData>
    <row r="1" spans="1:419" s="79" customFormat="1" ht="57.75" customHeight="1">
      <c r="A1" s="256"/>
      <c r="B1" s="78" t="s">
        <v>311</v>
      </c>
      <c r="C1" s="78" t="s">
        <v>1060</v>
      </c>
      <c r="D1" s="78" t="s">
        <v>454</v>
      </c>
      <c r="E1" s="78" t="s">
        <v>313</v>
      </c>
      <c r="G1" s="61"/>
      <c r="H1" s="29" t="s">
        <v>311</v>
      </c>
      <c r="I1" s="78" t="s">
        <v>1060</v>
      </c>
      <c r="J1" s="196" t="s">
        <v>109</v>
      </c>
      <c r="K1" s="40" t="s">
        <v>313</v>
      </c>
      <c r="L1" s="40"/>
      <c r="M1" s="29"/>
      <c r="N1" s="29" t="s">
        <v>311</v>
      </c>
      <c r="O1" s="78" t="s">
        <v>1060</v>
      </c>
      <c r="P1" s="40" t="s">
        <v>1027</v>
      </c>
      <c r="Q1" s="40" t="s">
        <v>313</v>
      </c>
      <c r="S1" s="29"/>
      <c r="T1" s="29" t="s">
        <v>311</v>
      </c>
      <c r="U1" s="78" t="s">
        <v>1060</v>
      </c>
      <c r="V1" s="40" t="s">
        <v>993</v>
      </c>
      <c r="W1" s="40" t="s">
        <v>313</v>
      </c>
      <c r="Y1" s="29"/>
      <c r="Z1" s="29" t="s">
        <v>311</v>
      </c>
      <c r="AA1" s="78" t="s">
        <v>1060</v>
      </c>
      <c r="AB1" s="40" t="s">
        <v>984</v>
      </c>
      <c r="AC1" s="40" t="s">
        <v>313</v>
      </c>
      <c r="AE1" s="29"/>
      <c r="AF1" s="29" t="s">
        <v>311</v>
      </c>
      <c r="AG1" s="78" t="s">
        <v>1060</v>
      </c>
      <c r="AH1" s="40" t="s">
        <v>960</v>
      </c>
      <c r="AI1" s="40" t="s">
        <v>313</v>
      </c>
      <c r="AJ1" s="222"/>
      <c r="AK1" s="29"/>
      <c r="AL1" s="29" t="s">
        <v>311</v>
      </c>
      <c r="AM1" s="78" t="s">
        <v>1060</v>
      </c>
      <c r="AN1" s="40" t="s">
        <v>950</v>
      </c>
      <c r="AO1" s="40" t="s">
        <v>313</v>
      </c>
      <c r="AQ1" s="29"/>
      <c r="AR1" s="29" t="s">
        <v>311</v>
      </c>
      <c r="AS1" s="78" t="s">
        <v>1060</v>
      </c>
      <c r="AT1" s="40" t="s">
        <v>917</v>
      </c>
      <c r="AU1" s="40" t="s">
        <v>313</v>
      </c>
      <c r="AW1" s="29"/>
      <c r="AX1" s="29" t="s">
        <v>311</v>
      </c>
      <c r="AY1" s="78" t="s">
        <v>1060</v>
      </c>
      <c r="AZ1" s="40" t="s">
        <v>914</v>
      </c>
      <c r="BA1" s="40" t="s">
        <v>313</v>
      </c>
      <c r="BC1" s="29"/>
      <c r="BD1" s="29" t="s">
        <v>311</v>
      </c>
      <c r="BE1" s="78" t="s">
        <v>1060</v>
      </c>
      <c r="BF1" s="40" t="s">
        <v>912</v>
      </c>
      <c r="BG1" s="40" t="s">
        <v>313</v>
      </c>
      <c r="BI1" s="29"/>
      <c r="BJ1" s="29" t="s">
        <v>311</v>
      </c>
      <c r="BK1" s="78" t="s">
        <v>1060</v>
      </c>
      <c r="BL1" s="40" t="s">
        <v>875</v>
      </c>
      <c r="BM1" s="40" t="s">
        <v>313</v>
      </c>
      <c r="BO1" s="29"/>
      <c r="BP1" s="29" t="s">
        <v>311</v>
      </c>
      <c r="BQ1" s="78" t="s">
        <v>1060</v>
      </c>
      <c r="BR1" s="40" t="s">
        <v>863</v>
      </c>
      <c r="BS1" s="40" t="s">
        <v>313</v>
      </c>
      <c r="BT1" s="40"/>
      <c r="BU1" s="29"/>
      <c r="BV1" s="29" t="s">
        <v>311</v>
      </c>
      <c r="BW1" s="78" t="s">
        <v>1060</v>
      </c>
      <c r="BX1" s="40" t="s">
        <v>856</v>
      </c>
      <c r="BY1" s="40" t="s">
        <v>313</v>
      </c>
      <c r="CA1" s="29"/>
      <c r="CB1" s="29" t="s">
        <v>311</v>
      </c>
      <c r="CC1" s="78" t="s">
        <v>1060</v>
      </c>
      <c r="CD1" s="40" t="s">
        <v>850</v>
      </c>
      <c r="CE1" s="40" t="s">
        <v>313</v>
      </c>
      <c r="CG1" s="29"/>
      <c r="CH1" s="29" t="s">
        <v>311</v>
      </c>
      <c r="CI1" s="78" t="s">
        <v>1060</v>
      </c>
      <c r="CJ1" s="40" t="s">
        <v>788</v>
      </c>
      <c r="CK1" s="40" t="s">
        <v>313</v>
      </c>
      <c r="CM1" s="29"/>
      <c r="CN1" s="29" t="s">
        <v>311</v>
      </c>
      <c r="CO1" s="78" t="s">
        <v>1060</v>
      </c>
      <c r="CP1" s="40" t="s">
        <v>664</v>
      </c>
      <c r="CQ1" s="40" t="s">
        <v>313</v>
      </c>
      <c r="CS1" s="29"/>
      <c r="CT1" s="29" t="s">
        <v>311</v>
      </c>
      <c r="CU1" s="78" t="s">
        <v>1060</v>
      </c>
      <c r="CV1" s="40" t="s">
        <v>616</v>
      </c>
      <c r="CW1" s="40" t="s">
        <v>313</v>
      </c>
      <c r="CY1" s="29"/>
      <c r="CZ1" s="29" t="s">
        <v>311</v>
      </c>
      <c r="DA1" s="78" t="s">
        <v>1060</v>
      </c>
      <c r="DB1" s="40" t="s">
        <v>612</v>
      </c>
      <c r="DC1" s="40" t="s">
        <v>313</v>
      </c>
      <c r="DE1" s="29"/>
      <c r="DF1" s="29" t="s">
        <v>311</v>
      </c>
      <c r="DG1" s="78" t="s">
        <v>1060</v>
      </c>
      <c r="DH1" s="40" t="s">
        <v>564</v>
      </c>
      <c r="DI1" s="40" t="s">
        <v>313</v>
      </c>
      <c r="DK1" s="29"/>
      <c r="DL1" s="29" t="s">
        <v>311</v>
      </c>
      <c r="DM1" s="78" t="s">
        <v>1060</v>
      </c>
      <c r="DN1" s="40" t="s">
        <v>546</v>
      </c>
      <c r="DO1" s="40" t="s">
        <v>313</v>
      </c>
      <c r="DQ1" s="29"/>
      <c r="DR1" s="29" t="s">
        <v>311</v>
      </c>
      <c r="DS1" s="78" t="s">
        <v>1060</v>
      </c>
      <c r="DT1" s="40" t="s">
        <v>555</v>
      </c>
      <c r="DU1" s="40" t="s">
        <v>313</v>
      </c>
      <c r="DW1" s="29"/>
      <c r="DX1" s="29" t="s">
        <v>311</v>
      </c>
      <c r="DY1" s="78" t="s">
        <v>1060</v>
      </c>
      <c r="DZ1" s="40" t="s">
        <v>544</v>
      </c>
      <c r="EA1" s="40" t="s">
        <v>313</v>
      </c>
      <c r="EC1" s="29"/>
      <c r="ED1" s="29" t="s">
        <v>311</v>
      </c>
      <c r="EE1" s="78" t="s">
        <v>1060</v>
      </c>
      <c r="EF1" s="40" t="s">
        <v>136</v>
      </c>
      <c r="EG1" s="40" t="s">
        <v>313</v>
      </c>
      <c r="EI1" s="29"/>
      <c r="EJ1" s="29" t="s">
        <v>311</v>
      </c>
      <c r="EK1" s="78" t="s">
        <v>1060</v>
      </c>
      <c r="EL1" s="40" t="s">
        <v>147</v>
      </c>
      <c r="EM1" s="40" t="s">
        <v>313</v>
      </c>
      <c r="EO1" s="29"/>
      <c r="EP1" s="29" t="s">
        <v>311</v>
      </c>
      <c r="EQ1" s="78" t="s">
        <v>1060</v>
      </c>
      <c r="ER1" s="196" t="s">
        <v>174</v>
      </c>
      <c r="ES1" s="40" t="s">
        <v>313</v>
      </c>
      <c r="EU1" s="29"/>
      <c r="EV1" s="29" t="s">
        <v>311</v>
      </c>
      <c r="EW1" s="78" t="s">
        <v>1060</v>
      </c>
      <c r="EX1" s="196" t="s">
        <v>191</v>
      </c>
      <c r="EY1" s="40" t="s">
        <v>313</v>
      </c>
      <c r="FA1" s="29"/>
      <c r="FB1" s="29" t="s">
        <v>311</v>
      </c>
      <c r="FC1" s="78" t="s">
        <v>1060</v>
      </c>
      <c r="FD1" s="196" t="s">
        <v>194</v>
      </c>
      <c r="FE1" s="40" t="s">
        <v>313</v>
      </c>
      <c r="FG1" s="29"/>
      <c r="FH1" s="29" t="s">
        <v>311</v>
      </c>
      <c r="FI1" s="78" t="s">
        <v>1060</v>
      </c>
      <c r="FJ1" s="196" t="s">
        <v>197</v>
      </c>
      <c r="FK1" s="40" t="s">
        <v>313</v>
      </c>
      <c r="FM1" s="29"/>
      <c r="FN1" s="29" t="s">
        <v>311</v>
      </c>
      <c r="FO1" s="78" t="s">
        <v>1060</v>
      </c>
      <c r="FP1" s="196" t="s">
        <v>200</v>
      </c>
      <c r="FQ1" s="40" t="s">
        <v>313</v>
      </c>
      <c r="FS1" s="29"/>
      <c r="FT1" s="29" t="s">
        <v>311</v>
      </c>
      <c r="FU1" s="78" t="s">
        <v>1060</v>
      </c>
      <c r="FV1" s="196" t="s">
        <v>210</v>
      </c>
      <c r="FW1" s="40" t="s">
        <v>313</v>
      </c>
      <c r="FY1" s="61"/>
      <c r="FZ1" s="29" t="s">
        <v>311</v>
      </c>
      <c r="GA1" s="78" t="s">
        <v>1060</v>
      </c>
      <c r="GB1" s="196" t="s">
        <v>233</v>
      </c>
      <c r="GC1" s="40" t="s">
        <v>313</v>
      </c>
      <c r="GE1" s="61"/>
      <c r="GF1" s="29" t="s">
        <v>311</v>
      </c>
      <c r="GG1" s="78" t="s">
        <v>1060</v>
      </c>
      <c r="GH1" s="196" t="s">
        <v>236</v>
      </c>
      <c r="GI1" s="40" t="s">
        <v>313</v>
      </c>
      <c r="GK1" s="61"/>
      <c r="GL1" s="29" t="s">
        <v>311</v>
      </c>
      <c r="GM1" s="78" t="s">
        <v>1060</v>
      </c>
      <c r="GN1" s="196" t="s">
        <v>1604</v>
      </c>
      <c r="GO1" s="40" t="s">
        <v>313</v>
      </c>
      <c r="GP1" s="223"/>
      <c r="GQ1" s="61"/>
      <c r="GR1" s="29" t="s">
        <v>311</v>
      </c>
      <c r="GS1" s="78" t="s">
        <v>1060</v>
      </c>
      <c r="GT1" s="40" t="s">
        <v>324</v>
      </c>
      <c r="GU1" s="40" t="s">
        <v>313</v>
      </c>
      <c r="GV1" s="60"/>
      <c r="GW1" s="61"/>
      <c r="GX1" s="29" t="s">
        <v>311</v>
      </c>
      <c r="GY1" s="78" t="s">
        <v>1060</v>
      </c>
      <c r="GZ1" s="347" t="s">
        <v>323</v>
      </c>
      <c r="HA1" s="40" t="s">
        <v>313</v>
      </c>
      <c r="HC1" s="61"/>
      <c r="HD1" s="29" t="s">
        <v>311</v>
      </c>
      <c r="HE1" s="61" t="s">
        <v>1060</v>
      </c>
      <c r="HF1" s="61" t="s">
        <v>322</v>
      </c>
      <c r="HG1" s="40" t="s">
        <v>313</v>
      </c>
      <c r="HI1" s="61"/>
      <c r="HJ1" s="29" t="s">
        <v>311</v>
      </c>
      <c r="HK1" s="78" t="s">
        <v>1060</v>
      </c>
      <c r="HL1" s="591" t="s">
        <v>319</v>
      </c>
      <c r="HM1" s="40" t="s">
        <v>313</v>
      </c>
      <c r="HO1" s="61"/>
      <c r="HP1" s="29" t="s">
        <v>311</v>
      </c>
      <c r="HQ1" s="78" t="s">
        <v>1060</v>
      </c>
      <c r="HR1" s="591" t="s">
        <v>316</v>
      </c>
      <c r="HS1" s="40" t="s">
        <v>313</v>
      </c>
      <c r="HU1" s="61"/>
      <c r="HV1" s="29" t="s">
        <v>311</v>
      </c>
      <c r="HW1" s="78" t="s">
        <v>1060</v>
      </c>
      <c r="HX1" s="591" t="s">
        <v>1114</v>
      </c>
      <c r="HY1" s="40" t="s">
        <v>313</v>
      </c>
      <c r="IA1" s="61"/>
      <c r="IB1" s="29" t="s">
        <v>311</v>
      </c>
      <c r="IC1" s="78" t="s">
        <v>1060</v>
      </c>
      <c r="ID1" s="591" t="s">
        <v>1139</v>
      </c>
      <c r="IE1" s="40" t="s">
        <v>313</v>
      </c>
      <c r="IG1" s="61"/>
      <c r="IH1" s="29" t="s">
        <v>311</v>
      </c>
      <c r="II1" s="78" t="s">
        <v>1060</v>
      </c>
      <c r="IJ1" s="591" t="s">
        <v>1172</v>
      </c>
      <c r="IK1" s="40" t="s">
        <v>313</v>
      </c>
      <c r="IM1" s="61"/>
      <c r="IN1" s="29" t="s">
        <v>311</v>
      </c>
      <c r="IO1" s="78" t="s">
        <v>1060</v>
      </c>
      <c r="IP1" s="591" t="s">
        <v>1179</v>
      </c>
      <c r="IQ1" s="40" t="s">
        <v>313</v>
      </c>
      <c r="IS1" s="61"/>
      <c r="IT1" s="29" t="s">
        <v>311</v>
      </c>
      <c r="IU1" s="78" t="s">
        <v>1060</v>
      </c>
      <c r="IV1" s="591" t="s">
        <v>1531</v>
      </c>
      <c r="IW1" s="40" t="s">
        <v>313</v>
      </c>
      <c r="IY1" s="61"/>
      <c r="IZ1" s="29" t="s">
        <v>311</v>
      </c>
      <c r="JA1" s="78" t="s">
        <v>1060</v>
      </c>
      <c r="JB1" s="591" t="s">
        <v>1575</v>
      </c>
      <c r="JC1" s="40" t="s">
        <v>313</v>
      </c>
      <c r="JD1" s="40"/>
      <c r="JE1" s="61"/>
      <c r="JF1" s="29" t="s">
        <v>311</v>
      </c>
      <c r="JG1" s="78" t="s">
        <v>1060</v>
      </c>
      <c r="JH1" s="591" t="s">
        <v>1591</v>
      </c>
      <c r="JI1" s="40" t="s">
        <v>313</v>
      </c>
      <c r="JK1" s="29"/>
      <c r="JL1" s="29"/>
      <c r="JM1" s="69"/>
      <c r="JN1" s="40"/>
      <c r="JO1" s="40"/>
      <c r="JQ1" s="29"/>
      <c r="JR1" s="29"/>
      <c r="JS1" s="69"/>
      <c r="JT1" s="40"/>
      <c r="JU1" s="40"/>
      <c r="JW1" s="29"/>
      <c r="JX1" s="29"/>
      <c r="JY1" s="69"/>
      <c r="JZ1" s="93"/>
      <c r="KA1" s="40"/>
      <c r="KC1" s="29"/>
      <c r="KD1" s="29"/>
      <c r="KE1" s="69"/>
      <c r="KF1" s="40"/>
      <c r="KG1" s="40"/>
      <c r="KI1" s="29"/>
      <c r="KJ1" s="29"/>
      <c r="KK1" s="69"/>
      <c r="KL1" s="40"/>
      <c r="KM1" s="40"/>
      <c r="KO1" s="29"/>
      <c r="KP1" s="29"/>
      <c r="KQ1" s="69"/>
      <c r="KR1" s="40"/>
      <c r="KS1" s="40"/>
      <c r="KU1" s="29"/>
      <c r="KV1" s="29"/>
      <c r="KW1" s="69"/>
      <c r="KX1" s="40"/>
      <c r="KY1" s="40"/>
      <c r="LA1" s="29"/>
      <c r="LB1" s="29"/>
      <c r="LC1" s="69"/>
      <c r="LD1" s="40"/>
      <c r="LE1" s="40"/>
      <c r="LG1" s="29"/>
      <c r="LH1" s="29"/>
      <c r="LI1" s="69"/>
      <c r="LJ1" s="40"/>
      <c r="LK1" s="40"/>
      <c r="LM1" s="29"/>
      <c r="LN1" s="29"/>
      <c r="LO1" s="69"/>
      <c r="LP1" s="40"/>
      <c r="LQ1" s="40"/>
      <c r="LS1" s="29"/>
      <c r="LT1" s="29"/>
      <c r="LU1" s="69"/>
      <c r="LV1" s="40"/>
      <c r="LW1" s="40"/>
      <c r="LY1" s="29"/>
      <c r="LZ1" s="29"/>
      <c r="MA1" s="69"/>
      <c r="MB1" s="40"/>
      <c r="MC1" s="40"/>
      <c r="ME1" s="29"/>
      <c r="MF1" s="29"/>
      <c r="MG1" s="69"/>
      <c r="MH1" s="40"/>
      <c r="MI1" s="40"/>
      <c r="MK1" s="29"/>
      <c r="ML1" s="29"/>
      <c r="MM1" s="69"/>
      <c r="MN1" s="40"/>
      <c r="MO1" s="40"/>
      <c r="MQ1" s="29"/>
      <c r="MR1" s="29"/>
      <c r="MS1" s="69"/>
      <c r="MT1" s="40"/>
      <c r="MU1" s="40"/>
      <c r="MW1" s="29"/>
      <c r="MX1" s="29"/>
      <c r="MY1" s="69"/>
      <c r="MZ1" s="40"/>
      <c r="NA1" s="40"/>
      <c r="NC1" s="29"/>
      <c r="ND1" s="29"/>
      <c r="NE1" s="69"/>
      <c r="NF1" s="40"/>
      <c r="NG1" s="40"/>
      <c r="NI1" s="29"/>
      <c r="NJ1" s="29"/>
      <c r="NK1" s="69"/>
      <c r="NL1" s="40"/>
      <c r="NM1" s="40"/>
      <c r="NO1" s="29"/>
      <c r="NP1" s="29"/>
      <c r="NQ1" s="69"/>
      <c r="NR1" s="40"/>
      <c r="NS1" s="40"/>
      <c r="NU1" s="29"/>
      <c r="NV1" s="29"/>
      <c r="NW1" s="69"/>
      <c r="NX1" s="40"/>
      <c r="NY1" s="40"/>
      <c r="OA1" s="29"/>
      <c r="OB1" s="29"/>
      <c r="OC1" s="69"/>
      <c r="OD1" s="40"/>
      <c r="OE1" s="40"/>
      <c r="OG1" s="29"/>
      <c r="OH1" s="29"/>
      <c r="OI1" s="69"/>
      <c r="OJ1" s="40"/>
      <c r="OK1" s="40"/>
      <c r="OM1" s="29"/>
      <c r="ON1" s="29"/>
      <c r="OO1" s="69"/>
      <c r="OP1" s="40"/>
      <c r="OQ1" s="40"/>
      <c r="OS1" s="29"/>
      <c r="OT1" s="29"/>
      <c r="OU1" s="69"/>
      <c r="OV1" s="40"/>
      <c r="OW1" s="40"/>
      <c r="OY1" s="29"/>
      <c r="OZ1" s="29"/>
      <c r="PA1" s="69"/>
      <c r="PB1" s="40"/>
      <c r="PC1" s="40"/>
    </row>
    <row r="2" spans="1:419" ht="138">
      <c r="A2" s="257" t="s">
        <v>1605</v>
      </c>
      <c r="B2" s="258" t="s">
        <v>19</v>
      </c>
      <c r="C2" s="259" t="s">
        <v>1606</v>
      </c>
      <c r="D2" s="260">
        <f>INDEX(D45:D3001,COUNTA(D45:D3001))/D45-1</f>
        <v>0.3374183006535949</v>
      </c>
      <c r="E2" s="259"/>
      <c r="G2" s="257" t="s">
        <v>331</v>
      </c>
      <c r="H2" s="258" t="s">
        <v>19</v>
      </c>
      <c r="I2" s="259"/>
      <c r="J2" s="260"/>
      <c r="K2" s="237" t="s">
        <v>1607</v>
      </c>
      <c r="M2" s="257" t="s">
        <v>331</v>
      </c>
      <c r="N2" s="258" t="s">
        <v>19</v>
      </c>
      <c r="O2" s="259" t="s">
        <v>1606</v>
      </c>
      <c r="P2" s="260">
        <f>INDEX(P44:P3000,COUNTA(P44:P3000))/P44-1</f>
        <v>-5.388760585065322E-3</v>
      </c>
      <c r="Q2" s="259"/>
      <c r="S2" s="257" t="s">
        <v>331</v>
      </c>
      <c r="T2" s="258" t="s">
        <v>19</v>
      </c>
      <c r="U2" s="259" t="s">
        <v>1606</v>
      </c>
      <c r="V2" s="260">
        <f>INDEX(V44:V3000,COUNTA(V44:V3000))/V44-1</f>
        <v>-1.3657833944999975E-2</v>
      </c>
      <c r="W2" s="36"/>
      <c r="Y2" s="257" t="s">
        <v>331</v>
      </c>
      <c r="Z2" s="258" t="s">
        <v>19</v>
      </c>
      <c r="AA2" s="259" t="s">
        <v>1608</v>
      </c>
      <c r="AB2" s="260">
        <f>INDEX(AB44:AB3000,COUNTA(AB44:AB3000))/AB44-1</f>
        <v>-1.1990207285500154E-2</v>
      </c>
      <c r="AC2" s="36"/>
      <c r="AE2" s="257" t="s">
        <v>331</v>
      </c>
      <c r="AF2" s="258" t="s">
        <v>19</v>
      </c>
      <c r="AG2" s="259" t="s">
        <v>1606</v>
      </c>
      <c r="AH2" s="260">
        <f>INDEX(AH44:AH3000,COUNTA(AH44:AH3000))/AH44-1</f>
        <v>4.9781044651333373E-2</v>
      </c>
      <c r="AI2" s="259"/>
      <c r="AK2" s="257" t="s">
        <v>1605</v>
      </c>
      <c r="AL2" s="258" t="s">
        <v>19</v>
      </c>
      <c r="AM2" s="259" t="s">
        <v>1606</v>
      </c>
      <c r="AN2" s="260">
        <f>INDEX(AN44:AN3000,COUNTA(AN44:AN3000))/AN44-1</f>
        <v>0.10232067510548526</v>
      </c>
      <c r="AQ2" s="257" t="s">
        <v>1605</v>
      </c>
      <c r="AR2" s="258" t="s">
        <v>19</v>
      </c>
      <c r="AS2" s="259" t="s">
        <v>1606</v>
      </c>
      <c r="AT2" s="260">
        <f>INDEX(AT44:AT3000,COUNTA(AT44:AT3000))/AT44-1</f>
        <v>-1.3218098627351349E-2</v>
      </c>
      <c r="AU2" s="36"/>
      <c r="AW2" s="257" t="s">
        <v>1605</v>
      </c>
      <c r="AX2" s="258" t="s">
        <v>19</v>
      </c>
      <c r="AY2" s="259" t="s">
        <v>1608</v>
      </c>
      <c r="AZ2" s="260">
        <f>INDEX(AZ44:AZ3000,COUNTA(AZ44:AZ3000))/AZ44-1</f>
        <v>-1.9860973187686426E-3</v>
      </c>
      <c r="BA2" s="36"/>
      <c r="BC2" s="257" t="s">
        <v>1605</v>
      </c>
      <c r="BD2" s="258" t="s">
        <v>19</v>
      </c>
      <c r="BE2" s="259" t="s">
        <v>1606</v>
      </c>
      <c r="BF2" s="260">
        <f>INDEX(BF44:BF3000,COUNTA(BF44:BF3000))/BF44-1</f>
        <v>2.3181772957914459E-2</v>
      </c>
      <c r="BG2" s="36"/>
      <c r="BI2" s="257" t="s">
        <v>1605</v>
      </c>
      <c r="BJ2" s="258" t="s">
        <v>19</v>
      </c>
      <c r="BK2" s="259" t="s">
        <v>1606</v>
      </c>
      <c r="BL2" s="260">
        <f>INDEX(BL44:BL3000,COUNTA(BL44:BL3000))/BL44-1</f>
        <v>-5.6479859894921214E-2</v>
      </c>
      <c r="BM2" s="36"/>
      <c r="BO2" s="257" t="s">
        <v>1605</v>
      </c>
      <c r="BP2" s="258" t="s">
        <v>19</v>
      </c>
      <c r="BQ2" s="259" t="s">
        <v>1606</v>
      </c>
      <c r="BR2" s="260">
        <f>INDEX(BR44:BR3000,COUNTA(BR44:BR3000))/BR44-1</f>
        <v>4.2918454935622297E-2</v>
      </c>
      <c r="BS2" s="36"/>
      <c r="BU2" s="257" t="s">
        <v>1605</v>
      </c>
      <c r="BV2" s="258" t="s">
        <v>19</v>
      </c>
      <c r="BW2" s="259" t="s">
        <v>1608</v>
      </c>
      <c r="BX2" s="260">
        <f>INDEX(BX44:BX3000,COUNTA(BX44:BX3000))/BX44-1</f>
        <v>-4.3446245824000029E-2</v>
      </c>
      <c r="BY2" s="36"/>
      <c r="CA2" s="257" t="s">
        <v>1605</v>
      </c>
      <c r="CB2" s="258" t="s">
        <v>19</v>
      </c>
      <c r="CC2" s="259" t="s">
        <v>1606</v>
      </c>
      <c r="CD2" s="260">
        <f>INDEX(CD44:CD3000,COUNTA(CD44:CD3000))/CD44-1</f>
        <v>0.13530751708428257</v>
      </c>
      <c r="CE2" s="36"/>
      <c r="CG2" s="257" t="s">
        <v>1605</v>
      </c>
      <c r="CH2" s="258" t="s">
        <v>19</v>
      </c>
      <c r="CI2" s="259" t="s">
        <v>1606</v>
      </c>
      <c r="CJ2" s="260">
        <f>INDEX(CJ44:CJ3000,COUNTA(CJ44:CJ3000))/CJ44-1</f>
        <v>-1.4880379706240676E-2</v>
      </c>
      <c r="CK2" s="36"/>
      <c r="CM2" s="257" t="s">
        <v>1605</v>
      </c>
      <c r="CN2" s="258" t="s">
        <v>19</v>
      </c>
      <c r="CO2" s="259" t="s">
        <v>1609</v>
      </c>
      <c r="CP2" s="260">
        <f>INDEX(CP44:CP3000,COUNTA(CP44:CP3000))/CP44-1</f>
        <v>9.4527363184079727E-2</v>
      </c>
      <c r="CQ2" s="36"/>
      <c r="CS2" s="257" t="s">
        <v>1605</v>
      </c>
      <c r="CT2" s="258" t="s">
        <v>19</v>
      </c>
      <c r="CU2" s="259" t="s">
        <v>1608</v>
      </c>
      <c r="CV2" s="260">
        <f>INDEX(CV44:CV3000,COUNTA(CV44:CV3000))/CV44-1</f>
        <v>3.3816425120773097E-2</v>
      </c>
      <c r="CW2" s="36"/>
      <c r="CY2" s="257" t="s">
        <v>1605</v>
      </c>
      <c r="CZ2" s="258" t="s">
        <v>19</v>
      </c>
      <c r="DA2" s="259" t="s">
        <v>1606</v>
      </c>
      <c r="DB2" s="260">
        <f>INDEX(DB44:DB3000,COUNTA(DB44:DB3000))/DB44-1</f>
        <v>1.0992593129176775E-2</v>
      </c>
      <c r="DC2" s="36"/>
      <c r="DE2" s="257" t="s">
        <v>1605</v>
      </c>
      <c r="DF2" s="258" t="s">
        <v>19</v>
      </c>
      <c r="DG2" s="259" t="s">
        <v>1606</v>
      </c>
      <c r="DH2" s="260">
        <f>INDEX(DH44:DH3000,COUNTA(DH44:DH3000))/DH44-1</f>
        <v>-1.3981939994174186E-2</v>
      </c>
      <c r="DI2" s="36"/>
      <c r="DK2" s="257" t="s">
        <v>1605</v>
      </c>
      <c r="DL2" s="258" t="s">
        <v>19</v>
      </c>
      <c r="DM2" s="259" t="s">
        <v>1606</v>
      </c>
      <c r="DN2" s="260">
        <f>INDEX(DN44:DN3000,COUNTA(DN44:DN3000))/DN44-1</f>
        <v>-4.5081355426183078E-3</v>
      </c>
      <c r="DO2" s="36"/>
      <c r="DQ2" s="257" t="s">
        <v>1605</v>
      </c>
      <c r="DR2" s="258" t="s">
        <v>19</v>
      </c>
      <c r="DS2" s="259" t="s">
        <v>1608</v>
      </c>
      <c r="DT2" s="260">
        <f>INDEX(DT44:DT3000,COUNTA(DT44:DT3000))/DT44-1</f>
        <v>9.4942516327521931E-2</v>
      </c>
      <c r="DU2" s="36"/>
      <c r="DW2" s="257" t="s">
        <v>1605</v>
      </c>
      <c r="DX2" s="258" t="s">
        <v>19</v>
      </c>
      <c r="DY2" s="259" t="s">
        <v>1609</v>
      </c>
      <c r="DZ2" s="260">
        <f>INDEX(DZ44:DZ3000,COUNTA(DZ44:DZ3000))/DZ44-1</f>
        <v>6.7490494296577941E-2</v>
      </c>
      <c r="EA2" s="36"/>
      <c r="EC2" s="257" t="s">
        <v>1605</v>
      </c>
      <c r="ED2" s="258" t="s">
        <v>19</v>
      </c>
      <c r="EE2" s="259" t="s">
        <v>1606</v>
      </c>
      <c r="EF2" s="260">
        <f>INDEX(EF44:EF3000,COUNTA(EF44:EF3000))/EF44-1</f>
        <v>0.61758893280632421</v>
      </c>
      <c r="EG2" s="36"/>
      <c r="EI2" s="257" t="s">
        <v>1605</v>
      </c>
      <c r="EJ2" s="258" t="s">
        <v>1066</v>
      </c>
      <c r="EK2" s="259" t="s">
        <v>1609</v>
      </c>
      <c r="EL2" s="260">
        <f>INDEX(EL44:EL3000,COUNTA(EL44:EL3000))/EL44-1</f>
        <v>0.1241721854304636</v>
      </c>
      <c r="EM2" s="36"/>
      <c r="EO2" s="257" t="s">
        <v>1605</v>
      </c>
      <c r="EP2" s="258" t="s">
        <v>19</v>
      </c>
      <c r="EQ2" s="259" t="s">
        <v>1606</v>
      </c>
      <c r="ER2" s="260">
        <f>INDEX(ER44:ER3000,COUNTA(ER44:ER3000))/ER44-1</f>
        <v>0.1140262361251263</v>
      </c>
      <c r="ES2" s="223" t="s">
        <v>916</v>
      </c>
      <c r="EU2" s="257" t="s">
        <v>1605</v>
      </c>
      <c r="EV2" s="258" t="s">
        <v>19</v>
      </c>
      <c r="EW2" s="259" t="s">
        <v>1606</v>
      </c>
      <c r="EX2" s="260">
        <f>INDEX(EX44:EX3000,COUNTA(EX44:EX3000))/EX44-1</f>
        <v>-3.6542160137665758E-2</v>
      </c>
      <c r="EY2" s="36"/>
      <c r="FA2" s="257" t="s">
        <v>1605</v>
      </c>
      <c r="FB2" s="258" t="s">
        <v>19</v>
      </c>
      <c r="FC2" s="259" t="s">
        <v>1606</v>
      </c>
      <c r="FD2" s="260">
        <f>INDEX(FD44:FD3000,COUNTA(FD44:FD3000))/FD44-1</f>
        <v>-5.549845837615619E-2</v>
      </c>
      <c r="FE2" s="36"/>
      <c r="FG2" s="257" t="s">
        <v>1605</v>
      </c>
      <c r="FH2" s="258" t="s">
        <v>19</v>
      </c>
      <c r="FI2" s="259" t="s">
        <v>1606</v>
      </c>
      <c r="FJ2" s="260">
        <f>INDEX(FJ44:FJ3000,COUNTA(FJ44:FJ3000))/FJ44-1</f>
        <v>-0.16439697374276807</v>
      </c>
      <c r="FK2" s="36"/>
      <c r="FM2" s="257" t="s">
        <v>1605</v>
      </c>
      <c r="FN2" s="258" t="s">
        <v>19</v>
      </c>
      <c r="FO2" s="259" t="s">
        <v>1606</v>
      </c>
      <c r="FP2" s="260">
        <f>INDEX(FP44:FP3000,COUNTA(FP44:FP3000))/FP44-1</f>
        <v>-2.9965880433170167E-2</v>
      </c>
      <c r="FQ2" s="36"/>
      <c r="FS2" s="257" t="s">
        <v>1605</v>
      </c>
      <c r="FT2" s="258" t="s">
        <v>19</v>
      </c>
      <c r="FU2" s="259" t="s">
        <v>1608</v>
      </c>
      <c r="FV2" s="260">
        <f>INDEX(FV44:FV3000,COUNTA(FV44:FV3000))/FV44-1</f>
        <v>1.6355140186916639E-3</v>
      </c>
      <c r="FW2" s="36"/>
      <c r="FY2" s="257" t="s">
        <v>1605</v>
      </c>
      <c r="FZ2" s="258" t="s">
        <v>19</v>
      </c>
      <c r="GA2" s="259" t="s">
        <v>1606</v>
      </c>
      <c r="GB2" s="260">
        <f>INDEX(GB44:GB3000,COUNTA(GB44:GB3000))/GB44-1</f>
        <v>-3.2421800647167154E-2</v>
      </c>
      <c r="GE2" s="257" t="s">
        <v>1605</v>
      </c>
      <c r="GF2" s="258" t="s">
        <v>19</v>
      </c>
      <c r="GG2" s="259" t="s">
        <v>1610</v>
      </c>
      <c r="GH2" s="260">
        <f>INDEX(GH44:GH3000,COUNTA(GH44:GH3000))/GH44-1</f>
        <v>-3.7747153984421855E-2</v>
      </c>
      <c r="GK2" s="257" t="s">
        <v>1605</v>
      </c>
      <c r="GL2" s="258" t="s">
        <v>19</v>
      </c>
      <c r="GM2" s="259" t="s">
        <v>1606</v>
      </c>
      <c r="GN2" s="260">
        <f>INDEX(GN44:GN3000,COUNTA(GN44:GN3000))/GN44-1</f>
        <v>-9.106922670424511E-2</v>
      </c>
      <c r="GQ2" s="257" t="s">
        <v>1605</v>
      </c>
      <c r="GR2" s="258" t="s">
        <v>19</v>
      </c>
      <c r="GS2" s="259" t="s">
        <v>1609</v>
      </c>
      <c r="GT2" s="260">
        <f>INDEX(GT44:GT3000,COUNTA(GT44:GT3000))/GT44-1</f>
        <v>0.1035820895522388</v>
      </c>
      <c r="GW2" s="257" t="s">
        <v>1605</v>
      </c>
      <c r="GX2" s="258" t="s">
        <v>19</v>
      </c>
      <c r="GY2" s="259" t="s">
        <v>1606</v>
      </c>
      <c r="GZ2" s="260">
        <f>INDEX(GZ44:GZ3000,COUNTA(GZ44:GZ3000))/GZ44-1</f>
        <v>-9.3340691685062427E-2</v>
      </c>
      <c r="HC2" s="257" t="s">
        <v>1605</v>
      </c>
      <c r="HD2" s="258" t="s">
        <v>19</v>
      </c>
      <c r="HE2" s="259" t="s">
        <v>1606</v>
      </c>
      <c r="HF2" s="260">
        <f>INDEX(HF44:HF3000,COUNTA(HF44:HF3000))/HF44-1</f>
        <v>-7.5684647302904584E-2</v>
      </c>
      <c r="HI2" s="257" t="s">
        <v>1605</v>
      </c>
      <c r="HJ2" s="258" t="s">
        <v>19</v>
      </c>
      <c r="HK2" s="259" t="s">
        <v>1609</v>
      </c>
      <c r="HL2" s="260">
        <f>INDEX(HL44:HL3000,COUNTA(HL44:HL3000))/HL44-1</f>
        <v>0.13019693654266939</v>
      </c>
      <c r="HO2" s="257" t="s">
        <v>1605</v>
      </c>
      <c r="HP2" s="258" t="s">
        <v>19</v>
      </c>
      <c r="HQ2" s="259" t="s">
        <v>1606</v>
      </c>
      <c r="HR2" s="260">
        <f>INDEX(HR44:HR3000,COUNTA(HR44:HR3000))/HR44-1</f>
        <v>-9.6228694135015447E-2</v>
      </c>
      <c r="HU2" s="257" t="s">
        <v>1605</v>
      </c>
      <c r="HV2" s="258" t="s">
        <v>19</v>
      </c>
      <c r="HW2" s="259" t="s">
        <v>1606</v>
      </c>
      <c r="HX2" s="260">
        <f>INDEX(HX44:HX3000,COUNTA(HX44:HX3000))/HX44-1</f>
        <v>1.4438166980540013E-2</v>
      </c>
      <c r="IA2" s="257" t="s">
        <v>1605</v>
      </c>
      <c r="IB2" s="258" t="s">
        <v>19</v>
      </c>
      <c r="IC2" s="259" t="s">
        <v>1606</v>
      </c>
      <c r="ID2" s="260">
        <f>INDEX(ID44:ID3000,COUNTA(ID44:ID3000))/ID44-1</f>
        <v>4.4687189672294014E-2</v>
      </c>
      <c r="IG2" s="257" t="s">
        <v>1605</v>
      </c>
      <c r="IH2" s="258" t="s">
        <v>19</v>
      </c>
      <c r="II2" s="259" t="s">
        <v>1606</v>
      </c>
      <c r="IJ2" s="260">
        <f>INDEX(IJ44:IJ3000,COUNTA(IJ44:IJ3000))/IJ44-1</f>
        <v>-2.2935983319285036E-2</v>
      </c>
      <c r="IM2" s="257" t="s">
        <v>1605</v>
      </c>
      <c r="IN2" s="258" t="s">
        <v>19</v>
      </c>
      <c r="IO2" s="259" t="s">
        <v>1606</v>
      </c>
      <c r="IP2" s="260">
        <f>INDEX(IP44:IP3000,COUNTA(IP44:IP3000))/IP44-1</f>
        <v>8.0279408787203854E-2</v>
      </c>
      <c r="IS2" s="257" t="s">
        <v>1605</v>
      </c>
      <c r="IT2" s="258" t="s">
        <v>19</v>
      </c>
      <c r="IU2" s="259" t="s">
        <v>1606</v>
      </c>
      <c r="IV2" s="260">
        <f>INDEX(IV44:IV3000,COUNTA(IV44:IV3000))/IV44-1</f>
        <v>9.21715757643633E-2</v>
      </c>
      <c r="IY2" s="257" t="s">
        <v>1605</v>
      </c>
      <c r="IZ2" s="258" t="s">
        <v>19</v>
      </c>
      <c r="JA2" s="259" t="s">
        <v>1606</v>
      </c>
      <c r="JB2" s="260">
        <f>INDEX(JB44:JB3000,COUNTA(JB44:JB3000))/JB44-1</f>
        <v>4.2505592841163287E-2</v>
      </c>
      <c r="JD2" s="36"/>
      <c r="JE2" s="257" t="s">
        <v>1605</v>
      </c>
      <c r="JF2" s="258" t="s">
        <v>19</v>
      </c>
      <c r="JG2" s="259" t="s">
        <v>1606</v>
      </c>
      <c r="JH2" s="260">
        <f>INDEX(JH44:JH3000,COUNTA(JH44:JH3000))/JH44-1</f>
        <v>5.7648139641708784E-2</v>
      </c>
      <c r="JK2" s="83"/>
      <c r="JL2" s="41"/>
      <c r="JM2" s="63"/>
      <c r="JN2" s="139"/>
      <c r="JO2" s="36"/>
      <c r="JQ2" s="83"/>
      <c r="JR2" s="41"/>
      <c r="JS2" s="63"/>
      <c r="JT2" s="139"/>
      <c r="JU2" s="36"/>
      <c r="JW2" s="83"/>
      <c r="JX2" s="41"/>
      <c r="JY2" s="63"/>
      <c r="JZ2" s="139"/>
      <c r="KA2" s="36"/>
      <c r="KC2" s="83"/>
      <c r="KD2" s="41"/>
      <c r="KE2" s="63"/>
      <c r="KF2" s="139"/>
      <c r="KG2" s="36"/>
      <c r="KI2" s="83"/>
      <c r="KJ2" s="41"/>
      <c r="KK2" s="63"/>
      <c r="KL2" s="139"/>
      <c r="KM2" s="36"/>
      <c r="KO2" s="83"/>
      <c r="KP2" s="41"/>
      <c r="KQ2" s="63"/>
      <c r="KR2" s="139"/>
      <c r="KS2" s="36"/>
      <c r="KU2" s="83"/>
      <c r="KV2" s="41"/>
      <c r="KW2" s="63"/>
      <c r="KX2" s="139"/>
      <c r="KY2" s="36"/>
      <c r="LA2" s="83"/>
      <c r="LB2" s="41"/>
      <c r="LC2" s="63"/>
      <c r="LD2" s="139"/>
      <c r="LE2" s="36"/>
      <c r="LG2" s="83"/>
      <c r="LH2" s="41"/>
      <c r="LI2" s="63"/>
      <c r="LJ2" s="139"/>
      <c r="LK2" s="36"/>
      <c r="LM2" s="83"/>
      <c r="LN2" s="41"/>
      <c r="LO2" s="63"/>
      <c r="LP2" s="139"/>
      <c r="LQ2" s="36"/>
      <c r="LS2" s="83"/>
      <c r="LT2" s="41"/>
      <c r="LU2" s="63"/>
      <c r="LV2" s="139"/>
      <c r="LW2" s="36"/>
      <c r="LY2" s="83"/>
      <c r="LZ2" s="41"/>
      <c r="MA2" s="63"/>
      <c r="MB2" s="139"/>
      <c r="MC2" s="36"/>
      <c r="ME2" s="83"/>
      <c r="MF2" s="41"/>
      <c r="MG2" s="63"/>
      <c r="MH2" s="139"/>
      <c r="MI2" s="36"/>
      <c r="MK2" s="83"/>
      <c r="ML2" s="41"/>
      <c r="MM2" s="63"/>
      <c r="MN2" s="139"/>
      <c r="MO2" s="36"/>
      <c r="MQ2" s="83"/>
      <c r="MR2" s="41"/>
      <c r="MS2" s="63"/>
      <c r="MT2" s="139"/>
      <c r="MU2" s="36"/>
      <c r="MW2" s="83"/>
      <c r="MX2" s="41"/>
      <c r="MY2" s="63"/>
      <c r="MZ2" s="139"/>
      <c r="NA2" s="36"/>
      <c r="NC2" s="83"/>
      <c r="ND2" s="41"/>
      <c r="NE2" s="63"/>
      <c r="NF2" s="139"/>
      <c r="NG2" s="36"/>
      <c r="NI2" s="83"/>
      <c r="NJ2" s="41"/>
      <c r="NK2" s="63"/>
      <c r="NL2" s="139"/>
      <c r="NM2" s="36"/>
      <c r="NO2" s="83"/>
      <c r="NP2" s="41"/>
      <c r="NQ2" s="63"/>
      <c r="NR2" s="139"/>
      <c r="NS2" s="36"/>
      <c r="NU2" s="83"/>
      <c r="NV2" s="41"/>
      <c r="NW2" s="63"/>
      <c r="NX2" s="139"/>
      <c r="NY2" s="36"/>
      <c r="OA2" s="83"/>
      <c r="OB2" s="41"/>
      <c r="OC2" s="63"/>
      <c r="OD2" s="139"/>
      <c r="OE2" s="36"/>
      <c r="OG2" s="83"/>
      <c r="OH2" s="41"/>
      <c r="OI2" s="63"/>
      <c r="OJ2" s="139"/>
      <c r="OK2" s="36"/>
      <c r="OM2" s="83"/>
      <c r="ON2" s="41"/>
      <c r="OO2" s="63"/>
      <c r="OP2" s="139"/>
      <c r="OQ2" s="36"/>
      <c r="OS2" s="83"/>
      <c r="OT2" s="41"/>
      <c r="OU2" s="63"/>
      <c r="OV2" s="139"/>
      <c r="OW2" s="36"/>
      <c r="OY2" s="83"/>
      <c r="OZ2" s="41"/>
      <c r="PA2" s="63"/>
      <c r="PB2" s="139"/>
      <c r="PC2" s="36"/>
    </row>
    <row r="3" spans="1:419" ht="68.25" customHeight="1">
      <c r="A3" s="257" t="s">
        <v>1611</v>
      </c>
      <c r="B3" s="258" t="s">
        <v>20</v>
      </c>
      <c r="C3" s="259">
        <f>INDEX(C45:C3001,COUNTA(C45:C3001))/C45-1</f>
        <v>0.1458936588656079</v>
      </c>
      <c r="D3" s="260">
        <f>IF(OR(C3="",D2&gt;0,C3&lt;-0.1),0,INDEX(D45:D3001,COUNTA(D45:D3001))/D45-1-C3)</f>
        <v>0</v>
      </c>
      <c r="E3" s="259"/>
      <c r="G3" s="257" t="s">
        <v>1611</v>
      </c>
      <c r="H3" s="258" t="s">
        <v>20</v>
      </c>
      <c r="I3" s="259"/>
      <c r="J3" s="260"/>
      <c r="M3" s="257" t="s">
        <v>1611</v>
      </c>
      <c r="N3" s="258" t="s">
        <v>20</v>
      </c>
      <c r="O3" s="259">
        <f>INDEX(O44:O3000,COUNTA(O44:O3000))/O44-1</f>
        <v>9.4503014431491339E-2</v>
      </c>
      <c r="P3" s="260">
        <f>IF(OR(O3="",P2&gt;0,O3&lt;-0.1),0,INDEX(P44:P3000,COUNTA(P44:P3000))/P44-1-O3)</f>
        <v>-9.9891775016556661E-2</v>
      </c>
      <c r="Q3" s="259"/>
      <c r="S3" s="257" t="s">
        <v>1611</v>
      </c>
      <c r="T3" s="258" t="s">
        <v>20</v>
      </c>
      <c r="U3" s="259">
        <f>INDEX(U44:U3000,COUNTA(U44:U3000))/U44-1</f>
        <v>9.4099631667478256E-2</v>
      </c>
      <c r="V3" s="260">
        <f>IF(OR(U3="",V2&gt;0,U3&lt;-0.1),0,INDEX(V44:V3000,COUNTA(V44:V3000))/V44-1-U3)</f>
        <v>-0.10775746561247823</v>
      </c>
      <c r="W3" s="36"/>
      <c r="Y3" s="257" t="s">
        <v>1611</v>
      </c>
      <c r="Z3" s="258" t="s">
        <v>20</v>
      </c>
      <c r="AA3" s="259">
        <f>INDEX(AA44:AA3000,COUNTA(AA44:AA3000))/AA44-1</f>
        <v>9.684251374135755E-4</v>
      </c>
      <c r="AB3" s="260">
        <f>IF(OR(AA3="",AB2&gt;0,AA3&lt;-0.1),0,INDEX(AB44:AB3000,COUNTA(AB44:AB3000))/AB44-1-AA3)</f>
        <v>-1.295863242291373E-2</v>
      </c>
      <c r="AC3" s="36"/>
      <c r="AE3" s="257" t="s">
        <v>1611</v>
      </c>
      <c r="AF3" s="258" t="s">
        <v>20</v>
      </c>
      <c r="AG3" s="259">
        <f>INDEX(AG44:AG3000,COUNTA(AG44:AG3000))/AG44-1</f>
        <v>5.8685723313687488E-2</v>
      </c>
      <c r="AH3" s="260">
        <f>IF(OR(AG3="",AH2&gt;0,AG3&lt;-0.1),0,INDEX(AH44:AH3000,COUNTA(AH44:AH3000))/AH44-1-AG3)</f>
        <v>0</v>
      </c>
      <c r="AI3" s="259"/>
      <c r="AK3" s="257" t="s">
        <v>1611</v>
      </c>
      <c r="AL3" s="258" t="s">
        <v>20</v>
      </c>
      <c r="AM3" s="259">
        <f>INDEX(AM44:AM3000,COUNTA(AM44:AM3000))/AM44-1</f>
        <v>6.7524135607746283E-2</v>
      </c>
      <c r="AN3" s="260">
        <f>IF(OR(AM3="",AN2&gt;0,AM3&lt;-0.1),0,INDEX(AN44:AN3000,COUNTA(AN44:AN3000))/AN44-1-AM3)</f>
        <v>0</v>
      </c>
      <c r="AQ3" s="257" t="s">
        <v>1611</v>
      </c>
      <c r="AR3" s="258" t="s">
        <v>20</v>
      </c>
      <c r="AS3" s="259">
        <f>INDEX(AS44:AS3000,COUNTA(AS44:AS3000))/AS44-1</f>
        <v>8.2277420325378436E-3</v>
      </c>
      <c r="AT3" s="260">
        <f>IF(OR(AS3="",AT2&gt;0,AS3&lt;-0.1),0,INDEX(AT44:AT3000,COUNTA(AT44:AT3000))/AT44-1-AS3)</f>
        <v>-2.1445840659889193E-2</v>
      </c>
      <c r="AU3" s="36"/>
      <c r="AW3" s="257" t="s">
        <v>1612</v>
      </c>
      <c r="AX3" s="258" t="s">
        <v>20</v>
      </c>
      <c r="AY3" s="259">
        <f>INDEX(AY44:AY3000,COUNTA(AY44:AY3000))/AY44-1</f>
        <v>-2.3263278023832767E-2</v>
      </c>
      <c r="AZ3" s="260">
        <f>IF(OR(AY3="",AZ2&gt;0,AY3&lt;-0.1),0,INDEX(AZ44:AZ3000,COUNTA(AZ44:AZ3000))/AZ44-1-AY3)</f>
        <v>2.1277180705064125E-2</v>
      </c>
      <c r="BA3" s="36"/>
      <c r="BC3" s="257" t="s">
        <v>1611</v>
      </c>
      <c r="BD3" s="258" t="s">
        <v>20</v>
      </c>
      <c r="BE3" s="259">
        <f>INDEX(BE44:BE3000,COUNTA(BE44:BE3000))/BE44-1</f>
        <v>1.1647980956318582E-2</v>
      </c>
      <c r="BF3" s="260">
        <f>IF(OR(BE3="",BF2&gt;0,BE3&lt;-0.1),0,INDEX(BF44:BF3000,COUNTA(BF44:BF3000))/BF44-1-BE3)</f>
        <v>0</v>
      </c>
      <c r="BG3" s="36"/>
      <c r="BI3" s="257" t="s">
        <v>1611</v>
      </c>
      <c r="BJ3" s="258" t="s">
        <v>20</v>
      </c>
      <c r="BK3" s="259">
        <f>INDEX(BK44:BK3000,COUNTA(BK44:BK3000))/BK44-1</f>
        <v>-1.3690431955085347E-2</v>
      </c>
      <c r="BL3" s="260">
        <f>IF(OR(BK3="",BL2&gt;0,BK3&lt;-0.1),0,INDEX(BL44:BL3000,COUNTA(BL44:BL3000))/BL44-1-BK3)</f>
        <v>-4.2789427939835867E-2</v>
      </c>
      <c r="BM3" s="36"/>
      <c r="BO3" s="257" t="s">
        <v>1611</v>
      </c>
      <c r="BP3" s="258" t="s">
        <v>20</v>
      </c>
      <c r="BQ3" s="259">
        <f>INDEX(BQ44:BQ3000,COUNTA(BQ44:BQ3000))/BQ44-1</f>
        <v>-1.7942286504709082E-2</v>
      </c>
      <c r="BR3" s="260">
        <f>IF(OR(BQ3="",BR2&gt;0,BQ3&lt;-0.1),0,INDEX(BR44:BR3000,COUNTA(BR44:BR3000))/BR44-1-BQ3)</f>
        <v>0</v>
      </c>
      <c r="BS3" s="36"/>
      <c r="BU3" s="257" t="s">
        <v>1612</v>
      </c>
      <c r="BV3" s="258" t="s">
        <v>20</v>
      </c>
      <c r="BW3" s="259">
        <f>INDEX(BW44:BW3000,COUNTA(BW44:BW3000))/BW44-1</f>
        <v>-3.9395313780292707E-2</v>
      </c>
      <c r="BX3" s="260">
        <f>IF(OR(BW3="",BX2&gt;0,BW3&lt;-0.1),0,INDEX(BX44:BX3000,COUNTA(BX44:BX3000))/BX44-1-BW3)</f>
        <v>-4.0509320437073226E-3</v>
      </c>
      <c r="BY3" s="36"/>
      <c r="CA3" s="257" t="s">
        <v>1611</v>
      </c>
      <c r="CB3" s="258" t="s">
        <v>20</v>
      </c>
      <c r="CC3" s="259">
        <f>INDEX(CC44:CC3000,COUNTA(CC44:CC3000))/CC44-1</f>
        <v>-1.7119754850836166E-4</v>
      </c>
      <c r="CD3" s="260">
        <f>IF(OR(CC3="",CD2&gt;0,CC3&lt;-0.1),0,INDEX(CD44:CD3000,COUNTA(CD44:CD3000))/CD44-1-CC3)</f>
        <v>0</v>
      </c>
      <c r="CE3" s="36"/>
      <c r="CG3" s="257" t="s">
        <v>1611</v>
      </c>
      <c r="CH3" s="258" t="s">
        <v>20</v>
      </c>
      <c r="CI3" s="259">
        <f>INDEX(CI44:CI3000,COUNTA(CI44:CI3000))/CI44-1</f>
        <v>-3.4199863618588067E-2</v>
      </c>
      <c r="CJ3" s="260">
        <f>IF(OR(CI3="",CJ2&gt;0,CI3&lt;-0.1),0,INDEX(CJ44:CJ3000,COUNTA(CJ44:CJ3000))/CJ44-1-CI3)</f>
        <v>1.931948391234739E-2</v>
      </c>
      <c r="CK3" s="36"/>
      <c r="CM3" s="257" t="s">
        <v>1611</v>
      </c>
      <c r="CN3" s="258" t="s">
        <v>20</v>
      </c>
      <c r="CO3" s="259">
        <f>INDEX(CO44:CO3000,COUNTA(CO44:CO3000))/CO44-1</f>
        <v>-2.4641692956478445E-2</v>
      </c>
      <c r="CP3" s="260">
        <f>IF(OR(CO3="",CP2&gt;0,CO3&lt;-0.1),0,INDEX(CP44:CP3000,COUNTA(CP44:CP3000))/CP44-1-CO3)</f>
        <v>0</v>
      </c>
      <c r="CQ3" s="36"/>
      <c r="CS3" s="257" t="s">
        <v>1612</v>
      </c>
      <c r="CT3" s="258" t="s">
        <v>20</v>
      </c>
      <c r="CU3" s="259">
        <f>INDEX(CU44:CU3000,COUNTA(CU44:CU3000))/CU44-1</f>
        <v>-1.4550931062130568E-3</v>
      </c>
      <c r="CV3" s="260">
        <f>IF(OR(CU3="",CV2&gt;0,CU3&lt;-0.1),0,INDEX(CV44:CV3000,COUNTA(CV44:CV3000))/CV44-1-CU3)</f>
        <v>0</v>
      </c>
      <c r="CW3" s="36"/>
      <c r="CY3" s="257" t="s">
        <v>1611</v>
      </c>
      <c r="CZ3" s="258" t="s">
        <v>20</v>
      </c>
      <c r="DA3" s="259">
        <f>INDEX(DA44:DA3000,COUNTA(DA44:DA3000))/DA44-1</f>
        <v>-2.2926678765967323E-2</v>
      </c>
      <c r="DB3" s="260">
        <f>IF(OR(DA3="",DB2&gt;0,DA3&lt;-0.1),0,INDEX(DB44:DB3000,COUNTA(DB44:DB3000))/DB44-1-DA3)</f>
        <v>0</v>
      </c>
      <c r="DC3" s="36"/>
      <c r="DE3" s="257" t="s">
        <v>1611</v>
      </c>
      <c r="DF3" s="258" t="s">
        <v>20</v>
      </c>
      <c r="DG3" s="259">
        <f>INDEX(DG44:DG3000,COUNTA(DG44:DG3000))/DG44-1</f>
        <v>1.6821549308077222E-2</v>
      </c>
      <c r="DH3" s="260">
        <f>IF(OR(DG3="",DH2&gt;0,DG3&lt;-0.1),0,INDEX(DH44:DH3000,COUNTA(DH44:DH3000))/DH44-1-DG3)</f>
        <v>-3.0803489302251408E-2</v>
      </c>
      <c r="DI3" s="36"/>
      <c r="DK3" s="257" t="s">
        <v>1611</v>
      </c>
      <c r="DL3" s="258" t="s">
        <v>20</v>
      </c>
      <c r="DM3" s="259">
        <f>INDEX(DM44:DM3000,COUNTA(DM44:DM3000))/DM44-1</f>
        <v>1.5137652933883139E-2</v>
      </c>
      <c r="DN3" s="260">
        <f>IF(OR(DM3="",DN2&gt;0,DM3&lt;-0.1),0,INDEX(DN44:DN3000,COUNTA(DN44:DN3000))/DN44-1-DM3)</f>
        <v>-1.9645788476501447E-2</v>
      </c>
      <c r="DO3" s="218" t="s">
        <v>1613</v>
      </c>
      <c r="DQ3" s="257" t="s">
        <v>1612</v>
      </c>
      <c r="DR3" s="258" t="s">
        <v>20</v>
      </c>
      <c r="DS3" s="259">
        <f>INDEX(DS44:DS3000,COUNTA(DS44:DS3000))/DS44-1</f>
        <v>1.8117546818741559E-2</v>
      </c>
      <c r="DT3" s="260">
        <f>IF(OR(DS3="",DT2&gt;0,DS3&lt;-0.1),0,INDEX(DT44:DT3000,COUNTA(DT44:DT3000))/DT44-1-DS3)</f>
        <v>0</v>
      </c>
      <c r="DU3" s="36"/>
      <c r="DW3" s="257" t="s">
        <v>1614</v>
      </c>
      <c r="DX3" s="258" t="s">
        <v>20</v>
      </c>
      <c r="DY3" s="259">
        <f>INDEX(DY44:DY3000,COUNTA(DY44:DY3000))/DY44-1</f>
        <v>5.0524830613045024E-2</v>
      </c>
      <c r="DZ3" s="260">
        <f>IF(OR(DY3="",DZ2&gt;0,DY3&lt;-0.1),0,INDEX(DZ44:DZ3000,COUNTA(DZ44:DZ3000))/DZ44-1-DY3)</f>
        <v>0</v>
      </c>
      <c r="EA3" s="36"/>
      <c r="EC3" s="257" t="s">
        <v>1611</v>
      </c>
      <c r="ED3" s="258" t="s">
        <v>20</v>
      </c>
      <c r="EE3" s="259">
        <f>INDEX(EE44:EE3000,COUNTA(EE44:EE3000))/EE44-1</f>
        <v>0.10034247144171182</v>
      </c>
      <c r="EF3" s="260">
        <f>IF(OR(EE3="",EF2&gt;0,EE3&lt;-0.1),0,INDEX(EF44:EF3000,COUNTA(EF44:EF3000))/EF44-1-EE3)</f>
        <v>0</v>
      </c>
      <c r="EG3" s="36"/>
      <c r="EI3" s="257" t="s">
        <v>1614</v>
      </c>
      <c r="EJ3" s="258" t="s">
        <v>20</v>
      </c>
      <c r="EK3" s="259">
        <f>INDEX(EK44:EK3000,COUNTA(EK44:EK3000))/EK44-1</f>
        <v>-3.6661158302211505E-2</v>
      </c>
      <c r="EL3" s="260">
        <f>IF(OR(EK3="",EL2&gt;0,EK3&lt;-0.1),0,INDEX(EL44:EL3000,COUNTA(EL44:EL3000))/EL44-1-EK3)</f>
        <v>0</v>
      </c>
      <c r="EM3" s="36"/>
      <c r="EO3" s="257" t="s">
        <v>1611</v>
      </c>
      <c r="EP3" s="258" t="s">
        <v>20</v>
      </c>
      <c r="EQ3" s="259">
        <f>INDEX(EQ44:EQ3000,COUNTA(EQ44:EQ3000))/EQ44-1</f>
        <v>-9.7049305139764952E-2</v>
      </c>
      <c r="ER3" s="260">
        <f>IF(OR(EQ3="",ER2&gt;0,EQ3&lt;-0.1),0,INDEX(ER44:ER3000,COUNTA(ER44:ER3000))/ER44-1-EQ3)</f>
        <v>0</v>
      </c>
      <c r="ES3" s="36"/>
      <c r="EU3" s="257" t="s">
        <v>1611</v>
      </c>
      <c r="EV3" s="258" t="s">
        <v>20</v>
      </c>
      <c r="EW3" s="259">
        <f>INDEX(EW44:EW3000,COUNTA(EW44:EW3000))/EW44-1</f>
        <v>-9.3497847439882542E-2</v>
      </c>
      <c r="EX3" s="260">
        <f>IF(OR(EW3="",EX2&gt;0,EW3&lt;-0.1),0,INDEX(EX44:EX3000,COUNTA(EX44:EX3000))/EX44-1-EW3)</f>
        <v>5.6955687302216784E-2</v>
      </c>
      <c r="EY3" s="36"/>
      <c r="FA3" s="257" t="s">
        <v>1611</v>
      </c>
      <c r="FB3" s="258" t="s">
        <v>20</v>
      </c>
      <c r="FC3" s="259">
        <f>INDEX(FC44:FC3000,COUNTA(FC44:FC3000))/FC44-1</f>
        <v>-0.10653364940481613</v>
      </c>
      <c r="FD3" s="260">
        <f>IF(OR(FC3="",FD2&gt;0,FC3&lt;-0.1),0,INDEX(FD44:FD3000,COUNTA(FD44:FD3000))/FD44-1-FC3)</f>
        <v>0</v>
      </c>
      <c r="FE3" s="36"/>
      <c r="FG3" s="257" t="s">
        <v>1611</v>
      </c>
      <c r="FH3" s="258" t="s">
        <v>20</v>
      </c>
      <c r="FI3" s="259">
        <f>INDEX(FI44:FI3000,COUNTA(FI44:FI3000))/FI44-1</f>
        <v>-9.6614843355514624E-2</v>
      </c>
      <c r="FJ3" s="260">
        <f>IF(OR(FI3="",FJ2&gt;0,FI3&lt;-0.1),0,INDEX(FJ44:FJ3000,COUNTA(FJ44:FJ3000))/FJ44-1-FI3)</f>
        <v>-6.7782130387253448E-2</v>
      </c>
      <c r="FK3" s="36"/>
      <c r="FM3" s="257" t="s">
        <v>1611</v>
      </c>
      <c r="FN3" s="258" t="s">
        <v>20</v>
      </c>
      <c r="FO3" s="259">
        <f>INDEX(FO44:FO3000,COUNTA(FO44:FO3000))/FO44-1</f>
        <v>-9.6323280006362144E-2</v>
      </c>
      <c r="FP3" s="260">
        <f>IF(OR(FO3="",FP2&gt;0,FO3&lt;-0.1),0,INDEX(FP44:FP3000,COUNTA(FP44:FP3000))/FP44-1-FO3)</f>
        <v>6.6357399573191977E-2</v>
      </c>
      <c r="FQ3" s="36"/>
      <c r="FS3" s="257" t="s">
        <v>1611</v>
      </c>
      <c r="FT3" s="258" t="s">
        <v>20</v>
      </c>
      <c r="FU3" s="259">
        <f>INDEX(FU44:FU3000,COUNTA(FU44:FU3000))/FU44-1</f>
        <v>-4.8106018266013906E-2</v>
      </c>
      <c r="FV3" s="260">
        <f>IF(OR(FU3="",FV2&gt;0,FU3&lt;-0.1),0,INDEX(FV44:FV3000,COUNTA(FV44:FV3000))/FV44-1-FU3)</f>
        <v>0</v>
      </c>
      <c r="FW3" s="36"/>
      <c r="FY3" s="257" t="s">
        <v>1611</v>
      </c>
      <c r="FZ3" s="258" t="s">
        <v>20</v>
      </c>
      <c r="GA3" s="259">
        <f>INDEX(GA44:GA3000,COUNTA(GA44:GA3000))/GA44-1</f>
        <v>-0.15243742271503846</v>
      </c>
      <c r="GB3" s="260">
        <f>IF(OR(GA3="",GB2&gt;0,GA3&lt;-0.1),0,INDEX(GB44:GB3000,COUNTA(GB44:GB3000))/GB44-1-GA3)</f>
        <v>0</v>
      </c>
      <c r="GE3" s="257" t="s">
        <v>1614</v>
      </c>
      <c r="GF3" s="258" t="s">
        <v>20</v>
      </c>
      <c r="GG3" s="259">
        <f>INDEX(GG44:GG3000,COUNTA(GG44:GG3000))/GG44-1</f>
        <v>-2.4538526622827184E-2</v>
      </c>
      <c r="GH3" s="260">
        <f>IF(OR(GG3="",GH2&gt;0,GG3&lt;-0.1),0,INDEX(GH44:GH3000,COUNTA(GH44:GH3000))/GH44-1-GG3)</f>
        <v>-1.3208627361594671E-2</v>
      </c>
      <c r="GK3" s="257" t="s">
        <v>1611</v>
      </c>
      <c r="GL3" s="258" t="s">
        <v>20</v>
      </c>
      <c r="GM3" s="259">
        <f>INDEX(GM44:GM3000,COUNTA(GM44:GM3000))/GM44-1</f>
        <v>-0.15061119693771341</v>
      </c>
      <c r="GN3" s="260">
        <f>IF(OR(GM3="",GN2&gt;0,GM3&lt;-0.1),0,INDEX(GN44:GN3000,COUNTA(GN44:GN3000))/GN44-1-GM3)</f>
        <v>0</v>
      </c>
      <c r="GQ3" s="257" t="s">
        <v>1614</v>
      </c>
      <c r="GR3" s="258" t="s">
        <v>20</v>
      </c>
      <c r="GS3" s="259">
        <f>INDEX(GS44:GS3000,COUNTA(GS44:GS3000))/GS44-1</f>
        <v>-0.15407403681521381</v>
      </c>
      <c r="GT3" s="260">
        <f>IF(OR(GS3="",GT2&gt;0,GS3&lt;-0.1),0,INDEX(GT44:GT3000,COUNTA(GT44:GT3000))/GT44-1-GS3)</f>
        <v>0</v>
      </c>
      <c r="GW3" s="257" t="s">
        <v>1611</v>
      </c>
      <c r="GX3" s="258" t="s">
        <v>20</v>
      </c>
      <c r="GY3" s="259">
        <f>INDEX(GY44:GY3000,COUNTA(GY44:GY3000))/GY44-1</f>
        <v>-0.14981710111634006</v>
      </c>
      <c r="GZ3" s="260">
        <f>IF(OR(GY3="",GZ2&gt;0,GY3&lt;-0.1),0,INDEX(GZ44:GZ3000,COUNTA(GZ44:GZ3000))/GZ44-1-GY3)</f>
        <v>0</v>
      </c>
      <c r="HC3" s="257" t="s">
        <v>1611</v>
      </c>
      <c r="HD3" s="258" t="s">
        <v>20</v>
      </c>
      <c r="HE3" s="259">
        <f>INDEX(HE44:HE3000,COUNTA(HE44:HE3000))/HE44-1</f>
        <v>-0.13293749800175569</v>
      </c>
      <c r="HF3" s="260">
        <f>IF(OR(HE3="",HF2&gt;0,HE3&lt;-0.1),0,INDEX(HF44:HF3000,COUNTA(HF44:HF3000))/HF44-1-HE3)</f>
        <v>0</v>
      </c>
      <c r="HI3" s="257" t="s">
        <v>1614</v>
      </c>
      <c r="HJ3" s="258" t="s">
        <v>20</v>
      </c>
      <c r="HK3" s="259">
        <f>INDEX(HK44:HK3000,COUNTA(HK44:HK3000))/HK44-1</f>
        <v>-0.16345768182492892</v>
      </c>
      <c r="HL3" s="260">
        <f>IF(OR(HK3="",HL2&gt;0,HK3&lt;-0.1),0,INDEX(HL44:HL3000,COUNTA(HL44:HL3000))/HL44-1-HK3)</f>
        <v>0</v>
      </c>
      <c r="HO3" s="257" t="s">
        <v>1611</v>
      </c>
      <c r="HP3" s="258" t="s">
        <v>20</v>
      </c>
      <c r="HQ3" s="259">
        <f>INDEX(HQ44:HQ3000,COUNTA(HQ44:HQ3000))/HQ44-1</f>
        <v>-0.13466886592092675</v>
      </c>
      <c r="HR3" s="260">
        <f>IF(OR(HQ3="",HR2&gt;0,HQ3&lt;-0.1),0,INDEX(HR44:HR3000,COUNTA(HR44:HR3000))/HR44-1-HQ3)</f>
        <v>0</v>
      </c>
      <c r="HU3" s="257" t="s">
        <v>1611</v>
      </c>
      <c r="HV3" s="258" t="s">
        <v>20</v>
      </c>
      <c r="HW3" s="259">
        <f>INDEX(HW44:HW3000,COUNTA(HW44:HW3000))/HW44-1</f>
        <v>7.1998413786708015E-2</v>
      </c>
      <c r="HX3" s="260">
        <f>IF(OR(HW3="",HX2&gt;0,HW3&lt;-0.1),0,INDEX(HX44:HX3000,COUNTA(HX44:HX3000))/HX44-1-HW3)</f>
        <v>0</v>
      </c>
      <c r="IA3" s="257" t="s">
        <v>1611</v>
      </c>
      <c r="IB3" s="258" t="s">
        <v>20</v>
      </c>
      <c r="IC3" s="259">
        <f>INDEX(IC44:IC3000,COUNTA(IC44:IC3000))/IC44-1</f>
        <v>5.6196785317115472E-2</v>
      </c>
      <c r="ID3" s="260">
        <f>IF(OR(IC3="",ID2&gt;0,IC3&lt;-0.1),0,INDEX(ID44:ID3000,COUNTA(ID44:ID3000))/ID44-1-IC3)</f>
        <v>0</v>
      </c>
      <c r="IG3" s="257" t="s">
        <v>1611</v>
      </c>
      <c r="IH3" s="258" t="s">
        <v>20</v>
      </c>
      <c r="II3" s="259">
        <f>INDEX(II44:II3000,COUNTA(II44:II3000))/II44-1</f>
        <v>3.8476775578350164E-2</v>
      </c>
      <c r="IJ3" s="260">
        <f>IF(OR(II3="",IJ2&gt;0,II3&lt;-0.1),0,INDEX(IJ44:IJ3000,COUNTA(IJ44:IJ3000))/IJ44-1-II3)</f>
        <v>-6.14127588976352E-2</v>
      </c>
      <c r="IM3" s="257" t="s">
        <v>1611</v>
      </c>
      <c r="IN3" s="258" t="s">
        <v>20</v>
      </c>
      <c r="IO3" s="259">
        <f>INDEX(IO44:IO3000,COUNTA(IO44:IO3000))/IO44-1</f>
        <v>8.6637871715528059E-2</v>
      </c>
      <c r="IP3" s="260">
        <f>IF(OR(IO3="",IP2&gt;0,IO3&lt;-0.1),0,INDEX(IP44:IP3000,COUNTA(IP44:IP3000))/IP44-1-IO3)</f>
        <v>0</v>
      </c>
      <c r="IS3" s="257" t="s">
        <v>1611</v>
      </c>
      <c r="IT3" s="258" t="s">
        <v>20</v>
      </c>
      <c r="IU3" s="259">
        <f>INDEX(IU44:IU3000,COUNTA(IU44:IU3000))/IU44-1</f>
        <v>5.8063820896586016E-2</v>
      </c>
      <c r="IV3" s="260">
        <f>IF(OR(IU3="",IV2&gt;0,IU3&lt;-0.1),0,INDEX(IV44:IV3000,COUNTA(IV44:IV3000))/IV44-1-IU3)</f>
        <v>0</v>
      </c>
      <c r="IY3" s="257" t="s">
        <v>1611</v>
      </c>
      <c r="IZ3" s="258" t="s">
        <v>20</v>
      </c>
      <c r="JA3" s="259">
        <f>INDEX(JA44:JA3000,COUNTA(JA44:JA3000))/JA44-1</f>
        <v>3.1387651628243862E-2</v>
      </c>
      <c r="JB3" s="260">
        <f>IF(OR(JA3="",JB2&gt;0,JA3&lt;-0.1),0,INDEX(JB44:JB3000,COUNTA(JB44:JB3000))/JB44-1-JA3)</f>
        <v>0</v>
      </c>
      <c r="JD3" s="36"/>
      <c r="JE3" s="257" t="s">
        <v>1611</v>
      </c>
      <c r="JF3" s="258" t="s">
        <v>20</v>
      </c>
      <c r="JG3" s="259">
        <f>INDEX(JG44:JG3000,COUNTA(JG44:JG3000))/JG44-1</f>
        <v>3.1136091125083531E-3</v>
      </c>
      <c r="JH3" s="260">
        <f>IF(OR(JG3="",JH2&gt;0,JG3&lt;-0.1),0,INDEX(JH44:JH3000,COUNTA(JH44:JH3000))/JH44-1-JG3)</f>
        <v>0</v>
      </c>
      <c r="JK3" s="83"/>
      <c r="JL3" s="41"/>
      <c r="JM3" s="63"/>
      <c r="JN3" s="139"/>
      <c r="JO3" s="36"/>
      <c r="JQ3" s="83"/>
      <c r="JR3" s="41"/>
      <c r="JS3" s="63"/>
      <c r="JT3" s="139"/>
      <c r="JU3" s="36"/>
      <c r="JW3" s="83"/>
      <c r="JX3" s="41"/>
      <c r="JY3" s="63"/>
      <c r="JZ3" s="139"/>
      <c r="KA3" s="36"/>
      <c r="KC3" s="83"/>
      <c r="KD3" s="41"/>
      <c r="KE3" s="63"/>
      <c r="KF3" s="139"/>
      <c r="KG3" s="36"/>
      <c r="KI3" s="83"/>
      <c r="KJ3" s="41"/>
      <c r="KK3" s="63"/>
      <c r="KL3" s="139"/>
      <c r="KM3" s="36"/>
      <c r="KO3" s="83"/>
      <c r="KP3" s="41"/>
      <c r="KQ3" s="63"/>
      <c r="KR3" s="139"/>
      <c r="KS3" s="36"/>
      <c r="KU3" s="83"/>
      <c r="KV3" s="41"/>
      <c r="KW3" s="63"/>
      <c r="KX3" s="139"/>
      <c r="KY3" s="36"/>
      <c r="LA3" s="83"/>
      <c r="LB3" s="41"/>
      <c r="LC3" s="63"/>
      <c r="LD3" s="139"/>
      <c r="LE3" s="36"/>
      <c r="LG3" s="83"/>
      <c r="LH3" s="41"/>
      <c r="LI3" s="63"/>
      <c r="LJ3" s="139"/>
      <c r="LK3" s="36"/>
      <c r="LM3" s="83"/>
      <c r="LN3" s="41"/>
      <c r="LO3" s="63"/>
      <c r="LP3" s="139"/>
      <c r="LQ3" s="36"/>
      <c r="LS3" s="83"/>
      <c r="LT3" s="41"/>
      <c r="LU3" s="63"/>
      <c r="LV3" s="139"/>
      <c r="LW3" s="36"/>
      <c r="LY3" s="83"/>
      <c r="LZ3" s="41"/>
      <c r="MA3" s="63"/>
      <c r="MB3" s="139"/>
      <c r="MC3" s="36"/>
      <c r="ME3" s="83"/>
      <c r="MF3" s="41"/>
      <c r="MG3" s="63"/>
      <c r="MH3" s="139"/>
      <c r="MI3" s="36"/>
      <c r="MK3" s="83"/>
      <c r="ML3" s="41"/>
      <c r="MM3" s="63"/>
      <c r="MN3" s="139"/>
      <c r="MO3" s="36"/>
      <c r="MQ3" s="83"/>
      <c r="MR3" s="41"/>
      <c r="MS3" s="63"/>
      <c r="MT3" s="139"/>
      <c r="MU3" s="36"/>
      <c r="MW3" s="83"/>
      <c r="MX3" s="41"/>
      <c r="MY3" s="63"/>
      <c r="MZ3" s="139"/>
      <c r="NA3" s="36"/>
      <c r="NC3" s="83"/>
      <c r="ND3" s="41"/>
      <c r="NE3" s="63"/>
      <c r="NF3" s="139"/>
      <c r="NG3" s="36"/>
      <c r="NI3" s="83"/>
      <c r="NJ3" s="41"/>
      <c r="NK3" s="63"/>
      <c r="NL3" s="139"/>
      <c r="NM3" s="36"/>
      <c r="NO3" s="83"/>
      <c r="NP3" s="41"/>
      <c r="NQ3" s="63"/>
      <c r="NR3" s="139"/>
      <c r="NS3" s="36"/>
      <c r="NU3" s="83"/>
      <c r="NV3" s="41"/>
      <c r="NW3" s="63"/>
      <c r="NX3" s="139"/>
      <c r="NY3" s="36"/>
      <c r="OA3" s="83"/>
      <c r="OB3" s="41"/>
      <c r="OC3" s="63"/>
      <c r="OD3" s="139"/>
      <c r="OE3" s="36"/>
      <c r="OG3" s="83"/>
      <c r="OH3" s="41"/>
      <c r="OI3" s="63"/>
      <c r="OJ3" s="139"/>
      <c r="OK3" s="36"/>
      <c r="OM3" s="83"/>
      <c r="ON3" s="41"/>
      <c r="OO3" s="63"/>
      <c r="OP3" s="139"/>
      <c r="OQ3" s="36"/>
      <c r="OS3" s="83"/>
      <c r="OT3" s="41"/>
      <c r="OU3" s="63"/>
      <c r="OV3" s="139"/>
      <c r="OW3" s="36"/>
      <c r="OY3" s="83"/>
      <c r="OZ3" s="41"/>
      <c r="PA3" s="63"/>
      <c r="PB3" s="139"/>
      <c r="PC3" s="36"/>
    </row>
    <row r="4" spans="1:419" ht="47.25" customHeight="1">
      <c r="A4" s="257" t="s">
        <v>1615</v>
      </c>
      <c r="B4" s="258" t="s">
        <v>21</v>
      </c>
      <c r="C4" s="259" t="str">
        <f>IF(C2&lt;-0.1,C2,"")</f>
        <v/>
      </c>
      <c r="D4" s="259">
        <f>IF(OR(C3&gt;=-0.1,D2&gt;0),0,INDEX(D45:D3001,COUNTA(D45:D3001))/D45-1-C3)</f>
        <v>0</v>
      </c>
      <c r="E4" s="259"/>
      <c r="G4" s="257" t="s">
        <v>1615</v>
      </c>
      <c r="H4" s="258" t="s">
        <v>21</v>
      </c>
      <c r="I4" s="259"/>
      <c r="J4" s="259"/>
      <c r="M4" s="257" t="s">
        <v>1615</v>
      </c>
      <c r="N4" s="258" t="s">
        <v>21</v>
      </c>
      <c r="O4" s="259" t="str">
        <f>IF(O2&lt;-0.1,O2,"")</f>
        <v/>
      </c>
      <c r="P4" s="259">
        <f>IF(OR(O3&gt;=-0.1,P2&gt;0),0,INDEX(P44:P3000,COUNTA(P44:P3000))/P44-1-O3)</f>
        <v>0</v>
      </c>
      <c r="Q4" s="259"/>
      <c r="S4" s="257" t="s">
        <v>1615</v>
      </c>
      <c r="T4" s="258" t="s">
        <v>21</v>
      </c>
      <c r="U4" s="259" t="str">
        <f>IF(U2&lt;-0.1,U2,"")</f>
        <v/>
      </c>
      <c r="V4" s="259">
        <f>IF(OR(U3&gt;=-0.1,V2&gt;0),0,INDEX(V44:V3000,COUNTA(V44:V3000))/V44-1-U3)</f>
        <v>0</v>
      </c>
      <c r="W4" s="36"/>
      <c r="Y4" s="257" t="s">
        <v>1615</v>
      </c>
      <c r="Z4" s="258" t="s">
        <v>21</v>
      </c>
      <c r="AA4" s="259" t="str">
        <f>IF(AA2&lt;-0.1,AA2,"")</f>
        <v/>
      </c>
      <c r="AB4" s="259">
        <f>IF(OR(AA3&gt;=-0.1,AB2&gt;0),0,INDEX(AB44:AB3000,COUNTA(AB44:AB3000))/AB44-1-AA3)</f>
        <v>0</v>
      </c>
      <c r="AC4" s="36"/>
      <c r="AE4" s="257" t="s">
        <v>1615</v>
      </c>
      <c r="AF4" s="258" t="s">
        <v>21</v>
      </c>
      <c r="AG4" s="259" t="str">
        <f>IF(AG2&lt;-0.1,AG2,"")</f>
        <v/>
      </c>
      <c r="AH4" s="259">
        <f>IF(OR(AG3&gt;=-0.1,AH2&gt;0),0,INDEX(AH44:AH3000,COUNTA(AH44:AH3000))/AH44-1-AG3)</f>
        <v>0</v>
      </c>
      <c r="AI4" s="259"/>
      <c r="AK4" s="257" t="s">
        <v>1615</v>
      </c>
      <c r="AL4" s="258" t="s">
        <v>21</v>
      </c>
      <c r="AM4" s="259" t="str">
        <f>IF(AM2&lt;-0.1,AM2,"")</f>
        <v/>
      </c>
      <c r="AN4" s="259">
        <f>IF(OR(AM3&gt;=-0.1,AN2&gt;0),0,INDEX(AN44:AN3000,COUNTA(AN44:AN3000))/AN44-1-AM3)</f>
        <v>0</v>
      </c>
      <c r="AQ4" s="257" t="s">
        <v>1615</v>
      </c>
      <c r="AR4" s="258" t="s">
        <v>21</v>
      </c>
      <c r="AS4" s="259" t="str">
        <f>IF(AS2&lt;-0.1,AS2,"")</f>
        <v/>
      </c>
      <c r="AT4" s="259">
        <f>IF(OR(AS3&gt;=-0.1,AT2&gt;0),0,INDEX(AT44:AT3000,COUNTA(AT44:AT3000))/AT44-1-AS3)</f>
        <v>0</v>
      </c>
      <c r="AU4" s="36"/>
      <c r="AW4" s="257" t="s">
        <v>1616</v>
      </c>
      <c r="AX4" s="258" t="s">
        <v>21</v>
      </c>
      <c r="AY4" s="259" t="str">
        <f>IF(AY2&lt;-0.1,AY2,"")</f>
        <v/>
      </c>
      <c r="AZ4" s="259">
        <f>IF(OR(AY3&gt;=-0.1,AZ2&gt;0),0,INDEX(AZ44:AZ3000,COUNTA(AZ44:AZ3000))/AZ44-1-AY3)</f>
        <v>0</v>
      </c>
      <c r="BA4" s="36"/>
      <c r="BC4" s="257" t="s">
        <v>1615</v>
      </c>
      <c r="BD4" s="258" t="s">
        <v>21</v>
      </c>
      <c r="BE4" s="259" t="str">
        <f>IF(BE2&lt;-0.1,BE2,"")</f>
        <v/>
      </c>
      <c r="BF4" s="259">
        <f>IF(OR(BE3&gt;=-0.1,BF2&gt;0),0,INDEX(BF44:BF3000,COUNTA(BF44:BF3000))/BF44-1-BE3)</f>
        <v>0</v>
      </c>
      <c r="BG4" s="36"/>
      <c r="BI4" s="257" t="s">
        <v>1615</v>
      </c>
      <c r="BJ4" s="258" t="s">
        <v>21</v>
      </c>
      <c r="BK4" s="259" t="str">
        <f>IF(BK2&lt;-0.1,BK2,"")</f>
        <v/>
      </c>
      <c r="BL4" s="259">
        <f>IF(OR(BK3&gt;=-0.1,BL2&gt;0),0,INDEX(BL44:BL3000,COUNTA(BL44:BL3000))/BL44-1-BK3)</f>
        <v>0</v>
      </c>
      <c r="BM4" s="36"/>
      <c r="BO4" s="257" t="s">
        <v>1615</v>
      </c>
      <c r="BP4" s="258" t="s">
        <v>21</v>
      </c>
      <c r="BQ4" s="259" t="str">
        <f>IF(BQ2&lt;-0.1,BQ2,"")</f>
        <v/>
      </c>
      <c r="BR4" s="259">
        <f>IF(OR(BQ3&gt;=-0.1,BR2&gt;0),0,INDEX(BR44:BR3000,COUNTA(BR44:BR3000))/BR44-1-BQ3)</f>
        <v>0</v>
      </c>
      <c r="BS4" s="36"/>
      <c r="BU4" s="257" t="s">
        <v>1616</v>
      </c>
      <c r="BV4" s="258" t="s">
        <v>21</v>
      </c>
      <c r="BW4" s="259" t="str">
        <f>IF(BW2&lt;-0.1,BW2,"")</f>
        <v/>
      </c>
      <c r="BX4" s="259">
        <f>IF(OR(BW3&gt;=-0.1,BX2&gt;0),0,INDEX(BX44:BX3000,COUNTA(BX44:BX3000))/BX44-1-BW3)</f>
        <v>0</v>
      </c>
      <c r="BY4" s="36"/>
      <c r="CA4" s="257" t="s">
        <v>1615</v>
      </c>
      <c r="CB4" s="258" t="s">
        <v>21</v>
      </c>
      <c r="CC4" s="259" t="str">
        <f>IF(CC2&lt;-0.1,CC2,"")</f>
        <v/>
      </c>
      <c r="CD4" s="259">
        <f>IF(OR(CC3&gt;=-0.1,CD2&gt;0),0,INDEX(CD44:CD3000,COUNTA(CD44:CD3000))/CD44-1-CC3)</f>
        <v>0</v>
      </c>
      <c r="CE4" s="36"/>
      <c r="CG4" s="257" t="s">
        <v>1615</v>
      </c>
      <c r="CH4" s="258" t="s">
        <v>21</v>
      </c>
      <c r="CI4" s="259" t="str">
        <f>IF(CI2&lt;-0.1,CI2,"")</f>
        <v/>
      </c>
      <c r="CJ4" s="259">
        <f>IF(OR(CI3&gt;=-0.1,CJ2&gt;0),0,INDEX(CJ44:CJ3000,COUNTA(CJ44:CJ3000))/CJ44-1-CI3)</f>
        <v>0</v>
      </c>
      <c r="CK4" s="36"/>
      <c r="CM4" s="257" t="s">
        <v>1615</v>
      </c>
      <c r="CN4" s="258" t="s">
        <v>21</v>
      </c>
      <c r="CO4" s="259" t="str">
        <f>IF(CO2&lt;-0.1,CO2,"")</f>
        <v/>
      </c>
      <c r="CP4" s="259">
        <f>IF(OR(CO3&gt;=-0.1,CP2&gt;0),0,INDEX(CP44:CP3000,COUNTA(CP44:CP3000))/CP44-1-CO3)</f>
        <v>0</v>
      </c>
      <c r="CQ4" s="36"/>
      <c r="CS4" s="257" t="s">
        <v>1616</v>
      </c>
      <c r="CT4" s="258" t="s">
        <v>21</v>
      </c>
      <c r="CU4" s="259" t="str">
        <f>IF(CU2&lt;-0.1,CU2,"")</f>
        <v/>
      </c>
      <c r="CV4" s="259">
        <f>IF(OR(CU3&gt;=-0.1,CV2&gt;0),0,INDEX(CV44:CV3000,COUNTA(CV44:CV3000))/CV44-1-CU3)</f>
        <v>0</v>
      </c>
      <c r="CW4" s="36"/>
      <c r="CY4" s="257" t="s">
        <v>1615</v>
      </c>
      <c r="CZ4" s="258" t="s">
        <v>21</v>
      </c>
      <c r="DA4" s="259" t="str">
        <f>IF(DA2&lt;-0.1,DA2,"")</f>
        <v/>
      </c>
      <c r="DB4" s="259">
        <f>IF(OR(DA3&gt;=-0.1,DB2&gt;0),0,INDEX(DB44:DB3000,COUNTA(DB44:DB3000))/DB44-1-DA3)</f>
        <v>0</v>
      </c>
      <c r="DC4" s="36"/>
      <c r="DE4" s="257" t="s">
        <v>1615</v>
      </c>
      <c r="DF4" s="258" t="s">
        <v>21</v>
      </c>
      <c r="DG4" s="259" t="str">
        <f>IF(DG2&lt;-0.1,DG2,"")</f>
        <v/>
      </c>
      <c r="DH4" s="259">
        <f>IF(OR(DG3&gt;=-0.1,DH2&gt;0),0,INDEX(DH44:DH3000,COUNTA(DH44:DH3000))/DH44-1-DG3)</f>
        <v>0</v>
      </c>
      <c r="DI4" s="36"/>
      <c r="DK4" s="257" t="s">
        <v>1615</v>
      </c>
      <c r="DL4" s="258" t="s">
        <v>21</v>
      </c>
      <c r="DM4" s="259" t="str">
        <f>IF(DM2&lt;-0.1,DM2,"")</f>
        <v/>
      </c>
      <c r="DN4" s="259">
        <f>IF(OR(DM3&gt;=-0.1,DN2&gt;0),0,INDEX(DN44:DN3000,COUNTA(DN44:DN3000))/DN44-1-DM3)</f>
        <v>0</v>
      </c>
      <c r="DO4" s="36"/>
      <c r="DQ4" s="257" t="s">
        <v>1616</v>
      </c>
      <c r="DR4" s="258" t="s">
        <v>21</v>
      </c>
      <c r="DS4" s="259" t="str">
        <f>IF(DS2&lt;-0.1,DS2,"")</f>
        <v/>
      </c>
      <c r="DT4" s="259">
        <f>IF(OR(DS3&gt;=-0.1,DT2&gt;0),0,INDEX(DT44:DT3000,COUNTA(DT44:DT3000))/DT44-1-DS3)</f>
        <v>0</v>
      </c>
      <c r="DU4" s="36"/>
      <c r="DW4" s="257" t="s">
        <v>1617</v>
      </c>
      <c r="DX4" s="258" t="s">
        <v>21</v>
      </c>
      <c r="DY4" s="259" t="str">
        <f>IF(DY2&lt;-0.1,DY2,"")</f>
        <v/>
      </c>
      <c r="DZ4" s="259">
        <f>IF(OR(DY3&gt;=-0.1,DZ2&gt;0),0,INDEX(DZ44:DZ3000,COUNTA(DZ44:DZ3000))/DZ44-1-DY3)</f>
        <v>0</v>
      </c>
      <c r="EA4" s="36"/>
      <c r="EC4" s="257" t="s">
        <v>1615</v>
      </c>
      <c r="ED4" s="258" t="s">
        <v>21</v>
      </c>
      <c r="EE4" s="259" t="str">
        <f>IF(EE2&lt;-0.1,EE2,"")</f>
        <v/>
      </c>
      <c r="EF4" s="259">
        <f>IF(OR(EE3&gt;=-0.1,EF2&gt;0),0,INDEX(EF44:EF3000,COUNTA(EF44:EF3000))/EF44-1-EE3)</f>
        <v>0</v>
      </c>
      <c r="EG4" s="36"/>
      <c r="EI4" s="257" t="s">
        <v>1617</v>
      </c>
      <c r="EJ4" s="258" t="s">
        <v>21</v>
      </c>
      <c r="EK4" s="259" t="str">
        <f>IF(EK2&lt;-0.1,EK2,"")</f>
        <v/>
      </c>
      <c r="EL4" s="259">
        <f>IF(OR(EK3&gt;=-0.1,EL2&gt;0),0,INDEX(EL44:EL3000,COUNTA(EL44:EL3000))/EL44-1-EK3)</f>
        <v>0</v>
      </c>
      <c r="EM4" s="36"/>
      <c r="EO4" s="257" t="s">
        <v>1615</v>
      </c>
      <c r="EP4" s="258" t="s">
        <v>21</v>
      </c>
      <c r="EQ4" s="259" t="str">
        <f>IF(EQ2&lt;-0.1,EQ2,"")</f>
        <v/>
      </c>
      <c r="ER4" s="259">
        <f>IF(OR(EQ3&gt;=-0.1,ER2&gt;0),0,INDEX(ER44:ER3000,COUNTA(ER44:ER3000))/ER44-1-EQ3)</f>
        <v>0</v>
      </c>
      <c r="ES4" s="36"/>
      <c r="EU4" s="257" t="s">
        <v>1615</v>
      </c>
      <c r="EV4" s="258" t="s">
        <v>21</v>
      </c>
      <c r="EW4" s="259" t="str">
        <f>IF(EW2&lt;-0.1,EW2,"")</f>
        <v/>
      </c>
      <c r="EX4" s="259">
        <f>IF(OR(EW3&gt;=-0.1,EX2&gt;0),0,INDEX(EX44:EX3000,COUNTA(EX44:EX3000))/EX44-1-EW3)</f>
        <v>0</v>
      </c>
      <c r="EY4" s="36"/>
      <c r="FA4" s="257" t="s">
        <v>1615</v>
      </c>
      <c r="FB4" s="258" t="s">
        <v>21</v>
      </c>
      <c r="FC4" s="259" t="str">
        <f>IF(FC2&lt;-0.1,FC2,"")</f>
        <v/>
      </c>
      <c r="FD4" s="259">
        <f>IF(OR(FC3&gt;=-0.1,FD2&gt;0),0,INDEX(FD44:FD3000,COUNTA(FD44:FD3000))/FD44-1-FC3)</f>
        <v>5.1035191028659943E-2</v>
      </c>
      <c r="FE4" s="36"/>
      <c r="FG4" s="257" t="s">
        <v>1615</v>
      </c>
      <c r="FH4" s="258" t="s">
        <v>21</v>
      </c>
      <c r="FI4" s="259" t="str">
        <f>IF(FI2&lt;-0.1,FI2,"")</f>
        <v/>
      </c>
      <c r="FJ4" s="259">
        <f>IF(OR(FI3&gt;=-0.1,FJ2&gt;0),0,INDEX(FJ44:FJ3000,COUNTA(FJ44:FJ3000))/FJ44-1-FI3)</f>
        <v>0</v>
      </c>
      <c r="FK4" s="36"/>
      <c r="FM4" s="257" t="s">
        <v>1615</v>
      </c>
      <c r="FN4" s="258" t="s">
        <v>21</v>
      </c>
      <c r="FO4" s="259" t="str">
        <f>IF(FO2&lt;-0.1,FO2,"")</f>
        <v/>
      </c>
      <c r="FP4" s="259">
        <f>IF(OR(FO3&gt;=-0.1,FP2&gt;0),0,INDEX(FP44:FP3000,COUNTA(FP44:FP3000))/FP44-1-FO3)</f>
        <v>0</v>
      </c>
      <c r="FQ4" s="36"/>
      <c r="FS4" s="257" t="s">
        <v>1615</v>
      </c>
      <c r="FT4" s="258" t="s">
        <v>21</v>
      </c>
      <c r="FU4" s="259" t="str">
        <f>IF(FU2&lt;-0.1,FU2,"")</f>
        <v/>
      </c>
      <c r="FV4" s="259">
        <f>IF(OR(FU3&gt;=-0.1,FV2&gt;0),0,INDEX(FV44:FV3000,COUNTA(FV44:FV3000))/FV44-1-FU3)</f>
        <v>0</v>
      </c>
      <c r="FW4" s="36"/>
      <c r="FY4" s="257" t="s">
        <v>1615</v>
      </c>
      <c r="FZ4" s="258" t="s">
        <v>21</v>
      </c>
      <c r="GA4" s="259" t="str">
        <f>IF(GA2&lt;-0.1,GA2,"")</f>
        <v/>
      </c>
      <c r="GB4" s="259">
        <f>IF(OR(GA3&gt;=-0.1,GB2&gt;0),0,INDEX(GB44:GB3000,COUNTA(GB44:GB3000))/GB44-1-GA3)</f>
        <v>0.12001562206787131</v>
      </c>
      <c r="GE4" s="257" t="s">
        <v>1617</v>
      </c>
      <c r="GF4" s="258" t="s">
        <v>21</v>
      </c>
      <c r="GG4" s="259" t="str">
        <f>IF(GG2&lt;-0.1,GG2,"")</f>
        <v/>
      </c>
      <c r="GH4" s="259">
        <f>IF(OR(GG3&gt;=-0.1,GH2&gt;0),0,INDEX(GH44:GH3000,COUNTA(GH44:GH3000))/GH44-1-GG3)</f>
        <v>0</v>
      </c>
      <c r="GK4" s="257" t="s">
        <v>1615</v>
      </c>
      <c r="GL4" s="258" t="s">
        <v>21</v>
      </c>
      <c r="GM4" s="259" t="str">
        <f>IF(GM2&lt;-0.1,GM2,"")</f>
        <v/>
      </c>
      <c r="GN4" s="259">
        <f>IF(OR(GM3&gt;=-0.1,GN2&gt;0),0,INDEX(GN44:GN3000,COUNTA(GN44:GN3000))/GN44-1-GM3)</f>
        <v>5.95419702334683E-2</v>
      </c>
      <c r="GQ4" s="257" t="s">
        <v>1617</v>
      </c>
      <c r="GR4" s="258" t="s">
        <v>21</v>
      </c>
      <c r="GS4" s="259" t="str">
        <f>IF(GS2&lt;-0.1,GS2,"")</f>
        <v/>
      </c>
      <c r="GT4" s="259">
        <f>IF(OR(GS3&gt;=-0.1,GT2&gt;0),0,INDEX(GT44:GT3000,COUNTA(GT44:GT3000))/GT44-1-GS3)</f>
        <v>0</v>
      </c>
      <c r="GW4" s="257" t="s">
        <v>1615</v>
      </c>
      <c r="GX4" s="258" t="s">
        <v>21</v>
      </c>
      <c r="GY4" s="259" t="str">
        <f>IF(GY2&lt;-0.1,GY2,"")</f>
        <v/>
      </c>
      <c r="GZ4" s="259">
        <f>IF(OR(GY3&gt;=-0.1,GZ2&gt;0),0,INDEX(GZ44:GZ3000,COUNTA(GZ44:GZ3000))/GZ44-1-GY3)</f>
        <v>5.647640943127763E-2</v>
      </c>
      <c r="HC4" s="257" t="s">
        <v>1615</v>
      </c>
      <c r="HD4" s="258" t="s">
        <v>21</v>
      </c>
      <c r="HE4" s="259" t="str">
        <f>IF(HE2&lt;-0.1,HE2,"")</f>
        <v/>
      </c>
      <c r="HF4" s="259">
        <f>IF(OR(HE3&gt;=-0.1,HF2&gt;0),0,INDEX(HF44:HF3000,COUNTA(HF44:HF3000))/HF44-1-HE3)</f>
        <v>5.725285069885111E-2</v>
      </c>
      <c r="HI4" s="257" t="s">
        <v>1617</v>
      </c>
      <c r="HJ4" s="258" t="s">
        <v>21</v>
      </c>
      <c r="HK4" s="259" t="str">
        <f>IF(HK2&lt;-0.1,HK2,"")</f>
        <v/>
      </c>
      <c r="HL4" s="259">
        <f>IF(OR(HK3&gt;=-0.1,HL2&gt;0),0,INDEX(HL44:HL3000,COUNTA(HL44:HL3000))/HL44-1-HK3)</f>
        <v>0</v>
      </c>
      <c r="HO4" s="257" t="s">
        <v>1615</v>
      </c>
      <c r="HP4" s="258" t="s">
        <v>21</v>
      </c>
      <c r="HQ4" s="259" t="str">
        <f>IF(HQ2&lt;-0.1,HQ2,"")</f>
        <v/>
      </c>
      <c r="HR4" s="259">
        <f>IF(OR(HQ3&gt;=-0.1,HR2&gt;0),0,INDEX(HR44:HR3000,COUNTA(HR44:HR3000))/HR44-1-HQ3)</f>
        <v>3.8440171785911303E-2</v>
      </c>
      <c r="HU4" s="257" t="s">
        <v>1615</v>
      </c>
      <c r="HV4" s="258" t="s">
        <v>21</v>
      </c>
      <c r="HW4" s="259" t="str">
        <f>IF(HW2&lt;-0.1,HW2,"")</f>
        <v/>
      </c>
      <c r="HX4" s="259">
        <f>IF(OR(HW3&gt;=-0.1,HX2&gt;0),0,INDEX(HX44:HX3000,COUNTA(HX44:HX3000))/HX44-1-HW3)</f>
        <v>0</v>
      </c>
      <c r="IA4" s="257" t="s">
        <v>1615</v>
      </c>
      <c r="IB4" s="258" t="s">
        <v>21</v>
      </c>
      <c r="IC4" s="259" t="str">
        <f>IF(IC2&lt;-0.1,IC2,"")</f>
        <v/>
      </c>
      <c r="ID4" s="259">
        <f>IF(OR(IC3&gt;=-0.1,ID2&gt;0),0,INDEX(ID44:ID3000,COUNTA(ID44:ID3000))/ID44-1-IC3)</f>
        <v>0</v>
      </c>
      <c r="IG4" s="257" t="s">
        <v>1615</v>
      </c>
      <c r="IH4" s="258" t="s">
        <v>21</v>
      </c>
      <c r="II4" s="259" t="str">
        <f>IF(II2&lt;-0.1,II2,"")</f>
        <v/>
      </c>
      <c r="IJ4" s="259">
        <f>IF(OR(II3&gt;=-0.1,IJ2&gt;0),0,INDEX(IJ44:IJ3000,COUNTA(IJ44:IJ3000))/IJ44-1-II3)</f>
        <v>0</v>
      </c>
      <c r="IM4" s="257" t="s">
        <v>1615</v>
      </c>
      <c r="IN4" s="258" t="s">
        <v>21</v>
      </c>
      <c r="IO4" s="259" t="str">
        <f>IF(IO2&lt;-0.1,IO2,"")</f>
        <v/>
      </c>
      <c r="IP4" s="259">
        <f>IF(OR(IO3&gt;=-0.1,IP2&gt;0),0,INDEX(IP44:IP3000,COUNTA(IP44:IP3000))/IP44-1-IO3)</f>
        <v>0</v>
      </c>
      <c r="IS4" s="257" t="s">
        <v>1615</v>
      </c>
      <c r="IT4" s="258" t="s">
        <v>21</v>
      </c>
      <c r="IU4" s="259" t="str">
        <f>IF(IU2&lt;-0.1,IU2,"")</f>
        <v/>
      </c>
      <c r="IV4" s="259">
        <f>IF(OR(IU3&gt;=-0.1,IV2&gt;0),0,INDEX(IV44:IV3000,COUNTA(IV44:IV3000))/IV44-1-IU3)</f>
        <v>0</v>
      </c>
      <c r="IY4" s="257" t="s">
        <v>1615</v>
      </c>
      <c r="IZ4" s="258" t="s">
        <v>21</v>
      </c>
      <c r="JA4" s="259" t="str">
        <f>IF(JA2&lt;-0.1,JA2,"")</f>
        <v/>
      </c>
      <c r="JB4" s="259">
        <f>IF(OR(JA3&gt;=-0.1,JB2&gt;0),0,INDEX(JB44:JB3000,COUNTA(JB44:JB3000))/JB44-1-JA3)</f>
        <v>0</v>
      </c>
      <c r="JD4" s="36"/>
      <c r="JE4" s="257" t="s">
        <v>1615</v>
      </c>
      <c r="JF4" s="258" t="s">
        <v>21</v>
      </c>
      <c r="JG4" s="259" t="str">
        <f>IF(JG2&lt;-0.1,JG2,"")</f>
        <v/>
      </c>
      <c r="JH4" s="259">
        <f>IF(OR(JG3&gt;=-0.1,JH2&gt;0),0,INDEX(JH44:JH3000,COUNTA(JH44:JH3000))/JH44-1-JG3)</f>
        <v>0</v>
      </c>
      <c r="JK4" s="83"/>
      <c r="JL4" s="41"/>
      <c r="JM4" s="63"/>
      <c r="JN4" s="36"/>
      <c r="JO4" s="36"/>
      <c r="JQ4" s="83"/>
      <c r="JR4" s="41"/>
      <c r="JS4" s="63"/>
      <c r="JT4" s="36"/>
      <c r="JU4" s="36"/>
      <c r="JW4" s="83"/>
      <c r="JX4" s="41"/>
      <c r="JY4" s="63"/>
      <c r="JZ4" s="36"/>
      <c r="KA4" s="36"/>
      <c r="KC4" s="83"/>
      <c r="KD4" s="41"/>
      <c r="KE4" s="63"/>
      <c r="KF4" s="36"/>
      <c r="KG4" s="36"/>
      <c r="KI4" s="83"/>
      <c r="KJ4" s="41"/>
      <c r="KK4" s="63"/>
      <c r="KL4" s="36"/>
      <c r="KM4" s="36"/>
      <c r="KO4" s="83"/>
      <c r="KP4" s="41"/>
      <c r="KQ4" s="63"/>
      <c r="KR4" s="36"/>
      <c r="KS4" s="36"/>
      <c r="KU4" s="83"/>
      <c r="KV4" s="41"/>
      <c r="KW4" s="63"/>
      <c r="KX4" s="36"/>
      <c r="KY4" s="36"/>
      <c r="LA4" s="83"/>
      <c r="LB4" s="41"/>
      <c r="LC4" s="63"/>
      <c r="LD4" s="36"/>
      <c r="LE4" s="36"/>
      <c r="LG4" s="83"/>
      <c r="LH4" s="41"/>
      <c r="LI4" s="63"/>
      <c r="LJ4" s="36"/>
      <c r="LK4" s="36"/>
      <c r="LM4" s="83"/>
      <c r="LN4" s="41"/>
      <c r="LO4" s="63"/>
      <c r="LP4" s="36"/>
      <c r="LQ4" s="36"/>
      <c r="LS4" s="83"/>
      <c r="LT4" s="41"/>
      <c r="LU4" s="63"/>
      <c r="LV4" s="36"/>
      <c r="LW4" s="36"/>
      <c r="LY4" s="83"/>
      <c r="LZ4" s="41"/>
      <c r="MA4" s="63"/>
      <c r="MB4" s="36"/>
      <c r="MC4" s="36"/>
      <c r="ME4" s="83"/>
      <c r="MF4" s="41"/>
      <c r="MG4" s="63"/>
      <c r="MH4" s="36"/>
      <c r="MI4" s="36"/>
      <c r="MK4" s="83"/>
      <c r="ML4" s="41"/>
      <c r="MM4" s="63"/>
      <c r="MN4" s="36"/>
      <c r="MO4" s="36"/>
      <c r="MQ4" s="83"/>
      <c r="MR4" s="41"/>
      <c r="MS4" s="63"/>
      <c r="MT4" s="36"/>
      <c r="MU4" s="36"/>
      <c r="MW4" s="83"/>
      <c r="MX4" s="41"/>
      <c r="MY4" s="63"/>
      <c r="MZ4" s="36"/>
      <c r="NA4" s="36"/>
      <c r="NC4" s="83"/>
      <c r="ND4" s="41"/>
      <c r="NE4" s="63"/>
      <c r="NF4" s="36"/>
      <c r="NG4" s="36"/>
      <c r="NI4" s="83"/>
      <c r="NJ4" s="41"/>
      <c r="NK4" s="63"/>
      <c r="NL4" s="36"/>
      <c r="NM4" s="36"/>
      <c r="NO4" s="83"/>
      <c r="NP4" s="41"/>
      <c r="NQ4" s="63"/>
      <c r="NR4" s="36"/>
      <c r="NS4" s="36"/>
      <c r="NU4" s="83"/>
      <c r="NV4" s="41"/>
      <c r="NW4" s="63"/>
      <c r="NX4" s="36"/>
      <c r="NY4" s="36"/>
      <c r="OA4" s="83"/>
      <c r="OB4" s="41"/>
      <c r="OC4" s="63"/>
      <c r="OD4" s="36"/>
      <c r="OE4" s="36"/>
      <c r="OG4" s="83"/>
      <c r="OH4" s="41"/>
      <c r="OI4" s="63"/>
      <c r="OJ4" s="36"/>
      <c r="OK4" s="36"/>
      <c r="OM4" s="83"/>
      <c r="ON4" s="41"/>
      <c r="OO4" s="63"/>
      <c r="OP4" s="36"/>
      <c r="OQ4" s="36"/>
      <c r="OS4" s="83"/>
      <c r="OT4" s="41"/>
      <c r="OU4" s="63"/>
      <c r="OV4" s="36"/>
      <c r="OW4" s="36"/>
      <c r="OY4" s="83"/>
      <c r="OZ4" s="41"/>
      <c r="PA4" s="63"/>
      <c r="PB4" s="36"/>
      <c r="PC4" s="36"/>
    </row>
    <row r="5" spans="1:419" ht="65.25" customHeight="1">
      <c r="A5" s="257" t="s">
        <v>1618</v>
      </c>
      <c r="B5" s="258" t="s">
        <v>22</v>
      </c>
      <c r="D5" s="260">
        <f>-(MAX(D45:D3001)-INDEX(D45:D3001,COUNTA(D45:D3001)))/MAX(D45:D3001)</f>
        <v>-3.3077377436503276E-2</v>
      </c>
      <c r="E5" s="260"/>
      <c r="G5" s="257" t="s">
        <v>1618</v>
      </c>
      <c r="H5" s="258" t="s">
        <v>22</v>
      </c>
      <c r="I5" s="74"/>
      <c r="J5" s="260"/>
      <c r="L5" s="237"/>
      <c r="M5" s="257" t="s">
        <v>1618</v>
      </c>
      <c r="N5" s="258" t="s">
        <v>22</v>
      </c>
      <c r="O5" s="74"/>
      <c r="P5" s="260">
        <f>-(MAX(P44:P3000)-INDEX(P44:P3000,COUNTA(P44:P3000)))/MAX(P44:P3000)</f>
        <v>-8.4420567920183414E-3</v>
      </c>
      <c r="Q5" s="260"/>
      <c r="S5" s="257" t="s">
        <v>1618</v>
      </c>
      <c r="T5" s="258" t="s">
        <v>22</v>
      </c>
      <c r="U5" s="74"/>
      <c r="V5" s="260">
        <f>-(MAX(V44:V3000)-INDEX(V44:V3000,COUNTA(V44:V3000)))/MAX(V44:V3000)</f>
        <v>-2.2690272690272677E-2</v>
      </c>
      <c r="W5" s="36"/>
      <c r="Y5" s="257" t="s">
        <v>1618</v>
      </c>
      <c r="Z5" s="258" t="s">
        <v>22</v>
      </c>
      <c r="AA5" s="74"/>
      <c r="AB5" s="260">
        <f>-(MAX(AB44:AB3000)-INDEX(AB44:AB3000,COUNTA(AB44:AB3000)))/MAX(AB44:AB3000)</f>
        <v>-1.3156785021506332E-2</v>
      </c>
      <c r="AC5" s="36"/>
      <c r="AE5" s="257" t="s">
        <v>1618</v>
      </c>
      <c r="AF5" s="258" t="s">
        <v>22</v>
      </c>
      <c r="AG5" s="74"/>
      <c r="AH5" s="260">
        <f>-(MAX(AH44:AH3000)-INDEX(AH44:AH3000,COUNTA(AH44:AH3000)))/MAX(AH44:AH3000)</f>
        <v>-9.3949789490097423E-3</v>
      </c>
      <c r="AI5" s="260"/>
      <c r="AK5" s="257" t="s">
        <v>1618</v>
      </c>
      <c r="AL5" s="258" t="s">
        <v>22</v>
      </c>
      <c r="AM5" s="74"/>
      <c r="AN5" s="260">
        <f>-(MAX(AN44:AN3000)-INDEX(AN44:AN3000,COUNTA(AN44:AN3000)))/MAX(AN44:AN3000)</f>
        <v>-2.9712163416898821E-2</v>
      </c>
      <c r="AQ5" s="257" t="s">
        <v>1618</v>
      </c>
      <c r="AR5" s="258" t="s">
        <v>22</v>
      </c>
      <c r="AS5" s="74"/>
      <c r="AT5" s="260">
        <f>-(MAX(AT44:AT3000)-INDEX(AT44:AT3000,COUNTA(AT44:AT3000)))/MAX(AT44:AT3000)</f>
        <v>-1.3218098627351307E-2</v>
      </c>
      <c r="AU5" s="36"/>
      <c r="AW5" s="257" t="s">
        <v>1618</v>
      </c>
      <c r="AX5" s="258" t="s">
        <v>22</v>
      </c>
      <c r="AY5" s="74"/>
      <c r="AZ5" s="260">
        <f>-(MAX(AZ44:AZ3000)-INDEX(AZ44:AZ3000,COUNTA(AZ44:AZ3000)))/MAX(AZ44:AZ3000)</f>
        <v>-3.6680876375533231E-3</v>
      </c>
      <c r="BA5" s="36"/>
      <c r="BC5" s="257" t="s">
        <v>1618</v>
      </c>
      <c r="BD5" s="258" t="s">
        <v>22</v>
      </c>
      <c r="BE5" s="74"/>
      <c r="BF5" s="260">
        <f>-(MAX(BF44:BF3000)-INDEX(BF44:BF3000,COUNTA(BF44:BF3000)))/MAX(BF44:BF3000)</f>
        <v>-1.1248918373233385E-2</v>
      </c>
      <c r="BG5" s="36"/>
      <c r="BI5" s="257" t="s">
        <v>1618</v>
      </c>
      <c r="BJ5" s="258" t="s">
        <v>22</v>
      </c>
      <c r="BK5" s="74"/>
      <c r="BL5" s="260">
        <f>-(MAX(BL44:BL3000)-INDEX(BL44:BL3000,COUNTA(BL44:BL3000)))/MAX(BL44:BL3000)</f>
        <v>-5.7717533887188512E-2</v>
      </c>
      <c r="BM5" s="36"/>
      <c r="BO5" s="257" t="s">
        <v>1618</v>
      </c>
      <c r="BP5" s="258" t="s">
        <v>22</v>
      </c>
      <c r="BQ5" s="74"/>
      <c r="BR5" s="260">
        <f>-(MAX(BR44:BR3000)-INDEX(BR44:BR3000,COUNTA(BR44:BR3000)))/MAX(BR44:BR3000)</f>
        <v>-5.2631578947367821E-3</v>
      </c>
      <c r="BS5" s="36"/>
      <c r="BU5" s="257" t="s">
        <v>1618</v>
      </c>
      <c r="BV5" s="258" t="s">
        <v>22</v>
      </c>
      <c r="BW5" s="74"/>
      <c r="BX5" s="260">
        <f>-(MAX(BX44:BX3000)-INDEX(BX44:BX3000,COUNTA(BX44:BX3000)))/MAX(BX44:BX3000)</f>
        <v>-5.8164827197293191E-2</v>
      </c>
      <c r="BY5" s="36"/>
      <c r="CA5" s="257" t="s">
        <v>1618</v>
      </c>
      <c r="CB5" s="258" t="s">
        <v>22</v>
      </c>
      <c r="CC5" s="74"/>
      <c r="CD5" s="260">
        <f>-(MAX(CD44:CD3000)-INDEX(CD44:CD3000,COUNTA(CD44:CD3000)))/MAX(CD44:CD3000)</f>
        <v>-1.5797788309636664E-2</v>
      </c>
      <c r="CE5" s="36"/>
      <c r="CG5" s="257" t="s">
        <v>1618</v>
      </c>
      <c r="CH5" s="258" t="s">
        <v>22</v>
      </c>
      <c r="CI5" s="74"/>
      <c r="CJ5" s="260">
        <f>-(MAX(CJ44:CJ3000)-INDEX(CJ44:CJ3000,COUNTA(CJ44:CJ3000)))/MAX(CJ44:CJ3000)</f>
        <v>-4.7385722260125301E-2</v>
      </c>
      <c r="CK5" s="36"/>
      <c r="CM5" s="257" t="s">
        <v>1618</v>
      </c>
      <c r="CN5" s="258" t="s">
        <v>22</v>
      </c>
      <c r="CO5" s="74"/>
      <c r="CP5" s="260">
        <f>-(MAX(CP44:CP3000)-INDEX(CP44:CP3000,COUNTA(CP44:CP3000)))/MAX(CP44:CP3000)</f>
        <v>-1.1680143755615364E-2</v>
      </c>
      <c r="CQ5" s="36"/>
      <c r="CS5" s="257" t="s">
        <v>1618</v>
      </c>
      <c r="CT5" s="258" t="s">
        <v>22</v>
      </c>
      <c r="CU5" s="74"/>
      <c r="CV5" s="260">
        <f>-(MAX(CV44:CV3000)-INDEX(CV44:CV3000,COUNTA(CV44:CV3000)))/MAX(CV44:CV3000)</f>
        <v>-7.4211502782931416E-3</v>
      </c>
      <c r="CW5" s="36"/>
      <c r="CY5" s="257" t="s">
        <v>1618</v>
      </c>
      <c r="CZ5" s="258" t="s">
        <v>22</v>
      </c>
      <c r="DA5" s="74"/>
      <c r="DB5" s="260">
        <f>-(MAX(DB44:DB3000)-INDEX(DB44:DB3000,COUNTA(DB44:DB3000)))/MAX(DB44:DB3000)</f>
        <v>-3.4669986685341755E-2</v>
      </c>
      <c r="DC5" s="36"/>
      <c r="DE5" s="257" t="s">
        <v>1618</v>
      </c>
      <c r="DF5" s="258" t="s">
        <v>22</v>
      </c>
      <c r="DG5" s="74"/>
      <c r="DH5" s="260">
        <f>-(MAX(DH44:DH3000)-INDEX(DH44:DH3000,COUNTA(DH44:DH3000)))/MAX(DH44:DH3000)</f>
        <v>-9.9973411326774883E-2</v>
      </c>
      <c r="DI5" s="36"/>
      <c r="DK5" s="257" t="s">
        <v>1618</v>
      </c>
      <c r="DL5" s="258" t="s">
        <v>22</v>
      </c>
      <c r="DM5" s="74"/>
      <c r="DN5" s="260">
        <f>-(MAX(DN44:DN3000)-INDEX(DN44:DN3000,COUNTA(DN44:DN3000)))/MAX(DN44:DN3000)</f>
        <v>-4.9622345731794255E-2</v>
      </c>
      <c r="DO5" s="36"/>
      <c r="DQ5" s="257" t="s">
        <v>1618</v>
      </c>
      <c r="DR5" s="258" t="s">
        <v>22</v>
      </c>
      <c r="DS5" s="74"/>
      <c r="DT5" s="260">
        <f>-(MAX(DT44:DT3000)-INDEX(DT44:DT3000,COUNTA(DT44:DT3000)))/MAX(DT44:DT3000)</f>
        <v>-5.9832228762107892E-2</v>
      </c>
      <c r="DU5" s="36"/>
      <c r="DW5" s="257" t="s">
        <v>1618</v>
      </c>
      <c r="DX5" s="258" t="s">
        <v>22</v>
      </c>
      <c r="DY5" s="74"/>
      <c r="DZ5" s="260">
        <f>-(MAX(DZ44:DZ3000)-INDEX(DZ44:DZ3000,COUNTA(DZ44:DZ3000)))/MAX(DZ44:DZ3000)</f>
        <v>-0.15595640736565203</v>
      </c>
      <c r="EA5" s="230" t="s">
        <v>1619</v>
      </c>
      <c r="EC5" s="257" t="s">
        <v>1618</v>
      </c>
      <c r="ED5" s="258" t="s">
        <v>22</v>
      </c>
      <c r="EE5" s="74"/>
      <c r="EF5" s="260">
        <f>-(MAX(EF44:EF3000)-INDEX(EF44:EF3000,COUNTA(EF44:EF3000)))/MAX(EF44:EF3000)</f>
        <v>-9.6793708408953495E-3</v>
      </c>
      <c r="EG5" s="36"/>
      <c r="EI5" s="257" t="s">
        <v>1618</v>
      </c>
      <c r="EJ5" s="258" t="s">
        <v>22</v>
      </c>
      <c r="EK5" s="74"/>
      <c r="EL5" s="260">
        <f>-(MAX(EL44:EL3000)-INDEX(EL44:EL3000,COUNTA(EL44:EL3000)))/MAX(EL44:EL3000)</f>
        <v>-3.7789324515824313E-2</v>
      </c>
      <c r="EM5" s="36"/>
      <c r="EO5" s="257" t="s">
        <v>1618</v>
      </c>
      <c r="EP5" s="258" t="s">
        <v>22</v>
      </c>
      <c r="EQ5" s="74"/>
      <c r="ER5" s="260">
        <f>-(MAX(ER44:ER3000)-INDEX(ER44:ER3000,COUNTA(ER44:ER3000)))/MAX(ER44:ER3000)</f>
        <v>-9.5823095823095811E-2</v>
      </c>
      <c r="ES5" s="36"/>
      <c r="EU5" s="257" t="s">
        <v>1618</v>
      </c>
      <c r="EV5" s="258" t="s">
        <v>22</v>
      </c>
      <c r="EW5" s="74"/>
      <c r="EX5" s="260">
        <f>-(MAX(EX44:EX3000)-INDEX(EX44:EX3000,COUNTA(EX44:EX3000)))/MAX(EX44:EX3000)</f>
        <v>-0.13778421958510745</v>
      </c>
      <c r="EY5" s="36"/>
      <c r="FA5" s="257" t="s">
        <v>1618</v>
      </c>
      <c r="FB5" s="258" t="s">
        <v>22</v>
      </c>
      <c r="FC5" s="74"/>
      <c r="FD5" s="260">
        <f>-(MAX(FD44:FD3000)-INDEX(FD44:FD3000,COUNTA(FD44:FD3000)))/MAX(FD44:FD3000)</f>
        <v>-0.10689990281827005</v>
      </c>
      <c r="FE5" s="36"/>
      <c r="FG5" s="257" t="s">
        <v>1618</v>
      </c>
      <c r="FH5" s="258" t="s">
        <v>22</v>
      </c>
      <c r="FI5" s="74"/>
      <c r="FJ5" s="260">
        <f>-(MAX(FJ44:FJ3000)-INDEX(FJ44:FJ3000,COUNTA(FJ44:FJ3000)))/MAX(FJ44:FJ3000)</f>
        <v>-0.20129317679087974</v>
      </c>
      <c r="FK5" s="230" t="s">
        <v>1620</v>
      </c>
      <c r="FM5" s="257" t="s">
        <v>1618</v>
      </c>
      <c r="FN5" s="258" t="s">
        <v>22</v>
      </c>
      <c r="FO5" s="74"/>
      <c r="FP5" s="260">
        <f>-(MAX(FP44:FP3000)-INDEX(FP44:FP3000,COUNTA(FP44:FP3000)))/MAX(FP44:FP3000)</f>
        <v>-8.558243602293375E-2</v>
      </c>
      <c r="FQ5" s="36"/>
      <c r="FS5" s="257" t="s">
        <v>1618</v>
      </c>
      <c r="FT5" s="258" t="s">
        <v>22</v>
      </c>
      <c r="FU5" s="74"/>
      <c r="FV5" s="260">
        <f>-(MAX(FV44:FV3000)-INDEX(FV44:FV3000,COUNTA(FV44:FV3000)))/MAX(FV44:FV3000)</f>
        <v>-0.13562739431413401</v>
      </c>
      <c r="FW5" s="36"/>
      <c r="FY5" s="257" t="s">
        <v>1618</v>
      </c>
      <c r="FZ5" s="258" t="s">
        <v>22</v>
      </c>
      <c r="GA5" s="74"/>
      <c r="GB5" s="260">
        <f>-(MAX(GB44:GB3000)-INDEX(GB44:GB3000,COUNTA(GB44:GB3000)))/MAX(GB44:GB3000)</f>
        <v>-3.718669107898237E-2</v>
      </c>
      <c r="GE5" s="257" t="s">
        <v>1618</v>
      </c>
      <c r="GF5" s="258" t="s">
        <v>22</v>
      </c>
      <c r="GG5" s="74"/>
      <c r="GH5" s="260">
        <f>-(MAX(GH44:GH3000)-INDEX(GH44:GH3000,COUNTA(GH44:GH3000)))/MAX(GH44:GH3000)</f>
        <v>-4.9141503848431085E-2</v>
      </c>
      <c r="GK5" s="257" t="s">
        <v>1618</v>
      </c>
      <c r="GL5" s="258" t="s">
        <v>22</v>
      </c>
      <c r="GM5" s="74"/>
      <c r="GN5" s="260">
        <f>-(MAX(GN44:GN3000)-INDEX(GN44:GN3000,COUNTA(GN44:GN3000)))/MAX(GN44:GN3000)</f>
        <v>-0.10167130919220049</v>
      </c>
      <c r="GQ5" s="257" t="s">
        <v>1618</v>
      </c>
      <c r="GR5" s="258" t="s">
        <v>22</v>
      </c>
      <c r="GS5" s="74"/>
      <c r="GT5" s="260">
        <f>-(MAX(GT44:GT3000)-INDEX(GT44:GT3000,COUNTA(GT44:GT3000)))/MAX(GT44:GT3000)</f>
        <v>-3.2198952879581098E-2</v>
      </c>
      <c r="GW5" s="257" t="s">
        <v>1618</v>
      </c>
      <c r="GX5" s="258" t="s">
        <v>22</v>
      </c>
      <c r="GY5" s="74"/>
      <c r="GZ5" s="260">
        <f>-(MAX(GZ44:GZ3000)-INDEX(GZ44:GZ3000,COUNTA(GZ44:GZ3000)))/MAX(GZ44:GZ3000)</f>
        <v>-0.12133637595379021</v>
      </c>
      <c r="HC5" s="257" t="s">
        <v>1618</v>
      </c>
      <c r="HD5" s="258" t="s">
        <v>22</v>
      </c>
      <c r="HE5" s="74"/>
      <c r="HF5" s="260">
        <f>-(MAX(HF44:HF3000)-INDEX(HF44:HF3000,COUNTA(HF44:HF3000)))/MAX(HF44:HF3000)</f>
        <v>-0.10509400610637955</v>
      </c>
      <c r="HI5" s="257" t="s">
        <v>1618</v>
      </c>
      <c r="HJ5" s="258" t="s">
        <v>22</v>
      </c>
      <c r="HK5" s="74"/>
      <c r="HL5" s="260">
        <f>-(MAX(HL44:HL3000)-INDEX(HL44:HL3000,COUNTA(HL44:HL3000)))/MAX(HL44:HL3000)</f>
        <v>-5.3162236480293355E-2</v>
      </c>
      <c r="HO5" s="257" t="s">
        <v>1618</v>
      </c>
      <c r="HP5" s="258" t="s">
        <v>22</v>
      </c>
      <c r="HQ5" s="74"/>
      <c r="HR5" s="260">
        <f>-(MAX(HR44:HR3000)-INDEX(HR44:HR3000,COUNTA(HR44:HR3000)))/MAX(HR44:HR3000)</f>
        <v>-9.6228694135015419E-2</v>
      </c>
      <c r="HU5" s="257" t="s">
        <v>1618</v>
      </c>
      <c r="HV5" s="258" t="s">
        <v>22</v>
      </c>
      <c r="HW5" s="74"/>
      <c r="HX5" s="260">
        <f>-(MAX(HX44:HX3000)-INDEX(HX44:HX3000,COUNTA(HX44:HX3000)))/MAX(HX44:HX3000)</f>
        <v>-2.3564954682779408E-2</v>
      </c>
      <c r="IA5" s="257" t="s">
        <v>1618</v>
      </c>
      <c r="IB5" s="258" t="s">
        <v>22</v>
      </c>
      <c r="IC5" s="74"/>
      <c r="ID5" s="260">
        <f>-(MAX(ID44:ID3000)-INDEX(ID44:ID3000,COUNTA(ID44:ID3000)))/MAX(ID44:ID3000)</f>
        <v>-1.8975332068311211E-3</v>
      </c>
      <c r="IG5" s="257" t="s">
        <v>1618</v>
      </c>
      <c r="IH5" s="258" t="s">
        <v>22</v>
      </c>
      <c r="II5" s="74"/>
      <c r="IJ5" s="260">
        <f>-(MAX(IJ44:IJ3000)-INDEX(IJ44:IJ3000,COUNTA(IJ44:IJ3000)))/MAX(IJ44:IJ3000)</f>
        <v>-2.4364312926375545E-2</v>
      </c>
      <c r="IM5" s="257" t="s">
        <v>1618</v>
      </c>
      <c r="IN5" s="258" t="s">
        <v>22</v>
      </c>
      <c r="IO5" s="74"/>
      <c r="IP5" s="260">
        <f>-(MAX(IP44:IP3000)-INDEX(IP44:IP3000,COUNTA(IP44:IP3000)))/MAX(IP44:IP3000)</f>
        <v>-1.0661969219358488E-2</v>
      </c>
      <c r="IS5" s="257" t="s">
        <v>1618</v>
      </c>
      <c r="IT5" s="258" t="s">
        <v>22</v>
      </c>
      <c r="IU5" s="74"/>
      <c r="IV5" s="260">
        <f>-(MAX(IV44:IV3000)-INDEX(IV44:IV3000,COUNTA(IV44:IV3000)))/MAX(IV44:IV3000)</f>
        <v>-2.1767479185475024E-2</v>
      </c>
      <c r="IY5" s="257" t="s">
        <v>1618</v>
      </c>
      <c r="IZ5" s="258" t="s">
        <v>22</v>
      </c>
      <c r="JA5" s="74"/>
      <c r="JB5" s="260">
        <f>-(MAX(JB44:JB3000)-INDEX(JB44:JB3000,COUNTA(JB44:JB3000)))/MAX(JB44:JB3000)</f>
        <v>-7.4547390841319446E-3</v>
      </c>
      <c r="JD5" s="36"/>
      <c r="JE5" s="257" t="s">
        <v>1618</v>
      </c>
      <c r="JF5" s="258" t="s">
        <v>22</v>
      </c>
      <c r="JG5" s="74"/>
      <c r="JH5" s="260">
        <f>-(MAX(JH44:JH3000)-INDEX(JH44:JH3000,COUNTA(JH44:JH3000)))/MAX(JH44:JH3000)</f>
        <v>-3.030959082052251E-3</v>
      </c>
      <c r="JK5" s="83"/>
      <c r="JL5" s="41"/>
      <c r="JM5" s="64"/>
      <c r="JN5" s="139"/>
      <c r="JO5" s="36"/>
      <c r="JQ5" s="83"/>
      <c r="JR5" s="41"/>
      <c r="JS5" s="64"/>
      <c r="JT5" s="139"/>
      <c r="JU5" s="36"/>
      <c r="JW5" s="83"/>
      <c r="JX5" s="41"/>
      <c r="JY5" s="64"/>
      <c r="JZ5" s="139"/>
      <c r="KA5" s="36"/>
      <c r="KC5" s="83"/>
      <c r="KD5" s="41"/>
      <c r="KE5" s="64"/>
      <c r="KF5" s="139"/>
      <c r="KG5" s="36"/>
      <c r="KI5" s="83"/>
      <c r="KJ5" s="41"/>
      <c r="KK5" s="64"/>
      <c r="KL5" s="139"/>
      <c r="KM5" s="36"/>
      <c r="KO5" s="83"/>
      <c r="KP5" s="41"/>
      <c r="KQ5" s="64"/>
      <c r="KR5" s="139"/>
      <c r="KS5" s="36"/>
      <c r="KU5" s="83"/>
      <c r="KV5" s="41"/>
      <c r="KW5" s="64"/>
      <c r="KX5" s="139"/>
      <c r="KY5" s="36"/>
      <c r="LA5" s="83"/>
      <c r="LB5" s="41"/>
      <c r="LC5" s="64"/>
      <c r="LD5" s="139"/>
      <c r="LE5" s="36"/>
      <c r="LG5" s="83"/>
      <c r="LH5" s="41"/>
      <c r="LI5" s="64"/>
      <c r="LJ5" s="139"/>
      <c r="LK5" s="36"/>
      <c r="LM5" s="83"/>
      <c r="LN5" s="41"/>
      <c r="LO5" s="64"/>
      <c r="LP5" s="139"/>
      <c r="LQ5" s="36"/>
      <c r="LS5" s="83"/>
      <c r="LT5" s="41"/>
      <c r="LU5" s="64"/>
      <c r="LV5" s="139"/>
      <c r="LW5" s="36"/>
      <c r="LY5" s="83"/>
      <c r="LZ5" s="41"/>
      <c r="MA5" s="64"/>
      <c r="MB5" s="139"/>
      <c r="MC5" s="36"/>
      <c r="ME5" s="83"/>
      <c r="MF5" s="41"/>
      <c r="MG5" s="64"/>
      <c r="MH5" s="139"/>
      <c r="MI5" s="36"/>
      <c r="MK5" s="83"/>
      <c r="ML5" s="41"/>
      <c r="MM5" s="64"/>
      <c r="MN5" s="139"/>
      <c r="MO5" s="36"/>
      <c r="MQ5" s="83"/>
      <c r="MR5" s="41"/>
      <c r="MS5" s="64"/>
      <c r="MT5" s="139"/>
      <c r="MU5" s="36"/>
      <c r="MW5" s="83"/>
      <c r="MX5" s="41"/>
      <c r="MY5" s="64"/>
      <c r="MZ5" s="139"/>
      <c r="NA5" s="36"/>
      <c r="NC5" s="83"/>
      <c r="ND5" s="41"/>
      <c r="NE5" s="64"/>
      <c r="NF5" s="139"/>
      <c r="NG5" s="36"/>
      <c r="NI5" s="83"/>
      <c r="NJ5" s="41"/>
      <c r="NK5" s="64"/>
      <c r="NL5" s="139"/>
      <c r="NM5" s="36"/>
      <c r="NO5" s="83"/>
      <c r="NP5" s="41"/>
      <c r="NQ5" s="64"/>
      <c r="NR5" s="139"/>
      <c r="NS5" s="36"/>
      <c r="NU5" s="83"/>
      <c r="NV5" s="41"/>
      <c r="NW5" s="64"/>
      <c r="NX5" s="139"/>
      <c r="NY5" s="36"/>
      <c r="OA5" s="83"/>
      <c r="OB5" s="41"/>
      <c r="OC5" s="64"/>
      <c r="OD5" s="139"/>
      <c r="OE5" s="36"/>
      <c r="OG5" s="83"/>
      <c r="OH5" s="41"/>
      <c r="OI5" s="64"/>
      <c r="OJ5" s="139"/>
      <c r="OK5" s="36"/>
      <c r="OM5" s="83"/>
      <c r="ON5" s="41"/>
      <c r="OO5" s="64"/>
      <c r="OP5" s="139"/>
      <c r="OQ5" s="36"/>
      <c r="OS5" s="83"/>
      <c r="OT5" s="41"/>
      <c r="OU5" s="64"/>
      <c r="OV5" s="139"/>
      <c r="OW5" s="36"/>
      <c r="OY5" s="83"/>
      <c r="OZ5" s="41"/>
      <c r="PA5" s="64"/>
      <c r="PB5" s="139"/>
      <c r="PC5" s="36"/>
    </row>
    <row r="6" spans="1:419">
      <c r="B6" s="74"/>
      <c r="C6" s="259"/>
      <c r="D6" s="259"/>
      <c r="E6" s="259"/>
      <c r="G6" s="54"/>
      <c r="I6" s="36"/>
      <c r="M6" s="54"/>
      <c r="O6" s="36"/>
      <c r="Q6" s="42"/>
      <c r="S6" s="54"/>
      <c r="U6" s="36"/>
      <c r="W6" s="42"/>
      <c r="Y6" s="54"/>
      <c r="AA6" s="36"/>
      <c r="AC6" s="42"/>
      <c r="AE6" s="54"/>
      <c r="AG6" s="36"/>
      <c r="AK6" s="54"/>
      <c r="AM6" s="36"/>
      <c r="AQ6" s="54"/>
      <c r="AS6" s="36"/>
      <c r="AU6" s="42"/>
      <c r="AW6" s="54"/>
      <c r="AY6" s="36"/>
      <c r="BA6" s="42"/>
      <c r="BC6" s="54"/>
      <c r="BE6" s="36"/>
      <c r="BG6" s="42"/>
      <c r="BI6" s="54"/>
      <c r="BK6" s="36"/>
      <c r="BM6" s="42"/>
      <c r="BO6" s="54"/>
      <c r="BQ6" s="36"/>
      <c r="BS6" s="42"/>
      <c r="BU6" s="54"/>
      <c r="BW6" s="36"/>
      <c r="BY6" s="42"/>
      <c r="CA6" s="54"/>
      <c r="CC6" s="36"/>
      <c r="CE6" s="42"/>
      <c r="CG6" s="54"/>
      <c r="CI6" s="36"/>
      <c r="CK6" s="42"/>
      <c r="CM6" s="54"/>
      <c r="CO6" s="36"/>
      <c r="CQ6" s="42"/>
      <c r="CS6" s="54"/>
      <c r="CU6" s="36">
        <f>INDEX(CU44:CU3000,COUNTA(CU44:CU3000))/CU44-1</f>
        <v>-1.4550931062130568E-3</v>
      </c>
      <c r="CW6" s="42"/>
      <c r="CY6" s="54"/>
      <c r="DA6" s="36">
        <f>INDEX(DA44:DA3000,COUNTA(DA44:DA3000))/DA44-1</f>
        <v>-2.2926678765967323E-2</v>
      </c>
      <c r="DC6" s="42"/>
      <c r="DE6" s="54"/>
      <c r="DG6" s="36">
        <f>INDEX(DG44:DG3000,COUNTA(DG44:DG3000))/DG44-1</f>
        <v>1.6821549308077222E-2</v>
      </c>
      <c r="DI6" s="42"/>
      <c r="DK6" s="54"/>
      <c r="DM6" s="36">
        <f>INDEX(DM44:DM3000,COUNTA(DM44:DM3000))/DM44-1</f>
        <v>1.5137652933883139E-2</v>
      </c>
      <c r="DO6" s="42"/>
      <c r="DQ6" s="54"/>
      <c r="DS6" s="36">
        <f>INDEX(DS44:DS3000,COUNTA(DS44:DS3000))/DS44-1</f>
        <v>1.8117546818741559E-2</v>
      </c>
      <c r="DU6" s="42"/>
      <c r="DW6" s="54"/>
      <c r="DY6" s="36">
        <f>INDEX(DY44:DY3000,COUNTA(DY44:DY3000))/DY44-1</f>
        <v>5.0524830613045024E-2</v>
      </c>
      <c r="EA6" s="42"/>
      <c r="EC6" s="54"/>
      <c r="EE6" s="36">
        <f>INDEX(EE44:EE3000,COUNTA(EE44:EE3000))/EE44-1</f>
        <v>0.10034247144171182</v>
      </c>
      <c r="EG6" s="42"/>
      <c r="EI6" s="54"/>
      <c r="EK6" s="36">
        <f>INDEX(EK44:EK3000,COUNTA(EK44:EK3000))/EK44-1</f>
        <v>-3.6661158302211505E-2</v>
      </c>
      <c r="EM6" s="42"/>
      <c r="EO6" s="54"/>
      <c r="EQ6" s="36">
        <f>INDEX(EQ44:EQ3000,COUNTA(EQ44:EQ3000))/EQ44-1</f>
        <v>-9.7049305139764952E-2</v>
      </c>
      <c r="ES6" s="42"/>
      <c r="EU6" s="54"/>
      <c r="EW6" s="36">
        <f>INDEX(EW44:EW3000,COUNTA(EW44:EW3000))/EW44-1</f>
        <v>-9.3497847439882542E-2</v>
      </c>
      <c r="EY6" s="42"/>
      <c r="FA6" s="54"/>
      <c r="FC6" s="36">
        <f>INDEX(FC44:FC3000,COUNTA(FC44:FC3000))/FC44-1</f>
        <v>-0.10653364940481613</v>
      </c>
      <c r="FE6" s="42"/>
      <c r="FG6" s="54"/>
      <c r="FI6" s="36">
        <f>INDEX(FI44:FI3000,COUNTA(FI44:FI3000))/FI44-1</f>
        <v>-9.6614843355514624E-2</v>
      </c>
      <c r="FK6" s="42"/>
      <c r="FM6" s="54"/>
      <c r="FO6" s="36">
        <f>INDEX(FO44:FO3000,COUNTA(FO44:FO3000))/FO44-1</f>
        <v>-9.6323280006362144E-2</v>
      </c>
      <c r="FQ6" s="42"/>
      <c r="FS6" s="54"/>
      <c r="FU6" s="36">
        <f>INDEX(FU44:FU3000,COUNTA(FU44:FU3000))/FU44-1</f>
        <v>-4.8106018266013906E-2</v>
      </c>
      <c r="FW6" s="42"/>
      <c r="FY6" s="54"/>
      <c r="GA6" s="36">
        <f>INDEX(GA44:GA3000,COUNTA(GA44:GA3000))/GA44-1</f>
        <v>-0.15243742271503846</v>
      </c>
      <c r="GE6" s="54"/>
      <c r="GG6" s="36">
        <f>INDEX(GG44:GG3000,COUNTA(GG44:GG3000))/GG44-1</f>
        <v>-2.4538526622827184E-2</v>
      </c>
      <c r="GK6" s="54"/>
      <c r="GM6" s="36">
        <f>INDEX(GM44:GM3000,COUNTA(GM44:GM3000))/GM44-1</f>
        <v>-0.15061119693771341</v>
      </c>
      <c r="GQ6" s="54"/>
      <c r="GS6" s="36">
        <f>INDEX(GS44:GS3000,COUNTA(GS44:GS3000))/GS44-1</f>
        <v>-0.15407403681521381</v>
      </c>
      <c r="GW6" s="54"/>
      <c r="GY6" s="36">
        <f>INDEX(GY44:GY3000,COUNTA(GY44:GY3000))/GY44-1</f>
        <v>-0.14981710111634006</v>
      </c>
      <c r="HC6" s="54"/>
      <c r="HE6" s="36">
        <f>INDEX(HE44:HE3000,COUNTA(HE44:HE3000))/HE44-1</f>
        <v>-0.13293749800175569</v>
      </c>
      <c r="HI6" s="54"/>
      <c r="HK6" s="36">
        <f>INDEX(HK44:HK3000,COUNTA(HK44:HK3000))/HK44-1</f>
        <v>-0.16345768182492892</v>
      </c>
      <c r="HO6" s="54"/>
      <c r="HP6" s="21"/>
      <c r="HQ6" s="36">
        <f>INDEX(HQ44:HQ3000,COUNTA(HQ44:HQ3000))/HQ44-1</f>
        <v>-0.13466886592092675</v>
      </c>
      <c r="HR6" s="36"/>
      <c r="HU6" s="54"/>
      <c r="HV6" s="21"/>
      <c r="HW6" s="36">
        <f>INDEX(HW44:HW3000,COUNTA(HW44:HW3000))/HW44-1</f>
        <v>7.1998413786708015E-2</v>
      </c>
      <c r="HX6" s="36"/>
      <c r="IA6" s="54"/>
      <c r="IB6" s="21"/>
      <c r="IC6" s="36">
        <f>INDEX(IC44:IC3000,COUNTA(IC44:IC3000))/IC44-1</f>
        <v>5.6196785317115472E-2</v>
      </c>
      <c r="ID6" s="36"/>
      <c r="IG6" s="54"/>
      <c r="IH6" s="21"/>
      <c r="II6" s="36">
        <f>INDEX(II44:II3000,COUNTA(II44:II3000))/II44-1</f>
        <v>3.8476775578350164E-2</v>
      </c>
      <c r="IJ6" s="36"/>
      <c r="IM6" s="54"/>
      <c r="IN6" s="21"/>
      <c r="IO6" s="36">
        <f>INDEX(IO44:IO3000,COUNTA(IO44:IO3000))/IO44-1</f>
        <v>8.6637871715528059E-2</v>
      </c>
      <c r="IP6" s="36"/>
      <c r="IS6" s="54"/>
      <c r="IT6" s="21"/>
      <c r="IU6" s="36">
        <f>INDEX(IU44:IU3000,COUNTA(IU44:IU3000))/IU44-1</f>
        <v>5.8063820896586016E-2</v>
      </c>
      <c r="IV6" s="36"/>
      <c r="IY6" s="54"/>
      <c r="IZ6" s="21"/>
      <c r="JA6" s="36">
        <f>INDEX(JA44:JA3000,COUNTA(JA44:JA3000))/JA44-1</f>
        <v>3.1387651628243862E-2</v>
      </c>
      <c r="JB6" s="36"/>
      <c r="JD6" s="42"/>
      <c r="JE6" s="54"/>
      <c r="JF6" s="21"/>
      <c r="JG6" s="36">
        <f>INDEX(JG44:JG3000,COUNTA(JG44:JG3000))/JG44-1</f>
        <v>3.1136091125083531E-3</v>
      </c>
      <c r="JH6" s="36"/>
      <c r="JK6" s="54"/>
      <c r="JM6" s="36"/>
      <c r="JO6" s="42"/>
      <c r="JQ6" s="54"/>
      <c r="JS6" s="36"/>
      <c r="JU6" s="42"/>
      <c r="JW6" s="54"/>
      <c r="JY6" s="36"/>
      <c r="KA6" s="42"/>
      <c r="KC6" s="54"/>
      <c r="KE6" s="36"/>
      <c r="KG6" s="42"/>
      <c r="KI6" s="54"/>
      <c r="KK6" s="36"/>
      <c r="KM6" s="42"/>
      <c r="KO6" s="54"/>
      <c r="KQ6" s="36"/>
      <c r="KS6" s="42"/>
      <c r="KU6" s="54"/>
      <c r="KW6" s="36"/>
      <c r="KY6" s="42"/>
      <c r="LA6" s="54"/>
      <c r="LC6" s="36"/>
      <c r="LE6" s="42"/>
      <c r="LG6" s="54"/>
      <c r="LI6" s="36"/>
      <c r="LK6" s="42"/>
      <c r="LM6" s="54"/>
      <c r="LO6" s="36"/>
      <c r="LQ6" s="42"/>
      <c r="LS6" s="54"/>
      <c r="LU6" s="36"/>
      <c r="LW6" s="42"/>
      <c r="LY6" s="54"/>
      <c r="MA6" s="36"/>
      <c r="MC6" s="42"/>
      <c r="ME6" s="54"/>
      <c r="MG6" s="36"/>
      <c r="MI6" s="42"/>
      <c r="MK6" s="54"/>
      <c r="MM6" s="36"/>
      <c r="MO6" s="42"/>
      <c r="MQ6" s="54"/>
      <c r="MS6" s="36"/>
      <c r="MU6" s="42"/>
      <c r="MW6" s="54"/>
      <c r="MY6" s="36"/>
      <c r="NA6" s="42"/>
      <c r="NC6" s="54"/>
      <c r="NE6" s="36"/>
      <c r="NG6" s="42"/>
      <c r="NI6" s="54"/>
      <c r="NK6" s="36"/>
      <c r="NM6" s="42"/>
      <c r="NO6" s="54"/>
      <c r="NQ6" s="36"/>
      <c r="NS6" s="42"/>
      <c r="NU6" s="54"/>
      <c r="NW6" s="36"/>
      <c r="NY6" s="42"/>
      <c r="OA6" s="54"/>
      <c r="OC6" s="36"/>
      <c r="OE6" s="42"/>
      <c r="OG6" s="54"/>
      <c r="OI6" s="36"/>
      <c r="OK6" s="42"/>
      <c r="OM6" s="54"/>
      <c r="OO6" s="36"/>
      <c r="OQ6" s="42"/>
      <c r="OS6" s="54"/>
      <c r="OU6" s="36"/>
      <c r="OW6" s="42"/>
      <c r="OY6" s="54"/>
      <c r="PA6" s="36"/>
      <c r="PC6" s="42"/>
    </row>
    <row r="7" spans="1:419">
      <c r="B7" s="74"/>
      <c r="C7" s="259"/>
      <c r="D7" s="52">
        <f>INDEX(A$45:A5001, COUNTA(A$45:A5001))</f>
        <v>44967</v>
      </c>
      <c r="E7" s="259"/>
      <c r="G7" s="54"/>
      <c r="I7" s="36">
        <f>IF(I6&gt;-0.1,I6,"")</f>
        <v>0</v>
      </c>
      <c r="J7" s="52">
        <f>INDEX(G$44:G5000, COUNTA(G$44:G5000))</f>
        <v>44939</v>
      </c>
      <c r="M7" s="54"/>
      <c r="O7" s="36"/>
      <c r="P7" s="52">
        <f>INDEX(M$44:M5000, COUNTA(M$44:M5000))</f>
        <v>44967</v>
      </c>
      <c r="Q7" s="36"/>
      <c r="S7" s="54"/>
      <c r="U7" s="36"/>
      <c r="V7" s="52">
        <f>INDEX(S$44:S5000, COUNTA(S$44:S5000))</f>
        <v>44966</v>
      </c>
      <c r="W7" s="36"/>
      <c r="Y7" s="54"/>
      <c r="AA7" s="36"/>
      <c r="AB7" s="52">
        <f>INDEX(Y$44:Y5000, COUNTA(Y$44:Y5000))</f>
        <v>44967</v>
      </c>
      <c r="AC7" s="36"/>
      <c r="AE7" s="54"/>
      <c r="AG7" s="36"/>
      <c r="AH7" s="52">
        <f>INDEX(AE$44:AE5000, COUNTA(AE$44:AE5000))</f>
        <v>44967</v>
      </c>
      <c r="AK7" s="54"/>
      <c r="AM7" s="36"/>
      <c r="AN7" s="52">
        <f>INDEX(AK$44:AK5000, COUNTA(AK$44:AK5000))</f>
        <v>44967</v>
      </c>
      <c r="AQ7" s="54"/>
      <c r="AS7" s="36"/>
      <c r="AT7" s="52">
        <f>INDEX(AQ$44:AQ5000, COUNTA(AQ$44:AQ5000))</f>
        <v>44966</v>
      </c>
      <c r="AU7" s="36"/>
      <c r="AW7" s="54"/>
      <c r="AY7" s="36"/>
      <c r="AZ7" s="52">
        <f>INDEX(AW$44:AW5000, COUNTA(AW$44:AW5000))</f>
        <v>44967</v>
      </c>
      <c r="BA7" s="36"/>
      <c r="BC7" s="54"/>
      <c r="BE7" s="36"/>
      <c r="BF7" s="52">
        <f>INDEX(BC$44:BC5000, COUNTA(BC$44:BC5000))</f>
        <v>44967</v>
      </c>
      <c r="BG7" s="36"/>
      <c r="BI7" s="54"/>
      <c r="BK7" s="36"/>
      <c r="BL7" s="52">
        <f>INDEX(BI$44:BI5000, COUNTA(BI$44:BI5000))</f>
        <v>44966</v>
      </c>
      <c r="BM7" s="36"/>
      <c r="BO7" s="54"/>
      <c r="BQ7" s="36"/>
      <c r="BR7" s="52">
        <f>INDEX(BO$44:BO5000, COUNTA(BO$44:BO5000))</f>
        <v>44967</v>
      </c>
      <c r="BS7" s="36"/>
      <c r="BU7" s="54"/>
      <c r="BW7" s="36"/>
      <c r="BX7" s="52">
        <f>INDEX(BU$44:BU5000, COUNTA(BU$44:BU5000))</f>
        <v>44967</v>
      </c>
      <c r="BY7" s="36"/>
      <c r="CA7" s="54"/>
      <c r="CC7" s="36"/>
      <c r="CD7" s="52">
        <f>INDEX(CA$44:CA5000, COUNTA(CA$44:CA5000))</f>
        <v>44967</v>
      </c>
      <c r="CE7" s="36"/>
      <c r="CG7" s="54"/>
      <c r="CI7" s="36"/>
      <c r="CJ7" s="52">
        <f>INDEX(CG$44:CG5000, COUNTA(CG$44:CG5000))</f>
        <v>44967</v>
      </c>
      <c r="CK7" s="36"/>
      <c r="CM7" s="54"/>
      <c r="CO7" s="36"/>
      <c r="CP7" s="52">
        <f>INDEX(CM$44:CM5000, COUNTA(CM$44:CM5000))</f>
        <v>44967</v>
      </c>
      <c r="CQ7" s="36"/>
      <c r="CS7" s="54"/>
      <c r="CU7" s="36">
        <f>IF(CU6&gt;-0.1,CU6,"")</f>
        <v>-1.4550931062130568E-3</v>
      </c>
      <c r="CV7" s="52">
        <f>INDEX(CS$44:CS5000, COUNTA(CS$44:CS5000))</f>
        <v>44967</v>
      </c>
      <c r="CW7" s="36"/>
      <c r="CY7" s="54"/>
      <c r="DA7" s="36">
        <f>IF(DA6&gt;-0.1,DA6,"")</f>
        <v>-2.2926678765967323E-2</v>
      </c>
      <c r="DB7" s="52">
        <f>INDEX(CY$44:CY5000, COUNTA(CY$44:CY5000))</f>
        <v>44967</v>
      </c>
      <c r="DC7" s="36"/>
      <c r="DE7" s="54"/>
      <c r="DG7" s="36">
        <f>IF(DG6&gt;-0.1,DG6,"")</f>
        <v>1.6821549308077222E-2</v>
      </c>
      <c r="DH7" s="52">
        <f>INDEX(DE$44:DE5000, COUNTA(DE$44:DE5000))</f>
        <v>44967</v>
      </c>
      <c r="DI7" s="36"/>
      <c r="DK7" s="54"/>
      <c r="DM7" s="36">
        <f>IF(DM6&gt;-0.1,DM6,"")</f>
        <v>1.5137652933883139E-2</v>
      </c>
      <c r="DN7" s="52">
        <f>INDEX(DK$44:DK5000, COUNTA(DK$44:DK5000))</f>
        <v>44967</v>
      </c>
      <c r="DO7" s="36"/>
      <c r="DQ7" s="54"/>
      <c r="DS7" s="36">
        <f>IF(DS6&gt;-0.1,DS6,"")</f>
        <v>1.8117546818741559E-2</v>
      </c>
      <c r="DT7" s="52">
        <f>INDEX(DQ$44:DQ5000, COUNTA(DQ$44:DQ5000))</f>
        <v>44967</v>
      </c>
      <c r="DU7" s="36"/>
      <c r="DW7" s="54"/>
      <c r="DY7" s="36">
        <f>IF(DY6&gt;-0.1,DY6,"")</f>
        <v>5.0524830613045024E-2</v>
      </c>
      <c r="DZ7" s="52">
        <f>INDEX(DW$44:DW5000, COUNTA(DW$44:DW5000))</f>
        <v>44967</v>
      </c>
      <c r="EA7" s="36"/>
      <c r="EC7" s="54"/>
      <c r="EE7" s="36">
        <f>IF(EE6&gt;-0.1,EE6,"")</f>
        <v>0.10034247144171182</v>
      </c>
      <c r="EF7" s="52">
        <f>INDEX(EC$44:EC5000, COUNTA(EC$44:EC5000))</f>
        <v>44967</v>
      </c>
      <c r="EG7" s="36"/>
      <c r="EI7" s="54"/>
      <c r="EK7" s="36">
        <f>IF(EK6&gt;-0.1,EK6,"")</f>
        <v>-3.6661158302211505E-2</v>
      </c>
      <c r="EL7" s="52">
        <f>INDEX(EI$44:EI5000, COUNTA(EI$44:EI5000))</f>
        <v>44967</v>
      </c>
      <c r="EM7" s="36"/>
      <c r="EO7" s="54"/>
      <c r="EQ7" s="36">
        <f>IF(EQ6&gt;-0.1,EQ6,"")</f>
        <v>-9.7049305139764952E-2</v>
      </c>
      <c r="ER7" s="52">
        <f>INDEX(EO$44:EO5000, COUNTA(EO$44:EO5000))</f>
        <v>44967</v>
      </c>
      <c r="ES7" s="36"/>
      <c r="EU7" s="54"/>
      <c r="EW7" s="36">
        <f>IF(EW6&gt;-0.1,EW6,"")</f>
        <v>-9.3497847439882542E-2</v>
      </c>
      <c r="EX7" s="52">
        <f>INDEX(EU$44:EU5000, COUNTA(EU$44:EU5000))</f>
        <v>44967</v>
      </c>
      <c r="EY7" s="36"/>
      <c r="FA7" s="54"/>
      <c r="FC7" s="36" t="str">
        <f>IF(FC6&gt;-0.1,FC6,"")</f>
        <v/>
      </c>
      <c r="FD7" s="52">
        <f>INDEX(FA$44:FA5000, COUNTA(FA$44:FA5000))</f>
        <v>44967</v>
      </c>
      <c r="FE7" s="36"/>
      <c r="FG7" s="54"/>
      <c r="FI7" s="36">
        <f>IF(FI6&gt;-0.1,FI6,"")</f>
        <v>-9.6614843355514624E-2</v>
      </c>
      <c r="FJ7" s="52">
        <f>INDEX(FG$44:FG5000, COUNTA(FG$44:FG5000))</f>
        <v>44967</v>
      </c>
      <c r="FK7" s="36"/>
      <c r="FM7" s="54"/>
      <c r="FO7" s="36">
        <f>IF(FO6&gt;-0.1,FO6,"")</f>
        <v>-9.6323280006362144E-2</v>
      </c>
      <c r="FP7" s="52">
        <f>INDEX(FM$44:FM5000, COUNTA(FM$44:FM5000))</f>
        <v>44967</v>
      </c>
      <c r="FQ7" s="36"/>
      <c r="FS7" s="54"/>
      <c r="FU7" s="36">
        <f>IF(FU6&gt;-0.1,FU6,"")</f>
        <v>-4.8106018266013906E-2</v>
      </c>
      <c r="FV7" s="52">
        <f>INDEX(FS$44:FS5000, COUNTA(FS$44:FS5000))</f>
        <v>44967</v>
      </c>
      <c r="FW7" s="36"/>
      <c r="FY7" s="54"/>
      <c r="GA7" s="36" t="str">
        <f>IF(GA6&gt;-0.1,GA6,"")</f>
        <v/>
      </c>
      <c r="GB7" s="52">
        <f>INDEX(FY$44:FY5000, COUNTA(FY$44:FY5000))</f>
        <v>44966</v>
      </c>
      <c r="GE7" s="54"/>
      <c r="GG7" s="36">
        <f>IF(GG6&gt;-0.1,GG6,"")</f>
        <v>-2.4538526622827184E-2</v>
      </c>
      <c r="GH7" s="52">
        <f>INDEX(GE$44:GE5000, COUNTA(GE$44:GE5000))</f>
        <v>44967</v>
      </c>
      <c r="GK7" s="54"/>
      <c r="GM7" s="36" t="str">
        <f>IF(GM6&gt;-0.1,GM6,"")</f>
        <v/>
      </c>
      <c r="GN7" s="52">
        <f>INDEX(GK$44:GK5000, COUNTA(GK$44:GK5000))</f>
        <v>44966</v>
      </c>
      <c r="GQ7" s="54"/>
      <c r="GS7" s="36" t="str">
        <f>IF(GS6&gt;-0.1,GS6,"")</f>
        <v/>
      </c>
      <c r="GT7" s="52">
        <f>INDEX(GQ$44:GQ5000, COUNTA(GQ$44:GQ5000))</f>
        <v>44967</v>
      </c>
      <c r="GW7" s="54"/>
      <c r="GY7" s="36" t="str">
        <f>IF(GY6&gt;-0.1,GY6,"")</f>
        <v/>
      </c>
      <c r="GZ7" s="52">
        <f>INDEX(GW$44:GW5000, COUNTA(GW$44:GW5000))</f>
        <v>44967</v>
      </c>
      <c r="HC7" s="54"/>
      <c r="HE7" s="36" t="str">
        <f>IF(HE6&gt;-0.1,HE6,"")</f>
        <v/>
      </c>
      <c r="HF7" s="52">
        <f>INDEX(HC$44:HC5000, COUNTA(HC$44:HC5000))</f>
        <v>44966</v>
      </c>
      <c r="HI7" s="54"/>
      <c r="HK7" s="36" t="str">
        <f>IF(HK6&gt;-0.1,HK6,"")</f>
        <v/>
      </c>
      <c r="HL7" s="52">
        <f>INDEX(HI$44:HI5000, COUNTA(HI$44:HI5000))</f>
        <v>44967</v>
      </c>
      <c r="HO7" s="54"/>
      <c r="HP7" s="21"/>
      <c r="HQ7" s="36" t="str">
        <f>IF(HQ6&gt;-0.1,HQ6,"")</f>
        <v/>
      </c>
      <c r="HR7" s="52">
        <f>INDEX(HO$44:HO5000, COUNTA(HO$44:HO5000))</f>
        <v>44967</v>
      </c>
      <c r="HU7" s="54"/>
      <c r="HV7" s="21"/>
      <c r="HW7" s="36">
        <f>IF(HW6&gt;-0.1,HW6,"")</f>
        <v>7.1998413786708015E-2</v>
      </c>
      <c r="HX7" s="52">
        <f>INDEX(HU$44:HU5000, COUNTA(HU$44:HU5000))</f>
        <v>44967</v>
      </c>
      <c r="IA7" s="54"/>
      <c r="IB7" s="21"/>
      <c r="IC7" s="36">
        <f>IF(IC6&gt;-0.1,IC6,"")</f>
        <v>5.6196785317115472E-2</v>
      </c>
      <c r="ID7" s="52">
        <f>INDEX(IA$44:IA5000, COUNTA(IA$44:IA5000))</f>
        <v>44967</v>
      </c>
      <c r="IG7" s="54"/>
      <c r="IH7" s="21"/>
      <c r="II7" s="36">
        <f>IF(II6&gt;-0.1,II6,"")</f>
        <v>3.8476775578350164E-2</v>
      </c>
      <c r="IJ7" s="52">
        <f>INDEX(IG$44:IG5000, COUNTA(IG$44:IG5000))</f>
        <v>44967</v>
      </c>
      <c r="IM7" s="54"/>
      <c r="IN7" s="21"/>
      <c r="IO7" s="36">
        <f>IF(IO6&gt;-0.1,IO6,"")</f>
        <v>8.6637871715528059E-2</v>
      </c>
      <c r="IP7" s="52">
        <f>INDEX(IM$44:IM5000, COUNTA(IM$44:IM5000))</f>
        <v>44960</v>
      </c>
      <c r="IS7" s="54"/>
      <c r="IT7" s="21"/>
      <c r="IU7" s="36">
        <f>IF(IU6&gt;-0.1,IU6,"")</f>
        <v>5.8063820896586016E-2</v>
      </c>
      <c r="IV7" s="52">
        <f>INDEX(IS$44:IS5000, COUNTA(IS$44:IS5000))</f>
        <v>44967</v>
      </c>
      <c r="IY7" s="54"/>
      <c r="IZ7" s="21"/>
      <c r="JA7" s="36">
        <f>IF(JA6&gt;-0.1,JA6,"")</f>
        <v>3.1387651628243862E-2</v>
      </c>
      <c r="JB7" s="52">
        <f>INDEX(IY$44:IY5000, COUNTA(IY$44:IY5000))</f>
        <v>44967</v>
      </c>
      <c r="JD7" s="36"/>
      <c r="JE7" s="54"/>
      <c r="JF7" s="21"/>
      <c r="JG7" s="36">
        <f>IF(JG6&gt;-0.1,JG6,"")</f>
        <v>3.1136091125083531E-3</v>
      </c>
      <c r="JH7" s="52">
        <f>INDEX(JE$44:JE5000, COUNTA(JE$44:JE5000))</f>
        <v>44967</v>
      </c>
      <c r="JK7" s="54"/>
      <c r="JM7" s="36"/>
      <c r="JO7" s="36"/>
      <c r="JQ7" s="54"/>
      <c r="JS7" s="36"/>
      <c r="JU7" s="36"/>
      <c r="JW7" s="54"/>
      <c r="JY7" s="36"/>
      <c r="KA7" s="36"/>
      <c r="KC7" s="54"/>
      <c r="KE7" s="36"/>
      <c r="KG7" s="36"/>
      <c r="KI7" s="54"/>
      <c r="KK7" s="36"/>
      <c r="KM7" s="36"/>
      <c r="KO7" s="54"/>
      <c r="KQ7" s="36"/>
      <c r="KS7" s="36"/>
      <c r="KU7" s="54"/>
      <c r="KW7" s="36"/>
      <c r="KY7" s="36"/>
      <c r="LA7" s="54"/>
      <c r="LC7" s="36"/>
      <c r="LE7" s="36"/>
      <c r="LG7" s="54"/>
      <c r="LI7" s="36"/>
      <c r="LK7" s="36"/>
      <c r="LM7" s="54"/>
      <c r="LO7" s="36"/>
      <c r="LQ7" s="36"/>
      <c r="LS7" s="54"/>
      <c r="LU7" s="36"/>
      <c r="LW7" s="36"/>
      <c r="LY7" s="54"/>
      <c r="MA7" s="36"/>
      <c r="MC7" s="36"/>
      <c r="ME7" s="54"/>
      <c r="MG7" s="36"/>
      <c r="MI7" s="36"/>
      <c r="MK7" s="54"/>
      <c r="MM7" s="36"/>
      <c r="MO7" s="36"/>
      <c r="MQ7" s="54"/>
      <c r="MS7" s="36"/>
      <c r="MU7" s="36"/>
      <c r="MW7" s="54"/>
      <c r="MY7" s="36"/>
      <c r="NA7" s="36"/>
      <c r="NC7" s="54"/>
      <c r="NE7" s="36"/>
      <c r="NG7" s="36"/>
      <c r="NI7" s="54"/>
      <c r="NK7" s="36"/>
      <c r="NM7" s="36"/>
      <c r="NO7" s="54"/>
      <c r="NQ7" s="36"/>
      <c r="NS7" s="36"/>
      <c r="NU7" s="54"/>
      <c r="NW7" s="36"/>
      <c r="NY7" s="36"/>
      <c r="OA7" s="54"/>
      <c r="OC7" s="36"/>
      <c r="OE7" s="36"/>
      <c r="OG7" s="54"/>
      <c r="OI7" s="36"/>
      <c r="OK7" s="36"/>
      <c r="OM7" s="54"/>
      <c r="OO7" s="36"/>
      <c r="OQ7" s="36"/>
      <c r="OS7" s="54"/>
      <c r="OU7" s="36"/>
      <c r="OW7" s="36"/>
      <c r="OY7" s="54"/>
      <c r="PA7" s="36"/>
      <c r="PC7" s="36"/>
    </row>
    <row r="8" spans="1:419" s="20" customFormat="1">
      <c r="A8" s="52" t="s">
        <v>333</v>
      </c>
      <c r="B8" s="258" t="s">
        <v>18</v>
      </c>
      <c r="C8" s="259" t="str">
        <f>IF(C6&lt;-0.1,C6,"")</f>
        <v/>
      </c>
      <c r="D8" s="261">
        <f>COUNTIF(D29:D40,"&lt;-0.1")</f>
        <v>0</v>
      </c>
      <c r="E8" s="261"/>
      <c r="G8" s="23" t="s">
        <v>333</v>
      </c>
      <c r="H8" s="41" t="s">
        <v>18</v>
      </c>
      <c r="I8" s="36" t="str">
        <f>IF(I6&lt;-0.1,I6,"")</f>
        <v/>
      </c>
      <c r="J8" s="21">
        <f>COUNTIF(J9:J20,"&lt;-0.1")</f>
        <v>0</v>
      </c>
      <c r="M8" s="23" t="s">
        <v>333</v>
      </c>
      <c r="N8" s="41" t="s">
        <v>18</v>
      </c>
      <c r="O8" s="36" t="str">
        <f>IF(O6&lt;-0.1,O6,"")</f>
        <v/>
      </c>
      <c r="P8" s="21">
        <f>COUNTIF(P9:P20,"&lt;-0.1")</f>
        <v>0</v>
      </c>
      <c r="Q8" s="21"/>
      <c r="S8" s="23" t="s">
        <v>333</v>
      </c>
      <c r="T8" s="41" t="s">
        <v>18</v>
      </c>
      <c r="U8" s="36" t="str">
        <f>IF(U6&lt;-0.1,U6,"")</f>
        <v/>
      </c>
      <c r="V8" s="21">
        <f>COUNTIF(V9:V20,"&lt;-0.1")</f>
        <v>0</v>
      </c>
      <c r="W8" s="21"/>
      <c r="Y8" s="23" t="s">
        <v>333</v>
      </c>
      <c r="Z8" s="41" t="s">
        <v>18</v>
      </c>
      <c r="AA8" s="36" t="str">
        <f>IF(AA6&lt;-0.1,AA6,"")</f>
        <v/>
      </c>
      <c r="AB8" s="21">
        <f>COUNTIF(AB9:AB20,"&lt;-0.1")</f>
        <v>0</v>
      </c>
      <c r="AC8" s="21"/>
      <c r="AE8" s="23" t="s">
        <v>333</v>
      </c>
      <c r="AF8" s="41" t="s">
        <v>18</v>
      </c>
      <c r="AG8" s="36" t="str">
        <f>IF(AG6&lt;-0.1,AG6,"")</f>
        <v/>
      </c>
      <c r="AH8" s="21">
        <f>COUNTIF(AH9:AH20,"&lt;-0.1")</f>
        <v>0</v>
      </c>
      <c r="AK8" s="23" t="s">
        <v>333</v>
      </c>
      <c r="AL8" s="41" t="s">
        <v>18</v>
      </c>
      <c r="AM8" s="36" t="str">
        <f>IF(AM6&lt;-0.1,AM6,"")</f>
        <v/>
      </c>
      <c r="AN8" s="21">
        <f>COUNTIF(AN9:AN20,"&lt;-0.1")</f>
        <v>0</v>
      </c>
      <c r="AQ8" s="23" t="s">
        <v>333</v>
      </c>
      <c r="AR8" s="41" t="s">
        <v>18</v>
      </c>
      <c r="AS8" s="36" t="str">
        <f>IF(AS6&lt;-0.1,AS6,"")</f>
        <v/>
      </c>
      <c r="AT8" s="21">
        <f>COUNTIF(AT9:AT20,"&lt;-0.1")</f>
        <v>0</v>
      </c>
      <c r="AU8" s="21"/>
      <c r="AW8" s="23" t="s">
        <v>333</v>
      </c>
      <c r="AX8" s="41" t="s">
        <v>18</v>
      </c>
      <c r="AY8" s="36" t="str">
        <f>IF(AY6&lt;-0.1,AY6,"")</f>
        <v/>
      </c>
      <c r="AZ8" s="21">
        <f>COUNTIF(AZ9:AZ20,"&lt;-0.1")</f>
        <v>0</v>
      </c>
      <c r="BA8" s="21"/>
      <c r="BC8" s="23" t="s">
        <v>333</v>
      </c>
      <c r="BD8" s="41" t="s">
        <v>18</v>
      </c>
      <c r="BE8" s="36" t="str">
        <f>IF(BE6&lt;-0.1,BE6,"")</f>
        <v/>
      </c>
      <c r="BF8" s="21">
        <f>COUNTIF(BF9:BF20,"&lt;-0.1")</f>
        <v>0</v>
      </c>
      <c r="BG8" s="21"/>
      <c r="BI8" s="23" t="s">
        <v>333</v>
      </c>
      <c r="BJ8" s="41" t="s">
        <v>18</v>
      </c>
      <c r="BK8" s="36" t="str">
        <f>IF(BK6&lt;-0.1,BK6,"")</f>
        <v/>
      </c>
      <c r="BL8" s="21">
        <f>COUNTIF(BL9:BL20,"&lt;-0.1")</f>
        <v>0</v>
      </c>
      <c r="BM8" s="21"/>
      <c r="BO8" s="23" t="s">
        <v>333</v>
      </c>
      <c r="BP8" s="41" t="s">
        <v>18</v>
      </c>
      <c r="BQ8" s="36" t="str">
        <f>IF(BQ6&lt;-0.1,BQ6,"")</f>
        <v/>
      </c>
      <c r="BR8" s="21">
        <f>COUNTIF(BR9:BR20,"&lt;-0.1")</f>
        <v>0</v>
      </c>
      <c r="BS8" s="21"/>
      <c r="BU8" s="23" t="s">
        <v>333</v>
      </c>
      <c r="BV8" s="41" t="s">
        <v>18</v>
      </c>
      <c r="BW8" s="36" t="str">
        <f>IF(BW6&lt;-0.1,BW6,"")</f>
        <v/>
      </c>
      <c r="BX8" s="21">
        <f>COUNTIF(BX9:BX20,"&lt;-0.1")</f>
        <v>0</v>
      </c>
      <c r="BY8" s="21"/>
      <c r="CA8" s="23" t="s">
        <v>333</v>
      </c>
      <c r="CB8" s="41" t="s">
        <v>18</v>
      </c>
      <c r="CC8" s="36" t="str">
        <f>IF(CC6&lt;-0.1,CC6,"")</f>
        <v/>
      </c>
      <c r="CD8" s="21">
        <f>COUNTIF(CD9:CD20,"&lt;-0.1")</f>
        <v>0</v>
      </c>
      <c r="CE8" s="21"/>
      <c r="CG8" s="23" t="s">
        <v>333</v>
      </c>
      <c r="CH8" s="41" t="s">
        <v>18</v>
      </c>
      <c r="CI8" s="36" t="str">
        <f>IF(CI6&lt;-0.1,CI6,"")</f>
        <v/>
      </c>
      <c r="CJ8" s="21">
        <f>COUNTIF(CJ9:CJ20,"&lt;-0.1")</f>
        <v>0</v>
      </c>
      <c r="CK8" s="21"/>
      <c r="CM8" s="23" t="s">
        <v>333</v>
      </c>
      <c r="CN8" s="41" t="s">
        <v>18</v>
      </c>
      <c r="CO8" s="36" t="str">
        <f>IF(CO6&lt;-0.1,CO6,"")</f>
        <v/>
      </c>
      <c r="CP8" s="21">
        <f>COUNTIF(CP9:CP20,"&lt;-0.1")</f>
        <v>0</v>
      </c>
      <c r="CQ8" s="21"/>
      <c r="CS8" s="23" t="s">
        <v>333</v>
      </c>
      <c r="CT8" s="41" t="s">
        <v>18</v>
      </c>
      <c r="CU8" s="36" t="str">
        <f>IF(CU6&lt;-0.1,CU6,"")</f>
        <v/>
      </c>
      <c r="CV8" s="21">
        <f>COUNTIF(CV9:CV20,"&lt;-0.1")</f>
        <v>0</v>
      </c>
      <c r="CW8" s="21"/>
      <c r="CY8" s="23" t="s">
        <v>333</v>
      </c>
      <c r="CZ8" s="41" t="s">
        <v>18</v>
      </c>
      <c r="DA8" s="36" t="str">
        <f>IF(DA6&lt;-0.1,DA6,"")</f>
        <v/>
      </c>
      <c r="DB8" s="21">
        <f>COUNTIF(DB9:DB20,"&lt;-0.1")</f>
        <v>0</v>
      </c>
      <c r="DC8" s="21"/>
      <c r="DE8" s="23" t="s">
        <v>333</v>
      </c>
      <c r="DF8" s="41" t="s">
        <v>18</v>
      </c>
      <c r="DG8" s="36" t="str">
        <f>IF(DG6&lt;-0.1,DG6,"")</f>
        <v/>
      </c>
      <c r="DH8" s="21">
        <f>COUNTIF(DH9:DH20,"&lt;-0.1")</f>
        <v>0</v>
      </c>
      <c r="DI8" s="21"/>
      <c r="DK8" s="23" t="s">
        <v>333</v>
      </c>
      <c r="DL8" s="41" t="s">
        <v>18</v>
      </c>
      <c r="DM8" s="36" t="str">
        <f>IF(DM6&lt;-0.1,DM6,"")</f>
        <v/>
      </c>
      <c r="DN8" s="21">
        <f>COUNTIF(DN9:DN20,"&lt;-0.1")</f>
        <v>0</v>
      </c>
      <c r="DO8" s="21"/>
      <c r="DQ8" s="23" t="s">
        <v>333</v>
      </c>
      <c r="DR8" s="41" t="s">
        <v>18</v>
      </c>
      <c r="DS8" s="36" t="str">
        <f>IF(DS6&lt;-0.1,DS6,"")</f>
        <v/>
      </c>
      <c r="DT8" s="21">
        <f>COUNTIF(DT9:DT20,"&lt;-0.1")</f>
        <v>0</v>
      </c>
      <c r="DU8" s="21"/>
      <c r="DW8" s="23" t="s">
        <v>333</v>
      </c>
      <c r="DX8" s="41" t="s">
        <v>18</v>
      </c>
      <c r="DY8" s="36" t="str">
        <f>IF(DY6&lt;-0.1,DY6,"")</f>
        <v/>
      </c>
      <c r="DZ8" s="21">
        <f>COUNTIF(DZ9:DZ20,"&lt;-0.1")</f>
        <v>1</v>
      </c>
      <c r="EA8" s="21"/>
      <c r="EC8" s="23" t="s">
        <v>333</v>
      </c>
      <c r="ED8" s="41" t="s">
        <v>18</v>
      </c>
      <c r="EE8" s="36" t="str">
        <f>IF(EE6&lt;-0.1,EE6,"")</f>
        <v/>
      </c>
      <c r="EF8" s="21">
        <f>COUNTIF(EF9:EF20,"&lt;-0.1")</f>
        <v>0</v>
      </c>
      <c r="EG8" s="21"/>
      <c r="EI8" s="23" t="s">
        <v>333</v>
      </c>
      <c r="EJ8" s="41" t="s">
        <v>18</v>
      </c>
      <c r="EK8" s="36" t="str">
        <f>IF(EK6&lt;-0.1,EK6,"")</f>
        <v/>
      </c>
      <c r="EL8" s="21">
        <f>COUNTIF(EL9:EL20,"&lt;-0.1")</f>
        <v>0</v>
      </c>
      <c r="EM8" s="21"/>
      <c r="EO8" s="23" t="s">
        <v>333</v>
      </c>
      <c r="EP8" s="41" t="s">
        <v>18</v>
      </c>
      <c r="EQ8" s="36" t="str">
        <f>IF(EQ6&lt;-0.1,EQ6,"")</f>
        <v/>
      </c>
      <c r="ER8" s="45">
        <f>COUNTIF(ER9:ER20,"&lt;-0.1")-1</f>
        <v>1</v>
      </c>
      <c r="EU8" s="23" t="s">
        <v>333</v>
      </c>
      <c r="EV8" s="41" t="s">
        <v>18</v>
      </c>
      <c r="EW8" s="36" t="str">
        <f>IF(EW6&lt;-0.1,EW6,"")</f>
        <v/>
      </c>
      <c r="EX8" s="21">
        <f>COUNTIF(EX9:EX20,"&lt;-0.1")</f>
        <v>0</v>
      </c>
      <c r="FA8" s="23" t="s">
        <v>333</v>
      </c>
      <c r="FB8" s="41" t="s">
        <v>18</v>
      </c>
      <c r="FC8" s="36">
        <f>IF(FC6&lt;-0.1,FC6,"")</f>
        <v>-0.10653364940481613</v>
      </c>
      <c r="FD8" s="21">
        <f>COUNTIF(FD9:FD20,"&lt;-0.1")</f>
        <v>0</v>
      </c>
      <c r="FG8" s="23" t="s">
        <v>333</v>
      </c>
      <c r="FH8" s="41" t="s">
        <v>18</v>
      </c>
      <c r="FI8" s="36" t="str">
        <f>IF(FI6&lt;-0.1,FI6,"")</f>
        <v/>
      </c>
      <c r="FJ8" s="21">
        <f>COUNTIF(FJ9:FJ20,"&lt;-0.1")</f>
        <v>1</v>
      </c>
      <c r="FM8" s="23" t="s">
        <v>333</v>
      </c>
      <c r="FN8" s="41" t="s">
        <v>18</v>
      </c>
      <c r="FO8" s="36" t="str">
        <f>IF(FO6&lt;-0.1,FO6,"")</f>
        <v/>
      </c>
      <c r="FP8" s="21">
        <f>COUNTIF(FP9:FP20,"&lt;-0.1")</f>
        <v>0</v>
      </c>
      <c r="FS8" s="23" t="s">
        <v>333</v>
      </c>
      <c r="FT8" s="41" t="s">
        <v>18</v>
      </c>
      <c r="FU8" s="36" t="str">
        <f>IF(FU6&lt;-0.1,FU6,"")</f>
        <v/>
      </c>
      <c r="FV8" s="21">
        <f>COUNTIF(FV9:FV20,"&lt;-0.1")</f>
        <v>0</v>
      </c>
      <c r="FW8" s="36"/>
      <c r="FY8" s="23" t="s">
        <v>333</v>
      </c>
      <c r="FZ8" s="41" t="s">
        <v>18</v>
      </c>
      <c r="GA8" s="36">
        <f>IF(GA6&lt;-0.1,GA6,"")</f>
        <v>-0.15243742271503846</v>
      </c>
      <c r="GB8" s="21">
        <f>COUNTIF(GB9:GB20,"&lt;-0.1")</f>
        <v>0</v>
      </c>
      <c r="GE8" s="23" t="s">
        <v>333</v>
      </c>
      <c r="GF8" s="41" t="s">
        <v>18</v>
      </c>
      <c r="GG8" s="36" t="str">
        <f>IF(GG6&lt;-0.1,GG6,"")</f>
        <v/>
      </c>
      <c r="GH8" s="21">
        <f>COUNTIF(GH9:GH20,"&lt;-0.1")</f>
        <v>0</v>
      </c>
      <c r="GK8" s="23" t="s">
        <v>333</v>
      </c>
      <c r="GL8" s="41" t="s">
        <v>18</v>
      </c>
      <c r="GM8" s="36">
        <f>IF(GM6&lt;-0.1,GM6,"")</f>
        <v>-0.15061119693771341</v>
      </c>
      <c r="GN8" s="21">
        <f>COUNTIF(GN9:GN20,"&lt;-0.1")</f>
        <v>0</v>
      </c>
      <c r="GQ8" s="23" t="s">
        <v>333</v>
      </c>
      <c r="GR8" s="41" t="s">
        <v>18</v>
      </c>
      <c r="GS8" s="36">
        <f>IF(GS6&lt;-0.1,GS6,"")</f>
        <v>-0.15407403681521381</v>
      </c>
      <c r="GT8" s="21">
        <f>COUNTIF(GT10:GT21,"&lt;-0.1")</f>
        <v>1</v>
      </c>
      <c r="GV8" s="21"/>
      <c r="GW8" s="23" t="s">
        <v>333</v>
      </c>
      <c r="GX8" s="41" t="s">
        <v>18</v>
      </c>
      <c r="GY8" s="36">
        <f>IF(GY6&lt;-0.1,GY6,"")</f>
        <v>-0.14981710111634006</v>
      </c>
      <c r="GZ8" s="21">
        <f>COUNTIF(GZ10:GZ21,"&lt;-0.1")</f>
        <v>0</v>
      </c>
      <c r="HC8" s="23" t="s">
        <v>333</v>
      </c>
      <c r="HD8" s="41" t="s">
        <v>18</v>
      </c>
      <c r="HE8" s="36">
        <f>IF(HE6&lt;-0.1,HE6,"")</f>
        <v>-0.13293749800175569</v>
      </c>
      <c r="HF8" s="21">
        <f>COUNTIF(HF10:HF21,"&lt;-0.1")</f>
        <v>0</v>
      </c>
      <c r="HI8" s="23" t="s">
        <v>333</v>
      </c>
      <c r="HJ8" s="41" t="s">
        <v>18</v>
      </c>
      <c r="HK8" s="36">
        <f>IF(HK6&lt;-0.1,HK6,"")</f>
        <v>-0.16345768182492892</v>
      </c>
      <c r="HL8" s="21">
        <f>COUNTIF(HL11:HL22,"&lt;-0.1")</f>
        <v>0</v>
      </c>
      <c r="HO8" s="23" t="s">
        <v>333</v>
      </c>
      <c r="HP8" s="41" t="s">
        <v>18</v>
      </c>
      <c r="HQ8" s="36">
        <f>IF(HQ6&lt;-0.1,HQ6,"")</f>
        <v>-0.13466886592092675</v>
      </c>
      <c r="HR8" s="21">
        <f>COUNTIF(HR13:HR24,"&lt;-0.1")</f>
        <v>0</v>
      </c>
      <c r="HU8" s="23" t="s">
        <v>333</v>
      </c>
      <c r="HV8" s="41" t="s">
        <v>18</v>
      </c>
      <c r="HW8" s="36" t="str">
        <f>IF(HW6&lt;-0.1,HW6,"")</f>
        <v/>
      </c>
      <c r="HX8" s="21">
        <f>COUNTIF(HX13:HX24,"&lt;-0.1")</f>
        <v>0</v>
      </c>
      <c r="IA8" s="23" t="s">
        <v>333</v>
      </c>
      <c r="IB8" s="41" t="s">
        <v>18</v>
      </c>
      <c r="IC8" s="36" t="str">
        <f>IF(IC6&lt;-0.1,IC6,"")</f>
        <v/>
      </c>
      <c r="ID8" s="21">
        <f>COUNTIF(ID13:ID24,"&lt;-0.1")</f>
        <v>0</v>
      </c>
      <c r="IG8" s="23" t="s">
        <v>333</v>
      </c>
      <c r="IH8" s="41" t="s">
        <v>18</v>
      </c>
      <c r="II8" s="36" t="str">
        <f>IF(II6&lt;-0.1,II6,"")</f>
        <v/>
      </c>
      <c r="IJ8" s="21">
        <f>COUNTIF(IJ13:IJ24,"&lt;-0.1")</f>
        <v>0</v>
      </c>
      <c r="IM8" s="23" t="s">
        <v>333</v>
      </c>
      <c r="IN8" s="41" t="s">
        <v>18</v>
      </c>
      <c r="IO8" s="36" t="str">
        <f>IF(IO6&lt;-0.1,IO6,"")</f>
        <v/>
      </c>
      <c r="IP8" s="21">
        <f>COUNTIF(IP13:IP24,"&lt;-0.1")</f>
        <v>0</v>
      </c>
      <c r="IS8" s="23" t="s">
        <v>333</v>
      </c>
      <c r="IT8" s="41" t="s">
        <v>18</v>
      </c>
      <c r="IU8" s="36" t="str">
        <f>IF(IU6&lt;-0.1,IU6,"")</f>
        <v/>
      </c>
      <c r="IV8" s="21">
        <f>COUNTIF(IV13:IV24,"&lt;-0.1")</f>
        <v>0</v>
      </c>
      <c r="IY8" s="23" t="s">
        <v>333</v>
      </c>
      <c r="IZ8" s="41" t="s">
        <v>18</v>
      </c>
      <c r="JA8" s="36" t="str">
        <f>IF(JA6&lt;-0.1,JA6,"")</f>
        <v/>
      </c>
      <c r="JB8" s="21">
        <f>COUNTIF(JB13:JB24,"&lt;-0.1")</f>
        <v>0</v>
      </c>
      <c r="JD8" s="21"/>
      <c r="JE8" s="23" t="s">
        <v>333</v>
      </c>
      <c r="JF8" s="41" t="s">
        <v>18</v>
      </c>
      <c r="JG8" s="36" t="str">
        <f>IF(JG6&lt;-0.1,JG6,"")</f>
        <v/>
      </c>
      <c r="JH8" s="21">
        <f>COUNTIF(JH13:JH24,"&lt;-0.1")</f>
        <v>0</v>
      </c>
      <c r="JK8" s="23"/>
      <c r="JL8" s="41"/>
      <c r="JM8" s="36"/>
      <c r="JN8" s="21"/>
      <c r="JO8" s="21"/>
      <c r="JQ8" s="23"/>
      <c r="JR8" s="41"/>
      <c r="JS8" s="36"/>
      <c r="JT8" s="21"/>
      <c r="JU8" s="21"/>
      <c r="JW8" s="23"/>
      <c r="JX8" s="41"/>
      <c r="JY8" s="36"/>
      <c r="JZ8" s="21"/>
      <c r="KA8" s="21"/>
      <c r="KC8" s="23"/>
      <c r="KD8" s="41"/>
      <c r="KE8" s="36"/>
      <c r="KF8" s="21"/>
      <c r="KG8" s="21"/>
      <c r="KI8" s="23"/>
      <c r="KJ8" s="41"/>
      <c r="KK8" s="36"/>
      <c r="KL8" s="21"/>
      <c r="KM8" s="21"/>
      <c r="KO8" s="23"/>
      <c r="KP8" s="41"/>
      <c r="KQ8" s="36"/>
      <c r="KR8" s="21"/>
      <c r="KS8" s="21"/>
      <c r="KU8" s="23"/>
      <c r="KV8" s="41"/>
      <c r="KW8" s="36"/>
      <c r="KX8" s="21"/>
      <c r="KY8" s="21"/>
      <c r="LA8" s="23"/>
      <c r="LB8" s="41"/>
      <c r="LC8" s="36"/>
      <c r="LD8" s="21"/>
      <c r="LE8" s="21"/>
      <c r="LG8" s="23"/>
      <c r="LH8" s="41"/>
      <c r="LI8" s="36"/>
      <c r="LJ8" s="21"/>
      <c r="LK8" s="21"/>
      <c r="LM8" s="23"/>
      <c r="LN8" s="41"/>
      <c r="LO8" s="36"/>
      <c r="LP8" s="21"/>
      <c r="LQ8" s="21"/>
      <c r="LS8" s="23"/>
      <c r="LT8" s="41"/>
      <c r="LU8" s="36"/>
      <c r="LV8" s="21"/>
      <c r="LW8" s="21"/>
      <c r="LY8" s="23"/>
      <c r="LZ8" s="41"/>
      <c r="MA8" s="36"/>
      <c r="MB8" s="21"/>
      <c r="MC8" s="21"/>
      <c r="ME8" s="23"/>
      <c r="MF8" s="41"/>
      <c r="MG8" s="36"/>
      <c r="MH8" s="21"/>
      <c r="MI8" s="21"/>
      <c r="MK8" s="23"/>
      <c r="ML8" s="41"/>
      <c r="MM8" s="36"/>
      <c r="MN8" s="21"/>
      <c r="MO8" s="21"/>
      <c r="MQ8" s="23"/>
      <c r="MR8" s="41"/>
      <c r="MS8" s="36"/>
      <c r="MT8" s="21"/>
      <c r="MU8" s="21"/>
      <c r="MW8" s="23"/>
      <c r="MX8" s="41"/>
      <c r="MY8" s="36"/>
      <c r="MZ8" s="21"/>
      <c r="NA8" s="21"/>
      <c r="NC8" s="23"/>
      <c r="ND8" s="41"/>
      <c r="NE8" s="36"/>
      <c r="NF8" s="21"/>
      <c r="NG8" s="21"/>
      <c r="NI8" s="23"/>
      <c r="NJ8" s="41"/>
      <c r="NK8" s="36"/>
      <c r="NL8" s="21"/>
      <c r="NM8" s="21"/>
      <c r="NO8" s="23"/>
      <c r="NP8" s="41"/>
      <c r="NQ8" s="36"/>
      <c r="NR8" s="21"/>
      <c r="NS8" s="21"/>
      <c r="NU8" s="23"/>
      <c r="NV8" s="41"/>
      <c r="NW8" s="36"/>
      <c r="NX8" s="21"/>
      <c r="NY8" s="21"/>
      <c r="OA8" s="23"/>
      <c r="OB8" s="41"/>
      <c r="OC8" s="36"/>
      <c r="OD8" s="21"/>
      <c r="OE8" s="21"/>
      <c r="OG8" s="23"/>
      <c r="OH8" s="41"/>
      <c r="OI8" s="36"/>
      <c r="OJ8" s="21"/>
      <c r="OK8" s="21"/>
      <c r="OM8" s="23"/>
      <c r="ON8" s="41"/>
      <c r="OO8" s="36"/>
      <c r="OP8" s="21"/>
      <c r="OQ8" s="21"/>
      <c r="OS8" s="23"/>
      <c r="OT8" s="41"/>
      <c r="OU8" s="36"/>
      <c r="OV8" s="21"/>
      <c r="OW8" s="21"/>
      <c r="OY8" s="23"/>
      <c r="OZ8" s="41"/>
      <c r="PA8" s="36"/>
      <c r="PB8" s="21"/>
      <c r="PC8" s="21"/>
    </row>
    <row r="9" spans="1:419" s="20" customFormat="1">
      <c r="A9" s="52">
        <v>43951</v>
      </c>
      <c r="B9" s="74" t="s">
        <v>1725</v>
      </c>
      <c r="C9" s="52">
        <f t="array" ref="C9">MAX((B$44:B$3000=B9)*A$44:A$3000)</f>
        <v>43951</v>
      </c>
      <c r="D9" s="259">
        <f>VLOOKUP(C9,A$45:D2999,4,0)/D45-1</f>
        <v>4.2483660130719025E-2</v>
      </c>
      <c r="E9" s="259"/>
      <c r="G9" s="23">
        <v>44592</v>
      </c>
      <c r="H9" s="23" t="s">
        <v>343</v>
      </c>
      <c r="I9" s="23">
        <f t="array" ref="I9">MAX((H$44:H$3000=H9)*G$44:G$3000)</f>
        <v>44589</v>
      </c>
      <c r="J9" s="36">
        <f>VLOOKUP(I9,G$44:J2999,4,0)/J44-1</f>
        <v>-2.9029029029029041E-2</v>
      </c>
      <c r="M9" s="23">
        <v>44895</v>
      </c>
      <c r="N9" s="41" t="s">
        <v>342</v>
      </c>
      <c r="O9" s="26">
        <f t="array" ref="O9">MAX((N$44:N$3000=N9)*M$44:M$3000)</f>
        <v>44895</v>
      </c>
      <c r="P9" s="36">
        <f>VLOOKUP(O9,M$44:P3000,4,0)/P44-1</f>
        <v>-1.0007698229407169E-2</v>
      </c>
      <c r="Q9" s="21"/>
      <c r="S9" s="23">
        <v>44865</v>
      </c>
      <c r="T9" s="41" t="s">
        <v>1621</v>
      </c>
      <c r="U9" s="26">
        <f t="array" ref="U9">MAX((T$44:T$3000=T9)*S$44:S$3000)</f>
        <v>44862</v>
      </c>
      <c r="V9" s="36">
        <f>VLOOKUP(U9,S$44:V3000,4,0)/V44-1</f>
        <v>1.3579999347257399E-9</v>
      </c>
      <c r="W9" s="21"/>
      <c r="Y9" s="23">
        <v>44865</v>
      </c>
      <c r="Z9" s="41" t="s">
        <v>1621</v>
      </c>
      <c r="AA9" s="26">
        <f t="array" ref="AA9">MAX((Z$44:Z$3000=Z9)*Y$44:Y$3000)</f>
        <v>44865</v>
      </c>
      <c r="AB9" s="36">
        <f>VLOOKUP(AA9,Y$44:AB3000,4,0)/AB44-1</f>
        <v>-4.7285318246500063E-2</v>
      </c>
      <c r="AC9" s="21"/>
      <c r="AE9" s="23">
        <v>44834</v>
      </c>
      <c r="AF9" s="41" t="s">
        <v>1622</v>
      </c>
      <c r="AG9" s="26">
        <f t="array" ref="AG9">MAX((AF$44:AF$3000=AF9)*AE$44:AE$3000)</f>
        <v>44834</v>
      </c>
      <c r="AH9" s="36">
        <f>VLOOKUP(AG9,AE$44:AH3000,4,0)/AH44-1</f>
        <v>-1.1815253706666806E-2</v>
      </c>
      <c r="AK9" s="23">
        <v>44834</v>
      </c>
      <c r="AL9" s="41" t="s">
        <v>1622</v>
      </c>
      <c r="AM9" s="26">
        <f t="array" ref="AM9">MAX((AL$44:AL$3000=AL9)*AK$44:AK$3000)</f>
        <v>44834</v>
      </c>
      <c r="AN9" s="36">
        <f>VLOOKUP(AM9,AK$44:AN3000,4,0)/AN44-1</f>
        <v>-1.0548523206751481E-3</v>
      </c>
      <c r="AQ9" s="23">
        <v>44834</v>
      </c>
      <c r="AR9" s="41" t="s">
        <v>1622</v>
      </c>
      <c r="AS9" s="26">
        <f t="array" ref="AS9">MAX((AR$44:AR$3000=AR9)*AQ$44:AQ$3000)</f>
        <v>44834</v>
      </c>
      <c r="AT9" s="36">
        <f>VLOOKUP(AS9,AQ$44:AT3000,4,0)/AT44-1</f>
        <v>-1.8098627351296415E-2</v>
      </c>
      <c r="AU9" s="21"/>
      <c r="AW9" s="23">
        <v>44834</v>
      </c>
      <c r="AX9" s="41" t="s">
        <v>1622</v>
      </c>
      <c r="AY9" s="26">
        <f t="array" ref="AY9">MAX((AX$44:AX$3000=AX9)*AW$44:AW$3000)</f>
        <v>44834</v>
      </c>
      <c r="AZ9" s="36">
        <f>VLOOKUP(AY9,AW$44:AZ3000,4,0)/AZ44-1</f>
        <v>-2.8103277060575804E-2</v>
      </c>
      <c r="BA9" s="21"/>
      <c r="BC9" s="23">
        <v>44834</v>
      </c>
      <c r="BD9" s="41" t="s">
        <v>1622</v>
      </c>
      <c r="BE9" s="26">
        <f t="array" ref="BE9">MAX((BD$44:BD$3000=BD9)*BC$44:BC$3000)</f>
        <v>44834</v>
      </c>
      <c r="BF9" s="36">
        <f>VLOOKUP(BE9,BC$44:BF3000,4,0)/BF44-1</f>
        <v>-1.9202069445826364E-2</v>
      </c>
      <c r="BG9" s="21"/>
      <c r="BI9" s="23">
        <v>44804</v>
      </c>
      <c r="BJ9" s="41" t="s">
        <v>1623</v>
      </c>
      <c r="BK9" s="26">
        <f t="array" ref="BK9">MAX((BJ$44:BJ$3000=BJ9)*BI$44:BI$3000)</f>
        <v>44804</v>
      </c>
      <c r="BL9" s="36">
        <f>VLOOKUP(BK9,BI$44:BL3000,4,0)/BL44-1</f>
        <v>-2.232924693520133E-2</v>
      </c>
      <c r="BM9" s="21"/>
      <c r="BO9" s="23">
        <v>44804</v>
      </c>
      <c r="BP9" s="41" t="s">
        <v>1623</v>
      </c>
      <c r="BQ9" s="26">
        <f t="array" ref="BQ9">MAX((BP$44:BP$3000=BP9)*BO$44:BO$3000)</f>
        <v>44804</v>
      </c>
      <c r="BR9" s="36">
        <f>VLOOKUP(BQ9,BO$44:BR3000,4,0)/BR44-1</f>
        <v>-6.0085836909871349E-2</v>
      </c>
      <c r="BS9" s="21"/>
      <c r="BU9" s="23">
        <v>44804</v>
      </c>
      <c r="BV9" s="41" t="s">
        <v>1623</v>
      </c>
      <c r="BW9" s="26">
        <f t="array" ref="BW9">MAX((BV$44:BV$3000=BV9)*BU$44:BU$3000)</f>
        <v>44804</v>
      </c>
      <c r="BX9" s="36">
        <f>VLOOKUP(BW9,BU$44:BX3000,4,0)/BX44-1</f>
        <v>-4.9255442346666789E-2</v>
      </c>
      <c r="BY9" s="21"/>
      <c r="CA9" s="23">
        <v>44804</v>
      </c>
      <c r="CB9" s="41" t="s">
        <v>1623</v>
      </c>
      <c r="CC9" s="26">
        <f t="array" ref="CC9">MAX((CB$44:CB$3000=CB9)*CA$44:CA$3000)</f>
        <v>44804</v>
      </c>
      <c r="CD9" s="36">
        <f>VLOOKUP(CC9,CA$44:CD3000,4,0)/CD44-1</f>
        <v>-3.4077448747152461E-2</v>
      </c>
      <c r="CE9" s="21"/>
      <c r="CG9" s="23">
        <v>44773</v>
      </c>
      <c r="CH9" s="41" t="s">
        <v>347</v>
      </c>
      <c r="CI9" s="26">
        <f t="array" ref="CI9">MAX((CH$44:CH$3000=CH9)*CG$44:CG$3000)</f>
        <v>44771</v>
      </c>
      <c r="CJ9" s="36">
        <f>VLOOKUP(CI9,CG$44:CJ3000,4,0)/CJ44-1</f>
        <v>1.1480982618177205E-2</v>
      </c>
      <c r="CK9" s="21"/>
      <c r="CM9" s="23">
        <v>44773</v>
      </c>
      <c r="CN9" s="41" t="s">
        <v>347</v>
      </c>
      <c r="CO9" s="26">
        <f t="array" ref="CO9">MAX((CN$44:CN$3000=CN9)*CM$44:CM$3000)</f>
        <v>44771</v>
      </c>
      <c r="CP9" s="36">
        <f>VLOOKUP(CO9,CM$44:CP3000,4,0)/CP44-1</f>
        <v>-4.4776119402984982E-2</v>
      </c>
      <c r="CQ9" s="21"/>
      <c r="CS9" s="23">
        <v>44742</v>
      </c>
      <c r="CT9" s="27" t="s">
        <v>570</v>
      </c>
      <c r="CU9" s="26">
        <f t="array" ref="CU9">MAX((CT$44:CT$3000=CT9)*CS$44:CS$3000)</f>
        <v>44742</v>
      </c>
      <c r="CV9" s="36">
        <f>VLOOKUP(CU9,CS$44:CV3000,4,0)/CV44-1</f>
        <v>2.3188405797101463E-2</v>
      </c>
      <c r="CW9" s="21"/>
      <c r="CY9" s="23">
        <v>44742</v>
      </c>
      <c r="CZ9" s="27" t="s">
        <v>570</v>
      </c>
      <c r="DA9" s="26">
        <f t="array" ref="DA9">MAX((CZ$44:CZ$3000=CZ9)*CY$44:CY$3000)</f>
        <v>44742</v>
      </c>
      <c r="DB9" s="36">
        <f>VLOOKUP(DA9,CY$44:DB3000,4,0)/DB44-1</f>
        <v>4.7302558901827441E-2</v>
      </c>
      <c r="DC9" s="21"/>
      <c r="DE9" s="23">
        <v>44742</v>
      </c>
      <c r="DF9" s="27" t="s">
        <v>570</v>
      </c>
      <c r="DG9" s="26">
        <f t="array" ref="DG9">MAX((DF$44:DF$3000=DF9)*DE$44:DE$3000)</f>
        <v>44742</v>
      </c>
      <c r="DH9" s="36">
        <f>VLOOKUP(DG9,DE$44:DH3000,4,0)/DH44-1</f>
        <v>6.1170987474512106E-2</v>
      </c>
      <c r="DI9" s="21"/>
      <c r="DK9" s="23">
        <v>44712</v>
      </c>
      <c r="DL9" s="27" t="s">
        <v>345</v>
      </c>
      <c r="DM9" s="26">
        <f t="array" ref="DM9">MAX((DL$44:DL$3000=DL9)*DK$44:DK$3000)</f>
        <v>44712</v>
      </c>
      <c r="DN9" s="36">
        <f>VLOOKUP(DM9,DK$44:DN3000,4,0)/DN44-1</f>
        <v>0</v>
      </c>
      <c r="DO9" s="21"/>
      <c r="DQ9" s="23">
        <v>44712</v>
      </c>
      <c r="DR9" s="27" t="s">
        <v>345</v>
      </c>
      <c r="DS9" s="26">
        <f t="array" ref="DS9">MAX((DR$44:DR$3000=DR9)*DQ$44:DQ$3000)</f>
        <v>44712</v>
      </c>
      <c r="DT9" s="36">
        <f>VLOOKUP(DS9,DQ$44:DT3000,4,0)/DT44-1</f>
        <v>7.556539105089799E-3</v>
      </c>
      <c r="DU9" s="21"/>
      <c r="DW9" s="23">
        <v>44712</v>
      </c>
      <c r="DX9" s="27" t="s">
        <v>345</v>
      </c>
      <c r="DY9" s="26">
        <f t="array" ref="DY9">MAX((DX$44:DX$3000=DX9)*DW$44:DW$3000)</f>
        <v>44712</v>
      </c>
      <c r="DZ9" s="36">
        <f>VLOOKUP(DY9,DW$44:DZ3000,4,0)/DZ44-1</f>
        <v>2.6140684410646209E-2</v>
      </c>
      <c r="EA9" s="21"/>
      <c r="EC9" s="23">
        <v>44681</v>
      </c>
      <c r="ED9" s="27" t="s">
        <v>334</v>
      </c>
      <c r="EE9" s="26">
        <f t="array" ref="EE9">MAX((ED$44:ED$3000=ED9)*EC$44:EC$3000)</f>
        <v>44680</v>
      </c>
      <c r="EF9" s="36">
        <f>VLOOKUP(EE9,EC$44:EF3000,4,0)/EF44-1</f>
        <v>5.1383399209486313E-2</v>
      </c>
      <c r="EG9" s="21"/>
      <c r="EI9" s="23">
        <v>44651</v>
      </c>
      <c r="EJ9" s="27" t="s">
        <v>337</v>
      </c>
      <c r="EK9" s="26">
        <f t="array" ref="EK9">MAX((EJ$44:EJ$3000=EJ9)*EI$44:EI$3000)</f>
        <v>44651</v>
      </c>
      <c r="EL9" s="36">
        <f>VLOOKUP(EK9,EI$44:EL3000,4,0)/EL44-1</f>
        <v>0</v>
      </c>
      <c r="EM9" s="21"/>
      <c r="EO9" s="23">
        <v>44651</v>
      </c>
      <c r="EP9" s="41" t="s">
        <v>337</v>
      </c>
      <c r="EQ9" s="23">
        <f t="array" ref="EQ9">MAX((EP$44:EP$3000=EP9)*EO$44:EO$3000)</f>
        <v>44651</v>
      </c>
      <c r="ER9" s="36">
        <f>VLOOKUP(EQ9,EO$44:ER3000,4,0)/ER44-1</f>
        <v>-1.2108980827447047E-2</v>
      </c>
      <c r="EU9" s="23">
        <v>44620</v>
      </c>
      <c r="EV9" s="23" t="s">
        <v>344</v>
      </c>
      <c r="EW9" s="23">
        <f t="array" ref="EW9">MAX((EV$44:EV$3000=EV9)*EU$44:EU$3000)</f>
        <v>44620</v>
      </c>
      <c r="EX9" s="36">
        <f>VLOOKUP(EW9,EU$44:EX3000,4,0)/EX44-1</f>
        <v>-7.6930863447718378E-3</v>
      </c>
      <c r="FA9" s="23">
        <v>44620</v>
      </c>
      <c r="FB9" s="23" t="s">
        <v>344</v>
      </c>
      <c r="FC9" s="23">
        <f t="array" ref="FC9">MAX((FB$44:FB$3000=FB9)*FA$44:FA$3000)</f>
        <v>44620</v>
      </c>
      <c r="FD9" s="36">
        <f>VLOOKUP(FC9,FA$44:FD3000,4,0)/FD44-1</f>
        <v>9.2497430626927724E-3</v>
      </c>
      <c r="FG9" s="23">
        <v>44620</v>
      </c>
      <c r="FH9" s="23" t="s">
        <v>344</v>
      </c>
      <c r="FI9" s="23">
        <f t="array" ref="FI9">MAX((FH$44:FH$3000=FH9)*FG$44:FG$3000)</f>
        <v>44620</v>
      </c>
      <c r="FJ9" s="36">
        <f>VLOOKUP(FI9,FG$44:FJ3000,4,0)/FJ44-1</f>
        <v>-1.2016021361815565E-2</v>
      </c>
      <c r="FM9" s="23">
        <v>44620</v>
      </c>
      <c r="FN9" s="23" t="s">
        <v>344</v>
      </c>
      <c r="FO9" s="23">
        <f t="array" ref="FO9">MAX((FN$44:FN$3000=FN9)*FM$44:FM$3000)</f>
        <v>44620</v>
      </c>
      <c r="FP9" s="36">
        <f>VLOOKUP(FO9,FM$44:FP3000,4,0)/FP44-1</f>
        <v>2.9891707461800809E-2</v>
      </c>
      <c r="FS9" s="23">
        <v>44620</v>
      </c>
      <c r="FT9" s="23" t="s">
        <v>344</v>
      </c>
      <c r="FU9" s="23">
        <f t="array" ref="FU9">MAX((FT$44:FT$3000=FT9)*FS$44:FS$3000)</f>
        <v>44620</v>
      </c>
      <c r="FV9" s="36">
        <f>VLOOKUP(FU9,FS$44:FV3000,4,0)/FV44-1</f>
        <v>9.7352024922117142E-3</v>
      </c>
      <c r="FW9" s="36"/>
      <c r="FY9" s="23">
        <v>44561</v>
      </c>
      <c r="FZ9" s="23" t="s">
        <v>336</v>
      </c>
      <c r="GA9" s="23">
        <f t="array" ref="GA9">MAX((FZ$44:FZ$3000=FZ9)*FY$44:FY$3000)</f>
        <v>44561</v>
      </c>
      <c r="GB9" s="36">
        <f>VLOOKUP(GA9,FY$44:GB3000,4,0)/GB44-1</f>
        <v>-5.0758200621787708E-3</v>
      </c>
      <c r="GE9" s="23">
        <v>44561</v>
      </c>
      <c r="GF9" s="23" t="s">
        <v>336</v>
      </c>
      <c r="GG9" s="23">
        <f t="array" ref="GG9">MAX((GF$44:GF$3000=GF9)*GE$44:GE$3000)</f>
        <v>44561</v>
      </c>
      <c r="GH9" s="36">
        <f>VLOOKUP(GG9,GE$44:GH3000,4,0)/GH44-1</f>
        <v>2.0970641102455723E-3</v>
      </c>
      <c r="GK9" s="23">
        <v>44561</v>
      </c>
      <c r="GL9" s="23" t="s">
        <v>336</v>
      </c>
      <c r="GM9" s="23">
        <f t="array" ref="GM9">MAX((GL$44:GL$3000=GL9)*GK$44:GK$3000)</f>
        <v>44561</v>
      </c>
      <c r="GN9" s="36">
        <f>VLOOKUP(GM9,GK$44:GN3000,4,0)/GN44-1</f>
        <v>7.3982737361284467E-3</v>
      </c>
      <c r="GQ9" s="23">
        <v>44530</v>
      </c>
      <c r="GR9" s="23" t="s">
        <v>342</v>
      </c>
      <c r="GS9" s="23">
        <f t="array" ref="GS9">MAX((GR$45:GR$3000=GR9)*GQ$45:GQ$3000)</f>
        <v>44530</v>
      </c>
      <c r="GT9" s="36">
        <f>VLOOKUP(GS9,GQ$44:GT3000,4,0)/GT44-1</f>
        <v>-2.129353233830833E-2</v>
      </c>
      <c r="GV9" s="21"/>
      <c r="GW9" s="23">
        <v>44530</v>
      </c>
      <c r="GX9" s="23" t="s">
        <v>342</v>
      </c>
      <c r="GY9" s="23">
        <f t="array" ref="GY9">MAX((GX$45:GX$3000=GX9)*GW$45:GW$3000)</f>
        <v>44530</v>
      </c>
      <c r="GZ9" s="36">
        <f>VLOOKUP(GY9,GW$44:GZ3000,4,0)/GZ44-1</f>
        <v>2.9838116261957426E-2</v>
      </c>
      <c r="HC9" s="23">
        <v>44530</v>
      </c>
      <c r="HD9" s="23" t="s">
        <v>342</v>
      </c>
      <c r="HE9" s="23">
        <f t="array" ref="HE9">MAX((HD$45:HD$3000=HD9)*HC$45:HC$3000)</f>
        <v>44530</v>
      </c>
      <c r="HF9" s="36">
        <f>VLOOKUP(HE9,HC$44:HF3000,4,0)/HF44-1</f>
        <v>1.4771784232365137E-2</v>
      </c>
      <c r="HI9" s="23">
        <v>44500</v>
      </c>
      <c r="HJ9" s="23" t="s">
        <v>341</v>
      </c>
      <c r="HK9" s="23">
        <f t="array" ref="HK9">MAX((HJ$45:HJ$3000=HJ9)*HI$45:HI$3000)</f>
        <v>44498</v>
      </c>
      <c r="HL9" s="36">
        <f>VLOOKUP(HK9,HI$44:HL3000,4,0)/HL44-1</f>
        <v>-2.0787746170678356E-2</v>
      </c>
      <c r="HO9" s="23">
        <v>44439</v>
      </c>
      <c r="HP9" s="23" t="s">
        <v>339</v>
      </c>
      <c r="HQ9" s="23">
        <f t="array" ref="HQ9">MAX((HP$45:HP$3000=HP9)*HO$45:HO$3000)</f>
        <v>44439</v>
      </c>
      <c r="HR9" s="36">
        <f>VLOOKUP(HQ9,HO$44:HR3000,4,0)/HR44-1</f>
        <v>-7.7237954636961481E-2</v>
      </c>
      <c r="HU9" s="23">
        <v>44895</v>
      </c>
      <c r="HV9" s="23" t="s">
        <v>342</v>
      </c>
      <c r="HW9" s="23">
        <f t="array" ref="HW9">MAX((HV$44:HV$3000=HV9)*HU$44:HU$3000)</f>
        <v>44895</v>
      </c>
      <c r="HX9" s="36">
        <f>VLOOKUP(HW9,HU$44:HX3000,4,0)/HX44-1</f>
        <v>-1.8204645323289359E-2</v>
      </c>
      <c r="IA9" s="23">
        <v>44895</v>
      </c>
      <c r="IB9" s="23" t="s">
        <v>342</v>
      </c>
      <c r="IC9" s="23">
        <f t="array" ref="IC9">MAX((IB$44:IB$3000=IB9)*IA$44:IA$3000)</f>
        <v>44895</v>
      </c>
      <c r="ID9" s="36">
        <f>VLOOKUP(IC9,IA$44:ID3000,4,0)/ID44-1</f>
        <v>0</v>
      </c>
      <c r="IG9" s="23">
        <v>44926</v>
      </c>
      <c r="IH9" s="23" t="s">
        <v>1624</v>
      </c>
      <c r="II9" s="23">
        <f t="array" ref="II9">MAX((IH$44:IH$3000=IH9)*IG$44:IG$3000)</f>
        <v>44925</v>
      </c>
      <c r="IJ9" s="36">
        <f>VLOOKUP(II9,IG$44:IJ3000,4,0)/IJ44-1</f>
        <v>-4.6803602324652971E-2</v>
      </c>
      <c r="IM9" s="23">
        <v>44926</v>
      </c>
      <c r="IN9" s="23" t="s">
        <v>1624</v>
      </c>
      <c r="IO9" s="23">
        <f t="array" ref="IO9">MAX((IN$44:IN$3000=IN9)*IM$44:IM$3000)</f>
        <v>44925</v>
      </c>
      <c r="IP9" s="36">
        <f>VLOOKUP(IO9,IM$44:IP3000,4,0)/IP44-1</f>
        <v>3.5331038671795767E-2</v>
      </c>
      <c r="IS9" s="23">
        <v>44957</v>
      </c>
      <c r="IT9" s="23" t="s">
        <v>1625</v>
      </c>
      <c r="IU9" s="23">
        <f t="array" ref="IU9">MAX((IT$44:IT$3000=IT9)*IS$44:IS$3000)</f>
        <v>44957</v>
      </c>
      <c r="IV9" s="36">
        <f>VLOOKUP(IU9,IS$44:IV3000,4,0)/IV44-1</f>
        <v>9.1835591891589186E-2</v>
      </c>
      <c r="IY9" s="23">
        <v>44957</v>
      </c>
      <c r="IZ9" s="23" t="s">
        <v>1625</v>
      </c>
      <c r="JA9" s="23">
        <f t="array" ref="JA9">MAX((IZ$44:IZ$3000=IZ9)*IY$44:IY$3000)</f>
        <v>44957</v>
      </c>
      <c r="JB9" s="36">
        <f>VLOOKUP(JA9,IY$44:JB3000,4,0)/JB44-1</f>
        <v>3.1319910514541416E-2</v>
      </c>
      <c r="JD9" s="21"/>
      <c r="JE9" s="23">
        <v>44957</v>
      </c>
      <c r="JF9" s="23" t="s">
        <v>1625</v>
      </c>
      <c r="JG9" s="23">
        <f t="array" ref="JG9">MAX((JF$44:JF$3000=JF9)*JE$44:JE$3000)</f>
        <v>44957</v>
      </c>
      <c r="JH9" s="36">
        <f>VLOOKUP(JG9,JE$44:JH3000,4,0)/JH44-1</f>
        <v>3.4083601286173604E-2</v>
      </c>
      <c r="JK9" s="23"/>
      <c r="JL9" s="27"/>
      <c r="JM9" s="26"/>
      <c r="JN9" s="36"/>
      <c r="JO9" s="21"/>
      <c r="JQ9" s="23"/>
      <c r="JR9" s="27"/>
      <c r="JS9" s="26"/>
      <c r="JT9" s="36"/>
      <c r="JU9" s="21"/>
      <c r="JW9" s="23"/>
      <c r="JX9" s="27"/>
      <c r="JY9" s="26"/>
      <c r="JZ9" s="36"/>
      <c r="KA9" s="21"/>
      <c r="KC9" s="23"/>
      <c r="KD9" s="27"/>
      <c r="KE9" s="26"/>
      <c r="KF9" s="36"/>
      <c r="KG9" s="21"/>
      <c r="KI9" s="23"/>
      <c r="KJ9" s="27"/>
      <c r="KK9" s="26"/>
      <c r="KL9" s="36"/>
      <c r="KM9" s="21"/>
      <c r="KO9" s="23"/>
      <c r="KP9" s="27"/>
      <c r="KQ9" s="26"/>
      <c r="KR9" s="36"/>
      <c r="KS9" s="21"/>
      <c r="KU9" s="23"/>
      <c r="KV9" s="41"/>
      <c r="KW9" s="26"/>
      <c r="KX9" s="36"/>
      <c r="KY9" s="21"/>
      <c r="LA9" s="23"/>
      <c r="LB9" s="41"/>
      <c r="LC9" s="26"/>
      <c r="LD9" s="36"/>
      <c r="LE9" s="21"/>
      <c r="LG9" s="23"/>
      <c r="LH9" s="41"/>
      <c r="LI9" s="26"/>
      <c r="LJ9" s="36"/>
      <c r="LK9" s="21"/>
      <c r="LM9" s="23"/>
      <c r="LN9" s="41"/>
      <c r="LO9" s="26"/>
      <c r="LP9" s="36"/>
      <c r="LQ9" s="21"/>
      <c r="LS9" s="23"/>
      <c r="LT9" s="41"/>
      <c r="LU9" s="26"/>
      <c r="LV9" s="36"/>
      <c r="LW9" s="21"/>
      <c r="LY9" s="23"/>
      <c r="LZ9" s="41"/>
      <c r="MA9" s="26"/>
      <c r="MB9" s="36"/>
      <c r="MC9" s="21"/>
      <c r="ME9" s="23"/>
      <c r="MF9" s="41"/>
      <c r="MG9" s="26"/>
      <c r="MH9" s="36"/>
      <c r="MI9" s="21"/>
      <c r="MK9" s="23"/>
      <c r="ML9" s="41"/>
      <c r="MM9" s="26"/>
      <c r="MN9" s="36"/>
      <c r="MO9" s="21"/>
      <c r="MQ9" s="23"/>
      <c r="MR9" s="41"/>
      <c r="MS9" s="26"/>
      <c r="MT9" s="36"/>
      <c r="MU9" s="21"/>
      <c r="MW9" s="23"/>
      <c r="MX9" s="41"/>
      <c r="MY9" s="26"/>
      <c r="MZ9" s="36"/>
      <c r="NA9" s="21"/>
      <c r="NC9" s="23"/>
      <c r="ND9" s="41"/>
      <c r="NE9" s="26"/>
      <c r="NF9" s="36"/>
      <c r="NG9" s="21"/>
      <c r="NI9" s="23"/>
      <c r="NJ9" s="41"/>
      <c r="NK9" s="26"/>
      <c r="NL9" s="36"/>
      <c r="NM9" s="21"/>
      <c r="NO9" s="23"/>
      <c r="NP9" s="41"/>
      <c r="NQ9" s="26"/>
      <c r="NR9" s="36"/>
      <c r="NS9" s="21"/>
      <c r="NU9" s="23"/>
      <c r="NV9" s="41"/>
      <c r="NW9" s="26"/>
      <c r="NX9" s="36"/>
      <c r="NY9" s="21"/>
      <c r="OA9" s="23"/>
      <c r="OB9" s="41"/>
      <c r="OC9" s="26"/>
      <c r="OD9" s="36"/>
      <c r="OE9" s="21"/>
      <c r="OG9" s="23"/>
      <c r="OH9" s="41"/>
      <c r="OI9" s="26"/>
      <c r="OJ9" s="36"/>
      <c r="OK9" s="21"/>
      <c r="OM9" s="23"/>
      <c r="ON9" s="41"/>
      <c r="OO9" s="26"/>
      <c r="OP9" s="36"/>
      <c r="OQ9" s="21"/>
      <c r="OS9" s="23"/>
      <c r="OT9" s="41"/>
      <c r="OU9" s="26"/>
      <c r="OV9" s="36"/>
      <c r="OW9" s="21"/>
      <c r="OY9" s="23"/>
      <c r="OZ9" s="41"/>
      <c r="PA9" s="26"/>
      <c r="PB9" s="36"/>
      <c r="PC9" s="21"/>
    </row>
    <row r="10" spans="1:419" s="20" customFormat="1">
      <c r="A10" s="52">
        <v>43982</v>
      </c>
      <c r="B10" s="52" t="s">
        <v>345</v>
      </c>
      <c r="C10" s="52">
        <f t="array" ref="C10">MAX((B$46:B$3001=B10)*A$46:A$3001)</f>
        <v>43982</v>
      </c>
      <c r="D10" s="259">
        <f>VLOOKUP(C10,A$45:D3001,4,0)/VLOOKUP(C9,A$45:D3001,4,0)-1</f>
        <v>1.3322884012539005E-2</v>
      </c>
      <c r="E10" s="259"/>
      <c r="G10" s="23">
        <v>44620</v>
      </c>
      <c r="H10" s="23" t="s">
        <v>344</v>
      </c>
      <c r="I10" s="23">
        <f t="array" ref="I10">MAX((H$44:H$3000=H10)*G$44:G$3000)</f>
        <v>44620</v>
      </c>
      <c r="J10" s="36">
        <f>VLOOKUP(I10,G$44:J3000,4,0)/VLOOKUP(I9,G$44:J3000,4,0)-1</f>
        <v>-2.0618556701030855E-3</v>
      </c>
      <c r="M10" s="23">
        <v>44926</v>
      </c>
      <c r="N10" s="41" t="s">
        <v>336</v>
      </c>
      <c r="O10" s="26">
        <f t="array" ref="O10">MAX((N$44:N$3000=N10)*M$44:M$3000)</f>
        <v>44925</v>
      </c>
      <c r="P10" s="36">
        <f>VLOOKUP(O10,M$44:P3000,4,0)/VLOOKUP(O9,M$44:P3000,4,0)-1</f>
        <v>-3.1104199066873672E-3</v>
      </c>
      <c r="Q10" s="21"/>
      <c r="S10" s="23">
        <v>44895</v>
      </c>
      <c r="T10" s="41" t="s">
        <v>342</v>
      </c>
      <c r="U10" s="26">
        <f t="array" ref="U10">MAX((T$44:T$3000=T10)*S$44:S$3000)</f>
        <v>44895</v>
      </c>
      <c r="V10" s="36">
        <f>VLOOKUP(U10,S$44:V3000,4,0)/VLOOKUP(U9,S$44:V3000,4,0)-1</f>
        <v>-1.7149311973711279E-2</v>
      </c>
      <c r="W10" s="21"/>
      <c r="Y10" s="23">
        <v>44895</v>
      </c>
      <c r="Z10" s="41" t="s">
        <v>342</v>
      </c>
      <c r="AA10" s="26">
        <f t="array" ref="AA10">MAX((Z$44:Z$3000=Z10)*Y$44:Y$3000)</f>
        <v>44895</v>
      </c>
      <c r="AB10" s="36">
        <f>VLOOKUP(AA10,Y$44:AB3000,4,0)/VLOOKUP(AA9,Y$44:AB3000,4,0)-1</f>
        <v>3.4122130639014481E-2</v>
      </c>
      <c r="AC10" s="21"/>
      <c r="AE10" s="23">
        <v>44865</v>
      </c>
      <c r="AF10" s="41" t="s">
        <v>1621</v>
      </c>
      <c r="AG10" s="26">
        <f t="array" ref="AG10">MAX((AF$44:AF$3000=AF10)*AE$44:AE$3000)</f>
        <v>44865</v>
      </c>
      <c r="AH10" s="36">
        <f>VLOOKUP(AG10,AE$44:AH3000,4,0)/VLOOKUP(AG9,AE$44:AH3000,4,0)-1</f>
        <v>4.5568561872908475E-3</v>
      </c>
      <c r="AK10" s="23">
        <v>44865</v>
      </c>
      <c r="AL10" s="41" t="s">
        <v>1621</v>
      </c>
      <c r="AM10" s="26">
        <f t="array" ref="AM10">MAX((AL$44:AL$3000=AL10)*AK$44:AK$3000)</f>
        <v>44865</v>
      </c>
      <c r="AN10" s="36">
        <f>VLOOKUP(AM10,AK$44:AN3000,4,0)/VLOOKUP(AM9,AK$44:AN3000,4,0)-1</f>
        <v>-4.9630411826821486E-2</v>
      </c>
      <c r="AQ10" s="23">
        <v>44865</v>
      </c>
      <c r="AR10" s="41" t="s">
        <v>1621</v>
      </c>
      <c r="AS10" s="26">
        <f t="array" ref="AS10">MAX((AR$44:AR$3000=AR10)*AQ$44:AQ$3000)</f>
        <v>44865</v>
      </c>
      <c r="AT10" s="36">
        <f>VLOOKUP(AS10,AQ$44:AT3000,4,0)/VLOOKUP(AS9,AQ$44:AT3000,4,0)-1</f>
        <v>-6.7308687998346439E-4</v>
      </c>
      <c r="AU10" s="21"/>
      <c r="AW10" s="23">
        <v>44865</v>
      </c>
      <c r="AX10" s="41" t="s">
        <v>1621</v>
      </c>
      <c r="AY10" s="26">
        <f t="array" ref="AY10">MAX((AX$44:AX$3000=AX10)*AW$44:AW$3000)</f>
        <v>44865</v>
      </c>
      <c r="AZ10" s="36">
        <f>VLOOKUP(AY10,AW$44:AZ3000,4,0)/VLOOKUP(AY9,AW$44:AZ3000,4,0)-1</f>
        <v>-2.7587616225606126E-3</v>
      </c>
      <c r="BA10" s="21"/>
      <c r="BC10" s="23">
        <v>44865</v>
      </c>
      <c r="BD10" s="41" t="s">
        <v>1621</v>
      </c>
      <c r="BE10" s="26">
        <f t="array" ref="BE10">MAX((BD$44:BD$3000=BD10)*BC$44:BC$3000)</f>
        <v>44865</v>
      </c>
      <c r="BF10" s="36">
        <f>VLOOKUP(BE10,BC$44:BF3000,4,0)/VLOOKUP(BE9,BC$44:BF3000,4,0)-1</f>
        <v>6.0864272671941055E-3</v>
      </c>
      <c r="BG10" s="21"/>
      <c r="BI10" s="23">
        <v>44834</v>
      </c>
      <c r="BJ10" s="41" t="s">
        <v>340</v>
      </c>
      <c r="BK10" s="26">
        <f t="array" ref="BK10">MAX((BJ$44:BJ$3000=BJ10)*BI$44:BI$3000)</f>
        <v>44834</v>
      </c>
      <c r="BL10" s="36">
        <f>VLOOKUP(BK10,BI$44:BL3000,4,0)/VLOOKUP(BK9,BI$44:BL3000,4,0)-1</f>
        <v>-1.2987012987012991E-2</v>
      </c>
      <c r="BM10" s="21"/>
      <c r="BO10" s="23">
        <v>44834</v>
      </c>
      <c r="BP10" s="41" t="s">
        <v>340</v>
      </c>
      <c r="BQ10" s="26">
        <f t="array" ref="BQ10">MAX((BP$44:BP$3000=BP10)*BO$44:BO$3000)</f>
        <v>44834</v>
      </c>
      <c r="BR10" s="36">
        <f>VLOOKUP(BQ10,BO$44:BR3000,4,0)/VLOOKUP(BQ9,BO$44:BR3000,4,0)-1</f>
        <v>-1.2393998695368502E-2</v>
      </c>
      <c r="BS10" s="21"/>
      <c r="BU10" s="23">
        <v>44834</v>
      </c>
      <c r="BV10" s="41" t="s">
        <v>340</v>
      </c>
      <c r="BW10" s="26">
        <f t="array" ref="BW10">MAX((BV$44:BV$3000=BV10)*BU$44:BU$3000)</f>
        <v>44834</v>
      </c>
      <c r="BX10" s="36">
        <f>VLOOKUP(BW10,BU$44:BX3000,4,0)/VLOOKUP(BW9,BU$44:BX3000,4,0)-1</f>
        <v>-4.3287435456110135E-2</v>
      </c>
      <c r="BY10" s="21"/>
      <c r="CA10" s="23">
        <v>44834</v>
      </c>
      <c r="CB10" s="41" t="s">
        <v>340</v>
      </c>
      <c r="CC10" s="26">
        <f t="array" ref="CC10">MAX((CB$44:CB$3000=CB10)*CA$44:CA$3000)</f>
        <v>44834</v>
      </c>
      <c r="CD10" s="36">
        <f>VLOOKUP(CC10,CA$44:CD3000,4,0)/VLOOKUP(CC9,CA$44:CD3000,4,0)-1</f>
        <v>-3.6788982171492846E-3</v>
      </c>
      <c r="CE10" s="21"/>
      <c r="CG10" s="23">
        <v>44804</v>
      </c>
      <c r="CH10" s="41" t="s">
        <v>339</v>
      </c>
      <c r="CI10" s="26">
        <f t="array" ref="CI10">MAX((CH$44:CH$3000=CH10)*CG$44:CG$3000)</f>
        <v>44804</v>
      </c>
      <c r="CJ10" s="36">
        <f>VLOOKUP(CI10,CG$44:CJ3000,4,0)/VLOOKUP(CI9,CG$44:CJ3000,4,0)-1</f>
        <v>-2.7266962587190857E-2</v>
      </c>
      <c r="CK10" s="21"/>
      <c r="CM10" s="23">
        <v>44804</v>
      </c>
      <c r="CN10" s="41" t="s">
        <v>339</v>
      </c>
      <c r="CO10" s="26">
        <f t="array" ref="CO10">MAX((CN$44:CN$3000=CN10)*CM$44:CM$3000)</f>
        <v>44804</v>
      </c>
      <c r="CP10" s="36">
        <f>VLOOKUP(CO10,CM$44:CP3000,4,0)/VLOOKUP(CO9,CM$44:CP3000,4,0)-1</f>
        <v>1.6666666666666607E-2</v>
      </c>
      <c r="CQ10" s="21"/>
      <c r="CS10" s="23">
        <v>44773</v>
      </c>
      <c r="CT10" s="41" t="s">
        <v>347</v>
      </c>
      <c r="CU10" s="26">
        <f t="array" ref="CU10">MAX((CT$44:CT$3000=CT10)*CS$44:CS$3000)</f>
        <v>44771</v>
      </c>
      <c r="CV10" s="36">
        <f>VLOOKUP(CU10,CS$44:CV3000,4,0)/VLOOKUP(CU9,CS$44:CV3000,4,0)-1</f>
        <v>3.7771482530688516E-3</v>
      </c>
      <c r="CW10" s="21"/>
      <c r="CY10" s="23">
        <v>44773</v>
      </c>
      <c r="CZ10" s="41" t="s">
        <v>347</v>
      </c>
      <c r="DA10" s="26">
        <f t="array" ref="DA10">MAX((CZ$44:CZ$3000=CZ10)*CY$44:CY$3000)</f>
        <v>44771</v>
      </c>
      <c r="DB10" s="36">
        <f>VLOOKUP(DA10,CY$44:DB3000,4,0)/VLOOKUP(DA9,CY$44:DB3000,4,0)-1</f>
        <v>-5.0595701267486359E-2</v>
      </c>
      <c r="DC10" s="21"/>
      <c r="DE10" s="23">
        <v>44773</v>
      </c>
      <c r="DF10" s="27" t="s">
        <v>638</v>
      </c>
      <c r="DG10" s="26">
        <f t="array" ref="DG10">MAX((DF$44:DF$3000=DF10)*DE$44:DE$3000)</f>
        <v>44771</v>
      </c>
      <c r="DH10" s="36">
        <f>VLOOKUP(DG10,DE$44:DH3000,4,0)/VLOOKUP(DG9,DE$44:DH3000,4,0)-1</f>
        <v>-4.940982706560515E-3</v>
      </c>
      <c r="DI10" s="21"/>
      <c r="DK10" s="23">
        <v>44742</v>
      </c>
      <c r="DL10" s="23" t="s">
        <v>570</v>
      </c>
      <c r="DM10" s="23">
        <f t="array" ref="DM10">MAX((DL$44:DL$3000=DL10)*DK$44:DK$3000)</f>
        <v>44742</v>
      </c>
      <c r="DN10" s="144">
        <f>VLOOKUP(DM10,DK$44:DN3000,4,0)/VLOOKUP(DM9,DK$44:DN3000,4,0)-1</f>
        <v>6.538289296909916E-3</v>
      </c>
      <c r="DO10" s="21"/>
      <c r="DQ10" s="23">
        <v>44742</v>
      </c>
      <c r="DR10" s="23" t="s">
        <v>570</v>
      </c>
      <c r="DS10" s="23">
        <f t="array" ref="DS10">MAX((DR$44:DR$3000=DR10)*DQ$44:DQ$3000)</f>
        <v>44742</v>
      </c>
      <c r="DT10" s="144">
        <f>VLOOKUP(DS10,DQ$44:DT3000,4,0)/VLOOKUP(DS9,DQ$44:DT3000,4,0)-1</f>
        <v>5.8713237263620321E-2</v>
      </c>
      <c r="DU10" s="21"/>
      <c r="DW10" s="23">
        <v>44742</v>
      </c>
      <c r="DX10" s="23" t="s">
        <v>570</v>
      </c>
      <c r="DY10" s="23">
        <f t="array" ref="DY10">MAX((DX$44:DX$3000=DX10)*DW$44:DW$3000)</f>
        <v>44742</v>
      </c>
      <c r="DZ10" s="144">
        <f>VLOOKUP(DY10,DW$44:DZ3000,4,0)/VLOOKUP(DY9,DW$44:DZ3000,4,0)-1</f>
        <v>2.5474756831866729E-2</v>
      </c>
      <c r="EA10" s="21"/>
      <c r="EC10" s="23">
        <v>44712</v>
      </c>
      <c r="ED10" s="23" t="s">
        <v>345</v>
      </c>
      <c r="EE10" s="23">
        <f t="array" ref="EE10">MAX((ED$44:ED$3000=ED10)*EC$44:EC$3000)</f>
        <v>44712</v>
      </c>
      <c r="EF10" s="144">
        <f>VLOOKUP(EE10,EC$44:EF3000,4,0)/VLOOKUP(EE9,EC$44:EF3000,4,0)-1</f>
        <v>6.4849624060150379E-2</v>
      </c>
      <c r="EG10" s="21"/>
      <c r="EI10" s="23">
        <v>44681</v>
      </c>
      <c r="EJ10" s="23" t="s">
        <v>334</v>
      </c>
      <c r="EK10" s="23">
        <f t="array" ref="EK10">MAX((EJ$44:EJ$3000=EJ10)*EI$44:EI$3000)</f>
        <v>44680</v>
      </c>
      <c r="EL10" s="144">
        <f>VLOOKUP(EK10,EI$44:EL3000,4,0)/VLOOKUP(EK9,EI$44:EL3000,4,0)-1</f>
        <v>-1.2693156732891953E-2</v>
      </c>
      <c r="EM10" s="21"/>
      <c r="EO10" s="23">
        <v>44681</v>
      </c>
      <c r="EP10" s="23" t="s">
        <v>334</v>
      </c>
      <c r="EQ10" s="23">
        <f t="array" ref="EQ10">MAX((EP$44:EP$3000=EP10)*EO$44:EO$3000)</f>
        <v>44680</v>
      </c>
      <c r="ER10" s="144">
        <f>VLOOKUP(EQ10,EO$44:ER3000,4,0)/VLOOKUP(EQ9,EO$44:ER3000,4,0)-1</f>
        <v>-0.11644535240040854</v>
      </c>
      <c r="EU10" s="23">
        <v>44651</v>
      </c>
      <c r="EV10" s="41" t="s">
        <v>337</v>
      </c>
      <c r="EW10" s="23">
        <f t="array" ref="EW10">MAX((EV$44:EV$3000=EV10)*EU$44:EU$3000)</f>
        <v>44651</v>
      </c>
      <c r="EX10" s="144">
        <f>VLOOKUP(EW10,EU$44:EX3000,4,0)/VLOOKUP(EW9,EU$44:EX3000,4,0)-1</f>
        <v>-1.7851678057737352E-2</v>
      </c>
      <c r="FA10" s="23">
        <v>44651</v>
      </c>
      <c r="FB10" s="41" t="s">
        <v>337</v>
      </c>
      <c r="FC10" s="23">
        <f t="array" ref="FC10">MAX((FB$44:FB$3000=FB10)*FA$44:FA$3000)</f>
        <v>44651</v>
      </c>
      <c r="FD10" s="144">
        <f>VLOOKUP(FC10,FA$44:FD3000,4,0)/VLOOKUP(FC9,FA$44:FD3000,4,0)-1</f>
        <v>-4.0733197556008238E-2</v>
      </c>
      <c r="FG10" s="23">
        <v>44651</v>
      </c>
      <c r="FH10" s="41" t="s">
        <v>337</v>
      </c>
      <c r="FI10" s="23">
        <f t="array" ref="FI10">MAX((FH$44:FH$3000=FH10)*FG$44:FG$3000)</f>
        <v>44651</v>
      </c>
      <c r="FJ10" s="144">
        <f>VLOOKUP(FI10,FG$44:FJ3000,4,0)/VLOOKUP(FI9,FG$44:FJ3000,4,0)-1</f>
        <v>-6.810810810810819E-2</v>
      </c>
      <c r="FM10" s="23">
        <v>44651</v>
      </c>
      <c r="FN10" s="41" t="s">
        <v>337</v>
      </c>
      <c r="FO10" s="23">
        <f t="array" ref="FO10">MAX((FN$44:FN$3000=FN10)*FM$44:FM$3000)</f>
        <v>44651</v>
      </c>
      <c r="FP10" s="144">
        <f>VLOOKUP(FO10,FM$44:FP3000,4,0)/VLOOKUP(FO9,FM$44:FP3000,4,0)-1</f>
        <v>-1.9661505221462039E-2</v>
      </c>
      <c r="FS10" s="23">
        <v>44651</v>
      </c>
      <c r="FT10" s="41" t="s">
        <v>337</v>
      </c>
      <c r="FU10" s="23">
        <f t="array" ref="FU10">MAX((FT$44:FT$3000=FT10)*FS$44:FS$3000)</f>
        <v>44651</v>
      </c>
      <c r="FV10" s="144">
        <f>VLOOKUP(FU10,FS$44:FV3000,4,0)/VLOOKUP(FU9,FS$44:FV3000,4,0)-1</f>
        <v>-6.5561126108754308E-2</v>
      </c>
      <c r="FW10" s="21"/>
      <c r="FY10" s="23">
        <v>44592</v>
      </c>
      <c r="FZ10" s="41" t="s">
        <v>346</v>
      </c>
      <c r="GA10" s="23">
        <f t="array" ref="GA10">MAX((FZ$44:FZ$3000=FZ10)*FY$44:FY$3000)</f>
        <v>44589</v>
      </c>
      <c r="GB10" s="144">
        <f>VLOOKUP(GA10,FY$44:GB3000,4,0)/VLOOKUP(GA9,FY$44:GB3000,4,0)-1</f>
        <v>-7.9076589503220496E-2</v>
      </c>
      <c r="GE10" s="23">
        <v>44592</v>
      </c>
      <c r="GF10" s="41" t="s">
        <v>346</v>
      </c>
      <c r="GG10" s="23">
        <f t="array" ref="GG10">MAX((GF$44:GF$3000=GF10)*GE$44:GE$3000)</f>
        <v>44589</v>
      </c>
      <c r="GH10" s="144">
        <f>VLOOKUP(GG10,GE$44:GH3000,4,0)/VLOOKUP(GG9,GE$44:GH3000,4,0)-1</f>
        <v>-4.8530144494270178E-2</v>
      </c>
      <c r="GK10" s="23">
        <v>44592</v>
      </c>
      <c r="GL10" s="41" t="s">
        <v>346</v>
      </c>
      <c r="GM10" s="23">
        <f t="array" ref="GM10">MAX((GL$44:GL$3000=GL10)*GK$44:GK$3000)</f>
        <v>44589</v>
      </c>
      <c r="GN10" s="144">
        <f>VLOOKUP(GM10,GK$44:GN3000,4,0)/VLOOKUP(GM9,GK$44:GN3000,4,0)-1</f>
        <v>-8.2007343941248534E-2</v>
      </c>
      <c r="GQ10" s="23">
        <v>44561</v>
      </c>
      <c r="GR10" s="23" t="s">
        <v>336</v>
      </c>
      <c r="GS10" s="23">
        <f t="array" ref="GS10">MAX((GR$44:GR$3000=GR10)*GQ$44:GQ$3000)</f>
        <v>44561</v>
      </c>
      <c r="GT10" s="144">
        <f>VLOOKUP(GS10,GQ$44:GT3000,4,0)/VLOOKUP(GS9,GQ$44:GT3000,4,0)-1</f>
        <v>1.8198454656364493E-2</v>
      </c>
      <c r="GV10" s="21"/>
      <c r="GW10" s="23">
        <v>44561</v>
      </c>
      <c r="GX10" s="23" t="s">
        <v>336</v>
      </c>
      <c r="GY10" s="23">
        <f t="array" ref="GY10">MAX((GX$44:GX$3000=GX10)*GW$44:GW$3000)</f>
        <v>44561</v>
      </c>
      <c r="GZ10" s="144">
        <f>VLOOKUP(GY10,GW$44:GZ3000,4,0)/VLOOKUP(GY9,GW$44:GZ3000,4,0)-1</f>
        <v>-2.0327962559394175E-2</v>
      </c>
      <c r="HC10" s="23">
        <v>44561</v>
      </c>
      <c r="HD10" s="23" t="s">
        <v>336</v>
      </c>
      <c r="HE10" s="23">
        <f t="array" ref="HE10">MAX((HD$45:HD$3000=HD10)*HC$45:HC$3000)</f>
        <v>44561</v>
      </c>
      <c r="HF10" s="144">
        <f>VLOOKUP(HE10,HC$44:HF3000,4,0)/VLOOKUP(HE9,HC$44:HF3000,4,0)-1</f>
        <v>-1.259404645076867E-2</v>
      </c>
      <c r="HI10" s="23">
        <v>44530</v>
      </c>
      <c r="HJ10" s="23" t="s">
        <v>342</v>
      </c>
      <c r="HK10" s="23">
        <f t="array" ref="HK10">MAX((HJ$45:HJ$3000=HJ10)*HI$45:HI$3000)</f>
        <v>44530</v>
      </c>
      <c r="HL10" s="144">
        <f>VLOOKUP(HK10,HI$44:HL3000,4,0)/VLOOKUP(HK9,HI$44:HL3000,4,0)-1</f>
        <v>5.1396648044692572E-2</v>
      </c>
      <c r="HO10" s="23">
        <v>44469</v>
      </c>
      <c r="HP10" s="23" t="s">
        <v>340</v>
      </c>
      <c r="HQ10" s="23">
        <f t="array" ref="HQ10">MAX((HP$45:HP$3000=HP10)*HO$45:HO$3000)</f>
        <v>44469</v>
      </c>
      <c r="HR10" s="144">
        <f>VLOOKUP(HQ10,HO$44:HR3000,4,0)/VLOOKUP(HQ9,HO$44:HR3000,4,0)-1</f>
        <v>3.454294233146693E-2</v>
      </c>
      <c r="HU10" s="23">
        <v>44926</v>
      </c>
      <c r="HV10" s="41" t="s">
        <v>1624</v>
      </c>
      <c r="HW10" s="26">
        <f t="array" ref="HW10">MAX((HV$44:HV$3000=HV10)*HU$44:HU$3000)</f>
        <v>44925</v>
      </c>
      <c r="HX10" s="36">
        <f>VLOOKUP(HW10,HU$44:HX3000,4,0)/VLOOKUP(HW9,HU$44:HX3000,4,0)-1</f>
        <v>1.9181585677747748E-3</v>
      </c>
      <c r="IA10" s="23">
        <v>44926</v>
      </c>
      <c r="IB10" s="41" t="s">
        <v>1624</v>
      </c>
      <c r="IC10" s="26">
        <f t="array" ref="IC10">MAX((IB$44:IB$3000=IB10)*IA$44:IA$3000)</f>
        <v>44925</v>
      </c>
      <c r="ID10" s="36">
        <f>VLOOKUP(IC10,IA$44:ID3000,4,0)/VLOOKUP(IC9,IA$44:ID3000,4,0)-1</f>
        <v>1.2909632571996177E-2</v>
      </c>
      <c r="IG10" s="23">
        <v>44957</v>
      </c>
      <c r="IH10" s="23" t="s">
        <v>1626</v>
      </c>
      <c r="II10" s="23">
        <f t="array" ref="II10">MAX((IH$44:IH$3000=IH10)*IG$44:IG$3000)</f>
        <v>44957</v>
      </c>
      <c r="IJ10" s="36">
        <f>VLOOKUP(II10,IG$44:IJ3000,4,0)/VLOOKUP(II9,IG$44:IJ3000,4,0)-1</f>
        <v>2.8483663781066593E-2</v>
      </c>
      <c r="IM10" s="23">
        <v>44957</v>
      </c>
      <c r="IN10" s="23" t="s">
        <v>1626</v>
      </c>
      <c r="IO10" s="23">
        <f t="array" ref="IO10">MAX((IN$44:IN$3000=IN10)*IM$44:IM$3000)</f>
        <v>44957</v>
      </c>
      <c r="IP10" s="36">
        <f>VLOOKUP(IO10,IM$44:IP3000,4,0)/VLOOKUP(IO9,IM$44:IP3000,4,0)-1</f>
        <v>4.8890192627359053E-2</v>
      </c>
      <c r="IS10" s="23">
        <v>44985</v>
      </c>
      <c r="IT10" s="23" t="s">
        <v>344</v>
      </c>
      <c r="IU10" s="26">
        <f t="array" ref="IU10">MAX((IT$44:IT$3000=IT10)*IS$44:IS$3000)</f>
        <v>44967</v>
      </c>
      <c r="IV10" s="36">
        <f>VLOOKUP(IU10,IS$44:IV3000,4,0)/VLOOKUP(IU9,IS$44:IV3000,4,0)-1</f>
        <v>3.0772386911470662E-4</v>
      </c>
      <c r="IY10" s="23">
        <v>44985</v>
      </c>
      <c r="IZ10" s="23" t="s">
        <v>344</v>
      </c>
      <c r="JA10" s="26">
        <f t="array" ref="JA10">MAX((IZ$44:IZ$3000=IZ10)*IY$44:IY$3000)</f>
        <v>44967</v>
      </c>
      <c r="JB10" s="36">
        <f>VLOOKUP(JA10,IY$44:JB3000,4,0)/VLOOKUP(JA9,IY$44:JB3000,4,0)-1</f>
        <v>1.0845986984815648E-2</v>
      </c>
      <c r="JD10" s="21"/>
      <c r="JE10" s="23">
        <v>44985</v>
      </c>
      <c r="JF10" s="23" t="s">
        <v>344</v>
      </c>
      <c r="JG10" s="26">
        <f t="array" ref="JG10">MAX((JF$44:JF$3000=JF10)*JE$44:JE$3000)</f>
        <v>44967</v>
      </c>
      <c r="JH10" s="36">
        <f>VLOOKUP(JG10,JE$44:JH3000,4,0)/VLOOKUP(JG9,JE$44:JH3000,4,0)-1</f>
        <v>2.2787846481876484E-2</v>
      </c>
      <c r="JK10" s="23"/>
      <c r="JL10" s="27"/>
      <c r="JM10" s="26"/>
      <c r="JN10" s="36"/>
      <c r="JO10" s="21"/>
      <c r="JQ10" s="23"/>
      <c r="JR10" s="41"/>
      <c r="JS10" s="26"/>
      <c r="JT10" s="36"/>
      <c r="JU10" s="21"/>
      <c r="JW10" s="23"/>
      <c r="JX10" s="41"/>
      <c r="JY10" s="26"/>
      <c r="JZ10" s="36"/>
      <c r="KA10" s="21"/>
      <c r="KC10" s="23"/>
      <c r="KD10" s="41"/>
      <c r="KE10" s="26"/>
      <c r="KF10" s="36"/>
      <c r="KG10" s="21"/>
      <c r="KI10" s="23"/>
      <c r="KJ10" s="41"/>
      <c r="KK10" s="26"/>
      <c r="KL10" s="36"/>
      <c r="KM10" s="21"/>
      <c r="KO10" s="23"/>
      <c r="KP10" s="41"/>
      <c r="KQ10" s="26"/>
      <c r="KR10" s="36"/>
      <c r="KS10" s="21"/>
      <c r="KU10" s="23"/>
      <c r="KV10" s="41"/>
      <c r="KW10" s="26"/>
      <c r="KX10" s="36"/>
      <c r="KY10" s="21"/>
      <c r="LA10" s="23"/>
      <c r="LB10" s="41"/>
      <c r="LC10" s="26"/>
      <c r="LD10" s="36"/>
      <c r="LE10" s="21"/>
      <c r="LG10" s="23"/>
      <c r="LH10" s="41"/>
      <c r="LI10" s="26"/>
      <c r="LJ10" s="36"/>
      <c r="LK10" s="21"/>
      <c r="LM10" s="23"/>
      <c r="LN10" s="41"/>
      <c r="LO10" s="26"/>
      <c r="LP10" s="36"/>
      <c r="LQ10" s="21"/>
      <c r="LS10" s="23"/>
      <c r="LT10" s="41"/>
      <c r="LU10" s="26"/>
      <c r="LV10" s="36"/>
      <c r="LW10" s="21"/>
      <c r="LY10" s="23"/>
      <c r="LZ10" s="41"/>
      <c r="MA10" s="26"/>
      <c r="MB10" s="36"/>
      <c r="MC10" s="21"/>
      <c r="ME10" s="23"/>
      <c r="MF10" s="41"/>
      <c r="MG10" s="26"/>
      <c r="MH10" s="36"/>
      <c r="MI10" s="21"/>
      <c r="MK10" s="23"/>
      <c r="ML10" s="41"/>
      <c r="MM10" s="26"/>
      <c r="MN10" s="36"/>
      <c r="MO10" s="21"/>
      <c r="MQ10" s="23"/>
      <c r="MR10" s="41"/>
      <c r="MS10" s="26"/>
      <c r="MT10" s="36"/>
      <c r="MU10" s="21"/>
      <c r="MW10" s="23"/>
      <c r="MX10" s="41"/>
      <c r="MY10" s="26"/>
      <c r="MZ10" s="36"/>
      <c r="NA10" s="21"/>
      <c r="NC10" s="23"/>
      <c r="ND10" s="41"/>
      <c r="NE10" s="26"/>
      <c r="NF10" s="36"/>
      <c r="NG10" s="21"/>
      <c r="NI10" s="23"/>
      <c r="NJ10" s="41"/>
      <c r="NK10" s="26"/>
      <c r="NL10" s="36"/>
      <c r="NM10" s="21"/>
      <c r="NO10" s="23"/>
      <c r="NP10" s="41"/>
      <c r="NQ10" s="26"/>
      <c r="NR10" s="36"/>
      <c r="NS10" s="21"/>
      <c r="NU10" s="23"/>
      <c r="NV10" s="41"/>
      <c r="NW10" s="26"/>
      <c r="NX10" s="36"/>
      <c r="NY10" s="21"/>
      <c r="OA10" s="23"/>
      <c r="OB10" s="41"/>
      <c r="OC10" s="26"/>
      <c r="OD10" s="36"/>
      <c r="OE10" s="21"/>
      <c r="OG10" s="23"/>
      <c r="OH10" s="41"/>
      <c r="OI10" s="26"/>
      <c r="OJ10" s="36"/>
      <c r="OK10" s="21"/>
      <c r="OM10" s="23"/>
      <c r="ON10" s="41"/>
      <c r="OO10" s="26"/>
      <c r="OP10" s="36"/>
      <c r="OQ10" s="21"/>
      <c r="OS10" s="23"/>
      <c r="OT10" s="41"/>
      <c r="OU10" s="26"/>
      <c r="OV10" s="36"/>
      <c r="OW10" s="21"/>
      <c r="OY10" s="23"/>
      <c r="OZ10" s="41"/>
      <c r="PA10" s="26"/>
      <c r="PB10" s="36"/>
      <c r="PC10" s="21"/>
    </row>
    <row r="11" spans="1:419">
      <c r="A11" s="52">
        <v>44012</v>
      </c>
      <c r="B11" s="52" t="s">
        <v>338</v>
      </c>
      <c r="C11" s="52">
        <f t="array" ref="C11">MAX((B$46:B$3001=B11)*A$46:A$3001)</f>
        <v>44012</v>
      </c>
      <c r="D11" s="259">
        <f>VLOOKUP(C11,A$45:D3002,4,0)/VLOOKUP(C10,A$45:D3002,4,0)-1</f>
        <v>5.6457849961330409E-2</v>
      </c>
      <c r="E11" s="259"/>
      <c r="G11" s="23">
        <v>44651</v>
      </c>
      <c r="H11" s="41" t="s">
        <v>337</v>
      </c>
      <c r="I11" s="23">
        <f t="array" ref="I11">MAX((H$44:H$3000=H11)*G$44:G$3000)</f>
        <v>44651</v>
      </c>
      <c r="J11" s="36">
        <f>VLOOKUP(I11,G$44:J3001,4,0)/VLOOKUP(I10,G$44:J3001,4,0)-1</f>
        <v>-4.3388429752066027E-2</v>
      </c>
      <c r="M11" s="23">
        <v>44957</v>
      </c>
      <c r="N11" s="41" t="s">
        <v>346</v>
      </c>
      <c r="O11" s="26">
        <f t="array" ref="O11">MAX((N$44:N$3000=N11)*M$44:M$3000)</f>
        <v>44957</v>
      </c>
      <c r="P11" s="36">
        <f>VLOOKUP(O11,M$44:P3001,4,0)/VLOOKUP(O10,M$44:P3001,4,0)-1</f>
        <v>1.6380655226208907E-2</v>
      </c>
      <c r="S11" s="23">
        <v>44926</v>
      </c>
      <c r="T11" s="41" t="s">
        <v>336</v>
      </c>
      <c r="U11" s="26">
        <f t="array" ref="U11">MAX((T$44:T$3000=T11)*S$44:S$3000)</f>
        <v>44925</v>
      </c>
      <c r="V11" s="36">
        <f>VLOOKUP(U11,S$44:V3001,4,0)/VLOOKUP(U10,S$44:V3001,4,0)-1</f>
        <v>-8.3585832201427124E-4</v>
      </c>
      <c r="Y11" s="23">
        <v>44926</v>
      </c>
      <c r="Z11" s="41" t="s">
        <v>336</v>
      </c>
      <c r="AA11" s="26">
        <f t="array" ref="AA11">MAX((Z$44:Z$3000=Z11)*Y$44:Y$3000)</f>
        <v>44925</v>
      </c>
      <c r="AB11" s="36">
        <f>VLOOKUP(AA11,Y$44:AB3001,4,0)/VLOOKUP(AA10,Y$44:AB3001,4,0)-1</f>
        <v>-5.7422008913266986E-2</v>
      </c>
      <c r="AE11" s="23">
        <v>44895</v>
      </c>
      <c r="AF11" s="41" t="s">
        <v>342</v>
      </c>
      <c r="AG11" s="26">
        <f t="array" ref="AG11">MAX((AF$44:AF$3000=AF11)*AE$44:AE$3000)</f>
        <v>44895</v>
      </c>
      <c r="AH11" s="36">
        <f>VLOOKUP(AG11,AE$44:AH3001,4,0)/VLOOKUP(AG10,AE$44:AH3001,4,0)-1</f>
        <v>-9.5717674476669679E-4</v>
      </c>
      <c r="AK11" s="23">
        <v>44895</v>
      </c>
      <c r="AL11" s="41" t="s">
        <v>342</v>
      </c>
      <c r="AM11" s="26">
        <f t="array" ref="AM11">MAX((AL$44:AL$3000=AL11)*AK$44:AK$3000)</f>
        <v>44895</v>
      </c>
      <c r="AN11" s="36">
        <f>VLOOKUP(AM11,AK$44:AN3001,4,0)/VLOOKUP(AM10,AK$44:AN3001,4,0)-1</f>
        <v>3.3333333333333437E-2</v>
      </c>
      <c r="AQ11" s="23">
        <v>44895</v>
      </c>
      <c r="AR11" s="41" t="s">
        <v>342</v>
      </c>
      <c r="AS11" s="26">
        <f t="array" ref="AS11">MAX((AR$44:AR$3000=AR11)*AQ$44:AQ$3000)</f>
        <v>44895</v>
      </c>
      <c r="AT11" s="36">
        <f>VLOOKUP(AS11,AQ$44:AT3001,4,0)/VLOOKUP(AS10,AQ$44:AT3001,4,0)-1</f>
        <v>1.0206725040153408E-2</v>
      </c>
      <c r="AW11" s="23">
        <v>44895</v>
      </c>
      <c r="AX11" s="41" t="s">
        <v>342</v>
      </c>
      <c r="AY11" s="26">
        <f t="array" ref="AY11">MAX((AX$44:AX$3000=AX11)*AW$44:AW$3000)</f>
        <v>44895</v>
      </c>
      <c r="AZ11" s="36">
        <f>VLOOKUP(AY11,AW$44:AZ3001,4,0)/VLOOKUP(AY10,AW$44:AZ3001,4,0)-1</f>
        <v>3.8934426229508823E-3</v>
      </c>
      <c r="BC11" s="23">
        <v>44895</v>
      </c>
      <c r="BD11" s="41" t="s">
        <v>342</v>
      </c>
      <c r="BE11" s="26">
        <f t="array" ref="BE11">MAX((BD$44:BD$3000=BD11)*BC$44:BC$3000)</f>
        <v>44895</v>
      </c>
      <c r="BF11" s="36">
        <f>VLOOKUP(BE11,BC$44:BF3001,4,0)/VLOOKUP(BE10,BC$44:BF3001,4,0)-1</f>
        <v>2.2181891510384411E-3</v>
      </c>
      <c r="BI11" s="23">
        <v>44865</v>
      </c>
      <c r="BJ11" s="41" t="s">
        <v>341</v>
      </c>
      <c r="BK11" s="26">
        <f t="array" ref="BK11">MAX((BJ$44:BJ$3000=BJ11)*BI$44:BI$3000)</f>
        <v>44865</v>
      </c>
      <c r="BL11" s="36">
        <f>VLOOKUP(BK11,BI$44:BL3001,4,0)/VLOOKUP(BK10,BI$44:BL3001,4,0)-1</f>
        <v>-3.6297640653357721E-3</v>
      </c>
      <c r="BO11" s="23">
        <v>44865</v>
      </c>
      <c r="BP11" s="41" t="s">
        <v>341</v>
      </c>
      <c r="BQ11" s="26">
        <f t="array" ref="BQ11">MAX((BP$44:BP$3000=BP11)*BO$44:BO$3000)</f>
        <v>44865</v>
      </c>
      <c r="BR11" s="36">
        <f>VLOOKUP(BQ11,BO$44:BR3001,4,0)/VLOOKUP(BQ10,BO$44:BR3001,4,0)-1</f>
        <v>-2.2457067371202122E-2</v>
      </c>
      <c r="BU11" s="23">
        <v>44865</v>
      </c>
      <c r="BV11" s="41" t="s">
        <v>341</v>
      </c>
      <c r="BW11" s="26">
        <f t="array" ref="BW11">MAX((BV$44:BV$3000=BV11)*BU$44:BU$3000)</f>
        <v>44865</v>
      </c>
      <c r="BX11" s="36">
        <f>VLOOKUP(BW11,BU$44:BX3001,4,0)/VLOOKUP(BW10,BU$44:BX3001,4,0)-1</f>
        <v>-1.4842133669155322E-2</v>
      </c>
      <c r="CA11" s="23">
        <v>44865</v>
      </c>
      <c r="CB11" s="41" t="s">
        <v>341</v>
      </c>
      <c r="CC11" s="26">
        <f t="array" ref="CC11">MAX((CB$44:CB$3000=CB11)*CA$44:CA$3000)</f>
        <v>44865</v>
      </c>
      <c r="CD11" s="36">
        <f>VLOOKUP(CC11,CA$44:CD3001,4,0)/VLOOKUP(CC10,CA$44:CD3001,4,0)-1</f>
        <v>9.7424730164741513E-2</v>
      </c>
      <c r="CG11" s="23">
        <v>44834</v>
      </c>
      <c r="CH11" s="41" t="s">
        <v>340</v>
      </c>
      <c r="CI11" s="26">
        <f t="array" ref="CI11">MAX((CH$44:CH$3000=CH11)*CG$44:CG$3000)</f>
        <v>44834</v>
      </c>
      <c r="CJ11" s="36">
        <f>VLOOKUP(CI11,CG$44:CJ3001,4,0)/VLOOKUP(CI10,CG$44:CJ3001,4,0)-1</f>
        <v>-8.1681877444589324E-2</v>
      </c>
      <c r="CM11" s="23">
        <v>44834</v>
      </c>
      <c r="CN11" s="41" t="s">
        <v>340</v>
      </c>
      <c r="CO11" s="26">
        <f t="array" ref="CO11">MAX((CN$44:CN$3000=CN11)*CM$44:CM$3000)</f>
        <v>44834</v>
      </c>
      <c r="CP11" s="36">
        <f>VLOOKUP(CO11,CM$44:CP3001,4,0)/VLOOKUP(CO10,CM$44:CP3001,4,0)-1</f>
        <v>-5.7377049180327822E-2</v>
      </c>
      <c r="CS11" s="23">
        <v>44804</v>
      </c>
      <c r="CT11" s="27" t="s">
        <v>339</v>
      </c>
      <c r="CU11" s="26">
        <f t="array" ref="CU11">MAX((CT$44:CT$3000=CT11)*CS$44:CS$3000)</f>
        <v>44804</v>
      </c>
      <c r="CV11" s="36">
        <f>VLOOKUP(CU11,CS$44:CV3001,4,0)/VLOOKUP(CU10,CS$44:CV3001,4,0)-1</f>
        <v>-2.2577610536218318E-2</v>
      </c>
      <c r="CY11" s="23">
        <v>44804</v>
      </c>
      <c r="CZ11" s="27" t="s">
        <v>339</v>
      </c>
      <c r="DA11" s="26">
        <f t="array" ref="DA11">MAX((CZ$44:CZ$3000=CZ11)*CY$44:CY$3000)</f>
        <v>44804</v>
      </c>
      <c r="DB11" s="36">
        <f>VLOOKUP(DA11,CY$44:DB3001,4,0)/VLOOKUP(DA10,CY$44:DB3001,4,0)-1</f>
        <v>-6.7298060285948313E-2</v>
      </c>
      <c r="DE11" s="23">
        <v>44804</v>
      </c>
      <c r="DF11" s="27" t="s">
        <v>339</v>
      </c>
      <c r="DG11" s="26">
        <f t="array" ref="DG11">MAX((DF$44:DF$3000=DF11)*DE$44:DE$3000)</f>
        <v>44804</v>
      </c>
      <c r="DH11" s="36">
        <f>VLOOKUP(DG11,DE$44:DH3001,4,0)/VLOOKUP(DG10,DE$44:DH3001,4,0)-1</f>
        <v>-2.8413793103448381E-2</v>
      </c>
      <c r="DK11" s="23">
        <v>44773</v>
      </c>
      <c r="DL11" s="27" t="s">
        <v>347</v>
      </c>
      <c r="DM11" s="26">
        <f t="array" ref="DM11">MAX((DL$44:DL$3000=DL11)*DK$44:DK$3000)</f>
        <v>44771</v>
      </c>
      <c r="DN11" s="144">
        <f>VLOOKUP(DM11,DK$44:DN3001,4,0)/VLOOKUP(DM10,DK$44:DN3001,4,0)-1</f>
        <v>-2.8563801388147292E-2</v>
      </c>
      <c r="DQ11" s="23">
        <v>44773</v>
      </c>
      <c r="DR11" s="27" t="s">
        <v>347</v>
      </c>
      <c r="DS11" s="26">
        <f t="array" ref="DS11">MAX((DR$44:DR$3000=DR11)*DQ$44:DQ$3000)</f>
        <v>44771</v>
      </c>
      <c r="DT11" s="144">
        <f>VLOOKUP(DS11,DQ$44:DT3001,4,0)/VLOOKUP(DS10,DQ$44:DT3001,4,0)-1</f>
        <v>4.4325254263016589E-2</v>
      </c>
      <c r="DW11" s="23">
        <v>44773</v>
      </c>
      <c r="DX11" s="27" t="s">
        <v>347</v>
      </c>
      <c r="DY11" s="26">
        <f t="array" ref="DY11">MAX((DX$44:DX$3000=DX11)*DW$44:DW$3000)</f>
        <v>44771</v>
      </c>
      <c r="DZ11" s="144">
        <f>VLOOKUP(DY11,DW$44:DZ3001,4,0)/VLOOKUP(DY10,DW$44:DZ3001,4,0)-1</f>
        <v>-2.3486901535682003E-2</v>
      </c>
      <c r="EC11" s="23">
        <v>44742</v>
      </c>
      <c r="ED11" s="27" t="s">
        <v>338</v>
      </c>
      <c r="EE11" s="26">
        <f t="array" ref="EE11">MAX((ED$44:ED$3000=ED11)*EC$44:EC$3000)</f>
        <v>44742</v>
      </c>
      <c r="EF11" s="144">
        <f>VLOOKUP(EE11,EC$44:EF3001,4,0)/VLOOKUP(EE10,EC$44:EF3001,4,0)-1</f>
        <v>6.3548102383053973E-2</v>
      </c>
      <c r="EI11" s="23">
        <v>44712</v>
      </c>
      <c r="EJ11" s="23" t="s">
        <v>345</v>
      </c>
      <c r="EK11" s="23">
        <f t="array" ref="EK11">MAX((EJ$44:EJ$3000=EJ11)*EI$44:EI$3000)</f>
        <v>44712</v>
      </c>
      <c r="EL11" s="144">
        <f>VLOOKUP(EK11,EI$44:EL3001,4,0)/VLOOKUP(EK10,EI$44:EL3001,4,0)-1</f>
        <v>3.4656232532140896E-2</v>
      </c>
      <c r="EO11" s="23">
        <v>44712</v>
      </c>
      <c r="EP11" s="23" t="s">
        <v>345</v>
      </c>
      <c r="EQ11" s="23">
        <f t="array" ref="EQ11">MAX((EP$44:EP$3000=EP11)*EO$44:EO$3000)</f>
        <v>44712</v>
      </c>
      <c r="ER11" s="144">
        <f>VLOOKUP(EQ11,EO$44:ER3001,4,0)/VLOOKUP(EQ10,EO$44:ER3001,4,0)-1</f>
        <v>8.092485549132955E-2</v>
      </c>
      <c r="EU11" s="23">
        <v>44681</v>
      </c>
      <c r="EV11" s="23" t="s">
        <v>334</v>
      </c>
      <c r="EW11" s="23">
        <f t="array" ref="EW11">MAX((EV$44:EV$3000=EV11)*EU$44:EU$3000)</f>
        <v>44680</v>
      </c>
      <c r="EX11" s="144">
        <f>VLOOKUP(EW11,EU$44:EX3001,4,0)/VLOOKUP(EW10,EU$44:EX3001,4,0)-1</f>
        <v>-7.8936435396759208E-3</v>
      </c>
      <c r="FA11" s="23">
        <v>44681</v>
      </c>
      <c r="FB11" s="23" t="s">
        <v>334</v>
      </c>
      <c r="FC11" s="23">
        <f t="array" ref="FC11">MAX((FB$44:FB$3000=FB11)*FA$44:FA$3000)</f>
        <v>44680</v>
      </c>
      <c r="FD11" s="144">
        <f>VLOOKUP(FC11,FA$44:FD3001,4,0)/VLOOKUP(FC10,FA$44:FD3001,4,0)-1</f>
        <v>-4.9893842887473339E-2</v>
      </c>
      <c r="FG11" s="23">
        <v>44681</v>
      </c>
      <c r="FH11" s="23" t="s">
        <v>334</v>
      </c>
      <c r="FI11" s="23">
        <f t="array" ref="FI11">MAX((FH$44:FH$3000=FH11)*FG$44:FG$3000)</f>
        <v>44680</v>
      </c>
      <c r="FJ11" s="144">
        <f>VLOOKUP(FI11,FG$44:FJ3001,4,0)/VLOOKUP(FI10,FG$44:FJ3001,4,0)-1</f>
        <v>-1.7111368909512814E-2</v>
      </c>
      <c r="FM11" s="23">
        <v>44681</v>
      </c>
      <c r="FN11" s="23" t="s">
        <v>334</v>
      </c>
      <c r="FO11" s="23">
        <f t="array" ref="FO11">MAX((FN$44:FN$3000=FN11)*FM$44:FM$3000)</f>
        <v>44680</v>
      </c>
      <c r="FP11" s="144">
        <f>VLOOKUP(FO11,FM$44:FP3001,4,0)/VLOOKUP(FO10,FM$44:FP3001,4,0)-1</f>
        <v>-1.594181604466649E-2</v>
      </c>
      <c r="FS11" s="23">
        <v>44681</v>
      </c>
      <c r="FT11" s="23" t="s">
        <v>334</v>
      </c>
      <c r="FU11" s="23">
        <f t="array" ref="FU11">MAX((FT$44:FT$3000=FT11)*FS$44:FS$3000)</f>
        <v>44680</v>
      </c>
      <c r="FV11" s="144">
        <f>VLOOKUP(FU11,FS$44:FV3001,4,0)/VLOOKUP(FU10,FS$44:FV3001,4,0)-1</f>
        <v>-3.8464713165497266E-2</v>
      </c>
      <c r="FW11" s="7"/>
      <c r="FY11" s="23">
        <v>44620</v>
      </c>
      <c r="FZ11" s="23" t="s">
        <v>349</v>
      </c>
      <c r="GA11" s="23">
        <f t="array" ref="GA11">MAX((FZ$44:FZ$3000=FZ11)*FY$44:FY$3000)</f>
        <v>44620</v>
      </c>
      <c r="GB11" s="144">
        <f>VLOOKUP(GA11,FY$44:GB3001,4,0)/VLOOKUP(GA10,FY$44:GB3001,4,0)-1</f>
        <v>2.2366872100270108E-2</v>
      </c>
      <c r="GE11" s="23">
        <v>44620</v>
      </c>
      <c r="GF11" s="23" t="s">
        <v>349</v>
      </c>
      <c r="GG11" s="23">
        <f t="array" ref="GG11">MAX((GF$44:GF$3000=GF11)*GE$44:GE$3000)</f>
        <v>44620</v>
      </c>
      <c r="GH11" s="144">
        <f>VLOOKUP(GG11,GE$44:GH3001,4,0)/VLOOKUP(GG10,GE$44:GH3001,4,0)-1</f>
        <v>4.3988269794721369E-3</v>
      </c>
      <c r="GK11" s="23">
        <v>44620</v>
      </c>
      <c r="GL11" s="23" t="s">
        <v>349</v>
      </c>
      <c r="GM11" s="23">
        <f t="array" ref="GM11">MAX((GL$44:GL$3000=GL11)*GK$44:GK$3000)</f>
        <v>44620</v>
      </c>
      <c r="GN11" s="144">
        <f>VLOOKUP(GM11,GK$44:GN3001,4,0)/VLOOKUP(GM10,GK$44:GN3001,4,0)-1</f>
        <v>-9.9047619047618607E-3</v>
      </c>
      <c r="GQ11" s="23">
        <v>44592</v>
      </c>
      <c r="GR11" s="41" t="s">
        <v>346</v>
      </c>
      <c r="GS11" s="23">
        <f t="array" ref="GS11">MAX((GR$44:GR$3000=GR11)*GQ$44:GQ$3000)</f>
        <v>44589</v>
      </c>
      <c r="GT11" s="144">
        <f>VLOOKUP(GS11,GQ$44:GT3001,4,0)/VLOOKUP(GS10,GQ$44:GT3001,4,0)-1</f>
        <v>2.4962556165750716E-3</v>
      </c>
      <c r="GW11" s="23">
        <v>44592</v>
      </c>
      <c r="GX11" s="41" t="s">
        <v>346</v>
      </c>
      <c r="GY11" s="23">
        <f t="array" ref="GY11">MAX((GX$44:GX$3000=GX11)*GW$44:GW$3000)</f>
        <v>44589</v>
      </c>
      <c r="GZ11" s="144">
        <f>VLOOKUP(GY11,GW$44:GZ3001,4,0)/VLOOKUP(GY10,GW$44:GZ3001,4,0)-1</f>
        <v>-6.002479760776025E-2</v>
      </c>
      <c r="HC11" s="23">
        <v>44592</v>
      </c>
      <c r="HD11" s="23" t="s">
        <v>346</v>
      </c>
      <c r="HE11" s="23">
        <f t="array" ref="HE11">MAX((HD$45:HD$3000=HD11)*HC$45:HC$3000)</f>
        <v>44589</v>
      </c>
      <c r="HF11" s="144">
        <f>VLOOKUP(HE11,HC$44:HF3001,4,0)/VLOOKUP(HE10,HC$44:HF3001,4,0)-1</f>
        <v>-9.0607917839986674E-2</v>
      </c>
      <c r="HI11" s="23">
        <v>44561</v>
      </c>
      <c r="HJ11" s="23" t="s">
        <v>336</v>
      </c>
      <c r="HK11" s="23">
        <f t="array" ref="HK11">MAX((HJ$45:HJ$3000=HJ11)*HI$45:HI$3000)</f>
        <v>44561</v>
      </c>
      <c r="HL11" s="144">
        <f>VLOOKUP(HK11,HI$44:HL3001,4,0)/VLOOKUP(HK10,HI$44:HL3001,4,0)-1</f>
        <v>-1.2752391073326153E-2</v>
      </c>
      <c r="HO11" s="23">
        <v>44500</v>
      </c>
      <c r="HP11" s="23" t="s">
        <v>341</v>
      </c>
      <c r="HQ11" s="23">
        <f t="array" ref="HQ11">MAX((HP$45:HP$3000=HP11)*HO$45:HO$3000)</f>
        <v>44498</v>
      </c>
      <c r="HR11" s="144">
        <f>VLOOKUP(HQ11,HO$44:HR3001,4,0)/VLOOKUP(HQ10,HO$44:HR3001,4,0)-1</f>
        <v>-9.9817236046675362E-3</v>
      </c>
      <c r="HU11" s="23">
        <v>44957</v>
      </c>
      <c r="HV11" s="23" t="s">
        <v>1626</v>
      </c>
      <c r="HW11" s="23">
        <f t="array" ref="HW11">MAX((HV$44:HV$3000=HV11)*HU$44:HU$3000)</f>
        <v>44957</v>
      </c>
      <c r="HX11" s="36">
        <f>VLOOKUP(HW11,HU$44:HX3001,4,0)/VLOOKUP(HW10,HU$44:HX3001,4,0)-1</f>
        <v>5.2967453733248293E-2</v>
      </c>
      <c r="IA11" s="23">
        <v>44957</v>
      </c>
      <c r="IB11" s="23" t="s">
        <v>1626</v>
      </c>
      <c r="IC11" s="23">
        <f t="array" ref="IC11">MAX((IB$44:IB$3000=IB11)*IA$44:IA$3000)</f>
        <v>44957</v>
      </c>
      <c r="ID11" s="36">
        <f>VLOOKUP(IC11,IA$44:ID3001,4,0)/VLOOKUP(IC10,IA$44:ID3001,4,0)-1</f>
        <v>2.1568627450980316E-2</v>
      </c>
      <c r="IG11" s="23">
        <v>44985</v>
      </c>
      <c r="IH11" s="23" t="s">
        <v>348</v>
      </c>
      <c r="II11" s="26">
        <f t="array" ref="II11">MAX((IH$44:IH$3000=IH11)*IG$44:IG$3000)</f>
        <v>44967</v>
      </c>
      <c r="IJ11" s="36">
        <f>VLOOKUP(II11,IG$44:IJ3001,4,0)/VLOOKUP(II10,IG$44:IJ3001,4,0)-1</f>
        <v>-3.3487193411169125E-3</v>
      </c>
      <c r="IM11" s="23">
        <v>44985</v>
      </c>
      <c r="IN11" s="23" t="s">
        <v>348</v>
      </c>
      <c r="IO11" s="23">
        <f t="array" ref="IO11">MAX((IN$44:IN$3000=IN11)*IM$44:IM$3000)</f>
        <v>44960</v>
      </c>
      <c r="IP11" s="36">
        <f>VLOOKUP(IO11,IM$44:IP3001,4,0)/VLOOKUP(IO10,IM$44:IP3001,4,0)-1</f>
        <v>-5.2204717069078699E-3</v>
      </c>
      <c r="IS11" s="23"/>
      <c r="IT11" s="23"/>
      <c r="IU11" s="23"/>
      <c r="IV11" s="36"/>
      <c r="IY11" s="23"/>
      <c r="IZ11" s="23"/>
      <c r="JA11" s="23"/>
      <c r="JB11" s="36"/>
      <c r="JE11" s="23"/>
      <c r="JF11" s="23"/>
      <c r="JG11" s="23"/>
      <c r="JH11" s="36"/>
      <c r="JK11" s="23"/>
      <c r="JL11" s="27"/>
      <c r="JM11" s="26"/>
      <c r="JN11" s="36"/>
      <c r="JQ11" s="23"/>
      <c r="JR11" s="27"/>
      <c r="JS11" s="26"/>
      <c r="JT11" s="36"/>
      <c r="KC11" s="23"/>
      <c r="KD11" s="27"/>
      <c r="KE11" s="26"/>
      <c r="KF11" s="36"/>
      <c r="KI11" s="23"/>
      <c r="KJ11" s="27"/>
      <c r="KK11" s="26"/>
      <c r="KL11" s="36"/>
      <c r="KO11" s="23"/>
      <c r="KP11" s="27"/>
      <c r="KQ11" s="26"/>
      <c r="KR11" s="36"/>
      <c r="KU11" s="23"/>
      <c r="KV11" s="41"/>
      <c r="KW11" s="26"/>
      <c r="KX11" s="36"/>
      <c r="LA11" s="23"/>
      <c r="LB11" s="41"/>
      <c r="LC11" s="26"/>
      <c r="LD11" s="36"/>
      <c r="LG11" s="23"/>
      <c r="LH11" s="41"/>
      <c r="LI11" s="26"/>
      <c r="LJ11" s="36"/>
      <c r="LM11" s="23"/>
      <c r="LN11" s="41"/>
      <c r="LO11" s="26"/>
      <c r="LP11" s="36"/>
      <c r="LS11" s="23"/>
      <c r="LT11" s="41"/>
      <c r="LU11" s="26"/>
      <c r="LV11" s="36"/>
      <c r="LY11" s="23"/>
      <c r="LZ11" s="41"/>
      <c r="MA11" s="26"/>
      <c r="MB11" s="36"/>
      <c r="ME11" s="23"/>
      <c r="MF11" s="41"/>
      <c r="MG11" s="26"/>
      <c r="MH11" s="36"/>
      <c r="MK11" s="23"/>
      <c r="ML11" s="41"/>
      <c r="MM11" s="26"/>
      <c r="MN11" s="36"/>
      <c r="MQ11" s="23"/>
      <c r="MR11" s="41"/>
      <c r="MS11" s="26"/>
      <c r="MT11" s="36"/>
      <c r="MW11" s="23"/>
      <c r="MX11" s="41"/>
      <c r="MY11" s="26"/>
      <c r="MZ11" s="36"/>
      <c r="NC11" s="23"/>
      <c r="ND11" s="41"/>
      <c r="NE11" s="26"/>
      <c r="NF11" s="36"/>
      <c r="NI11" s="23"/>
      <c r="NJ11" s="41"/>
      <c r="NK11" s="26"/>
      <c r="NL11" s="36"/>
      <c r="NO11" s="23"/>
      <c r="NP11" s="41"/>
      <c r="NQ11" s="26"/>
      <c r="NR11" s="36"/>
      <c r="NU11" s="23"/>
      <c r="NV11" s="41"/>
      <c r="NW11" s="26"/>
      <c r="NX11" s="36"/>
    </row>
    <row r="12" spans="1:419">
      <c r="A12" s="52">
        <v>44043</v>
      </c>
      <c r="B12" s="52" t="s">
        <v>347</v>
      </c>
      <c r="C12" s="52">
        <f t="array" ref="C12">MAX((B$46:B$3001=B12)*A$46:A$3001)</f>
        <v>44043</v>
      </c>
      <c r="D12" s="259">
        <f>VLOOKUP(C12,A$45:D3003,4,0)/VLOOKUP(C11,A$45:D3003,4,0)-1</f>
        <v>5.9297218155197617E-2</v>
      </c>
      <c r="E12" s="259"/>
      <c r="G12" s="23">
        <v>44681</v>
      </c>
      <c r="H12" s="23" t="s">
        <v>334</v>
      </c>
      <c r="I12" s="23">
        <f t="array" ref="I12">MAX((H$44:H$3000=H12)*G$44:G$3000)</f>
        <v>44680</v>
      </c>
      <c r="J12" s="36">
        <f>VLOOKUP(I12,G$44:J3002,4,0)/VLOOKUP(I11,G$44:J3002,4,0)-1</f>
        <v>-1.4038876889848839E-2</v>
      </c>
      <c r="M12" s="23">
        <v>44985</v>
      </c>
      <c r="N12" s="41" t="s">
        <v>348</v>
      </c>
      <c r="O12" s="26">
        <f t="array" ref="O12">MAX((N$44:N$3000=N12)*M$44:M$3000)</f>
        <v>44967</v>
      </c>
      <c r="P12" s="36">
        <f>VLOOKUP(O12,M$44:P3002,4,0)/VLOOKUP(O11,M$44:P3002,4,0)-1</f>
        <v>-8.4420567920183709E-3</v>
      </c>
      <c r="S12" s="23">
        <v>44957</v>
      </c>
      <c r="T12" s="41" t="s">
        <v>1626</v>
      </c>
      <c r="U12" s="26">
        <f t="array" ref="U12">MAX((T$44:T$3000=T12)*S$44:S$3000)</f>
        <v>44957</v>
      </c>
      <c r="V12" s="36">
        <f>VLOOKUP(U12,S$44:V3002,4,0)/VLOOKUP(U11,S$44:V3002,4,0)-1</f>
        <v>9.9341210917076594E-3</v>
      </c>
      <c r="Y12" s="23">
        <v>44957</v>
      </c>
      <c r="Z12" s="41" t="s">
        <v>1626</v>
      </c>
      <c r="AA12" s="26">
        <f t="array" ref="AA12">MAX((Z$44:Z$3000=Z12)*Y$44:Y$3000)</f>
        <v>44957</v>
      </c>
      <c r="AB12" s="36">
        <f>VLOOKUP(AA12,Y$44:AB3002,4,0)/VLOOKUP(AA11,Y$44:AB3002,4,0)-1</f>
        <v>6.3647935988361271E-2</v>
      </c>
      <c r="AE12" s="23">
        <v>44926</v>
      </c>
      <c r="AF12" s="41" t="s">
        <v>336</v>
      </c>
      <c r="AG12" s="26">
        <f t="array" ref="AG12">MAX((AF$44:AF$3000=AF12)*AE$44:AE$3000)</f>
        <v>44925</v>
      </c>
      <c r="AH12" s="36">
        <f>VLOOKUP(AG12,AE$44:AH3002,4,0)/VLOOKUP(AG11,AE$44:AH3002,4,0)-1</f>
        <v>2.445222027826377E-2</v>
      </c>
      <c r="AK12" s="23">
        <v>44926</v>
      </c>
      <c r="AL12" s="41" t="s">
        <v>336</v>
      </c>
      <c r="AM12" s="26">
        <f t="array" ref="AM12">MAX((AL$44:AL$3000=AL12)*AK$44:AK$3000)</f>
        <v>44925</v>
      </c>
      <c r="AN12" s="36">
        <f>VLOOKUP(AM12,AK$44:AN3002,4,0)/VLOOKUP(AM11,AK$44:AN3002,4,0)-1</f>
        <v>6.8817204301075297E-2</v>
      </c>
      <c r="AQ12" s="23">
        <v>44926</v>
      </c>
      <c r="AR12" s="41" t="s">
        <v>336</v>
      </c>
      <c r="AS12" s="26">
        <f t="array" ref="AS12">MAX((AR$44:AR$3000=AR12)*AQ$44:AQ$3000)</f>
        <v>44925</v>
      </c>
      <c r="AT12" s="36">
        <f>VLOOKUP(AS12,AQ$44:AT3002,4,0)/VLOOKUP(AS11,AQ$44:AT3002,4,0)-1</f>
        <v>-1.9181454508154672E-2</v>
      </c>
      <c r="AW12" s="23">
        <v>44926</v>
      </c>
      <c r="AX12" s="41" t="s">
        <v>336</v>
      </c>
      <c r="AY12" s="26">
        <f t="array" ref="AY12">MAX((AX$44:AX$3000=AX12)*AW$44:AW$3000)</f>
        <v>44925</v>
      </c>
      <c r="AZ12" s="36">
        <f>VLOOKUP(AY12,AW$44:AZ3002,4,0)/VLOOKUP(AY11,AW$44:AZ3002,4,0)-1</f>
        <v>-2.0412329046744282E-2</v>
      </c>
      <c r="BC12" s="23">
        <v>44926</v>
      </c>
      <c r="BD12" s="41" t="s">
        <v>336</v>
      </c>
      <c r="BE12" s="26">
        <f t="array" ref="BE12">MAX((BD$44:BD$3000=BD12)*BC$44:BC$3000)</f>
        <v>44925</v>
      </c>
      <c r="BF12" s="36">
        <f>VLOOKUP(BE12,BC$44:BF3002,4,0)/VLOOKUP(BE11,BC$44:BF3002,4,0)-1</f>
        <v>1.1670020120724489E-2</v>
      </c>
      <c r="BI12" s="23">
        <v>44895</v>
      </c>
      <c r="BJ12" s="41" t="s">
        <v>342</v>
      </c>
      <c r="BK12" s="26">
        <f t="array" ref="BK12">MAX((BJ$44:BJ$3000=BJ12)*BI$44:BI$3000)</f>
        <v>44895</v>
      </c>
      <c r="BL12" s="36">
        <f>VLOOKUP(BK12,BI$44:BL3002,4,0)/VLOOKUP(BK11,BI$44:BL3002,4,0)-1</f>
        <v>1.0018214936247549E-2</v>
      </c>
      <c r="BO12" s="23">
        <v>44895</v>
      </c>
      <c r="BP12" s="41" t="s">
        <v>342</v>
      </c>
      <c r="BQ12" s="26">
        <f t="array" ref="BQ12">MAX((BP$44:BP$3000=BP12)*BO$44:BO$3000)</f>
        <v>44895</v>
      </c>
      <c r="BR12" s="36">
        <f>VLOOKUP(BQ12,BO$44:BR3002,4,0)/VLOOKUP(BQ11,BO$44:BR3002,4,0)-1</f>
        <v>6.8243243243243157E-2</v>
      </c>
      <c r="BU12" s="23">
        <v>44895</v>
      </c>
      <c r="BV12" s="41" t="s">
        <v>342</v>
      </c>
      <c r="BW12" s="26">
        <f t="array" ref="BW12">MAX((BV$44:BV$3000=BV12)*BU$44:BU$3000)</f>
        <v>44895</v>
      </c>
      <c r="BX12" s="36">
        <f>VLOOKUP(BW12,BU$44:BX3002,4,0)/VLOOKUP(BW11,BU$44:BX3002,4,0)-1</f>
        <v>2.7666179693206727E-2</v>
      </c>
      <c r="CA12" s="23">
        <v>44895</v>
      </c>
      <c r="CB12" s="41" t="s">
        <v>342</v>
      </c>
      <c r="CC12" s="26">
        <f t="array" ref="CC12">MAX((CB$44:CB$3000=CB12)*CA$44:CA$3000)</f>
        <v>44895</v>
      </c>
      <c r="CD12" s="36">
        <f>VLOOKUP(CC12,CA$44:CD3002,4,0)/VLOOKUP(CC11,CA$44:CD3002,4,0)-1</f>
        <v>9.9214908118367973E-3</v>
      </c>
      <c r="CG12" s="23">
        <v>44865</v>
      </c>
      <c r="CH12" s="41" t="s">
        <v>341</v>
      </c>
      <c r="CI12" s="26">
        <f t="array" ref="CI12">MAX((CH$44:CH$3000=CH12)*CG$44:CG$3000)</f>
        <v>44865</v>
      </c>
      <c r="CJ12" s="36">
        <f>VLOOKUP(CI12,CG$44:CJ3002,4,0)/VLOOKUP(CI11,CG$44:CJ3002,4,0)-1</f>
        <v>-4.6851707247818064E-3</v>
      </c>
      <c r="CM12" s="23">
        <v>44865</v>
      </c>
      <c r="CN12" s="41" t="s">
        <v>341</v>
      </c>
      <c r="CO12" s="26">
        <f t="array" ref="CO12">MAX((CN$44:CN$3000=CN12)*CM$44:CM$3000)</f>
        <v>44865</v>
      </c>
      <c r="CP12" s="36">
        <f>VLOOKUP(CO12,CM$44:CP3002,4,0)/VLOOKUP(CO11,CM$44:CP3002,4,0)-1</f>
        <v>-1.413043478260867E-2</v>
      </c>
      <c r="CS12" s="23">
        <v>44834</v>
      </c>
      <c r="CT12" s="27" t="s">
        <v>340</v>
      </c>
      <c r="CU12" s="26">
        <f t="array" ref="CU12">MAX((CT$44:CT$3000=CT12)*CS$44:CS$3000)</f>
        <v>44834</v>
      </c>
      <c r="CV12" s="36">
        <f>VLOOKUP(CU12,CS$44:CV3002,4,0)/VLOOKUP(CU11,CS$44:CV3002,4,0)-1</f>
        <v>-1.8286814244465766E-2</v>
      </c>
      <c r="CY12" s="23">
        <v>44834</v>
      </c>
      <c r="CZ12" s="27" t="s">
        <v>340</v>
      </c>
      <c r="DA12" s="26">
        <f t="array" ref="DA12">MAX((CZ$44:CZ$3000=CZ12)*CY$44:CY$3000)</f>
        <v>44834</v>
      </c>
      <c r="DB12" s="36">
        <f>VLOOKUP(DA12,CY$44:DB3002,4,0)/VLOOKUP(DA11,CY$44:DB3002,4,0)-1</f>
        <v>-4.1261472368678054E-2</v>
      </c>
      <c r="DE12" s="23">
        <v>44834</v>
      </c>
      <c r="DF12" s="27" t="s">
        <v>340</v>
      </c>
      <c r="DG12" s="26">
        <f t="array" ref="DG12">MAX((DF$44:DF$3000=DF12)*DE$44:DE$3000)</f>
        <v>44834</v>
      </c>
      <c r="DH12" s="36">
        <f>VLOOKUP(DG12,DE$44:DH3002,4,0)/VLOOKUP(DG11,DE$44:DH3002,4,0)-1</f>
        <v>-5.1959114139693341E-2</v>
      </c>
      <c r="DK12" s="23">
        <v>44804</v>
      </c>
      <c r="DL12" s="23" t="s">
        <v>339</v>
      </c>
      <c r="DM12" s="23">
        <f t="array" ref="DM12">MAX((DL$44:DL$3000=DL12)*DK$44:DK$3000)</f>
        <v>44804</v>
      </c>
      <c r="DN12" s="144">
        <f>VLOOKUP(DM12,DK$44:DN3002,4,0)/VLOOKUP(DM11,DK$44:DN3002,4,0)-1</f>
        <v>-5.7372293975756494E-2</v>
      </c>
      <c r="DQ12" s="23">
        <v>44804</v>
      </c>
      <c r="DR12" s="23" t="s">
        <v>339</v>
      </c>
      <c r="DS12" s="23">
        <f t="array" ref="DS12">MAX((DR$44:DR$3000=DR12)*DQ$44:DQ$3000)</f>
        <v>44804</v>
      </c>
      <c r="DT12" s="144">
        <f>VLOOKUP(DS12,DQ$44:DT3002,4,0)/VLOOKUP(DS11,DQ$44:DT3002,4,0)-1</f>
        <v>-3.4691603275352478E-2</v>
      </c>
      <c r="DW12" s="23">
        <v>44804</v>
      </c>
      <c r="DX12" s="23" t="s">
        <v>339</v>
      </c>
      <c r="DY12" s="23">
        <f t="array" ref="DY12">MAX((DX$44:DX$3000=DX12)*DW$44:DW$3000)</f>
        <v>44804</v>
      </c>
      <c r="DZ12" s="144">
        <f>VLOOKUP(DY12,DW$44:DZ3002,4,0)/VLOOKUP(DY11,DW$44:DZ3002,4,0)-1</f>
        <v>0.14708603145235899</v>
      </c>
      <c r="EC12" s="23">
        <v>44773</v>
      </c>
      <c r="ED12" s="23" t="s">
        <v>347</v>
      </c>
      <c r="EE12" s="23">
        <f t="array" ref="EE12">MAX((ED$44:ED$3000=ED12)*EC$44:EC$3000)</f>
        <v>44771</v>
      </c>
      <c r="EF12" s="144">
        <f>VLOOKUP(EE12,EC$44:EF3002,4,0)/VLOOKUP(EE11,EC$44:EF3002,4,0)-1</f>
        <v>6.5560165975103724E-2</v>
      </c>
      <c r="EI12" s="23">
        <v>44742</v>
      </c>
      <c r="EJ12" s="23" t="s">
        <v>338</v>
      </c>
      <c r="EK12" s="23">
        <f t="array" ref="EK12">MAX((EJ$44:EJ$3000=EJ12)*EI$44:EI$3000)</f>
        <v>44742</v>
      </c>
      <c r="EL12" s="144">
        <f>VLOOKUP(EK12,EI$44:EL3002,4,0)/VLOOKUP(EK11,EI$44:EL3002,4,0)-1</f>
        <v>4.8622366288492813E-2</v>
      </c>
      <c r="EO12" s="23">
        <v>44742</v>
      </c>
      <c r="EP12" s="23" t="s">
        <v>338</v>
      </c>
      <c r="EQ12" s="23">
        <f t="array" ref="EQ12">MAX((EP$44:EP$3000=EP12)*EO$44:EO$3000)</f>
        <v>44742</v>
      </c>
      <c r="ER12" s="144">
        <f>VLOOKUP(EQ12,EO$44:ER3002,4,0)/VLOOKUP(EQ11,EO$44:ER3002,4,0)-1</f>
        <v>0.12834224598930466</v>
      </c>
      <c r="EU12" s="23">
        <v>44712</v>
      </c>
      <c r="EV12" s="41" t="s">
        <v>345</v>
      </c>
      <c r="EW12" s="23">
        <f t="array" ref="EW12">MAX((EV$44:EV$3000=EV12)*EU$44:EU$3000)</f>
        <v>44712</v>
      </c>
      <c r="EX12" s="144">
        <f>VLOOKUP(EW12,EU$44:EX3002,4,0)/VLOOKUP(EW11,EU$44:EX3002,4,0)-1</f>
        <v>1.1515912897822389E-2</v>
      </c>
      <c r="FA12" s="23">
        <v>44712</v>
      </c>
      <c r="FB12" s="41" t="s">
        <v>345</v>
      </c>
      <c r="FC12" s="23">
        <f t="array" ref="FC12">MAX((FB$44:FB$3000=FB12)*FA$44:FA$3000)</f>
        <v>44712</v>
      </c>
      <c r="FD12" s="144">
        <f>VLOOKUP(FC12,FA$44:FD3002,4,0)/VLOOKUP(FC11,FA$44:FD3002,4,0)-1</f>
        <v>3.3519553072625108E-3</v>
      </c>
      <c r="FG12" s="23">
        <v>44712</v>
      </c>
      <c r="FH12" s="41" t="s">
        <v>345</v>
      </c>
      <c r="FI12" s="23">
        <f t="array" ref="FI12">MAX((FH$44:FH$3000=FH12)*FG$44:FG$3000)</f>
        <v>44712</v>
      </c>
      <c r="FJ12" s="144">
        <f>VLOOKUP(FI12,FG$44:FJ3002,4,0)/VLOOKUP(FI11,FG$44:FJ3002,4,0)-1</f>
        <v>8.8521687813516436E-3</v>
      </c>
      <c r="FM12" s="23">
        <v>44712</v>
      </c>
      <c r="FN12" s="41" t="s">
        <v>345</v>
      </c>
      <c r="FO12" s="23">
        <f t="array" ref="FO12">MAX((FN$44:FN$3000=FN12)*FM$44:FM$3000)</f>
        <v>44712</v>
      </c>
      <c r="FP12" s="144">
        <f>VLOOKUP(FO12,FM$44:FP3002,4,0)/VLOOKUP(FO11,FM$44:FP3002,4,0)-1</f>
        <v>3.1952220977977008E-2</v>
      </c>
      <c r="FS12" s="23">
        <v>44712</v>
      </c>
      <c r="FT12" s="41" t="s">
        <v>345</v>
      </c>
      <c r="FU12" s="23">
        <f t="array" ref="FU12">MAX((FT$44:FT$3000=FT12)*FS$44:FS$3000)</f>
        <v>44712</v>
      </c>
      <c r="FV12" s="144">
        <f>VLOOKUP(FU12,FS$44:FV3002,4,0)/VLOOKUP(FU11,FS$44:FV3002,4,0)-1</f>
        <v>6.1121126276933557E-2</v>
      </c>
      <c r="FW12" s="7"/>
      <c r="FY12" s="23">
        <v>44651</v>
      </c>
      <c r="FZ12" s="41" t="s">
        <v>350</v>
      </c>
      <c r="GA12" s="23">
        <f t="array" ref="GA12">MAX((FZ$44:FZ$3000=FZ12)*FY$44:FY$3000)</f>
        <v>44651</v>
      </c>
      <c r="GB12" s="144">
        <f>VLOOKUP(GA12,FY$44:GB3002,4,0)/VLOOKUP(GA11,FY$44:GB3002,4,0)-1</f>
        <v>-7.619886209699267E-2</v>
      </c>
      <c r="GE12" s="23">
        <v>44651</v>
      </c>
      <c r="GF12" s="41" t="s">
        <v>350</v>
      </c>
      <c r="GG12" s="23">
        <f t="array" ref="GG12">MAX((GF$44:GF$3000=GF12)*GE$44:GE$3000)</f>
        <v>44651</v>
      </c>
      <c r="GH12" s="144">
        <f>VLOOKUP(GG12,GE$44:GH3002,4,0)/VLOOKUP(GG11,GE$44:GH3002,4,0)-1</f>
        <v>-2.3670490093847696E-2</v>
      </c>
      <c r="GK12" s="23">
        <v>44651</v>
      </c>
      <c r="GL12" s="41" t="s">
        <v>350</v>
      </c>
      <c r="GM12" s="23">
        <f t="array" ref="GM12">MAX((GL$44:GL$3000=GL12)*GK$44:GK$3000)</f>
        <v>44651</v>
      </c>
      <c r="GN12" s="144">
        <f>VLOOKUP(GM12,GK$44:GN3002,4,0)/VLOOKUP(GM11,GK$44:GN3002,4,0)-1</f>
        <v>-1.6544824932666513E-2</v>
      </c>
      <c r="GQ12" s="23">
        <v>44620</v>
      </c>
      <c r="GR12" s="23" t="s">
        <v>349</v>
      </c>
      <c r="GS12" s="23">
        <f t="array" ref="GS12">MAX((GR$44:GR$3000=GR12)*GQ$44:GQ$3000)</f>
        <v>44620</v>
      </c>
      <c r="GT12" s="144">
        <f>VLOOKUP(GS12,GQ$44:GT3002,4,0)/VLOOKUP(GS11,GQ$44:GT3002,4,0)-1</f>
        <v>-5.9760956175298752E-3</v>
      </c>
      <c r="GW12" s="23">
        <v>44620</v>
      </c>
      <c r="GX12" s="23" t="s">
        <v>349</v>
      </c>
      <c r="GY12" s="23">
        <f t="array" ref="GY12">MAX((GX$44:GX$3000=GX12)*GW$44:GW$3000)</f>
        <v>44620</v>
      </c>
      <c r="GZ12" s="144">
        <f>VLOOKUP(GY12,GW$44:GZ3002,4,0)/VLOOKUP(GY11,GW$44:GZ3002,4,0)-1</f>
        <v>4.7330850403475289E-3</v>
      </c>
      <c r="HC12" s="23">
        <v>44620</v>
      </c>
      <c r="HD12" s="23" t="s">
        <v>349</v>
      </c>
      <c r="HE12" s="23">
        <f t="array" ref="HE12">MAX((HD$45:HD$3000=HD12)*HC$45:HC$3000)</f>
        <v>44620</v>
      </c>
      <c r="HF12" s="144">
        <f>VLOOKUP(HE12,HC$44:HF3002,4,0)/VLOOKUP(HE11,HC$44:HF3002,4,0)-1</f>
        <v>6.6484517304189472E-2</v>
      </c>
      <c r="HI12" s="23">
        <v>44592</v>
      </c>
      <c r="HJ12" s="41" t="s">
        <v>346</v>
      </c>
      <c r="HK12" s="23">
        <f t="array" ref="HK12">MAX((HJ$45:HJ$3000=HJ12)*HI$45:HI$3000)</f>
        <v>44589</v>
      </c>
      <c r="HL12" s="144">
        <f>VLOOKUP(HK12,HI$44:HL3002,4,0)/VLOOKUP(HK11,HI$44:HL3002,4,0)-1</f>
        <v>-1.3993541442411161E-2</v>
      </c>
      <c r="HO12" s="23">
        <v>44530</v>
      </c>
      <c r="HP12" s="23" t="s">
        <v>342</v>
      </c>
      <c r="HQ12" s="23">
        <f t="array" ref="HQ12">MAX((HP$45:HP$3000=HP12)*HO$45:HO$3000)</f>
        <v>44530</v>
      </c>
      <c r="HR12" s="144">
        <f>VLOOKUP(HQ12,HO$44:HR3002,4,0)/VLOOKUP(HQ11,HO$44:HR3002,4,0)-1</f>
        <v>1.7182618574268727E-2</v>
      </c>
      <c r="HU12" s="23">
        <v>44985</v>
      </c>
      <c r="HV12" s="23" t="s">
        <v>348</v>
      </c>
      <c r="HW12" s="26">
        <f t="array" ref="HW12">MAX((HV$44:HV$3000=HV12)*HU$44:HU$3000)</f>
        <v>44967</v>
      </c>
      <c r="HX12" s="36">
        <f>VLOOKUP(HW12,HU$44:HX3002,4,0)/VLOOKUP(HW11,HU$44:HX3002,4,0)-1</f>
        <v>-2.0606060606060517E-2</v>
      </c>
      <c r="IA12" s="23">
        <v>44985</v>
      </c>
      <c r="IB12" s="23" t="s">
        <v>348</v>
      </c>
      <c r="IC12" s="26">
        <f t="array" ref="IC12">MAX((IB$44:IB$3000=IB12)*IA$44:IA$3000)</f>
        <v>44967</v>
      </c>
      <c r="ID12" s="36">
        <f>VLOOKUP(IC12,IA$44:ID3002,4,0)/VLOOKUP(IC11,IA$44:ID3002,4,0)-1</f>
        <v>9.5969289827255722E-3</v>
      </c>
      <c r="IG12" s="23"/>
      <c r="IH12" s="23"/>
      <c r="II12" s="23"/>
      <c r="IJ12" s="36"/>
      <c r="IM12" s="23"/>
      <c r="IN12" s="23"/>
      <c r="IO12" s="23"/>
      <c r="IP12" s="36"/>
      <c r="IS12" s="23"/>
      <c r="IT12" s="23"/>
      <c r="IU12" s="23"/>
      <c r="IV12" s="36"/>
      <c r="IY12" s="23"/>
      <c r="IZ12" s="23"/>
      <c r="JA12" s="23"/>
      <c r="JB12" s="36"/>
      <c r="JE12" s="23"/>
      <c r="JF12" s="23"/>
      <c r="JG12" s="23"/>
      <c r="JH12" s="36"/>
      <c r="JK12" s="23"/>
      <c r="JL12" s="27"/>
      <c r="JM12" s="26"/>
      <c r="JN12" s="36"/>
      <c r="JQ12" s="23"/>
      <c r="JR12" s="27"/>
      <c r="JS12" s="26"/>
      <c r="JT12" s="36"/>
      <c r="KC12" s="23"/>
      <c r="KD12" s="27"/>
      <c r="KE12" s="26"/>
      <c r="KF12" s="36"/>
      <c r="KI12" s="23"/>
      <c r="KJ12" s="27"/>
      <c r="KK12" s="26"/>
      <c r="KL12" s="36"/>
      <c r="KO12" s="23"/>
      <c r="KP12" s="27"/>
      <c r="KQ12" s="26"/>
      <c r="KR12" s="36"/>
      <c r="KU12" s="23"/>
      <c r="KV12" s="41"/>
      <c r="KW12" s="26"/>
      <c r="KX12" s="36"/>
      <c r="LA12" s="23"/>
      <c r="LB12" s="41"/>
      <c r="LC12" s="26"/>
      <c r="LD12" s="36"/>
      <c r="LG12" s="23"/>
      <c r="LH12" s="41"/>
      <c r="LI12" s="26"/>
      <c r="LJ12" s="36"/>
      <c r="LM12" s="23"/>
      <c r="LN12" s="41"/>
      <c r="LO12" s="26"/>
      <c r="LP12" s="36"/>
      <c r="LS12" s="23"/>
      <c r="LT12" s="41"/>
      <c r="LU12" s="26"/>
      <c r="LV12" s="36"/>
      <c r="LY12" s="23"/>
      <c r="LZ12" s="41"/>
      <c r="MA12" s="26"/>
      <c r="MB12" s="36"/>
      <c r="ME12" s="23"/>
      <c r="MF12" s="41"/>
      <c r="MG12" s="26"/>
      <c r="MH12" s="36"/>
      <c r="MK12" s="23"/>
      <c r="ML12" s="41"/>
      <c r="MM12" s="26"/>
      <c r="MN12" s="36"/>
      <c r="NH12" s="23"/>
      <c r="NI12" s="23"/>
      <c r="NJ12" s="41"/>
      <c r="NK12" s="26"/>
      <c r="NL12" s="36"/>
      <c r="NM12" s="36"/>
    </row>
    <row r="13" spans="1:419">
      <c r="A13" s="52">
        <v>44074</v>
      </c>
      <c r="B13" s="52" t="s">
        <v>339</v>
      </c>
      <c r="C13" s="52">
        <f t="array" ref="C13">MAX((B$46:B$3001=B13)*A$46:A$3001)</f>
        <v>44074</v>
      </c>
      <c r="D13" s="259">
        <f>VLOOKUP(C13,A$45:D3004,4,0)/VLOOKUP(C12,A$45:D3004,4,0)-1</f>
        <v>2.5570145127850719E-2</v>
      </c>
      <c r="E13" s="259"/>
      <c r="G13" s="23">
        <v>44712</v>
      </c>
      <c r="H13" s="41" t="s">
        <v>345</v>
      </c>
      <c r="I13" s="23">
        <f t="array" ref="I13">MAX((H$44:H$3000=H13)*G$44:G$3000)</f>
        <v>44712</v>
      </c>
      <c r="J13" s="36">
        <f>VLOOKUP(I13,G$44:J3003,4,0)/VLOOKUP(I12,G$44:J3003,4,0)-1</f>
        <v>-1.8619934282584905E-2</v>
      </c>
      <c r="S13" s="23">
        <v>44985</v>
      </c>
      <c r="T13" s="41" t="s">
        <v>348</v>
      </c>
      <c r="U13" s="26">
        <f t="array" ref="U13">MAX((T$44:T$3000=T13)*S$44:S$3000)</f>
        <v>44966</v>
      </c>
      <c r="V13" s="36">
        <f>VLOOKUP(U13,S$44:V3003,4,0)/VLOOKUP(U12,S$44:V3003,4,0)-1</f>
        <v>-5.4876786084074869E-3</v>
      </c>
      <c r="Y13" s="23">
        <v>44985</v>
      </c>
      <c r="Z13" s="41" t="s">
        <v>348</v>
      </c>
      <c r="AA13" s="26">
        <f t="array" ref="AA13">MAX((Z$44:Z$3000=Z13)*Y$44:Y$3000)</f>
        <v>44967</v>
      </c>
      <c r="AB13" s="36">
        <f>VLOOKUP(AA13,Y$44:AB3003,4,0)/VLOOKUP(AA12,Y$44:AB3003,4,0)-1</f>
        <v>2.5645409471697356E-4</v>
      </c>
      <c r="AE13" s="23">
        <v>44957</v>
      </c>
      <c r="AF13" s="41" t="s">
        <v>346</v>
      </c>
      <c r="AG13" s="26">
        <f t="array" ref="AG13">MAX((AF$44:AF$3000=AF13)*AE$44:AE$3000)</f>
        <v>44957</v>
      </c>
      <c r="AH13" s="36">
        <f>VLOOKUP(AG13,AE$44:AH3003,4,0)/VLOOKUP(AG12,AE$44:AH3003,4,0)-1</f>
        <v>2.5291749684869691E-2</v>
      </c>
      <c r="AK13" s="23">
        <v>44957</v>
      </c>
      <c r="AL13" s="41" t="s">
        <v>346</v>
      </c>
      <c r="AM13" s="26">
        <f t="array" ref="AM13">MAX((AL$44:AL$3000=AL13)*AK$44:AK$3000)</f>
        <v>44957</v>
      </c>
      <c r="AN13" s="36">
        <f>VLOOKUP(AM13,AK$44:AN3003,4,0)/VLOOKUP(AM12,AK$44:AN3003,4,0)-1</f>
        <v>5.1307847082494806E-2</v>
      </c>
      <c r="AQ13" s="23">
        <v>44957</v>
      </c>
      <c r="AR13" s="41" t="s">
        <v>346</v>
      </c>
      <c r="AS13" s="26">
        <f t="array" ref="AS13">MAX((AR$44:AR$3000=AR13)*AQ$44:AQ$3000)</f>
        <v>44957</v>
      </c>
      <c r="AT13" s="36">
        <f>VLOOKUP(AS13,AQ$44:AT3003,4,0)/VLOOKUP(AS12,AQ$44:AT3003,4,0)-1</f>
        <v>1.1242417904204105E-2</v>
      </c>
      <c r="AW13" s="23">
        <v>44957</v>
      </c>
      <c r="AX13" s="41" t="s">
        <v>346</v>
      </c>
      <c r="AY13" s="26">
        <f t="array" ref="AY13">MAX((AX$44:AX$3000=AX13)*AW$44:AW$3000)</f>
        <v>44957</v>
      </c>
      <c r="AZ13" s="36">
        <f>VLOOKUP(AY13,AW$44:AZ3003,4,0)/VLOOKUP(AY12,AW$44:AZ3003,4,0)-1</f>
        <v>3.4798916440925254E-2</v>
      </c>
      <c r="BC13" s="23">
        <v>44957</v>
      </c>
      <c r="BD13" s="41" t="s">
        <v>346</v>
      </c>
      <c r="BE13" s="26">
        <f t="array" ref="BE13">MAX((BD$44:BD$3000=BD13)*BC$44:BC$3000)</f>
        <v>44957</v>
      </c>
      <c r="BF13" s="36">
        <f>VLOOKUP(BE13,BC$44:BF3003,4,0)/VLOOKUP(BE12,BC$44:BF3003,4,0)-1</f>
        <v>1.9789180588703381E-2</v>
      </c>
      <c r="BI13" s="23">
        <v>44926</v>
      </c>
      <c r="BJ13" s="41" t="s">
        <v>336</v>
      </c>
      <c r="BK13" s="26">
        <f t="array" ref="BK13">MAX((BJ$44:BJ$3000=BJ13)*BI$44:BI$3000)</f>
        <v>44924</v>
      </c>
      <c r="BL13" s="36">
        <f>VLOOKUP(BK13,BI$44:BL3003,4,0)/VLOOKUP(BK12,BI$44:BL3003,4,0)-1</f>
        <v>-3.3363390441839447E-2</v>
      </c>
      <c r="BO13" s="23">
        <v>44926</v>
      </c>
      <c r="BP13" s="41" t="s">
        <v>336</v>
      </c>
      <c r="BQ13" s="26">
        <f t="array" ref="BQ13">MAX((BP$44:BP$3000=BP13)*BO$44:BO$3000)</f>
        <v>44925</v>
      </c>
      <c r="BR13" s="36">
        <f>VLOOKUP(BQ13,BO$44:BR3003,4,0)/VLOOKUP(BQ12,BO$44:BR3003,4,0)-1</f>
        <v>1.1385199240986799E-2</v>
      </c>
      <c r="BU13" s="23">
        <v>44926</v>
      </c>
      <c r="BV13" s="41" t="s">
        <v>336</v>
      </c>
      <c r="BW13" s="26">
        <f t="array" ref="BW13">MAX((BV$44:BV$3000=BV13)*BU$44:BU$3000)</f>
        <v>44925</v>
      </c>
      <c r="BX13" s="36">
        <f>VLOOKUP(BW13,BU$44:BX3003,4,0)/VLOOKUP(BW12,BU$44:BX3003,4,0)-1</f>
        <v>-4.1759218125277608E-2</v>
      </c>
      <c r="CA13" s="23">
        <v>44926</v>
      </c>
      <c r="CB13" s="41" t="s">
        <v>336</v>
      </c>
      <c r="CC13" s="26">
        <f t="array" ref="CC13">MAX((CB$44:CB$3000=CB13)*CA$44:CA$3000)</f>
        <v>44925</v>
      </c>
      <c r="CD13" s="36">
        <f>VLOOKUP(CC13,CA$44:CD3003,4,0)/VLOOKUP(CC12,CA$44:CD3003,4,0)-1</f>
        <v>-5.6381342901077325E-3</v>
      </c>
      <c r="CG13" s="23">
        <v>44895</v>
      </c>
      <c r="CH13" s="41" t="s">
        <v>342</v>
      </c>
      <c r="CI13" s="26">
        <f t="array" ref="CI13">MAX((CH$44:CH$3000=CH13)*CG$44:CG$3000)</f>
        <v>44895</v>
      </c>
      <c r="CJ13" s="36">
        <f>VLOOKUP(CI13,CG$44:CJ3003,4,0)/VLOOKUP(CI12,CG$44:CJ3003,4,0)-1</f>
        <v>3.6445332001997066E-2</v>
      </c>
      <c r="CM13" s="23">
        <v>44895</v>
      </c>
      <c r="CN13" s="41" t="s">
        <v>342</v>
      </c>
      <c r="CO13" s="26">
        <f t="array" ref="CO13">MAX((CN$44:CN$3000=CN13)*CM$44:CM$3000)</f>
        <v>44895</v>
      </c>
      <c r="CP13" s="36">
        <f>VLOOKUP(CO13,CM$44:CP3003,4,0)/VLOOKUP(CO12,CM$44:CP3003,4,0)-1</f>
        <v>0.1422271223814775</v>
      </c>
      <c r="CS13" s="23">
        <v>44865</v>
      </c>
      <c r="CT13" s="27" t="s">
        <v>341</v>
      </c>
      <c r="CU13" s="26">
        <f t="array" ref="CU13">MAX((CT$44:CT$3000=CT13)*CS$44:CS$3000)</f>
        <v>44865</v>
      </c>
      <c r="CV13" s="36">
        <f>VLOOKUP(CU13,CS$44:CV3003,4,0)/VLOOKUP(CU12,CS$44:CV3003,4,0)-1</f>
        <v>-4.9019607843138191E-3</v>
      </c>
      <c r="CY13" s="23">
        <v>44865</v>
      </c>
      <c r="CZ13" s="27" t="s">
        <v>341</v>
      </c>
      <c r="DA13" s="26">
        <f t="array" ref="DA13">MAX((CZ$44:CZ$3000=CZ13)*CY$44:CY$3000)</f>
        <v>44865</v>
      </c>
      <c r="DB13" s="36">
        <f>VLOOKUP(DA13,CY$44:DB3003,4,0)/VLOOKUP(DA12,CY$44:DB3003,4,0)-1</f>
        <v>-1.1405992219483907E-2</v>
      </c>
      <c r="DE13" s="23">
        <v>44865</v>
      </c>
      <c r="DF13" s="27" t="s">
        <v>341</v>
      </c>
      <c r="DG13" s="26">
        <f t="array" ref="DG13">MAX((DF$44:DF$3000=DF13)*DE$44:DE$3000)</f>
        <v>44865</v>
      </c>
      <c r="DH13" s="36">
        <f>VLOOKUP(DG13,DE$44:DH3003,4,0)/VLOOKUP(DG12,DE$44:DH3003,4,0)-1</f>
        <v>-8.0862533692722671E-3</v>
      </c>
      <c r="DK13" s="23">
        <v>44834</v>
      </c>
      <c r="DL13" s="23" t="s">
        <v>340</v>
      </c>
      <c r="DM13" s="23">
        <f t="array" ref="DM13">MAX((DL$44:DL$3000=DL13)*DK$44:DK$3000)</f>
        <v>44834</v>
      </c>
      <c r="DN13" s="144">
        <f>VLOOKUP(DM13,DK$44:DN3003,4,0)/VLOOKUP(DM12,DK$44:DN3003,4,0)-1</f>
        <v>-6.549624254988351E-2</v>
      </c>
      <c r="DQ13" s="23">
        <v>44834</v>
      </c>
      <c r="DR13" s="23" t="s">
        <v>340</v>
      </c>
      <c r="DS13" s="23">
        <f t="array" ref="DS13">MAX((DR$44:DR$3000=DR13)*DQ$44:DQ$3000)</f>
        <v>44834</v>
      </c>
      <c r="DT13" s="144">
        <f>VLOOKUP(DS13,DQ$44:DT3003,4,0)/VLOOKUP(DS12,DQ$44:DT3003,4,0)-1</f>
        <v>-3.7092807308136244E-2</v>
      </c>
      <c r="DW13" s="23">
        <v>44834</v>
      </c>
      <c r="DX13" s="23" t="s">
        <v>340</v>
      </c>
      <c r="DY13" s="23">
        <f t="array" ref="DY13">MAX((DX$44:DX$3000=DX13)*DW$44:DW$3000)</f>
        <v>44834</v>
      </c>
      <c r="DZ13" s="144">
        <f>VLOOKUP(DY13,DW$44:DZ3003,4,0)/VLOOKUP(DY12,DW$44:DZ3003,4,0)-1</f>
        <v>-4.2338709677419373E-2</v>
      </c>
      <c r="EC13" s="23">
        <v>44804</v>
      </c>
      <c r="ED13" s="27" t="s">
        <v>339</v>
      </c>
      <c r="EE13" s="26">
        <f t="array" ref="EE13">MAX((ED$44:ED$3000=ED13)*EC$44:EC$3000)</f>
        <v>44804</v>
      </c>
      <c r="EF13" s="144">
        <f>VLOOKUP(EE13,EC$44:EF3003,4,0)/VLOOKUP(EE12,EC$44:EF3003,4,0)-1</f>
        <v>5.6074766355140193E-2</v>
      </c>
      <c r="EI13" s="23">
        <v>44773</v>
      </c>
      <c r="EJ13" s="23" t="s">
        <v>347</v>
      </c>
      <c r="EK13" s="23">
        <f t="array" ref="EK13">MAX((EJ$44:EJ$3000=EJ13)*EI$44:EI$3000)</f>
        <v>44771</v>
      </c>
      <c r="EL13" s="144">
        <f>VLOOKUP(EK13,EI$44:EL3003,4,0)/VLOOKUP(EK12,EI$44:EL3003,4,0)-1</f>
        <v>-3.9155074703761006E-2</v>
      </c>
      <c r="EO13" s="23">
        <v>44773</v>
      </c>
      <c r="EP13" s="23" t="s">
        <v>347</v>
      </c>
      <c r="EQ13" s="23">
        <f t="array" ref="EQ13">MAX((EP$44:EP$3000=EP13)*EO$44:EO$3000)</f>
        <v>44771</v>
      </c>
      <c r="ER13" s="144">
        <f>VLOOKUP(EQ13,EO$44:ER3003,4,0)/VLOOKUP(EQ12,EO$44:ER3003,4,0)-1</f>
        <v>0.14312796208530809</v>
      </c>
      <c r="EU13" s="23">
        <v>44742</v>
      </c>
      <c r="EV13" s="23" t="s">
        <v>338</v>
      </c>
      <c r="EW13" s="23">
        <f t="array" ref="EW13">MAX((EV$44:EV$3000=EV13)*EU$44:EU$3000)</f>
        <v>44742</v>
      </c>
      <c r="EX13" s="144">
        <f>VLOOKUP(EW13,EU$44:EX3003,4,0)/VLOOKUP(EW12,EU$44:EX3003,4,0)-1</f>
        <v>4.6367211757400106E-2</v>
      </c>
      <c r="FA13" s="23">
        <v>44742</v>
      </c>
      <c r="FB13" s="23" t="s">
        <v>338</v>
      </c>
      <c r="FC13" s="23">
        <f t="array" ref="FC13">MAX((FB$44:FB$3000=FB13)*FA$44:FA$3000)</f>
        <v>44742</v>
      </c>
      <c r="FD13" s="144">
        <f>VLOOKUP(FC13,FA$44:FD3003,4,0)/VLOOKUP(FC12,FA$44:FD3003,4,0)-1</f>
        <v>3.3407572383073569E-2</v>
      </c>
      <c r="FG13" s="23">
        <v>44742</v>
      </c>
      <c r="FH13" s="23" t="s">
        <v>338</v>
      </c>
      <c r="FI13" s="23">
        <f t="array" ref="FI13">MAX((FH$44:FH$3000=FH13)*FG$44:FG$3000)</f>
        <v>44742</v>
      </c>
      <c r="FJ13" s="144">
        <f>VLOOKUP(FI13,FG$44:FJ3003,4,0)/VLOOKUP(FI12,FG$44:FJ3003,4,0)-1</f>
        <v>4.9624646582821397E-2</v>
      </c>
      <c r="FM13" s="23">
        <v>44742</v>
      </c>
      <c r="FN13" s="23" t="s">
        <v>338</v>
      </c>
      <c r="FO13" s="23">
        <f t="array" ref="FO13">MAX((FN$44:FN$3000=FN13)*FM$44:FM$3000)</f>
        <v>44742</v>
      </c>
      <c r="FP13" s="144">
        <f>VLOOKUP(FO13,FM$44:FP3003,4,0)/VLOOKUP(FO12,FM$44:FP3003,4,0)-1</f>
        <v>-4.2103740143239587E-2</v>
      </c>
      <c r="FS13" s="23">
        <v>44742</v>
      </c>
      <c r="FT13" s="23" t="s">
        <v>338</v>
      </c>
      <c r="FU13" s="23">
        <f t="array" ref="FU13">MAX((FT$44:FT$3000=FT13)*FS$44:FS$3000)</f>
        <v>44742</v>
      </c>
      <c r="FV13" s="144">
        <f>VLOOKUP(FU13,FS$44:FV3003,4,0)/VLOOKUP(FU12,FS$44:FV3003,4,0)-1</f>
        <v>6.40724860448183E-2</v>
      </c>
      <c r="FW13" s="7"/>
      <c r="FY13" s="23">
        <v>44681</v>
      </c>
      <c r="FZ13" s="23" t="s">
        <v>352</v>
      </c>
      <c r="GA13" s="23">
        <f t="array" ref="GA13">MAX((FZ$44:FZ$3000=FZ13)*FY$44:FY$3000)</f>
        <v>44680</v>
      </c>
      <c r="GB13" s="144">
        <f>VLOOKUP(GA13,FY$44:GB3003,4,0)/VLOOKUP(GA12,FY$44:GB3003,4,0)-1</f>
        <v>-2.1922428330522603E-2</v>
      </c>
      <c r="GE13" s="23">
        <v>44681</v>
      </c>
      <c r="GF13" s="23" t="s">
        <v>352</v>
      </c>
      <c r="GG13" s="23">
        <f t="array" ref="GG13">MAX((GF$44:GF$3000=GF13)*GE$44:GE$3000)</f>
        <v>44680</v>
      </c>
      <c r="GH13" s="144">
        <f>VLOOKUP(GG13,GE$44:GH3003,4,0)/VLOOKUP(GG12,GE$44:GH3003,4,0)-1</f>
        <v>-3.3856669870767964E-2</v>
      </c>
      <c r="GK13" s="23">
        <v>44681</v>
      </c>
      <c r="GL13" s="23" t="s">
        <v>352</v>
      </c>
      <c r="GM13" s="23">
        <f t="array" ref="GM13">MAX((GL$44:GL$3000=GL13)*GK$44:GK$3000)</f>
        <v>44680</v>
      </c>
      <c r="GN13" s="144">
        <f>VLOOKUP(GM13,GK$44:GN3003,4,0)/VLOOKUP(GM12,GK$44:GN3003,4,0)-1</f>
        <v>-3.7363067292644714E-2</v>
      </c>
      <c r="GQ13" s="23">
        <v>44651</v>
      </c>
      <c r="GR13" s="41" t="s">
        <v>350</v>
      </c>
      <c r="GS13" s="23">
        <f t="array" ref="GS13">MAX((GR$44:GR$3000=GR13)*GQ$44:GQ$3000)</f>
        <v>44651</v>
      </c>
      <c r="GT13" s="144">
        <f>VLOOKUP(GS13,GQ$44:GT3003,4,0)/VLOOKUP(GS12,GQ$44:GT3003,4,0)-1</f>
        <v>-1.6432865731462853E-2</v>
      </c>
      <c r="GW13" s="23">
        <v>44651</v>
      </c>
      <c r="GX13" s="41" t="s">
        <v>350</v>
      </c>
      <c r="GY13" s="23">
        <f t="array" ref="GY13">MAX((GX$44:GX$3000=GX13)*GW$44:GW$3000)</f>
        <v>44651</v>
      </c>
      <c r="GZ13" s="144">
        <f>VLOOKUP(GY13,GW$44:GZ3003,4,0)/VLOOKUP(GY12,GW$44:GZ3003,4,0)-1</f>
        <v>-4.4250521275774113E-2</v>
      </c>
      <c r="HC13" s="23">
        <v>44651</v>
      </c>
      <c r="HD13" s="23" t="s">
        <v>350</v>
      </c>
      <c r="HE13" s="23">
        <f t="array" ref="HE13">MAX((HD$45:HD$3000=HD13)*HC$45:HC$3000)</f>
        <v>44651</v>
      </c>
      <c r="HF13" s="144">
        <f>VLOOKUP(HE13,HC$44:HF3003,4,0)/VLOOKUP(HE12,HC$44:HF3003,4,0)-1</f>
        <v>-9.2058070025619276E-2</v>
      </c>
      <c r="HI13" s="23">
        <v>44620</v>
      </c>
      <c r="HJ13" s="23" t="s">
        <v>349</v>
      </c>
      <c r="HK13" s="23">
        <f t="array" ref="HK13">MAX((HJ$45:HJ$3000=HJ13)*HI$45:HI$3000)</f>
        <v>44620</v>
      </c>
      <c r="HL13" s="144">
        <f>VLOOKUP(HK13,HI$44:HL3003,4,0)/VLOOKUP(HK12,HI$44:HL3003,4,0)-1</f>
        <v>4.5851528384279305E-2</v>
      </c>
      <c r="HO13" s="23">
        <v>44561</v>
      </c>
      <c r="HP13" s="23" t="s">
        <v>336</v>
      </c>
      <c r="HQ13" s="23">
        <f t="array" ref="HQ13">MAX((HP$45:HP$3000=HP13)*HO$45:HO$3000)</f>
        <v>44561</v>
      </c>
      <c r="HR13" s="144">
        <f>VLOOKUP(HQ13,HO$44:HR3003,4,0)/VLOOKUP(HQ12,HO$44:HR3003,4,0)-1</f>
        <v>9.1442133184418406E-3</v>
      </c>
      <c r="HU13" s="23"/>
      <c r="HV13" s="23"/>
      <c r="HW13" s="23"/>
      <c r="HX13" s="36"/>
      <c r="IA13" s="23"/>
      <c r="IB13" s="23"/>
      <c r="IC13" s="23"/>
      <c r="ID13" s="36"/>
      <c r="IG13" s="23"/>
      <c r="IH13" s="23"/>
      <c r="II13" s="23"/>
      <c r="IJ13" s="36"/>
      <c r="IM13" s="23"/>
      <c r="IN13" s="23"/>
      <c r="IO13" s="23"/>
      <c r="IP13" s="36"/>
      <c r="IS13" s="23"/>
      <c r="IT13" s="23"/>
      <c r="IU13" s="23"/>
      <c r="IV13" s="36"/>
      <c r="IY13" s="23"/>
      <c r="IZ13" s="23"/>
      <c r="JA13" s="23"/>
      <c r="JB13" s="36"/>
      <c r="JE13" s="23"/>
      <c r="JF13" s="23"/>
      <c r="JG13" s="23"/>
      <c r="JH13" s="36"/>
      <c r="JK13" s="23"/>
      <c r="JL13" s="27"/>
      <c r="JM13" s="26"/>
      <c r="JN13" s="36"/>
      <c r="JQ13" s="23"/>
      <c r="JR13" s="27"/>
      <c r="JS13" s="26"/>
      <c r="JT13" s="36"/>
      <c r="KC13" s="23"/>
      <c r="KD13" s="27"/>
      <c r="KE13" s="26"/>
      <c r="KF13" s="36"/>
      <c r="KI13" s="23"/>
      <c r="KJ13" s="27"/>
      <c r="KK13" s="26"/>
      <c r="KL13" s="36"/>
      <c r="KO13" s="23"/>
      <c r="KP13" s="27"/>
      <c r="KQ13" s="26"/>
      <c r="KR13" s="36"/>
      <c r="KU13" s="23"/>
      <c r="KV13" s="41"/>
      <c r="KW13" s="26"/>
      <c r="KX13" s="36"/>
      <c r="LA13" s="23"/>
      <c r="LB13" s="41"/>
      <c r="LC13" s="26"/>
      <c r="LD13" s="36"/>
    </row>
    <row r="14" spans="1:419">
      <c r="A14" s="52">
        <v>44104</v>
      </c>
      <c r="B14" s="52" t="s">
        <v>340</v>
      </c>
      <c r="C14" s="52">
        <f t="array" ref="C14">MAX((B$46:B$3001=B14)*A$46:A$3001)</f>
        <v>44104</v>
      </c>
      <c r="D14" s="259">
        <f>VLOOKUP(C14,A$45:D3005,4,0)/VLOOKUP(C13,A$45:D3005,4,0)-1</f>
        <v>-2.4932614555255972E-2</v>
      </c>
      <c r="E14" s="259"/>
      <c r="G14" s="23">
        <v>44742</v>
      </c>
      <c r="H14" s="23" t="s">
        <v>338</v>
      </c>
      <c r="I14" s="23">
        <f t="array" ref="I14">MAX((H$44:H$3000=H14)*G$44:G$3000)</f>
        <v>44742</v>
      </c>
      <c r="J14" s="36">
        <f>VLOOKUP(I14,G$44:J3004,4,0)/VLOOKUP(I13,G$44:J3004,4,0)-1</f>
        <v>0.10714285714285721</v>
      </c>
      <c r="AE14" s="23">
        <v>44985</v>
      </c>
      <c r="AF14" s="41" t="s">
        <v>348</v>
      </c>
      <c r="AG14" s="26">
        <f t="array" ref="AG14">MAX((AF$44:AF$3000=AF14)*AE$44:AE$3000)</f>
        <v>44967</v>
      </c>
      <c r="AH14" s="36">
        <f>VLOOKUP(AG14,AE$44:AH3004,4,0)/VLOOKUP(AG13,AE$44:AH3004,4,0)-1</f>
        <v>7.773150902240733E-3</v>
      </c>
      <c r="AK14" s="23">
        <v>44985</v>
      </c>
      <c r="AL14" s="41" t="s">
        <v>348</v>
      </c>
      <c r="AM14" s="26">
        <f t="array" ref="AM14">MAX((AL$44:AL$3000=AL14)*AK$44:AK$3000)</f>
        <v>44967</v>
      </c>
      <c r="AN14" s="36">
        <f>VLOOKUP(AM14,AK$44:AN3004,4,0)/VLOOKUP(AM13,AK$44:AN3004,4,0)-1</f>
        <v>0</v>
      </c>
      <c r="AQ14" s="23">
        <v>44985</v>
      </c>
      <c r="AR14" s="41" t="s">
        <v>348</v>
      </c>
      <c r="AS14" s="26">
        <f t="array" ref="AS14">MAX((AR$44:AR$3000=AR14)*AQ$44:AQ$3000)</f>
        <v>44966</v>
      </c>
      <c r="AT14" s="36">
        <f>VLOOKUP(AS14,AQ$44:AT3004,4,0)/VLOOKUP(AS13,AQ$44:AT3004,4,0)-1</f>
        <v>3.6713377113604118E-3</v>
      </c>
      <c r="AW14" s="23">
        <v>44985</v>
      </c>
      <c r="AX14" s="41" t="s">
        <v>348</v>
      </c>
      <c r="AY14" s="26">
        <f t="array" ref="AY14">MAX((AX$44:AX$3000=AX14)*AW$44:AW$3000)</f>
        <v>44967</v>
      </c>
      <c r="AZ14" s="36">
        <f>VLOOKUP(AY14,AW$44:AZ3004,4,0)/VLOOKUP(AY13,AW$44:AZ3004,4,0)-1</f>
        <v>1.1880789367700206E-2</v>
      </c>
      <c r="BC14" s="23">
        <v>44985</v>
      </c>
      <c r="BD14" s="41" t="s">
        <v>348</v>
      </c>
      <c r="BE14" s="26">
        <f t="array" ref="BE14">MAX((BD$44:BD$3000=BD14)*BC$44:BC$3000)</f>
        <v>44967</v>
      </c>
      <c r="BF14" s="36">
        <f>VLOOKUP(BE14,BC$44:BF3004,4,0)/VLOOKUP(BE13,BC$44:BF3004,4,0)-1</f>
        <v>2.8278888347146314E-3</v>
      </c>
      <c r="BI14" s="23">
        <v>44957</v>
      </c>
      <c r="BJ14" s="41" t="s">
        <v>1187</v>
      </c>
      <c r="BK14" s="26">
        <f t="array" ref="BK14">MAX((BJ$44:BJ$3000=BJ14)*BI$44:BI$3000)</f>
        <v>44925</v>
      </c>
      <c r="BL14" s="36">
        <f>VLOOKUP(BK14,BI$44:BL3004,4,0)/VLOOKUP(BK13,BI$44:BL3004,4,0)-1</f>
        <v>4.6641791044765846E-4</v>
      </c>
      <c r="BO14" s="23">
        <v>44957</v>
      </c>
      <c r="BP14" s="41" t="s">
        <v>346</v>
      </c>
      <c r="BQ14" s="26">
        <f t="array" ref="BQ14">MAX((BP$44:BP$3000=BP14)*BO$44:BO$3000)</f>
        <v>44957</v>
      </c>
      <c r="BR14" s="36">
        <f>VLOOKUP(BQ14,BO$44:BR3004,4,0)/VLOOKUP(BQ13,BO$44:BR3004,4,0)-1</f>
        <v>3.9399624765478425E-2</v>
      </c>
      <c r="BU14" s="23">
        <v>44957</v>
      </c>
      <c r="BV14" s="41" t="s">
        <v>346</v>
      </c>
      <c r="BW14" s="26">
        <f t="array" ref="BW14">MAX((BV$44:BV$3000=BV14)*BU$44:BU$3000)</f>
        <v>44957</v>
      </c>
      <c r="BX14" s="36">
        <f>VLOOKUP(BW14,BU$44:BX3004,4,0)/VLOOKUP(BW13,BU$44:BX3004,4,0)-1</f>
        <v>7.8720445062586908E-2</v>
      </c>
      <c r="CA14" s="23">
        <v>44957</v>
      </c>
      <c r="CB14" s="41" t="s">
        <v>346</v>
      </c>
      <c r="CC14" s="26">
        <f t="array" ref="CC14">MAX((CB$44:CB$3000=CB14)*CA$44:CA$3000)</f>
        <v>44957</v>
      </c>
      <c r="CD14" s="36">
        <f>VLOOKUP(CC14,CA$44:CD3004,4,0)/VLOOKUP(CC13,CA$44:CD3004,4,0)-1</f>
        <v>5.3264604810996596E-2</v>
      </c>
      <c r="CG14" s="23">
        <v>44926</v>
      </c>
      <c r="CH14" s="41" t="s">
        <v>336</v>
      </c>
      <c r="CI14" s="26">
        <f t="array" ref="CI14">MAX((CH$44:CH$3000=CH14)*CG$44:CG$3000)</f>
        <v>44925</v>
      </c>
      <c r="CJ14" s="36">
        <f>VLOOKUP(CI14,CG$44:CJ3004,4,0)/VLOOKUP(CI13,CG$44:CJ3004,4,0)-1</f>
        <v>-1.218001651527667E-2</v>
      </c>
      <c r="CM14" s="23">
        <v>44926</v>
      </c>
      <c r="CN14" s="41" t="s">
        <v>336</v>
      </c>
      <c r="CO14" s="26">
        <f t="array" ref="CO14">MAX((CN$44:CN$3000=CN14)*CM$44:CM$3000)</f>
        <v>44925</v>
      </c>
      <c r="CP14" s="36">
        <f>VLOOKUP(CO14,CM$44:CP3004,4,0)/VLOOKUP(CO13,CM$44:CP3004,4,0)-1</f>
        <v>3.8610038610038533E-2</v>
      </c>
      <c r="CS14" s="23">
        <v>44895</v>
      </c>
      <c r="CT14" s="27" t="s">
        <v>342</v>
      </c>
      <c r="CU14" s="26">
        <f t="array" ref="CU14">MAX((CT$44:CT$3000=CT14)*CS$44:CS$3000)</f>
        <v>44895</v>
      </c>
      <c r="CV14" s="36">
        <f>VLOOKUP(CU14,CS$44:CV3004,4,0)/VLOOKUP(CU13,CS$44:CV3004,4,0)-1</f>
        <v>3.6453201970443549E-2</v>
      </c>
      <c r="CY14" s="23">
        <v>44895</v>
      </c>
      <c r="CZ14" s="27" t="s">
        <v>342</v>
      </c>
      <c r="DA14" s="26">
        <f t="array" ref="DA14">MAX((CZ$44:CZ$3000=CZ14)*CY$44:CY$3000)</f>
        <v>44895</v>
      </c>
      <c r="DB14" s="36">
        <f>VLOOKUP(DA14,CY$44:DB3004,4,0)/VLOOKUP(DA13,CY$44:DB3004,4,0)-1</f>
        <v>6.1375857593176431E-2</v>
      </c>
      <c r="DE14" s="23">
        <v>44895</v>
      </c>
      <c r="DF14" s="27" t="s">
        <v>342</v>
      </c>
      <c r="DG14" s="26">
        <f t="array" ref="DG14">MAX((DF$44:DF$3000=DF14)*DE$44:DE$3000)</f>
        <v>44895</v>
      </c>
      <c r="DH14" s="36">
        <f>VLOOKUP(DG14,DE$44:DH3004,4,0)/VLOOKUP(DG13,DE$44:DH3004,4,0)-1</f>
        <v>-6.9444444444443088E-3</v>
      </c>
      <c r="DK14" s="23">
        <v>44865</v>
      </c>
      <c r="DL14" s="23" t="s">
        <v>341</v>
      </c>
      <c r="DM14" s="23">
        <f t="array" ref="DM14">MAX((DL$44:DL$3000=DL14)*DK$44:DK$3000)</f>
        <v>44865</v>
      </c>
      <c r="DN14" s="144">
        <f>VLOOKUP(DM14,DK$44:DN3004,4,0)/VLOOKUP(DM13,DK$44:DN3004,4,0)-1</f>
        <v>1.6429809358752268E-2</v>
      </c>
      <c r="DQ14" s="23">
        <v>44865</v>
      </c>
      <c r="DR14" s="23" t="s">
        <v>341</v>
      </c>
      <c r="DS14" s="23">
        <f t="array" ref="DS14">MAX((DR$44:DR$3000=DR14)*DQ$44:DQ$3000)</f>
        <v>44865</v>
      </c>
      <c r="DT14" s="144">
        <f>VLOOKUP(DS14,DQ$44:DT3004,4,0)/VLOOKUP(DS13,DQ$44:DT3004,4,0)-1</f>
        <v>1.1207256046705583E-2</v>
      </c>
      <c r="DW14" s="23">
        <v>44865</v>
      </c>
      <c r="DX14" s="23" t="s">
        <v>341</v>
      </c>
      <c r="DY14" s="23">
        <f t="array" ref="DY14">MAX((DX$44:DX$3000=DX14)*DW$44:DW$3000)</f>
        <v>44865</v>
      </c>
      <c r="DZ14" s="144">
        <f>VLOOKUP(DY14,DW$44:DZ3004,4,0)/VLOOKUP(DY13,DW$44:DZ3004,4,0)-1</f>
        <v>-0.17305263157894735</v>
      </c>
      <c r="EC14" s="23">
        <v>44834</v>
      </c>
      <c r="ED14" s="27" t="s">
        <v>340</v>
      </c>
      <c r="EE14" s="26">
        <f t="array" ref="EE14">MAX((ED$44:ED$3000=ED14)*EC$44:EC$3000)</f>
        <v>44834</v>
      </c>
      <c r="EF14" s="144">
        <f>VLOOKUP(EE14,EC$44:EF3004,4,0)/VLOOKUP(EE13,EC$44:EF3004,4,0)-1</f>
        <v>-5.0884955752212524E-2</v>
      </c>
      <c r="EI14" s="23">
        <v>44804</v>
      </c>
      <c r="EJ14" s="23" t="s">
        <v>339</v>
      </c>
      <c r="EK14" s="23">
        <f t="array" ref="EK14">MAX((EJ$44:EJ$3000=EJ14)*EI$44:EI$3000)</f>
        <v>44804</v>
      </c>
      <c r="EL14" s="144">
        <f>VLOOKUP(EK14,EI$44:EL3004,4,0)/VLOOKUP(EK13,EI$44:EL3004,4,0)-1</f>
        <v>1.8766756032171594E-2</v>
      </c>
      <c r="EO14" s="23">
        <v>44804</v>
      </c>
      <c r="EP14" s="23" t="s">
        <v>339</v>
      </c>
      <c r="EQ14" s="23">
        <f t="array" ref="EQ14">MAX((EP$44:EP$3000=EP14)*EO$44:EO$3000)</f>
        <v>44804</v>
      </c>
      <c r="ER14" s="144">
        <f>VLOOKUP(EQ14,EO$44:ER3004,4,0)/VLOOKUP(EQ13,EO$44:ER3004,4,0)-1</f>
        <v>-0.1202321724709785</v>
      </c>
      <c r="EU14" s="23">
        <v>44773</v>
      </c>
      <c r="EV14" s="41" t="s">
        <v>347</v>
      </c>
      <c r="EW14" s="23">
        <f t="array" ref="EW14">MAX((EV$44:EV$3000=EV14)*EU$44:EU$3000)</f>
        <v>44771</v>
      </c>
      <c r="EX14" s="144">
        <f>VLOOKUP(EW14,EU$44:EX3004,4,0)/VLOOKUP(EW13,EU$44:EX3004,4,0)-1</f>
        <v>-3.6696340257171056E-2</v>
      </c>
      <c r="FA14" s="23">
        <v>44773</v>
      </c>
      <c r="FB14" s="41" t="s">
        <v>347</v>
      </c>
      <c r="FC14" s="23">
        <f t="array" ref="FC14">MAX((FB$44:FB$3000=FB14)*FA$44:FA$3000)</f>
        <v>44771</v>
      </c>
      <c r="FD14" s="144">
        <f>VLOOKUP(FC14,FA$44:FD3004,4,0)/VLOOKUP(FC13,FA$44:FD3004,4,0)-1</f>
        <v>5.7112068965517127E-2</v>
      </c>
      <c r="FG14" s="23">
        <v>44773</v>
      </c>
      <c r="FH14" s="41" t="s">
        <v>347</v>
      </c>
      <c r="FI14" s="23">
        <f t="array" ref="FI14">MAX((FH$44:FH$3000=FH14)*FG$44:FG$3000)</f>
        <v>44771</v>
      </c>
      <c r="FJ14" s="144">
        <f>VLOOKUP(FI14,FG$44:FJ3004,4,0)/VLOOKUP(FI13,FG$44:FJ3004,4,0)-1</f>
        <v>7.9509567155860994E-2</v>
      </c>
      <c r="FM14" s="23">
        <v>44773</v>
      </c>
      <c r="FN14" s="41" t="s">
        <v>347</v>
      </c>
      <c r="FO14" s="23">
        <f t="array" ref="FO14">MAX((FN$44:FN$3000=FN14)*FM$44:FM$3000)</f>
        <v>44771</v>
      </c>
      <c r="FP14" s="144">
        <f>VLOOKUP(FO14,FM$44:FP3004,4,0)/VLOOKUP(FO13,FM$44:FP3004,4,0)-1</f>
        <v>-4.3803338116457091E-3</v>
      </c>
      <c r="FS14" s="23">
        <v>44773</v>
      </c>
      <c r="FT14" s="41" t="s">
        <v>347</v>
      </c>
      <c r="FU14" s="23">
        <f t="array" ref="FU14">MAX((FT$44:FT$3000=FT14)*FS$44:FS$3000)</f>
        <v>44771</v>
      </c>
      <c r="FV14" s="144">
        <f>VLOOKUP(FU14,FS$44:FV3004,4,0)/VLOOKUP(FU13,FS$44:FV3004,4,0)-1</f>
        <v>0.1118376035885349</v>
      </c>
      <c r="FW14" s="7"/>
      <c r="FY14" s="23">
        <v>44712</v>
      </c>
      <c r="FZ14" s="41" t="s">
        <v>353</v>
      </c>
      <c r="GA14" s="23">
        <f t="array" ref="GA14">MAX((FZ$44:FZ$3000=FZ14)*FY$44:FY$3000)</f>
        <v>44712</v>
      </c>
      <c r="GB14" s="144">
        <f>VLOOKUP(GA14,FY$44:GB3004,4,0)/VLOOKUP(GA13,FY$44:GB3004,4,0)-1</f>
        <v>6.0344827586206851E-2</v>
      </c>
      <c r="GE14" s="23">
        <v>44712</v>
      </c>
      <c r="GF14" s="41" t="s">
        <v>353</v>
      </c>
      <c r="GG14" s="23">
        <f t="array" ref="GG14">MAX((GF$44:GF$3000=GF14)*GE$44:GE$3000)</f>
        <v>44712</v>
      </c>
      <c r="GH14" s="144">
        <f>VLOOKUP(GG14,GE$44:GH3004,4,0)/VLOOKUP(GG13,GE$44:GH3004,4,0)-1</f>
        <v>1.3044439531284535E-2</v>
      </c>
      <c r="GK14" s="23">
        <v>44712</v>
      </c>
      <c r="GL14" s="41" t="s">
        <v>353</v>
      </c>
      <c r="GM14" s="23">
        <f t="array" ref="GM14">MAX((GL$44:GL$3000=GL14)*GK$44:GK$3000)</f>
        <v>44712</v>
      </c>
      <c r="GN14" s="144">
        <f>VLOOKUP(GM14,GK$44:GN3004,4,0)/VLOOKUP(GM13,GK$44:GN3004,4,0)-1</f>
        <v>5.7915057915058021E-2</v>
      </c>
      <c r="GQ14" s="23">
        <v>44681</v>
      </c>
      <c r="GR14" s="23" t="s">
        <v>352</v>
      </c>
      <c r="GS14" s="23">
        <f t="array" ref="GS14">MAX((GR$44:GR$3000=GR14)*GQ$44:GQ$3000)</f>
        <v>44680</v>
      </c>
      <c r="GT14" s="144">
        <f>VLOOKUP(GS14,GQ$44:GT3004,4,0)/VLOOKUP(GS13,GQ$44:GT3004,4,0)-1</f>
        <v>2.8422982885085712E-2</v>
      </c>
      <c r="GW14" s="23">
        <v>44681</v>
      </c>
      <c r="GX14" s="23" t="s">
        <v>352</v>
      </c>
      <c r="GY14" s="23">
        <f t="array" ref="GY14">MAX((GX$44:GX$3000=GX14)*GW$44:GW$3000)</f>
        <v>44680</v>
      </c>
      <c r="GZ14" s="144">
        <f>VLOOKUP(GY14,GW$44:GZ3004,4,0)/VLOOKUP(GY13,GW$44:GZ3004,4,0)-1</f>
        <v>-2.1735617323852541E-2</v>
      </c>
      <c r="HC14" s="23">
        <v>44681</v>
      </c>
      <c r="HD14" s="23" t="s">
        <v>352</v>
      </c>
      <c r="HE14" s="23">
        <f t="array" ref="HE14">MAX((HD$45:HD$3000=HD14)*HC$45:HC$3000)</f>
        <v>44680</v>
      </c>
      <c r="HF14" s="144">
        <f>VLOOKUP(HE14,HC$44:HF3004,4,0)/VLOOKUP(HE13,HC$44:HF3004,4,0)-1</f>
        <v>-6.5838976674191807E-3</v>
      </c>
      <c r="HI14" s="23">
        <v>44651</v>
      </c>
      <c r="HJ14" s="41" t="s">
        <v>350</v>
      </c>
      <c r="HK14" s="23">
        <f t="array" ref="HK14">MAX((HJ$45:HJ$3000=HJ14)*HI$45:HI$3000)</f>
        <v>44651</v>
      </c>
      <c r="HL14" s="144">
        <f>VLOOKUP(HK14,HI$44:HL3004,4,0)/VLOOKUP(HK13,HI$44:HL3004,4,0)-1</f>
        <v>9.394572025052117E-3</v>
      </c>
      <c r="HO14" s="23">
        <v>44592</v>
      </c>
      <c r="HP14" s="23" t="s">
        <v>346</v>
      </c>
      <c r="HQ14" s="23">
        <f t="array" ref="HQ14">MAX((HP$45:HP$3000=HP14)*HO$45:HO$3000)</f>
        <v>44589</v>
      </c>
      <c r="HR14" s="144">
        <f>VLOOKUP(HQ14,HO$44:HR3004,4,0)/VLOOKUP(HQ13,HO$44:HR3004,4,0)-1</f>
        <v>-7.4773466140969802E-2</v>
      </c>
      <c r="HU14" s="23"/>
      <c r="HV14" s="23"/>
      <c r="HW14" s="23"/>
      <c r="HX14" s="36"/>
      <c r="IA14" s="23"/>
      <c r="IB14" s="23"/>
      <c r="IC14" s="23"/>
      <c r="ID14" s="36"/>
      <c r="IG14" s="23"/>
      <c r="IH14" s="23"/>
      <c r="II14" s="23"/>
      <c r="IJ14" s="36"/>
      <c r="IM14" s="23"/>
      <c r="IN14" s="23"/>
      <c r="IO14" s="23"/>
      <c r="IP14" s="36"/>
      <c r="IS14" s="23"/>
      <c r="IT14" s="23"/>
      <c r="IU14" s="23"/>
      <c r="IV14" s="36"/>
      <c r="IY14" s="23"/>
      <c r="IZ14" s="23"/>
      <c r="JA14" s="23"/>
      <c r="JB14" s="36"/>
      <c r="JE14" s="23"/>
      <c r="JF14" s="23"/>
      <c r="JG14" s="23"/>
      <c r="JH14" s="36"/>
      <c r="JK14" s="23"/>
      <c r="JL14" s="27"/>
      <c r="JM14" s="26"/>
      <c r="JN14" s="36"/>
      <c r="JQ14" s="23"/>
      <c r="JR14" s="27"/>
      <c r="JS14" s="26"/>
      <c r="JT14" s="36"/>
      <c r="KC14" s="23"/>
      <c r="KD14" s="27"/>
      <c r="KE14" s="26"/>
      <c r="KF14" s="36"/>
      <c r="KI14" s="23"/>
      <c r="KJ14" s="27"/>
      <c r="KK14" s="26"/>
      <c r="KL14" s="36"/>
      <c r="KO14" s="23"/>
      <c r="KP14" s="27"/>
      <c r="KQ14" s="26"/>
      <c r="KR14" s="36"/>
    </row>
    <row r="15" spans="1:419">
      <c r="A15" s="52">
        <v>44135</v>
      </c>
      <c r="B15" s="52" t="s">
        <v>341</v>
      </c>
      <c r="C15" s="52">
        <f t="array" ref="C15">MAX((B$46:B$3001=B15)*A$46:A$3001)</f>
        <v>44135</v>
      </c>
      <c r="D15" s="259">
        <f>VLOOKUP(C15,A$45:D3006,4,0)/VLOOKUP(C14,A$45:D3006,4,0)-1</f>
        <v>8.2930200414650379E-3</v>
      </c>
      <c r="E15" s="259"/>
      <c r="G15" s="23">
        <v>44773</v>
      </c>
      <c r="H15" s="41" t="s">
        <v>347</v>
      </c>
      <c r="I15" s="23">
        <f t="array" ref="I15">MAX((H$44:H$3000=H15)*G$44:G$3000)</f>
        <v>44771</v>
      </c>
      <c r="J15" s="36">
        <f>VLOOKUP(I15,G$44:J3005,4,0)/VLOOKUP(I14,G$44:J3005,4,0)-1</f>
        <v>-2.6209677419354871E-2</v>
      </c>
      <c r="BI15" s="23">
        <v>44957</v>
      </c>
      <c r="BJ15" s="41" t="s">
        <v>346</v>
      </c>
      <c r="BK15" s="26">
        <f t="array" ref="BK15">MAX((BJ$44:BJ$3000=BJ15)*BI$44:BI$3000)</f>
        <v>44957</v>
      </c>
      <c r="BL15" s="36">
        <f>VLOOKUP(BK15,BI$44:BL3005,4,0)/VLOOKUP(BK14,BI$44:BL3005,4,0)-1</f>
        <v>-3.2634032634033527E-3</v>
      </c>
      <c r="BO15" s="23">
        <v>44985</v>
      </c>
      <c r="BP15" s="41" t="s">
        <v>348</v>
      </c>
      <c r="BQ15" s="26">
        <f t="array" ref="BQ15">MAX((BP$44:BP$3000=BP15)*BO$44:BO$3000)</f>
        <v>44967</v>
      </c>
      <c r="BR15" s="36">
        <f>VLOOKUP(BQ15,BO$44:BR3005,4,0)/VLOOKUP(BQ14,BO$44:BR3005,4,0)-1</f>
        <v>2.3465703971119245E-2</v>
      </c>
      <c r="BU15" s="23">
        <v>44985</v>
      </c>
      <c r="BV15" s="41" t="s">
        <v>348</v>
      </c>
      <c r="BW15" s="26">
        <f t="array" ref="BW15">MAX((BV$44:BV$3000=BV15)*BU$44:BU$3000)</f>
        <v>44967</v>
      </c>
      <c r="BX15" s="36">
        <f>VLOOKUP(BW15,BU$44:BX3005,4,0)/VLOOKUP(BW14,BU$44:BX3005,4,0)-1</f>
        <v>4.8994326972666702E-3</v>
      </c>
      <c r="CA15" s="23">
        <v>44985</v>
      </c>
      <c r="CB15" s="41" t="s">
        <v>348</v>
      </c>
      <c r="CC15" s="26">
        <f t="array" ref="CC15">MAX((CB$44:CB$3000=CB15)*CA$44:CA$3000)</f>
        <v>44967</v>
      </c>
      <c r="CD15" s="36">
        <f>VLOOKUP(CC15,CA$44:CD3005,4,0)/VLOOKUP(CC14,CA$44:CD3005,4,0)-1</f>
        <v>1.6313213703099461E-2</v>
      </c>
      <c r="CG15" s="23">
        <v>44957</v>
      </c>
      <c r="CH15" s="41" t="s">
        <v>346</v>
      </c>
      <c r="CI15" s="26">
        <f t="array" ref="CI15">MAX((CH$44:CH$3000=CH15)*CG$44:CG$3000)</f>
        <v>44957</v>
      </c>
      <c r="CJ15" s="36">
        <f>VLOOKUP(CI15,CG$44:CJ3005,4,0)/VLOOKUP(CI14,CG$44:CJ3005,4,0)-1</f>
        <v>4.4096133751306166E-2</v>
      </c>
      <c r="CM15" s="23">
        <v>44957</v>
      </c>
      <c r="CN15" s="41" t="s">
        <v>346</v>
      </c>
      <c r="CO15" s="26">
        <f t="array" ref="CO15">MAX((CN$44:CN$3000=CN15)*CM$44:CM$3000)</f>
        <v>44957</v>
      </c>
      <c r="CP15" s="36">
        <f>VLOOKUP(CO15,CM$44:CP3005,4,0)/VLOOKUP(CO14,CM$44:CP3005,4,0)-1</f>
        <v>2.0446096654275214E-2</v>
      </c>
      <c r="CS15" s="23">
        <v>44926</v>
      </c>
      <c r="CT15" s="41" t="s">
        <v>336</v>
      </c>
      <c r="CU15" s="26">
        <f t="array" ref="CU15">MAX((CT$44:CT$3000=CT15)*CS$44:CS$3000)</f>
        <v>44925</v>
      </c>
      <c r="CV15" s="36">
        <f>VLOOKUP(CU15,CS$44:CV3005,4,0)/VLOOKUP(CU14,CS$44:CV3005,4,0)-1</f>
        <v>-2.4714828897338448E-2</v>
      </c>
      <c r="CY15" s="23">
        <v>44926</v>
      </c>
      <c r="CZ15" s="41" t="s">
        <v>336</v>
      </c>
      <c r="DA15" s="26">
        <f t="array" ref="DA15">MAX((CZ$44:CZ$3000=CZ15)*CY$44:CY$3000)</f>
        <v>44925</v>
      </c>
      <c r="DB15" s="36">
        <f>VLOOKUP(DA15,CY$44:DB3005,4,0)/VLOOKUP(DA14,CY$44:DB3005,4,0)-1</f>
        <v>3.8628775526050152E-2</v>
      </c>
      <c r="DE15" s="23">
        <v>44926</v>
      </c>
      <c r="DF15" s="41" t="s">
        <v>336</v>
      </c>
      <c r="DG15" s="26">
        <f t="array" ref="DG15">MAX((DF$44:DF$3000=DF15)*DE$44:DE$3000)</f>
        <v>44925</v>
      </c>
      <c r="DH15" s="36">
        <f>VLOOKUP(DG15,DE$44:DH3005,4,0)/VLOOKUP(DG14,DE$44:DH3005,4,0)-1</f>
        <v>-8.5132259045302972E-3</v>
      </c>
      <c r="DK15" s="23">
        <v>44895</v>
      </c>
      <c r="DL15" s="23" t="s">
        <v>342</v>
      </c>
      <c r="DM15" s="23">
        <f t="array" ref="DM15">MAX((DL$44:DL$3000=DL15)*DK$44:DK$3000)</f>
        <v>44895</v>
      </c>
      <c r="DN15" s="144">
        <f>VLOOKUP(DM15,DK$44:DN3005,4,0)/VLOOKUP(DM14,DK$44:DN3005,4,0)-1</f>
        <v>3.4988405401718881E-2</v>
      </c>
      <c r="DQ15" s="23">
        <v>44895</v>
      </c>
      <c r="DR15" s="23" t="s">
        <v>342</v>
      </c>
      <c r="DS15" s="23">
        <f t="array" ref="DS15">MAX((DR$44:DR$3000=DR15)*DQ$44:DQ$3000)</f>
        <v>44895</v>
      </c>
      <c r="DT15" s="144">
        <f>VLOOKUP(DS15,DQ$44:DT3005,4,0)/VLOOKUP(DS14,DQ$44:DT3005,4,0)-1</f>
        <v>1.2114026496211183E-2</v>
      </c>
      <c r="DW15" s="23">
        <v>44895</v>
      </c>
      <c r="DX15" s="23" t="s">
        <v>342</v>
      </c>
      <c r="DY15" s="23">
        <f t="array" ref="DY15">MAX((DX$44:DX$3000=DX15)*DW$44:DW$3000)</f>
        <v>44895</v>
      </c>
      <c r="DZ15" s="144">
        <f>VLOOKUP(DY15,DW$44:DZ3005,4,0)/VLOOKUP(DY14,DW$44:DZ3005,4,0)-1</f>
        <v>0.1863543788187374</v>
      </c>
      <c r="EC15" s="23">
        <v>44865</v>
      </c>
      <c r="ED15" s="27" t="s">
        <v>341</v>
      </c>
      <c r="EE15" s="26">
        <f t="array" ref="EE15">MAX((ED$44:ED$3000=ED15)*EC$44:EC$3000)</f>
        <v>44865</v>
      </c>
      <c r="EF15" s="144">
        <f>VLOOKUP(EE15,EC$44:EF3005,4,0)/VLOOKUP(EE14,EC$44:EF3005,4,0)-1</f>
        <v>-4.8951048951048959E-2</v>
      </c>
      <c r="EI15" s="23">
        <v>44834</v>
      </c>
      <c r="EJ15" s="23" t="s">
        <v>340</v>
      </c>
      <c r="EK15" s="23">
        <f t="array" ref="EK15">MAX((EJ$44:EJ$3000=EJ15)*EI$44:EI$3000)</f>
        <v>44834</v>
      </c>
      <c r="EL15" s="144">
        <f>VLOOKUP(EK15,EI$44:EL3005,4,0)/VLOOKUP(EK14,EI$44:EL3005,4,0)-1</f>
        <v>-7.5789473684210518E-2</v>
      </c>
      <c r="EO15" s="23">
        <v>44834</v>
      </c>
      <c r="EP15" s="23" t="s">
        <v>340</v>
      </c>
      <c r="EQ15" s="23">
        <f t="array" ref="EQ15">MAX((EP$44:EP$3000=EP15)*EO$44:EO$3000)</f>
        <v>44834</v>
      </c>
      <c r="ER15" s="144">
        <f>VLOOKUP(EQ15,EO$44:ER3005,4,0)/VLOOKUP(EQ14,EO$44:ER3005,4,0)-1</f>
        <v>-3.7700282752120673E-2</v>
      </c>
      <c r="EU15" s="23">
        <v>44804</v>
      </c>
      <c r="EV15" s="23" t="s">
        <v>339</v>
      </c>
      <c r="EW15" s="23">
        <f t="array" ref="EW15">MAX((EV$44:EV$3000=EV15)*EU$44:EU$3000)</f>
        <v>44804</v>
      </c>
      <c r="EX15" s="144">
        <f>VLOOKUP(EW15,EU$44:EX3005,4,0)/VLOOKUP(EW14,EU$44:EX3005,4,0)-1</f>
        <v>-1.4272512578293428E-2</v>
      </c>
      <c r="FA15" s="23">
        <v>44804</v>
      </c>
      <c r="FB15" s="23" t="s">
        <v>339</v>
      </c>
      <c r="FC15" s="23">
        <f t="array" ref="FC15">MAX((FB$44:FB$3000=FB15)*FA$44:FA$3000)</f>
        <v>44804</v>
      </c>
      <c r="FD15" s="144">
        <f>VLOOKUP(FC15,FA$44:FD3005,4,0)/VLOOKUP(FC14,FA$44:FD3005,4,0)-1</f>
        <v>-3.771661569826712E-2</v>
      </c>
      <c r="FG15" s="23">
        <v>44804</v>
      </c>
      <c r="FH15" s="23" t="s">
        <v>339</v>
      </c>
      <c r="FI15" s="23">
        <f t="array" ref="FI15">MAX((FH$44:FH$3000=FH15)*FG$44:FG$3000)</f>
        <v>44804</v>
      </c>
      <c r="FJ15" s="144">
        <f>VLOOKUP(FI15,FG$44:FJ3005,4,0)/VLOOKUP(FI14,FG$44:FJ3005,4,0)-1</f>
        <v>-0.13061435209086214</v>
      </c>
      <c r="FM15" s="23">
        <v>44804</v>
      </c>
      <c r="FN15" s="23" t="s">
        <v>339</v>
      </c>
      <c r="FO15" s="23">
        <f t="array" ref="FO15">MAX((FN$44:FN$3000=FN15)*FM$44:FM$3000)</f>
        <v>44804</v>
      </c>
      <c r="FP15" s="144">
        <f>VLOOKUP(FO15,FM$44:FP3005,4,0)/VLOOKUP(FO14,FM$44:FP3005,4,0)-1</f>
        <v>-4.6195858302359061E-2</v>
      </c>
      <c r="FS15" s="23">
        <v>44804</v>
      </c>
      <c r="FT15" s="23" t="s">
        <v>339</v>
      </c>
      <c r="FU15" s="23">
        <f t="array" ref="FU15">MAX((FT$44:FT$3000=FT15)*FS$44:FS$3000)</f>
        <v>44804</v>
      </c>
      <c r="FV15" s="144">
        <f>VLOOKUP(FU15,FS$44:FV3005,4,0)/VLOOKUP(FU14,FS$44:FV3005,4,0)-1</f>
        <v>-8.0484135667395984E-2</v>
      </c>
      <c r="FW15" s="7"/>
      <c r="FY15" s="23">
        <v>44742</v>
      </c>
      <c r="FZ15" s="41" t="s">
        <v>354</v>
      </c>
      <c r="GA15" s="23">
        <f t="array" ref="GA15">MAX((FZ$44:FZ$3000=FZ15)*FY$44:FY$3000)</f>
        <v>44742</v>
      </c>
      <c r="GB15" s="144">
        <f>VLOOKUP(GA15,FY$44:GB3005,4,0)/VLOOKUP(GA14,FY$44:GB3005,4,0)-1</f>
        <v>5.1254860374690736E-2</v>
      </c>
      <c r="GE15" s="23">
        <v>44742</v>
      </c>
      <c r="GF15" s="23" t="s">
        <v>568</v>
      </c>
      <c r="GG15" s="23">
        <f t="array" ref="GG15">MAX((GF$44:GF$3000=GF15)*GE$44:GE$3000)</f>
        <v>44742</v>
      </c>
      <c r="GH15" s="144">
        <f>VLOOKUP(GG15,GE$44:GH3005,4,0)/VLOOKUP(GG14,GE$44:GH3005,4,0)-1</f>
        <v>9.8210388476647204E-3</v>
      </c>
      <c r="GK15" s="23">
        <v>44742</v>
      </c>
      <c r="GL15" s="23" t="s">
        <v>568</v>
      </c>
      <c r="GM15" s="23">
        <f t="array" ref="GM15">MAX((GL$44:GL$3000=GL15)*GK$44:GK$3000)</f>
        <v>44742</v>
      </c>
      <c r="GN15" s="144">
        <f>VLOOKUP(GM15,GK$44:GN3005,4,0)/VLOOKUP(GM14,GK$44:GN3005,4,0)-1</f>
        <v>6.4156742220514706E-2</v>
      </c>
      <c r="GQ15" s="23">
        <v>44712</v>
      </c>
      <c r="GR15" s="41" t="s">
        <v>353</v>
      </c>
      <c r="GS15" s="23">
        <f t="array" ref="GS15">MAX((GR$44:GR$3000=GR15)*GQ$44:GQ$3000)</f>
        <v>44712</v>
      </c>
      <c r="GT15" s="144">
        <f>VLOOKUP(GS15,GQ$44:GT3005,4,0)/VLOOKUP(GS14,GQ$44:GT3005,4,0)-1</f>
        <v>3.0411094601287658E-2</v>
      </c>
      <c r="GW15" s="23">
        <v>44712</v>
      </c>
      <c r="GX15" s="41" t="s">
        <v>353</v>
      </c>
      <c r="GY15" s="23">
        <f t="array" ref="GY15">MAX((GX$44:GX$3000=GX15)*GW$44:GW$3000)</f>
        <v>44712</v>
      </c>
      <c r="GZ15" s="144">
        <f>VLOOKUP(GY15,GW$44:GZ3005,4,0)/VLOOKUP(GY14,GW$44:GZ3005,4,0)-1</f>
        <v>2.6678780870570629E-2</v>
      </c>
      <c r="HC15" s="23">
        <v>44712</v>
      </c>
      <c r="HD15" s="23" t="s">
        <v>353</v>
      </c>
      <c r="HE15" s="23">
        <f t="array" ref="HE15">MAX((HD$45:HD$3000=HD15)*HC$45:HC$3000)</f>
        <v>44712</v>
      </c>
      <c r="HF15" s="144">
        <f>VLOOKUP(HE15,HC$44:HF3005,4,0)/VLOOKUP(HE14,HC$44:HF3005,4,0)-1</f>
        <v>2.2154894906267764E-2</v>
      </c>
      <c r="HI15" s="23">
        <v>44681</v>
      </c>
      <c r="HJ15" s="23" t="s">
        <v>352</v>
      </c>
      <c r="HK15" s="23">
        <f t="array" ref="HK15">MAX((HJ$45:HJ$3000=HJ15)*HI$45:HI$3000)</f>
        <v>44680</v>
      </c>
      <c r="HL15" s="144">
        <f>VLOOKUP(HK15,HI$44:HL3005,4,0)/VLOOKUP(HK14,HI$44:HL3005,4,0)-1</f>
        <v>7.2388831437435464E-3</v>
      </c>
      <c r="HO15" s="23">
        <v>44620</v>
      </c>
      <c r="HP15" s="23" t="s">
        <v>349</v>
      </c>
      <c r="HQ15" s="23">
        <f t="array" ref="HQ15">MAX((HP$45:HP$3000=HP15)*HO$45:HO$3000)</f>
        <v>44620</v>
      </c>
      <c r="HR15" s="144">
        <f>VLOOKUP(HQ15,HO$44:HR3005,4,0)/VLOOKUP(HQ14,HO$44:HR3005,4,0)-1</f>
        <v>-1.4204545454545414E-2</v>
      </c>
      <c r="HU15" s="23"/>
      <c r="HV15" s="23"/>
      <c r="HW15" s="23"/>
      <c r="HX15" s="36"/>
      <c r="IA15" s="23"/>
      <c r="IB15" s="23"/>
      <c r="IC15" s="23"/>
      <c r="ID15" s="36"/>
      <c r="IG15" s="23"/>
      <c r="IH15" s="23"/>
      <c r="II15" s="23"/>
      <c r="IJ15" s="36"/>
      <c r="IM15" s="23"/>
      <c r="IN15" s="23"/>
      <c r="IO15" s="23"/>
      <c r="IP15" s="36"/>
      <c r="IS15" s="23"/>
      <c r="IT15" s="23"/>
      <c r="IU15" s="23"/>
      <c r="IV15" s="36"/>
      <c r="IY15" s="23"/>
      <c r="IZ15" s="23"/>
      <c r="JA15" s="23"/>
      <c r="JB15" s="36"/>
      <c r="JE15" s="23"/>
      <c r="JF15" s="23"/>
      <c r="JG15" s="23"/>
      <c r="JH15" s="36"/>
    </row>
    <row r="16" spans="1:419">
      <c r="A16" s="52">
        <v>44165</v>
      </c>
      <c r="B16" s="52" t="s">
        <v>342</v>
      </c>
      <c r="C16" s="52">
        <f t="array" ref="C16">MAX((B$46:B$3001=B16)*A$46:A$3001)</f>
        <v>44165</v>
      </c>
      <c r="D16" s="259">
        <f>VLOOKUP(C16,A$45:D3007,4,0)/VLOOKUP(C15,A$45:D3007,4,0)-1</f>
        <v>6.8540095956133307E-3</v>
      </c>
      <c r="E16" s="259"/>
      <c r="G16" s="23">
        <v>44804</v>
      </c>
      <c r="H16" s="23" t="s">
        <v>339</v>
      </c>
      <c r="I16" s="23">
        <f t="array" ref="I16">MAX((H$44:H$3000=H16)*G$44:G$3000)</f>
        <v>44804</v>
      </c>
      <c r="J16" s="36">
        <f>VLOOKUP(I16,G$44:J3006,4,0)/VLOOKUP(I15,G$44:J3006,4,0)-1</f>
        <v>-9.6273291925465854E-2</v>
      </c>
      <c r="BI16" s="23">
        <v>44985</v>
      </c>
      <c r="BJ16" s="41" t="s">
        <v>348</v>
      </c>
      <c r="BK16" s="26">
        <f t="array" ref="BK16">MAX((BJ$44:BJ$3000=BJ16)*BI$44:BI$3000)</f>
        <v>44966</v>
      </c>
      <c r="BL16" s="36">
        <f>VLOOKUP(BK16,BI$44:BL3006,4,0)/VLOOKUP(BK15,BI$44:BL3006,4,0)-1</f>
        <v>7.9513564078577126E-3</v>
      </c>
      <c r="CG16" s="23">
        <v>44985</v>
      </c>
      <c r="CH16" s="41" t="s">
        <v>348</v>
      </c>
      <c r="CI16" s="26">
        <f t="array" ref="CI16">MAX((CH$44:CH$3000=CH16)*CG$44:CG$3000)</f>
        <v>44967</v>
      </c>
      <c r="CJ16" s="36">
        <f>VLOOKUP(CI16,CG$44:CJ3006,4,0)/VLOOKUP(CI15,CG$44:CJ3006,4,0)-1</f>
        <v>2.4753135842007001E-2</v>
      </c>
      <c r="CM16" s="23">
        <v>44985</v>
      </c>
      <c r="CN16" s="41" t="s">
        <v>348</v>
      </c>
      <c r="CO16" s="26">
        <f t="array" ref="CO16">MAX((CN$44:CN$3000=CN16)*CM$44:CM$3000)</f>
        <v>44967</v>
      </c>
      <c r="CP16" s="36">
        <f>VLOOKUP(CO16,CM$44:CP3006,4,0)/VLOOKUP(CO15,CM$44:CP3006,4,0)-1</f>
        <v>1.8214936247722413E-3</v>
      </c>
      <c r="CS16" s="23">
        <v>44957</v>
      </c>
      <c r="CT16" s="27" t="s">
        <v>346</v>
      </c>
      <c r="CU16" s="26">
        <f t="array" ref="CU16">MAX((CT$44:CT$3000=CT16)*CS$44:CS$3000)</f>
        <v>44957</v>
      </c>
      <c r="CV16" s="36">
        <f>VLOOKUP(CU16,CS$44:CV3006,4,0)/VLOOKUP(CU15,CS$44:CV3006,4,0)-1</f>
        <v>3.9961013645224197E-2</v>
      </c>
      <c r="CY16" s="23">
        <v>44957</v>
      </c>
      <c r="CZ16" s="27" t="s">
        <v>346</v>
      </c>
      <c r="DA16" s="26">
        <f t="array" ref="DA16">MAX((CZ$44:CZ$3000=CZ16)*CY$44:CY$3000)</f>
        <v>44957</v>
      </c>
      <c r="DB16" s="36">
        <f>VLOOKUP(DA16,CY$44:DB3006,4,0)/VLOOKUP(DA15,CY$44:DB3006,4,0)-1</f>
        <v>1.0783837326654888E-2</v>
      </c>
      <c r="DE16" s="23">
        <v>44957</v>
      </c>
      <c r="DF16" s="27" t="s">
        <v>346</v>
      </c>
      <c r="DG16" s="26">
        <f t="array" ref="DG16">MAX((DF$44:DF$3000=DF16)*DE$44:DE$3000)</f>
        <v>44957</v>
      </c>
      <c r="DH16" s="36">
        <f>VLOOKUP(DG16,DE$44:DH3006,4,0)/VLOOKUP(DG15,DE$44:DH3006,4,0)-1</f>
        <v>3.434529285495258E-2</v>
      </c>
      <c r="DK16" s="23">
        <v>44926</v>
      </c>
      <c r="DL16" s="41" t="s">
        <v>336</v>
      </c>
      <c r="DM16" s="26">
        <f t="array" ref="DM16">MAX((DL$44:DL$3000=DL16)*DK$44:DK$3000)</f>
        <v>44925</v>
      </c>
      <c r="DN16" s="36">
        <f>VLOOKUP(DM16,DK$44:DN3006,4,0)/VLOOKUP(DM15,DK$44:DN3006,4,0)-1</f>
        <v>1.7462932454695101E-2</v>
      </c>
      <c r="DQ16" s="23">
        <v>44926</v>
      </c>
      <c r="DR16" s="41" t="s">
        <v>336</v>
      </c>
      <c r="DS16" s="26">
        <f t="array" ref="DS16">MAX((DR$44:DR$3000=DR16)*DQ$44:DQ$3000)</f>
        <v>44925</v>
      </c>
      <c r="DT16" s="36">
        <f>VLOOKUP(DS16,DQ$44:DT3006,4,0)/VLOOKUP(DS15,DQ$44:DT3006,4,0)-1</f>
        <v>-4.5584190689620163E-2</v>
      </c>
      <c r="DW16" s="23">
        <v>44926</v>
      </c>
      <c r="DX16" s="41" t="s">
        <v>336</v>
      </c>
      <c r="DY16" s="26">
        <f t="array" ref="DY16">MAX((DX$44:DX$3000=DX16)*DW$44:DW$3000)</f>
        <v>44925</v>
      </c>
      <c r="DZ16" s="36">
        <f>VLOOKUP(DY16,DW$44:DZ3006,4,0)/VLOOKUP(DY15,DW$44:DZ3006,4,0)-1</f>
        <v>-5.4935622317596633E-2</v>
      </c>
      <c r="EC16" s="23">
        <v>44895</v>
      </c>
      <c r="ED16" s="27" t="s">
        <v>342</v>
      </c>
      <c r="EE16" s="26">
        <f t="array" ref="EE16">MAX((ED$44:ED$3000=ED16)*EC$44:EC$3000)</f>
        <v>44895</v>
      </c>
      <c r="EF16" s="144">
        <f>VLOOKUP(EE16,EC$44:EF3006,4,0)/VLOOKUP(EE15,EC$44:EF3006,4,0)-1</f>
        <v>0.18954248366013071</v>
      </c>
      <c r="EI16" s="23">
        <v>44865</v>
      </c>
      <c r="EJ16" s="23" t="s">
        <v>341</v>
      </c>
      <c r="EK16" s="23">
        <f t="array" ref="EK16">MAX((EJ$44:EJ$3000=EJ16)*EI$44:EI$3000)</f>
        <v>44865</v>
      </c>
      <c r="EL16" s="144">
        <f>VLOOKUP(EK16,EI$44:EL3006,4,0)/VLOOKUP(EK15,EI$44:EL3006,4,0)-1</f>
        <v>-8.2004555808655955E-2</v>
      </c>
      <c r="EO16" s="23">
        <v>44865</v>
      </c>
      <c r="EP16" s="23" t="s">
        <v>341</v>
      </c>
      <c r="EQ16" s="23">
        <f t="array" ref="EQ16">MAX((EP$44:EP$3000=EP16)*EO$44:EO$3000)</f>
        <v>44865</v>
      </c>
      <c r="ER16" s="144">
        <f>VLOOKUP(EQ16,EO$44:ER3006,4,0)/VLOOKUP(EQ15,EO$44:ER3006,4,0)-1</f>
        <v>2.9382957884427352E-3</v>
      </c>
      <c r="EU16" s="23">
        <v>44834</v>
      </c>
      <c r="EV16" s="23" t="s">
        <v>340</v>
      </c>
      <c r="EW16" s="23">
        <f t="array" ref="EW16">MAX((EV$44:EV$3000=EV16)*EU$44:EU$3000)</f>
        <v>44834</v>
      </c>
      <c r="EX16" s="144">
        <f>VLOOKUP(EW16,EU$44:EX3006,4,0)/VLOOKUP(EW15,EU$44:EX3006,4,0)-1</f>
        <v>-5.1041666666666652E-2</v>
      </c>
      <c r="FA16" s="23">
        <v>44834</v>
      </c>
      <c r="FB16" s="41" t="s">
        <v>340</v>
      </c>
      <c r="FC16" s="23">
        <f t="array" ref="FC16">MAX((FB$44:FB$3000=FB16)*FA$44:FA$3000)</f>
        <v>44834</v>
      </c>
      <c r="FD16" s="144">
        <f>VLOOKUP(FC16,FA$44:FD3006,4,0)/VLOOKUP(FC15,FA$44:FD3006,4,0)-1</f>
        <v>-4.5550847457627053E-2</v>
      </c>
      <c r="FG16" s="23">
        <v>44834</v>
      </c>
      <c r="FH16" s="23" t="s">
        <v>340</v>
      </c>
      <c r="FI16" s="23">
        <f t="array" ref="FI16">MAX((FH$44:FH$3000=FH16)*FG$44:FG$3000)</f>
        <v>44834</v>
      </c>
      <c r="FJ16" s="144">
        <f>VLOOKUP(FI16,FG$44:FJ3006,4,0)/VLOOKUP(FI15,FG$44:FJ3006,4,0)-1</f>
        <v>-2.0288994457640541E-2</v>
      </c>
      <c r="FM16" s="23">
        <v>44834</v>
      </c>
      <c r="FN16" s="23" t="s">
        <v>340</v>
      </c>
      <c r="FO16" s="23">
        <f t="array" ref="FO16">MAX((FN$44:FN$3000=FN16)*FM$44:FM$3000)</f>
        <v>44834</v>
      </c>
      <c r="FP16" s="144">
        <f>VLOOKUP(FO16,FM$44:FP3006,4,0)/VLOOKUP(FO15,FM$44:FP3006,4,0)-1</f>
        <v>-2.4494989661205779E-2</v>
      </c>
      <c r="FS16" s="23">
        <v>44834</v>
      </c>
      <c r="FT16" s="23" t="s">
        <v>340</v>
      </c>
      <c r="FU16" s="23">
        <f t="array" ref="FU16">MAX((FT$44:FT$3000=FT16)*FS$44:FS$3000)</f>
        <v>44834</v>
      </c>
      <c r="FV16" s="144">
        <f>VLOOKUP(FU16,FS$44:FV3006,4,0)/VLOOKUP(FU15,FS$44:FV3006,4,0)-1</f>
        <v>-1.4575741801145292E-2</v>
      </c>
      <c r="FW16" s="7"/>
      <c r="FY16" s="23">
        <v>44773</v>
      </c>
      <c r="FZ16" s="41" t="s">
        <v>355</v>
      </c>
      <c r="GA16" s="23">
        <f t="array" ref="GA16">MAX((FZ$44:FZ$3000=FZ16)*FY$44:FY$3000)</f>
        <v>44771</v>
      </c>
      <c r="GB16" s="144">
        <f>VLOOKUP(GA16,FY$44:GB3006,4,0)/VLOOKUP(GA15,FY$44:GB3006,4,0)-1</f>
        <v>-3.3154001344990025E-2</v>
      </c>
      <c r="GE16" s="23">
        <v>44773</v>
      </c>
      <c r="GF16" s="41" t="s">
        <v>355</v>
      </c>
      <c r="GG16" s="23">
        <f t="array" ref="GG16">MAX((GF$44:GF$3000=GF16)*GE$44:GE$3000)</f>
        <v>44771</v>
      </c>
      <c r="GH16" s="144">
        <f>VLOOKUP(GG16,GE$44:GH3006,4,0)/VLOOKUP(GG15,GE$44:GH3006,4,0)-1</f>
        <v>4.1171385346877143E-2</v>
      </c>
      <c r="GK16" s="23">
        <v>44773</v>
      </c>
      <c r="GL16" s="41" t="s">
        <v>355</v>
      </c>
      <c r="GM16" s="23">
        <f t="array" ref="GM16">MAX((GL$44:GL$3000=GL16)*GK$44:GK$3000)</f>
        <v>44771</v>
      </c>
      <c r="GN16" s="144">
        <f>VLOOKUP(GM16,GK$44:GN3006,4,0)/VLOOKUP(GM15,GK$44:GN3006,4,0)-1</f>
        <v>-3.1949458483754412E-2</v>
      </c>
      <c r="GQ16" s="23">
        <v>44742</v>
      </c>
      <c r="GR16" s="23" t="s">
        <v>568</v>
      </c>
      <c r="GS16" s="23">
        <f t="array" ref="GS16">MAX((GR$44:GR$3000=GR16)*GQ$44:GQ$3000)</f>
        <v>44742</v>
      </c>
      <c r="GT16" s="144">
        <f>VLOOKUP(GS16,GQ$44:GT3006,4,0)/VLOOKUP(GS15,GQ$44:GT3006,4,0)-1</f>
        <v>-1.1728513747356284E-2</v>
      </c>
      <c r="GW16" s="23">
        <v>44742</v>
      </c>
      <c r="GX16" s="23" t="s">
        <v>568</v>
      </c>
      <c r="GY16" s="23">
        <f t="array" ref="GY16">MAX((GX$44:GX$3000=GX16)*GW$44:GW$3000)</f>
        <v>44742</v>
      </c>
      <c r="GZ16" s="144">
        <f>VLOOKUP(GY16,GW$44:GZ3006,4,0)/VLOOKUP(GY15,GW$44:GZ3006,4,0)-1</f>
        <v>4.8230088495575085E-2</v>
      </c>
      <c r="HC16" s="23">
        <v>44742</v>
      </c>
      <c r="HD16" s="23" t="s">
        <v>568</v>
      </c>
      <c r="HE16" s="23">
        <f t="array" ref="HE16">MAX((HD$45:HD$3000=HD16)*HC$45:HC$3000)</f>
        <v>44742</v>
      </c>
      <c r="HF16" s="144">
        <f>VLOOKUP(HE16,HC$44:HF3006,4,0)/VLOOKUP(HE15,HC$44:HF3006,4,0)-1</f>
        <v>0.11337532419414598</v>
      </c>
      <c r="HI16" s="23">
        <v>44712</v>
      </c>
      <c r="HJ16" s="41" t="s">
        <v>353</v>
      </c>
      <c r="HK16" s="23">
        <f t="array" ref="HK16">MAX((HJ$45:HJ$3000=HJ16)*HI$45:HI$3000)</f>
        <v>44712</v>
      </c>
      <c r="HL16" s="144">
        <f>VLOOKUP(HK16,HI$44:HL3006,4,0)/VLOOKUP(HK15,HI$44:HL3006,4,0)-1</f>
        <v>1.5400410677617993E-2</v>
      </c>
      <c r="HO16" s="23">
        <v>44651</v>
      </c>
      <c r="HP16" s="23" t="s">
        <v>350</v>
      </c>
      <c r="HQ16" s="23">
        <f t="array" ref="HQ16">MAX((HP$45:HP$3000=HP16)*HO$45:HO$3000)</f>
        <v>44651</v>
      </c>
      <c r="HR16" s="144">
        <f>VLOOKUP(HQ16,HO$44:HR3006,4,0)/VLOOKUP(HQ15,HO$44:HR3006,4,0)-1</f>
        <v>-4.3151827696041201E-2</v>
      </c>
      <c r="HU16" s="23"/>
      <c r="HV16" s="23"/>
      <c r="HW16" s="23"/>
      <c r="HX16" s="36"/>
      <c r="IA16" s="23"/>
      <c r="IB16" s="23"/>
      <c r="IC16" s="23"/>
      <c r="ID16" s="36"/>
      <c r="IG16" s="23"/>
      <c r="IH16" s="23"/>
      <c r="II16" s="23"/>
      <c r="IJ16" s="36"/>
      <c r="IM16" s="23"/>
      <c r="IN16" s="23"/>
      <c r="IO16" s="23"/>
      <c r="IP16" s="36"/>
      <c r="IS16" s="23"/>
      <c r="IT16" s="23"/>
      <c r="IU16" s="23"/>
      <c r="IV16" s="36"/>
      <c r="IY16" s="23"/>
      <c r="IZ16" s="23"/>
      <c r="JA16" s="23"/>
      <c r="JB16" s="36"/>
      <c r="JE16" s="23"/>
      <c r="JF16" s="23"/>
      <c r="JG16" s="23"/>
      <c r="JH16" s="36"/>
    </row>
    <row r="17" spans="1:268">
      <c r="A17" s="52">
        <v>44196</v>
      </c>
      <c r="B17" s="52" t="s">
        <v>336</v>
      </c>
      <c r="C17" s="52">
        <f t="array" ref="C17">MAX((B$46:B$3001=B17)*A$46:A$3001)</f>
        <v>44196</v>
      </c>
      <c r="D17" s="259">
        <f>VLOOKUP(C17,A$45:D3008,4,0)/VLOOKUP(C16,A$45:D3008,4,0)-1</f>
        <v>5.3097345132743223E-2</v>
      </c>
      <c r="E17" s="259"/>
      <c r="G17" s="23">
        <v>44834</v>
      </c>
      <c r="H17" s="23" t="s">
        <v>340</v>
      </c>
      <c r="I17" s="23">
        <f t="array" ref="I17">MAX((H$44:H$3000=H17)*G$44:G$3000)</f>
        <v>44834</v>
      </c>
      <c r="J17" s="36">
        <f>VLOOKUP(I17,G$44:J3007,4,0)/VLOOKUP(I16,G$44:J3007,4,0)-1</f>
        <v>-2.2909507445589949E-2</v>
      </c>
      <c r="BI17" s="23"/>
      <c r="BJ17" s="41"/>
      <c r="BK17" s="26"/>
      <c r="BL17" s="36"/>
      <c r="CS17" s="23">
        <v>44985</v>
      </c>
      <c r="CT17" s="41" t="s">
        <v>348</v>
      </c>
      <c r="CU17" s="26">
        <f t="array" ref="CU17">MAX((CT$44:CT$3000=CT17)*CS$44:CS$3000)</f>
        <v>44967</v>
      </c>
      <c r="CV17" s="36">
        <f>VLOOKUP(CU17,CS$44:CV3007,4,0)/VLOOKUP(CU16,CS$44:CV3007,4,0)-1</f>
        <v>2.81162136832247E-3</v>
      </c>
      <c r="CY17" s="23">
        <v>44985</v>
      </c>
      <c r="CZ17" s="41" t="s">
        <v>348</v>
      </c>
      <c r="DA17" s="26">
        <f t="array" ref="DA17">MAX((CZ$44:CZ$3000=CZ17)*CY$44:CY$3000)</f>
        <v>44967</v>
      </c>
      <c r="DB17" s="36">
        <f>VLOOKUP(DA17,CY$44:DB3007,4,0)/VLOOKUP(DA16,CY$44:DB3007,4,0)-1</f>
        <v>3.2228241776528721E-2</v>
      </c>
      <c r="DE17" s="23">
        <v>44985</v>
      </c>
      <c r="DF17" s="41" t="s">
        <v>348</v>
      </c>
      <c r="DG17" s="26">
        <f t="array" ref="DG17">MAX((DF$44:DF$3000=DF17)*DE$44:DE$3000)</f>
        <v>44967</v>
      </c>
      <c r="DH17" s="36">
        <f>VLOOKUP(DG17,DE$44:DH3007,4,0)/VLOOKUP(DG16,DE$44:DH3007,4,0)-1</f>
        <v>3.5576638007706052E-3</v>
      </c>
      <c r="DK17" s="23">
        <v>44957</v>
      </c>
      <c r="DL17" s="23" t="s">
        <v>346</v>
      </c>
      <c r="DM17" s="23">
        <f t="array" ref="DM17">MAX((DL$44:DL$3000=DL17)*DK$44:DK$3000)</f>
        <v>44957</v>
      </c>
      <c r="DN17" s="144">
        <f>VLOOKUP(DM17,DK$44:DN3007,4,0)/VLOOKUP(DM16,DK$44:DN3007,4,0)-1</f>
        <v>-1.2079015544041449E-2</v>
      </c>
      <c r="DQ17" s="23">
        <v>44957</v>
      </c>
      <c r="DR17" s="23" t="s">
        <v>346</v>
      </c>
      <c r="DS17" s="23">
        <f t="array" ref="DS17">MAX((DR$44:DR$3000=DR17)*DQ$44:DQ$3000)</f>
        <v>44957</v>
      </c>
      <c r="DT17" s="144">
        <f>VLOOKUP(DS17,DQ$44:DT3007,4,0)/VLOOKUP(DS16,DQ$44:DT3007,4,0)-1</f>
        <v>6.4357756550509571E-2</v>
      </c>
      <c r="DW17" s="23">
        <v>44957</v>
      </c>
      <c r="DX17" s="23" t="s">
        <v>346</v>
      </c>
      <c r="DY17" s="23">
        <f t="array" ref="DY17">MAX((DX$44:DX$3000=DX17)*DW$44:DW$3000)</f>
        <v>44957</v>
      </c>
      <c r="DZ17" s="144">
        <f>VLOOKUP(DY17,DW$44:DZ3007,4,0)/VLOOKUP(DY16,DW$44:DZ3007,4,0)-1</f>
        <v>6.5395095367847489E-2</v>
      </c>
      <c r="EC17" s="23">
        <v>44926</v>
      </c>
      <c r="ED17" s="41" t="s">
        <v>336</v>
      </c>
      <c r="EE17" s="26">
        <f t="array" ref="EE17">MAX((ED$44:ED$3000=ED17)*EC$44:EC$3000)</f>
        <v>44925</v>
      </c>
      <c r="EF17" s="36">
        <f>VLOOKUP(EE17,EC$44:EF3007,4,0)/VLOOKUP(EE16,EC$44:EF3007,4,0)-1</f>
        <v>2.3351648351648269E-2</v>
      </c>
      <c r="EI17" s="23">
        <v>44895</v>
      </c>
      <c r="EJ17" s="23" t="s">
        <v>342</v>
      </c>
      <c r="EK17" s="23">
        <f t="array" ref="EK17">MAX((EJ$44:EJ$3000=EJ17)*EI$44:EI$3000)</f>
        <v>44895</v>
      </c>
      <c r="EL17" s="144">
        <f>VLOOKUP(EK17,EI$44:EL3007,4,0)/VLOOKUP(EK16,EI$44:EL3007,4,0)-1</f>
        <v>0.19230769230769229</v>
      </c>
      <c r="EO17" s="23">
        <v>44895</v>
      </c>
      <c r="EP17" s="23" t="s">
        <v>342</v>
      </c>
      <c r="EQ17" s="23">
        <f t="array" ref="EQ17">MAX((EP$44:EP$3000=EP17)*EO$44:EO$3000)</f>
        <v>44895</v>
      </c>
      <c r="ER17" s="144">
        <f>VLOOKUP(EQ17,EO$44:ER3007,4,0)/VLOOKUP(EQ16,EO$44:ER3007,4,0)-1</f>
        <v>1.171875E-2</v>
      </c>
      <c r="EU17" s="23">
        <v>44865</v>
      </c>
      <c r="EV17" s="23" t="s">
        <v>341</v>
      </c>
      <c r="EW17" s="23">
        <f t="array" ref="EW17">MAX((EV$44:EV$3000=EV17)*EU$44:EU$3000)</f>
        <v>44865</v>
      </c>
      <c r="EX17" s="144">
        <f>VLOOKUP(EW17,EU$44:EX3007,4,0)/VLOOKUP(EW16,EU$44:EX3007,4,0)-1</f>
        <v>3.3479692645444592E-2</v>
      </c>
      <c r="FA17" s="23">
        <v>44865</v>
      </c>
      <c r="FB17" s="23" t="s">
        <v>341</v>
      </c>
      <c r="FC17" s="23">
        <f t="array" ref="FC17">MAX((FB$44:FB$3000=FB17)*FA$44:FA$3000)</f>
        <v>44865</v>
      </c>
      <c r="FD17" s="144">
        <f>VLOOKUP(FC17,FA$44:FD3007,4,0)/VLOOKUP(FC16,FA$44:FD3007,4,0)-1</f>
        <v>-2.3307436182020025E-2</v>
      </c>
      <c r="FG17" s="23">
        <v>44865</v>
      </c>
      <c r="FH17" s="23" t="s">
        <v>341</v>
      </c>
      <c r="FI17" s="23">
        <f t="array" ref="FI17">MAX((FH$44:FH$3000=FH17)*FG$44:FG$3000)</f>
        <v>44865</v>
      </c>
      <c r="FJ17" s="144">
        <f>VLOOKUP(FI17,FG$44:FJ3007,4,0)/VLOOKUP(FI16,FG$44:FJ3007,4,0)-1</f>
        <v>-1.4142842711384995E-2</v>
      </c>
      <c r="FM17" s="23">
        <v>44865</v>
      </c>
      <c r="FN17" s="23" t="s">
        <v>341</v>
      </c>
      <c r="FO17" s="23">
        <f t="array" ref="FO17">MAX((FN$44:FN$3000=FN17)*FM$44:FM$3000)</f>
        <v>44865</v>
      </c>
      <c r="FP17" s="144">
        <f>VLOOKUP(FO17,FM$44:FP3007,4,0)/VLOOKUP(FO16,FM$44:FP3007,4,0)-1</f>
        <v>3.5545410076634587E-2</v>
      </c>
      <c r="FS17" s="23">
        <v>44865</v>
      </c>
      <c r="FT17" s="23" t="s">
        <v>341</v>
      </c>
      <c r="FU17" s="23">
        <f t="array" ref="FU17">MAX((FT$44:FT$3000=FT17)*FS$44:FS$3000)</f>
        <v>44865</v>
      </c>
      <c r="FV17" s="144">
        <f>VLOOKUP(FU17,FS$44:FV3007,4,0)/VLOOKUP(FU16,FS$44:FV3007,4,0)-1</f>
        <v>-2.30925967851483E-2</v>
      </c>
      <c r="FW17" s="7"/>
      <c r="FY17" s="23">
        <v>44804</v>
      </c>
      <c r="FZ17" s="41" t="s">
        <v>356</v>
      </c>
      <c r="GA17" s="23">
        <f t="array" ref="GA17">MAX((FZ$44:FZ$3000=FZ17)*FY$44:FY$3000)</f>
        <v>44804</v>
      </c>
      <c r="GB17" s="144">
        <f>VLOOKUP(GA17,FY$44:GB3007,4,0)/VLOOKUP(GA16,FY$44:GB3007,4,0)-1</f>
        <v>-1.6693329623703734E-3</v>
      </c>
      <c r="GE17" s="23">
        <v>44804</v>
      </c>
      <c r="GF17" s="23" t="s">
        <v>820</v>
      </c>
      <c r="GG17" s="23">
        <f t="array" ref="GG17">MAX((GF$44:GF$3000=GF17)*GE$44:GE$3000)</f>
        <v>44804</v>
      </c>
      <c r="GH17" s="144">
        <f>VLOOKUP(GG17,GE$44:GH3007,4,0)/VLOOKUP(GG16,GE$44:GH3007,4,0)-1</f>
        <v>-3.7778930980799208E-2</v>
      </c>
      <c r="GK17" s="23">
        <v>44804</v>
      </c>
      <c r="GL17" s="23" t="s">
        <v>820</v>
      </c>
      <c r="GM17" s="23">
        <f t="array" ref="GM17">MAX((GL$44:GL$3000=GL17)*GK$44:GK$3000)</f>
        <v>44804</v>
      </c>
      <c r="GN17" s="144">
        <f>VLOOKUP(GM17,GK$44:GN3007,4,0)/VLOOKUP(GM16,GK$44:GN3007,4,0)-1</f>
        <v>-9.3231400335633818E-3</v>
      </c>
      <c r="GQ17" s="23">
        <v>44773</v>
      </c>
      <c r="GR17" s="41" t="s">
        <v>355</v>
      </c>
      <c r="GS17" s="23">
        <f t="array" ref="GS17">MAX((GR$44:GR$3000=GR17)*GQ$44:GQ$3000)</f>
        <v>44771</v>
      </c>
      <c r="GT17" s="144">
        <f>VLOOKUP(GS17,GQ$44:GT3007,4,0)/VLOOKUP(GS16,GQ$44:GT3007,4,0)-1</f>
        <v>-3.9105058365758727E-2</v>
      </c>
      <c r="GW17" s="23">
        <v>44773</v>
      </c>
      <c r="GX17" s="41" t="s">
        <v>355</v>
      </c>
      <c r="GY17" s="23">
        <f t="array" ref="GY17">MAX((GX$44:GX$3000=GX17)*GW$44:GW$3000)</f>
        <v>44771</v>
      </c>
      <c r="GZ17" s="144">
        <f>VLOOKUP(GY17,GW$44:GZ3007,4,0)/VLOOKUP(GY16,GW$44:GZ3007,4,0)-1</f>
        <v>1.3622932576077273E-2</v>
      </c>
      <c r="HC17" s="23">
        <v>44773</v>
      </c>
      <c r="HD17" s="23" t="s">
        <v>355</v>
      </c>
      <c r="HE17" s="23">
        <f t="array" ref="HE17">MAX((HD$45:HD$3000=HD17)*HC$45:HC$3000)</f>
        <v>44771</v>
      </c>
      <c r="HF17" s="144">
        <f>VLOOKUP(HE17,HC$44:HF3007,4,0)/VLOOKUP(HE16,HC$44:HF3007,4,0)-1</f>
        <v>-4.4925124792013493E-3</v>
      </c>
      <c r="HI17" s="23">
        <v>44742</v>
      </c>
      <c r="HJ17" s="23" t="s">
        <v>568</v>
      </c>
      <c r="HK17" s="23">
        <f t="array" ref="HK17">MAX((HJ$45:HJ$3000=HJ17)*HI$45:HI$3000)</f>
        <v>44742</v>
      </c>
      <c r="HL17" s="144">
        <f>VLOOKUP(HK17,HI$44:HL3007,4,0)/VLOOKUP(HK16,HI$44:HL3007,4,0)-1</f>
        <v>3.9433771486349967E-2</v>
      </c>
      <c r="HO17" s="23">
        <v>44681</v>
      </c>
      <c r="HP17" s="23" t="s">
        <v>352</v>
      </c>
      <c r="HQ17" s="23">
        <f t="array" ref="HQ17">MAX((HP$45:HP$3000=HP17)*HO$45:HO$3000)</f>
        <v>44680</v>
      </c>
      <c r="HR17" s="144">
        <f>VLOOKUP(HQ17,HO$44:HR3007,4,0)/VLOOKUP(HQ16,HO$44:HR3007,4,0)-1</f>
        <v>1.2681303003883704E-2</v>
      </c>
      <c r="HU17" s="23"/>
      <c r="HV17" s="23"/>
      <c r="HW17" s="23"/>
      <c r="HX17" s="36"/>
      <c r="IA17" s="23"/>
      <c r="IB17" s="23"/>
      <c r="IC17" s="23"/>
      <c r="ID17" s="36"/>
      <c r="IG17" s="23"/>
      <c r="IH17" s="23"/>
      <c r="II17" s="23"/>
      <c r="IJ17" s="36"/>
      <c r="IM17" s="23"/>
      <c r="IN17" s="23"/>
      <c r="IO17" s="23"/>
      <c r="IP17" s="36"/>
      <c r="IS17" s="23"/>
      <c r="IT17" s="23"/>
      <c r="IU17" s="23"/>
      <c r="IV17" s="36"/>
      <c r="IY17" s="23"/>
      <c r="IZ17" s="23"/>
      <c r="JA17" s="23"/>
      <c r="JB17" s="36"/>
      <c r="JE17" s="23"/>
      <c r="JF17" s="23"/>
      <c r="JG17" s="23"/>
      <c r="JH17" s="36"/>
    </row>
    <row r="18" spans="1:268">
      <c r="A18" s="52">
        <v>44227</v>
      </c>
      <c r="B18" s="52" t="s">
        <v>346</v>
      </c>
      <c r="C18" s="52">
        <f t="array" ref="C18">MAX((B$46:B$3001=B18)*A$46:A$3001)</f>
        <v>44225</v>
      </c>
      <c r="D18" s="259">
        <f>VLOOKUP(C18,A$45:D3009,4,0)/VLOOKUP(C17,A$45:D3009,4,0)-1</f>
        <v>1.0989010989011172E-2</v>
      </c>
      <c r="E18" s="259"/>
      <c r="G18" s="23">
        <v>44865</v>
      </c>
      <c r="H18" s="23" t="s">
        <v>341</v>
      </c>
      <c r="I18" s="23">
        <f t="array" ref="I18">MAX((H$44:H$3000=H18)*G$44:G$3000)</f>
        <v>44865</v>
      </c>
      <c r="J18" s="36">
        <f>VLOOKUP(I18,G$44:J3008,4,0)/VLOOKUP(I17,G$44:J3008,4,0)-1</f>
        <v>-1.7584994138335253E-2</v>
      </c>
      <c r="DK18" s="23">
        <v>44985</v>
      </c>
      <c r="DL18" s="23" t="s">
        <v>348</v>
      </c>
      <c r="DM18" s="26">
        <f t="array" ref="DM18">MAX((DL$44:DL$3000=DL18)*DK$44:DK$3000)</f>
        <v>44967</v>
      </c>
      <c r="DN18" s="36">
        <f>VLOOKUP(DM18,DK$44:DN3008,4,0)/VLOOKUP(DM17,DK$44:DN3008,4,0)-1</f>
        <v>9.2995050316320826E-2</v>
      </c>
      <c r="DQ18" s="23">
        <v>44985</v>
      </c>
      <c r="DR18" s="41" t="s">
        <v>348</v>
      </c>
      <c r="DS18" s="26">
        <f t="array" ref="DS18">MAX((DR$44:DR$3000=DR18)*DQ$44:DQ$3000)</f>
        <v>44967</v>
      </c>
      <c r="DT18" s="36">
        <f>VLOOKUP(DS18,DQ$44:DT3008,4,0)/VLOOKUP(DS17,DQ$44:DT3008,4,0)-1</f>
        <v>1.7097016796189468E-2</v>
      </c>
      <c r="DW18" s="23">
        <v>44985</v>
      </c>
      <c r="DX18" s="41" t="s">
        <v>348</v>
      </c>
      <c r="DY18" s="26">
        <f t="array" ref="DY18">MAX((DX$44:DX$3000=DX18)*DW$44:DW$3000)</f>
        <v>44967</v>
      </c>
      <c r="DZ18" s="36">
        <f>VLOOKUP(DY18,DW$44:DZ3008,4,0)/VLOOKUP(DY17,DW$44:DZ3008,4,0)-1</f>
        <v>-4.2625745950554128E-2</v>
      </c>
      <c r="EC18" s="23">
        <v>44957</v>
      </c>
      <c r="ED18" s="27" t="s">
        <v>346</v>
      </c>
      <c r="EE18" s="26">
        <f t="array" ref="EE18">MAX((ED$44:ED$3000=ED18)*EC$44:EC$3000)</f>
        <v>44957</v>
      </c>
      <c r="EF18" s="144">
        <f>VLOOKUP(EE18,EC$44:EF3008,4,0)/VLOOKUP(EE17,EC$44:EF3008,4,0)-1</f>
        <v>4.832214765100673E-2</v>
      </c>
      <c r="EI18" s="23">
        <v>44926</v>
      </c>
      <c r="EJ18" s="41" t="s">
        <v>336</v>
      </c>
      <c r="EK18" s="26">
        <f t="array" ref="EK18">MAX((EJ$44:EJ$3000=EJ18)*EI$44:EI$3000)</f>
        <v>44925</v>
      </c>
      <c r="EL18" s="36">
        <f>VLOOKUP(EK18,EI$44:EL3008,4,0)/VLOOKUP(EK17,EI$44:EL3008,4,0)-1</f>
        <v>-2.601456815816805E-3</v>
      </c>
      <c r="EO18" s="23">
        <v>44926</v>
      </c>
      <c r="EP18" s="41" t="s">
        <v>336</v>
      </c>
      <c r="EQ18" s="26">
        <f t="array" ref="EQ18">MAX((EP$44:EP$3000=EP18)*EO$44:EO$3000)</f>
        <v>44925</v>
      </c>
      <c r="ER18" s="36">
        <f>VLOOKUP(EQ18,EO$44:ER3008,4,0)/VLOOKUP(EQ17,EO$44:ER3008,4,0)-1</f>
        <v>-2.5096525096525157E-2</v>
      </c>
      <c r="EU18" s="23">
        <v>44895</v>
      </c>
      <c r="EV18" s="23" t="s">
        <v>342</v>
      </c>
      <c r="EW18" s="23">
        <f t="array" ref="EW18">MAX((EV$44:EV$3000=EV18)*EU$44:EU$3000)</f>
        <v>44895</v>
      </c>
      <c r="EX18" s="144">
        <f>VLOOKUP(EW18,EU$44:EX3008,4,0)/VLOOKUP(EW17,EU$44:EX3008,4,0)-1</f>
        <v>3.0908125331917224E-2</v>
      </c>
      <c r="FA18" s="23">
        <v>44895</v>
      </c>
      <c r="FB18" s="23" t="s">
        <v>342</v>
      </c>
      <c r="FC18" s="23">
        <f t="array" ref="FC18">MAX((FB$44:FB$3000=FB18)*FA$44:FA$3000)</f>
        <v>44895</v>
      </c>
      <c r="FD18" s="144">
        <f>VLOOKUP(FC18,FA$44:FD3008,4,0)/VLOOKUP(FC17,FA$44:FD3008,4,0)-1</f>
        <v>-2.1590909090909105E-2</v>
      </c>
      <c r="FG18" s="23">
        <v>44895</v>
      </c>
      <c r="FH18" s="23" t="s">
        <v>342</v>
      </c>
      <c r="FI18" s="23">
        <f t="array" ref="FI18">MAX((FH$44:FH$3000=FH18)*FG$44:FG$3000)</f>
        <v>44895</v>
      </c>
      <c r="FJ18" s="144">
        <f>VLOOKUP(FI18,FG$44:FJ3008,4,0)/VLOOKUP(FI17,FG$44:FJ3008,4,0)-1</f>
        <v>-4.6726098985551801E-2</v>
      </c>
      <c r="FM18" s="23">
        <v>44895</v>
      </c>
      <c r="FN18" s="23" t="s">
        <v>342</v>
      </c>
      <c r="FO18" s="23">
        <f t="array" ref="FO18">MAX((FN$44:FN$3000=FN18)*FM$44:FM$3000)</f>
        <v>44895</v>
      </c>
      <c r="FP18" s="144">
        <f>VLOOKUP(FO18,FM$44:FP3008,4,0)/VLOOKUP(FO17,FM$44:FP3008,4,0)-1</f>
        <v>-2.8341993386868936E-3</v>
      </c>
      <c r="FS18" s="23">
        <v>44895</v>
      </c>
      <c r="FT18" s="23" t="s">
        <v>342</v>
      </c>
      <c r="FU18" s="23">
        <f t="array" ref="FU18">MAX((FT$44:FT$3000=FT18)*FS$44:FS$3000)</f>
        <v>44895</v>
      </c>
      <c r="FV18" s="144">
        <f>VLOOKUP(FU18,FS$44:FV3008,4,0)/VLOOKUP(FU17,FS$44:FV3008,4,0)-1</f>
        <v>-3.5071456160679748E-2</v>
      </c>
      <c r="FW18" s="7"/>
      <c r="FY18" s="23">
        <v>44834</v>
      </c>
      <c r="FZ18" s="41" t="s">
        <v>357</v>
      </c>
      <c r="GA18" s="23">
        <f t="array" ref="GA18">MAX((FZ$44:FZ$3000=FZ18)*FY$44:FY$3000)</f>
        <v>44834</v>
      </c>
      <c r="GB18" s="144">
        <f>VLOOKUP(GA18,FY$44:GB3008,4,0)/VLOOKUP(GA17,FY$44:GB3008,4,0)-1</f>
        <v>-1.7626976938619143E-2</v>
      </c>
      <c r="GE18" s="23">
        <v>44834</v>
      </c>
      <c r="GF18" s="23" t="s">
        <v>903</v>
      </c>
      <c r="GG18" s="23">
        <f t="array" ref="GG18">MAX((GF$44:GF$3000=GF18)*GE$44:GE$3000)</f>
        <v>44834</v>
      </c>
      <c r="GH18" s="144">
        <f>VLOOKUP(GG18,GE$44:GH3008,4,0)/VLOOKUP(GG17,GE$44:GH3008,4,0)-1</f>
        <v>-6.3639305360803089E-3</v>
      </c>
      <c r="GK18" s="23">
        <v>44834</v>
      </c>
      <c r="GL18" s="23" t="s">
        <v>903</v>
      </c>
      <c r="GM18" s="23">
        <f t="array" ref="GM18">MAX((GL$44:GL$3000=GL18)*GK$44:GK$3000)</f>
        <v>44834</v>
      </c>
      <c r="GN18" s="144">
        <f>VLOOKUP(GM18,GK$44:GN3008,4,0)/VLOOKUP(GM17,GK$44:GN3008,4,0)-1</f>
        <v>-7.1710897797854223E-2</v>
      </c>
      <c r="GQ18" s="23">
        <v>44804</v>
      </c>
      <c r="GR18" s="23" t="s">
        <v>820</v>
      </c>
      <c r="GS18" s="23">
        <f t="array" ref="GS18">MAX((GR$44:GR$3000=GR18)*GQ$44:GQ$3000)</f>
        <v>44804</v>
      </c>
      <c r="GT18" s="144">
        <f>VLOOKUP(GS18,GQ$44:GT3008,4,0)/VLOOKUP(GS17,GQ$44:GT3008,4,0)-1</f>
        <v>2.4093946142943912E-2</v>
      </c>
      <c r="GW18" s="23">
        <v>44804</v>
      </c>
      <c r="GX18" s="23" t="s">
        <v>820</v>
      </c>
      <c r="GY18" s="23">
        <f t="array" ref="GY18">MAX((GX$44:GX$3000=GX18)*GW$44:GW$3000)</f>
        <v>44804</v>
      </c>
      <c r="GZ18" s="144">
        <f>VLOOKUP(GY18,GW$44:GZ3008,4,0)/VLOOKUP(GY17,GW$44:GZ3008,4,0)-1</f>
        <v>-7.2310138562883264E-2</v>
      </c>
      <c r="HC18" s="23">
        <v>44804</v>
      </c>
      <c r="HD18" s="23" t="s">
        <v>820</v>
      </c>
      <c r="HE18" s="23">
        <f t="array" ref="HE18">MAX((HD$45:HD$3000=HD18)*HC$45:HC$3000)</f>
        <v>44804</v>
      </c>
      <c r="HF18" s="144">
        <f>VLOOKUP(HE18,HC$44:HF3008,4,0)/VLOOKUP(HE17,HC$44:HF3008,4,0)-1</f>
        <v>-7.8221627945846528E-2</v>
      </c>
      <c r="HI18" s="23">
        <v>44773</v>
      </c>
      <c r="HJ18" s="41" t="s">
        <v>355</v>
      </c>
      <c r="HK18" s="23">
        <f t="array" ref="HK18">MAX((HJ$45:HJ$3000=HJ18)*HI$45:HI$3000)</f>
        <v>44771</v>
      </c>
      <c r="HL18" s="144">
        <f>VLOOKUP(HK18,HI$44:HL3008,4,0)/VLOOKUP(HK17,HI$44:HL3008,4,0)-1</f>
        <v>-4.474708171206232E-2</v>
      </c>
      <c r="HO18" s="23">
        <v>44712</v>
      </c>
      <c r="HP18" s="23" t="s">
        <v>353</v>
      </c>
      <c r="HQ18" s="23">
        <f t="array" ref="HQ18">MAX((HP$45:HP$3000=HP18)*HO$45:HO$3000)</f>
        <v>44712</v>
      </c>
      <c r="HR18" s="144">
        <f>VLOOKUP(HQ18,HO$44:HR3008,4,0)/VLOOKUP(HQ17,HO$44:HR3008,4,0)-1</f>
        <v>2.0192533458558426E-2</v>
      </c>
      <c r="HU18" s="23"/>
      <c r="HV18" s="23"/>
      <c r="HW18" s="23"/>
      <c r="HX18" s="36"/>
      <c r="IA18" s="23"/>
      <c r="IB18" s="23"/>
      <c r="IC18" s="23"/>
      <c r="ID18" s="36"/>
      <c r="IG18" s="23"/>
      <c r="IH18" s="23"/>
      <c r="II18" s="23"/>
      <c r="IJ18" s="36"/>
      <c r="IM18" s="23"/>
      <c r="IN18" s="23"/>
      <c r="IO18" s="23"/>
      <c r="IP18" s="36"/>
      <c r="IS18" s="23"/>
      <c r="IT18" s="23"/>
      <c r="IU18" s="23"/>
      <c r="IV18" s="36"/>
      <c r="IY18" s="23"/>
      <c r="IZ18" s="23"/>
      <c r="JA18" s="23"/>
      <c r="JB18" s="36"/>
      <c r="JE18" s="23"/>
      <c r="JF18" s="23"/>
      <c r="JG18" s="23"/>
      <c r="JH18" s="36"/>
    </row>
    <row r="19" spans="1:268">
      <c r="A19" s="52">
        <v>44255</v>
      </c>
      <c r="B19" s="52" t="s">
        <v>348</v>
      </c>
      <c r="C19" s="52">
        <f t="array" ref="C19">MAX((B$46:B$3001=B19)*A$46:A$3001)</f>
        <v>44253</v>
      </c>
      <c r="D19" s="259">
        <f>VLOOKUP(C19,A$45:D3010,4,0)/VLOOKUP(C18,A$45:D3010,4,0)-1</f>
        <v>-1.2148337595908054E-2</v>
      </c>
      <c r="E19" s="259"/>
      <c r="G19" s="23">
        <v>44895</v>
      </c>
      <c r="H19" s="23" t="s">
        <v>342</v>
      </c>
      <c r="I19" s="23">
        <f t="array" ref="I19">MAX((H$44:H$3000=H19)*G$44:G$3000)</f>
        <v>44895</v>
      </c>
      <c r="J19" s="36">
        <f>VLOOKUP(I19,G$44:J3009,4,0)/VLOOKUP(I18,G$44:J3009,4,0)-1</f>
        <v>-4.2959427207637124E-2</v>
      </c>
      <c r="EC19" s="23">
        <v>44985</v>
      </c>
      <c r="ED19" s="41" t="s">
        <v>348</v>
      </c>
      <c r="EE19" s="26">
        <f t="array" ref="EE19">MAX((ED$44:ED$3000=ED19)*EC$44:EC$3000)</f>
        <v>44967</v>
      </c>
      <c r="EF19" s="36">
        <f>VLOOKUP(EE19,EC$44:EF3009,4,0)/VLOOKUP(EE18,EC$44:EF3009,4,0)-1</f>
        <v>4.8015364916773384E-2</v>
      </c>
      <c r="EI19" s="23">
        <v>44957</v>
      </c>
      <c r="EJ19" s="23" t="s">
        <v>346</v>
      </c>
      <c r="EK19" s="23">
        <f t="array" ref="EK19">MAX((EJ$44:EJ$3000=EJ19)*EI$44:EI$3000)</f>
        <v>44957</v>
      </c>
      <c r="EL19" s="144">
        <f>VLOOKUP(EK19,EI$44:EL3009,4,0)/VLOOKUP(EK18,EI$44:EL3009,4,0)-1</f>
        <v>7.9290558163797487E-2</v>
      </c>
      <c r="EO19" s="23">
        <v>44957</v>
      </c>
      <c r="EP19" s="23" t="s">
        <v>346</v>
      </c>
      <c r="EQ19" s="23">
        <f t="array" ref="EQ19">MAX((EP$44:EP$3000=EP19)*EO$44:EO$3000)</f>
        <v>44957</v>
      </c>
      <c r="ER19" s="144">
        <f>VLOOKUP(EQ19,EO$44:ER3009,4,0)/VLOOKUP(EQ18,EO$44:ER3009,4,0)-1</f>
        <v>7.6237623762376305E-2</v>
      </c>
      <c r="EU19" s="23">
        <v>44926</v>
      </c>
      <c r="EV19" s="41" t="s">
        <v>336</v>
      </c>
      <c r="EW19" s="26">
        <f t="array" ref="EW19">MAX((EV$44:EV$3000=EV19)*EU$44:EU$3000)</f>
        <v>44925</v>
      </c>
      <c r="EX19" s="36">
        <f>VLOOKUP(EW19,EU$44:EX3009,4,0)/VLOOKUP(EW18,EU$44:EX3009,4,0)-1</f>
        <v>-2.9775396661858688E-2</v>
      </c>
      <c r="FA19" s="23">
        <v>44926</v>
      </c>
      <c r="FB19" s="41" t="s">
        <v>336</v>
      </c>
      <c r="FC19" s="26">
        <f t="array" ref="FC19">MAX((FB$44:FB$3000=FB19)*FA$44:FA$3000)</f>
        <v>44925</v>
      </c>
      <c r="FD19" s="36">
        <f>VLOOKUP(FC19,FA$44:FD3009,4,0)/VLOOKUP(FC18,FA$44:FD3009,4,0)-1</f>
        <v>-3.4843205574912606E-3</v>
      </c>
      <c r="FG19" s="23">
        <v>44926</v>
      </c>
      <c r="FH19" s="41" t="s">
        <v>336</v>
      </c>
      <c r="FI19" s="26">
        <f t="array" ref="FI19">MAX((FH$44:FH$3000=FH19)*FG$44:FG$3000)</f>
        <v>44925</v>
      </c>
      <c r="FJ19" s="36">
        <f>VLOOKUP(FI19,FG$44:FJ3009,4,0)/VLOOKUP(FI18,FG$44:FJ3009,4,0)-1</f>
        <v>-1.7413737504030968E-2</v>
      </c>
      <c r="FM19" s="23">
        <v>44926</v>
      </c>
      <c r="FN19" s="41" t="s">
        <v>336</v>
      </c>
      <c r="FO19" s="26">
        <f t="array" ref="FO19">MAX((FN$44:FN$3000=FN19)*FM$44:FM$3000)</f>
        <v>44925</v>
      </c>
      <c r="FP19" s="36">
        <f>VLOOKUP(FO19,FM$44:FP3009,4,0)/VLOOKUP(FO18,FM$44:FP3009,4,0)-1</f>
        <v>-2.131691141639025E-2</v>
      </c>
      <c r="FS19" s="23">
        <v>44926</v>
      </c>
      <c r="FT19" s="41" t="s">
        <v>336</v>
      </c>
      <c r="FU19" s="26">
        <f t="array" ref="FU19">MAX((FT$44:FT$3000=FT19)*FS$44:FS$3000)</f>
        <v>44925</v>
      </c>
      <c r="FV19" s="36">
        <f>VLOOKUP(FU19,FS$44:FV3009,4,0)/VLOOKUP(FU18,FS$44:FV3009,4,0)-1</f>
        <v>-2.4817868865583348E-2</v>
      </c>
      <c r="FW19" s="7"/>
      <c r="FY19" s="23">
        <v>44865</v>
      </c>
      <c r="FZ19" s="41" t="s">
        <v>358</v>
      </c>
      <c r="GA19" s="23">
        <f t="array" ref="GA19">MAX((FZ$44:FZ$3000=FZ19)*FY$44:FY$3000)</f>
        <v>44865</v>
      </c>
      <c r="GB19" s="144">
        <f>VLOOKUP(GA19,FY$44:GB3009,4,0)/VLOOKUP(GA18,FY$44:GB3009,4,0)-1</f>
        <v>-4.4680851063829796E-2</v>
      </c>
      <c r="GE19" s="23">
        <v>44865</v>
      </c>
      <c r="GF19" s="23" t="s">
        <v>975</v>
      </c>
      <c r="GG19" s="23">
        <f t="array" ref="GG19">MAX((GF$44:GF$3000=GF19)*GE$44:GE$3000)</f>
        <v>44865</v>
      </c>
      <c r="GH19" s="144">
        <f>VLOOKUP(GG19,GE$44:GH3009,4,0)/VLOOKUP(GG18,GE$44:GH3009,4,0)-1</f>
        <v>-9.5527572731219923E-3</v>
      </c>
      <c r="GK19" s="23">
        <v>44865</v>
      </c>
      <c r="GL19" s="23" t="s">
        <v>975</v>
      </c>
      <c r="GM19" s="23">
        <f t="array" ref="GM19">MAX((GL$44:GL$3000=GL19)*GK$44:GK$3000)</f>
        <v>44865</v>
      </c>
      <c r="GN19" s="144">
        <f>VLOOKUP(GM19,GK$44:GN3009,4,0)/VLOOKUP(GM18,GK$44:GN3009,4,0)-1</f>
        <v>-2.5952960259529645E-2</v>
      </c>
      <c r="GQ19" s="23">
        <v>44834</v>
      </c>
      <c r="GR19" s="23" t="s">
        <v>903</v>
      </c>
      <c r="GS19" s="23">
        <f t="array" ref="GS19">MAX((GR$44:GR$3000=GR19)*GQ$44:GQ$3000)</f>
        <v>44834</v>
      </c>
      <c r="GT19" s="144">
        <f>VLOOKUP(GS19,GQ$44:GT3009,4,0)/VLOOKUP(GS18,GQ$44:GT3009,4,0)-1</f>
        <v>-5.8323448003163358E-2</v>
      </c>
      <c r="GW19" s="23">
        <v>44834</v>
      </c>
      <c r="GX19" s="23" t="s">
        <v>903</v>
      </c>
      <c r="GY19" s="23">
        <f t="array" ref="GY19">MAX((GX$44:GX$3000=GX19)*GW$44:GW$3000)</f>
        <v>44834</v>
      </c>
      <c r="GZ19" s="144">
        <f>VLOOKUP(GY19,GW$44:GZ3009,4,0)/VLOOKUP(GY18,GW$44:GZ3009,4,0)-1</f>
        <v>-3.7585700293829682E-2</v>
      </c>
      <c r="HC19" s="23">
        <v>44834</v>
      </c>
      <c r="HD19" s="23" t="s">
        <v>357</v>
      </c>
      <c r="HE19" s="23">
        <f t="array" ref="HE19">MAX((HD$45:HD$3000=HD19)*HC$45:HC$3000)</f>
        <v>44834</v>
      </c>
      <c r="HF19" s="144">
        <f>VLOOKUP(HE19,HC$44:HF3009,4,0)/VLOOKUP(HE18,HC$44:HF3009,4,0)-1</f>
        <v>-5.711695376246595E-2</v>
      </c>
      <c r="HI19" s="23">
        <v>44804</v>
      </c>
      <c r="HJ19" s="23" t="s">
        <v>820</v>
      </c>
      <c r="HK19" s="23">
        <f t="array" ref="HK19">MAX((HJ$45:HJ$3000=HJ19)*HI$45:HI$3000)</f>
        <v>44804</v>
      </c>
      <c r="HL19" s="144">
        <f>VLOOKUP(HK19,HI$44:HL3009,4,0)/VLOOKUP(HK18,HI$44:HL3009,4,0)-1</f>
        <v>3.3604887983706533E-2</v>
      </c>
      <c r="HO19" s="23">
        <v>44742</v>
      </c>
      <c r="HP19" s="23" t="s">
        <v>568</v>
      </c>
      <c r="HQ19" s="23">
        <f t="array" ref="HQ19">MAX((HP$45:HP$3000=HP19)*HO$45:HO$3000)</f>
        <v>44742</v>
      </c>
      <c r="HR19" s="144">
        <f>VLOOKUP(HQ19,HO$44:HR3009,4,0)/VLOOKUP(HQ18,HO$44:HR3009,4,0)-1</f>
        <v>3.6670502493287183E-2</v>
      </c>
      <c r="HU19" s="23"/>
      <c r="HV19" s="23"/>
      <c r="HW19" s="23"/>
      <c r="HX19" s="36"/>
      <c r="IA19" s="23"/>
      <c r="IB19" s="23"/>
      <c r="IC19" s="23"/>
      <c r="ID19" s="36"/>
      <c r="IG19" s="23"/>
      <c r="IH19" s="23"/>
      <c r="II19" s="23"/>
      <c r="IJ19" s="36"/>
      <c r="IM19" s="23"/>
      <c r="IN19" s="23"/>
      <c r="IO19" s="23"/>
      <c r="IP19" s="36"/>
      <c r="IS19" s="23"/>
      <c r="IT19" s="23"/>
      <c r="IU19" s="23"/>
      <c r="IV19" s="36"/>
      <c r="IY19" s="23"/>
      <c r="IZ19" s="23"/>
      <c r="JA19" s="23"/>
      <c r="JB19" s="36"/>
      <c r="JE19" s="23"/>
      <c r="JF19" s="23"/>
      <c r="JG19" s="23"/>
      <c r="JH19" s="36"/>
    </row>
    <row r="20" spans="1:268">
      <c r="A20" s="52">
        <v>44286</v>
      </c>
      <c r="B20" s="52" t="s">
        <v>350</v>
      </c>
      <c r="C20" s="52">
        <f t="array" ref="C20">MAX((B$46:B$3001=B20)*A$46:A$3001)</f>
        <v>44286</v>
      </c>
      <c r="D20" s="259">
        <f>VLOOKUP(C20,A$45:D3011,4,0)/VLOOKUP(C19,A$45:D3011,4,0)-1</f>
        <v>-2.5242718446601864E-2</v>
      </c>
      <c r="E20" s="259"/>
      <c r="G20" s="23">
        <v>44926</v>
      </c>
      <c r="H20" s="23" t="s">
        <v>336</v>
      </c>
      <c r="I20" s="23">
        <f t="array" ref="I20">MAX((H$44:H$3000=H20)*G$44:G$3000)</f>
        <v>44925</v>
      </c>
      <c r="J20" s="36">
        <f>VLOOKUP(I20,G$44:J3010,4,0)/VLOOKUP(I19,G$44:J3010,4,0)-1</f>
        <v>1.2468827930174342E-3</v>
      </c>
      <c r="EI20" s="23">
        <v>44985</v>
      </c>
      <c r="EJ20" s="41" t="s">
        <v>348</v>
      </c>
      <c r="EK20" s="26">
        <f t="array" ref="EK20">MAX((EJ$44:EJ$3000=EJ20)*EI$44:EI$3000)</f>
        <v>44967</v>
      </c>
      <c r="EL20" s="36">
        <f>VLOOKUP(EK20,EI$44:EL3010,4,0)/VLOOKUP(EK19,EI$44:EL3010,4,0)-1</f>
        <v>-1.546640889318518E-2</v>
      </c>
      <c r="EO20" s="23">
        <v>44985</v>
      </c>
      <c r="EP20" s="41" t="s">
        <v>348</v>
      </c>
      <c r="EQ20" s="26">
        <f t="array" ref="EQ20">MAX((EP$44:EP$3000=EP20)*EO$44:EO$3000)</f>
        <v>44967</v>
      </c>
      <c r="ER20" s="36">
        <f>VLOOKUP(EQ20,EO$44:ER3010,4,0)/VLOOKUP(EQ19,EO$44:ER3010,4,0)-1</f>
        <v>1.5639374425023167E-2</v>
      </c>
      <c r="EU20" s="23">
        <v>44957</v>
      </c>
      <c r="EV20" s="23" t="s">
        <v>346</v>
      </c>
      <c r="EW20" s="23">
        <f t="array" ref="EW20">MAX((EV$44:EV$3000=EV20)*EU$44:EU$3000)</f>
        <v>44957</v>
      </c>
      <c r="EX20" s="144">
        <f>VLOOKUP(EW20,EU$44:EX3010,4,0)/VLOOKUP(EW19,EU$44:EX3010,4,0)-1</f>
        <v>6.6156950196453179E-2</v>
      </c>
      <c r="FA20" s="23">
        <v>44957</v>
      </c>
      <c r="FB20" s="23" t="s">
        <v>346</v>
      </c>
      <c r="FC20" s="23">
        <f t="array" ref="FC20">MAX((FB$44:FB$3000=FB20)*FA$44:FA$3000)</f>
        <v>44957</v>
      </c>
      <c r="FD20" s="144">
        <f>VLOOKUP(FC20,FA$44:FD3010,4,0)/VLOOKUP(FC19,FA$44:FD3010,4,0)-1</f>
        <v>3.9627039627039728E-2</v>
      </c>
      <c r="FG20" s="23">
        <v>44957</v>
      </c>
      <c r="FH20" s="23" t="s">
        <v>1626</v>
      </c>
      <c r="FI20" s="23">
        <f t="array" ref="FI20">MAX((FH$44:FH$3000=FH20)*FG$44:FG$3000)</f>
        <v>44957</v>
      </c>
      <c r="FJ20" s="144">
        <f>VLOOKUP(FI20,FG$44:FJ3010,4,0)/VLOOKUP(FI19,FG$44:FJ3010,4,0)-1</f>
        <v>3.4678919155453292E-2</v>
      </c>
      <c r="FM20" s="23">
        <v>44957</v>
      </c>
      <c r="FN20" s="23" t="s">
        <v>1626</v>
      </c>
      <c r="FO20" s="23">
        <f t="array" ref="FO20">MAX((FN$44:FN$3000=FN20)*FM$44:FM$3000)</f>
        <v>44957</v>
      </c>
      <c r="FP20" s="144">
        <f>VLOOKUP(FO20,FM$44:FP3010,4,0)/VLOOKUP(FO19,FM$44:FP3010,4,0)-1</f>
        <v>1.6053565666344083E-2</v>
      </c>
      <c r="FS20" s="23">
        <v>44957</v>
      </c>
      <c r="FT20" s="23" t="s">
        <v>1626</v>
      </c>
      <c r="FU20" s="23">
        <f t="array" ref="FU20">MAX((FT$44:FT$3000=FT20)*FS$44:FS$3000)</f>
        <v>44957</v>
      </c>
      <c r="FV20" s="144">
        <f>VLOOKUP(FU20,FS$44:FV3010,4,0)/VLOOKUP(FU19,FS$44:FV3010,4,0)-1</f>
        <v>5.2458747229291669E-2</v>
      </c>
      <c r="FW20" s="7"/>
      <c r="FY20" s="23">
        <v>44895</v>
      </c>
      <c r="FZ20" s="41" t="s">
        <v>359</v>
      </c>
      <c r="GA20" s="23">
        <f t="array" ref="GA20">MAX((FZ$44:FZ$3000=FZ20)*FY$44:FY$3000)</f>
        <v>44895</v>
      </c>
      <c r="GB20" s="144">
        <f>VLOOKUP(GA20,FY$44:GB3010,4,0)/VLOOKUP(GA19,FY$44:GB3010,4,0)-1</f>
        <v>8.2850779510022177E-2</v>
      </c>
      <c r="GE20" s="23">
        <v>44895</v>
      </c>
      <c r="GF20" s="23" t="s">
        <v>1004</v>
      </c>
      <c r="GG20" s="23">
        <f t="array" ref="GG20">MAX((GF$44:GF$3000=GF20)*GE$44:GE$3000)</f>
        <v>44895</v>
      </c>
      <c r="GH20" s="144">
        <f>VLOOKUP(GG20,GE$44:GH3010,4,0)/VLOOKUP(GG19,GE$44:GH3010,4,0)-1</f>
        <v>2.7290661990355236E-2</v>
      </c>
      <c r="GK20" s="23">
        <v>44895</v>
      </c>
      <c r="GL20" s="23" t="s">
        <v>1004</v>
      </c>
      <c r="GM20" s="23">
        <f t="array" ref="GM20">MAX((GL$44:GL$3000=GL20)*GK$44:GK$3000)</f>
        <v>44895</v>
      </c>
      <c r="GN20" s="144">
        <f>VLOOKUP(GM20,GK$44:GN3010,4,0)/VLOOKUP(GM19,GK$44:GN3010,4,0)-1</f>
        <v>3.5595337218984113E-2</v>
      </c>
      <c r="GQ20" s="23">
        <v>44865</v>
      </c>
      <c r="GR20" s="23" t="s">
        <v>975</v>
      </c>
      <c r="GS20" s="23">
        <f t="array" ref="GS20">MAX((GR$44:GR$3000=GR20)*GQ$44:GQ$3000)</f>
        <v>44865</v>
      </c>
      <c r="GT20" s="144">
        <f>VLOOKUP(GS20,GQ$44:GT3010,4,0)/VLOOKUP(GS19,GQ$44:GT3010,4,0)-1</f>
        <v>-0.10455595213100988</v>
      </c>
      <c r="GW20" s="23">
        <v>44865</v>
      </c>
      <c r="GX20" s="23" t="s">
        <v>975</v>
      </c>
      <c r="GY20" s="23">
        <f t="array" ref="GY20">MAX((GX$44:GX$3000=GX20)*GW$44:GW$3000)</f>
        <v>44865</v>
      </c>
      <c r="GZ20" s="144">
        <f>VLOOKUP(GY20,GW$44:GZ3010,4,0)/VLOOKUP(GY19,GW$44:GZ3010,4,0)-1</f>
        <v>4.4947631768647023E-2</v>
      </c>
      <c r="HC20" s="23">
        <v>44865</v>
      </c>
      <c r="HD20" s="23" t="s">
        <v>975</v>
      </c>
      <c r="HE20" s="23">
        <f t="array" ref="HE20">MAX((HD$45:HD$3000=HD20)*HC$45:HC$3000)</f>
        <v>44865</v>
      </c>
      <c r="HF20" s="144">
        <f>VLOOKUP(HE20,HC$44:HF3010,4,0)/VLOOKUP(HE19,HC$44:HF3010,4,0)-1</f>
        <v>4.3653846153846043E-2</v>
      </c>
      <c r="HI20" s="23">
        <v>44834</v>
      </c>
      <c r="HJ20" s="23" t="s">
        <v>903</v>
      </c>
      <c r="HK20" s="23">
        <f t="array" ref="HK20">MAX((HJ$45:HJ$3000=HJ20)*HI$45:HI$3000)</f>
        <v>44834</v>
      </c>
      <c r="HL20" s="144">
        <f>VLOOKUP(HK20,HI$44:HL3010,4,0)/VLOOKUP(HK19,HI$44:HL3010,4,0)-1</f>
        <v>-7.1921182266009853E-2</v>
      </c>
      <c r="HO20" s="23">
        <v>44773</v>
      </c>
      <c r="HP20" s="23" t="s">
        <v>355</v>
      </c>
      <c r="HQ20" s="23">
        <f t="array" ref="HQ20">MAX((HP$45:HP$3000=HP20)*HO$45:HO$3000)</f>
        <v>44771</v>
      </c>
      <c r="HR20" s="144">
        <f>VLOOKUP(HQ20,HO$44:HR3010,4,0)/VLOOKUP(HQ19,HO$44:HR3010,4,0)-1</f>
        <v>-4.7361799748389943E-3</v>
      </c>
      <c r="HU20" s="23"/>
      <c r="HV20" s="23"/>
      <c r="HW20" s="23"/>
      <c r="HX20" s="36"/>
      <c r="IA20" s="23"/>
      <c r="IB20" s="23"/>
      <c r="IC20" s="23"/>
      <c r="ID20" s="36"/>
      <c r="IG20" s="23"/>
      <c r="IH20" s="23"/>
      <c r="II20" s="23"/>
      <c r="IJ20" s="36"/>
      <c r="IM20" s="23"/>
      <c r="IN20" s="23"/>
      <c r="IO20" s="23"/>
      <c r="IP20" s="36"/>
      <c r="IS20" s="23"/>
      <c r="IT20" s="23"/>
      <c r="IU20" s="23"/>
      <c r="IV20" s="36"/>
      <c r="IY20" s="23"/>
      <c r="IZ20" s="23"/>
      <c r="JA20" s="23"/>
      <c r="JB20" s="36"/>
      <c r="JE20" s="23"/>
      <c r="JF20" s="23"/>
      <c r="JG20" s="23"/>
      <c r="JH20" s="36"/>
    </row>
    <row r="21" spans="1:268">
      <c r="A21" s="52">
        <v>44316</v>
      </c>
      <c r="B21" s="52" t="s">
        <v>351</v>
      </c>
      <c r="C21" s="52">
        <f t="array" ref="C21">MAX((B$46:B$3001=B21)*A$46:A$3001)</f>
        <v>44316</v>
      </c>
      <c r="D21" s="259">
        <f>VLOOKUP(C21,A$45:D3012,4,0)/VLOOKUP(C20,A$45:D3012,4,0)-1</f>
        <v>3.5856573705179251E-2</v>
      </c>
      <c r="E21" s="259"/>
      <c r="G21" s="23">
        <v>44957</v>
      </c>
      <c r="H21" s="23" t="s">
        <v>1626</v>
      </c>
      <c r="I21" s="23">
        <f t="array" ref="I21">MAX((H$44:H$3000=H21)*G$44:G$3000)</f>
        <v>44939</v>
      </c>
      <c r="J21" s="36">
        <f>VLOOKUP(I21,G$44:J3011,4,0)/VLOOKUP(I20,G$44:J3011,4,0)-1</f>
        <v>-1.6189290161892966E-2</v>
      </c>
      <c r="EU21" s="23">
        <v>44985</v>
      </c>
      <c r="EV21" s="41" t="s">
        <v>348</v>
      </c>
      <c r="EW21" s="26">
        <f t="array" ref="EW21">MAX((EV$44:EV$3000=EV21)*EU$44:EU$3000)</f>
        <v>44967</v>
      </c>
      <c r="EX21" s="36">
        <f>VLOOKUP(EW21,EU$44:EX3011,4,0)/VLOOKUP(EW20,EU$44:EX3011,4,0)-1</f>
        <v>-5.1992031872510003E-2</v>
      </c>
      <c r="FA21" s="23">
        <v>44985</v>
      </c>
      <c r="FB21" s="23" t="s">
        <v>348</v>
      </c>
      <c r="FC21" s="26">
        <f t="array" ref="FC21">MAX((FB$44:FB$3000=FB21)*FA$44:FA$3000)</f>
        <v>44967</v>
      </c>
      <c r="FD21" s="36">
        <f>VLOOKUP(FC21,FA$44:FD3011,4,0)/VLOOKUP(FC20,FA$44:FD3011,4,0)-1</f>
        <v>3.0269058295964157E-2</v>
      </c>
      <c r="FG21" s="23">
        <v>44985</v>
      </c>
      <c r="FH21" s="41" t="s">
        <v>348</v>
      </c>
      <c r="FI21" s="26">
        <f t="array" ref="FI21">MAX((FH$44:FH$3000=FH21)*FG$44:FG$3000)</f>
        <v>44967</v>
      </c>
      <c r="FJ21" s="36">
        <f>VLOOKUP(FI21,FG$44:FJ3011,4,0)/VLOOKUP(FI20,FG$44:FJ3011,4,0)-1</f>
        <v>-7.4011418904631476E-3</v>
      </c>
      <c r="FM21" s="23">
        <v>44985</v>
      </c>
      <c r="FN21" s="41" t="s">
        <v>348</v>
      </c>
      <c r="FO21" s="26">
        <f t="array" ref="FO21">MAX((FN$44:FN$3000=FN21)*FM$44:FM$3000)</f>
        <v>44967</v>
      </c>
      <c r="FP21" s="36">
        <f>VLOOKUP(FO21,FM$44:FP3011,4,0)/VLOOKUP(FO20,FM$44:FP3011,4,0)-1</f>
        <v>3.8348551012306498E-2</v>
      </c>
      <c r="FS21" s="23">
        <v>44985</v>
      </c>
      <c r="FT21" s="41" t="s">
        <v>348</v>
      </c>
      <c r="FU21" s="26">
        <f t="array" ref="FU21">MAX((FT$44:FT$3000=FT21)*FS$44:FS$3000)</f>
        <v>44967</v>
      </c>
      <c r="FV21" s="36">
        <f>VLOOKUP(FU21,FS$44:FV3011,4,0)/VLOOKUP(FU20,FS$44:FV3011,4,0)-1</f>
        <v>3.1981279251169781E-3</v>
      </c>
      <c r="FW21" s="7"/>
      <c r="FY21" s="23">
        <v>44926</v>
      </c>
      <c r="FZ21" s="41" t="s">
        <v>360</v>
      </c>
      <c r="GA21" s="23">
        <f t="array" ref="GA21">MAX((FZ$44:FZ$3000=FZ21)*FY$44:FY$3000)</f>
        <v>44925</v>
      </c>
      <c r="GB21" s="144">
        <f>VLOOKUP(GA21,FY$44:GB3011,4,0)/VLOOKUP(GA20,FY$44:GB3011,4,0)-1</f>
        <v>-1.2957630604689352E-2</v>
      </c>
      <c r="GE21" s="23">
        <v>44926</v>
      </c>
      <c r="GF21" s="41" t="s">
        <v>1627</v>
      </c>
      <c r="GG21" s="26">
        <f t="array" ref="GG21">MAX((GF$44:GF$3000=GF21)*GE$44:GE$3000)</f>
        <v>44925</v>
      </c>
      <c r="GH21" s="36">
        <f>VLOOKUP(GG21,GE$44:GH3011,4,0)/VLOOKUP(GG20,GE$44:GH3011,4,0)-1</f>
        <v>-3.7447988904299567E-2</v>
      </c>
      <c r="GK21" s="23">
        <v>44926</v>
      </c>
      <c r="GL21" s="41" t="s">
        <v>1627</v>
      </c>
      <c r="GM21" s="26">
        <f t="array" ref="GM21">MAX((GL$44:GL$3000=GL21)*GK$44:GK$3000)</f>
        <v>44925</v>
      </c>
      <c r="GN21" s="36">
        <f>VLOOKUP(GM21,GK$44:GN3011,4,0)/VLOOKUP(GM20,GK$44:GN3011,4,0)-1</f>
        <v>-3.2160804020100464E-3</v>
      </c>
      <c r="GQ21" s="23">
        <v>44895</v>
      </c>
      <c r="GR21" s="23" t="s">
        <v>1004</v>
      </c>
      <c r="GS21" s="23">
        <f t="array" ref="GS21">MAX((GR$44:GR$3000=GR21)*GQ$44:GQ$3000)</f>
        <v>44895</v>
      </c>
      <c r="GT21" s="144">
        <f>VLOOKUP(GS21,GQ$44:GT3011,4,0)/VLOOKUP(GS20,GQ$44:GT3011,4,0)-1</f>
        <v>0.21512309495896842</v>
      </c>
      <c r="GW21" s="23">
        <v>44895</v>
      </c>
      <c r="GX21" s="23" t="s">
        <v>1004</v>
      </c>
      <c r="GY21" s="23">
        <f t="array" ref="GY21">MAX((GX$44:GX$3000=GX21)*GW$44:GW$3000)</f>
        <v>44895</v>
      </c>
      <c r="GZ21" s="144">
        <f>VLOOKUP(GY21,GW$44:GZ3011,4,0)/VLOOKUP(GY20,GW$44:GZ3011,4,0)-1</f>
        <v>3.1246195674228261E-3</v>
      </c>
      <c r="HC21" s="23">
        <v>44895</v>
      </c>
      <c r="HD21" s="23" t="s">
        <v>359</v>
      </c>
      <c r="HE21" s="23">
        <f t="array" ref="HE21">MAX((HD$45:HD$3000=HD21)*HC$45:HC$3000)</f>
        <v>44896</v>
      </c>
      <c r="HF21" s="144">
        <f>VLOOKUP(HE21,HC$44:HF3011,4,0)/VLOOKUP(HE20,HC$44:HF3011,4,0)-1</f>
        <v>-7.0020269025242721E-3</v>
      </c>
      <c r="HI21" s="23">
        <v>44865</v>
      </c>
      <c r="HJ21" s="23" t="s">
        <v>975</v>
      </c>
      <c r="HK21" s="23">
        <f t="array" ref="HK21">MAX((HJ$45:HJ$3000=HJ21)*HI$45:HI$3000)</f>
        <v>44865</v>
      </c>
      <c r="HL21" s="144">
        <f>VLOOKUP(HK21,HI$44:HL3011,4,0)/VLOOKUP(HK20,HI$44:HL3011,4,0)-1</f>
        <v>-6.9002123142250515E-2</v>
      </c>
      <c r="HO21" s="23">
        <v>44804</v>
      </c>
      <c r="HP21" s="23" t="s">
        <v>820</v>
      </c>
      <c r="HQ21" s="23">
        <f t="array" ref="HQ21">MAX((HP$45:HP$3000=HP21)*HO$45:HO$3000)</f>
        <v>44804</v>
      </c>
      <c r="HR21" s="144">
        <f>VLOOKUP(HQ21,HO$44:HR3011,4,0)/VLOOKUP(HQ20,HO$44:HR3011,4,0)-1</f>
        <v>4.7587181203063711E-3</v>
      </c>
      <c r="HU21" s="23"/>
      <c r="HV21" s="23"/>
      <c r="HW21" s="23"/>
      <c r="HX21" s="36"/>
      <c r="IA21" s="23"/>
      <c r="IB21" s="23"/>
      <c r="IC21" s="23"/>
      <c r="ID21" s="36"/>
      <c r="IG21" s="23"/>
      <c r="IH21" s="23"/>
      <c r="II21" s="23"/>
      <c r="IJ21" s="36"/>
      <c r="IM21" s="23"/>
      <c r="IN21" s="23"/>
      <c r="IO21" s="23"/>
      <c r="IP21" s="36"/>
      <c r="IS21" s="23"/>
      <c r="IT21" s="23"/>
      <c r="IU21" s="23"/>
      <c r="IV21" s="36"/>
      <c r="IY21" s="23"/>
      <c r="IZ21" s="23"/>
      <c r="JA21" s="23"/>
      <c r="JB21" s="36"/>
      <c r="JE21" s="23"/>
      <c r="JF21" s="23"/>
      <c r="JG21" s="23"/>
      <c r="JH21" s="36"/>
    </row>
    <row r="22" spans="1:268">
      <c r="A22" s="52">
        <v>44347</v>
      </c>
      <c r="B22" s="52" t="s">
        <v>353</v>
      </c>
      <c r="C22" s="52">
        <f t="array" ref="C22">MAX((B$46:B$3001=B22)*A$46:A$3001)</f>
        <v>44347</v>
      </c>
      <c r="D22" s="259">
        <f>VLOOKUP(C22,A$45:D3013,4,0)/VLOOKUP(C21,A$45:D3013,4,0)-1</f>
        <v>3.1410256410256299E-2</v>
      </c>
      <c r="E22" s="259"/>
      <c r="FS22" s="7"/>
      <c r="FT22" s="7"/>
      <c r="FU22" s="7"/>
      <c r="FV22" s="7"/>
      <c r="FW22" s="7"/>
      <c r="FY22" s="23">
        <v>44957</v>
      </c>
      <c r="FZ22" s="41" t="s">
        <v>1628</v>
      </c>
      <c r="GA22" s="23">
        <f t="array" ref="GA22">MAX((FZ$44:FZ$3000=FZ22)*FY$44:FY$3000)</f>
        <v>44957</v>
      </c>
      <c r="GB22" s="144">
        <f>VLOOKUP(GA22,FY$44:GB3012,4,0)/VLOOKUP(GA21,FY$44:GB3012,4,0)-1</f>
        <v>4.6606931999722212E-2</v>
      </c>
      <c r="GE22" s="23">
        <v>44957</v>
      </c>
      <c r="GF22" s="23" t="s">
        <v>1628</v>
      </c>
      <c r="GG22" s="23">
        <f t="array" ref="GG22">MAX((GF$44:GF$3000=GF22)*GE$44:GE$3000)</f>
        <v>44957</v>
      </c>
      <c r="GH22" s="144">
        <f>VLOOKUP(GG22,GE$44:GH3012,4,0)/VLOOKUP(GG21,GE$44:GH3012,4,0)-1</f>
        <v>5.4533362890711645E-2</v>
      </c>
      <c r="GK22" s="23">
        <v>44957</v>
      </c>
      <c r="GL22" s="23" t="s">
        <v>1628</v>
      </c>
      <c r="GM22" s="23">
        <f t="array" ref="GM22">MAX((GL$44:GL$3000=GL22)*GK$44:GK$3000)</f>
        <v>44957</v>
      </c>
      <c r="GN22" s="144">
        <f>VLOOKUP(GM22,GK$44:GN3012,4,0)/VLOOKUP(GM21,GK$44:GN3012,4,0)-1</f>
        <v>4.9405122000403257E-2</v>
      </c>
      <c r="GQ22" s="23">
        <v>44926</v>
      </c>
      <c r="GR22" s="41" t="s">
        <v>1627</v>
      </c>
      <c r="GS22" s="26">
        <f t="array" ref="GS22">MAX((GR$44:GR$3000=GR22)*GQ$44:GQ$3000)</f>
        <v>44925</v>
      </c>
      <c r="GT22" s="36">
        <f>VLOOKUP(GS22,GQ$44:GT3012,4,0)/VLOOKUP(GS21,GQ$44:GT3012,4,0)-1</f>
        <v>-6.6570188133139307E-3</v>
      </c>
      <c r="GW22" s="23">
        <v>44926</v>
      </c>
      <c r="GX22" s="41" t="s">
        <v>1627</v>
      </c>
      <c r="GY22" s="26">
        <f t="array" ref="GY22">MAX((GX$44:GX$3000=GX22)*GW$44:GW$3000)</f>
        <v>44925</v>
      </c>
      <c r="GZ22" s="36">
        <f>VLOOKUP(GY22,GW$44:GZ3012,4,0)/VLOOKUP(GY21,GW$44:GZ3012,4,0)-1</f>
        <v>-3.0420711974110115E-2</v>
      </c>
      <c r="HC22" s="23">
        <v>44926</v>
      </c>
      <c r="HD22" s="23" t="s">
        <v>1142</v>
      </c>
      <c r="HE22" s="23">
        <f t="array" ref="HE22">MAX((HD$45:HD$3000=HD22)*HC$45:HC$3000)</f>
        <v>44925</v>
      </c>
      <c r="HF22" s="144">
        <f>VLOOKUP(HE22,HC$44:HF3012,4,0)/VLOOKUP(HE21,HC$44:HF3012,4,0)-1</f>
        <v>-2.0411950269066947E-3</v>
      </c>
      <c r="HI22" s="23">
        <v>44895</v>
      </c>
      <c r="HJ22" s="23" t="s">
        <v>1004</v>
      </c>
      <c r="HK22" s="23">
        <f t="array" ref="HK22">MAX((HJ$45:HJ$3000=HJ22)*HI$45:HI$3000)</f>
        <v>44895</v>
      </c>
      <c r="HL22" s="144">
        <f>VLOOKUP(HK22,HI$44:HL3012,4,0)/VLOOKUP(HK21,HI$44:HL3012,4,0)-1</f>
        <v>0.19498289623717224</v>
      </c>
      <c r="HO22" s="23">
        <v>44834</v>
      </c>
      <c r="HP22" s="23" t="s">
        <v>903</v>
      </c>
      <c r="HQ22" s="23">
        <f t="array" ref="HQ22">MAX((HP$45:HP$3000=HP22)*HO$45:HO$3000)</f>
        <v>44834</v>
      </c>
      <c r="HR22" s="144">
        <f>VLOOKUP(HQ22,HO$44:HR3012,4,0)/VLOOKUP(HQ21,HO$44:HR3012,4,0)-1</f>
        <v>-2.2866868941019747E-2</v>
      </c>
      <c r="HU22" s="23"/>
      <c r="HV22" s="23"/>
      <c r="HW22" s="23"/>
      <c r="HX22" s="36"/>
      <c r="IA22" s="23"/>
      <c r="IB22" s="23"/>
      <c r="IC22" s="23"/>
      <c r="ID22" s="36"/>
      <c r="IG22" s="23"/>
      <c r="IH22" s="23"/>
      <c r="II22" s="23"/>
      <c r="IJ22" s="36"/>
      <c r="IM22" s="23"/>
      <c r="IN22" s="23"/>
      <c r="IO22" s="23"/>
      <c r="IP22" s="36"/>
      <c r="IS22" s="23"/>
      <c r="IT22" s="23"/>
      <c r="IU22" s="23"/>
      <c r="IV22" s="36"/>
      <c r="IY22" s="23"/>
      <c r="IZ22" s="23"/>
      <c r="JA22" s="23"/>
      <c r="JB22" s="36"/>
      <c r="JE22" s="23"/>
      <c r="JF22" s="23"/>
      <c r="JG22" s="23"/>
      <c r="JH22" s="36"/>
    </row>
    <row r="23" spans="1:268">
      <c r="A23" s="52">
        <v>44377</v>
      </c>
      <c r="B23" s="52" t="s">
        <v>354</v>
      </c>
      <c r="C23" s="52">
        <f t="array" ref="C23">MAX((B$46:B$3001=B23)*A$46:A$3001)</f>
        <v>44377</v>
      </c>
      <c r="D23" s="259">
        <f>VLOOKUP(C23,A$45:D3014,4,0)/VLOOKUP(C22,A$45:D3014,4,0)-1</f>
        <v>2.4860161591049312E-3</v>
      </c>
      <c r="E23" s="259"/>
      <c r="FS23" s="7"/>
      <c r="FT23" s="7"/>
      <c r="FU23" s="7"/>
      <c r="FV23" s="7"/>
      <c r="FW23" s="7"/>
      <c r="FY23" s="23">
        <v>44985</v>
      </c>
      <c r="FZ23" s="41" t="s">
        <v>371</v>
      </c>
      <c r="GA23" s="23">
        <f t="array" ref="GA23">MAX((FZ$44:FZ$3000=FZ23)*FY$44:FY$3000)</f>
        <v>44966</v>
      </c>
      <c r="GB23" s="144">
        <f>VLOOKUP(GA23,FY$44:GB3013,4,0)/VLOOKUP(GA22,FY$44:GB3013,4,0)-1</f>
        <v>1.2078577117069278E-2</v>
      </c>
      <c r="GE23" s="23">
        <v>44985</v>
      </c>
      <c r="GF23" s="41" t="s">
        <v>371</v>
      </c>
      <c r="GG23" s="26">
        <f t="array" ref="GG23">MAX((GF$44:GF$3000=GF23)*GE$44:GE$3000)</f>
        <v>44967</v>
      </c>
      <c r="GH23" s="36">
        <f>VLOOKUP(GG23,GE$44:GH3013,4,0)/VLOOKUP(GG22,GE$44:GH3013,4,0)-1</f>
        <v>1.2823207904141265E-2</v>
      </c>
      <c r="GK23" s="23">
        <v>44985</v>
      </c>
      <c r="GL23" s="41" t="s">
        <v>371</v>
      </c>
      <c r="GM23" s="26">
        <f t="array" ref="GM23">MAX((GL$44:GL$3000=GL23)*GK$44:GK$3000)</f>
        <v>44966</v>
      </c>
      <c r="GN23" s="36">
        <f>VLOOKUP(GM23,GK$44:GN3013,4,0)/VLOOKUP(GM22,GK$44:GN3013,4,0)-1</f>
        <v>-8.4550345887778322E-3</v>
      </c>
      <c r="GQ23" s="23">
        <v>44957</v>
      </c>
      <c r="GR23" s="23" t="s">
        <v>361</v>
      </c>
      <c r="GS23" s="23">
        <f t="array" ref="GS23">MAX((GR$44:GR$3000=GR23)*GQ$44:GQ$3000)</f>
        <v>44957</v>
      </c>
      <c r="GT23" s="144">
        <f>VLOOKUP(GS23,GQ$44:GT3013,4,0)/VLOOKUP(GS22,GQ$44:GT3013,4,0)-1</f>
        <v>9.1491841491841308E-2</v>
      </c>
      <c r="GW23" s="23">
        <v>44957</v>
      </c>
      <c r="GX23" s="23" t="s">
        <v>361</v>
      </c>
      <c r="GY23" s="23">
        <f t="array" ref="GY23">MAX((GX$44:GX$3000=GX23)*GW$44:GW$3000)</f>
        <v>44957</v>
      </c>
      <c r="GZ23" s="144">
        <f>VLOOKUP(GY23,GW$44:GZ3013,4,0)/VLOOKUP(GY22,GW$44:GZ3013,4,0)-1</f>
        <v>3.2042723631508618E-2</v>
      </c>
      <c r="HC23" s="23">
        <v>44957</v>
      </c>
      <c r="HD23" s="23" t="s">
        <v>1628</v>
      </c>
      <c r="HE23" s="23">
        <f t="array" ref="HE23">MAX((HD$45:HD$3000=HD23)*HC$45:HC$3000)</f>
        <v>44957</v>
      </c>
      <c r="HF23" s="144">
        <f>VLOOKUP(HE23,HC$44:HF3013,4,0)/VLOOKUP(HE22,HC$44:HF3013,4,0)-1</f>
        <v>3.1238378579397486E-2</v>
      </c>
      <c r="HI23" s="23">
        <v>44926</v>
      </c>
      <c r="HJ23" s="41" t="s">
        <v>1627</v>
      </c>
      <c r="HK23" s="23">
        <f t="array" ref="HK23">MAX((HJ$45:HJ$3000=HJ23)*HI$45:HI$3000)</f>
        <v>44925</v>
      </c>
      <c r="HL23" s="36">
        <f>VLOOKUP(HK23,HI$44:HL3013,4,0)/VLOOKUP(HK22,HI$44:HL3013,4,0)-1</f>
        <v>-1.0496183206107013E-2</v>
      </c>
      <c r="HO23" s="23">
        <v>44865</v>
      </c>
      <c r="HP23" s="23" t="s">
        <v>975</v>
      </c>
      <c r="HQ23" s="23">
        <f t="array" ref="HQ23">MAX((HP$45:HP$3000=HP23)*HO$45:HO$3000)</f>
        <v>44865</v>
      </c>
      <c r="HR23" s="144">
        <f>VLOOKUP(HQ23,HO$44:HR3013,4,0)/VLOOKUP(HQ22,HO$44:HR3013,4,0)-1</f>
        <v>-1.1587397758255125E-2</v>
      </c>
      <c r="HU23" s="23"/>
      <c r="HV23" s="23"/>
      <c r="HW23" s="23"/>
      <c r="HX23" s="36"/>
      <c r="IA23" s="23"/>
      <c r="IB23" s="23"/>
      <c r="IC23" s="23"/>
      <c r="ID23" s="36"/>
      <c r="IG23" s="23"/>
      <c r="IH23" s="23"/>
      <c r="II23" s="23"/>
      <c r="IJ23" s="36"/>
      <c r="IM23" s="23"/>
      <c r="IN23" s="23"/>
      <c r="IO23" s="23"/>
      <c r="IP23" s="36"/>
      <c r="IS23" s="23"/>
      <c r="IT23" s="23"/>
      <c r="IU23" s="23"/>
      <c r="IV23" s="36"/>
      <c r="IY23" s="23"/>
      <c r="IZ23" s="23"/>
      <c r="JA23" s="23"/>
      <c r="JB23" s="36"/>
      <c r="JE23" s="23"/>
      <c r="JF23" s="23"/>
      <c r="JG23" s="23"/>
      <c r="JH23" s="36"/>
    </row>
    <row r="24" spans="1:268">
      <c r="A24" s="52">
        <v>44408</v>
      </c>
      <c r="B24" s="52" t="s">
        <v>355</v>
      </c>
      <c r="C24" s="52">
        <f t="array" ref="C24">MAX((B$46:B$3001=B24)*A$46:A$3001)</f>
        <v>44407</v>
      </c>
      <c r="D24" s="259">
        <f>VLOOKUP(C24,A$45:D3015,4,0)/VLOOKUP(C23,A$45:D3015,4,0)-1</f>
        <v>1.8598884066955979E-3</v>
      </c>
      <c r="E24" s="259"/>
      <c r="FS24" s="7"/>
      <c r="FT24" s="7"/>
      <c r="FU24" s="7"/>
      <c r="FV24" s="7"/>
      <c r="FW24" s="7"/>
      <c r="GQ24" s="23">
        <v>44985</v>
      </c>
      <c r="GR24" s="41" t="s">
        <v>371</v>
      </c>
      <c r="GS24" s="26">
        <f t="array" ref="GS24">MAX((GR$44:GR$3000=GR24)*GQ$44:GQ$3000)</f>
        <v>44967</v>
      </c>
      <c r="GT24" s="144">
        <f>VLOOKUP(GS24,GQ$44:GT3014,4,0)/VLOOKUP(GS23,GQ$44:GT3014,4,0)-1</f>
        <v>-1.3080619327282328E-2</v>
      </c>
      <c r="GW24" s="23">
        <v>44985</v>
      </c>
      <c r="GX24" s="41" t="s">
        <v>371</v>
      </c>
      <c r="GY24" s="26">
        <f t="array" ref="GY24">MAX((GX$44:GX$3000=GX24)*GW$44:GW$3000)</f>
        <v>44967</v>
      </c>
      <c r="GZ24" s="36">
        <f>VLOOKUP(GY24,GW$44:GZ3014,4,0)/VLOOKUP(GY23,GW$44:GZ3014,4,0)-1</f>
        <v>-3.7597024579558713E-3</v>
      </c>
      <c r="HC24" s="23">
        <v>44985</v>
      </c>
      <c r="HD24" s="23" t="s">
        <v>371</v>
      </c>
      <c r="HE24" s="23">
        <f t="array" ref="HE24">MAX((HD$45:HD$3000=HD24)*HC$45:HC$3000)</f>
        <v>44966</v>
      </c>
      <c r="HF24" s="144">
        <f>VLOOKUP(HE24,HC$44:HF3014,4,0)/VLOOKUP(HE23,HC$44:HF3014,4,0)-1</f>
        <v>4.1471330688784835E-3</v>
      </c>
      <c r="HI24" s="23">
        <v>44957</v>
      </c>
      <c r="HJ24" s="23" t="s">
        <v>361</v>
      </c>
      <c r="HK24" s="23">
        <f t="array" ref="HK24">MAX((HJ$45:HJ$3000=HJ24)*HI$45:HI$3000)</f>
        <v>44957</v>
      </c>
      <c r="HL24" s="144">
        <f>VLOOKUP(HK24,HI$44:HL3014,4,0)/VLOOKUP(HK23,HI$44:HL3014,4,0)-1</f>
        <v>2.9893924783028103E-2</v>
      </c>
      <c r="HO24" s="23">
        <v>44895</v>
      </c>
      <c r="HP24" s="23" t="s">
        <v>1004</v>
      </c>
      <c r="HQ24" s="23">
        <f t="array" ref="HQ24">MAX((HP$45:HP$3000=HP24)*HO$45:HO$3000)</f>
        <v>44895</v>
      </c>
      <c r="HR24" s="144">
        <f>VLOOKUP(HQ24,HO$44:HR3014,4,0)/VLOOKUP(HQ23,HO$44:HR3014,4,0)-1</f>
        <v>8.7349628380968269E-3</v>
      </c>
      <c r="HU24" s="23"/>
      <c r="HV24" s="23"/>
      <c r="HW24" s="23"/>
      <c r="HX24" s="36"/>
      <c r="IA24" s="23"/>
      <c r="IB24" s="23"/>
      <c r="IC24" s="23"/>
      <c r="ID24" s="36"/>
      <c r="IG24" s="23"/>
      <c r="IH24" s="23"/>
      <c r="II24" s="23"/>
      <c r="IJ24" s="36"/>
      <c r="IM24" s="23"/>
      <c r="IN24" s="23"/>
      <c r="IO24" s="23"/>
      <c r="IP24" s="36"/>
      <c r="IS24" s="23"/>
      <c r="IT24" s="23"/>
      <c r="IU24" s="23"/>
      <c r="IV24" s="36"/>
      <c r="IY24" s="23"/>
      <c r="IZ24" s="23"/>
      <c r="JA24" s="23"/>
      <c r="JB24" s="36"/>
      <c r="JE24" s="23"/>
      <c r="JF24" s="23"/>
      <c r="JG24" s="23"/>
      <c r="JH24" s="36"/>
    </row>
    <row r="25" spans="1:268">
      <c r="A25" s="52">
        <v>44439</v>
      </c>
      <c r="B25" s="52" t="s">
        <v>356</v>
      </c>
      <c r="C25" s="52">
        <f t="array" ref="C25">MAX((B$46:B$3001=B25)*A$46:A$3001)</f>
        <v>44439</v>
      </c>
      <c r="D25" s="259">
        <f>VLOOKUP(C25,A$45:D3016,4,0)/VLOOKUP(C24,A$45:D3016,4,0)-1</f>
        <v>1.1138613861386037E-2</v>
      </c>
      <c r="E25" s="259"/>
      <c r="FS25" s="7"/>
      <c r="FT25" s="7"/>
      <c r="FU25" s="7"/>
      <c r="FV25" s="7"/>
      <c r="FW25" s="7"/>
      <c r="HI25" s="23">
        <v>44985</v>
      </c>
      <c r="HJ25" s="23" t="s">
        <v>371</v>
      </c>
      <c r="HK25" s="23">
        <f t="array" ref="HK25">MAX((HJ$45:HJ$3000=HJ25)*HI$45:HI$3000)</f>
        <v>44967</v>
      </c>
      <c r="HL25" s="36">
        <f>VLOOKUP(HK25,HI$44:HL3015,4,0)/VLOOKUP(HK24,HI$44:HL3015,4,0)-1</f>
        <v>-3.277153558052448E-2</v>
      </c>
      <c r="HO25" s="23">
        <v>44926</v>
      </c>
      <c r="HP25" s="41" t="s">
        <v>1627</v>
      </c>
      <c r="HQ25" s="23">
        <f t="array" ref="HQ25">MAX((HP$45:HP$3000=HP25)*HO$45:HO$3000)</f>
        <v>44925</v>
      </c>
      <c r="HR25" s="36">
        <f>VLOOKUP(HQ25,HO$44:HR3015,4,0)/VLOOKUP(HQ24,HO$44:HR3015,4,0)-1</f>
        <v>1.0026585643752473E-2</v>
      </c>
    </row>
    <row r="26" spans="1:268">
      <c r="A26" s="52">
        <v>44469</v>
      </c>
      <c r="B26" s="52" t="s">
        <v>357</v>
      </c>
      <c r="C26" s="52">
        <f t="array" ref="C26">MAX((B$46:B$3001=B26)*A$46:A$3001)</f>
        <v>44469</v>
      </c>
      <c r="D26" s="259">
        <f>VLOOKUP(C26,A$45:D3017,4,0)/VLOOKUP(C25,A$45:D3017,4,0)-1</f>
        <v>-3.6719706242349659E-3</v>
      </c>
      <c r="E26" s="259"/>
      <c r="FS26" s="7"/>
      <c r="FT26" s="7"/>
      <c r="FU26" s="7"/>
      <c r="FV26" s="7"/>
      <c r="FW26" s="7"/>
      <c r="HO26" s="23">
        <v>44957</v>
      </c>
      <c r="HP26" s="23" t="s">
        <v>1628</v>
      </c>
      <c r="HQ26" s="23">
        <f t="array" ref="HQ26">MAX((HP$45:HP$3000=HP26)*HO$45:HO$3000)</f>
        <v>44957</v>
      </c>
      <c r="HR26" s="144">
        <f>VLOOKUP(HQ26,HO$44:HR3016,4,0)/VLOOKUP(HQ25,HO$44:HR3016,4,0)-1</f>
        <v>8.3477476122433281E-3</v>
      </c>
    </row>
    <row r="27" spans="1:268">
      <c r="A27" s="52">
        <v>44500</v>
      </c>
      <c r="B27" s="52" t="s">
        <v>358</v>
      </c>
      <c r="C27" s="52">
        <f t="array" ref="C27">MAX((B$46:B$3001=B27)*A$46:A$3001)</f>
        <v>44498</v>
      </c>
      <c r="D27" s="259">
        <f>VLOOKUP(C27,A$45:D3018,4,0)/VLOOKUP(C26,A$45:D3018,4,0)-1</f>
        <v>1.4127764127764175E-2</v>
      </c>
      <c r="E27" s="259"/>
      <c r="FS27" s="7"/>
      <c r="FT27" s="7"/>
      <c r="FU27" s="7"/>
      <c r="FV27" s="7"/>
      <c r="FW27" s="7"/>
      <c r="HL27" s="142"/>
      <c r="HO27" s="23">
        <v>44985</v>
      </c>
      <c r="HP27" s="23" t="s">
        <v>371</v>
      </c>
      <c r="HQ27" s="23">
        <f t="array" ref="HQ27">MAX((HP$45:HP$3000=HP27)*HO$45:HO$3000)</f>
        <v>44967</v>
      </c>
      <c r="HR27" s="36">
        <f>VLOOKUP(HQ27,HO$44:HR3017,4,0)/VLOOKUP(HQ26,HO$44:HR3017,4,0)-1</f>
        <v>4.474940334128874E-3</v>
      </c>
    </row>
    <row r="28" spans="1:268">
      <c r="A28" s="52">
        <v>44530</v>
      </c>
      <c r="B28" s="52" t="s">
        <v>359</v>
      </c>
      <c r="C28" s="52">
        <f t="array" ref="C28">MAX((B$46:B$3001=B28)*A$46:A$3001)</f>
        <v>44530</v>
      </c>
      <c r="D28" s="259">
        <f>VLOOKUP(C28,A$45:D3019,4,0)/VLOOKUP(C27,A$45:D3019,4,0)-1</f>
        <v>1.877649909145962E-2</v>
      </c>
      <c r="E28" s="259"/>
      <c r="FS28" s="7"/>
      <c r="FT28" s="7"/>
      <c r="FU28" s="7"/>
      <c r="FV28" s="7"/>
      <c r="FW28" s="7"/>
    </row>
    <row r="29" spans="1:268">
      <c r="A29" s="52">
        <v>44561</v>
      </c>
      <c r="B29" s="52" t="s">
        <v>360</v>
      </c>
      <c r="C29" s="52">
        <f t="array" ref="C29">MAX((B$46:B$3001=B29)*A$46:A$3001)</f>
        <v>44561</v>
      </c>
      <c r="D29" s="259">
        <f>VLOOKUP(C29,A$45:D3020,4,0)/VLOOKUP(C28,A$45:D3020,4,0)-1</f>
        <v>4.1617122473247559E-3</v>
      </c>
      <c r="E29" s="259"/>
      <c r="FS29" s="7"/>
      <c r="FT29" s="7"/>
      <c r="FU29" s="7"/>
      <c r="FV29" s="7"/>
      <c r="FW29" s="7"/>
    </row>
    <row r="30" spans="1:268">
      <c r="A30" s="52">
        <v>44592</v>
      </c>
      <c r="B30" s="258" t="s">
        <v>361</v>
      </c>
      <c r="C30" s="52">
        <f t="array" ref="C30">MAX((B$46:B$3001=B30)*A$46:A$3001)</f>
        <v>44589</v>
      </c>
      <c r="D30" s="259">
        <f>VLOOKUP(C30,A$45:D3021,4,0)/VLOOKUP(C29,A$45:D3021,4,0)-1</f>
        <v>-4.7365304914150475E-2</v>
      </c>
      <c r="E30" s="259"/>
      <c r="FS30" s="7"/>
      <c r="FT30" s="7"/>
      <c r="FU30" s="7"/>
      <c r="FV30" s="7"/>
      <c r="FW30" s="7"/>
    </row>
    <row r="31" spans="1:268">
      <c r="A31" s="52">
        <v>44620</v>
      </c>
      <c r="B31" s="52" t="s">
        <v>365</v>
      </c>
      <c r="C31" s="52">
        <f t="array" ref="C31">MAX((B$46:B$3001=B31)*A$46:A$3001)</f>
        <v>44620</v>
      </c>
      <c r="D31" s="259">
        <f>VLOOKUP(C31,A$45:D3022,4,0)/VLOOKUP(C30,A$45:D3022,4,0)-1</f>
        <v>1.24300807955251E-2</v>
      </c>
      <c r="E31" s="259"/>
      <c r="FS31" s="7"/>
      <c r="FT31" s="7"/>
      <c r="FU31" s="7"/>
      <c r="FV31" s="7"/>
      <c r="FW31" s="7"/>
    </row>
    <row r="32" spans="1:268">
      <c r="A32" s="52">
        <v>44651</v>
      </c>
      <c r="B32" s="258" t="s">
        <v>363</v>
      </c>
      <c r="C32" s="52">
        <f t="array" ref="C32">MAX((B$46:B$3001=B32)*A$46:A$3001)</f>
        <v>44651</v>
      </c>
      <c r="D32" s="259">
        <f>VLOOKUP(C32,A$45:D3023,4,0)/VLOOKUP(C31,A$45:D3023,4,0)-1</f>
        <v>-3.4990791896869156E-2</v>
      </c>
      <c r="E32" s="259"/>
      <c r="FS32" s="7"/>
      <c r="FT32" s="7"/>
      <c r="FU32" s="7"/>
      <c r="FV32" s="7"/>
      <c r="FW32" s="7"/>
    </row>
    <row r="33" spans="1:419">
      <c r="A33" s="52">
        <v>44681</v>
      </c>
      <c r="B33" s="52" t="s">
        <v>366</v>
      </c>
      <c r="C33" s="52">
        <f t="array" ref="C33">MAX((B$46:B$3001=B33)*A$46:A$3001)</f>
        <v>44680</v>
      </c>
      <c r="D33" s="259">
        <f>VLOOKUP(C33,A$45:D3024,4,0)/VLOOKUP(C32,A$45:D3024,4,0)-1</f>
        <v>-2.1628498727735423E-2</v>
      </c>
      <c r="E33" s="259"/>
      <c r="FS33" s="7"/>
      <c r="FT33" s="7"/>
      <c r="FU33" s="7"/>
      <c r="FV33" s="7"/>
      <c r="FW33" s="7"/>
    </row>
    <row r="34" spans="1:419">
      <c r="A34" s="52">
        <v>44712</v>
      </c>
      <c r="B34" s="258" t="s">
        <v>364</v>
      </c>
      <c r="C34" s="52">
        <f t="array" ref="C34">MAX((B$46:B$3001=B34)*A$46:A$3001)</f>
        <v>44712</v>
      </c>
      <c r="D34" s="259">
        <f>VLOOKUP(C34,A$45:D3025,4,0)/VLOOKUP(C33,A$45:D3025,4,0)-1</f>
        <v>2.3407022106632036E-2</v>
      </c>
      <c r="E34" s="259"/>
      <c r="FS34" s="7"/>
      <c r="FT34" s="7"/>
      <c r="FU34" s="7"/>
      <c r="FV34" s="7"/>
      <c r="FW34" s="7"/>
    </row>
    <row r="35" spans="1:419">
      <c r="A35" s="52">
        <v>44742</v>
      </c>
      <c r="B35" s="52" t="s">
        <v>567</v>
      </c>
      <c r="C35" s="52">
        <f t="array" ref="C35">MAX((B$46:B$1001=B35)*A$46:A$1001)</f>
        <v>44742</v>
      </c>
      <c r="D35" s="259">
        <f>VLOOKUP(C35,A$45:D3026,4,0)/VLOOKUP(C34,A$45:D3026,4,0)-1</f>
        <v>4.7649301143583234E-2</v>
      </c>
      <c r="E35" s="259"/>
      <c r="FS35" s="7"/>
      <c r="FT35" s="7"/>
      <c r="FU35" s="7"/>
      <c r="FV35" s="7"/>
      <c r="FW35" s="7"/>
    </row>
    <row r="36" spans="1:419">
      <c r="A36" s="52">
        <v>44773</v>
      </c>
      <c r="B36" s="258" t="s">
        <v>396</v>
      </c>
      <c r="C36" s="52">
        <f t="array" ref="C36">MAX((B$46:B$701=B36)*A$46:A$701)</f>
        <v>44771</v>
      </c>
      <c r="D36" s="259">
        <f>VLOOKUP(C36,A$45:D3027,4,0)/VLOOKUP(C35,A$45:D3027,4,0)-1</f>
        <v>-1.1522134627046765E-2</v>
      </c>
      <c r="E36" s="259"/>
      <c r="FS36" s="7"/>
      <c r="FT36" s="7"/>
      <c r="FU36" s="7"/>
      <c r="FV36" s="7"/>
      <c r="FW36" s="7"/>
    </row>
    <row r="37" spans="1:419">
      <c r="A37" s="52">
        <v>44804</v>
      </c>
      <c r="B37" s="258" t="s">
        <v>397</v>
      </c>
      <c r="C37" s="52">
        <f t="array" ref="C37">MAX((B$46:B$701=B37)*A$46:A$701)</f>
        <v>44804</v>
      </c>
      <c r="D37" s="259">
        <f>VLOOKUP(C37,A$45:D3028,4,0)/VLOOKUP(C36,A$45:D3028,4,0)-1</f>
        <v>-9.8159509202452311E-3</v>
      </c>
      <c r="E37" s="259"/>
      <c r="FS37" s="7"/>
      <c r="FT37" s="7"/>
      <c r="FU37" s="7"/>
      <c r="FV37" s="7"/>
      <c r="FW37" s="7"/>
    </row>
    <row r="38" spans="1:419">
      <c r="A38" s="52">
        <v>44834</v>
      </c>
      <c r="B38" s="258" t="s">
        <v>398</v>
      </c>
      <c r="C38" s="52">
        <f t="array" ref="C38">MAX((B$46:B$701=B38)*A$46:A$701)</f>
        <v>44834</v>
      </c>
      <c r="D38" s="259">
        <f>VLOOKUP(C38,A$45:D3029,4,0)/VLOOKUP(C37,A$45:D3029,4,0)-1</f>
        <v>-2.1685254027261514E-2</v>
      </c>
      <c r="E38" s="259"/>
      <c r="FS38" s="7"/>
      <c r="FT38" s="7"/>
      <c r="FU38" s="7"/>
      <c r="FV38" s="7"/>
      <c r="FW38" s="7"/>
    </row>
    <row r="39" spans="1:419">
      <c r="A39" s="52">
        <v>44865</v>
      </c>
      <c r="B39" s="258" t="s">
        <v>399</v>
      </c>
      <c r="C39" s="52">
        <f t="array" ref="C39">MAX((B$46:B$701=B39)*A$46:A$701)</f>
        <v>44865</v>
      </c>
      <c r="D39" s="259">
        <f>VLOOKUP(C39,A$45:D3030,4,0)/VLOOKUP(C38,A$45:D3030,4,0)-1</f>
        <v>-6.9664344521848109E-3</v>
      </c>
      <c r="E39" s="259"/>
      <c r="FS39" s="7"/>
      <c r="FT39" s="7"/>
      <c r="FU39" s="7"/>
      <c r="FV39" s="7"/>
      <c r="FW39" s="7"/>
    </row>
    <row r="40" spans="1:419">
      <c r="A40" s="52">
        <v>44895</v>
      </c>
      <c r="B40" s="258" t="s">
        <v>400</v>
      </c>
      <c r="C40" s="52">
        <f t="array" ref="C40">MAX((B$46:B$801=B40)*A$46:A$801)</f>
        <v>44895</v>
      </c>
      <c r="D40" s="259">
        <f>VLOOKUP(C40,A$45:D3031,4,0)/VLOOKUP(C39,A$45:D3031,4,0)-1</f>
        <v>1.4030612244897878E-2</v>
      </c>
      <c r="E40" s="259"/>
      <c r="FS40" s="7"/>
      <c r="FT40" s="7"/>
      <c r="FU40" s="7"/>
      <c r="FV40" s="7"/>
      <c r="FW40" s="7"/>
    </row>
    <row r="41" spans="1:419">
      <c r="A41" s="52">
        <v>44926</v>
      </c>
      <c r="B41" s="258" t="s">
        <v>401</v>
      </c>
      <c r="C41" s="52">
        <f t="array" ref="C41">MAX((B$46:B$801=B41)*A$46:A$801)</f>
        <v>44925</v>
      </c>
      <c r="D41" s="259">
        <f>VLOOKUP(C41,A$45:D3032,4,0)/VLOOKUP(C40,A$45:D3032,4,0)-1</f>
        <v>-1.2578616352201255E-3</v>
      </c>
      <c r="E41" s="259"/>
      <c r="FS41" s="7"/>
      <c r="FT41" s="7"/>
      <c r="FU41" s="7"/>
      <c r="FV41" s="7"/>
      <c r="FW41" s="7"/>
    </row>
    <row r="42" spans="1:419">
      <c r="A42" s="52">
        <v>44957</v>
      </c>
      <c r="B42" s="258" t="s">
        <v>1629</v>
      </c>
      <c r="C42" s="52">
        <f t="array" ref="C42">MAX((B$46:B$801=B42)*A$46:A$801)</f>
        <v>44957</v>
      </c>
      <c r="D42" s="259">
        <f>VLOOKUP(C42,A$45:D3033,4,0)/VLOOKUP(C41,A$45:D3033,4,0)-1</f>
        <v>3.1486146095717871E-2</v>
      </c>
      <c r="E42" s="259"/>
      <c r="FS42" s="7"/>
      <c r="FT42" s="7"/>
      <c r="FU42" s="7"/>
      <c r="FV42" s="7"/>
      <c r="FW42" s="7"/>
    </row>
    <row r="43" spans="1:419">
      <c r="A43" s="52">
        <v>44985</v>
      </c>
      <c r="B43" s="258" t="s">
        <v>408</v>
      </c>
      <c r="C43" s="52">
        <f t="array" ref="C43">MAX((B$44:B$3000=B43)*A$44:A$3000)</f>
        <v>44967</v>
      </c>
      <c r="D43" s="259">
        <f>VLOOKUP(C43,A$44:D3033,4,0)/VLOOKUP(C42,A$44:D3033,4,0)-1</f>
        <v>-6.1050061050049731E-4</v>
      </c>
      <c r="E43" s="259"/>
      <c r="FS43" s="7"/>
      <c r="FT43" s="7"/>
      <c r="FU43" s="7"/>
      <c r="FV43" s="7"/>
      <c r="FW43" s="7"/>
    </row>
    <row r="44" spans="1:419">
      <c r="A44" s="52"/>
      <c r="B44" s="52"/>
      <c r="D44" s="259"/>
      <c r="E44" s="263"/>
      <c r="G44" s="49">
        <v>44580</v>
      </c>
      <c r="H44" s="28" t="s">
        <v>335</v>
      </c>
      <c r="I44" s="140">
        <f>[1]!i_dq_close(I$2,G44)</f>
        <v>0</v>
      </c>
      <c r="J44">
        <v>0.999</v>
      </c>
      <c r="K44">
        <v>5005005.01</v>
      </c>
      <c r="M44" s="66">
        <v>44875</v>
      </c>
      <c r="N44" s="21" t="s">
        <v>1630</v>
      </c>
      <c r="O44" s="140">
        <f>[1]!i_dq_close(O$2,M44)</f>
        <v>4091.6007</v>
      </c>
      <c r="P44" s="111">
        <v>1.2989999999999999</v>
      </c>
      <c r="Q44" s="37">
        <v>1539645.88</v>
      </c>
      <c r="S44" s="66">
        <v>44855</v>
      </c>
      <c r="T44" s="21" t="s">
        <v>1621</v>
      </c>
      <c r="U44" s="140">
        <f>[1]!i_dq_close(U$2,S44)</f>
        <v>4114.6516000000001</v>
      </c>
      <c r="V44" s="111">
        <v>0.9737999986775796</v>
      </c>
      <c r="W44" s="37">
        <v>1026904.91</v>
      </c>
      <c r="Y44" s="66">
        <v>44853</v>
      </c>
      <c r="Z44" s="21" t="s">
        <v>1621</v>
      </c>
      <c r="AA44" s="140">
        <f>[1]!i_dq_close(AA$2,Y44)</f>
        <v>409.22109999999998</v>
      </c>
      <c r="AB44" s="111">
        <v>1.1843000025184141</v>
      </c>
      <c r="AC44" s="37">
        <v>1688761.29</v>
      </c>
      <c r="AE44" s="66">
        <v>44831</v>
      </c>
      <c r="AF44" s="21" t="s">
        <v>1622</v>
      </c>
      <c r="AG44" s="140">
        <f>[1]!i_dq_close(AG$2,AE44)</f>
        <v>4230.0271000000002</v>
      </c>
      <c r="AH44" s="111">
        <v>2.4206000031596902</v>
      </c>
      <c r="AI44" s="45">
        <v>923488.94</v>
      </c>
      <c r="AK44" s="66">
        <v>44827</v>
      </c>
      <c r="AL44" s="21" t="s">
        <v>1622</v>
      </c>
      <c r="AM44" s="140">
        <f>[1]!i_dq_close(AM$2,AK44)</f>
        <v>4195.0051999999996</v>
      </c>
      <c r="AN44" s="111">
        <v>0.94799999999999995</v>
      </c>
      <c r="AO44" s="33">
        <v>1122964.6299999999</v>
      </c>
      <c r="AQ44" s="66">
        <v>44813</v>
      </c>
      <c r="AR44" s="21" t="s">
        <v>1622</v>
      </c>
      <c r="AS44" s="140">
        <f>[1]!i_dq_close(AS$2,AQ44)</f>
        <v>4465.1010999999999</v>
      </c>
      <c r="AT44" s="111">
        <v>1.9670000000000001</v>
      </c>
      <c r="AU44" s="37">
        <v>1525165.23</v>
      </c>
      <c r="AW44" s="66">
        <v>44810</v>
      </c>
      <c r="AX44" s="21" t="s">
        <v>1622</v>
      </c>
      <c r="AY44" s="140">
        <f>[1]!i_dq_close(AY$2,AW44)</f>
        <v>419.3734</v>
      </c>
      <c r="AZ44" s="111">
        <v>1.0069999999999999</v>
      </c>
      <c r="BA44" s="37">
        <v>5958291.96</v>
      </c>
      <c r="BC44" s="66">
        <v>44810</v>
      </c>
      <c r="BD44" s="21" t="s">
        <v>1622</v>
      </c>
      <c r="BE44" s="140">
        <f>[1]!i_dq_close(BE$2,BC44)</f>
        <v>4426.7070999999996</v>
      </c>
      <c r="BF44" s="111">
        <v>1.0051000000000001</v>
      </c>
      <c r="BG44" s="37">
        <v>2984777.63</v>
      </c>
      <c r="BI44" s="66">
        <v>44795</v>
      </c>
      <c r="BJ44" s="21" t="s">
        <v>1623</v>
      </c>
      <c r="BK44" s="140">
        <f>[1]!i_dq_close(BK$2,BI44)</f>
        <v>4564.3263999999999</v>
      </c>
      <c r="BL44" s="111">
        <v>2.2839999999999998</v>
      </c>
      <c r="BM44" s="37">
        <v>875656.74</v>
      </c>
      <c r="BO44" s="66">
        <v>44789</v>
      </c>
      <c r="BP44" s="21" t="s">
        <v>1623</v>
      </c>
      <c r="BQ44" s="140">
        <f>[1]!i_dq_close(BQ$2,BO44)</f>
        <v>4560.0877</v>
      </c>
      <c r="BR44" s="111">
        <v>1.631</v>
      </c>
      <c r="BS44" s="37">
        <v>1226241.57</v>
      </c>
      <c r="BT44" s="33"/>
      <c r="BU44" s="66">
        <v>44785</v>
      </c>
      <c r="BV44" s="21" t="s">
        <v>1623</v>
      </c>
      <c r="BW44" s="140">
        <f>[1]!i_dq_close(BW$2,BU44)</f>
        <v>426.4162</v>
      </c>
      <c r="BX44" s="111">
        <v>1.2222000017208576</v>
      </c>
      <c r="BY44" s="37">
        <v>2454590.08</v>
      </c>
      <c r="CA44" s="66">
        <v>44783</v>
      </c>
      <c r="CB44" s="21" t="s">
        <v>1623</v>
      </c>
      <c r="CC44" s="140">
        <f>[1]!i_dq_close(CC$2,CA44)</f>
        <v>4479.0361000000003</v>
      </c>
      <c r="CD44" s="111">
        <v>1.0974999999999999</v>
      </c>
      <c r="CE44" s="37">
        <v>2626970.23</v>
      </c>
      <c r="CG44" s="66">
        <v>44762</v>
      </c>
      <c r="CH44" s="21" t="s">
        <v>638</v>
      </c>
      <c r="CI44" s="140">
        <f>[1]!i_dq_close(CI$2,CG44)</f>
        <v>4636.8489</v>
      </c>
      <c r="CJ44" s="111">
        <v>1.5590999999999999</v>
      </c>
      <c r="CK44" s="37">
        <v>641395.68000000005</v>
      </c>
      <c r="CM44" s="66">
        <v>44750</v>
      </c>
      <c r="CN44" s="21" t="s">
        <v>638</v>
      </c>
      <c r="CO44" s="140">
        <f>[1]!i_dq_close(CO$2,CM44)</f>
        <v>21725.78</v>
      </c>
      <c r="CP44" s="111">
        <v>1.0049999999999999</v>
      </c>
      <c r="CQ44" s="37">
        <v>2985074.63</v>
      </c>
      <c r="CS44" s="66">
        <v>44734</v>
      </c>
      <c r="CT44" s="21" t="s">
        <v>570</v>
      </c>
      <c r="CU44" s="140">
        <f>[1]!i_dq_close(CU$2,CS44)</f>
        <v>410.21429999999998</v>
      </c>
      <c r="CV44" s="111">
        <v>1.0349999999999999</v>
      </c>
      <c r="CW44" s="37">
        <v>4830917.87</v>
      </c>
      <c r="CY44" s="66">
        <v>44728</v>
      </c>
      <c r="CZ44" s="21" t="s">
        <v>570</v>
      </c>
      <c r="DA44" s="140">
        <f>[1]!i_dq_close(DA$2,CY44)</f>
        <v>4583.3503000000001</v>
      </c>
      <c r="DB44" s="111">
        <v>5.5218999999999996</v>
      </c>
      <c r="DC44" s="37">
        <v>362194.17</v>
      </c>
      <c r="DE44" s="66">
        <v>44713</v>
      </c>
      <c r="DF44" s="21" t="s">
        <v>570</v>
      </c>
      <c r="DG44" s="140">
        <f>[1]!i_dq_close(DG$2,DE44)</f>
        <v>4404.1841000000004</v>
      </c>
      <c r="DH44" s="111">
        <v>3.4329999999999998</v>
      </c>
      <c r="DI44" s="37">
        <v>1456452.08</v>
      </c>
      <c r="DK44" s="66">
        <v>44712</v>
      </c>
      <c r="DL44" s="21" t="s">
        <v>535</v>
      </c>
      <c r="DM44" s="140">
        <f>[1]!i_dq_close(DM$2,DK44)</f>
        <v>4411.4897000000001</v>
      </c>
      <c r="DN44" s="111">
        <v>3.3494999999999999</v>
      </c>
      <c r="DO44" s="37">
        <v>298552.02</v>
      </c>
      <c r="DQ44" s="66">
        <v>44708</v>
      </c>
      <c r="DR44" s="21" t="s">
        <v>535</v>
      </c>
      <c r="DS44" s="140">
        <f>[1]!i_dq_close(DS$2,DQ44)</f>
        <v>402.32819999999998</v>
      </c>
      <c r="DT44" s="111">
        <v>1.8527</v>
      </c>
      <c r="DU44" s="37">
        <v>5397527.9299999997</v>
      </c>
      <c r="DW44" s="66">
        <v>44706</v>
      </c>
      <c r="DX44" s="21" t="s">
        <v>535</v>
      </c>
      <c r="DY44" s="140">
        <f>[1]!i_dq_close(DY$2,DW44)</f>
        <v>20171.27</v>
      </c>
      <c r="DZ44" s="111">
        <v>2.1040000000000001</v>
      </c>
      <c r="EA44" s="37">
        <v>475285.17</v>
      </c>
      <c r="EC44" s="58">
        <v>44676</v>
      </c>
      <c r="ED44" s="21" t="s">
        <v>334</v>
      </c>
      <c r="EE44" s="140">
        <f>[1]!i_dq_close(EE$2,EC44)</f>
        <v>4069.8868000000002</v>
      </c>
      <c r="EF44" s="111">
        <v>1.012</v>
      </c>
      <c r="EG44" s="32">
        <v>1976284.58</v>
      </c>
      <c r="EI44" s="66">
        <v>44651</v>
      </c>
      <c r="EJ44" s="21" t="s">
        <v>337</v>
      </c>
      <c r="EK44" s="140">
        <f>[1]!i_dq_close(EK$2,EI44)</f>
        <v>21996.85</v>
      </c>
      <c r="EL44" s="111">
        <v>1.8120000000000001</v>
      </c>
      <c r="EM44" s="32">
        <v>1103752.76</v>
      </c>
      <c r="EO44" s="49">
        <v>44622</v>
      </c>
      <c r="EP44" s="28" t="s">
        <v>337</v>
      </c>
      <c r="EQ44" s="140">
        <f>[1]!i_dq_close(EQ$2,EO44)</f>
        <v>4959.5945000000002</v>
      </c>
      <c r="ER44">
        <v>0.99099999999999999</v>
      </c>
      <c r="ES44" s="68">
        <v>2018163.47</v>
      </c>
      <c r="EU44" s="49">
        <v>44614</v>
      </c>
      <c r="EV44" s="28" t="s">
        <v>344</v>
      </c>
      <c r="EW44" s="140">
        <f>[1]!i_dq_close(EW$2,EU44)</f>
        <v>4940.1639999999998</v>
      </c>
      <c r="EX44">
        <v>0.9879</v>
      </c>
      <c r="EY44" s="68">
        <v>1012248.2</v>
      </c>
      <c r="FA44" s="49">
        <v>44610</v>
      </c>
      <c r="FB44" s="28" t="s">
        <v>344</v>
      </c>
      <c r="FC44" s="140">
        <f>[1]!i_dq_close(FC$2,FA44)</f>
        <v>5012.2416999999996</v>
      </c>
      <c r="FD44">
        <v>0.97299999999999998</v>
      </c>
      <c r="FE44" s="68">
        <v>3083247.69</v>
      </c>
      <c r="FG44" s="49">
        <v>44607</v>
      </c>
      <c r="FH44" s="28" t="s">
        <v>344</v>
      </c>
      <c r="FI44" s="140">
        <f>[1]!i_dq_close(FI$2,FG44)</f>
        <v>4957.2093000000004</v>
      </c>
      <c r="FJ44">
        <v>1.1234999999999999</v>
      </c>
      <c r="FK44" s="68">
        <v>4450378.28</v>
      </c>
      <c r="FM44" s="49">
        <v>44603</v>
      </c>
      <c r="FN44" s="28" t="s">
        <v>344</v>
      </c>
      <c r="FO44" s="140">
        <f>[1]!i_dq_close(FO$2,FM44)</f>
        <v>4955.6099000000004</v>
      </c>
      <c r="FP44">
        <v>1.3482000000000001</v>
      </c>
      <c r="FQ44" s="68">
        <v>2966918.85</v>
      </c>
      <c r="FS44" s="54">
        <v>44599</v>
      </c>
      <c r="FT44" s="28" t="s">
        <v>344</v>
      </c>
      <c r="FU44" s="140">
        <f>[1]!i_dq_close(FU$2,FS44)</f>
        <v>430.31830000000002</v>
      </c>
      <c r="FV44">
        <v>1.284</v>
      </c>
      <c r="FW44" s="7">
        <v>781005.94</v>
      </c>
      <c r="FY44" s="58">
        <v>44554</v>
      </c>
      <c r="FZ44" s="28" t="s">
        <v>336</v>
      </c>
      <c r="GA44" s="140">
        <f>[1]!i_dq_close(GA$2,FY44)</f>
        <v>5311.5119999999997</v>
      </c>
      <c r="GB44" s="44">
        <v>1.5761000000000001</v>
      </c>
      <c r="GC44" s="33">
        <v>1268955.02</v>
      </c>
      <c r="GE44" s="58">
        <v>44554</v>
      </c>
      <c r="GF44" s="28" t="s">
        <v>336</v>
      </c>
      <c r="GG44" s="140">
        <f>[1]!i_dq_close(GG$2,GE44)</f>
        <v>3080.0259999999998</v>
      </c>
      <c r="GH44" s="44">
        <v>1.0014000000000001</v>
      </c>
      <c r="GI44" s="33">
        <v>4993009.79</v>
      </c>
      <c r="GK44" s="58">
        <v>44533</v>
      </c>
      <c r="GL44" s="28" t="s">
        <v>336</v>
      </c>
      <c r="GM44" s="140">
        <f>[1]!i_dq_close(GM$2,GK44)</f>
        <v>5300.0919999999996</v>
      </c>
      <c r="GN44" s="44">
        <v>5.6769999999999996</v>
      </c>
      <c r="GO44" s="33">
        <v>352298.75</v>
      </c>
      <c r="GQ44" s="58">
        <v>44519</v>
      </c>
      <c r="GR44" s="28" t="s">
        <v>342</v>
      </c>
      <c r="GS44" s="140">
        <f>[1]!i_dq_close(GS$2,GQ44)</f>
        <v>25049.97</v>
      </c>
      <c r="GT44" s="44">
        <v>1.0049999999999999</v>
      </c>
      <c r="GU44" s="33">
        <v>4975124.38</v>
      </c>
      <c r="GW44" s="58">
        <v>44519</v>
      </c>
      <c r="GX44" s="141" t="s">
        <v>342</v>
      </c>
      <c r="GY44" s="140">
        <f>[1]!i_dq_close(GY$2,GW44)</f>
        <v>5267.4187000000002</v>
      </c>
      <c r="GZ44" s="44">
        <v>2.718</v>
      </c>
      <c r="HA44" s="33">
        <v>1103752.76</v>
      </c>
      <c r="HC44" s="58">
        <v>44510</v>
      </c>
      <c r="HD44" s="141" t="s">
        <v>342</v>
      </c>
      <c r="HE44" s="140">
        <f>[1]!i_dq_close(HE$2,HC44)</f>
        <v>5192.058</v>
      </c>
      <c r="HF44" s="44">
        <v>6.0250000000000004</v>
      </c>
      <c r="HG44" s="33">
        <v>829875.52</v>
      </c>
      <c r="HI44" s="58">
        <v>44484</v>
      </c>
      <c r="HJ44" s="141" t="s">
        <v>341</v>
      </c>
      <c r="HK44" s="140">
        <f>[1]!i_dq_close(HK$2,HI44)</f>
        <v>25330.959999999999</v>
      </c>
      <c r="HL44" s="44">
        <v>0.91400000000000003</v>
      </c>
      <c r="HM44" s="33">
        <v>5470459.5199999996</v>
      </c>
      <c r="HO44" s="59">
        <v>44425</v>
      </c>
      <c r="HP44" s="141" t="s">
        <v>339</v>
      </c>
      <c r="HQ44" s="140">
        <f>[1]!i_dq_close(HQ$2,HO44)</f>
        <v>5175.2088000000003</v>
      </c>
      <c r="HR44" s="44">
        <v>1.4902</v>
      </c>
      <c r="HS44" s="33">
        <v>3355254.33</v>
      </c>
      <c r="HU44" s="59">
        <v>44886</v>
      </c>
      <c r="HV44" s="141" t="s">
        <v>342</v>
      </c>
      <c r="HW44" s="140">
        <f>[1]!i_dq_close(HW$2,HU44)</f>
        <v>4177.4961999999996</v>
      </c>
      <c r="HX44" s="44">
        <v>1.593</v>
      </c>
      <c r="HY44" s="33">
        <v>2364066.19</v>
      </c>
      <c r="IA44" s="59">
        <v>44895</v>
      </c>
      <c r="IB44" s="141" t="s">
        <v>342</v>
      </c>
      <c r="IC44" s="140">
        <f>[1]!i_dq_close(IC$2,IA44)</f>
        <v>4239.9952000000003</v>
      </c>
      <c r="ID44" s="44">
        <v>1.0069999999999999</v>
      </c>
      <c r="IE44" s="33">
        <v>1986097.32</v>
      </c>
      <c r="IG44" s="59">
        <v>44909</v>
      </c>
      <c r="IH44" s="141" t="s">
        <v>1624</v>
      </c>
      <c r="II44" s="140">
        <f>[1]!i_dq_close(II$2,IG44)</f>
        <v>4312.3441999999995</v>
      </c>
      <c r="IJ44" s="44">
        <v>2.2541000000000002</v>
      </c>
      <c r="IK44" s="33">
        <v>887272.08</v>
      </c>
      <c r="IM44" s="59">
        <v>44918</v>
      </c>
      <c r="IN44" s="141" t="s">
        <v>1624</v>
      </c>
      <c r="IO44" s="140">
        <f>[1]!i_dq_close(IO$2,IM44)</f>
        <v>4149.107</v>
      </c>
      <c r="IP44" s="44">
        <v>0.98780000000000001</v>
      </c>
      <c r="IQ44" s="33">
        <v>5061753.3899999997</v>
      </c>
      <c r="IS44" s="59">
        <v>44929</v>
      </c>
      <c r="IT44" s="141" t="s">
        <v>1625</v>
      </c>
      <c r="IU44" s="140">
        <f>[1]!i_dq_close(IU$2,IS44)</f>
        <v>4232.5133999999998</v>
      </c>
      <c r="IV44" s="44">
        <v>1.7858000000000001</v>
      </c>
      <c r="IW44" s="33">
        <v>1119946.24</v>
      </c>
      <c r="IY44" s="59">
        <v>44937</v>
      </c>
      <c r="IZ44" s="141" t="s">
        <v>1625</v>
      </c>
      <c r="JA44" s="140">
        <f>[1]!i_dq_close(JA$2,IY44)</f>
        <v>4341.9845999999998</v>
      </c>
      <c r="JB44" s="44">
        <v>0.89400000000000002</v>
      </c>
      <c r="JC44" s="33">
        <v>2237136.46</v>
      </c>
      <c r="JD44" s="37"/>
      <c r="JE44" s="59">
        <v>44944</v>
      </c>
      <c r="JF44" s="141" t="s">
        <v>1625</v>
      </c>
      <c r="JG44" s="140">
        <f>[1]!i_dq_close(JG$2,JE44)</f>
        <v>4464.3689999999997</v>
      </c>
      <c r="JH44" s="44">
        <v>2.177</v>
      </c>
      <c r="JI44" s="33">
        <v>2296738.63</v>
      </c>
      <c r="JK44" s="66"/>
      <c r="JL44" s="21"/>
      <c r="JM44" s="140"/>
      <c r="JN44" s="111"/>
      <c r="JO44" s="37"/>
      <c r="JQ44" s="66"/>
      <c r="JR44" s="21"/>
      <c r="JS44" s="140"/>
      <c r="JT44" s="111"/>
      <c r="JU44" s="37"/>
      <c r="JW44" s="66"/>
      <c r="JX44" s="21"/>
      <c r="JY44" s="140"/>
      <c r="JZ44" s="111"/>
      <c r="KA44" s="37"/>
      <c r="KC44" s="66"/>
      <c r="KD44" s="21"/>
      <c r="KE44" s="140"/>
      <c r="KF44" s="111"/>
      <c r="KG44" s="37"/>
      <c r="KI44" s="66"/>
      <c r="KJ44" s="21"/>
      <c r="KK44" s="140"/>
      <c r="KL44" s="111"/>
      <c r="KM44" s="37"/>
      <c r="KO44" s="66"/>
      <c r="KP44" s="21"/>
      <c r="KQ44" s="140"/>
      <c r="KR44" s="111"/>
      <c r="KS44" s="37"/>
      <c r="KU44" s="66"/>
      <c r="KV44" s="21"/>
      <c r="KW44" s="140"/>
      <c r="KX44" s="111"/>
      <c r="KY44" s="37"/>
      <c r="LA44" s="66"/>
      <c r="LB44" s="21"/>
      <c r="LC44" s="140"/>
      <c r="LD44" s="111"/>
      <c r="LE44" s="37"/>
      <c r="LG44" s="66"/>
      <c r="LH44" s="21"/>
      <c r="LI44" s="140"/>
      <c r="LJ44" s="111"/>
      <c r="LK44" s="37"/>
      <c r="LM44" s="66"/>
      <c r="LN44" s="21"/>
      <c r="LO44" s="140"/>
      <c r="LP44" s="111"/>
      <c r="LQ44" s="37"/>
      <c r="LS44" s="66"/>
      <c r="LT44" s="21"/>
      <c r="LU44" s="140"/>
      <c r="LV44" s="111"/>
      <c r="LW44" s="37"/>
      <c r="LY44" s="66"/>
      <c r="LZ44" s="21"/>
      <c r="MA44" s="140"/>
      <c r="MB44" s="111"/>
      <c r="MC44" s="37"/>
      <c r="ME44" s="66"/>
      <c r="MF44" s="21"/>
      <c r="MG44" s="140"/>
      <c r="MH44" s="111"/>
      <c r="MI44" s="37"/>
      <c r="MK44" s="66"/>
      <c r="ML44" s="21"/>
      <c r="MM44" s="140"/>
      <c r="MN44" s="111"/>
      <c r="MO44" s="37"/>
      <c r="MQ44" s="66"/>
      <c r="MR44" s="21"/>
      <c r="MS44" s="140"/>
      <c r="MT44" s="111"/>
      <c r="MU44" s="37"/>
      <c r="MW44" s="66"/>
      <c r="MX44" s="21"/>
      <c r="MY44" s="140"/>
      <c r="MZ44" s="111"/>
      <c r="NA44" s="37"/>
      <c r="NC44" s="66"/>
      <c r="ND44" s="21"/>
      <c r="NE44" s="140"/>
      <c r="NF44" s="111"/>
      <c r="NG44" s="37"/>
      <c r="NI44" s="66"/>
      <c r="NJ44" s="21"/>
      <c r="NK44" s="140"/>
      <c r="NL44" s="111"/>
      <c r="NM44" s="37"/>
      <c r="NO44" s="66"/>
      <c r="NP44" s="21"/>
      <c r="NQ44" s="140"/>
      <c r="NR44" s="111"/>
      <c r="NS44" s="37"/>
      <c r="NU44" s="66"/>
      <c r="NV44" s="21"/>
      <c r="NW44" s="140"/>
      <c r="NX44" s="111"/>
      <c r="NY44" s="37"/>
      <c r="OA44" s="66"/>
      <c r="OB44" s="21"/>
      <c r="OC44" s="140"/>
      <c r="OD44" s="111"/>
      <c r="OE44" s="37"/>
      <c r="OG44" s="66"/>
      <c r="OH44" s="21"/>
      <c r="OI44" s="140"/>
      <c r="OJ44" s="111"/>
      <c r="OK44" s="37"/>
      <c r="OM44" s="66"/>
      <c r="ON44" s="21"/>
      <c r="OO44" s="140"/>
      <c r="OP44" s="111"/>
      <c r="OQ44" s="37"/>
      <c r="OS44" s="66"/>
      <c r="OT44" s="21"/>
      <c r="OU44" s="140"/>
      <c r="OV44" s="111"/>
      <c r="OW44" s="37"/>
      <c r="OY44" s="66"/>
      <c r="OZ44" s="21"/>
      <c r="PA44" s="140"/>
      <c r="PB44" s="111"/>
      <c r="PC44" s="37"/>
    </row>
    <row r="45" spans="1:419">
      <c r="A45" s="52">
        <v>43921</v>
      </c>
      <c r="B45" s="52" t="s">
        <v>337</v>
      </c>
      <c r="C45" s="262">
        <f>[1]!i_dq_close(C$2,A45)</f>
        <v>3908.1019999999999</v>
      </c>
      <c r="D45" s="263">
        <v>1.224</v>
      </c>
      <c r="E45" s="263"/>
      <c r="G45" s="49">
        <v>44581</v>
      </c>
      <c r="H45" s="28" t="s">
        <v>335</v>
      </c>
      <c r="I45" s="140">
        <f>[1]!i_dq_close(I$2,G45)</f>
        <v>0</v>
      </c>
      <c r="J45">
        <v>0.999</v>
      </c>
      <c r="M45" s="66">
        <v>44876</v>
      </c>
      <c r="N45" s="21" t="s">
        <v>1630</v>
      </c>
      <c r="O45" s="140">
        <f>[1]!i_dq_close(O$2,M45)</f>
        <v>4184.1625999999997</v>
      </c>
      <c r="P45" s="111">
        <v>1.2989999999999999</v>
      </c>
      <c r="S45" s="66">
        <v>44858</v>
      </c>
      <c r="T45" s="21" t="s">
        <v>1621</v>
      </c>
      <c r="U45" s="140">
        <f>[1]!i_dq_close(U$2,S45)</f>
        <v>4014.5981000000002</v>
      </c>
      <c r="V45" s="111">
        <v>0.97119999999999995</v>
      </c>
      <c r="Y45" s="66">
        <v>44854</v>
      </c>
      <c r="Z45" s="21" t="s">
        <v>1621</v>
      </c>
      <c r="AA45" s="140">
        <f>[1]!i_dq_close(AA$2,Y45)</f>
        <v>406.81330000000003</v>
      </c>
      <c r="AB45" s="111">
        <v>1.1843000025184141</v>
      </c>
      <c r="AE45" s="66">
        <v>44832</v>
      </c>
      <c r="AF45" s="21" t="s">
        <v>1622</v>
      </c>
      <c r="AG45" s="140">
        <f>[1]!i_dq_close(AG$2,AE45)</f>
        <v>4151.3467000000001</v>
      </c>
      <c r="AH45" s="111">
        <v>2.4206000031596902</v>
      </c>
      <c r="AI45" s="45">
        <v>923488.94</v>
      </c>
      <c r="AK45" s="66">
        <v>44830</v>
      </c>
      <c r="AL45" s="21" t="s">
        <v>1622</v>
      </c>
      <c r="AM45" s="140">
        <f>[1]!i_dq_close(AM$2,AK45)</f>
        <v>4164.3971000000001</v>
      </c>
      <c r="AN45" s="111">
        <v>0.95099999999999996</v>
      </c>
      <c r="AO45" s="33">
        <v>1122964.6299999999</v>
      </c>
      <c r="AQ45" s="66">
        <v>44817</v>
      </c>
      <c r="AR45" s="21" t="s">
        <v>1622</v>
      </c>
      <c r="AS45" s="140">
        <f>[1]!i_dq_close(AS$2,AQ45)</f>
        <v>4476.2960999999996</v>
      </c>
      <c r="AT45" s="111">
        <v>1.9670000000000001</v>
      </c>
      <c r="AW45" s="66">
        <v>44811</v>
      </c>
      <c r="AX45" s="21" t="s">
        <v>1622</v>
      </c>
      <c r="AY45" s="140">
        <f>[1]!i_dq_close(AY$2,AW45)</f>
        <v>420.5104</v>
      </c>
      <c r="AZ45" s="111">
        <v>1.0086999999999999</v>
      </c>
      <c r="BC45" s="66">
        <v>44811</v>
      </c>
      <c r="BD45" s="21" t="s">
        <v>1622</v>
      </c>
      <c r="BE45" s="140">
        <f>[1]!i_dq_close(BE$2,BC45)</f>
        <v>4430.6913000000004</v>
      </c>
      <c r="BF45" s="111">
        <v>1.0051000000000001</v>
      </c>
      <c r="BI45" s="66">
        <v>44796</v>
      </c>
      <c r="BJ45" s="21" t="s">
        <v>1623</v>
      </c>
      <c r="BK45" s="140">
        <f>[1]!i_dq_close(BK$2,BI45)</f>
        <v>4546.6342000000004</v>
      </c>
      <c r="BL45" s="111">
        <v>2.2869999999999999</v>
      </c>
      <c r="BO45" s="66">
        <v>44790</v>
      </c>
      <c r="BP45" s="21" t="s">
        <v>1623</v>
      </c>
      <c r="BQ45" s="140">
        <f>[1]!i_dq_close(BQ$2,BO45)</f>
        <v>4597.0513000000001</v>
      </c>
      <c r="BR45" s="111">
        <v>1.6379999999999999</v>
      </c>
      <c r="BT45" s="33"/>
      <c r="BU45" s="66">
        <v>44788</v>
      </c>
      <c r="BV45" s="21" t="s">
        <v>1623</v>
      </c>
      <c r="BW45" s="140">
        <f>[1]!i_dq_close(BW$2,BU45)</f>
        <v>428.45280000000002</v>
      </c>
      <c r="BX45" s="111">
        <v>1.2296</v>
      </c>
      <c r="CA45" s="66">
        <v>44784</v>
      </c>
      <c r="CB45" s="21" t="s">
        <v>1623</v>
      </c>
      <c r="CC45" s="140">
        <f>[1]!i_dq_close(CC$2,CA45)</f>
        <v>4568.3040000000001</v>
      </c>
      <c r="CD45" s="111">
        <v>1.1024</v>
      </c>
      <c r="CG45" s="66">
        <v>44763</v>
      </c>
      <c r="CH45" s="21" t="s">
        <v>638</v>
      </c>
      <c r="CI45" s="140">
        <f>[1]!i_dq_close(CI$2,CG45)</f>
        <v>4586.6541999999999</v>
      </c>
      <c r="CJ45" s="111">
        <v>1.5468999999999999</v>
      </c>
      <c r="CM45" s="66">
        <v>44753</v>
      </c>
      <c r="CN45" s="21" t="s">
        <v>638</v>
      </c>
      <c r="CO45" s="140">
        <f>[1]!i_dq_close(CO$2,CM45)</f>
        <v>21124.2</v>
      </c>
      <c r="CP45" s="111">
        <v>1.0049999999999999</v>
      </c>
      <c r="CS45" s="66">
        <v>44735</v>
      </c>
      <c r="CT45" s="21" t="s">
        <v>570</v>
      </c>
      <c r="CU45" s="140">
        <f>[1]!i_dq_close(CU$2,CS45)</f>
        <v>412.23919999999998</v>
      </c>
      <c r="CV45" s="111">
        <v>1.0409999999999999</v>
      </c>
      <c r="CY45" s="66">
        <v>44729</v>
      </c>
      <c r="CZ45" s="21" t="s">
        <v>570</v>
      </c>
      <c r="DA45" s="140">
        <f>[1]!i_dq_close(DA$2,CY45)</f>
        <v>4640.6382999999996</v>
      </c>
      <c r="DB45" s="111">
        <v>5.4842000000000004</v>
      </c>
      <c r="DE45" s="66">
        <v>44714</v>
      </c>
      <c r="DF45" s="21" t="s">
        <v>570</v>
      </c>
      <c r="DG45" s="140">
        <f>[1]!i_dq_close(DG$2,DE45)</f>
        <v>4418.9745999999996</v>
      </c>
      <c r="DH45" s="111">
        <v>3.4489999999999998</v>
      </c>
      <c r="DK45" s="66">
        <v>44713</v>
      </c>
      <c r="DL45" s="21" t="s">
        <v>570</v>
      </c>
      <c r="DM45" s="140">
        <f>[1]!i_dq_close(DM$2,DK45)</f>
        <v>4404.1841000000004</v>
      </c>
      <c r="DN45" s="111">
        <v>3.3327</v>
      </c>
      <c r="DQ45" s="66">
        <v>44711</v>
      </c>
      <c r="DR45" s="21" t="s">
        <v>535</v>
      </c>
      <c r="DS45" s="140">
        <f>[1]!i_dq_close(DS$2,DQ45)</f>
        <v>402.1952</v>
      </c>
      <c r="DT45" s="111">
        <v>1.8627</v>
      </c>
      <c r="DW45" s="66">
        <v>44707</v>
      </c>
      <c r="DX45" s="21" t="s">
        <v>535</v>
      </c>
      <c r="DY45" s="140">
        <f>[1]!i_dq_close(DY$2,DW45)</f>
        <v>20116.2</v>
      </c>
      <c r="DZ45" s="112">
        <v>2.1040000000000001</v>
      </c>
      <c r="EC45" s="58">
        <v>44677</v>
      </c>
      <c r="ED45" s="21" t="s">
        <v>334</v>
      </c>
      <c r="EE45" s="140">
        <f>[1]!i_dq_close(EE$2,EC45)</f>
        <v>4020.951</v>
      </c>
      <c r="EF45" s="111">
        <v>1.0049999999999999</v>
      </c>
      <c r="EI45" s="49">
        <v>44652</v>
      </c>
      <c r="EJ45" s="21" t="s">
        <v>334</v>
      </c>
      <c r="EK45" s="140">
        <f>[1]!i_dq_close(EK$2,EI45)</f>
        <v>22039.55</v>
      </c>
      <c r="EL45">
        <v>1.873</v>
      </c>
      <c r="EO45" s="49">
        <v>44623</v>
      </c>
      <c r="EP45" s="28" t="s">
        <v>337</v>
      </c>
      <c r="EQ45" s="140">
        <f>[1]!i_dq_close(EQ$2,EO45)</f>
        <v>4934.7047000000002</v>
      </c>
      <c r="ER45">
        <v>0.98599999999999999</v>
      </c>
      <c r="EU45" s="49">
        <v>44615</v>
      </c>
      <c r="EV45" s="28" t="s">
        <v>344</v>
      </c>
      <c r="EW45" s="140">
        <f>[1]!i_dq_close(EW$2,EU45)</f>
        <v>4998.2251999999999</v>
      </c>
      <c r="EX45">
        <v>0.98699999999999999</v>
      </c>
      <c r="FA45" s="49">
        <v>44613</v>
      </c>
      <c r="FB45" s="28" t="s">
        <v>344</v>
      </c>
      <c r="FC45" s="140">
        <f>[1]!i_dq_close(FC$2,FA45)</f>
        <v>5003.9387999999999</v>
      </c>
      <c r="FD45">
        <v>0.97299999999999998</v>
      </c>
      <c r="FG45" s="49">
        <v>44608</v>
      </c>
      <c r="FH45" s="28" t="s">
        <v>344</v>
      </c>
      <c r="FI45" s="140">
        <f>[1]!i_dq_close(FI$2,FG45)</f>
        <v>4973.9498000000003</v>
      </c>
      <c r="FJ45">
        <v>1.1224000000000001</v>
      </c>
      <c r="FM45" s="49">
        <v>44606</v>
      </c>
      <c r="FN45" s="28" t="s">
        <v>344</v>
      </c>
      <c r="FO45" s="140">
        <f>[1]!i_dq_close(FO$2,FM45)</f>
        <v>4906.1818999999996</v>
      </c>
      <c r="FP45">
        <v>1.3226</v>
      </c>
      <c r="FS45" s="54">
        <v>44600</v>
      </c>
      <c r="FT45" s="28" t="s">
        <v>344</v>
      </c>
      <c r="FU45" s="140">
        <f>[1]!i_dq_close(FU$2,FS45)</f>
        <v>431.3159</v>
      </c>
      <c r="FV45">
        <v>1.2774000000000001</v>
      </c>
      <c r="FW45" s="7"/>
      <c r="FY45" s="49">
        <v>44557</v>
      </c>
      <c r="FZ45" s="28" t="s">
        <v>336</v>
      </c>
      <c r="GA45" s="140">
        <f>[1]!i_dq_close(GA$2,FY45)</f>
        <v>5308.8037000000004</v>
      </c>
      <c r="GB45">
        <v>1.57</v>
      </c>
      <c r="GE45" s="49">
        <v>44557</v>
      </c>
      <c r="GF45" s="28" t="s">
        <v>336</v>
      </c>
      <c r="GG45" s="140">
        <f>[1]!i_dq_close(GG$2,GE45)</f>
        <v>3080.8892999999998</v>
      </c>
      <c r="GH45">
        <v>0.99950000000000006</v>
      </c>
      <c r="GK45" s="58">
        <v>44536</v>
      </c>
      <c r="GL45" s="28" t="s">
        <v>336</v>
      </c>
      <c r="GM45" s="140">
        <f>[1]!i_dq_close(GM$2,GK45)</f>
        <v>5282.2015000000001</v>
      </c>
      <c r="GN45" s="44">
        <v>5.5979999999999999</v>
      </c>
      <c r="GQ45" s="58">
        <v>44522</v>
      </c>
      <c r="GR45" s="28" t="s">
        <v>342</v>
      </c>
      <c r="GS45" s="140">
        <f>[1]!i_dq_close(GS$2,GQ45)</f>
        <v>24951.34</v>
      </c>
      <c r="GT45" s="21">
        <v>1.0074000000000001</v>
      </c>
      <c r="GW45" s="58">
        <v>44522</v>
      </c>
      <c r="GX45" s="28" t="s">
        <v>342</v>
      </c>
      <c r="GY45" s="140">
        <f>[1]!i_dq_close(GY$2,GW45)</f>
        <v>5300.9228999999996</v>
      </c>
      <c r="GZ45" s="21">
        <v>2.7810999999999999</v>
      </c>
      <c r="HC45" s="58">
        <v>44511</v>
      </c>
      <c r="HD45" s="141" t="s">
        <v>342</v>
      </c>
      <c r="HE45" s="140">
        <f>[1]!i_dq_close(HE$2,HC45)</f>
        <v>5265.4081999999999</v>
      </c>
      <c r="HF45">
        <v>5.9710000000000001</v>
      </c>
      <c r="HI45" s="58">
        <v>44487</v>
      </c>
      <c r="HJ45" s="141" t="s">
        <v>341</v>
      </c>
      <c r="HK45" s="140">
        <f>[1]!i_dq_close(HK$2,HI45)</f>
        <v>25409.75</v>
      </c>
      <c r="HL45" s="44">
        <v>0.91400000000000003</v>
      </c>
      <c r="HO45" s="59">
        <v>44426</v>
      </c>
      <c r="HP45" s="141" t="s">
        <v>339</v>
      </c>
      <c r="HQ45" s="140">
        <f>[1]!i_dq_close(HQ$2,HO45)</f>
        <v>5229.8486999999996</v>
      </c>
      <c r="HR45" s="75">
        <v>1.4837</v>
      </c>
      <c r="HS45" s="33"/>
      <c r="HU45" s="59">
        <v>44887</v>
      </c>
      <c r="HV45" s="141" t="s">
        <v>342</v>
      </c>
      <c r="HW45" s="140">
        <f>[1]!i_dq_close(HW$2,HU45)</f>
        <v>4166.4138000000003</v>
      </c>
      <c r="HX45" s="75">
        <v>1.5840000000000001</v>
      </c>
      <c r="HY45" s="33"/>
      <c r="IA45" s="43">
        <v>44896</v>
      </c>
      <c r="IB45" s="141" t="s">
        <v>336</v>
      </c>
      <c r="IC45" s="140">
        <f>[1]!i_dq_close(IC$2,IA45)</f>
        <v>4279.3801999999996</v>
      </c>
      <c r="ID45" s="44">
        <v>1.0069999999999999</v>
      </c>
      <c r="IE45" s="33"/>
      <c r="IG45" s="43">
        <v>44910</v>
      </c>
      <c r="IH45" s="141" t="s">
        <v>1624</v>
      </c>
      <c r="II45" s="140">
        <f>[1]!i_dq_close(II$2,IG45)</f>
        <v>4311.0010000000002</v>
      </c>
      <c r="IJ45" s="44">
        <v>2.2574000000000001</v>
      </c>
      <c r="IK45" s="33"/>
      <c r="IM45" s="43">
        <v>44921</v>
      </c>
      <c r="IN45" s="141" t="s">
        <v>1624</v>
      </c>
      <c r="IO45" s="140">
        <f>[1]!i_dq_close(IO$2,IM45)</f>
        <v>4176.0355</v>
      </c>
      <c r="IP45" s="44">
        <v>0.98780000000000001</v>
      </c>
      <c r="IQ45" s="33"/>
      <c r="IS45" s="59">
        <v>44930</v>
      </c>
      <c r="IT45" s="141" t="s">
        <v>1625</v>
      </c>
      <c r="IU45" s="140">
        <f>[1]!i_dq_close(IU$2,IS45)</f>
        <v>4235.9718999999996</v>
      </c>
      <c r="IV45" s="44">
        <v>1.8239000000000001</v>
      </c>
      <c r="IW45" s="33"/>
      <c r="IY45" s="43">
        <v>44938</v>
      </c>
      <c r="IZ45" s="141" t="s">
        <v>1625</v>
      </c>
      <c r="JA45" s="140">
        <f>[1]!i_dq_close(JA$2,IY45)</f>
        <v>4348.5348999999997</v>
      </c>
      <c r="JB45" s="44">
        <v>0.89300000000000002</v>
      </c>
      <c r="JC45" s="33"/>
      <c r="JE45" s="43">
        <v>44945</v>
      </c>
      <c r="JF45" s="141" t="s">
        <v>1625</v>
      </c>
      <c r="JG45" s="140">
        <f>[1]!i_dq_close(JG$2,JE45)</f>
        <v>4494.8031000000001</v>
      </c>
      <c r="JH45" s="44">
        <v>2.2050000000000001</v>
      </c>
      <c r="JI45" s="33"/>
      <c r="JK45" s="66"/>
      <c r="JL45" s="21"/>
      <c r="JM45" s="140"/>
      <c r="JN45" s="112"/>
      <c r="JQ45" s="66"/>
      <c r="JR45" s="21"/>
      <c r="JS45" s="140"/>
      <c r="JT45" s="111"/>
      <c r="JW45" s="66"/>
      <c r="JX45" s="21"/>
      <c r="JY45" s="140"/>
      <c r="JZ45" s="111"/>
      <c r="KC45" s="66"/>
      <c r="KD45" s="21"/>
      <c r="KE45" s="140"/>
      <c r="KF45" s="111"/>
      <c r="KI45" s="66"/>
      <c r="KJ45" s="21"/>
      <c r="KK45" s="140"/>
      <c r="KL45" s="111"/>
      <c r="KO45" s="66"/>
      <c r="KP45" s="21"/>
      <c r="KQ45" s="140"/>
      <c r="KR45" s="111"/>
      <c r="KU45" s="66"/>
      <c r="KV45" s="21"/>
      <c r="KW45" s="140"/>
      <c r="KX45" s="111"/>
      <c r="LA45" s="66"/>
      <c r="LB45" s="21"/>
      <c r="LC45" s="140"/>
      <c r="LD45" s="111"/>
      <c r="LG45" s="66"/>
      <c r="LH45" s="21"/>
      <c r="LI45" s="140"/>
      <c r="LJ45" s="111"/>
      <c r="LM45" s="66"/>
      <c r="LN45" s="21"/>
      <c r="LO45" s="140"/>
      <c r="LP45" s="111"/>
      <c r="LS45" s="66"/>
      <c r="LT45" s="21"/>
      <c r="LU45" s="140"/>
      <c r="LV45" s="111"/>
      <c r="LY45" s="66"/>
      <c r="LZ45" s="21"/>
      <c r="MA45" s="140"/>
      <c r="MB45" s="111"/>
      <c r="ME45" s="66"/>
      <c r="MF45" s="21"/>
      <c r="MG45" s="140"/>
      <c r="MH45" s="111"/>
      <c r="MK45" s="66"/>
      <c r="ML45" s="21"/>
      <c r="MM45" s="140"/>
      <c r="MN45" s="111"/>
      <c r="MQ45" s="66"/>
      <c r="MR45" s="21"/>
      <c r="MS45" s="140"/>
      <c r="MT45" s="111"/>
      <c r="MW45" s="66"/>
      <c r="MX45" s="21"/>
      <c r="MY45" s="140"/>
      <c r="MZ45" s="111"/>
      <c r="NC45" s="66"/>
      <c r="ND45" s="21"/>
      <c r="NE45" s="140"/>
      <c r="NF45" s="111"/>
      <c r="NI45" s="66"/>
      <c r="NJ45" s="21"/>
      <c r="NK45" s="140"/>
      <c r="NL45" s="111"/>
      <c r="NO45" s="66"/>
      <c r="NP45" s="21"/>
      <c r="NQ45" s="140"/>
      <c r="NR45" s="111"/>
      <c r="NU45" s="66"/>
      <c r="NV45" s="21"/>
      <c r="NW45" s="140"/>
      <c r="NX45" s="111"/>
      <c r="OA45" s="66"/>
      <c r="OB45" s="21"/>
      <c r="OC45" s="140"/>
      <c r="OD45" s="111"/>
      <c r="OG45" s="66"/>
      <c r="OH45" s="21"/>
      <c r="OI45" s="140"/>
      <c r="OJ45" s="111"/>
      <c r="OM45" s="66"/>
      <c r="ON45" s="21"/>
      <c r="OO45" s="140"/>
      <c r="OP45" s="111"/>
      <c r="OS45" s="66"/>
      <c r="OT45" s="21"/>
      <c r="OU45" s="140"/>
      <c r="OV45" s="111"/>
      <c r="OY45" s="66"/>
      <c r="OZ45" s="21"/>
      <c r="PA45" s="140"/>
      <c r="PB45" s="111"/>
    </row>
    <row r="46" spans="1:419">
      <c r="A46" s="52">
        <v>43923</v>
      </c>
      <c r="B46" s="52" t="s">
        <v>334</v>
      </c>
      <c r="C46" s="262">
        <f>[1]!i_dq_close(C$2,A46)</f>
        <v>3967.0252</v>
      </c>
      <c r="D46" s="263">
        <v>1.2370000000000001</v>
      </c>
      <c r="E46" s="263"/>
      <c r="G46" s="49">
        <v>44582</v>
      </c>
      <c r="H46" s="28" t="s">
        <v>335</v>
      </c>
      <c r="I46" s="140">
        <f>[1]!i_dq_close(I$2,G46)</f>
        <v>0</v>
      </c>
      <c r="J46">
        <v>0.997</v>
      </c>
      <c r="M46" s="66">
        <v>44879</v>
      </c>
      <c r="N46" s="21" t="s">
        <v>1630</v>
      </c>
      <c r="O46" s="140">
        <f>[1]!i_dq_close(O$2,M46)</f>
        <v>4187.0944</v>
      </c>
      <c r="P46" s="111">
        <v>1.292</v>
      </c>
      <c r="S46" s="66">
        <v>44859</v>
      </c>
      <c r="T46" s="21" t="s">
        <v>1621</v>
      </c>
      <c r="U46" s="140">
        <f>[1]!i_dq_close(U$2,S46)</f>
        <v>4004.9411</v>
      </c>
      <c r="V46" s="111">
        <v>0.97299999999999998</v>
      </c>
      <c r="Y46" s="66">
        <v>44855</v>
      </c>
      <c r="Z46" s="21" t="s">
        <v>1621</v>
      </c>
      <c r="AA46" s="140">
        <f>[1]!i_dq_close(AA$2,Y46)</f>
        <v>406.61509999999998</v>
      </c>
      <c r="AB46" s="111">
        <v>1.1782999999999999</v>
      </c>
      <c r="AE46" s="66">
        <v>44833</v>
      </c>
      <c r="AF46" s="21" t="s">
        <v>1622</v>
      </c>
      <c r="AG46" s="140">
        <f>[1]!i_dq_close(AG$2,AE46)</f>
        <v>4150.4885999999997</v>
      </c>
      <c r="AH46" s="111">
        <v>2.3927999999999998</v>
      </c>
      <c r="AI46" s="45">
        <v>923488.94</v>
      </c>
      <c r="AK46" s="66">
        <v>44831</v>
      </c>
      <c r="AL46" s="21" t="s">
        <v>1622</v>
      </c>
      <c r="AM46" s="140">
        <f>[1]!i_dq_close(AM$2,AK46)</f>
        <v>4230.0271000000002</v>
      </c>
      <c r="AN46" s="111">
        <v>0.95299999999999996</v>
      </c>
      <c r="AO46" s="33">
        <v>1122964.6299999999</v>
      </c>
      <c r="AQ46" s="66">
        <v>44818</v>
      </c>
      <c r="AR46" s="21" t="s">
        <v>1622</v>
      </c>
      <c r="AS46" s="140">
        <f>[1]!i_dq_close(AS$2,AQ46)</f>
        <v>4429.9755999999998</v>
      </c>
      <c r="AT46" s="111">
        <v>1.9605999999999999</v>
      </c>
      <c r="AW46" s="66">
        <v>44812</v>
      </c>
      <c r="AX46" s="21" t="s">
        <v>1622</v>
      </c>
      <c r="AY46" s="140">
        <f>[1]!i_dq_close(AY$2,AW46)</f>
        <v>418.37290000000002</v>
      </c>
      <c r="AZ46" s="111">
        <v>1.0054000000000001</v>
      </c>
      <c r="BC46" s="66">
        <v>44812</v>
      </c>
      <c r="BD46" s="21" t="s">
        <v>1622</v>
      </c>
      <c r="BE46" s="140">
        <f>[1]!i_dq_close(BE$2,BC46)</f>
        <v>4411.4146000000001</v>
      </c>
      <c r="BF46" s="111">
        <v>1.0049999999999999</v>
      </c>
      <c r="BI46" s="66">
        <v>44797</v>
      </c>
      <c r="BJ46" s="21" t="s">
        <v>1623</v>
      </c>
      <c r="BK46" s="140">
        <f>[1]!i_dq_close(BK$2,BI46)</f>
        <v>4450.0689000000002</v>
      </c>
      <c r="BL46" s="111">
        <v>2.254</v>
      </c>
      <c r="BO46" s="66">
        <v>44791</v>
      </c>
      <c r="BP46" s="21" t="s">
        <v>1623</v>
      </c>
      <c r="BQ46" s="140">
        <f>[1]!i_dq_close(BQ$2,BO46)</f>
        <v>4562.5783000000001</v>
      </c>
      <c r="BR46" s="111">
        <v>1.625</v>
      </c>
      <c r="BT46" s="33"/>
      <c r="BU46" s="66">
        <v>44789</v>
      </c>
      <c r="BV46" s="21" t="s">
        <v>1623</v>
      </c>
      <c r="BW46" s="140">
        <f>[1]!i_dq_close(BW$2,BU46)</f>
        <v>429.76589999999999</v>
      </c>
      <c r="BX46" s="111">
        <v>1.2386999999999999</v>
      </c>
      <c r="CA46" s="66">
        <v>44785</v>
      </c>
      <c r="CB46" s="21" t="s">
        <v>1623</v>
      </c>
      <c r="CC46" s="140">
        <f>[1]!i_dq_close(CC$2,CA46)</f>
        <v>4563.0582000000004</v>
      </c>
      <c r="CD46" s="111">
        <v>1.0918000000000001</v>
      </c>
      <c r="CG46" s="66">
        <v>44764</v>
      </c>
      <c r="CH46" s="21" t="s">
        <v>638</v>
      </c>
      <c r="CI46" s="140">
        <f>[1]!i_dq_close(CI$2,CG46)</f>
        <v>4578.09</v>
      </c>
      <c r="CJ46" s="111">
        <v>1.5512999999999999</v>
      </c>
      <c r="CM46" s="66">
        <v>44754</v>
      </c>
      <c r="CN46" s="21" t="s">
        <v>638</v>
      </c>
      <c r="CO46" s="140">
        <f>[1]!i_dq_close(CO$2,CM46)</f>
        <v>20844.740000000002</v>
      </c>
      <c r="CP46" s="111">
        <v>0.98799999999999999</v>
      </c>
      <c r="CS46" s="66">
        <v>44736</v>
      </c>
      <c r="CT46" s="21" t="s">
        <v>570</v>
      </c>
      <c r="CU46" s="140">
        <f>[1]!i_dq_close(CU$2,CS46)</f>
        <v>414.41379999999998</v>
      </c>
      <c r="CV46" s="111">
        <v>1.0449999999999999</v>
      </c>
      <c r="CY46" s="66">
        <v>44732</v>
      </c>
      <c r="CZ46" s="21" t="s">
        <v>570</v>
      </c>
      <c r="DA46" s="140">
        <f>[1]!i_dq_close(DA$2,CY46)</f>
        <v>4660.5947999999999</v>
      </c>
      <c r="DB46" s="111">
        <v>5.6078000000000001</v>
      </c>
      <c r="DE46" s="66">
        <v>44718</v>
      </c>
      <c r="DF46" s="21" t="s">
        <v>570</v>
      </c>
      <c r="DG46" s="140">
        <f>[1]!i_dq_close(DG$2,DE46)</f>
        <v>4500.8329999999996</v>
      </c>
      <c r="DH46" s="111">
        <v>3.4940000000000002</v>
      </c>
      <c r="DK46" s="66">
        <v>44714</v>
      </c>
      <c r="DL46" s="21" t="s">
        <v>570</v>
      </c>
      <c r="DM46" s="140">
        <f>[1]!i_dq_close(DM$2,DK46)</f>
        <v>4418.9745999999996</v>
      </c>
      <c r="DN46" s="111">
        <v>3.3109999999999999</v>
      </c>
      <c r="DQ46" s="66">
        <v>44712</v>
      </c>
      <c r="DR46" s="21" t="s">
        <v>535</v>
      </c>
      <c r="DS46" s="140">
        <f>[1]!i_dq_close(DS$2,DQ46)</f>
        <v>403.19630000000001</v>
      </c>
      <c r="DT46" s="111">
        <v>1.8667</v>
      </c>
      <c r="DW46" s="66">
        <v>44708</v>
      </c>
      <c r="DX46" s="21" t="s">
        <v>535</v>
      </c>
      <c r="DY46" s="140">
        <f>[1]!i_dq_close(DY$2,DW46)</f>
        <v>20697.36</v>
      </c>
      <c r="DZ46" s="112">
        <v>2.1040000000000001</v>
      </c>
      <c r="EC46" s="58">
        <v>44678</v>
      </c>
      <c r="ED46" s="21" t="s">
        <v>334</v>
      </c>
      <c r="EE46" s="140">
        <f>[1]!i_dq_close(EE$2,EC46)</f>
        <v>4147.8602000000001</v>
      </c>
      <c r="EF46" s="111">
        <v>1.034</v>
      </c>
      <c r="EI46" s="49">
        <v>44657</v>
      </c>
      <c r="EJ46" s="21" t="s">
        <v>334</v>
      </c>
      <c r="EK46" s="140">
        <f>[1]!i_dq_close(EK$2,EI46)</f>
        <v>22080.52</v>
      </c>
      <c r="EL46">
        <v>1.8320000000000001</v>
      </c>
      <c r="EO46" s="49">
        <v>44624</v>
      </c>
      <c r="EP46" s="28" t="s">
        <v>337</v>
      </c>
      <c r="EQ46" s="140">
        <f>[1]!i_dq_close(EQ$2,EO46)</f>
        <v>4879.6507000000001</v>
      </c>
      <c r="ER46">
        <v>0.98199999999999998</v>
      </c>
      <c r="EU46" s="49">
        <v>44616</v>
      </c>
      <c r="EV46" s="28" t="s">
        <v>344</v>
      </c>
      <c r="EW46" s="140">
        <f>[1]!i_dq_close(EW$2,EU46)</f>
        <v>4899.8710000000001</v>
      </c>
      <c r="EX46">
        <v>0.98550000000000004</v>
      </c>
      <c r="FA46" s="49">
        <v>44614</v>
      </c>
      <c r="FB46" s="28" t="s">
        <v>344</v>
      </c>
      <c r="FC46" s="140">
        <f>[1]!i_dq_close(FC$2,FA46)</f>
        <v>4940.1639999999998</v>
      </c>
      <c r="FD46">
        <v>0.97199999999999998</v>
      </c>
      <c r="FG46" s="49">
        <v>44609</v>
      </c>
      <c r="FH46" s="28" t="s">
        <v>344</v>
      </c>
      <c r="FI46" s="140">
        <f>[1]!i_dq_close(FI$2,FG46)</f>
        <v>4982.5623999999998</v>
      </c>
      <c r="FJ46">
        <v>1.1317999999999999</v>
      </c>
      <c r="FM46" s="49">
        <v>44607</v>
      </c>
      <c r="FN46" s="28" t="s">
        <v>344</v>
      </c>
      <c r="FO46" s="140">
        <f>[1]!i_dq_close(FO$2,FM46)</f>
        <v>4957.2093000000004</v>
      </c>
      <c r="FP46">
        <v>1.3069</v>
      </c>
      <c r="FS46" s="49">
        <v>44601</v>
      </c>
      <c r="FT46" s="28" t="s">
        <v>344</v>
      </c>
      <c r="FU46" s="140">
        <f>[1]!i_dq_close(FU$2,FS46)</f>
        <v>435.4015</v>
      </c>
      <c r="FV46">
        <v>1.2914000000000001</v>
      </c>
      <c r="FY46" s="49">
        <v>44558</v>
      </c>
      <c r="FZ46" s="28" t="s">
        <v>336</v>
      </c>
      <c r="GA46" s="140">
        <f>[1]!i_dq_close(GA$2,FY46)</f>
        <v>5341.2038000000002</v>
      </c>
      <c r="GB46">
        <v>1.5839000000000001</v>
      </c>
      <c r="GE46" s="49">
        <v>44558</v>
      </c>
      <c r="GF46" s="28" t="s">
        <v>336</v>
      </c>
      <c r="GG46" s="140">
        <f>[1]!i_dq_close(GG$2,GE46)</f>
        <v>3088.6345000000001</v>
      </c>
      <c r="GH46">
        <v>0.99709999999999999</v>
      </c>
      <c r="GK46" s="49">
        <v>44537</v>
      </c>
      <c r="GL46" s="28" t="s">
        <v>336</v>
      </c>
      <c r="GM46" s="140">
        <f>[1]!i_dq_close(GM$2,GK46)</f>
        <v>5300.125</v>
      </c>
      <c r="GN46" s="7">
        <v>5.593</v>
      </c>
      <c r="GQ46" s="58">
        <v>44523</v>
      </c>
      <c r="GR46" s="28" t="s">
        <v>342</v>
      </c>
      <c r="GS46" s="140">
        <f>[1]!i_dq_close(GS$2,GQ46)</f>
        <v>24651.58</v>
      </c>
      <c r="GT46" s="21">
        <v>1.012</v>
      </c>
      <c r="GW46" s="58">
        <v>44523</v>
      </c>
      <c r="GX46" s="28" t="s">
        <v>342</v>
      </c>
      <c r="GY46" s="140">
        <f>[1]!i_dq_close(GY$2,GW46)</f>
        <v>5302.8275000000003</v>
      </c>
      <c r="GZ46" s="21">
        <v>2.7509999999999999</v>
      </c>
      <c r="HC46" s="49">
        <v>44512</v>
      </c>
      <c r="HD46" s="141" t="s">
        <v>342</v>
      </c>
      <c r="HE46" s="140">
        <f>[1]!i_dq_close(HE$2,HC46)</f>
        <v>5263.6647999999996</v>
      </c>
      <c r="HF46">
        <v>6.1020000000000003</v>
      </c>
      <c r="HI46" s="58">
        <v>44488</v>
      </c>
      <c r="HJ46" s="141" t="s">
        <v>341</v>
      </c>
      <c r="HK46" s="140">
        <f>[1]!i_dq_close(HK$2,HI46)</f>
        <v>25787.21</v>
      </c>
      <c r="HL46" s="21">
        <v>0.93600000000000005</v>
      </c>
      <c r="HO46" s="59">
        <v>44427</v>
      </c>
      <c r="HP46" s="20" t="s">
        <v>339</v>
      </c>
      <c r="HQ46" s="140">
        <f>[1]!i_dq_close(HQ$2,HO46)</f>
        <v>5204.7896000000001</v>
      </c>
      <c r="HR46" s="21">
        <v>1.4713000000000001</v>
      </c>
      <c r="HS46" s="33"/>
      <c r="HU46" s="59">
        <v>44888</v>
      </c>
      <c r="HV46" s="20" t="s">
        <v>342</v>
      </c>
      <c r="HW46" s="140">
        <f>[1]!i_dq_close(HW$2,HU46)</f>
        <v>4167.8986999999997</v>
      </c>
      <c r="HX46" s="21">
        <v>1.5860000000000001</v>
      </c>
      <c r="HY46" s="33"/>
      <c r="IA46" s="43">
        <v>44897</v>
      </c>
      <c r="IB46" s="141" t="s">
        <v>336</v>
      </c>
      <c r="IC46" s="140">
        <f>[1]!i_dq_close(IC$2,IA46)</f>
        <v>4256.7224999999999</v>
      </c>
      <c r="ID46" s="44">
        <v>1.0069999999999999</v>
      </c>
      <c r="IE46" s="33"/>
      <c r="IG46" s="43">
        <v>44911</v>
      </c>
      <c r="IH46" s="141" t="s">
        <v>1624</v>
      </c>
      <c r="II46" s="140">
        <f>[1]!i_dq_close(II$2,IG46)</f>
        <v>4307.5222999999996</v>
      </c>
      <c r="IJ46" s="44">
        <v>2.2370999999999999</v>
      </c>
      <c r="IK46" s="33"/>
      <c r="IM46" s="43">
        <v>44922</v>
      </c>
      <c r="IN46" s="141" t="s">
        <v>1624</v>
      </c>
      <c r="IO46" s="140">
        <f>[1]!i_dq_close(IO$2,IM46)</f>
        <v>4219.6733999999997</v>
      </c>
      <c r="IP46" s="44">
        <v>0.98780000000000001</v>
      </c>
      <c r="IQ46" s="33"/>
      <c r="IS46" s="59">
        <v>44931</v>
      </c>
      <c r="IT46" s="141" t="s">
        <v>1625</v>
      </c>
      <c r="IU46" s="140">
        <f>[1]!i_dq_close(IU$2,IS46)</f>
        <v>4307.7605999999996</v>
      </c>
      <c r="IV46" s="44">
        <v>1.8416999999999999</v>
      </c>
      <c r="IW46" s="33"/>
      <c r="IY46" s="43">
        <v>44939</v>
      </c>
      <c r="IZ46" s="141" t="s">
        <v>1625</v>
      </c>
      <c r="JA46" s="140">
        <f>[1]!i_dq_close(JA$2,IY46)</f>
        <v>4402.0011999999997</v>
      </c>
      <c r="JB46" s="44">
        <v>0.89900000000000002</v>
      </c>
      <c r="JC46" s="33"/>
      <c r="JE46" s="43">
        <v>44946</v>
      </c>
      <c r="JF46" s="141" t="s">
        <v>1625</v>
      </c>
      <c r="JG46" s="140">
        <f>[1]!i_dq_close(JG$2,JE46)</f>
        <v>4524.0456999999997</v>
      </c>
      <c r="JH46" s="44">
        <v>2.2277</v>
      </c>
      <c r="JI46" s="33"/>
      <c r="JK46" s="66"/>
      <c r="JL46" s="21"/>
      <c r="JM46" s="140"/>
      <c r="JN46" s="111"/>
      <c r="JQ46" s="66"/>
      <c r="JR46" s="21"/>
      <c r="JS46" s="140"/>
      <c r="JT46" s="111"/>
      <c r="JW46" s="66"/>
      <c r="JX46" s="21"/>
      <c r="JY46" s="140"/>
      <c r="JZ46" s="111"/>
      <c r="KC46" s="66"/>
      <c r="KD46" s="21"/>
      <c r="KE46" s="140"/>
      <c r="KF46" s="111"/>
      <c r="KI46" s="66"/>
      <c r="KJ46" s="21"/>
      <c r="KK46" s="140"/>
      <c r="KL46" s="111"/>
      <c r="KO46" s="66"/>
      <c r="KP46" s="21"/>
      <c r="KQ46" s="140"/>
      <c r="KR46" s="111"/>
      <c r="KU46" s="66"/>
      <c r="KV46" s="21"/>
      <c r="KW46" s="140"/>
      <c r="KX46" s="111"/>
      <c r="LA46" s="66"/>
      <c r="LB46" s="21"/>
      <c r="LC46" s="140"/>
      <c r="LD46" s="111"/>
      <c r="LG46" s="66"/>
      <c r="LH46" s="21"/>
      <c r="LI46" s="140"/>
      <c r="LJ46" s="111"/>
      <c r="LM46" s="66"/>
      <c r="LN46" s="21"/>
      <c r="LO46" s="140"/>
      <c r="LP46" s="111"/>
      <c r="LS46" s="66"/>
      <c r="LT46" s="21"/>
      <c r="LU46" s="140"/>
      <c r="LV46" s="111"/>
      <c r="LY46" s="66"/>
      <c r="LZ46" s="21"/>
      <c r="MA46" s="140"/>
      <c r="MB46" s="111"/>
      <c r="ME46" s="66"/>
      <c r="MF46" s="21"/>
      <c r="MG46" s="140"/>
      <c r="MH46" s="111"/>
      <c r="MK46" s="66"/>
      <c r="ML46" s="21"/>
      <c r="MM46" s="140"/>
      <c r="MN46" s="111"/>
      <c r="MQ46" s="66"/>
      <c r="MR46" s="21"/>
      <c r="MS46" s="140"/>
      <c r="MT46" s="111"/>
      <c r="MW46" s="66"/>
      <c r="MX46" s="21"/>
      <c r="MY46" s="140"/>
      <c r="MZ46" s="111"/>
      <c r="NC46" s="66"/>
      <c r="ND46" s="21"/>
      <c r="NE46" s="140"/>
      <c r="NF46" s="111"/>
      <c r="NI46" s="66"/>
      <c r="NJ46" s="21"/>
      <c r="NK46" s="140"/>
      <c r="NL46" s="111"/>
      <c r="NO46" s="66"/>
      <c r="NP46" s="21"/>
      <c r="NQ46" s="140"/>
      <c r="NR46" s="111"/>
      <c r="NU46" s="66"/>
      <c r="NV46" s="21"/>
      <c r="NW46" s="140"/>
      <c r="NX46" s="111"/>
      <c r="OA46" s="66"/>
      <c r="OB46" s="21"/>
      <c r="OC46" s="140"/>
      <c r="OD46" s="111"/>
      <c r="OG46" s="66"/>
      <c r="OH46" s="21"/>
      <c r="OI46" s="140"/>
      <c r="OJ46" s="111"/>
      <c r="OM46" s="66"/>
      <c r="ON46" s="21"/>
      <c r="OO46" s="140"/>
      <c r="OP46" s="111"/>
      <c r="OS46" s="66"/>
      <c r="OT46" s="21"/>
      <c r="OU46" s="140"/>
      <c r="OV46" s="111"/>
      <c r="OY46" s="66"/>
      <c r="OZ46" s="21"/>
      <c r="PA46" s="140"/>
      <c r="PB46" s="111"/>
    </row>
    <row r="47" spans="1:419">
      <c r="A47" s="52">
        <v>43924</v>
      </c>
      <c r="B47" s="52" t="s">
        <v>334</v>
      </c>
      <c r="C47" s="262">
        <f>[1]!i_dq_close(C$2,A47)</f>
        <v>3942.3056000000001</v>
      </c>
      <c r="D47" s="263">
        <v>1.2330000000000001</v>
      </c>
      <c r="E47" s="263"/>
      <c r="G47" s="49">
        <v>44585</v>
      </c>
      <c r="H47" s="28" t="s">
        <v>335</v>
      </c>
      <c r="I47" s="140">
        <f>[1]!i_dq_close(I$2,G47)</f>
        <v>0</v>
      </c>
      <c r="J47">
        <v>1.002</v>
      </c>
      <c r="M47" s="66">
        <v>44880</v>
      </c>
      <c r="N47" s="21" t="s">
        <v>1630</v>
      </c>
      <c r="O47" s="140">
        <f>[1]!i_dq_close(O$2,M47)</f>
        <v>4264.8360000000002</v>
      </c>
      <c r="P47" s="111">
        <v>1.292</v>
      </c>
      <c r="S47" s="66">
        <v>44860</v>
      </c>
      <c r="T47" s="21" t="s">
        <v>1621</v>
      </c>
      <c r="U47" s="140">
        <f>[1]!i_dq_close(U$2,S47)</f>
        <v>4047.0933</v>
      </c>
      <c r="V47" s="111">
        <v>0.9738</v>
      </c>
      <c r="Y47" s="66">
        <v>44858</v>
      </c>
      <c r="Z47" s="21" t="s">
        <v>1621</v>
      </c>
      <c r="AA47" s="140">
        <f>[1]!i_dq_close(AA$2,Y47)</f>
        <v>402.74790000000002</v>
      </c>
      <c r="AB47" s="111">
        <v>1.1614</v>
      </c>
      <c r="AE47" s="66">
        <v>44834</v>
      </c>
      <c r="AF47" s="21" t="s">
        <v>1622</v>
      </c>
      <c r="AG47" s="140">
        <f>[1]!i_dq_close(AG$2,AE47)</f>
        <v>4122.0351000000001</v>
      </c>
      <c r="AH47" s="111">
        <v>2.3919999999999999</v>
      </c>
      <c r="AI47" s="45">
        <v>923488.94</v>
      </c>
      <c r="AK47" s="66">
        <v>44832</v>
      </c>
      <c r="AL47" s="21" t="s">
        <v>1622</v>
      </c>
      <c r="AM47" s="140">
        <f>[1]!i_dq_close(AM$2,AK47)</f>
        <v>4151.3467000000001</v>
      </c>
      <c r="AN47" s="111">
        <v>0.94799999999999995</v>
      </c>
      <c r="AO47" s="33">
        <v>1122964.6299999999</v>
      </c>
      <c r="AQ47" s="66">
        <v>44819</v>
      </c>
      <c r="AR47" s="21" t="s">
        <v>1622</v>
      </c>
      <c r="AS47" s="140">
        <f>[1]!i_dq_close(AS$2,AQ47)</f>
        <v>4373.4669999999996</v>
      </c>
      <c r="AT47" s="111">
        <v>1.95</v>
      </c>
      <c r="AW47" s="66">
        <v>44813</v>
      </c>
      <c r="AX47" s="21" t="s">
        <v>1622</v>
      </c>
      <c r="AY47" s="140">
        <f>[1]!i_dq_close(AY$2,AW47)</f>
        <v>418.5609</v>
      </c>
      <c r="AZ47" s="111">
        <v>1.0044999999999999</v>
      </c>
      <c r="BC47" s="66">
        <v>44813</v>
      </c>
      <c r="BD47" s="21" t="s">
        <v>1622</v>
      </c>
      <c r="BE47" s="140">
        <f>[1]!i_dq_close(BE$2,BC47)</f>
        <v>4465.1010999999999</v>
      </c>
      <c r="BF47" s="111">
        <v>1.0056</v>
      </c>
      <c r="BI47" s="66">
        <v>44798</v>
      </c>
      <c r="BJ47" s="21" t="s">
        <v>1623</v>
      </c>
      <c r="BK47" s="140">
        <f>[1]!i_dq_close(BK$2,BI47)</f>
        <v>4484.4516999999996</v>
      </c>
      <c r="BL47" s="111">
        <v>2.246</v>
      </c>
      <c r="BO47" s="66">
        <v>44792</v>
      </c>
      <c r="BP47" s="21" t="s">
        <v>1623</v>
      </c>
      <c r="BQ47" s="140">
        <f>[1]!i_dq_close(BQ$2,BO47)</f>
        <v>4525.1674999999996</v>
      </c>
      <c r="BR47" s="111">
        <v>1.605</v>
      </c>
      <c r="BT47" s="33"/>
      <c r="BU47" s="66">
        <v>44790</v>
      </c>
      <c r="BV47" s="21" t="s">
        <v>1623</v>
      </c>
      <c r="BW47" s="140">
        <f>[1]!i_dq_close(BW$2,BU47)</f>
        <v>430.6816</v>
      </c>
      <c r="BX47" s="111">
        <v>1.2413000000000001</v>
      </c>
      <c r="CA47" s="66">
        <v>44788</v>
      </c>
      <c r="CB47" s="21" t="s">
        <v>1623</v>
      </c>
      <c r="CC47" s="140">
        <f>[1]!i_dq_close(CC$2,CA47)</f>
        <v>4562.5023000000001</v>
      </c>
      <c r="CD47" s="111">
        <v>1.0994999999999999</v>
      </c>
      <c r="CG47" s="66">
        <v>44767</v>
      </c>
      <c r="CH47" s="21" t="s">
        <v>638</v>
      </c>
      <c r="CI47" s="140">
        <f>[1]!i_dq_close(CI$2,CG47)</f>
        <v>4546.8293000000003</v>
      </c>
      <c r="CJ47" s="111">
        <v>1.5353000000000001</v>
      </c>
      <c r="CM47" s="66">
        <v>44755</v>
      </c>
      <c r="CN47" s="21" t="s">
        <v>638</v>
      </c>
      <c r="CO47" s="140">
        <f>[1]!i_dq_close(CO$2,CM47)</f>
        <v>20797.95</v>
      </c>
      <c r="CP47" s="111">
        <v>0.98799999999999999</v>
      </c>
      <c r="CS47" s="66">
        <v>44739</v>
      </c>
      <c r="CT47" s="21" t="s">
        <v>570</v>
      </c>
      <c r="CU47" s="140">
        <f>[1]!i_dq_close(CU$2,CS47)</f>
        <v>417.45920000000001</v>
      </c>
      <c r="CV47" s="111">
        <v>1.052</v>
      </c>
      <c r="CY47" s="66">
        <v>44733</v>
      </c>
      <c r="CZ47" s="21" t="s">
        <v>570</v>
      </c>
      <c r="DA47" s="140">
        <f>[1]!i_dq_close(DA$2,CY47)</f>
        <v>4647.1080000000002</v>
      </c>
      <c r="DB47" s="111">
        <v>5.5945</v>
      </c>
      <c r="DE47" s="66">
        <v>44719</v>
      </c>
      <c r="DF47" s="21" t="s">
        <v>570</v>
      </c>
      <c r="DG47" s="140">
        <f>[1]!i_dq_close(DG$2,DE47)</f>
        <v>4511.3995000000004</v>
      </c>
      <c r="DH47" s="111">
        <v>3.4529999999999998</v>
      </c>
      <c r="DK47" s="66">
        <v>44718</v>
      </c>
      <c r="DL47" s="21" t="s">
        <v>570</v>
      </c>
      <c r="DM47" s="140">
        <f>[1]!i_dq_close(DM$2,DK47)</f>
        <v>4500.8329999999996</v>
      </c>
      <c r="DN47" s="111">
        <v>3.2837000000000001</v>
      </c>
      <c r="DQ47" s="66">
        <v>44713</v>
      </c>
      <c r="DR47" s="21" t="s">
        <v>570</v>
      </c>
      <c r="DS47" s="140">
        <f>[1]!i_dq_close(DS$2,DQ47)</f>
        <v>402.79509999999999</v>
      </c>
      <c r="DT47" s="111">
        <v>1.8694</v>
      </c>
      <c r="DW47" s="66">
        <v>44711</v>
      </c>
      <c r="DX47" s="21" t="s">
        <v>535</v>
      </c>
      <c r="DY47" s="140">
        <f>[1]!i_dq_close(DY$2,DW47)</f>
        <v>21123.93</v>
      </c>
      <c r="DZ47" s="111">
        <v>2.1480000000000001</v>
      </c>
      <c r="EC47" s="58">
        <v>44679</v>
      </c>
      <c r="ED47" s="21" t="s">
        <v>334</v>
      </c>
      <c r="EE47" s="140">
        <f>[1]!i_dq_close(EE$2,EC47)</f>
        <v>4165.6907000000001</v>
      </c>
      <c r="EF47" s="111">
        <v>1.03</v>
      </c>
      <c r="EI47" s="49">
        <v>44658</v>
      </c>
      <c r="EJ47" s="21" t="s">
        <v>334</v>
      </c>
      <c r="EK47" s="140">
        <f>[1]!i_dq_close(EK$2,EI47)</f>
        <v>21808.98</v>
      </c>
      <c r="EL47">
        <v>1.7889999999999999</v>
      </c>
      <c r="EO47" s="49">
        <v>44627</v>
      </c>
      <c r="EP47" s="28" t="s">
        <v>337</v>
      </c>
      <c r="EQ47" s="140">
        <f>[1]!i_dq_close(EQ$2,EO47)</f>
        <v>4736.4718000000003</v>
      </c>
      <c r="ER47">
        <v>0.97</v>
      </c>
      <c r="EU47" s="49">
        <v>44617</v>
      </c>
      <c r="EV47" s="28" t="s">
        <v>344</v>
      </c>
      <c r="EW47" s="140">
        <f>[1]!i_dq_close(EW$2,EU47)</f>
        <v>4945.6112000000003</v>
      </c>
      <c r="EX47">
        <v>0.98680000000000001</v>
      </c>
      <c r="FA47" s="49">
        <v>44615</v>
      </c>
      <c r="FB47" s="28" t="s">
        <v>344</v>
      </c>
      <c r="FC47" s="140">
        <f>[1]!i_dq_close(FC$2,FA47)</f>
        <v>4998.2251999999999</v>
      </c>
      <c r="FD47">
        <v>0.98199999999999998</v>
      </c>
      <c r="FG47" s="49">
        <v>44610</v>
      </c>
      <c r="FH47" s="28" t="s">
        <v>344</v>
      </c>
      <c r="FI47" s="140">
        <f>[1]!i_dq_close(FI$2,FG47)</f>
        <v>5012.2416999999996</v>
      </c>
      <c r="FJ47">
        <v>1.1292</v>
      </c>
      <c r="FM47" s="49">
        <v>44608</v>
      </c>
      <c r="FN47" s="28" t="s">
        <v>344</v>
      </c>
      <c r="FO47" s="140">
        <f>[1]!i_dq_close(FO$2,FM47)</f>
        <v>4973.9498000000003</v>
      </c>
      <c r="FP47">
        <v>1.3246</v>
      </c>
      <c r="FS47" s="49">
        <v>44602</v>
      </c>
      <c r="FT47" s="28" t="s">
        <v>344</v>
      </c>
      <c r="FU47" s="140">
        <f>[1]!i_dq_close(FU$2,FS47)</f>
        <v>436.64569999999998</v>
      </c>
      <c r="FV47">
        <v>1.2910999999999999</v>
      </c>
      <c r="FY47" s="49">
        <v>44559</v>
      </c>
      <c r="FZ47" s="28" t="s">
        <v>336</v>
      </c>
      <c r="GA47" s="140">
        <f>[1]!i_dq_close(GA$2,FY47)</f>
        <v>5275.0168999999996</v>
      </c>
      <c r="GB47">
        <v>1.5563</v>
      </c>
      <c r="GE47" s="49">
        <v>44559</v>
      </c>
      <c r="GF47" s="28" t="s">
        <v>336</v>
      </c>
      <c r="GG47" s="140">
        <f>[1]!i_dq_close(GG$2,GE47)</f>
        <v>3076.6777000000002</v>
      </c>
      <c r="GH47">
        <v>0.99480000000000002</v>
      </c>
      <c r="GK47" s="49">
        <v>44538</v>
      </c>
      <c r="GL47" s="28" t="s">
        <v>336</v>
      </c>
      <c r="GM47" s="140">
        <f>[1]!i_dq_close(GM$2,GK47)</f>
        <v>5377.4757</v>
      </c>
      <c r="GN47" s="7">
        <v>5.6349999999999998</v>
      </c>
      <c r="GQ47" s="58">
        <v>44524</v>
      </c>
      <c r="GR47" s="28" t="s">
        <v>342</v>
      </c>
      <c r="GS47" s="140">
        <f>[1]!i_dq_close(GS$2,GQ47)</f>
        <v>24685.5</v>
      </c>
      <c r="GT47" s="21">
        <v>1.0064</v>
      </c>
      <c r="GW47" s="58">
        <v>44524</v>
      </c>
      <c r="GX47" s="28" t="s">
        <v>342</v>
      </c>
      <c r="GY47" s="140">
        <f>[1]!i_dq_close(GY$2,GW47)</f>
        <v>5304.5738000000001</v>
      </c>
      <c r="GZ47" s="21">
        <v>2.7399</v>
      </c>
      <c r="HC47" s="49">
        <v>44515</v>
      </c>
      <c r="HD47" s="141" t="s">
        <v>342</v>
      </c>
      <c r="HE47" s="140">
        <f>[1]!i_dq_close(HE$2,HC47)</f>
        <v>5248.2761</v>
      </c>
      <c r="HF47">
        <v>6.0030000000000001</v>
      </c>
      <c r="HI47" s="58">
        <v>44489</v>
      </c>
      <c r="HJ47" s="141" t="s">
        <v>341</v>
      </c>
      <c r="HK47" s="140">
        <f>[1]!i_dq_close(HK$2,HI47)</f>
        <v>26136.02</v>
      </c>
      <c r="HL47" s="21">
        <v>0.92800000000000005</v>
      </c>
      <c r="HO47" s="59">
        <v>44428</v>
      </c>
      <c r="HP47" s="20" t="s">
        <v>339</v>
      </c>
      <c r="HQ47" s="140">
        <f>[1]!i_dq_close(HQ$2,HO47)</f>
        <v>5124.3069999999998</v>
      </c>
      <c r="HR47" s="21">
        <v>1.399</v>
      </c>
      <c r="HS47" s="33"/>
      <c r="HU47" s="43">
        <v>44889</v>
      </c>
      <c r="HV47" s="20" t="s">
        <v>1630</v>
      </c>
      <c r="HW47" s="140">
        <f>[1]!i_dq_close(HW$2,HU47)</f>
        <v>4155.0478999999996</v>
      </c>
      <c r="HX47" s="21">
        <v>1.5860000000000001</v>
      </c>
      <c r="HY47" s="33"/>
      <c r="IA47" s="43">
        <v>44900</v>
      </c>
      <c r="IB47" s="141" t="s">
        <v>336</v>
      </c>
      <c r="IC47" s="140">
        <f>[1]!i_dq_close(IC$2,IA47)</f>
        <v>4327.0653000000002</v>
      </c>
      <c r="ID47" s="21">
        <v>1.0149999999999999</v>
      </c>
      <c r="IE47" s="33"/>
      <c r="IG47" s="43">
        <v>44914</v>
      </c>
      <c r="IH47" s="141" t="s">
        <v>1624</v>
      </c>
      <c r="II47" s="140">
        <f>[1]!i_dq_close(II$2,IG47)</f>
        <v>4233.2809999999999</v>
      </c>
      <c r="IJ47" s="21">
        <v>2.2162000000000002</v>
      </c>
      <c r="IK47" s="33"/>
      <c r="IM47" s="43">
        <v>44923</v>
      </c>
      <c r="IN47" s="141" t="s">
        <v>1624</v>
      </c>
      <c r="IO47" s="140">
        <f>[1]!i_dq_close(IO$2,IM47)</f>
        <v>4201.9503000000004</v>
      </c>
      <c r="IP47" s="44">
        <v>0.98780000000000001</v>
      </c>
      <c r="IQ47" s="33"/>
      <c r="IS47" s="43">
        <v>44932</v>
      </c>
      <c r="IT47" s="141" t="s">
        <v>1625</v>
      </c>
      <c r="IU47" s="140">
        <f>[1]!i_dq_close(IU$2,IS47)</f>
        <v>4318.1531000000004</v>
      </c>
      <c r="IV47" s="44">
        <v>1.8613999999999999</v>
      </c>
      <c r="IW47" s="33"/>
      <c r="IY47" s="43">
        <v>44942</v>
      </c>
      <c r="IZ47" s="141" t="s">
        <v>1625</v>
      </c>
      <c r="JA47" s="140">
        <f>[1]!i_dq_close(JA$2,IY47)</f>
        <v>4465.9520000000002</v>
      </c>
      <c r="JB47" s="44">
        <v>0.89800000000000002</v>
      </c>
      <c r="JC47" s="33"/>
      <c r="JE47" s="43">
        <v>44956</v>
      </c>
      <c r="JF47" s="141" t="s">
        <v>1625</v>
      </c>
      <c r="JG47" s="140">
        <f>[1]!i_dq_close(JG$2,JE47)</f>
        <v>4545.9003000000002</v>
      </c>
      <c r="JH47" s="44">
        <v>2.2423999999999999</v>
      </c>
      <c r="JI47" s="33"/>
      <c r="JK47" s="66"/>
      <c r="JL47" s="21"/>
      <c r="JM47" s="140"/>
      <c r="JN47" s="111"/>
      <c r="JQ47" s="66"/>
      <c r="JR47" s="21"/>
      <c r="JS47" s="140"/>
      <c r="JT47" s="111"/>
      <c r="JW47" s="66"/>
      <c r="JX47" s="21"/>
      <c r="JY47" s="140"/>
      <c r="JZ47" s="111"/>
      <c r="KC47" s="66"/>
      <c r="KD47" s="21"/>
      <c r="KE47" s="140"/>
      <c r="KF47" s="111"/>
      <c r="KI47" s="66"/>
      <c r="KJ47" s="21"/>
      <c r="KK47" s="140"/>
      <c r="KL47" s="111"/>
      <c r="KO47" s="66"/>
      <c r="KP47" s="21"/>
      <c r="KQ47" s="140"/>
      <c r="KR47" s="111"/>
      <c r="KU47" s="66"/>
      <c r="KV47" s="21"/>
      <c r="KW47" s="140"/>
      <c r="KX47" s="111"/>
      <c r="LA47" s="66"/>
      <c r="LB47" s="21"/>
      <c r="LC47" s="140"/>
      <c r="LD47" s="111"/>
      <c r="LG47" s="66"/>
      <c r="LH47" s="21"/>
      <c r="LI47" s="140"/>
      <c r="LJ47" s="111"/>
      <c r="LM47" s="66"/>
      <c r="LN47" s="21"/>
      <c r="LO47" s="140"/>
      <c r="LP47" s="111"/>
      <c r="LS47" s="66"/>
      <c r="LT47" s="21"/>
      <c r="LU47" s="140"/>
      <c r="LV47" s="111"/>
      <c r="LY47" s="66"/>
      <c r="LZ47" s="21"/>
      <c r="MA47" s="140"/>
      <c r="MB47" s="111"/>
      <c r="ME47" s="66"/>
      <c r="MF47" s="21"/>
      <c r="MG47" s="140"/>
      <c r="MH47" s="111"/>
      <c r="MK47" s="66"/>
      <c r="ML47" s="21"/>
      <c r="MM47" s="140"/>
      <c r="MN47" s="111"/>
      <c r="MQ47" s="66"/>
      <c r="MR47" s="21"/>
      <c r="MS47" s="140"/>
      <c r="MT47" s="111"/>
      <c r="MW47" s="66"/>
      <c r="MX47" s="21"/>
      <c r="MY47" s="140"/>
      <c r="MZ47" s="111"/>
      <c r="NC47" s="66"/>
      <c r="ND47" s="21"/>
      <c r="NE47" s="140"/>
      <c r="NF47" s="111"/>
      <c r="NI47" s="66"/>
      <c r="NJ47" s="21"/>
      <c r="NK47" s="140"/>
      <c r="NL47" s="111"/>
      <c r="NO47" s="66"/>
      <c r="NP47" s="21"/>
      <c r="NQ47" s="140"/>
      <c r="NR47" s="111"/>
      <c r="NU47" s="66"/>
      <c r="NV47" s="21"/>
      <c r="NW47" s="140"/>
      <c r="NX47" s="111"/>
      <c r="OA47" s="66"/>
      <c r="OB47" s="21"/>
      <c r="OC47" s="140"/>
      <c r="OD47" s="111"/>
      <c r="OG47" s="66"/>
      <c r="OH47" s="21"/>
      <c r="OI47" s="140"/>
      <c r="OJ47" s="111"/>
      <c r="OM47" s="66"/>
      <c r="ON47" s="21"/>
      <c r="OO47" s="140"/>
      <c r="OP47" s="111"/>
      <c r="OS47" s="66"/>
      <c r="OT47" s="21"/>
      <c r="OU47" s="140"/>
      <c r="OV47" s="111"/>
      <c r="OY47" s="66"/>
      <c r="OZ47" s="21"/>
      <c r="PA47" s="140"/>
      <c r="PB47" s="111"/>
    </row>
    <row r="48" spans="1:419">
      <c r="A48" s="52">
        <v>43928</v>
      </c>
      <c r="B48" s="52" t="s">
        <v>334</v>
      </c>
      <c r="C48" s="262">
        <f>[1]!i_dq_close(C$2,A48)</f>
        <v>4040.7111</v>
      </c>
      <c r="D48" s="263">
        <v>1.25</v>
      </c>
      <c r="E48" s="263"/>
      <c r="G48" s="49">
        <v>44586</v>
      </c>
      <c r="H48" s="28" t="s">
        <v>335</v>
      </c>
      <c r="I48" s="140">
        <f>[1]!i_dq_close(I$2,G48)</f>
        <v>0</v>
      </c>
      <c r="J48">
        <v>0.98699999999999999</v>
      </c>
      <c r="M48" s="66">
        <v>44881</v>
      </c>
      <c r="N48" s="21" t="s">
        <v>1630</v>
      </c>
      <c r="O48" s="140">
        <f>[1]!i_dq_close(O$2,M48)</f>
        <v>4233.2835999999998</v>
      </c>
      <c r="P48" s="111">
        <v>1.292</v>
      </c>
      <c r="S48" s="66">
        <v>44861</v>
      </c>
      <c r="T48" s="21" t="s">
        <v>1621</v>
      </c>
      <c r="U48" s="140">
        <f>[1]!i_dq_close(U$2,S48)</f>
        <v>4024.5419999999999</v>
      </c>
      <c r="V48" s="111">
        <v>0.9738</v>
      </c>
      <c r="Y48" s="66">
        <v>44859</v>
      </c>
      <c r="Z48" s="21" t="s">
        <v>1621</v>
      </c>
      <c r="AA48" s="140">
        <f>[1]!i_dq_close(AA$2,Y48)</f>
        <v>401.3</v>
      </c>
      <c r="AB48" s="111">
        <v>1.1543000000000001</v>
      </c>
      <c r="AE48" s="66">
        <v>44844</v>
      </c>
      <c r="AF48" s="21" t="s">
        <v>341</v>
      </c>
      <c r="AG48" s="140">
        <f>[1]!i_dq_close(AG$2,AE48)</f>
        <v>4039.5805999999998</v>
      </c>
      <c r="AH48" s="111">
        <v>2.3624999999999998</v>
      </c>
      <c r="AI48" s="45">
        <v>923488.94</v>
      </c>
      <c r="AK48" s="66">
        <v>44833</v>
      </c>
      <c r="AL48" s="21" t="s">
        <v>1622</v>
      </c>
      <c r="AM48" s="140">
        <f>[1]!i_dq_close(AM$2,AK48)</f>
        <v>4150.4885999999997</v>
      </c>
      <c r="AN48" s="111">
        <v>0.94799999999999995</v>
      </c>
      <c r="AO48" s="33">
        <v>1122964.6299999999</v>
      </c>
      <c r="AQ48" s="66">
        <v>44820</v>
      </c>
      <c r="AR48" s="21" t="s">
        <v>1622</v>
      </c>
      <c r="AS48" s="140">
        <f>[1]!i_dq_close(AS$2,AQ48)</f>
        <v>4269.1180000000004</v>
      </c>
      <c r="AT48" s="111">
        <v>1.9448000000000001</v>
      </c>
      <c r="AW48" s="66">
        <v>44817</v>
      </c>
      <c r="AX48" s="21" t="s">
        <v>1622</v>
      </c>
      <c r="AY48" s="140">
        <f>[1]!i_dq_close(AY$2,AW48)</f>
        <v>418.68419999999998</v>
      </c>
      <c r="AZ48" s="111">
        <v>1.0042</v>
      </c>
      <c r="BC48" s="66">
        <v>44817</v>
      </c>
      <c r="BD48" s="21" t="s">
        <v>1622</v>
      </c>
      <c r="BE48" s="140">
        <f>[1]!i_dq_close(BE$2,BC48)</f>
        <v>4476.2960999999996</v>
      </c>
      <c r="BF48" s="111">
        <v>1.0045999999999999</v>
      </c>
      <c r="BI48" s="66">
        <v>44799</v>
      </c>
      <c r="BJ48" s="21" t="s">
        <v>1623</v>
      </c>
      <c r="BK48" s="140">
        <f>[1]!i_dq_close(BK$2,BI48)</f>
        <v>4473.0267999999996</v>
      </c>
      <c r="BL48" s="111">
        <v>2.2440000000000002</v>
      </c>
      <c r="BO48" s="66">
        <v>44795</v>
      </c>
      <c r="BP48" s="21" t="s">
        <v>1623</v>
      </c>
      <c r="BQ48" s="140">
        <f>[1]!i_dq_close(BQ$2,BO48)</f>
        <v>4564.3263999999999</v>
      </c>
      <c r="BR48" s="111">
        <v>1.6279999999999999</v>
      </c>
      <c r="BT48" s="33"/>
      <c r="BU48" s="66">
        <v>44791</v>
      </c>
      <c r="BV48" s="21" t="s">
        <v>1623</v>
      </c>
      <c r="BW48" s="140">
        <f>[1]!i_dq_close(BW$2,BU48)</f>
        <v>427.77480000000003</v>
      </c>
      <c r="BX48" s="111">
        <v>1.2312000000000001</v>
      </c>
      <c r="CA48" s="66">
        <v>44789</v>
      </c>
      <c r="CB48" s="21" t="s">
        <v>1623</v>
      </c>
      <c r="CC48" s="140">
        <f>[1]!i_dq_close(CC$2,CA48)</f>
        <v>4560.0877</v>
      </c>
      <c r="CD48" s="111">
        <v>1.0899000000000001</v>
      </c>
      <c r="CG48" s="66">
        <v>44768</v>
      </c>
      <c r="CH48" s="21" t="s">
        <v>638</v>
      </c>
      <c r="CI48" s="140">
        <f>[1]!i_dq_close(CI$2,CG48)</f>
        <v>4587.6873999999998</v>
      </c>
      <c r="CJ48" s="111">
        <v>1.5501</v>
      </c>
      <c r="CM48" s="66">
        <v>44756</v>
      </c>
      <c r="CN48" s="21" t="s">
        <v>638</v>
      </c>
      <c r="CO48" s="140">
        <f>[1]!i_dq_close(CO$2,CM48)</f>
        <v>20751.21</v>
      </c>
      <c r="CP48" s="111">
        <v>0.99099999999999999</v>
      </c>
      <c r="CS48" s="66">
        <v>44740</v>
      </c>
      <c r="CT48" s="21" t="s">
        <v>570</v>
      </c>
      <c r="CU48" s="140">
        <f>[1]!i_dq_close(CU$2,CS48)</f>
        <v>419.82479999999998</v>
      </c>
      <c r="CV48" s="111">
        <v>1.0580000000000001</v>
      </c>
      <c r="CY48" s="66">
        <v>44734</v>
      </c>
      <c r="CZ48" s="21" t="s">
        <v>570</v>
      </c>
      <c r="DA48" s="140">
        <f>[1]!i_dq_close(DA$2,CY48)</f>
        <v>4584.9269000000004</v>
      </c>
      <c r="DB48" s="111">
        <v>5.5239000000000003</v>
      </c>
      <c r="DE48" s="66">
        <v>44720</v>
      </c>
      <c r="DF48" s="21" t="s">
        <v>570</v>
      </c>
      <c r="DG48" s="140">
        <f>[1]!i_dq_close(DG$2,DE48)</f>
        <v>4550.2753000000002</v>
      </c>
      <c r="DH48" s="111">
        <v>3.4780000000000002</v>
      </c>
      <c r="DK48" s="66">
        <v>44719</v>
      </c>
      <c r="DL48" s="21" t="s">
        <v>570</v>
      </c>
      <c r="DM48" s="140">
        <f>[1]!i_dq_close(DM$2,DK48)</f>
        <v>4511.3995000000004</v>
      </c>
      <c r="DN48" s="111">
        <v>3.3</v>
      </c>
      <c r="DQ48" s="66">
        <v>44714</v>
      </c>
      <c r="DR48" s="21" t="s">
        <v>570</v>
      </c>
      <c r="DS48" s="140">
        <f>[1]!i_dq_close(DS$2,DQ48)</f>
        <v>403.5181</v>
      </c>
      <c r="DT48" s="111">
        <v>1.8755999999999999</v>
      </c>
      <c r="DW48" s="49">
        <v>44712</v>
      </c>
      <c r="DX48" s="21" t="s">
        <v>535</v>
      </c>
      <c r="DY48" s="140">
        <f>[1]!i_dq_close(DY$2,DW48)</f>
        <v>21415.200000000001</v>
      </c>
      <c r="DZ48" s="111">
        <v>2.1589999999999998</v>
      </c>
      <c r="EC48" s="58">
        <v>44680</v>
      </c>
      <c r="ED48" s="21" t="s">
        <v>334</v>
      </c>
      <c r="EE48" s="140">
        <f>[1]!i_dq_close(EE$2,EC48)</f>
        <v>4280.2806</v>
      </c>
      <c r="EF48" s="111">
        <v>1.0640000000000001</v>
      </c>
      <c r="EI48" s="49">
        <v>44659</v>
      </c>
      <c r="EJ48" s="21" t="s">
        <v>334</v>
      </c>
      <c r="EK48" s="140">
        <f>[1]!i_dq_close(EK$2,EI48)</f>
        <v>21872.01</v>
      </c>
      <c r="EL48">
        <v>1.806</v>
      </c>
      <c r="EO48" s="49">
        <v>44628</v>
      </c>
      <c r="EP48" s="28" t="s">
        <v>337</v>
      </c>
      <c r="EQ48" s="140">
        <f>[1]!i_dq_close(EQ$2,EO48)</f>
        <v>4624.6763000000001</v>
      </c>
      <c r="ER48">
        <v>0.95899999999999996</v>
      </c>
      <c r="EU48" s="49">
        <v>44620</v>
      </c>
      <c r="EV48" s="28" t="s">
        <v>344</v>
      </c>
      <c r="EW48" s="140">
        <f>[1]!i_dq_close(EW$2,EU48)</f>
        <v>4958.2712000000001</v>
      </c>
      <c r="EX48">
        <v>0.98029999999999995</v>
      </c>
      <c r="FA48" s="49">
        <v>44616</v>
      </c>
      <c r="FB48" s="28" t="s">
        <v>344</v>
      </c>
      <c r="FC48" s="140">
        <f>[1]!i_dq_close(FC$2,FA48)</f>
        <v>4899.8710000000001</v>
      </c>
      <c r="FD48">
        <v>0.97599999999999998</v>
      </c>
      <c r="FG48" s="49">
        <v>44613</v>
      </c>
      <c r="FH48" s="28" t="s">
        <v>344</v>
      </c>
      <c r="FI48" s="140">
        <f>[1]!i_dq_close(FI$2,FG48)</f>
        <v>5003.9387999999999</v>
      </c>
      <c r="FJ48">
        <v>1.1272</v>
      </c>
      <c r="FM48" s="49">
        <v>44609</v>
      </c>
      <c r="FN48" s="28" t="s">
        <v>344</v>
      </c>
      <c r="FO48" s="140">
        <f>[1]!i_dq_close(FO$2,FM48)</f>
        <v>4982.5623999999998</v>
      </c>
      <c r="FP48">
        <v>1.3436999999999999</v>
      </c>
      <c r="FS48" s="49">
        <v>44603</v>
      </c>
      <c r="FT48" s="28" t="s">
        <v>344</v>
      </c>
      <c r="FU48" s="140">
        <f>[1]!i_dq_close(FU$2,FS48)</f>
        <v>433.8082</v>
      </c>
      <c r="FV48">
        <v>1.2810999999999999</v>
      </c>
      <c r="FY48" s="49">
        <v>44560</v>
      </c>
      <c r="FZ48" s="28" t="s">
        <v>336</v>
      </c>
      <c r="GA48" s="140">
        <f>[1]!i_dq_close(GA$2,FY48)</f>
        <v>5317.2741999999998</v>
      </c>
      <c r="GB48">
        <v>1.5659000000000001</v>
      </c>
      <c r="GE48" s="49">
        <v>44560</v>
      </c>
      <c r="GF48" s="28" t="s">
        <v>336</v>
      </c>
      <c r="GG48" s="140">
        <f>[1]!i_dq_close(GG$2,GE48)</f>
        <v>3085.7231999999999</v>
      </c>
      <c r="GH48">
        <v>0.99399999999999999</v>
      </c>
      <c r="GK48" s="49">
        <v>44539</v>
      </c>
      <c r="GL48" s="28" t="s">
        <v>336</v>
      </c>
      <c r="GM48" s="140">
        <f>[1]!i_dq_close(GM$2,GK48)</f>
        <v>5447.9031000000004</v>
      </c>
      <c r="GN48" s="7">
        <v>5.6749999999999998</v>
      </c>
      <c r="GQ48" s="58">
        <v>44525</v>
      </c>
      <c r="GR48" s="28" t="s">
        <v>342</v>
      </c>
      <c r="GS48" s="140">
        <f>[1]!i_dq_close(GS$2,GQ48)</f>
        <v>24740.16</v>
      </c>
      <c r="GT48" s="21">
        <v>1.0123</v>
      </c>
      <c r="GW48" s="58">
        <v>44525</v>
      </c>
      <c r="GX48" s="28" t="s">
        <v>342</v>
      </c>
      <c r="GY48" s="140">
        <f>[1]!i_dq_close(GY$2,GW48)</f>
        <v>5284.0699000000004</v>
      </c>
      <c r="GZ48" s="21">
        <v>2.7442000000000002</v>
      </c>
      <c r="HC48" s="49">
        <v>44516</v>
      </c>
      <c r="HD48" s="141" t="s">
        <v>342</v>
      </c>
      <c r="HE48" s="140">
        <f>[1]!i_dq_close(HE$2,HC48)</f>
        <v>5239.6358</v>
      </c>
      <c r="HF48">
        <v>6.0229999999999997</v>
      </c>
      <c r="HI48" s="58">
        <v>44490</v>
      </c>
      <c r="HJ48" s="141" t="s">
        <v>341</v>
      </c>
      <c r="HK48" s="140">
        <f>[1]!i_dq_close(HK$2,HI48)</f>
        <v>26017.53</v>
      </c>
      <c r="HL48" s="21">
        <v>0.92400000000000004</v>
      </c>
      <c r="HO48" s="59">
        <v>44431</v>
      </c>
      <c r="HP48" s="20" t="s">
        <v>339</v>
      </c>
      <c r="HQ48" s="140">
        <f>[1]!i_dq_close(HQ$2,HO48)</f>
        <v>5197.2901000000002</v>
      </c>
      <c r="HR48" s="21">
        <v>1.4089</v>
      </c>
      <c r="HS48" s="33"/>
      <c r="HU48" s="43">
        <v>44890</v>
      </c>
      <c r="HV48" s="20" t="s">
        <v>1630</v>
      </c>
      <c r="HW48" s="140">
        <f>[1]!i_dq_close(HW$2,HU48)</f>
        <v>4164.7946000000002</v>
      </c>
      <c r="HX48" s="21">
        <v>1.5860000000000001</v>
      </c>
      <c r="HY48" s="33"/>
      <c r="IA48" s="43">
        <v>44901</v>
      </c>
      <c r="IB48" s="141" t="s">
        <v>1624</v>
      </c>
      <c r="IC48" s="140">
        <f>[1]!i_dq_close(IC$2,IA48)</f>
        <v>4343.7743</v>
      </c>
      <c r="ID48" s="21">
        <v>1.016</v>
      </c>
      <c r="IE48" s="33"/>
      <c r="IG48" s="43">
        <v>44915</v>
      </c>
      <c r="IH48" s="141" t="s">
        <v>1624</v>
      </c>
      <c r="II48" s="140">
        <f>[1]!i_dq_close(II$2,IG48)</f>
        <v>4170.6633000000002</v>
      </c>
      <c r="IJ48" s="21">
        <v>2.1987000000000001</v>
      </c>
      <c r="IK48" s="33"/>
      <c r="IM48" s="43">
        <v>44924</v>
      </c>
      <c r="IN48" s="141" t="s">
        <v>1624</v>
      </c>
      <c r="IO48" s="140">
        <f>[1]!i_dq_close(IO$2,IM48)</f>
        <v>4189.3071</v>
      </c>
      <c r="IP48" s="44">
        <v>0.98780000000000001</v>
      </c>
      <c r="IQ48" s="33"/>
      <c r="IS48" s="43">
        <v>44935</v>
      </c>
      <c r="IT48" s="141" t="s">
        <v>1625</v>
      </c>
      <c r="IU48" s="140">
        <f>[1]!i_dq_close(IU$2,IS48)</f>
        <v>4349.1992</v>
      </c>
      <c r="IV48" s="44">
        <v>1.8757999999999999</v>
      </c>
      <c r="IW48" s="33"/>
      <c r="IY48" s="43">
        <v>44943</v>
      </c>
      <c r="IZ48" s="141" t="s">
        <v>1625</v>
      </c>
      <c r="JA48" s="140">
        <f>[1]!i_dq_close(JA$2,IY48)</f>
        <v>4466.5456000000004</v>
      </c>
      <c r="JB48" s="44">
        <v>0.9</v>
      </c>
      <c r="JC48" s="33"/>
      <c r="JE48" s="43">
        <v>44957</v>
      </c>
      <c r="JF48" s="141" t="s">
        <v>1625</v>
      </c>
      <c r="JG48" s="140">
        <f>[1]!i_dq_close(JG$2,JE48)</f>
        <v>4510.9566999999997</v>
      </c>
      <c r="JH48" s="44">
        <v>2.2511999999999999</v>
      </c>
      <c r="JI48" s="33"/>
      <c r="JK48" s="66"/>
      <c r="JL48" s="21"/>
      <c r="JM48" s="140"/>
      <c r="JN48" s="111"/>
      <c r="JQ48" s="66"/>
      <c r="JR48" s="21"/>
      <c r="JS48" s="140"/>
      <c r="JT48" s="111"/>
      <c r="JW48" s="66"/>
      <c r="JX48" s="21"/>
      <c r="JY48" s="140"/>
      <c r="JZ48" s="111"/>
      <c r="KC48" s="66"/>
      <c r="KD48" s="21"/>
      <c r="KE48" s="140"/>
      <c r="KF48" s="111"/>
      <c r="KI48" s="66"/>
      <c r="KJ48" s="21"/>
      <c r="KK48" s="140"/>
      <c r="KL48" s="111"/>
      <c r="KO48" s="66"/>
      <c r="KP48" s="21"/>
      <c r="KQ48" s="140"/>
      <c r="KR48" s="111"/>
      <c r="KU48" s="66"/>
      <c r="KV48" s="21"/>
      <c r="KW48" s="140"/>
      <c r="KX48" s="111"/>
      <c r="LA48" s="66"/>
      <c r="LB48" s="21"/>
      <c r="LC48" s="140"/>
      <c r="LD48" s="111"/>
      <c r="LG48" s="66"/>
      <c r="LH48" s="21"/>
      <c r="LI48" s="140"/>
      <c r="LJ48" s="111"/>
      <c r="LM48" s="66"/>
      <c r="LN48" s="21"/>
      <c r="LO48" s="140"/>
      <c r="LP48" s="111"/>
      <c r="LS48" s="66"/>
      <c r="LT48" s="21"/>
      <c r="LU48" s="140"/>
      <c r="LV48" s="111"/>
      <c r="LY48" s="66"/>
      <c r="LZ48" s="21"/>
      <c r="MA48" s="140"/>
      <c r="MB48" s="111"/>
      <c r="ME48" s="66"/>
      <c r="MF48" s="21"/>
      <c r="MG48" s="140"/>
      <c r="MH48" s="111"/>
      <c r="MK48" s="66"/>
      <c r="ML48" s="21"/>
      <c r="MM48" s="140"/>
      <c r="MN48" s="111"/>
      <c r="MQ48" s="66"/>
      <c r="MR48" s="21"/>
      <c r="MS48" s="140"/>
      <c r="MT48" s="111"/>
      <c r="MW48" s="66"/>
      <c r="MX48" s="21"/>
      <c r="MY48" s="140"/>
      <c r="MZ48" s="111"/>
      <c r="NC48" s="66"/>
      <c r="ND48" s="21"/>
      <c r="NE48" s="140"/>
      <c r="NF48" s="111"/>
      <c r="NI48" s="66"/>
      <c r="NJ48" s="21"/>
      <c r="NK48" s="140"/>
      <c r="NL48" s="111"/>
      <c r="NO48" s="66"/>
      <c r="NP48" s="21"/>
      <c r="NQ48" s="140"/>
      <c r="NR48" s="111"/>
      <c r="NU48" s="66"/>
      <c r="NV48" s="21"/>
      <c r="NW48" s="140"/>
      <c r="NX48" s="111"/>
      <c r="OA48" s="66"/>
      <c r="OB48" s="21"/>
      <c r="OC48" s="140"/>
      <c r="OD48" s="111"/>
      <c r="OG48" s="66"/>
      <c r="OH48" s="21"/>
      <c r="OI48" s="140"/>
      <c r="OJ48" s="111"/>
      <c r="OM48" s="66"/>
      <c r="ON48" s="21"/>
      <c r="OO48" s="140"/>
      <c r="OP48" s="111"/>
      <c r="OS48" s="66"/>
      <c r="OT48" s="21"/>
      <c r="OU48" s="140"/>
      <c r="OV48" s="111"/>
      <c r="OY48" s="66"/>
      <c r="OZ48" s="21"/>
      <c r="PA48" s="140"/>
      <c r="PB48" s="111"/>
    </row>
    <row r="49" spans="1:418">
      <c r="A49" s="52">
        <v>43929</v>
      </c>
      <c r="B49" s="52" t="s">
        <v>334</v>
      </c>
      <c r="C49" s="262">
        <f>[1]!i_dq_close(C$2,A49)</f>
        <v>4027.5437999999999</v>
      </c>
      <c r="D49" s="263">
        <v>1.2490000000000001</v>
      </c>
      <c r="E49" s="263"/>
      <c r="G49" s="49">
        <v>44587</v>
      </c>
      <c r="H49" s="28" t="s">
        <v>335</v>
      </c>
      <c r="I49" s="140">
        <f>[1]!i_dq_close(I$2,G49)</f>
        <v>0</v>
      </c>
      <c r="J49">
        <v>0.99299999999999999</v>
      </c>
      <c r="M49" s="66">
        <v>44882</v>
      </c>
      <c r="N49" s="21" t="s">
        <v>1630</v>
      </c>
      <c r="O49" s="140">
        <f>[1]!i_dq_close(O$2,M49)</f>
        <v>4222.8145000000004</v>
      </c>
      <c r="P49" s="111">
        <v>1.292</v>
      </c>
      <c r="S49" s="66">
        <v>44862</v>
      </c>
      <c r="T49" s="21" t="s">
        <v>1621</v>
      </c>
      <c r="U49" s="140">
        <f>[1]!i_dq_close(U$2,S49)</f>
        <v>3918.9967999999999</v>
      </c>
      <c r="V49" s="111">
        <v>0.9738</v>
      </c>
      <c r="Y49" s="66">
        <v>44860</v>
      </c>
      <c r="Z49" s="21" t="s">
        <v>1621</v>
      </c>
      <c r="AA49" s="140">
        <f>[1]!i_dq_close(AA$2,Y49)</f>
        <v>403.15100000000001</v>
      </c>
      <c r="AB49" s="111">
        <v>1.1657999999999999</v>
      </c>
      <c r="AE49" s="66">
        <v>44845</v>
      </c>
      <c r="AF49" s="21" t="s">
        <v>1621</v>
      </c>
      <c r="AG49" s="140">
        <f>[1]!i_dq_close(AG$2,AE49)</f>
        <v>4053.7725999999998</v>
      </c>
      <c r="AH49" s="111">
        <v>2.3757999999999999</v>
      </c>
      <c r="AI49" s="45">
        <v>923488.94</v>
      </c>
      <c r="AK49" s="66">
        <v>44834</v>
      </c>
      <c r="AL49" s="21" t="s">
        <v>1622</v>
      </c>
      <c r="AM49" s="140">
        <f>[1]!i_dq_close(AM$2,AK49)</f>
        <v>4122.0351000000001</v>
      </c>
      <c r="AN49" s="111">
        <v>0.94699999999999995</v>
      </c>
      <c r="AO49" s="33">
        <v>1122964.6299999999</v>
      </c>
      <c r="AQ49" s="66">
        <v>44823</v>
      </c>
      <c r="AR49" s="21" t="s">
        <v>1622</v>
      </c>
      <c r="AS49" s="140">
        <f>[1]!i_dq_close(AS$2,AQ49)</f>
        <v>4257.9368999999997</v>
      </c>
      <c r="AT49" s="111">
        <v>1.9418</v>
      </c>
      <c r="AW49" s="66">
        <v>44818</v>
      </c>
      <c r="AX49" s="21" t="s">
        <v>1622</v>
      </c>
      <c r="AY49" s="140">
        <f>[1]!i_dq_close(AY$2,AW49)</f>
        <v>416.95490000000001</v>
      </c>
      <c r="AZ49" s="111">
        <v>1.0007999999999999</v>
      </c>
      <c r="BC49" s="66">
        <v>44818</v>
      </c>
      <c r="BD49" s="21" t="s">
        <v>1622</v>
      </c>
      <c r="BE49" s="140">
        <f>[1]!i_dq_close(BE$2,BC49)</f>
        <v>4429.9755999999998</v>
      </c>
      <c r="BF49" s="111">
        <v>0.99980000000000002</v>
      </c>
      <c r="BI49" s="66">
        <v>44802</v>
      </c>
      <c r="BJ49" s="21" t="s">
        <v>1623</v>
      </c>
      <c r="BK49" s="140">
        <f>[1]!i_dq_close(BK$2,BI49)</f>
        <v>4460.4615999999996</v>
      </c>
      <c r="BL49" s="111">
        <v>2.2429999999999999</v>
      </c>
      <c r="BO49" s="66">
        <v>44796</v>
      </c>
      <c r="BP49" s="21" t="s">
        <v>1623</v>
      </c>
      <c r="BQ49" s="140">
        <f>[1]!i_dq_close(BQ$2,BO49)</f>
        <v>4546.6342000000004</v>
      </c>
      <c r="BR49" s="111">
        <v>1.635</v>
      </c>
      <c r="BT49" s="33"/>
      <c r="BU49" s="66">
        <v>44792</v>
      </c>
      <c r="BV49" s="21" t="s">
        <v>1623</v>
      </c>
      <c r="BW49" s="140">
        <f>[1]!i_dq_close(BW$2,BU49)</f>
        <v>425.16340000000002</v>
      </c>
      <c r="BX49" s="111">
        <v>1.2198</v>
      </c>
      <c r="CA49" s="66">
        <v>44790</v>
      </c>
      <c r="CB49" s="21" t="s">
        <v>1623</v>
      </c>
      <c r="CC49" s="140">
        <f>[1]!i_dq_close(CC$2,CA49)</f>
        <v>4597.0513000000001</v>
      </c>
      <c r="CD49" s="111">
        <v>1.0927</v>
      </c>
      <c r="CG49" s="66">
        <v>44769</v>
      </c>
      <c r="CH49" s="21" t="s">
        <v>638</v>
      </c>
      <c r="CI49" s="140">
        <f>[1]!i_dq_close(CI$2,CG49)</f>
        <v>4574.9247999999998</v>
      </c>
      <c r="CJ49" s="111">
        <v>1.5663</v>
      </c>
      <c r="CM49" s="66">
        <v>44757</v>
      </c>
      <c r="CN49" s="21" t="s">
        <v>638</v>
      </c>
      <c r="CO49" s="140">
        <f>[1]!i_dq_close(CO$2,CM49)</f>
        <v>20297.72</v>
      </c>
      <c r="CP49" s="111">
        <v>0.97</v>
      </c>
      <c r="CS49" s="66">
        <v>44741</v>
      </c>
      <c r="CT49" s="21" t="s">
        <v>570</v>
      </c>
      <c r="CU49" s="140">
        <f>[1]!i_dq_close(CU$2,CS49)</f>
        <v>416.49419999999998</v>
      </c>
      <c r="CV49" s="111">
        <v>1.054</v>
      </c>
      <c r="CY49" s="66">
        <v>44735</v>
      </c>
      <c r="CZ49" s="21" t="s">
        <v>570</v>
      </c>
      <c r="DA49" s="140">
        <f>[1]!i_dq_close(DA$2,CY49)</f>
        <v>4666.2291999999998</v>
      </c>
      <c r="DB49" s="111">
        <v>5.5598999999999998</v>
      </c>
      <c r="DE49" s="49">
        <v>44721</v>
      </c>
      <c r="DF49" s="21" t="s">
        <v>570</v>
      </c>
      <c r="DG49" s="140">
        <f>[1]!i_dq_close(DG$2,DE49)</f>
        <v>4498.8330999999998</v>
      </c>
      <c r="DH49">
        <v>3.4169999999999998</v>
      </c>
      <c r="DK49" s="49">
        <v>44720</v>
      </c>
      <c r="DL49" s="21" t="s">
        <v>570</v>
      </c>
      <c r="DM49" s="140">
        <f>[1]!i_dq_close(DM$2,DK49)</f>
        <v>4550.2753000000002</v>
      </c>
      <c r="DN49">
        <v>3.3262</v>
      </c>
      <c r="DQ49" s="49">
        <v>44718</v>
      </c>
      <c r="DR49" s="21" t="s">
        <v>570</v>
      </c>
      <c r="DS49" s="140">
        <f>[1]!i_dq_close(DS$2,DQ49)</f>
        <v>406.32010000000002</v>
      </c>
      <c r="DT49">
        <v>1.8952</v>
      </c>
      <c r="DW49" s="49">
        <v>44713</v>
      </c>
      <c r="DX49" s="21" t="s">
        <v>570</v>
      </c>
      <c r="DY49" s="140">
        <f>[1]!i_dq_close(DY$2,DW49)</f>
        <v>21294.94</v>
      </c>
      <c r="DZ49" s="111">
        <v>2.1909999999999998</v>
      </c>
      <c r="EC49" s="58">
        <v>44686</v>
      </c>
      <c r="ED49" s="21" t="s">
        <v>345</v>
      </c>
      <c r="EE49" s="140">
        <f>[1]!i_dq_close(EE$2,EC49)</f>
        <v>4285.5617000000002</v>
      </c>
      <c r="EF49" s="111">
        <v>1.07</v>
      </c>
      <c r="EI49" s="49">
        <v>44662</v>
      </c>
      <c r="EJ49" s="21" t="s">
        <v>334</v>
      </c>
      <c r="EK49" s="140">
        <f>[1]!i_dq_close(EK$2,EI49)</f>
        <v>21208.3</v>
      </c>
      <c r="EL49">
        <v>1.7549999999999999</v>
      </c>
      <c r="EO49" s="49">
        <v>44629</v>
      </c>
      <c r="EP49" s="28" t="s">
        <v>337</v>
      </c>
      <c r="EQ49" s="140">
        <f>[1]!i_dq_close(EQ$2,EO49)</f>
        <v>4570.9339</v>
      </c>
      <c r="ER49">
        <v>0.95</v>
      </c>
      <c r="EU49" s="49">
        <v>44621</v>
      </c>
      <c r="EV49" s="28" t="s">
        <v>337</v>
      </c>
      <c r="EW49" s="140">
        <f>[1]!i_dq_close(EW$2,EU49)</f>
        <v>4993.1322</v>
      </c>
      <c r="EX49">
        <v>0.98029999999999995</v>
      </c>
      <c r="FA49" s="49">
        <v>44617</v>
      </c>
      <c r="FB49" s="28" t="s">
        <v>344</v>
      </c>
      <c r="FC49" s="140">
        <f>[1]!i_dq_close(FC$2,FA49)</f>
        <v>4945.6112000000003</v>
      </c>
      <c r="FD49">
        <v>0.97899999999999998</v>
      </c>
      <c r="FG49" s="49">
        <v>44614</v>
      </c>
      <c r="FH49" s="28" t="s">
        <v>344</v>
      </c>
      <c r="FI49" s="140">
        <f>[1]!i_dq_close(FI$2,FG49)</f>
        <v>4940.1639999999998</v>
      </c>
      <c r="FJ49">
        <v>1.1231</v>
      </c>
      <c r="FM49" s="49">
        <v>44610</v>
      </c>
      <c r="FN49" s="28" t="s">
        <v>344</v>
      </c>
      <c r="FO49" s="140">
        <f>[1]!i_dq_close(FO$2,FM49)</f>
        <v>5012.2416999999996</v>
      </c>
      <c r="FP49">
        <v>1.3551</v>
      </c>
      <c r="FS49" s="49">
        <v>44606</v>
      </c>
      <c r="FT49" s="28" t="s">
        <v>344</v>
      </c>
      <c r="FU49" s="140">
        <f>[1]!i_dq_close(FU$2,FS49)</f>
        <v>420.73129999999998</v>
      </c>
      <c r="FV49">
        <v>1.2531000000000001</v>
      </c>
      <c r="FY49" s="49">
        <v>44561</v>
      </c>
      <c r="FZ49" s="28" t="s">
        <v>336</v>
      </c>
      <c r="GA49" s="140">
        <f>[1]!i_dq_close(GA$2,FY49)</f>
        <v>5341.2200999999995</v>
      </c>
      <c r="GB49">
        <v>1.5681</v>
      </c>
      <c r="GE49" s="49">
        <v>44561</v>
      </c>
      <c r="GF49" s="28" t="s">
        <v>336</v>
      </c>
      <c r="GG49" s="140">
        <f>[1]!i_dq_close(GG$2,GE49)</f>
        <v>3089.9724999999999</v>
      </c>
      <c r="GH49">
        <v>1.0035000000000001</v>
      </c>
      <c r="GK49" s="49">
        <v>44540</v>
      </c>
      <c r="GL49" s="28" t="s">
        <v>336</v>
      </c>
      <c r="GM49" s="140">
        <f>[1]!i_dq_close(GM$2,GK49)</f>
        <v>5426.2708000000002</v>
      </c>
      <c r="GN49" s="7">
        <v>5.6749999999999998</v>
      </c>
      <c r="GQ49" s="58">
        <v>44526</v>
      </c>
      <c r="GR49" s="28" t="s">
        <v>342</v>
      </c>
      <c r="GS49" s="140">
        <f>[1]!i_dq_close(GS$2,GQ49)</f>
        <v>24080.52</v>
      </c>
      <c r="GT49" s="21">
        <v>0.996</v>
      </c>
      <c r="GW49" s="58">
        <v>44526</v>
      </c>
      <c r="GX49" s="28" t="s">
        <v>342</v>
      </c>
      <c r="GY49" s="140">
        <f>[1]!i_dq_close(GY$2,GW49)</f>
        <v>5252.0713999999998</v>
      </c>
      <c r="GZ49" s="21">
        <v>2.7629000000000001</v>
      </c>
      <c r="HC49" s="49">
        <v>44517</v>
      </c>
      <c r="HD49" s="141" t="s">
        <v>342</v>
      </c>
      <c r="HE49" s="140">
        <f>[1]!i_dq_close(HE$2,HC49)</f>
        <v>5252.16</v>
      </c>
      <c r="HF49">
        <v>6.0609999999999999</v>
      </c>
      <c r="HI49" s="58">
        <v>44491</v>
      </c>
      <c r="HJ49" s="141" t="s">
        <v>341</v>
      </c>
      <c r="HK49" s="140">
        <f>[1]!i_dq_close(HK$2,HI49)</f>
        <v>26126.93</v>
      </c>
      <c r="HL49" s="21">
        <v>0.91500000000000004</v>
      </c>
      <c r="HO49" s="58">
        <v>44432</v>
      </c>
      <c r="HP49" s="20" t="s">
        <v>339</v>
      </c>
      <c r="HQ49" s="140">
        <f>[1]!i_dq_close(HQ$2,HO49)</f>
        <v>5251.9220999999998</v>
      </c>
      <c r="HR49" s="21">
        <v>1.4387000000000001</v>
      </c>
      <c r="HS49" s="33"/>
      <c r="HU49" s="58">
        <v>44893</v>
      </c>
      <c r="HV49" s="20" t="s">
        <v>1630</v>
      </c>
      <c r="HW49" s="140">
        <f>[1]!i_dq_close(HW$2,HU49)</f>
        <v>4124.2883000000002</v>
      </c>
      <c r="HX49" s="21">
        <v>1.5860000000000001</v>
      </c>
      <c r="HY49" s="33"/>
      <c r="IA49" s="58">
        <v>44902</v>
      </c>
      <c r="IB49" s="141" t="s">
        <v>1624</v>
      </c>
      <c r="IC49" s="140">
        <f>[1]!i_dq_close(IC$2,IA49)</f>
        <v>4334.5227000000004</v>
      </c>
      <c r="ID49" s="21">
        <v>1.014</v>
      </c>
      <c r="IE49" s="33"/>
      <c r="IG49" s="58">
        <v>44916</v>
      </c>
      <c r="IH49" s="141" t="s">
        <v>1624</v>
      </c>
      <c r="II49" s="140">
        <f>[1]!i_dq_close(II$2,IG49)</f>
        <v>4166.0241999999998</v>
      </c>
      <c r="IJ49" s="21">
        <v>2.1964999999999999</v>
      </c>
      <c r="IK49" s="33"/>
      <c r="IM49" s="58">
        <v>44925</v>
      </c>
      <c r="IN49" s="141" t="s">
        <v>1624</v>
      </c>
      <c r="IO49" s="140">
        <f>[1]!i_dq_close(IO$2,IM49)</f>
        <v>4202.6813000000002</v>
      </c>
      <c r="IP49" s="21">
        <v>1.0226999999999999</v>
      </c>
      <c r="IQ49" s="33"/>
      <c r="IS49" s="58">
        <v>44936</v>
      </c>
      <c r="IT49" s="141" t="s">
        <v>1625</v>
      </c>
      <c r="IU49" s="140">
        <f>[1]!i_dq_close(IU$2,IS49)</f>
        <v>4354.2322999999997</v>
      </c>
      <c r="IV49" s="21">
        <v>1.8832</v>
      </c>
      <c r="IW49" s="33"/>
      <c r="IY49" s="58">
        <v>44944</v>
      </c>
      <c r="IZ49" s="141" t="s">
        <v>1625</v>
      </c>
      <c r="JA49" s="140">
        <f>[1]!i_dq_close(JA$2,IY49)</f>
        <v>4464.3689999999997</v>
      </c>
      <c r="JB49" s="21">
        <v>0.89900000000000002</v>
      </c>
      <c r="JC49" s="33"/>
      <c r="JE49" s="58">
        <v>44958</v>
      </c>
      <c r="JF49" s="141" t="s">
        <v>344</v>
      </c>
      <c r="JG49" s="140">
        <f>[1]!i_dq_close(JG$2,JE49)</f>
        <v>4556.5766999999996</v>
      </c>
      <c r="JH49" s="21">
        <v>2.3054999999999999</v>
      </c>
      <c r="JI49" s="33"/>
      <c r="JK49" s="49"/>
      <c r="JL49" s="21"/>
      <c r="JM49" s="140"/>
      <c r="JQ49" s="66"/>
      <c r="JR49" s="21"/>
      <c r="JS49" s="140"/>
      <c r="JT49" s="111"/>
      <c r="JW49" s="66"/>
      <c r="JX49" s="21"/>
      <c r="JY49" s="140"/>
      <c r="JZ49" s="111"/>
      <c r="KC49" s="66"/>
      <c r="KD49" s="21"/>
      <c r="KE49" s="140"/>
      <c r="KF49" s="111"/>
      <c r="KI49" s="66"/>
      <c r="KJ49" s="21"/>
      <c r="KK49" s="140"/>
      <c r="KL49" s="111"/>
      <c r="KO49" s="66"/>
      <c r="KP49" s="21"/>
      <c r="KQ49" s="140"/>
      <c r="KR49" s="111"/>
      <c r="KU49" s="66"/>
      <c r="KV49" s="21"/>
      <c r="KW49" s="140"/>
      <c r="KX49" s="111"/>
      <c r="LA49" s="66"/>
      <c r="LB49" s="21"/>
      <c r="LC49" s="140"/>
      <c r="LD49" s="111"/>
      <c r="LG49" s="66"/>
      <c r="LH49" s="21"/>
      <c r="LI49" s="140"/>
      <c r="LJ49" s="111"/>
      <c r="LM49" s="66"/>
      <c r="LN49" s="21"/>
      <c r="LO49" s="140"/>
      <c r="LP49" s="111"/>
      <c r="LS49" s="66"/>
      <c r="LT49" s="21"/>
      <c r="LU49" s="140"/>
      <c r="LV49" s="111"/>
      <c r="LY49" s="66"/>
      <c r="LZ49" s="21"/>
      <c r="MA49" s="140"/>
      <c r="MB49" s="111"/>
      <c r="ME49" s="66"/>
      <c r="MF49" s="21"/>
      <c r="MG49" s="140"/>
      <c r="MH49" s="111"/>
      <c r="MK49" s="66"/>
      <c r="ML49" s="21"/>
      <c r="MM49" s="140"/>
      <c r="MN49" s="111"/>
      <c r="MQ49" s="66"/>
      <c r="MR49" s="21"/>
      <c r="MS49" s="140"/>
      <c r="MT49" s="111"/>
      <c r="MW49" s="66"/>
      <c r="MX49" s="21"/>
      <c r="MY49" s="140"/>
      <c r="MZ49" s="111"/>
      <c r="NC49" s="66"/>
      <c r="ND49" s="21"/>
      <c r="NE49" s="140"/>
      <c r="NF49" s="111"/>
      <c r="NI49" s="66"/>
      <c r="NJ49" s="21"/>
      <c r="NK49" s="140"/>
      <c r="NL49" s="111"/>
      <c r="NO49" s="66"/>
      <c r="NP49" s="21"/>
      <c r="NQ49" s="140"/>
      <c r="NR49" s="111"/>
      <c r="NU49" s="66"/>
      <c r="NV49" s="21"/>
      <c r="NW49" s="140"/>
      <c r="NX49" s="111"/>
      <c r="OA49" s="66"/>
      <c r="OB49" s="21"/>
      <c r="OC49" s="140"/>
      <c r="OD49" s="111"/>
      <c r="OG49" s="66"/>
      <c r="OH49" s="21"/>
      <c r="OI49" s="140"/>
      <c r="OJ49" s="111"/>
      <c r="OM49" s="66"/>
      <c r="ON49" s="21"/>
      <c r="OO49" s="140"/>
      <c r="OP49" s="111"/>
      <c r="OS49" s="66"/>
      <c r="OT49" s="21"/>
      <c r="OU49" s="140"/>
      <c r="OV49" s="111"/>
      <c r="OY49" s="66"/>
      <c r="OZ49" s="21"/>
      <c r="PA49" s="140"/>
      <c r="PB49" s="111"/>
    </row>
    <row r="50" spans="1:418">
      <c r="A50" s="52">
        <v>43930</v>
      </c>
      <c r="B50" s="52" t="s">
        <v>334</v>
      </c>
      <c r="C50" s="262">
        <f>[1]!i_dq_close(C$2,A50)</f>
        <v>4047.2440999999999</v>
      </c>
      <c r="D50" s="263">
        <v>1.2509999999999999</v>
      </c>
      <c r="E50" s="263"/>
      <c r="G50" s="49">
        <v>44588</v>
      </c>
      <c r="H50" s="28" t="s">
        <v>335</v>
      </c>
      <c r="I50" s="140">
        <f>[1]!i_dq_close(I$2,G50)</f>
        <v>0</v>
      </c>
      <c r="J50">
        <v>0.97799999999999998</v>
      </c>
      <c r="M50" s="66">
        <v>44883</v>
      </c>
      <c r="N50" s="21" t="s">
        <v>1630</v>
      </c>
      <c r="O50" s="140">
        <f>[1]!i_dq_close(O$2,M50)</f>
        <v>4204.3148000000001</v>
      </c>
      <c r="P50" s="111">
        <v>1.292</v>
      </c>
      <c r="S50" s="66">
        <v>44865</v>
      </c>
      <c r="T50" s="21" t="s">
        <v>342</v>
      </c>
      <c r="U50" s="140">
        <f>[1]!i_dq_close(U$2,S50)</f>
        <v>3896.8741</v>
      </c>
      <c r="V50" s="111">
        <v>0.95369999999999999</v>
      </c>
      <c r="Y50" s="66">
        <v>44861</v>
      </c>
      <c r="Z50" s="21" t="s">
        <v>1621</v>
      </c>
      <c r="AA50" s="140">
        <f>[1]!i_dq_close(AA$2,Y50)</f>
        <v>403.40289999999999</v>
      </c>
      <c r="AB50" s="111">
        <v>1.159</v>
      </c>
      <c r="AE50" s="66">
        <v>44846</v>
      </c>
      <c r="AF50" s="21" t="s">
        <v>1621</v>
      </c>
      <c r="AG50" s="140">
        <f>[1]!i_dq_close(AG$2,AE50)</f>
        <v>4124.1724000000004</v>
      </c>
      <c r="AH50" s="111">
        <v>2.4020000000000001</v>
      </c>
      <c r="AI50" s="45">
        <v>923488.94</v>
      </c>
      <c r="AK50" s="66">
        <v>44844</v>
      </c>
      <c r="AL50" s="21" t="s">
        <v>341</v>
      </c>
      <c r="AM50" s="140">
        <f>[1]!i_dq_close(AM$2,AK50)</f>
        <v>4039.5805999999998</v>
      </c>
      <c r="AN50" s="111">
        <v>0.93899999999999995</v>
      </c>
      <c r="AO50" s="33">
        <v>1122964.6299999999</v>
      </c>
      <c r="AQ50" s="66">
        <v>44824</v>
      </c>
      <c r="AR50" s="21" t="s">
        <v>1622</v>
      </c>
      <c r="AS50" s="140">
        <f>[1]!i_dq_close(AS$2,AQ50)</f>
        <v>4269.9174000000003</v>
      </c>
      <c r="AT50" s="111">
        <v>1.9452</v>
      </c>
      <c r="AW50" s="66">
        <v>44819</v>
      </c>
      <c r="AX50" s="21" t="s">
        <v>1622</v>
      </c>
      <c r="AY50" s="140">
        <f>[1]!i_dq_close(AY$2,AW50)</f>
        <v>413.65699999999998</v>
      </c>
      <c r="AZ50" s="111">
        <v>0.99329999999999996</v>
      </c>
      <c r="BC50" s="66">
        <v>44819</v>
      </c>
      <c r="BD50" s="21" t="s">
        <v>1622</v>
      </c>
      <c r="BE50" s="140">
        <f>[1]!i_dq_close(BE$2,BC50)</f>
        <v>4373.4669999999996</v>
      </c>
      <c r="BF50" s="111">
        <v>0.99680000000000002</v>
      </c>
      <c r="BI50" s="66">
        <v>44803</v>
      </c>
      <c r="BJ50" s="21" t="s">
        <v>1623</v>
      </c>
      <c r="BK50" s="140">
        <f>[1]!i_dq_close(BK$2,BI50)</f>
        <v>4444.9031999999997</v>
      </c>
      <c r="BL50" s="111">
        <v>2.238</v>
      </c>
      <c r="BO50" s="66">
        <v>44797</v>
      </c>
      <c r="BP50" s="21" t="s">
        <v>1623</v>
      </c>
      <c r="BQ50" s="140">
        <f>[1]!i_dq_close(BQ$2,BO50)</f>
        <v>4450.0689000000002</v>
      </c>
      <c r="BR50" s="111">
        <v>1.5680000000000001</v>
      </c>
      <c r="BT50" s="33"/>
      <c r="BU50" s="66">
        <v>44795</v>
      </c>
      <c r="BV50" s="21" t="s">
        <v>1623</v>
      </c>
      <c r="BW50" s="140">
        <f>[1]!i_dq_close(BW$2,BU50)</f>
        <v>426.80680000000001</v>
      </c>
      <c r="BX50" s="111">
        <v>1.2338</v>
      </c>
      <c r="CA50" s="66">
        <v>44791</v>
      </c>
      <c r="CB50" s="21" t="s">
        <v>1623</v>
      </c>
      <c r="CC50" s="140">
        <f>[1]!i_dq_close(CC$2,CA50)</f>
        <v>4562.5783000000001</v>
      </c>
      <c r="CD50" s="111">
        <v>1.0899000000000001</v>
      </c>
      <c r="CG50" s="66">
        <v>44770</v>
      </c>
      <c r="CH50" s="21" t="s">
        <v>638</v>
      </c>
      <c r="CI50" s="140">
        <f>[1]!i_dq_close(CI$2,CG50)</f>
        <v>4578.2821999999996</v>
      </c>
      <c r="CJ50" s="111">
        <v>1.5790999999999999</v>
      </c>
      <c r="CM50" s="66">
        <v>44760</v>
      </c>
      <c r="CN50" s="21" t="s">
        <v>638</v>
      </c>
      <c r="CO50" s="140">
        <f>[1]!i_dq_close(CO$2,CM50)</f>
        <v>20846.18</v>
      </c>
      <c r="CP50" s="111">
        <v>0.98199999999999998</v>
      </c>
      <c r="CS50" s="66">
        <v>44742</v>
      </c>
      <c r="CT50" s="21" t="s">
        <v>570</v>
      </c>
      <c r="CU50" s="140">
        <f>[1]!i_dq_close(CU$2,CS50)</f>
        <v>418.61700000000002</v>
      </c>
      <c r="CV50" s="111">
        <v>1.0589999999999999</v>
      </c>
      <c r="CY50" s="66">
        <v>44736</v>
      </c>
      <c r="CZ50" s="21" t="s">
        <v>570</v>
      </c>
      <c r="DA50" s="140">
        <f>[1]!i_dq_close(DA$2,CY50)</f>
        <v>4719.8293000000003</v>
      </c>
      <c r="DB50" s="111">
        <v>5.5983999999999998</v>
      </c>
      <c r="DE50" s="66">
        <v>44722</v>
      </c>
      <c r="DF50" s="21" t="s">
        <v>570</v>
      </c>
      <c r="DG50" s="140">
        <f>[1]!i_dq_close(DG$2,DE50)</f>
        <v>4569.9165000000003</v>
      </c>
      <c r="DH50" s="111">
        <v>3.468</v>
      </c>
      <c r="DK50" s="66">
        <v>44721</v>
      </c>
      <c r="DL50" s="21" t="s">
        <v>570</v>
      </c>
      <c r="DM50" s="140">
        <f>[1]!i_dq_close(DM$2,DK50)</f>
        <v>4498.8330999999998</v>
      </c>
      <c r="DN50" s="111">
        <v>3.3193999999999999</v>
      </c>
      <c r="DQ50" s="66">
        <v>44719</v>
      </c>
      <c r="DR50" s="21" t="s">
        <v>570</v>
      </c>
      <c r="DS50" s="140">
        <f>[1]!i_dq_close(DS$2,DQ50)</f>
        <v>406.8732</v>
      </c>
      <c r="DT50" s="111">
        <v>1.8929</v>
      </c>
      <c r="DW50" s="49">
        <v>44714</v>
      </c>
      <c r="DX50" s="21" t="s">
        <v>570</v>
      </c>
      <c r="DY50" s="140">
        <f>[1]!i_dq_close(DY$2,DW50)</f>
        <v>21082.13</v>
      </c>
      <c r="DZ50" s="111">
        <v>2.1589999999999998</v>
      </c>
      <c r="EC50" s="58">
        <v>44687</v>
      </c>
      <c r="ED50" s="21" t="s">
        <v>345</v>
      </c>
      <c r="EE50" s="140">
        <f>[1]!i_dq_close(EE$2,EC50)</f>
        <v>4180.8346000000001</v>
      </c>
      <c r="EF50" s="111">
        <v>1.0529999999999999</v>
      </c>
      <c r="EI50" s="49">
        <v>44663</v>
      </c>
      <c r="EJ50" s="21" t="s">
        <v>334</v>
      </c>
      <c r="EK50" s="140">
        <f>[1]!i_dq_close(EK$2,EI50)</f>
        <v>21319.13</v>
      </c>
      <c r="EL50">
        <v>1.7689999999999999</v>
      </c>
      <c r="EO50" s="49">
        <v>44630</v>
      </c>
      <c r="EP50" s="28" t="s">
        <v>337</v>
      </c>
      <c r="EQ50" s="140">
        <f>[1]!i_dq_close(EQ$2,EO50)</f>
        <v>4644.6122999999998</v>
      </c>
      <c r="ER50">
        <v>0.97399999999999998</v>
      </c>
      <c r="EU50" s="49">
        <v>44622</v>
      </c>
      <c r="EV50" s="28" t="s">
        <v>337</v>
      </c>
      <c r="EW50" s="140">
        <f>[1]!i_dq_close(EW$2,EU50)</f>
        <v>4959.5945000000002</v>
      </c>
      <c r="EX50">
        <v>0.98009999999999997</v>
      </c>
      <c r="FA50" s="49">
        <v>44620</v>
      </c>
      <c r="FB50" s="28" t="s">
        <v>344</v>
      </c>
      <c r="FC50" s="140">
        <f>[1]!i_dq_close(FC$2,FA50)</f>
        <v>4958.2712000000001</v>
      </c>
      <c r="FD50">
        <v>0.98199999999999998</v>
      </c>
      <c r="FG50" s="49">
        <v>44615</v>
      </c>
      <c r="FH50" s="28" t="s">
        <v>344</v>
      </c>
      <c r="FI50" s="140">
        <f>[1]!i_dq_close(FI$2,FG50)</f>
        <v>4998.2251999999999</v>
      </c>
      <c r="FJ50">
        <v>1.1312</v>
      </c>
      <c r="FM50" s="49">
        <v>44613</v>
      </c>
      <c r="FN50" s="28" t="s">
        <v>344</v>
      </c>
      <c r="FO50" s="140">
        <f>[1]!i_dq_close(FO$2,FM50)</f>
        <v>5003.9387999999999</v>
      </c>
      <c r="FP50">
        <v>1.3587</v>
      </c>
      <c r="FS50" s="49">
        <v>44607</v>
      </c>
      <c r="FT50" s="28" t="s">
        <v>344</v>
      </c>
      <c r="FU50" s="140">
        <f>[1]!i_dq_close(FU$2,FS50)</f>
        <v>414.31979999999999</v>
      </c>
      <c r="FV50">
        <v>1.2448999999999999</v>
      </c>
      <c r="FY50" s="49">
        <v>44565</v>
      </c>
      <c r="FZ50" s="28" t="s">
        <v>346</v>
      </c>
      <c r="GA50" s="140">
        <f>[1]!i_dq_close(GA$2,FY50)</f>
        <v>5321.7956999999997</v>
      </c>
      <c r="GB50">
        <v>1.5579000000000001</v>
      </c>
      <c r="GE50" s="49">
        <v>44565</v>
      </c>
      <c r="GF50" s="28" t="s">
        <v>346</v>
      </c>
      <c r="GG50" s="140">
        <f>[1]!i_dq_close(GG$2,GE50)</f>
        <v>3085.8879999999999</v>
      </c>
      <c r="GH50">
        <v>1.0134000000000001</v>
      </c>
      <c r="GK50" s="49">
        <v>44543</v>
      </c>
      <c r="GL50" s="28" t="s">
        <v>336</v>
      </c>
      <c r="GM50" s="140">
        <f>[1]!i_dq_close(GM$2,GK50)</f>
        <v>5457.9180999999999</v>
      </c>
      <c r="GN50" s="7">
        <v>5.6710000000000003</v>
      </c>
      <c r="GQ50" s="58">
        <v>44529</v>
      </c>
      <c r="GR50" s="28" t="s">
        <v>342</v>
      </c>
      <c r="GS50" s="140">
        <f>[1]!i_dq_close(GS$2,GQ50)</f>
        <v>23852.240000000002</v>
      </c>
      <c r="GT50" s="21">
        <v>0.99370000000000003</v>
      </c>
      <c r="GW50" s="58">
        <v>44529</v>
      </c>
      <c r="GX50" s="28" t="s">
        <v>342</v>
      </c>
      <c r="GY50" s="140">
        <f>[1]!i_dq_close(GY$2,GW50)</f>
        <v>5245.3585999999996</v>
      </c>
      <c r="GZ50" s="21">
        <v>2.8046000000000002</v>
      </c>
      <c r="HC50" s="49">
        <v>44518</v>
      </c>
      <c r="HD50" s="141" t="s">
        <v>342</v>
      </c>
      <c r="HE50" s="140">
        <f>[1]!i_dq_close(HE$2,HC50)</f>
        <v>5209.4380000000001</v>
      </c>
      <c r="HF50">
        <v>6.0209999999999999</v>
      </c>
      <c r="HI50" s="58">
        <v>44494</v>
      </c>
      <c r="HJ50" s="141" t="s">
        <v>341</v>
      </c>
      <c r="HK50" s="140">
        <f>[1]!i_dq_close(HK$2,HI50)</f>
        <v>26132.03</v>
      </c>
      <c r="HL50" s="21">
        <v>0.92</v>
      </c>
      <c r="HO50" s="58">
        <v>44433</v>
      </c>
      <c r="HP50" s="20" t="s">
        <v>339</v>
      </c>
      <c r="HQ50" s="140">
        <f>[1]!i_dq_close(HQ$2,HO50)</f>
        <v>5271.0337</v>
      </c>
      <c r="HR50" s="21">
        <v>1.4653</v>
      </c>
      <c r="HS50" s="33"/>
      <c r="HU50" s="58">
        <v>44894</v>
      </c>
      <c r="HV50" s="20" t="s">
        <v>1630</v>
      </c>
      <c r="HW50" s="140">
        <f>[1]!i_dq_close(HW$2,HU50)</f>
        <v>4237.5962</v>
      </c>
      <c r="HX50" s="21">
        <v>1.5609999999999999</v>
      </c>
      <c r="HY50" s="33"/>
      <c r="IA50" s="58">
        <v>44903</v>
      </c>
      <c r="IB50" s="141" t="s">
        <v>1624</v>
      </c>
      <c r="IC50" s="140">
        <f>[1]!i_dq_close(IC$2,IA50)</f>
        <v>4331.9718999999996</v>
      </c>
      <c r="ID50" s="21">
        <v>1.0129999999999999</v>
      </c>
      <c r="IE50" s="33"/>
      <c r="IG50" s="58">
        <v>44917</v>
      </c>
      <c r="IH50" s="141" t="s">
        <v>1624</v>
      </c>
      <c r="II50" s="140">
        <f>[1]!i_dq_close(II$2,IG50)</f>
        <v>4158.2915000000003</v>
      </c>
      <c r="IJ50" s="21">
        <v>2.1619000000000002</v>
      </c>
      <c r="IK50" s="33"/>
      <c r="IM50" s="58">
        <v>44929</v>
      </c>
      <c r="IN50" s="141" t="s">
        <v>1626</v>
      </c>
      <c r="IO50" s="140">
        <f>[1]!i_dq_close(IO$2,IM50)</f>
        <v>4232.5133999999998</v>
      </c>
      <c r="IP50" s="21">
        <v>1.0226999999999999</v>
      </c>
      <c r="IQ50" s="33"/>
      <c r="IS50" s="58">
        <v>44937</v>
      </c>
      <c r="IT50" s="141" t="s">
        <v>1625</v>
      </c>
      <c r="IU50" s="140">
        <f>[1]!i_dq_close(IU$2,IS50)</f>
        <v>4341.9845999999998</v>
      </c>
      <c r="IV50" s="21">
        <v>1.8895999999999999</v>
      </c>
      <c r="IW50" s="33"/>
      <c r="IY50" s="58">
        <v>44945</v>
      </c>
      <c r="IZ50" s="141" t="s">
        <v>1625</v>
      </c>
      <c r="JA50" s="140">
        <f>[1]!i_dq_close(JA$2,IY50)</f>
        <v>4494.8031000000001</v>
      </c>
      <c r="JB50" s="21">
        <v>0.90600000000000003</v>
      </c>
      <c r="JC50" s="33"/>
      <c r="JE50" s="58">
        <v>44959</v>
      </c>
      <c r="JF50" s="141" t="s">
        <v>1631</v>
      </c>
      <c r="JG50" s="140">
        <f>[1]!i_dq_close(JG$2,JE50)</f>
        <v>4545.3834999999999</v>
      </c>
      <c r="JH50" s="21">
        <v>2.3092999999999999</v>
      </c>
      <c r="JI50" s="33"/>
      <c r="JK50" s="66"/>
      <c r="JL50" s="21"/>
      <c r="JM50" s="140"/>
      <c r="JN50" s="111"/>
      <c r="JQ50" s="66"/>
      <c r="JR50" s="21"/>
      <c r="JS50" s="140"/>
      <c r="JT50" s="111"/>
      <c r="JW50" s="66"/>
      <c r="JX50" s="21"/>
      <c r="JY50" s="140"/>
      <c r="JZ50" s="111"/>
      <c r="KC50" s="66"/>
      <c r="KD50" s="21"/>
      <c r="KE50" s="140"/>
      <c r="KF50" s="111"/>
      <c r="KI50" s="66"/>
      <c r="KJ50" s="21"/>
      <c r="KK50" s="140"/>
      <c r="KL50" s="111"/>
      <c r="KO50" s="66"/>
      <c r="KP50" s="21"/>
      <c r="KQ50" s="140"/>
      <c r="KR50" s="111"/>
      <c r="KU50" s="66"/>
      <c r="KV50" s="21"/>
      <c r="KW50" s="140"/>
      <c r="KX50" s="111"/>
      <c r="LA50" s="66"/>
      <c r="LB50" s="21"/>
      <c r="LC50" s="140"/>
      <c r="LD50" s="111"/>
      <c r="LG50" s="66"/>
      <c r="LH50" s="21"/>
      <c r="LI50" s="140"/>
      <c r="LJ50" s="111"/>
      <c r="LM50" s="66"/>
      <c r="LN50" s="21"/>
      <c r="LO50" s="140"/>
      <c r="LP50" s="111"/>
      <c r="LS50" s="66"/>
      <c r="LT50" s="21"/>
      <c r="LU50" s="140"/>
      <c r="LV50" s="111"/>
      <c r="LY50" s="66"/>
      <c r="LZ50" s="21"/>
      <c r="MA50" s="140"/>
      <c r="MB50" s="111"/>
      <c r="ME50" s="66"/>
      <c r="MF50" s="21"/>
      <c r="MG50" s="140"/>
      <c r="MH50" s="111"/>
      <c r="MK50" s="66"/>
      <c r="ML50" s="21"/>
      <c r="MM50" s="140"/>
      <c r="MN50" s="111"/>
      <c r="MQ50" s="66"/>
      <c r="MR50" s="21"/>
      <c r="MS50" s="140"/>
      <c r="MT50" s="111"/>
      <c r="MW50" s="66"/>
      <c r="MX50" s="21"/>
      <c r="MY50" s="140"/>
      <c r="MZ50" s="111"/>
      <c r="NC50" s="66"/>
      <c r="ND50" s="21"/>
      <c r="NE50" s="140"/>
      <c r="NF50" s="111"/>
      <c r="NI50" s="66"/>
      <c r="NJ50" s="21"/>
      <c r="NK50" s="140"/>
      <c r="NL50" s="111"/>
      <c r="NO50" s="66"/>
      <c r="NP50" s="21"/>
      <c r="NQ50" s="140"/>
      <c r="NR50" s="111"/>
      <c r="NU50" s="66"/>
      <c r="NV50" s="21"/>
      <c r="NW50" s="140"/>
      <c r="NX50" s="111"/>
      <c r="OA50" s="66"/>
      <c r="OB50" s="21"/>
      <c r="OC50" s="140"/>
      <c r="OD50" s="111"/>
      <c r="OG50" s="66"/>
      <c r="OH50" s="21"/>
      <c r="OI50" s="140"/>
      <c r="OJ50" s="111"/>
      <c r="OM50" s="66"/>
      <c r="ON50" s="21"/>
      <c r="OO50" s="140"/>
      <c r="OP50" s="111"/>
      <c r="OS50" s="66"/>
      <c r="OT50" s="21"/>
      <c r="OU50" s="140"/>
      <c r="OV50" s="111"/>
      <c r="OY50" s="66"/>
      <c r="OZ50" s="21"/>
      <c r="PA50" s="140"/>
      <c r="PB50" s="111"/>
    </row>
    <row r="51" spans="1:418">
      <c r="A51" s="52">
        <v>43931</v>
      </c>
      <c r="B51" s="52" t="s">
        <v>334</v>
      </c>
      <c r="C51" s="262">
        <f>[1]!i_dq_close(C$2,A51)</f>
        <v>4006.4443999999999</v>
      </c>
      <c r="D51" s="263">
        <v>1.242</v>
      </c>
      <c r="E51" s="263"/>
      <c r="G51" s="49">
        <v>44589</v>
      </c>
      <c r="H51" s="28" t="s">
        <v>335</v>
      </c>
      <c r="I51" s="140">
        <f>[1]!i_dq_close(I$2,G51)</f>
        <v>0</v>
      </c>
      <c r="J51">
        <v>0.97</v>
      </c>
      <c r="M51" s="66">
        <v>44886</v>
      </c>
      <c r="N51" s="21" t="s">
        <v>1630</v>
      </c>
      <c r="O51" s="140">
        <f>[1]!i_dq_close(O$2,M51)</f>
        <v>4177.4961999999996</v>
      </c>
      <c r="P51" s="111">
        <v>1.2889999999999999</v>
      </c>
      <c r="S51" s="66">
        <v>44866</v>
      </c>
      <c r="T51" s="21" t="s">
        <v>1630</v>
      </c>
      <c r="U51" s="140">
        <f>[1]!i_dq_close(U$2,S51)</f>
        <v>4023.1237999999998</v>
      </c>
      <c r="V51" s="111">
        <v>0.96120000000000005</v>
      </c>
      <c r="Y51" s="66">
        <v>44862</v>
      </c>
      <c r="Z51" s="21" t="s">
        <v>1621</v>
      </c>
      <c r="AA51" s="140">
        <f>[1]!i_dq_close(AA$2,Y51)</f>
        <v>399.52629999999999</v>
      </c>
      <c r="AB51" s="111">
        <v>1.159</v>
      </c>
      <c r="AE51" s="66">
        <v>44847</v>
      </c>
      <c r="AF51" s="21" t="s">
        <v>1621</v>
      </c>
      <c r="AG51" s="140">
        <f>[1]!i_dq_close(AG$2,AE51)</f>
        <v>4100.1144000000004</v>
      </c>
      <c r="AH51" s="111">
        <v>2.4171999999999998</v>
      </c>
      <c r="AI51" s="45">
        <v>923488.94</v>
      </c>
      <c r="AK51" s="66">
        <v>44845</v>
      </c>
      <c r="AL51" s="21" t="s">
        <v>1621</v>
      </c>
      <c r="AM51" s="140">
        <f>[1]!i_dq_close(AM$2,AK51)</f>
        <v>4053.7725999999998</v>
      </c>
      <c r="AN51" s="111">
        <v>0.93500000000000005</v>
      </c>
      <c r="AO51" s="33">
        <v>1122964.6299999999</v>
      </c>
      <c r="AQ51" s="66">
        <v>44825</v>
      </c>
      <c r="AR51" s="21" t="s">
        <v>1622</v>
      </c>
      <c r="AS51" s="140">
        <f>[1]!i_dq_close(AS$2,AQ51)</f>
        <v>4249.7790000000005</v>
      </c>
      <c r="AT51" s="111">
        <v>1.9472</v>
      </c>
      <c r="AW51" s="66">
        <v>44820</v>
      </c>
      <c r="AX51" s="21" t="s">
        <v>1622</v>
      </c>
      <c r="AY51" s="140">
        <f>[1]!i_dq_close(AY$2,AW51)</f>
        <v>410.16090000000003</v>
      </c>
      <c r="AZ51" s="111">
        <v>0.98660000000000003</v>
      </c>
      <c r="BC51" s="66">
        <v>44820</v>
      </c>
      <c r="BD51" s="21" t="s">
        <v>1622</v>
      </c>
      <c r="BE51" s="140">
        <f>[1]!i_dq_close(BE$2,BC51)</f>
        <v>4269.1180000000004</v>
      </c>
      <c r="BF51" s="111">
        <v>0.99619999999999997</v>
      </c>
      <c r="BI51" s="66">
        <v>44804</v>
      </c>
      <c r="BJ51" s="21" t="s">
        <v>1623</v>
      </c>
      <c r="BK51" s="140">
        <f>[1]!i_dq_close(BK$2,BI51)</f>
        <v>4424.2089999999998</v>
      </c>
      <c r="BL51" s="111">
        <v>2.2330000000000001</v>
      </c>
      <c r="BO51" s="66">
        <v>44798</v>
      </c>
      <c r="BP51" s="21" t="s">
        <v>1623</v>
      </c>
      <c r="BQ51" s="140">
        <f>[1]!i_dq_close(BQ$2,BO51)</f>
        <v>4484.4516999999996</v>
      </c>
      <c r="BR51" s="111">
        <v>1.573</v>
      </c>
      <c r="BT51" s="33"/>
      <c r="BU51" s="66">
        <v>44796</v>
      </c>
      <c r="BV51" s="21" t="s">
        <v>1623</v>
      </c>
      <c r="BW51" s="140">
        <f>[1]!i_dq_close(BW$2,BU51)</f>
        <v>427.03210000000001</v>
      </c>
      <c r="BX51" s="111">
        <v>1.2363999999999999</v>
      </c>
      <c r="CA51" s="66">
        <v>44792</v>
      </c>
      <c r="CB51" s="21" t="s">
        <v>1623</v>
      </c>
      <c r="CC51" s="140">
        <f>[1]!i_dq_close(CC$2,CA51)</f>
        <v>4525.1674999999996</v>
      </c>
      <c r="CD51" s="111">
        <v>1.0811999999999999</v>
      </c>
      <c r="CG51" s="66">
        <v>44771</v>
      </c>
      <c r="CH51" s="21" t="s">
        <v>638</v>
      </c>
      <c r="CI51" s="140">
        <f>[1]!i_dq_close(CI$2,CG51)</f>
        <v>4523.3149000000003</v>
      </c>
      <c r="CJ51" s="111">
        <v>1.577</v>
      </c>
      <c r="CM51" s="66">
        <v>44761</v>
      </c>
      <c r="CN51" s="21" t="s">
        <v>638</v>
      </c>
      <c r="CO51" s="140">
        <f>[1]!i_dq_close(CO$2,CM51)</f>
        <v>20661.060000000001</v>
      </c>
      <c r="CP51" s="111">
        <v>0.97899999999999998</v>
      </c>
      <c r="CS51" s="66">
        <v>44743</v>
      </c>
      <c r="CT51" s="21" t="s">
        <v>638</v>
      </c>
      <c r="CU51" s="140">
        <f>[1]!i_dq_close(CU$2,CS51)</f>
        <v>418.64060000000001</v>
      </c>
      <c r="CV51" s="111">
        <v>1.0629999999999999</v>
      </c>
      <c r="CY51" s="66">
        <v>44739</v>
      </c>
      <c r="CZ51" s="21" t="s">
        <v>570</v>
      </c>
      <c r="DA51" s="140">
        <f>[1]!i_dq_close(DA$2,CY51)</f>
        <v>4767.2349000000004</v>
      </c>
      <c r="DB51" s="111">
        <v>5.6158000000000001</v>
      </c>
      <c r="DE51" s="66">
        <v>44725</v>
      </c>
      <c r="DF51" s="21" t="s">
        <v>570</v>
      </c>
      <c r="DG51" s="140">
        <f>[1]!i_dq_close(DG$2,DE51)</f>
        <v>4528.2704999999996</v>
      </c>
      <c r="DH51" s="111">
        <v>3.4529999999999998</v>
      </c>
      <c r="DK51" s="66">
        <v>44722</v>
      </c>
      <c r="DL51" s="21" t="s">
        <v>570</v>
      </c>
      <c r="DM51" s="140">
        <f>[1]!i_dq_close(DM$2,DK51)</f>
        <v>4569.9165000000003</v>
      </c>
      <c r="DN51" s="111">
        <v>3.3294000000000001</v>
      </c>
      <c r="DQ51" s="66">
        <v>44720</v>
      </c>
      <c r="DR51" s="21" t="s">
        <v>570</v>
      </c>
      <c r="DS51" s="140">
        <f>[1]!i_dq_close(DS$2,DQ51)</f>
        <v>407.5104</v>
      </c>
      <c r="DT51" s="111">
        <v>1.8948</v>
      </c>
      <c r="DW51" s="66">
        <v>44718</v>
      </c>
      <c r="DX51" s="21" t="s">
        <v>570</v>
      </c>
      <c r="DY51" s="140">
        <f>[1]!i_dq_close(DY$2,DW51)</f>
        <v>21653.9</v>
      </c>
      <c r="DZ51" s="111">
        <v>2.1739999999999999</v>
      </c>
      <c r="EC51" s="58">
        <v>44690</v>
      </c>
      <c r="ED51" s="21" t="s">
        <v>345</v>
      </c>
      <c r="EE51" s="140">
        <f>[1]!i_dq_close(EE$2,EC51)</f>
        <v>4162.8388000000004</v>
      </c>
      <c r="EF51" s="111">
        <v>1.0549999999999999</v>
      </c>
      <c r="EI51" s="49">
        <v>44664</v>
      </c>
      <c r="EJ51" s="21" t="s">
        <v>334</v>
      </c>
      <c r="EK51" s="140">
        <f>[1]!i_dq_close(EK$2,EI51)</f>
        <v>21374.37</v>
      </c>
      <c r="EL51">
        <v>1.8080000000000001</v>
      </c>
      <c r="EO51" s="49">
        <v>44631</v>
      </c>
      <c r="EP51" s="28" t="s">
        <v>337</v>
      </c>
      <c r="EQ51" s="140">
        <f>[1]!i_dq_close(EQ$2,EO51)</f>
        <v>4666.1728999999996</v>
      </c>
      <c r="ER51">
        <v>0.97599999999999998</v>
      </c>
      <c r="EU51" s="49">
        <v>44623</v>
      </c>
      <c r="EV51" s="28" t="s">
        <v>337</v>
      </c>
      <c r="EW51" s="140">
        <f>[1]!i_dq_close(EW$2,EU51)</f>
        <v>4934.7047000000002</v>
      </c>
      <c r="EX51">
        <v>0.97899999999999998</v>
      </c>
      <c r="FA51" s="49">
        <v>44621</v>
      </c>
      <c r="FB51" s="28" t="s">
        <v>337</v>
      </c>
      <c r="FC51" s="140">
        <f>[1]!i_dq_close(FC$2,FA51)</f>
        <v>4993.1322</v>
      </c>
      <c r="FD51">
        <v>0.98399999999999999</v>
      </c>
      <c r="FG51" s="49">
        <v>44616</v>
      </c>
      <c r="FH51" s="28" t="s">
        <v>344</v>
      </c>
      <c r="FI51" s="140">
        <f>[1]!i_dq_close(FI$2,FG51)</f>
        <v>4899.8710000000001</v>
      </c>
      <c r="FJ51">
        <v>1.1069</v>
      </c>
      <c r="FM51" s="49">
        <v>44614</v>
      </c>
      <c r="FN51" s="28" t="s">
        <v>344</v>
      </c>
      <c r="FO51" s="140">
        <f>[1]!i_dq_close(FO$2,FM51)</f>
        <v>4940.1639999999998</v>
      </c>
      <c r="FP51">
        <v>1.3348</v>
      </c>
      <c r="FS51" s="49">
        <v>44608</v>
      </c>
      <c r="FT51" s="28" t="s">
        <v>344</v>
      </c>
      <c r="FU51" s="140">
        <f>[1]!i_dq_close(FU$2,FS51)</f>
        <v>416.59809999999999</v>
      </c>
      <c r="FV51">
        <v>1.2526999999999999</v>
      </c>
      <c r="FY51" s="49">
        <v>44566</v>
      </c>
      <c r="FZ51" s="28" t="s">
        <v>346</v>
      </c>
      <c r="GA51" s="140">
        <f>[1]!i_dq_close(GA$2,FY51)</f>
        <v>5258.0227000000004</v>
      </c>
      <c r="GB51">
        <v>1.5353000000000001</v>
      </c>
      <c r="GE51" s="49">
        <v>44566</v>
      </c>
      <c r="GF51" s="28" t="s">
        <v>346</v>
      </c>
      <c r="GG51" s="140">
        <f>[1]!i_dq_close(GG$2,GE51)</f>
        <v>3076.4207000000001</v>
      </c>
      <c r="GH51">
        <v>0.99929999999999997</v>
      </c>
      <c r="GK51" s="49">
        <v>44544</v>
      </c>
      <c r="GL51" s="28" t="s">
        <v>336</v>
      </c>
      <c r="GM51" s="140">
        <f>[1]!i_dq_close(GM$2,GK51)</f>
        <v>5424.8608000000004</v>
      </c>
      <c r="GN51">
        <v>5.6459999999999999</v>
      </c>
      <c r="GQ51" s="58">
        <v>44530</v>
      </c>
      <c r="GR51" s="21" t="s">
        <v>342</v>
      </c>
      <c r="GS51" s="140">
        <f>[1]!i_dq_close(GS$2,GQ51)</f>
        <v>23475.26</v>
      </c>
      <c r="GT51" s="21">
        <v>0.98360000000000003</v>
      </c>
      <c r="GW51" s="58">
        <v>44530</v>
      </c>
      <c r="GX51" s="21" t="s">
        <v>342</v>
      </c>
      <c r="GY51" s="140">
        <f>[1]!i_dq_close(GY$2,GW51)</f>
        <v>5235.1342000000004</v>
      </c>
      <c r="GZ51" s="21">
        <v>2.7991000000000001</v>
      </c>
      <c r="HC51" s="49">
        <v>44519</v>
      </c>
      <c r="HD51" s="141" t="s">
        <v>342</v>
      </c>
      <c r="HE51" s="140">
        <f>[1]!i_dq_close(HE$2,HC51)</f>
        <v>5267.4187000000002</v>
      </c>
      <c r="HF51">
        <v>6.0469999999999997</v>
      </c>
      <c r="HI51" s="58">
        <v>44495</v>
      </c>
      <c r="HJ51" s="141" t="s">
        <v>341</v>
      </c>
      <c r="HK51" s="140">
        <f>[1]!i_dq_close(HK$2,HI51)</f>
        <v>26038.27</v>
      </c>
      <c r="HL51" s="21">
        <v>0.91600000000000004</v>
      </c>
      <c r="HO51" s="58">
        <v>44434</v>
      </c>
      <c r="HP51" s="20" t="s">
        <v>339</v>
      </c>
      <c r="HQ51" s="140">
        <f>[1]!i_dq_close(HQ$2,HO51)</f>
        <v>5186.2942000000003</v>
      </c>
      <c r="HR51" s="21">
        <v>1.4205000000000001</v>
      </c>
      <c r="HS51" s="33"/>
      <c r="HU51" s="58">
        <v>44895</v>
      </c>
      <c r="HV51" s="20" t="s">
        <v>1630</v>
      </c>
      <c r="HW51" s="140">
        <f>[1]!i_dq_close(HW$2,HU51)</f>
        <v>4239.9952000000003</v>
      </c>
      <c r="HX51" s="21">
        <v>1.5640000000000001</v>
      </c>
      <c r="HY51" s="33"/>
      <c r="IA51" s="58">
        <v>44904</v>
      </c>
      <c r="IB51" s="141" t="s">
        <v>1624</v>
      </c>
      <c r="IC51" s="140">
        <f>[1]!i_dq_close(IC$2,IA51)</f>
        <v>4364.9232000000002</v>
      </c>
      <c r="ID51" s="21">
        <v>1.0169999999999999</v>
      </c>
      <c r="IE51" s="33"/>
      <c r="IG51" s="58">
        <v>44918</v>
      </c>
      <c r="IH51" s="141" t="s">
        <v>1624</v>
      </c>
      <c r="II51" s="140">
        <f>[1]!i_dq_close(II$2,IG51)</f>
        <v>4149.107</v>
      </c>
      <c r="IJ51" s="21">
        <v>2.1591999999999998</v>
      </c>
      <c r="IK51" s="33"/>
      <c r="IM51" s="58">
        <v>44930</v>
      </c>
      <c r="IN51" s="141" t="s">
        <v>1626</v>
      </c>
      <c r="IO51" s="140">
        <f>[1]!i_dq_close(IO$2,IM51)</f>
        <v>4235.9718999999996</v>
      </c>
      <c r="IP51" s="21">
        <v>1.0226999999999999</v>
      </c>
      <c r="IQ51" s="33"/>
      <c r="IS51" s="58">
        <v>44938</v>
      </c>
      <c r="IT51" s="141" t="s">
        <v>1625</v>
      </c>
      <c r="IU51" s="140">
        <f>[1]!i_dq_close(IU$2,IS51)</f>
        <v>4348.5348999999997</v>
      </c>
      <c r="IV51" s="21">
        <v>1.8965000000000001</v>
      </c>
      <c r="IW51" s="33"/>
      <c r="IY51" s="58">
        <v>44946</v>
      </c>
      <c r="IZ51" s="141" t="s">
        <v>1625</v>
      </c>
      <c r="JA51" s="140">
        <f>[1]!i_dq_close(JA$2,IY51)</f>
        <v>4524.0456999999997</v>
      </c>
      <c r="JB51" s="21">
        <v>0.90900000000000003</v>
      </c>
      <c r="JC51" s="33"/>
      <c r="JE51" s="58">
        <v>44960</v>
      </c>
      <c r="JF51" s="141" t="s">
        <v>1631</v>
      </c>
      <c r="JG51" s="140">
        <f>[1]!i_dq_close(JG$2,JE51)</f>
        <v>4508.5767999999998</v>
      </c>
      <c r="JH51" s="21">
        <v>2.3005</v>
      </c>
      <c r="JI51" s="33"/>
      <c r="JK51" s="66"/>
      <c r="JL51" s="21"/>
      <c r="JM51" s="140"/>
      <c r="JN51" s="111"/>
      <c r="JQ51" s="66"/>
      <c r="JR51" s="21"/>
      <c r="JS51" s="140"/>
      <c r="JT51" s="111"/>
      <c r="JW51" s="66"/>
      <c r="JX51" s="21"/>
      <c r="JY51" s="140"/>
      <c r="JZ51" s="111"/>
      <c r="KC51" s="66"/>
      <c r="KD51" s="21"/>
      <c r="KE51" s="140"/>
      <c r="KF51" s="111"/>
      <c r="KI51" s="66"/>
      <c r="KJ51" s="21"/>
      <c r="KK51" s="140"/>
      <c r="KL51" s="111"/>
      <c r="KO51" s="66"/>
      <c r="KP51" s="21"/>
      <c r="KQ51" s="140"/>
      <c r="KR51" s="111"/>
      <c r="KU51" s="66"/>
      <c r="KV51" s="21"/>
      <c r="KW51" s="140"/>
      <c r="KX51" s="111"/>
      <c r="LA51" s="66"/>
      <c r="LB51" s="21"/>
      <c r="LC51" s="140"/>
      <c r="LD51" s="111"/>
      <c r="LG51" s="66"/>
      <c r="LH51" s="21"/>
      <c r="LI51" s="140"/>
      <c r="LJ51" s="111"/>
      <c r="LM51" s="66"/>
      <c r="LN51" s="21"/>
      <c r="LO51" s="140"/>
      <c r="LP51" s="111"/>
      <c r="LS51" s="66"/>
      <c r="LT51" s="21"/>
      <c r="LU51" s="140"/>
      <c r="LV51" s="111"/>
      <c r="LY51" s="66"/>
      <c r="LZ51" s="21"/>
      <c r="MA51" s="140"/>
      <c r="MB51" s="111"/>
      <c r="ME51" s="66"/>
      <c r="MF51" s="21"/>
      <c r="MG51" s="140"/>
      <c r="MH51" s="111"/>
      <c r="MK51" s="66"/>
      <c r="ML51" s="21"/>
      <c r="MM51" s="140"/>
      <c r="MN51" s="111"/>
      <c r="MQ51" s="66"/>
      <c r="MR51" s="21"/>
      <c r="MS51" s="140"/>
      <c r="MT51" s="111"/>
      <c r="MW51" s="66"/>
      <c r="MX51" s="21"/>
      <c r="MY51" s="140"/>
      <c r="MZ51" s="111"/>
      <c r="NC51" s="66"/>
      <c r="ND51" s="21"/>
      <c r="NE51" s="140"/>
      <c r="NF51" s="111"/>
      <c r="NI51" s="66"/>
      <c r="NJ51" s="21"/>
      <c r="NK51" s="140"/>
      <c r="NL51" s="111"/>
      <c r="NO51" s="66"/>
      <c r="NP51" s="21"/>
      <c r="NQ51" s="140"/>
      <c r="NR51" s="111"/>
      <c r="NU51" s="66"/>
      <c r="NV51" s="21"/>
      <c r="NW51" s="140"/>
      <c r="NX51" s="111"/>
      <c r="OA51" s="66"/>
      <c r="OB51" s="21"/>
      <c r="OC51" s="140"/>
      <c r="OD51" s="111"/>
      <c r="OG51" s="66"/>
      <c r="OH51" s="21"/>
      <c r="OI51" s="140"/>
      <c r="OJ51" s="111"/>
      <c r="OM51" s="66"/>
      <c r="ON51" s="21"/>
      <c r="OO51" s="140"/>
      <c r="OP51" s="111"/>
      <c r="OS51" s="66"/>
      <c r="OT51" s="21"/>
      <c r="OU51" s="140"/>
      <c r="OV51" s="111"/>
      <c r="OY51" s="66"/>
      <c r="OZ51" s="21"/>
      <c r="PA51" s="140"/>
      <c r="PB51" s="111"/>
    </row>
    <row r="52" spans="1:418">
      <c r="A52" s="264">
        <v>43934</v>
      </c>
      <c r="B52" s="52" t="s">
        <v>334</v>
      </c>
      <c r="C52" s="262">
        <f>[1]!i_dq_close(C$2,A52)</f>
        <v>3986.1774999999998</v>
      </c>
      <c r="D52" s="263">
        <v>1.2370000000000001</v>
      </c>
      <c r="E52" s="263"/>
      <c r="G52" s="49">
        <v>44599</v>
      </c>
      <c r="H52" s="28" t="s">
        <v>344</v>
      </c>
      <c r="I52" s="140">
        <f>[1]!i_dq_close(I$2,G52)</f>
        <v>0</v>
      </c>
      <c r="J52">
        <v>0.97299999999999998</v>
      </c>
      <c r="M52" s="66">
        <v>44887</v>
      </c>
      <c r="N52" s="21" t="s">
        <v>1630</v>
      </c>
      <c r="O52" s="140">
        <f>[1]!i_dq_close(O$2,M52)</f>
        <v>4166.4138000000003</v>
      </c>
      <c r="P52" s="111">
        <v>1.2889999999999999</v>
      </c>
      <c r="S52" s="66">
        <v>44867</v>
      </c>
      <c r="T52" s="21" t="s">
        <v>1630</v>
      </c>
      <c r="U52" s="140">
        <f>[1]!i_dq_close(U$2,S52)</f>
        <v>4068.8146999999999</v>
      </c>
      <c r="V52" s="111">
        <v>0.96850000000000003</v>
      </c>
      <c r="Y52" s="66">
        <v>44865</v>
      </c>
      <c r="Z52" s="21" t="s">
        <v>1621</v>
      </c>
      <c r="AA52" s="140">
        <f>[1]!i_dq_close(AA$2,Y52)</f>
        <v>397.23719999999997</v>
      </c>
      <c r="AB52" s="111">
        <v>1.1283000000000001</v>
      </c>
      <c r="AE52" s="66">
        <v>44848</v>
      </c>
      <c r="AF52" s="21" t="s">
        <v>1621</v>
      </c>
      <c r="AG52" s="140">
        <f>[1]!i_dq_close(AG$2,AE52)</f>
        <v>4198.8639999999996</v>
      </c>
      <c r="AH52" s="111">
        <v>2.4365999999999999</v>
      </c>
      <c r="AI52" s="45">
        <v>923488.94</v>
      </c>
      <c r="AK52" s="66">
        <v>44846</v>
      </c>
      <c r="AL52" s="21" t="s">
        <v>1621</v>
      </c>
      <c r="AM52" s="140">
        <f>[1]!i_dq_close(AM$2,AK52)</f>
        <v>4124.1724000000004</v>
      </c>
      <c r="AN52" s="111">
        <v>0.93600000000000005</v>
      </c>
      <c r="AO52" s="33">
        <v>1122964.6299999999</v>
      </c>
      <c r="AQ52" s="66">
        <v>44826</v>
      </c>
      <c r="AR52" s="21" t="s">
        <v>1622</v>
      </c>
      <c r="AS52" s="140">
        <f>[1]!i_dq_close(AS$2,AQ52)</f>
        <v>4219.4538000000002</v>
      </c>
      <c r="AT52" s="111">
        <v>1.9525999999999999</v>
      </c>
      <c r="AW52" s="66">
        <v>44823</v>
      </c>
      <c r="AX52" s="21" t="s">
        <v>1622</v>
      </c>
      <c r="AY52" s="140">
        <f>[1]!i_dq_close(AY$2,AW52)</f>
        <v>409.22129999999999</v>
      </c>
      <c r="AZ52" s="111">
        <v>0.98450000000000004</v>
      </c>
      <c r="BC52" s="66">
        <v>44823</v>
      </c>
      <c r="BD52" s="21" t="s">
        <v>1622</v>
      </c>
      <c r="BE52" s="140">
        <f>[1]!i_dq_close(BE$2,BC52)</f>
        <v>4257.9368999999997</v>
      </c>
      <c r="BF52" s="111">
        <v>0.99309999999999998</v>
      </c>
      <c r="BI52" s="66">
        <v>44805</v>
      </c>
      <c r="BJ52" s="21" t="s">
        <v>1622</v>
      </c>
      <c r="BK52" s="140">
        <f>[1]!i_dq_close(BK$2,BI52)</f>
        <v>4390.4089999999997</v>
      </c>
      <c r="BL52" s="111">
        <v>2.2290000000000001</v>
      </c>
      <c r="BO52" s="66">
        <v>44799</v>
      </c>
      <c r="BP52" s="21" t="s">
        <v>1623</v>
      </c>
      <c r="BQ52" s="140">
        <f>[1]!i_dq_close(BQ$2,BO52)</f>
        <v>4473.0267999999996</v>
      </c>
      <c r="BR52" s="111">
        <v>1.5740000000000001</v>
      </c>
      <c r="BT52" s="33"/>
      <c r="BU52" s="66">
        <v>44797</v>
      </c>
      <c r="BV52" s="21" t="s">
        <v>1623</v>
      </c>
      <c r="BW52" s="140">
        <f>[1]!i_dq_close(BW$2,BU52)</f>
        <v>420.9776</v>
      </c>
      <c r="BX52" s="111">
        <v>1.2113</v>
      </c>
      <c r="CA52" s="66">
        <v>44795</v>
      </c>
      <c r="CB52" s="21" t="s">
        <v>1623</v>
      </c>
      <c r="CC52" s="140">
        <f>[1]!i_dq_close(CC$2,CA52)</f>
        <v>4564.3263999999999</v>
      </c>
      <c r="CD52" s="111">
        <v>1.0860000000000001</v>
      </c>
      <c r="CG52" s="66">
        <v>44774</v>
      </c>
      <c r="CH52" s="21" t="s">
        <v>339</v>
      </c>
      <c r="CI52" s="140">
        <f>[1]!i_dq_close(CI$2,CG52)</f>
        <v>4547.9287999999997</v>
      </c>
      <c r="CJ52" s="111">
        <v>1.5761000000000001</v>
      </c>
      <c r="CM52" s="66">
        <v>44762</v>
      </c>
      <c r="CN52" s="21" t="s">
        <v>638</v>
      </c>
      <c r="CO52" s="140">
        <f>[1]!i_dq_close(CO$2,CM52)</f>
        <v>20890.22</v>
      </c>
      <c r="CP52" s="111">
        <v>0.98299999999999998</v>
      </c>
      <c r="CS52" s="66">
        <v>44746</v>
      </c>
      <c r="CT52" s="21" t="s">
        <v>638</v>
      </c>
      <c r="CU52" s="140">
        <f>[1]!i_dq_close(CU$2,CS52)</f>
        <v>420.86349999999999</v>
      </c>
      <c r="CV52" s="111">
        <v>1.0669999999999999</v>
      </c>
      <c r="CY52" s="66">
        <v>44740</v>
      </c>
      <c r="CZ52" s="21" t="s">
        <v>570</v>
      </c>
      <c r="DA52" s="140">
        <f>[1]!i_dq_close(DA$2,CY52)</f>
        <v>4821.6458000000002</v>
      </c>
      <c r="DB52" s="111">
        <v>5.7178000000000004</v>
      </c>
      <c r="DE52" s="66">
        <v>44726</v>
      </c>
      <c r="DF52" s="21" t="s">
        <v>570</v>
      </c>
      <c r="DG52" s="140">
        <f>[1]!i_dq_close(DG$2,DE52)</f>
        <v>4562.6306999999997</v>
      </c>
      <c r="DH52" s="111">
        <v>3.4589999999999899</v>
      </c>
      <c r="DK52" s="66">
        <v>44725</v>
      </c>
      <c r="DL52" s="21" t="s">
        <v>570</v>
      </c>
      <c r="DM52" s="140">
        <f>[1]!i_dq_close(DM$2,DK52)</f>
        <v>4528.2704999999996</v>
      </c>
      <c r="DN52" s="111">
        <v>3.3206000000000002</v>
      </c>
      <c r="DQ52" s="66">
        <v>44721</v>
      </c>
      <c r="DR52" s="21" t="s">
        <v>570</v>
      </c>
      <c r="DS52" s="140">
        <f>[1]!i_dq_close(DS$2,DQ52)</f>
        <v>406.95429999999999</v>
      </c>
      <c r="DT52" s="111">
        <v>1.8774999999999999</v>
      </c>
      <c r="DW52" s="66">
        <v>44719</v>
      </c>
      <c r="DX52" s="21" t="s">
        <v>570</v>
      </c>
      <c r="DY52" s="140">
        <f>[1]!i_dq_close(DY$2,DW52)</f>
        <v>21531.67</v>
      </c>
      <c r="DZ52" s="112">
        <v>2.1739999999999999</v>
      </c>
      <c r="EC52" s="58">
        <v>44691</v>
      </c>
      <c r="ED52" s="21" t="s">
        <v>345</v>
      </c>
      <c r="EE52" s="140">
        <f>[1]!i_dq_close(EE$2,EC52)</f>
        <v>4211.91</v>
      </c>
      <c r="EF52" s="111">
        <v>1.0720000000000001</v>
      </c>
      <c r="EI52" s="49">
        <v>44665</v>
      </c>
      <c r="EJ52" s="21" t="s">
        <v>334</v>
      </c>
      <c r="EK52" s="140">
        <f>[1]!i_dq_close(EK$2,EI52)</f>
        <v>21518.080000000002</v>
      </c>
      <c r="EL52">
        <v>1.86</v>
      </c>
      <c r="EO52" s="49">
        <v>44634</v>
      </c>
      <c r="EP52" s="28" t="s">
        <v>337</v>
      </c>
      <c r="EQ52" s="140">
        <f>[1]!i_dq_close(EQ$2,EO52)</f>
        <v>4531.6904000000004</v>
      </c>
      <c r="ER52">
        <v>0.97099999999999997</v>
      </c>
      <c r="EU52" s="49">
        <v>44624</v>
      </c>
      <c r="EV52" s="28" t="s">
        <v>337</v>
      </c>
      <c r="EW52" s="140">
        <f>[1]!i_dq_close(EW$2,EU52)</f>
        <v>4879.6507000000001</v>
      </c>
      <c r="EX52">
        <v>0.97729999999999995</v>
      </c>
      <c r="FA52" s="49">
        <v>44622</v>
      </c>
      <c r="FB52" s="28" t="s">
        <v>337</v>
      </c>
      <c r="FC52" s="140">
        <f>[1]!i_dq_close(FC$2,FA52)</f>
        <v>4959.5945000000002</v>
      </c>
      <c r="FD52">
        <v>0.97899999999999998</v>
      </c>
      <c r="FG52" s="49">
        <v>44617</v>
      </c>
      <c r="FH52" s="28" t="s">
        <v>344</v>
      </c>
      <c r="FI52" s="140">
        <f>[1]!i_dq_close(FI$2,FG52)</f>
        <v>4945.6112000000003</v>
      </c>
      <c r="FJ52">
        <v>1.1096999999999999</v>
      </c>
      <c r="FM52" s="49">
        <v>44615</v>
      </c>
      <c r="FN52" s="28" t="s">
        <v>344</v>
      </c>
      <c r="FO52" s="140">
        <f>[1]!i_dq_close(FO$2,FM52)</f>
        <v>4998.2251999999999</v>
      </c>
      <c r="FP52">
        <v>1.3428</v>
      </c>
      <c r="FS52" s="49">
        <v>44609</v>
      </c>
      <c r="FT52" s="28" t="s">
        <v>344</v>
      </c>
      <c r="FU52" s="140">
        <f>[1]!i_dq_close(FU$2,FS52)</f>
        <v>417.45620000000002</v>
      </c>
      <c r="FV52">
        <v>1.2552000000000001</v>
      </c>
      <c r="FY52" s="49">
        <v>44567</v>
      </c>
      <c r="FZ52" s="28" t="s">
        <v>346</v>
      </c>
      <c r="GA52" s="140">
        <f>[1]!i_dq_close(GA$2,FY52)</f>
        <v>5218.3386</v>
      </c>
      <c r="GB52">
        <v>1.5222</v>
      </c>
      <c r="GE52" s="49">
        <v>44567</v>
      </c>
      <c r="GF52" s="28" t="s">
        <v>346</v>
      </c>
      <c r="GG52" s="140">
        <f>[1]!i_dq_close(GG$2,GE52)</f>
        <v>3065.5083</v>
      </c>
      <c r="GH52">
        <v>1.0061</v>
      </c>
      <c r="GK52" s="49">
        <v>44545</v>
      </c>
      <c r="GL52" s="28" t="s">
        <v>336</v>
      </c>
      <c r="GM52" s="140">
        <f>[1]!i_dq_close(GM$2,GK52)</f>
        <v>5387.1535000000003</v>
      </c>
      <c r="GN52">
        <v>5.6529999999999996</v>
      </c>
      <c r="GQ52" s="58">
        <v>44531</v>
      </c>
      <c r="GR52" s="21" t="s">
        <v>336</v>
      </c>
      <c r="GS52" s="140">
        <f>[1]!i_dq_close(GS$2,GQ52)</f>
        <v>23658.92</v>
      </c>
      <c r="GT52" s="21">
        <v>0.98529999999999995</v>
      </c>
      <c r="GW52" s="58">
        <v>44531</v>
      </c>
      <c r="GX52" s="21" t="s">
        <v>336</v>
      </c>
      <c r="GY52" s="140">
        <f>[1]!i_dq_close(GY$2,GW52)</f>
        <v>5248.3656000000001</v>
      </c>
      <c r="GZ52" s="21">
        <v>2.7770999999999999</v>
      </c>
      <c r="HC52" s="49">
        <v>44522</v>
      </c>
      <c r="HD52" s="141" t="s">
        <v>342</v>
      </c>
      <c r="HE52" s="140">
        <f>[1]!i_dq_close(HE$2,HC52)</f>
        <v>5300.9228999999996</v>
      </c>
      <c r="HF52">
        <v>6.1459999999999999</v>
      </c>
      <c r="HI52" s="58">
        <v>44496</v>
      </c>
      <c r="HJ52" s="141" t="s">
        <v>341</v>
      </c>
      <c r="HK52" s="140">
        <f>[1]!i_dq_close(HK$2,HI52)</f>
        <v>25628.74</v>
      </c>
      <c r="HL52" s="21">
        <v>0.90200000000000002</v>
      </c>
      <c r="HO52" s="58">
        <v>44435</v>
      </c>
      <c r="HP52" s="20" t="s">
        <v>339</v>
      </c>
      <c r="HQ52" s="140">
        <f>[1]!i_dq_close(HQ$2,HO52)</f>
        <v>5217.99</v>
      </c>
      <c r="HR52" s="21">
        <v>1.4106000000000001</v>
      </c>
      <c r="HS52" s="33"/>
      <c r="HU52" s="58">
        <v>44896</v>
      </c>
      <c r="HV52" s="20" t="s">
        <v>336</v>
      </c>
      <c r="HW52" s="140">
        <f>[1]!i_dq_close(HW$2,HU52)</f>
        <v>4279.3801999999996</v>
      </c>
      <c r="HX52" s="21">
        <v>1.571</v>
      </c>
      <c r="HY52" s="33"/>
      <c r="IA52" s="58">
        <v>44907</v>
      </c>
      <c r="IB52" s="141" t="s">
        <v>1624</v>
      </c>
      <c r="IC52" s="140">
        <f>[1]!i_dq_close(IC$2,IA52)</f>
        <v>4321.8283000000001</v>
      </c>
      <c r="ID52" s="21">
        <v>1.01</v>
      </c>
      <c r="IE52" s="33"/>
      <c r="IG52" s="58">
        <v>44921</v>
      </c>
      <c r="IH52" s="141" t="s">
        <v>1624</v>
      </c>
      <c r="II52" s="140">
        <f>[1]!i_dq_close(II$2,IG52)</f>
        <v>4176.0355</v>
      </c>
      <c r="IJ52" s="21">
        <v>2.1916000000000002</v>
      </c>
      <c r="IK52" s="33"/>
      <c r="IM52" s="58">
        <v>44931</v>
      </c>
      <c r="IN52" s="141" t="s">
        <v>1626</v>
      </c>
      <c r="IO52" s="140">
        <f>[1]!i_dq_close(IO$2,IM52)</f>
        <v>4307.7605999999996</v>
      </c>
      <c r="IP52" s="21">
        <v>1.0226999999999999</v>
      </c>
      <c r="IQ52" s="33"/>
      <c r="IS52" s="58">
        <v>44939</v>
      </c>
      <c r="IT52" s="141" t="s">
        <v>1625</v>
      </c>
      <c r="IU52" s="140">
        <f>[1]!i_dq_close(IU$2,IS52)</f>
        <v>4402.0011999999997</v>
      </c>
      <c r="IV52" s="21">
        <v>1.9242999999999999</v>
      </c>
      <c r="IW52" s="33"/>
      <c r="IY52" s="58">
        <v>44956</v>
      </c>
      <c r="IZ52" s="141" t="s">
        <v>1625</v>
      </c>
      <c r="JA52" s="140">
        <f>[1]!i_dq_close(JA$2,IY52)</f>
        <v>4545.9003000000002</v>
      </c>
      <c r="JB52" s="21">
        <v>0.92100000000000004</v>
      </c>
      <c r="JC52" s="33"/>
      <c r="JE52" s="58">
        <v>44963</v>
      </c>
      <c r="JF52" s="141" t="s">
        <v>1631</v>
      </c>
      <c r="JG52" s="140">
        <f>[1]!i_dq_close(JG$2,JE52)</f>
        <v>4456.7232000000004</v>
      </c>
      <c r="JH52" s="21">
        <v>2.2722000000000002</v>
      </c>
      <c r="JI52" s="33"/>
      <c r="JK52" s="66"/>
      <c r="JL52" s="21"/>
      <c r="JM52" s="140"/>
      <c r="JN52" s="111"/>
      <c r="JQ52" s="66"/>
      <c r="JR52" s="21"/>
      <c r="JS52" s="140"/>
      <c r="JT52" s="111"/>
      <c r="JW52" s="66"/>
      <c r="JX52" s="21"/>
      <c r="JY52" s="140"/>
      <c r="JZ52" s="111"/>
      <c r="KA52" s="37"/>
      <c r="KC52" s="66"/>
      <c r="KD52" s="21"/>
      <c r="KE52" s="140"/>
      <c r="KF52" s="111"/>
      <c r="KI52" s="66"/>
      <c r="KJ52" s="21"/>
      <c r="KK52" s="140"/>
      <c r="KL52" s="111"/>
      <c r="KO52" s="66"/>
      <c r="KP52" s="21"/>
      <c r="KQ52" s="140"/>
      <c r="KR52" s="111"/>
      <c r="KU52" s="66"/>
      <c r="KV52" s="21"/>
      <c r="KW52" s="140"/>
      <c r="KX52" s="111"/>
      <c r="LA52" s="66"/>
      <c r="LB52" s="21"/>
      <c r="LC52" s="140"/>
      <c r="LD52" s="111"/>
      <c r="LG52" s="66"/>
      <c r="LH52" s="21"/>
      <c r="LI52" s="140"/>
      <c r="LJ52" s="111"/>
      <c r="LM52" s="66"/>
      <c r="LN52" s="21"/>
      <c r="LO52" s="140"/>
      <c r="LP52" s="111"/>
      <c r="LS52" s="66"/>
      <c r="LT52" s="21"/>
      <c r="LU52" s="140"/>
      <c r="LV52" s="111"/>
      <c r="LY52" s="66"/>
      <c r="LZ52" s="21"/>
      <c r="MA52" s="140"/>
      <c r="MB52" s="111"/>
      <c r="ME52" s="66"/>
      <c r="MF52" s="21"/>
      <c r="MG52" s="140"/>
      <c r="MH52" s="111"/>
      <c r="MK52" s="66"/>
      <c r="ML52" s="21"/>
      <c r="MM52" s="140"/>
      <c r="MN52" s="111"/>
      <c r="MQ52" s="66"/>
      <c r="MR52" s="21"/>
      <c r="MS52" s="140"/>
      <c r="MT52" s="111"/>
      <c r="MW52" s="66"/>
      <c r="MX52" s="21"/>
      <c r="MY52" s="140"/>
      <c r="MZ52" s="111"/>
      <c r="NC52" s="66"/>
      <c r="ND52" s="21"/>
      <c r="NE52" s="140"/>
      <c r="NF52" s="111"/>
      <c r="NI52" s="66"/>
      <c r="NJ52" s="21"/>
      <c r="NK52" s="140"/>
      <c r="NL52" s="111"/>
      <c r="NO52" s="66"/>
      <c r="NP52" s="21"/>
      <c r="NQ52" s="140"/>
      <c r="NR52" s="111"/>
      <c r="NU52" s="66"/>
      <c r="NV52" s="21"/>
      <c r="NW52" s="140"/>
      <c r="NX52" s="111"/>
      <c r="OA52" s="66"/>
      <c r="OB52" s="21"/>
      <c r="OC52" s="140"/>
      <c r="OD52" s="111"/>
      <c r="OG52" s="66"/>
      <c r="OH52" s="21"/>
      <c r="OI52" s="140"/>
      <c r="OJ52" s="111"/>
      <c r="OM52" s="66"/>
      <c r="ON52" s="21"/>
      <c r="OO52" s="140"/>
      <c r="OP52" s="111"/>
      <c r="OS52" s="66"/>
      <c r="OT52" s="21"/>
      <c r="OU52" s="140"/>
      <c r="OV52" s="111"/>
      <c r="OY52" s="66"/>
      <c r="OZ52" s="21"/>
      <c r="PA52" s="140"/>
      <c r="PB52" s="111"/>
    </row>
    <row r="53" spans="1:418">
      <c r="A53" s="264">
        <v>43935</v>
      </c>
      <c r="B53" s="52" t="s">
        <v>334</v>
      </c>
      <c r="C53" s="262">
        <f>[1]!i_dq_close(C$2,A53)</f>
        <v>4066.9047999999998</v>
      </c>
      <c r="D53" s="263">
        <v>1.2509999999999999</v>
      </c>
      <c r="E53" s="263"/>
      <c r="G53" s="49">
        <v>44600</v>
      </c>
      <c r="H53" s="28" t="s">
        <v>344</v>
      </c>
      <c r="I53" s="140">
        <f>[1]!i_dq_close(I$2,G53)</f>
        <v>0</v>
      </c>
      <c r="J53">
        <v>0.96399999999999997</v>
      </c>
      <c r="M53" s="66">
        <v>44888</v>
      </c>
      <c r="N53" s="21" t="s">
        <v>1630</v>
      </c>
      <c r="O53" s="140">
        <f>[1]!i_dq_close(O$2,M53)</f>
        <v>4167.8986999999997</v>
      </c>
      <c r="P53" s="111">
        <v>1.288</v>
      </c>
      <c r="S53" s="66">
        <v>44868</v>
      </c>
      <c r="T53" s="21" t="s">
        <v>1630</v>
      </c>
      <c r="U53" s="140">
        <f>[1]!i_dq_close(U$2,S53)</f>
        <v>4044.2130000000002</v>
      </c>
      <c r="V53" s="111">
        <v>0.97470000000000001</v>
      </c>
      <c r="Y53" s="66">
        <v>44866</v>
      </c>
      <c r="Z53" s="21" t="s">
        <v>342</v>
      </c>
      <c r="AA53" s="140">
        <f>[1]!i_dq_close(AA$2,Y53)</f>
        <v>400.77929999999998</v>
      </c>
      <c r="AB53" s="111">
        <v>1.1416999999999999</v>
      </c>
      <c r="AE53" s="66">
        <v>44851</v>
      </c>
      <c r="AF53" s="21" t="s">
        <v>1621</v>
      </c>
      <c r="AG53" s="140">
        <f>[1]!i_dq_close(AG$2,AE53)</f>
        <v>4209.5830999999998</v>
      </c>
      <c r="AH53" s="111">
        <v>2.4485999999999999</v>
      </c>
      <c r="AI53" s="45">
        <v>923488.94</v>
      </c>
      <c r="AK53" s="66">
        <v>44847</v>
      </c>
      <c r="AL53" s="21" t="s">
        <v>1621</v>
      </c>
      <c r="AM53" s="140">
        <f>[1]!i_dq_close(AM$2,AK53)</f>
        <v>4100.1144000000004</v>
      </c>
      <c r="AN53" s="111">
        <v>0.93100000000000005</v>
      </c>
      <c r="AO53" s="33">
        <v>1122964.6299999999</v>
      </c>
      <c r="AQ53" s="66">
        <v>44827</v>
      </c>
      <c r="AR53" s="21" t="s">
        <v>1622</v>
      </c>
      <c r="AS53" s="140">
        <f>[1]!i_dq_close(AS$2,AQ53)</f>
        <v>4195.0051999999996</v>
      </c>
      <c r="AT53" s="111">
        <v>1.9447000000000001</v>
      </c>
      <c r="AW53" s="66">
        <v>44824</v>
      </c>
      <c r="AX53" s="21" t="s">
        <v>1622</v>
      </c>
      <c r="AY53" s="140">
        <f>[1]!i_dq_close(AY$2,AW53)</f>
        <v>410.65890000000002</v>
      </c>
      <c r="AZ53" s="111">
        <v>0.98709999999999998</v>
      </c>
      <c r="BC53" s="66">
        <v>44824</v>
      </c>
      <c r="BD53" s="21" t="s">
        <v>1622</v>
      </c>
      <c r="BE53" s="140">
        <f>[1]!i_dq_close(BE$2,BC53)</f>
        <v>4269.9174000000003</v>
      </c>
      <c r="BF53" s="111">
        <v>0.99450000000000005</v>
      </c>
      <c r="BI53" s="66">
        <v>44806</v>
      </c>
      <c r="BJ53" s="21" t="s">
        <v>1622</v>
      </c>
      <c r="BK53" s="140">
        <f>[1]!i_dq_close(BK$2,BI53)</f>
        <v>4378.0162</v>
      </c>
      <c r="BL53" s="111">
        <v>2.23</v>
      </c>
      <c r="BO53" s="66">
        <v>44802</v>
      </c>
      <c r="BP53" s="21" t="s">
        <v>1623</v>
      </c>
      <c r="BQ53" s="140">
        <f>[1]!i_dq_close(BQ$2,BO53)</f>
        <v>4460.4615999999996</v>
      </c>
      <c r="BR53" s="111">
        <v>1.5529999999999999</v>
      </c>
      <c r="BT53" s="33"/>
      <c r="BU53" s="66">
        <v>44798</v>
      </c>
      <c r="BV53" s="21" t="s">
        <v>1623</v>
      </c>
      <c r="BW53" s="140">
        <f>[1]!i_dq_close(BW$2,BU53)</f>
        <v>419.48570000000001</v>
      </c>
      <c r="BX53" s="111">
        <v>1.2014</v>
      </c>
      <c r="CA53" s="66">
        <v>44796</v>
      </c>
      <c r="CB53" s="21" t="s">
        <v>1623</v>
      </c>
      <c r="CC53" s="140">
        <f>[1]!i_dq_close(CC$2,CA53)</f>
        <v>4546.6342000000004</v>
      </c>
      <c r="CD53" s="111">
        <v>1.0851</v>
      </c>
      <c r="CG53" s="66">
        <v>44775</v>
      </c>
      <c r="CH53" s="21" t="s">
        <v>1623</v>
      </c>
      <c r="CI53" s="140">
        <f>[1]!i_dq_close(CI$2,CG53)</f>
        <v>4449.7467999999999</v>
      </c>
      <c r="CJ53" s="111">
        <v>1.5546</v>
      </c>
      <c r="CM53" s="66">
        <v>44763</v>
      </c>
      <c r="CN53" s="21" t="s">
        <v>638</v>
      </c>
      <c r="CO53" s="140">
        <f>[1]!i_dq_close(CO$2,CM53)</f>
        <v>20574.63</v>
      </c>
      <c r="CP53" s="111">
        <v>0.97899999999999998</v>
      </c>
      <c r="CS53" s="66">
        <v>44747</v>
      </c>
      <c r="CT53" s="21" t="s">
        <v>638</v>
      </c>
      <c r="CU53" s="140">
        <f>[1]!i_dq_close(CU$2,CS53)</f>
        <v>420.56459999999998</v>
      </c>
      <c r="CV53" s="111">
        <v>1.0669999999999999</v>
      </c>
      <c r="CY53" s="66">
        <v>44741</v>
      </c>
      <c r="CZ53" s="21" t="s">
        <v>570</v>
      </c>
      <c r="DA53" s="140">
        <f>[1]!i_dq_close(DA$2,CY53)</f>
        <v>4742.5883999999996</v>
      </c>
      <c r="DB53" s="111">
        <v>5.6821999999999999</v>
      </c>
      <c r="DE53" s="66">
        <v>44727</v>
      </c>
      <c r="DF53" s="21" t="s">
        <v>570</v>
      </c>
      <c r="DG53" s="140">
        <f>[1]!i_dq_close(DG$2,DE53)</f>
        <v>4605.6460999999999</v>
      </c>
      <c r="DH53" s="111">
        <v>3.5009999999999999</v>
      </c>
      <c r="DK53" s="66">
        <v>44726</v>
      </c>
      <c r="DL53" s="21" t="s">
        <v>570</v>
      </c>
      <c r="DM53" s="140">
        <f>[1]!i_dq_close(DM$2,DK53)</f>
        <v>4562.6306999999997</v>
      </c>
      <c r="DN53" s="111">
        <v>3.3803999999999998</v>
      </c>
      <c r="DQ53" s="66">
        <v>44722</v>
      </c>
      <c r="DR53" s="21" t="s">
        <v>570</v>
      </c>
      <c r="DS53" s="140">
        <f>[1]!i_dq_close(DS$2,DQ53)</f>
        <v>409.4418</v>
      </c>
      <c r="DT53" s="111">
        <v>1.8876999999999999</v>
      </c>
      <c r="DW53" s="66">
        <v>44720</v>
      </c>
      <c r="DX53" s="21" t="s">
        <v>570</v>
      </c>
      <c r="DY53" s="140">
        <f>[1]!i_dq_close(DY$2,DW53)</f>
        <v>22014.59</v>
      </c>
      <c r="DZ53" s="111">
        <v>2.2919999999999998</v>
      </c>
      <c r="EC53" s="58">
        <v>44692</v>
      </c>
      <c r="ED53" s="21" t="s">
        <v>345</v>
      </c>
      <c r="EE53" s="140">
        <f>[1]!i_dq_close(EE$2,EC53)</f>
        <v>4266.6953999999996</v>
      </c>
      <c r="EF53" s="111">
        <v>1.087</v>
      </c>
      <c r="EI53" s="49">
        <v>44666</v>
      </c>
      <c r="EJ53" s="21" t="s">
        <v>334</v>
      </c>
      <c r="EK53" s="140">
        <f>[1]!i_dq_close(EK$2,EI53)</f>
        <v>21518.080000000002</v>
      </c>
      <c r="EL53">
        <v>1.86</v>
      </c>
      <c r="EO53" s="49">
        <v>44635</v>
      </c>
      <c r="EP53" s="28" t="s">
        <v>337</v>
      </c>
      <c r="EQ53" s="140">
        <f>[1]!i_dq_close(EQ$2,EO53)</f>
        <v>4312.3378000000002</v>
      </c>
      <c r="ER53">
        <v>0.95599999999999996</v>
      </c>
      <c r="EU53" s="49">
        <v>44627</v>
      </c>
      <c r="EV53" s="28" t="s">
        <v>337</v>
      </c>
      <c r="EW53" s="140">
        <f>[1]!i_dq_close(EW$2,EU53)</f>
        <v>4736.4718000000003</v>
      </c>
      <c r="EX53">
        <v>0.97489999999999999</v>
      </c>
      <c r="FA53" s="49">
        <v>44623</v>
      </c>
      <c r="FB53" s="28" t="s">
        <v>337</v>
      </c>
      <c r="FC53" s="140">
        <f>[1]!i_dq_close(FC$2,FA53)</f>
        <v>4934.7047000000002</v>
      </c>
      <c r="FD53">
        <v>0.97199999999999998</v>
      </c>
      <c r="FG53" s="49">
        <v>44620</v>
      </c>
      <c r="FH53" s="28" t="s">
        <v>344</v>
      </c>
      <c r="FI53" s="140">
        <f>[1]!i_dq_close(FI$2,FG53)</f>
        <v>4958.2712000000001</v>
      </c>
      <c r="FJ53">
        <v>1.1100000000000001</v>
      </c>
      <c r="FM53" s="49">
        <v>44616</v>
      </c>
      <c r="FN53" s="28" t="s">
        <v>344</v>
      </c>
      <c r="FO53" s="140">
        <f>[1]!i_dq_close(FO$2,FM53)</f>
        <v>4899.8710000000001</v>
      </c>
      <c r="FP53">
        <v>1.3289</v>
      </c>
      <c r="FS53" s="49">
        <v>44610</v>
      </c>
      <c r="FT53" s="28" t="s">
        <v>344</v>
      </c>
      <c r="FU53" s="140">
        <f>[1]!i_dq_close(FU$2,FS53)</f>
        <v>420.73989999999998</v>
      </c>
      <c r="FV53">
        <v>1.2655000000000001</v>
      </c>
      <c r="FY53" s="49">
        <v>44568</v>
      </c>
      <c r="FZ53" s="28" t="s">
        <v>346</v>
      </c>
      <c r="GA53" s="140">
        <f>[1]!i_dq_close(GA$2,FY53)</f>
        <v>5212.2539999999999</v>
      </c>
      <c r="GB53">
        <v>1.5038</v>
      </c>
      <c r="GE53" s="49">
        <v>44568</v>
      </c>
      <c r="GF53" s="28" t="s">
        <v>346</v>
      </c>
      <c r="GG53" s="140">
        <f>[1]!i_dq_close(GG$2,GE53)</f>
        <v>3066.4546999999998</v>
      </c>
      <c r="GH53">
        <v>0.98909999999999998</v>
      </c>
      <c r="GK53" s="49">
        <v>44546</v>
      </c>
      <c r="GL53" s="28" t="s">
        <v>336</v>
      </c>
      <c r="GM53" s="140">
        <f>[1]!i_dq_close(GM$2,GK53)</f>
        <v>5422.4736999999996</v>
      </c>
      <c r="GN53" s="7">
        <v>5.6790000000000003</v>
      </c>
      <c r="GQ53" s="58">
        <v>44532</v>
      </c>
      <c r="GR53" s="21" t="s">
        <v>336</v>
      </c>
      <c r="GS53" s="140">
        <f>[1]!i_dq_close(GS$2,GQ53)</f>
        <v>23788.93</v>
      </c>
      <c r="GT53" s="21">
        <v>0.98609999999999998</v>
      </c>
      <c r="GW53" s="58">
        <v>44532</v>
      </c>
      <c r="GX53" s="21" t="s">
        <v>336</v>
      </c>
      <c r="GY53" s="140">
        <f>[1]!i_dq_close(GY$2,GW53)</f>
        <v>5250.6669000000002</v>
      </c>
      <c r="GZ53" s="21">
        <v>2.7505999999999999</v>
      </c>
      <c r="HC53" s="49">
        <v>44523</v>
      </c>
      <c r="HD53" s="141" t="s">
        <v>342</v>
      </c>
      <c r="HE53" s="140">
        <f>[1]!i_dq_close(HE$2,HC53)</f>
        <v>5302.8275000000003</v>
      </c>
      <c r="HF53">
        <v>6.0419999999999998</v>
      </c>
      <c r="HI53" s="58">
        <v>44497</v>
      </c>
      <c r="HJ53" s="141" t="s">
        <v>341</v>
      </c>
      <c r="HK53" s="140">
        <f>[1]!i_dq_close(HK$2,HI53)</f>
        <v>25555.73</v>
      </c>
      <c r="HL53" s="21">
        <v>0.89100000000000001</v>
      </c>
      <c r="HO53" s="58">
        <v>44438</v>
      </c>
      <c r="HP53" s="20" t="s">
        <v>339</v>
      </c>
      <c r="HQ53" s="140">
        <f>[1]!i_dq_close(HQ$2,HO53)</f>
        <v>5215.1632</v>
      </c>
      <c r="HR53" s="21">
        <v>1.4014</v>
      </c>
      <c r="HS53" s="33"/>
      <c r="HU53" s="58">
        <v>44897</v>
      </c>
      <c r="HV53" s="20" t="s">
        <v>336</v>
      </c>
      <c r="HW53" s="140">
        <f>[1]!i_dq_close(HW$2,HU53)</f>
        <v>4256.7224999999999</v>
      </c>
      <c r="HX53" s="21">
        <v>1.5820000000000001</v>
      </c>
      <c r="HY53" s="33"/>
      <c r="IA53" s="58">
        <v>44908</v>
      </c>
      <c r="IB53" s="141" t="s">
        <v>1624</v>
      </c>
      <c r="IC53" s="140">
        <f>[1]!i_dq_close(IC$2,IA53)</f>
        <v>4309.5028000000002</v>
      </c>
      <c r="ID53" s="21">
        <v>1.012</v>
      </c>
      <c r="IE53" s="33"/>
      <c r="IG53" s="58">
        <v>44922</v>
      </c>
      <c r="IH53" s="141" t="s">
        <v>1624</v>
      </c>
      <c r="II53" s="140">
        <f>[1]!i_dq_close(II$2,IG53)</f>
        <v>4219.6733999999997</v>
      </c>
      <c r="IJ53" s="21">
        <v>2.1753</v>
      </c>
      <c r="IK53" s="33"/>
      <c r="IM53" s="58">
        <v>44932</v>
      </c>
      <c r="IN53" s="141" t="s">
        <v>1626</v>
      </c>
      <c r="IO53" s="140">
        <f>[1]!i_dq_close(IO$2,IM53)</f>
        <v>4318.1531000000004</v>
      </c>
      <c r="IP53" s="21">
        <v>1.0786</v>
      </c>
      <c r="IQ53" s="33"/>
      <c r="IS53" s="58">
        <v>44942</v>
      </c>
      <c r="IT53" s="141" t="s">
        <v>1625</v>
      </c>
      <c r="IU53" s="140">
        <f>[1]!i_dq_close(IU$2,IS53)</f>
        <v>4465.9520000000002</v>
      </c>
      <c r="IV53" s="21">
        <v>1.9486000000000001</v>
      </c>
      <c r="IW53" s="33"/>
      <c r="IY53" s="58">
        <v>44957</v>
      </c>
      <c r="IZ53" s="141" t="s">
        <v>1625</v>
      </c>
      <c r="JA53" s="140">
        <f>[1]!i_dq_close(JA$2,IY53)</f>
        <v>4510.9566999999997</v>
      </c>
      <c r="JB53" s="21">
        <v>0.92200000000000004</v>
      </c>
      <c r="JC53" s="33"/>
      <c r="JE53" s="58">
        <v>44964</v>
      </c>
      <c r="JF53" s="141" t="s">
        <v>1631</v>
      </c>
      <c r="JG53" s="140">
        <f>[1]!i_dq_close(JG$2,JE53)</f>
        <v>4465.3935000000001</v>
      </c>
      <c r="JH53" s="21">
        <v>2.2887</v>
      </c>
      <c r="JI53" s="33"/>
      <c r="JK53" s="66"/>
      <c r="JL53" s="21"/>
      <c r="JM53" s="140"/>
      <c r="JN53" s="111"/>
      <c r="JQ53" s="66"/>
      <c r="JR53" s="21"/>
      <c r="JS53" s="140"/>
      <c r="JT53" s="111"/>
      <c r="JW53" s="66"/>
      <c r="JX53" s="21"/>
      <c r="JY53" s="140"/>
      <c r="JZ53" s="111"/>
      <c r="KC53" s="66"/>
      <c r="KD53" s="21"/>
      <c r="KE53" s="140"/>
      <c r="KF53" s="111"/>
      <c r="KI53" s="66"/>
      <c r="KJ53" s="21"/>
      <c r="KK53" s="140"/>
      <c r="KL53" s="111"/>
      <c r="KO53" s="66"/>
      <c r="KP53" s="21"/>
      <c r="KQ53" s="140"/>
      <c r="KR53" s="111"/>
      <c r="KU53" s="66"/>
      <c r="KV53" s="21"/>
      <c r="KW53" s="140"/>
      <c r="KX53" s="111"/>
      <c r="LA53" s="66"/>
      <c r="LB53" s="21"/>
      <c r="LC53" s="140"/>
      <c r="LD53" s="111"/>
      <c r="LG53" s="66"/>
      <c r="LH53" s="21"/>
      <c r="LI53" s="140"/>
      <c r="LJ53" s="111"/>
      <c r="LM53" s="66"/>
      <c r="LN53" s="21"/>
      <c r="LO53" s="140"/>
      <c r="LP53" s="111"/>
      <c r="LS53" s="66"/>
      <c r="LT53" s="21"/>
      <c r="LU53" s="140"/>
      <c r="LV53" s="111"/>
      <c r="LY53" s="66"/>
      <c r="LZ53" s="21"/>
      <c r="MA53" s="140"/>
      <c r="MB53" s="111"/>
      <c r="ME53" s="66"/>
      <c r="MF53" s="21"/>
      <c r="MG53" s="140"/>
      <c r="MH53" s="111"/>
      <c r="MK53" s="66"/>
      <c r="ML53" s="21"/>
      <c r="MM53" s="140"/>
      <c r="MN53" s="111"/>
      <c r="MQ53" s="66"/>
      <c r="MR53" s="21"/>
      <c r="MS53" s="140"/>
      <c r="MT53" s="111"/>
      <c r="MW53" s="66"/>
      <c r="MX53" s="21"/>
      <c r="MY53" s="140"/>
      <c r="MZ53" s="111"/>
      <c r="NC53" s="66"/>
      <c r="ND53" s="21"/>
      <c r="NE53" s="140"/>
      <c r="NF53" s="111"/>
      <c r="NI53" s="66"/>
      <c r="NJ53" s="21"/>
      <c r="NK53" s="140"/>
      <c r="NL53" s="111"/>
      <c r="NO53" s="66"/>
      <c r="NP53" s="21"/>
      <c r="NQ53" s="140"/>
      <c r="NR53" s="111"/>
      <c r="NU53" s="66"/>
      <c r="NV53" s="21"/>
      <c r="NW53" s="140"/>
      <c r="NX53" s="111"/>
      <c r="OA53" s="66"/>
      <c r="OB53" s="21"/>
      <c r="OC53" s="140"/>
      <c r="OD53" s="111"/>
      <c r="OG53" s="66"/>
      <c r="OH53" s="21"/>
      <c r="OI53" s="140"/>
      <c r="OJ53" s="111"/>
      <c r="OM53" s="66"/>
      <c r="ON53" s="21"/>
      <c r="OO53" s="140"/>
      <c r="OP53" s="111"/>
      <c r="OS53" s="66"/>
      <c r="OT53" s="21"/>
      <c r="OU53" s="140"/>
      <c r="OV53" s="111"/>
      <c r="OY53" s="66"/>
      <c r="OZ53" s="21"/>
      <c r="PA53" s="140"/>
      <c r="PB53" s="111"/>
    </row>
    <row r="54" spans="1:418">
      <c r="A54" s="264">
        <v>43936</v>
      </c>
      <c r="B54" s="52" t="s">
        <v>334</v>
      </c>
      <c r="C54" s="262">
        <f>[1]!i_dq_close(C$2,A54)</f>
        <v>4040.5095000000001</v>
      </c>
      <c r="D54" s="263">
        <v>1.2509999999999999</v>
      </c>
      <c r="E54" s="263"/>
      <c r="G54" s="49">
        <v>44601</v>
      </c>
      <c r="H54" s="28" t="s">
        <v>344</v>
      </c>
      <c r="I54" s="140">
        <f>[1]!i_dq_close(I$2,G54)</f>
        <v>0</v>
      </c>
      <c r="J54">
        <v>0.98199999999999998</v>
      </c>
      <c r="M54" s="66">
        <v>44889</v>
      </c>
      <c r="N54" s="21" t="s">
        <v>1630</v>
      </c>
      <c r="O54" s="140">
        <f>[1]!i_dq_close(O$2,M54)</f>
        <v>4155.0478999999996</v>
      </c>
      <c r="P54" s="111">
        <v>1.286</v>
      </c>
      <c r="S54" s="66">
        <v>44869</v>
      </c>
      <c r="T54" s="21" t="s">
        <v>1630</v>
      </c>
      <c r="U54" s="140">
        <f>[1]!i_dq_close(U$2,S54)</f>
        <v>4165.8909000000003</v>
      </c>
      <c r="V54" s="111">
        <v>0.98080000000000001</v>
      </c>
      <c r="Y54" s="66">
        <v>44867</v>
      </c>
      <c r="Z54" s="21" t="s">
        <v>1630</v>
      </c>
      <c r="AA54" s="140">
        <f>[1]!i_dq_close(AA$2,Y54)</f>
        <v>403.73329999999999</v>
      </c>
      <c r="AB54" s="111">
        <v>1.1547000000000001</v>
      </c>
      <c r="AE54" s="66">
        <v>44852</v>
      </c>
      <c r="AF54" s="21" t="s">
        <v>1621</v>
      </c>
      <c r="AG54" s="140">
        <f>[1]!i_dq_close(AG$2,AE54)</f>
        <v>4206.5086000000001</v>
      </c>
      <c r="AH54" s="111">
        <v>2.4579</v>
      </c>
      <c r="AI54" s="45">
        <v>923488.94</v>
      </c>
      <c r="AK54" s="66">
        <v>44848</v>
      </c>
      <c r="AL54" s="21" t="s">
        <v>1621</v>
      </c>
      <c r="AM54" s="140">
        <f>[1]!i_dq_close(AM$2,AK54)</f>
        <v>4198.8639999999996</v>
      </c>
      <c r="AN54" s="111">
        <v>0.93700000000000006</v>
      </c>
      <c r="AO54" s="33">
        <v>1122964.6299999999</v>
      </c>
      <c r="AQ54" s="66">
        <v>44830</v>
      </c>
      <c r="AR54" s="21" t="s">
        <v>1622</v>
      </c>
      <c r="AS54" s="140">
        <f>[1]!i_dq_close(AS$2,AQ54)</f>
        <v>4164.3971000000001</v>
      </c>
      <c r="AT54" s="111">
        <v>1.9499</v>
      </c>
      <c r="AW54" s="66">
        <v>44825</v>
      </c>
      <c r="AX54" s="21" t="s">
        <v>1622</v>
      </c>
      <c r="AY54" s="140">
        <f>[1]!i_dq_close(AY$2,AW54)</f>
        <v>411.69499999999999</v>
      </c>
      <c r="AZ54" s="111">
        <v>0.9889</v>
      </c>
      <c r="BC54" s="66">
        <v>44825</v>
      </c>
      <c r="BD54" s="21" t="s">
        <v>1622</v>
      </c>
      <c r="BE54" s="140">
        <f>[1]!i_dq_close(BE$2,BC54)</f>
        <v>4249.7790000000005</v>
      </c>
      <c r="BF54" s="111">
        <v>0.99299999999999999</v>
      </c>
      <c r="BI54" s="66">
        <v>44809</v>
      </c>
      <c r="BJ54" s="21" t="s">
        <v>1622</v>
      </c>
      <c r="BK54" s="140">
        <f>[1]!i_dq_close(BK$2,BI54)</f>
        <v>4377.2466999999997</v>
      </c>
      <c r="BL54" s="111">
        <v>2.23</v>
      </c>
      <c r="BO54" s="66">
        <v>44803</v>
      </c>
      <c r="BP54" s="21" t="s">
        <v>1623</v>
      </c>
      <c r="BQ54" s="140">
        <f>[1]!i_dq_close(BQ$2,BO54)</f>
        <v>4444.9031999999997</v>
      </c>
      <c r="BR54" s="111">
        <v>1.5469999999999999</v>
      </c>
      <c r="BU54" s="66">
        <v>44799</v>
      </c>
      <c r="BV54" s="21" t="s">
        <v>1623</v>
      </c>
      <c r="BW54" s="140">
        <f>[1]!i_dq_close(BW$2,BU54)</f>
        <v>419.13240000000002</v>
      </c>
      <c r="BX54" s="111">
        <v>1.1913</v>
      </c>
      <c r="CA54" s="66">
        <v>44797</v>
      </c>
      <c r="CB54" s="21" t="s">
        <v>1623</v>
      </c>
      <c r="CC54" s="140">
        <f>[1]!i_dq_close(CC$2,CA54)</f>
        <v>4450.0689000000002</v>
      </c>
      <c r="CD54" s="111">
        <v>1.0726</v>
      </c>
      <c r="CG54" s="66">
        <v>44776</v>
      </c>
      <c r="CH54" s="21" t="s">
        <v>1623</v>
      </c>
      <c r="CI54" s="140">
        <f>[1]!i_dq_close(CI$2,CG54)</f>
        <v>4408.9350000000004</v>
      </c>
      <c r="CJ54" s="111">
        <v>1.5262</v>
      </c>
      <c r="CM54" s="66">
        <v>44764</v>
      </c>
      <c r="CN54" s="21" t="s">
        <v>638</v>
      </c>
      <c r="CO54" s="140">
        <f>[1]!i_dq_close(CO$2,CM54)</f>
        <v>20609.14</v>
      </c>
      <c r="CP54" s="111">
        <v>0.97899999999999998</v>
      </c>
      <c r="CS54" s="66">
        <v>44748</v>
      </c>
      <c r="CT54" s="21" t="s">
        <v>638</v>
      </c>
      <c r="CU54" s="140">
        <f>[1]!i_dq_close(CU$2,CS54)</f>
        <v>417.5138</v>
      </c>
      <c r="CV54" s="111">
        <v>1.0589999999999999</v>
      </c>
      <c r="CY54" s="66">
        <v>44742</v>
      </c>
      <c r="CZ54" s="21" t="s">
        <v>570</v>
      </c>
      <c r="DA54" s="140">
        <f>[1]!i_dq_close(DA$2,CY54)</f>
        <v>4808.7305999999999</v>
      </c>
      <c r="DB54" s="111">
        <v>5.7831000000000001</v>
      </c>
      <c r="DE54" s="66">
        <v>44728</v>
      </c>
      <c r="DF54" s="21" t="s">
        <v>570</v>
      </c>
      <c r="DG54" s="140">
        <f>[1]!i_dq_close(DG$2,DE54)</f>
        <v>4583.3503000000001</v>
      </c>
      <c r="DH54" s="111">
        <v>3.48199999999999</v>
      </c>
      <c r="DK54" s="66">
        <v>44727</v>
      </c>
      <c r="DL54" s="21" t="s">
        <v>570</v>
      </c>
      <c r="DM54" s="140">
        <f>[1]!i_dq_close(DM$2,DK54)</f>
        <v>4605.6460999999999</v>
      </c>
      <c r="DN54" s="111">
        <v>3.3525</v>
      </c>
      <c r="DQ54" s="66">
        <v>44725</v>
      </c>
      <c r="DR54" s="21" t="s">
        <v>570</v>
      </c>
      <c r="DS54" s="140">
        <f>[1]!i_dq_close(DS$2,DQ54)</f>
        <v>409.08909999999997</v>
      </c>
      <c r="DT54" s="111">
        <v>1.8919999999999999</v>
      </c>
      <c r="DW54" s="66">
        <v>44721</v>
      </c>
      <c r="DX54" s="21" t="s">
        <v>570</v>
      </c>
      <c r="DY54" s="140">
        <f>[1]!i_dq_close(DY$2,DW54)</f>
        <v>21869.05</v>
      </c>
      <c r="DZ54" s="111">
        <v>2.3050000000000002</v>
      </c>
      <c r="EC54" s="58">
        <v>44693</v>
      </c>
      <c r="ED54" s="21" t="s">
        <v>345</v>
      </c>
      <c r="EE54" s="140">
        <f>[1]!i_dq_close(EE$2,EC54)</f>
        <v>4253.0835999999999</v>
      </c>
      <c r="EF54" s="111">
        <v>1.0880000000000001</v>
      </c>
      <c r="EI54" s="49">
        <v>44669</v>
      </c>
      <c r="EJ54" s="21" t="s">
        <v>334</v>
      </c>
      <c r="EK54" s="140">
        <f>[1]!i_dq_close(EK$2,EI54)</f>
        <v>21518.080000000002</v>
      </c>
      <c r="EL54">
        <v>1.859</v>
      </c>
      <c r="EO54" s="49">
        <v>44636</v>
      </c>
      <c r="EP54" s="28" t="s">
        <v>337</v>
      </c>
      <c r="EQ54" s="140">
        <f>[1]!i_dq_close(EQ$2,EO54)</f>
        <v>4487.2051000000001</v>
      </c>
      <c r="ER54">
        <v>0.97099999999999997</v>
      </c>
      <c r="EU54" s="49">
        <v>44628</v>
      </c>
      <c r="EV54" s="28" t="s">
        <v>337</v>
      </c>
      <c r="EW54" s="140">
        <f>[1]!i_dq_close(EW$2,EU54)</f>
        <v>4624.6763000000001</v>
      </c>
      <c r="EX54">
        <v>0.97170000000000001</v>
      </c>
      <c r="FA54" s="49">
        <v>44624</v>
      </c>
      <c r="FB54" s="28" t="s">
        <v>337</v>
      </c>
      <c r="FC54" s="140">
        <f>[1]!i_dq_close(FC$2,FA54)</f>
        <v>4879.6507000000001</v>
      </c>
      <c r="FD54">
        <v>0.97</v>
      </c>
      <c r="FG54" s="49">
        <v>44621</v>
      </c>
      <c r="FH54" s="28" t="s">
        <v>337</v>
      </c>
      <c r="FI54" s="140">
        <f>[1]!i_dq_close(FI$2,FG54)</f>
        <v>4993.1322</v>
      </c>
      <c r="FJ54">
        <v>1.105</v>
      </c>
      <c r="FM54" s="49">
        <v>44617</v>
      </c>
      <c r="FN54" s="28" t="s">
        <v>344</v>
      </c>
      <c r="FO54" s="140">
        <f>[1]!i_dq_close(FO$2,FM54)</f>
        <v>4945.6112000000003</v>
      </c>
      <c r="FP54">
        <v>1.3363</v>
      </c>
      <c r="FS54" s="49">
        <v>44613</v>
      </c>
      <c r="FT54" s="28" t="s">
        <v>344</v>
      </c>
      <c r="FU54" s="140">
        <f>[1]!i_dq_close(FU$2,FS54)</f>
        <v>422.39490000000001</v>
      </c>
      <c r="FV54">
        <v>1.2786</v>
      </c>
      <c r="FY54" s="49">
        <v>44571</v>
      </c>
      <c r="FZ54" s="28" t="s">
        <v>346</v>
      </c>
      <c r="GA54" s="140">
        <f>[1]!i_dq_close(GA$2,FY54)</f>
        <v>5232.8054000000002</v>
      </c>
      <c r="GB54">
        <v>1.5101</v>
      </c>
      <c r="GE54" s="49">
        <v>44571</v>
      </c>
      <c r="GF54" s="28" t="s">
        <v>346</v>
      </c>
      <c r="GG54" s="140">
        <f>[1]!i_dq_close(GG$2,GE54)</f>
        <v>3072.4623000000001</v>
      </c>
      <c r="GH54">
        <v>0.99390000000000001</v>
      </c>
      <c r="GK54" s="49">
        <v>44547</v>
      </c>
      <c r="GL54" s="28" t="s">
        <v>336</v>
      </c>
      <c r="GM54" s="140">
        <f>[1]!i_dq_close(GM$2,GK54)</f>
        <v>5345.2047000000002</v>
      </c>
      <c r="GN54">
        <v>5.6580000000000004</v>
      </c>
      <c r="GQ54" s="58">
        <v>44533</v>
      </c>
      <c r="GR54" s="21" t="s">
        <v>336</v>
      </c>
      <c r="GS54" s="140">
        <f>[1]!i_dq_close(GS$2,GQ54)</f>
        <v>23766.69</v>
      </c>
      <c r="GT54" s="21">
        <v>0.99250000000000005</v>
      </c>
      <c r="GW54" s="58">
        <v>44533</v>
      </c>
      <c r="GX54" s="21" t="s">
        <v>336</v>
      </c>
      <c r="GY54" s="140">
        <f>[1]!i_dq_close(GY$2,GW54)</f>
        <v>5300.0919999999996</v>
      </c>
      <c r="GZ54" s="21">
        <v>2.7566999999999999</v>
      </c>
      <c r="HC54" s="49">
        <v>44524</v>
      </c>
      <c r="HD54" s="141" t="s">
        <v>342</v>
      </c>
      <c r="HE54" s="140">
        <f>[1]!i_dq_close(HE$2,HC54)</f>
        <v>5304.5738000000001</v>
      </c>
      <c r="HF54">
        <v>5.9859999999999998</v>
      </c>
      <c r="HI54" s="58">
        <v>44498</v>
      </c>
      <c r="HJ54" s="141" t="s">
        <v>341</v>
      </c>
      <c r="HK54" s="140">
        <f>[1]!i_dq_close(HK$2,HI54)</f>
        <v>25377.24</v>
      </c>
      <c r="HL54" s="21">
        <v>0.89500000000000002</v>
      </c>
      <c r="HO54" s="58">
        <v>44439</v>
      </c>
      <c r="HP54" s="20" t="s">
        <v>339</v>
      </c>
      <c r="HQ54" s="140">
        <f>[1]!i_dq_close(HQ$2,HO54)</f>
        <v>5214.0293000000001</v>
      </c>
      <c r="HR54" s="21">
        <v>1.3751</v>
      </c>
      <c r="HS54" s="33"/>
      <c r="HU54" s="58">
        <v>44900</v>
      </c>
      <c r="HV54" s="20" t="s">
        <v>336</v>
      </c>
      <c r="HW54" s="140">
        <f>[1]!i_dq_close(HW$2,HU54)</f>
        <v>4327.0653000000002</v>
      </c>
      <c r="HX54" s="21">
        <v>1.5609999999999999</v>
      </c>
      <c r="HY54" s="33"/>
      <c r="IA54" s="58">
        <v>44909</v>
      </c>
      <c r="IB54" s="141" t="s">
        <v>1624</v>
      </c>
      <c r="IC54" s="140">
        <f>[1]!i_dq_close(IC$2,IA54)</f>
        <v>4312.3441999999995</v>
      </c>
      <c r="ID54" s="21">
        <v>1.018</v>
      </c>
      <c r="IE54" s="33"/>
      <c r="IG54" s="58">
        <v>44923</v>
      </c>
      <c r="IH54" s="141" t="s">
        <v>1624</v>
      </c>
      <c r="II54" s="140">
        <f>[1]!i_dq_close(II$2,IG54)</f>
        <v>4201.9503000000004</v>
      </c>
      <c r="IJ54" s="21">
        <v>2.1800999999999999</v>
      </c>
      <c r="IK54" s="33"/>
      <c r="IM54" s="58">
        <v>44935</v>
      </c>
      <c r="IN54" s="141" t="s">
        <v>1626</v>
      </c>
      <c r="IO54" s="140">
        <f>[1]!i_dq_close(IO$2,IM54)</f>
        <v>4349.1992</v>
      </c>
      <c r="IP54" s="21">
        <v>1.0786</v>
      </c>
      <c r="IQ54" s="33"/>
      <c r="IS54" s="58">
        <v>44943</v>
      </c>
      <c r="IT54" s="141" t="s">
        <v>1625</v>
      </c>
      <c r="IU54" s="140">
        <f>[1]!i_dq_close(IU$2,IS54)</f>
        <v>4466.5456000000004</v>
      </c>
      <c r="IV54" s="21">
        <v>1.931</v>
      </c>
      <c r="IW54" s="33"/>
      <c r="IY54" s="58">
        <v>44958</v>
      </c>
      <c r="IZ54" s="141" t="s">
        <v>344</v>
      </c>
      <c r="JA54" s="140">
        <f>[1]!i_dq_close(JA$2,IY54)</f>
        <v>4556.5766999999996</v>
      </c>
      <c r="JB54" s="21">
        <v>0.93600000000000005</v>
      </c>
      <c r="JC54" s="33"/>
      <c r="JE54" s="58">
        <v>44965</v>
      </c>
      <c r="JF54" s="141" t="s">
        <v>1631</v>
      </c>
      <c r="JG54" s="140">
        <f>[1]!i_dq_close(JG$2,JE54)</f>
        <v>4441.8236999999999</v>
      </c>
      <c r="JH54" s="21">
        <v>2.2827000000000002</v>
      </c>
      <c r="JI54" s="33"/>
      <c r="JK54" s="66"/>
      <c r="JL54" s="21"/>
      <c r="JM54" s="140"/>
      <c r="JN54" s="111"/>
      <c r="JQ54" s="66"/>
      <c r="JR54" s="21"/>
      <c r="JS54" s="140"/>
      <c r="JT54" s="111"/>
      <c r="JW54" s="66"/>
      <c r="JX54" s="21"/>
      <c r="JY54" s="140"/>
      <c r="JZ54" s="111"/>
      <c r="KC54" s="66"/>
      <c r="KD54" s="21"/>
      <c r="KE54" s="140"/>
      <c r="KF54" s="111"/>
      <c r="KI54" s="66"/>
      <c r="KJ54" s="21"/>
      <c r="KK54" s="140"/>
      <c r="KL54" s="111"/>
      <c r="KO54" s="66"/>
      <c r="KP54" s="21"/>
      <c r="KQ54" s="140"/>
      <c r="KR54" s="111"/>
      <c r="KU54" s="66"/>
      <c r="KV54" s="21"/>
      <c r="KW54" s="140"/>
      <c r="KX54" s="111"/>
      <c r="LA54" s="66"/>
      <c r="LB54" s="21"/>
      <c r="LC54" s="140"/>
      <c r="LD54" s="111"/>
      <c r="LG54" s="66"/>
      <c r="LH54" s="21"/>
      <c r="LI54" s="140"/>
      <c r="LJ54" s="111"/>
      <c r="LM54" s="66"/>
      <c r="LN54" s="21"/>
      <c r="LO54" s="140"/>
      <c r="LP54" s="111"/>
      <c r="LS54" s="66"/>
      <c r="LT54" s="21"/>
      <c r="LU54" s="140"/>
      <c r="LV54" s="111"/>
      <c r="LY54" s="66"/>
      <c r="LZ54" s="21"/>
      <c r="MA54" s="140"/>
      <c r="MB54" s="111"/>
      <c r="ME54" s="66"/>
      <c r="MF54" s="21"/>
      <c r="MG54" s="140"/>
      <c r="MH54" s="111"/>
      <c r="MK54" s="66"/>
      <c r="ML54" s="21"/>
      <c r="MM54" s="140"/>
      <c r="MN54" s="111"/>
      <c r="MQ54" s="66"/>
      <c r="MR54" s="21"/>
      <c r="MS54" s="140"/>
      <c r="MT54" s="111"/>
      <c r="MW54" s="66"/>
      <c r="MX54" s="21"/>
      <c r="MY54" s="140"/>
      <c r="MZ54" s="111"/>
      <c r="NC54" s="66"/>
      <c r="ND54" s="21"/>
      <c r="NE54" s="140"/>
      <c r="NF54" s="111"/>
      <c r="NI54" s="66"/>
      <c r="NJ54" s="21"/>
      <c r="NK54" s="140"/>
      <c r="NL54" s="111"/>
      <c r="NO54" s="66"/>
      <c r="NP54" s="21"/>
      <c r="NQ54" s="140"/>
      <c r="NR54" s="111"/>
      <c r="NU54" s="66"/>
      <c r="NV54" s="21"/>
      <c r="NW54" s="140"/>
      <c r="NX54" s="111"/>
      <c r="OA54" s="66"/>
      <c r="OB54" s="21"/>
      <c r="OC54" s="140"/>
      <c r="OD54" s="111"/>
      <c r="OG54" s="66"/>
      <c r="OH54" s="21"/>
      <c r="OI54" s="140"/>
      <c r="OJ54" s="111"/>
      <c r="OM54" s="66"/>
      <c r="ON54" s="21"/>
      <c r="OO54" s="140"/>
      <c r="OP54" s="111"/>
      <c r="OS54" s="66"/>
      <c r="OT54" s="21"/>
      <c r="OU54" s="140"/>
      <c r="OV54" s="111"/>
      <c r="OY54" s="66"/>
      <c r="OZ54" s="21"/>
      <c r="PA54" s="140"/>
      <c r="PB54" s="111"/>
    </row>
    <row r="55" spans="1:418">
      <c r="A55" s="264">
        <v>43937</v>
      </c>
      <c r="B55" s="52" t="s">
        <v>334</v>
      </c>
      <c r="C55" s="262">
        <f>[1]!i_dq_close(C$2,A55)</f>
        <v>4053.8069</v>
      </c>
      <c r="D55" s="263">
        <v>1.254</v>
      </c>
      <c r="E55" s="263"/>
      <c r="G55" s="49">
        <v>44602</v>
      </c>
      <c r="H55" s="28" t="s">
        <v>344</v>
      </c>
      <c r="I55" s="140">
        <f>[1]!i_dq_close(I$2,G55)</f>
        <v>0</v>
      </c>
      <c r="J55">
        <v>0.97499999999999998</v>
      </c>
      <c r="M55" s="66">
        <v>44890</v>
      </c>
      <c r="N55" s="21" t="s">
        <v>1630</v>
      </c>
      <c r="O55" s="140">
        <f>[1]!i_dq_close(O$2,M55)</f>
        <v>4164.7946000000002</v>
      </c>
      <c r="P55" s="111">
        <v>1.286</v>
      </c>
      <c r="S55" s="66">
        <v>44872</v>
      </c>
      <c r="T55" s="21" t="s">
        <v>1630</v>
      </c>
      <c r="U55" s="140">
        <f>[1]!i_dq_close(U$2,S55)</f>
        <v>4173.9336999999996</v>
      </c>
      <c r="V55" s="111">
        <v>0.98280000000000001</v>
      </c>
      <c r="Y55" s="66">
        <v>44868</v>
      </c>
      <c r="Z55" s="21" t="s">
        <v>1630</v>
      </c>
      <c r="AA55" s="140">
        <f>[1]!i_dq_close(AA$2,Y55)</f>
        <v>403.70890000000003</v>
      </c>
      <c r="AB55" s="111">
        <v>1.1556</v>
      </c>
      <c r="AE55" s="66">
        <v>44853</v>
      </c>
      <c r="AF55" s="21" t="s">
        <v>1621</v>
      </c>
      <c r="AG55" s="140">
        <f>[1]!i_dq_close(AG$2,AE55)</f>
        <v>4144.9251000000004</v>
      </c>
      <c r="AH55" s="111">
        <v>2.4538000000000002</v>
      </c>
      <c r="AI55" s="45">
        <v>923488.94</v>
      </c>
      <c r="AK55" s="66">
        <v>44851</v>
      </c>
      <c r="AL55" s="21" t="s">
        <v>1621</v>
      </c>
      <c r="AM55" s="140">
        <f>[1]!i_dq_close(AM$2,AK55)</f>
        <v>4209.5830999999998</v>
      </c>
      <c r="AN55" s="111">
        <v>0.93600000000000005</v>
      </c>
      <c r="AO55" s="33">
        <v>1122964.6299999999</v>
      </c>
      <c r="AQ55" s="66">
        <v>44831</v>
      </c>
      <c r="AR55" s="21" t="s">
        <v>1622</v>
      </c>
      <c r="AS55" s="140">
        <f>[1]!i_dq_close(AS$2,AQ55)</f>
        <v>4230.0271000000002</v>
      </c>
      <c r="AT55" s="111">
        <v>1.9587000000000001</v>
      </c>
      <c r="AW55" s="66">
        <v>44826</v>
      </c>
      <c r="AX55" s="21" t="s">
        <v>1622</v>
      </c>
      <c r="AY55" s="140">
        <f>[1]!i_dq_close(AY$2,AW55)</f>
        <v>410.7355</v>
      </c>
      <c r="AZ55" s="111">
        <v>0.98799999999999999</v>
      </c>
      <c r="BC55" s="66">
        <v>44826</v>
      </c>
      <c r="BD55" s="21" t="s">
        <v>1622</v>
      </c>
      <c r="BE55" s="140">
        <f>[1]!i_dq_close(BE$2,BC55)</f>
        <v>4219.4538000000002</v>
      </c>
      <c r="BF55" s="111">
        <v>0.99109999999999998</v>
      </c>
      <c r="BI55" s="66">
        <v>44810</v>
      </c>
      <c r="BJ55" s="21" t="s">
        <v>1622</v>
      </c>
      <c r="BK55" s="140">
        <f>[1]!i_dq_close(BK$2,BI55)</f>
        <v>4426.7070999999996</v>
      </c>
      <c r="BL55" s="111">
        <v>2.2320000000000002</v>
      </c>
      <c r="BO55" s="66">
        <v>44804</v>
      </c>
      <c r="BP55" s="21" t="s">
        <v>1623</v>
      </c>
      <c r="BQ55" s="140">
        <f>[1]!i_dq_close(BQ$2,BO55)</f>
        <v>4424.2089999999998</v>
      </c>
      <c r="BR55" s="111">
        <v>1.5329999999999999</v>
      </c>
      <c r="BU55" s="66">
        <v>44802</v>
      </c>
      <c r="BV55" s="21" t="s">
        <v>1623</v>
      </c>
      <c r="BW55" s="140">
        <f>[1]!i_dq_close(BW$2,BU55)</f>
        <v>417.6934</v>
      </c>
      <c r="BX55" s="111">
        <v>1.1977</v>
      </c>
      <c r="CA55" s="66">
        <v>44798</v>
      </c>
      <c r="CB55" s="21" t="s">
        <v>1623</v>
      </c>
      <c r="CC55" s="140">
        <f>[1]!i_dq_close(CC$2,CA55)</f>
        <v>4484.4516999999996</v>
      </c>
      <c r="CD55" s="111">
        <v>1.0668</v>
      </c>
      <c r="CG55" s="66">
        <v>44777</v>
      </c>
      <c r="CH55" s="21" t="s">
        <v>1623</v>
      </c>
      <c r="CI55" s="140">
        <f>[1]!i_dq_close(CI$2,CG55)</f>
        <v>4443.2641999999996</v>
      </c>
      <c r="CJ55" s="111">
        <v>1.5389999999999999</v>
      </c>
      <c r="CM55" s="66">
        <v>44767</v>
      </c>
      <c r="CN55" s="21" t="s">
        <v>638</v>
      </c>
      <c r="CO55" s="140">
        <f>[1]!i_dq_close(CO$2,CM55)</f>
        <v>20562.939999999999</v>
      </c>
      <c r="CP55" s="111">
        <v>0.97399999999999998</v>
      </c>
      <c r="CS55" s="66">
        <v>44749</v>
      </c>
      <c r="CT55" s="21" t="s">
        <v>638</v>
      </c>
      <c r="CU55" s="140">
        <f>[1]!i_dq_close(CU$2,CS55)</f>
        <v>419.58229999999998</v>
      </c>
      <c r="CV55" s="111">
        <v>1.0620000000000001</v>
      </c>
      <c r="CY55" s="66">
        <v>44743</v>
      </c>
      <c r="CZ55" s="21" t="s">
        <v>638</v>
      </c>
      <c r="DA55" s="140">
        <f>[1]!i_dq_close(DA$2,CY55)</f>
        <v>4791.0388999999996</v>
      </c>
      <c r="DB55" s="111">
        <v>5.6849999999999996</v>
      </c>
      <c r="DE55" s="66">
        <v>44729</v>
      </c>
      <c r="DF55" s="21" t="s">
        <v>570</v>
      </c>
      <c r="DG55" s="140">
        <f>[1]!i_dq_close(DG$2,DE55)</f>
        <v>4640.6382999999996</v>
      </c>
      <c r="DH55" s="111">
        <v>3.528</v>
      </c>
      <c r="DK55" s="66">
        <v>44728</v>
      </c>
      <c r="DL55" s="21" t="s">
        <v>570</v>
      </c>
      <c r="DM55" s="140">
        <f>[1]!i_dq_close(DM$2,DK55)</f>
        <v>4583.3503000000001</v>
      </c>
      <c r="DN55" s="111">
        <v>3.3008999999999999</v>
      </c>
      <c r="DQ55" s="66">
        <v>44726</v>
      </c>
      <c r="DR55" s="21" t="s">
        <v>570</v>
      </c>
      <c r="DS55" s="140">
        <f>[1]!i_dq_close(DS$2,DQ55)</f>
        <v>408.8587</v>
      </c>
      <c r="DT55" s="111">
        <v>1.8846000000000001</v>
      </c>
      <c r="DW55" s="66">
        <v>44722</v>
      </c>
      <c r="DX55" s="21" t="s">
        <v>570</v>
      </c>
      <c r="DY55" s="140">
        <f>[1]!i_dq_close(DY$2,DW55)</f>
        <v>21806.18</v>
      </c>
      <c r="DZ55" s="111">
        <v>2.298</v>
      </c>
      <c r="EC55" s="58">
        <v>44694</v>
      </c>
      <c r="ED55" s="21" t="s">
        <v>345</v>
      </c>
      <c r="EE55" s="140">
        <f>[1]!i_dq_close(EE$2,EC55)</f>
        <v>4286.9710999999998</v>
      </c>
      <c r="EF55" s="111">
        <v>1.0920000000000001</v>
      </c>
      <c r="EI55" s="49">
        <v>44670</v>
      </c>
      <c r="EJ55" s="21" t="s">
        <v>334</v>
      </c>
      <c r="EK55" s="140">
        <f>[1]!i_dq_close(EK$2,EI55)</f>
        <v>21027.759999999998</v>
      </c>
      <c r="EL55">
        <v>1.8009999999999999</v>
      </c>
      <c r="EO55" s="49">
        <v>44637</v>
      </c>
      <c r="EP55" s="28" t="s">
        <v>337</v>
      </c>
      <c r="EQ55" s="140">
        <f>[1]!i_dq_close(EQ$2,EO55)</f>
        <v>4573.6431000000002</v>
      </c>
      <c r="ER55">
        <v>0.98399999999999999</v>
      </c>
      <c r="EU55" s="49">
        <v>44629</v>
      </c>
      <c r="EV55" s="28" t="s">
        <v>337</v>
      </c>
      <c r="EW55" s="140">
        <f>[1]!i_dq_close(EW$2,EU55)</f>
        <v>4570.9339</v>
      </c>
      <c r="EX55">
        <v>0.97130000000000005</v>
      </c>
      <c r="FA55" s="49">
        <v>44627</v>
      </c>
      <c r="FB55" s="28" t="s">
        <v>337</v>
      </c>
      <c r="FC55" s="140">
        <f>[1]!i_dq_close(FC$2,FA55)</f>
        <v>4736.4718000000003</v>
      </c>
      <c r="FD55">
        <v>0.96099999999999997</v>
      </c>
      <c r="FG55" s="49">
        <v>44622</v>
      </c>
      <c r="FH55" s="28" t="s">
        <v>337</v>
      </c>
      <c r="FI55" s="140">
        <f>[1]!i_dq_close(FI$2,FG55)</f>
        <v>4959.5945000000002</v>
      </c>
      <c r="FJ55">
        <v>1.093</v>
      </c>
      <c r="FM55" s="49">
        <v>44620</v>
      </c>
      <c r="FN55" s="28" t="s">
        <v>344</v>
      </c>
      <c r="FO55" s="140">
        <f>[1]!i_dq_close(FO$2,FM55)</f>
        <v>4958.2712000000001</v>
      </c>
      <c r="FP55">
        <v>1.3885000000000001</v>
      </c>
      <c r="FS55" s="49">
        <v>44614</v>
      </c>
      <c r="FT55" s="28" t="s">
        <v>344</v>
      </c>
      <c r="FU55" s="140">
        <f>[1]!i_dq_close(FU$2,FS55)</f>
        <v>420.00400000000002</v>
      </c>
      <c r="FV55">
        <v>1.2698</v>
      </c>
      <c r="FY55" s="49">
        <v>44572</v>
      </c>
      <c r="FZ55" s="28" t="s">
        <v>346</v>
      </c>
      <c r="GA55" s="140">
        <f>[1]!i_dq_close(GA$2,FY55)</f>
        <v>5184.9969000000001</v>
      </c>
      <c r="GB55">
        <v>1.4913000000000001</v>
      </c>
      <c r="GE55" s="49">
        <v>44572</v>
      </c>
      <c r="GF55" s="28" t="s">
        <v>346</v>
      </c>
      <c r="GG55" s="140">
        <f>[1]!i_dq_close(GG$2,GE55)</f>
        <v>3064.6709999999998</v>
      </c>
      <c r="GH55">
        <v>0.98719999999999997</v>
      </c>
      <c r="GK55" s="49">
        <v>44550</v>
      </c>
      <c r="GL55" s="28" t="s">
        <v>336</v>
      </c>
      <c r="GM55" s="140">
        <f>[1]!i_dq_close(GM$2,GK55)</f>
        <v>5263.4625999999998</v>
      </c>
      <c r="GN55">
        <v>5.6509999999999998</v>
      </c>
      <c r="GQ55" s="58">
        <v>44536</v>
      </c>
      <c r="GR55" s="21" t="s">
        <v>336</v>
      </c>
      <c r="GS55" s="140">
        <f>[1]!i_dq_close(GS$2,GQ55)</f>
        <v>23349.38</v>
      </c>
      <c r="GT55" s="21">
        <v>0.98340000000000005</v>
      </c>
      <c r="GW55" s="58">
        <v>44536</v>
      </c>
      <c r="GX55" s="21" t="s">
        <v>336</v>
      </c>
      <c r="GY55" s="140">
        <f>[1]!i_dq_close(GY$2,GW55)</f>
        <v>5282.2015000000001</v>
      </c>
      <c r="GZ55" s="21">
        <v>2.7252000000000001</v>
      </c>
      <c r="HC55" s="49">
        <v>44525</v>
      </c>
      <c r="HD55" s="141" t="s">
        <v>342</v>
      </c>
      <c r="HE55" s="140">
        <f>[1]!i_dq_close(HE$2,HC55)</f>
        <v>5284.0699000000004</v>
      </c>
      <c r="HF55">
        <v>5.9950000000000001</v>
      </c>
      <c r="HI55" s="58">
        <v>44501</v>
      </c>
      <c r="HJ55" s="141" t="s">
        <v>342</v>
      </c>
      <c r="HK55" s="140">
        <f>[1]!i_dq_close(HK$2,HI55)</f>
        <v>25154.32</v>
      </c>
      <c r="HL55" s="21">
        <v>0.90500000000000003</v>
      </c>
      <c r="HO55" s="58">
        <v>44440</v>
      </c>
      <c r="HP55" s="20" t="s">
        <v>340</v>
      </c>
      <c r="HQ55" s="140">
        <f>[1]!i_dq_close(HQ$2,HO55)</f>
        <v>5254.8563000000004</v>
      </c>
      <c r="HR55" s="21">
        <v>1.387</v>
      </c>
      <c r="HS55" s="33"/>
      <c r="HU55" s="58">
        <v>44901</v>
      </c>
      <c r="HV55" s="20" t="s">
        <v>336</v>
      </c>
      <c r="HW55" s="140">
        <f>[1]!i_dq_close(HW$2,HU55)</f>
        <v>4343.7743</v>
      </c>
      <c r="HX55" s="21">
        <v>1.5660000000000001</v>
      </c>
      <c r="HY55" s="33"/>
      <c r="IA55" s="58">
        <v>44910</v>
      </c>
      <c r="IB55" s="141" t="s">
        <v>1624</v>
      </c>
      <c r="IC55" s="140">
        <f>[1]!i_dq_close(IC$2,IA55)</f>
        <v>4311.0010000000002</v>
      </c>
      <c r="ID55" s="21">
        <v>1.0149999999999999</v>
      </c>
      <c r="IE55" s="33"/>
      <c r="IG55" s="58">
        <v>44924</v>
      </c>
      <c r="IH55" s="141" t="s">
        <v>1624</v>
      </c>
      <c r="II55" s="140">
        <f>[1]!i_dq_close(II$2,IG55)</f>
        <v>4189.3071</v>
      </c>
      <c r="IJ55" s="21">
        <v>2.1598999999999999</v>
      </c>
      <c r="IK55" s="33"/>
      <c r="IM55" s="58">
        <v>44936</v>
      </c>
      <c r="IN55" s="141" t="s">
        <v>1626</v>
      </c>
      <c r="IO55" s="140">
        <f>[1]!i_dq_close(IO$2,IM55)</f>
        <v>4354.2322999999997</v>
      </c>
      <c r="IP55" s="21">
        <v>1.0786</v>
      </c>
      <c r="IQ55" s="33"/>
      <c r="IS55" s="58">
        <v>44944</v>
      </c>
      <c r="IT55" s="141" t="s">
        <v>1625</v>
      </c>
      <c r="IU55" s="140">
        <f>[1]!i_dq_close(IU$2,IS55)</f>
        <v>4464.3689999999997</v>
      </c>
      <c r="IV55" s="21">
        <v>1.9293</v>
      </c>
      <c r="IW55" s="33"/>
      <c r="IY55" s="58">
        <v>44959</v>
      </c>
      <c r="IZ55" s="141" t="s">
        <v>1631</v>
      </c>
      <c r="JA55" s="140">
        <f>[1]!i_dq_close(JA$2,IY55)</f>
        <v>4545.3834999999999</v>
      </c>
      <c r="JB55" s="21">
        <v>0.93700000000000006</v>
      </c>
      <c r="JC55" s="33"/>
      <c r="JE55" s="58">
        <v>44966</v>
      </c>
      <c r="JF55" s="141" t="s">
        <v>1631</v>
      </c>
      <c r="JG55" s="140">
        <f>[1]!i_dq_close(JG$2,JE55)</f>
        <v>4501.8388000000004</v>
      </c>
      <c r="JH55" s="21">
        <v>2.3094999999999999</v>
      </c>
      <c r="JI55" s="33"/>
      <c r="JK55" s="66"/>
      <c r="JL55" s="21"/>
      <c r="JM55" s="140"/>
      <c r="JN55" s="111"/>
      <c r="JQ55" s="66"/>
      <c r="JR55" s="21"/>
      <c r="JS55" s="140"/>
      <c r="JT55" s="111"/>
      <c r="JW55" s="66"/>
      <c r="JX55" s="21"/>
      <c r="JY55" s="140"/>
      <c r="JZ55" s="111"/>
      <c r="KC55" s="66"/>
      <c r="KD55" s="21"/>
      <c r="KE55" s="140"/>
      <c r="KF55" s="111"/>
      <c r="KI55" s="66"/>
      <c r="KJ55" s="21"/>
      <c r="KK55" s="140"/>
      <c r="KL55" s="111"/>
      <c r="KO55" s="66"/>
      <c r="KP55" s="21"/>
      <c r="KQ55" s="140"/>
      <c r="KR55" s="111"/>
      <c r="KU55" s="66"/>
      <c r="KV55" s="21"/>
      <c r="KW55" s="140"/>
      <c r="KX55" s="111"/>
      <c r="LA55" s="66"/>
      <c r="LB55" s="21"/>
      <c r="LC55" s="140"/>
      <c r="LD55" s="111"/>
      <c r="LG55" s="66"/>
      <c r="LH55" s="21"/>
      <c r="LI55" s="140"/>
      <c r="LJ55" s="111"/>
      <c r="LM55" s="66"/>
      <c r="LN55" s="21"/>
      <c r="LO55" s="140"/>
      <c r="LP55" s="111"/>
      <c r="LS55" s="66"/>
      <c r="LT55" s="21"/>
      <c r="LU55" s="140"/>
      <c r="LV55" s="111"/>
      <c r="LY55" s="66"/>
      <c r="LZ55" s="21"/>
      <c r="MA55" s="140"/>
      <c r="MB55" s="111"/>
      <c r="ME55" s="66"/>
      <c r="MF55" s="21"/>
      <c r="MG55" s="140"/>
      <c r="MH55" s="111"/>
      <c r="MK55" s="66"/>
      <c r="ML55" s="21"/>
      <c r="MM55" s="140"/>
      <c r="MN55" s="111"/>
      <c r="MQ55" s="66"/>
      <c r="MR55" s="21"/>
      <c r="MS55" s="140"/>
      <c r="MT55" s="111"/>
      <c r="MW55" s="66"/>
      <c r="MX55" s="21"/>
      <c r="MY55" s="140"/>
      <c r="MZ55" s="111"/>
      <c r="NC55" s="66"/>
      <c r="ND55" s="21"/>
      <c r="NE55" s="140"/>
      <c r="NF55" s="111"/>
      <c r="NI55" s="66"/>
      <c r="NJ55" s="21"/>
      <c r="NK55" s="140"/>
      <c r="NL55" s="111"/>
      <c r="NO55" s="66"/>
      <c r="NP55" s="21"/>
      <c r="NQ55" s="140"/>
      <c r="NR55" s="111"/>
      <c r="NU55" s="66"/>
      <c r="NV55" s="21"/>
      <c r="NW55" s="140"/>
      <c r="NX55" s="111"/>
      <c r="OA55" s="66"/>
      <c r="OB55" s="21"/>
      <c r="OC55" s="140"/>
      <c r="OD55" s="111"/>
      <c r="OG55" s="66"/>
      <c r="OH55" s="21"/>
      <c r="OI55" s="140"/>
      <c r="OJ55" s="111"/>
      <c r="OM55" s="66"/>
      <c r="ON55" s="21"/>
      <c r="OO55" s="140"/>
      <c r="OP55" s="111"/>
      <c r="OS55" s="66"/>
      <c r="OT55" s="21"/>
      <c r="OU55" s="140"/>
      <c r="OV55" s="111"/>
      <c r="OY55" s="66"/>
      <c r="OZ55" s="21"/>
      <c r="PA55" s="140"/>
      <c r="PB55" s="111"/>
    </row>
    <row r="56" spans="1:418">
      <c r="A56" s="264">
        <v>43938</v>
      </c>
      <c r="B56" s="52" t="s">
        <v>334</v>
      </c>
      <c r="C56" s="262">
        <f>[1]!i_dq_close(C$2,A56)</f>
        <v>4083.6455000000001</v>
      </c>
      <c r="D56" s="263">
        <v>1.2589999999999999</v>
      </c>
      <c r="E56" s="263"/>
      <c r="G56" s="49">
        <v>44603</v>
      </c>
      <c r="H56" s="28" t="s">
        <v>344</v>
      </c>
      <c r="I56" s="140">
        <f>[1]!i_dq_close(I$2,G56)</f>
        <v>0</v>
      </c>
      <c r="J56">
        <v>0.96199999999999997</v>
      </c>
      <c r="M56" s="49">
        <v>44893</v>
      </c>
      <c r="N56" s="21" t="s">
        <v>1630</v>
      </c>
      <c r="O56" s="140">
        <f>[1]!i_dq_close(O$2,M56)</f>
        <v>4124.2883000000002</v>
      </c>
      <c r="P56">
        <v>1.2849999999999999</v>
      </c>
      <c r="S56" s="49">
        <v>44873</v>
      </c>
      <c r="T56" s="21" t="s">
        <v>1630</v>
      </c>
      <c r="U56" s="140">
        <f>[1]!i_dq_close(U$2,S56)</f>
        <v>4151.4648999999999</v>
      </c>
      <c r="V56">
        <v>0.9758</v>
      </c>
      <c r="Y56" s="49">
        <v>44869</v>
      </c>
      <c r="Z56" s="21" t="s">
        <v>1630</v>
      </c>
      <c r="AA56" s="140">
        <f>[1]!i_dq_close(AA$2,Y56)</f>
        <v>408.81290000000001</v>
      </c>
      <c r="AB56">
        <v>1.1738999999999999</v>
      </c>
      <c r="AE56" s="49">
        <v>44854</v>
      </c>
      <c r="AF56" s="21" t="s">
        <v>1621</v>
      </c>
      <c r="AG56" s="140">
        <f>[1]!i_dq_close(AG$2,AE56)</f>
        <v>4123.0456999999997</v>
      </c>
      <c r="AH56">
        <v>2.4535</v>
      </c>
      <c r="AI56" s="45">
        <v>923488.94</v>
      </c>
      <c r="AK56" s="49">
        <v>44852</v>
      </c>
      <c r="AL56" s="21" t="s">
        <v>1621</v>
      </c>
      <c r="AM56" s="140">
        <f>[1]!i_dq_close(AM$2,AK56)</f>
        <v>4206.5086000000001</v>
      </c>
      <c r="AN56">
        <v>0.93600000000000005</v>
      </c>
      <c r="AO56" s="33">
        <v>1122964.6299999999</v>
      </c>
      <c r="AQ56" s="49">
        <v>44832</v>
      </c>
      <c r="AR56" s="21" t="s">
        <v>1622</v>
      </c>
      <c r="AS56" s="140">
        <f>[1]!i_dq_close(AS$2,AQ56)</f>
        <v>4151.3467000000001</v>
      </c>
      <c r="AT56" s="111">
        <v>1.9587000000000001</v>
      </c>
      <c r="AW56" s="49">
        <v>44827</v>
      </c>
      <c r="AX56" s="21" t="s">
        <v>1622</v>
      </c>
      <c r="AY56" s="140">
        <f>[1]!i_dq_close(AY$2,AW56)</f>
        <v>408.64010000000002</v>
      </c>
      <c r="AZ56">
        <v>0.98409999999999997</v>
      </c>
      <c r="BC56" s="49">
        <v>44827</v>
      </c>
      <c r="BD56" s="21" t="s">
        <v>1622</v>
      </c>
      <c r="BE56" s="140">
        <f>[1]!i_dq_close(BE$2,BC56)</f>
        <v>4195.0051999999996</v>
      </c>
      <c r="BF56">
        <v>0.98870000000000002</v>
      </c>
      <c r="BI56" s="49">
        <v>44811</v>
      </c>
      <c r="BJ56" s="21" t="s">
        <v>1622</v>
      </c>
      <c r="BK56" s="140">
        <f>[1]!i_dq_close(BK$2,BI56)</f>
        <v>4430.6913000000004</v>
      </c>
      <c r="BL56">
        <v>2.2410000000000001</v>
      </c>
      <c r="BO56" s="49">
        <v>44805</v>
      </c>
      <c r="BP56" s="21" t="s">
        <v>340</v>
      </c>
      <c r="BQ56" s="140">
        <f>[1]!i_dq_close(BQ$2,BO56)</f>
        <v>4390.4089999999997</v>
      </c>
      <c r="BR56">
        <v>1.526</v>
      </c>
      <c r="BU56" s="49">
        <v>44803</v>
      </c>
      <c r="BV56" s="21" t="s">
        <v>1623</v>
      </c>
      <c r="BW56" s="140">
        <f>[1]!i_dq_close(BW$2,BU56)</f>
        <v>416.74329999999998</v>
      </c>
      <c r="BX56">
        <v>1.1906000000000001</v>
      </c>
      <c r="CA56" s="49">
        <v>44799</v>
      </c>
      <c r="CB56" s="21" t="s">
        <v>1623</v>
      </c>
      <c r="CC56" s="140">
        <f>[1]!i_dq_close(CC$2,CA56)</f>
        <v>4473.0267999999996</v>
      </c>
      <c r="CD56">
        <v>1.0571999999999999</v>
      </c>
      <c r="CG56" s="49">
        <v>44778</v>
      </c>
      <c r="CH56" s="21" t="s">
        <v>1623</v>
      </c>
      <c r="CI56" s="140">
        <f>[1]!i_dq_close(CI$2,CG56)</f>
        <v>4508.3496999999998</v>
      </c>
      <c r="CJ56">
        <v>1.5427</v>
      </c>
      <c r="CM56" s="49">
        <v>44768</v>
      </c>
      <c r="CN56" s="21" t="s">
        <v>638</v>
      </c>
      <c r="CO56" s="140">
        <f>[1]!i_dq_close(CO$2,CM56)</f>
        <v>20905.88</v>
      </c>
      <c r="CP56">
        <v>0.97</v>
      </c>
      <c r="CS56" s="66">
        <v>44750</v>
      </c>
      <c r="CT56" s="21" t="s">
        <v>638</v>
      </c>
      <c r="CU56" s="140">
        <f>[1]!i_dq_close(CU$2,CS56)</f>
        <v>419.38630000000001</v>
      </c>
      <c r="CV56" s="111">
        <v>1.0629999999999999</v>
      </c>
      <c r="CY56" s="66">
        <v>44746</v>
      </c>
      <c r="CZ56" s="21" t="s">
        <v>638</v>
      </c>
      <c r="DA56" s="140">
        <f>[1]!i_dq_close(DA$2,CY56)</f>
        <v>4830.0244000000002</v>
      </c>
      <c r="DB56" s="111">
        <v>5.6502999999999997</v>
      </c>
      <c r="DE56" s="66">
        <v>44732</v>
      </c>
      <c r="DF56" s="21" t="s">
        <v>570</v>
      </c>
      <c r="DG56" s="140">
        <f>[1]!i_dq_close(DG$2,DE56)</f>
        <v>4660.5947999999999</v>
      </c>
      <c r="DH56" s="111">
        <v>3.5239999999999898</v>
      </c>
      <c r="DK56" s="66">
        <v>44729</v>
      </c>
      <c r="DL56" s="21" t="s">
        <v>570</v>
      </c>
      <c r="DM56" s="140">
        <f>[1]!i_dq_close(DM$2,DK56)</f>
        <v>4640.6382999999996</v>
      </c>
      <c r="DN56" s="111">
        <v>3.3130999999999999</v>
      </c>
      <c r="DQ56" s="66">
        <v>44727</v>
      </c>
      <c r="DR56" s="21" t="s">
        <v>570</v>
      </c>
      <c r="DS56" s="140">
        <f>[1]!i_dq_close(DS$2,DQ56)</f>
        <v>411.36419999999998</v>
      </c>
      <c r="DT56" s="111">
        <v>1.8994</v>
      </c>
      <c r="DW56" s="66">
        <v>44725</v>
      </c>
      <c r="DX56" s="21" t="s">
        <v>570</v>
      </c>
      <c r="DY56" s="140">
        <f>[1]!i_dq_close(DY$2,DW56)</f>
        <v>21067.58</v>
      </c>
      <c r="DZ56" s="111">
        <v>2.278</v>
      </c>
      <c r="EC56" s="49">
        <v>44697</v>
      </c>
      <c r="ED56" s="21" t="s">
        <v>345</v>
      </c>
      <c r="EE56" s="140">
        <f>[1]!i_dq_close(EE$2,EC56)</f>
        <v>4259.6260000000002</v>
      </c>
      <c r="EF56">
        <v>1.087</v>
      </c>
      <c r="EI56" s="49">
        <v>44671</v>
      </c>
      <c r="EJ56" s="21" t="s">
        <v>334</v>
      </c>
      <c r="EK56" s="140">
        <f>[1]!i_dq_close(EK$2,EI56)</f>
        <v>20944.669999999998</v>
      </c>
      <c r="EL56">
        <v>1.754</v>
      </c>
      <c r="EO56" s="49">
        <v>44638</v>
      </c>
      <c r="EP56" s="28" t="s">
        <v>337</v>
      </c>
      <c r="EQ56" s="140">
        <f>[1]!i_dq_close(EQ$2,EO56)</f>
        <v>4608.0868</v>
      </c>
      <c r="ER56">
        <v>0.98199999999999998</v>
      </c>
      <c r="EU56" s="49">
        <v>44630</v>
      </c>
      <c r="EV56" s="28" t="s">
        <v>337</v>
      </c>
      <c r="EW56" s="140">
        <f>[1]!i_dq_close(EW$2,EU56)</f>
        <v>4644.6122999999998</v>
      </c>
      <c r="EX56">
        <v>0.96599999999999997</v>
      </c>
      <c r="FA56" s="49">
        <v>44628</v>
      </c>
      <c r="FB56" s="28" t="s">
        <v>337</v>
      </c>
      <c r="FC56" s="140">
        <f>[1]!i_dq_close(FC$2,FA56)</f>
        <v>4624.6763000000001</v>
      </c>
      <c r="FD56">
        <v>0.96</v>
      </c>
      <c r="FG56" s="49">
        <v>44623</v>
      </c>
      <c r="FH56" s="28" t="s">
        <v>337</v>
      </c>
      <c r="FI56" s="140">
        <f>[1]!i_dq_close(FI$2,FG56)</f>
        <v>4934.7047000000002</v>
      </c>
      <c r="FJ56">
        <v>1.0872999999999999</v>
      </c>
      <c r="FM56" s="49">
        <v>44621</v>
      </c>
      <c r="FN56" s="28" t="s">
        <v>337</v>
      </c>
      <c r="FO56" s="140">
        <f>[1]!i_dq_close(FO$2,FM56)</f>
        <v>4993.1322</v>
      </c>
      <c r="FP56">
        <v>1.3892</v>
      </c>
      <c r="FS56" s="49">
        <v>44615</v>
      </c>
      <c r="FT56" s="28" t="s">
        <v>344</v>
      </c>
      <c r="FU56" s="140">
        <f>[1]!i_dq_close(FU$2,FS56)</f>
        <v>423.3535</v>
      </c>
      <c r="FV56">
        <v>1.2949999999999999</v>
      </c>
      <c r="FY56" s="49">
        <v>44573</v>
      </c>
      <c r="FZ56" s="28" t="s">
        <v>346</v>
      </c>
      <c r="GA56" s="140">
        <f>[1]!i_dq_close(GA$2,FY56)</f>
        <v>5235.0216</v>
      </c>
      <c r="GB56">
        <v>1.5254000000000001</v>
      </c>
      <c r="GE56" s="49">
        <v>44573</v>
      </c>
      <c r="GF56" s="28" t="s">
        <v>346</v>
      </c>
      <c r="GG56" s="140">
        <f>[1]!i_dq_close(GG$2,GE56)</f>
        <v>3074.6567</v>
      </c>
      <c r="GH56">
        <v>1.0086999999999999</v>
      </c>
      <c r="GK56" s="49">
        <v>44551</v>
      </c>
      <c r="GL56" s="28" t="s">
        <v>336</v>
      </c>
      <c r="GM56" s="140">
        <f>[1]!i_dq_close(GM$2,GK56)</f>
        <v>5304.4885000000004</v>
      </c>
      <c r="GN56">
        <v>5.6539999999999999</v>
      </c>
      <c r="GQ56" s="58">
        <v>44537</v>
      </c>
      <c r="GR56" s="21" t="s">
        <v>336</v>
      </c>
      <c r="GS56" s="140">
        <f>[1]!i_dq_close(GS$2,GQ56)</f>
        <v>23983.66</v>
      </c>
      <c r="GT56" s="21">
        <v>0.9889</v>
      </c>
      <c r="GW56" s="58">
        <v>44537</v>
      </c>
      <c r="GX56" s="21" t="s">
        <v>336</v>
      </c>
      <c r="GY56" s="140">
        <f>[1]!i_dq_close(GY$2,GW56)</f>
        <v>5300.125</v>
      </c>
      <c r="GZ56" s="21">
        <v>2.6863999999999999</v>
      </c>
      <c r="HC56" s="49">
        <v>44526</v>
      </c>
      <c r="HD56" s="141" t="s">
        <v>342</v>
      </c>
      <c r="HE56" s="140">
        <f>[1]!i_dq_close(HE$2,HC56)</f>
        <v>5252.0713999999998</v>
      </c>
      <c r="HF56">
        <v>5.9950000000000001</v>
      </c>
      <c r="HI56" s="58">
        <v>44502</v>
      </c>
      <c r="HJ56" s="141" t="s">
        <v>342</v>
      </c>
      <c r="HK56" s="140">
        <f>[1]!i_dq_close(HK$2,HI56)</f>
        <v>25099.67</v>
      </c>
      <c r="HL56" s="21">
        <v>0.90700000000000003</v>
      </c>
      <c r="HO56" s="58">
        <v>44441</v>
      </c>
      <c r="HP56" s="20" t="s">
        <v>340</v>
      </c>
      <c r="HQ56" s="140">
        <f>[1]!i_dq_close(HQ$2,HO56)</f>
        <v>5275.2444999999998</v>
      </c>
      <c r="HR56" s="21">
        <v>1.3826000000000001</v>
      </c>
      <c r="HS56" s="33"/>
      <c r="HU56" s="58">
        <v>44902</v>
      </c>
      <c r="HV56" s="20" t="s">
        <v>336</v>
      </c>
      <c r="HW56" s="140">
        <f>[1]!i_dq_close(HW$2,HU56)</f>
        <v>4334.5227000000004</v>
      </c>
      <c r="HX56" s="21">
        <v>1.5629999999999999</v>
      </c>
      <c r="HY56" s="33"/>
      <c r="IA56" s="58">
        <v>44911</v>
      </c>
      <c r="IB56" s="141" t="s">
        <v>1624</v>
      </c>
      <c r="IC56" s="140">
        <f>[1]!i_dq_close(IC$2,IA56)</f>
        <v>4307.5222999999996</v>
      </c>
      <c r="ID56" s="21">
        <v>1.014</v>
      </c>
      <c r="IE56" s="33"/>
      <c r="IG56" s="58">
        <v>44925</v>
      </c>
      <c r="IH56" s="141" t="s">
        <v>1624</v>
      </c>
      <c r="II56" s="140">
        <f>[1]!i_dq_close(II$2,IG56)</f>
        <v>4202.6813000000002</v>
      </c>
      <c r="IJ56" s="21">
        <v>2.1486000000000001</v>
      </c>
      <c r="IK56" s="33"/>
      <c r="IM56" s="58">
        <v>44937</v>
      </c>
      <c r="IN56" s="141" t="s">
        <v>1626</v>
      </c>
      <c r="IO56" s="140">
        <f>[1]!i_dq_close(IO$2,IM56)</f>
        <v>4341.9845999999998</v>
      </c>
      <c r="IP56" s="21">
        <v>1.0786</v>
      </c>
      <c r="IQ56" s="33"/>
      <c r="IS56" s="58">
        <v>44945</v>
      </c>
      <c r="IT56" s="141" t="s">
        <v>1625</v>
      </c>
      <c r="IU56" s="140">
        <f>[1]!i_dq_close(IU$2,IS56)</f>
        <v>4494.8031000000001</v>
      </c>
      <c r="IV56" s="21">
        <v>1.9449000000000001</v>
      </c>
      <c r="IW56" s="33"/>
      <c r="IY56" s="58">
        <v>44960</v>
      </c>
      <c r="IZ56" s="141" t="s">
        <v>1631</v>
      </c>
      <c r="JA56" s="140">
        <f>[1]!i_dq_close(JA$2,IY56)</f>
        <v>4508.5767999999998</v>
      </c>
      <c r="JB56" s="21">
        <v>0.93300000000000005</v>
      </c>
      <c r="JC56" s="33"/>
      <c r="JE56" s="58">
        <v>44967</v>
      </c>
      <c r="JF56" s="141" t="s">
        <v>1631</v>
      </c>
      <c r="JG56" s="140">
        <f>[1]!i_dq_close(JG$2,JE56)</f>
        <v>4478.2692999999999</v>
      </c>
      <c r="JH56" s="21">
        <v>2.3025000000000002</v>
      </c>
      <c r="JI56" s="33"/>
      <c r="JK56" s="66"/>
      <c r="JL56" s="21"/>
      <c r="JM56" s="140"/>
      <c r="JN56" s="111"/>
      <c r="JQ56" s="66"/>
      <c r="JR56" s="21"/>
      <c r="JS56" s="140"/>
      <c r="JT56" s="111"/>
      <c r="JW56" s="66"/>
      <c r="JX56" s="21"/>
      <c r="JY56" s="140"/>
      <c r="JZ56" s="111"/>
      <c r="KC56" s="66"/>
      <c r="KD56" s="21"/>
      <c r="KE56" s="140"/>
      <c r="KF56" s="111"/>
      <c r="KI56" s="66"/>
      <c r="KJ56" s="21"/>
      <c r="KK56" s="140"/>
      <c r="KL56" s="111"/>
      <c r="KO56" s="66"/>
      <c r="KP56" s="21"/>
      <c r="KQ56" s="140"/>
      <c r="KR56" s="111"/>
      <c r="KU56" s="49"/>
      <c r="KV56" s="21"/>
      <c r="KW56" s="140"/>
      <c r="LA56" s="49"/>
      <c r="LB56" s="21"/>
      <c r="LC56" s="140"/>
      <c r="LG56" s="49"/>
      <c r="LH56" s="21"/>
      <c r="LI56" s="140"/>
      <c r="LM56" s="49"/>
      <c r="LN56" s="21"/>
      <c r="LO56" s="140"/>
      <c r="LS56" s="49"/>
      <c r="LT56" s="21"/>
      <c r="LU56" s="140"/>
      <c r="LY56" s="49"/>
      <c r="LZ56" s="21"/>
      <c r="MA56" s="140"/>
      <c r="ME56" s="49"/>
      <c r="MF56" s="21"/>
      <c r="MG56" s="140"/>
      <c r="MK56" s="49"/>
      <c r="ML56" s="21"/>
      <c r="MM56" s="140"/>
      <c r="MQ56" s="49"/>
      <c r="MR56" s="21"/>
      <c r="MS56" s="140"/>
      <c r="MW56" s="49"/>
      <c r="MX56" s="21"/>
      <c r="MY56" s="140"/>
      <c r="NC56" s="49"/>
      <c r="ND56" s="21"/>
      <c r="NE56" s="140"/>
      <c r="NF56" s="111"/>
      <c r="NI56" s="49"/>
      <c r="NJ56" s="21"/>
      <c r="NK56" s="140"/>
      <c r="NO56" s="49"/>
      <c r="NP56" s="21"/>
      <c r="NQ56" s="140"/>
      <c r="NU56" s="49"/>
      <c r="NV56" s="21"/>
      <c r="NW56" s="140"/>
      <c r="OA56" s="49"/>
      <c r="OB56" s="21"/>
      <c r="OC56" s="140"/>
      <c r="OG56" s="49"/>
      <c r="OH56" s="21"/>
      <c r="OI56" s="140"/>
    </row>
    <row r="57" spans="1:418">
      <c r="A57" s="264">
        <v>43941</v>
      </c>
      <c r="B57" s="52" t="s">
        <v>334</v>
      </c>
      <c r="C57" s="262">
        <f>[1]!i_dq_close(C$2,A57)</f>
        <v>4106.9849000000004</v>
      </c>
      <c r="D57" s="263">
        <v>1.264</v>
      </c>
      <c r="E57" s="263"/>
      <c r="G57" s="49">
        <v>44606</v>
      </c>
      <c r="H57" s="28" t="s">
        <v>344</v>
      </c>
      <c r="I57" s="140">
        <f>[1]!i_dq_close(I$2,G57)</f>
        <v>0</v>
      </c>
      <c r="J57">
        <v>0.95199999999999996</v>
      </c>
      <c r="M57" s="66">
        <v>44894</v>
      </c>
      <c r="N57" s="21" t="s">
        <v>1630</v>
      </c>
      <c r="O57" s="140">
        <f>[1]!i_dq_close(O$2,M57)</f>
        <v>4237.5962</v>
      </c>
      <c r="P57" s="111">
        <v>1.2869999999999999</v>
      </c>
      <c r="S57" s="66">
        <v>44874</v>
      </c>
      <c r="T57" s="21" t="s">
        <v>1630</v>
      </c>
      <c r="U57" s="140">
        <f>[1]!i_dq_close(U$2,S57)</f>
        <v>4120.4669999999996</v>
      </c>
      <c r="V57" s="111">
        <v>0.97089999999999999</v>
      </c>
      <c r="Y57" s="66">
        <v>44872</v>
      </c>
      <c r="Z57" s="21" t="s">
        <v>1630</v>
      </c>
      <c r="AA57" s="140">
        <f>[1]!i_dq_close(AA$2,Y57)</f>
        <v>407.91419999999999</v>
      </c>
      <c r="AB57" s="111">
        <v>1.1746000000000001</v>
      </c>
      <c r="AE57" s="66">
        <v>44855</v>
      </c>
      <c r="AF57" s="21" t="s">
        <v>1621</v>
      </c>
      <c r="AG57" s="140">
        <f>[1]!i_dq_close(AG$2,AE57)</f>
        <v>4114.6516000000001</v>
      </c>
      <c r="AH57" s="111">
        <v>2.4619</v>
      </c>
      <c r="AI57" s="45">
        <v>923488.94</v>
      </c>
      <c r="AK57" s="66">
        <v>44853</v>
      </c>
      <c r="AL57" s="21" t="s">
        <v>1621</v>
      </c>
      <c r="AM57" s="140">
        <f>[1]!i_dq_close(AM$2,AK57)</f>
        <v>4144.9251000000004</v>
      </c>
      <c r="AN57" s="111">
        <v>0.92800000000000005</v>
      </c>
      <c r="AO57" s="33">
        <v>1122964.6299999999</v>
      </c>
      <c r="AQ57" s="66">
        <v>44833</v>
      </c>
      <c r="AR57" s="21" t="s">
        <v>1622</v>
      </c>
      <c r="AS57" s="140">
        <f>[1]!i_dq_close(AS$2,AQ57)</f>
        <v>4150.4885999999997</v>
      </c>
      <c r="AT57" s="111">
        <v>1.9451000000000001</v>
      </c>
      <c r="AW57" s="66">
        <v>44830</v>
      </c>
      <c r="AX57" s="21" t="s">
        <v>1622</v>
      </c>
      <c r="AY57" s="140">
        <f>[1]!i_dq_close(AY$2,AW57)</f>
        <v>406.65929999999997</v>
      </c>
      <c r="AZ57" s="111">
        <v>0.97870000000000001</v>
      </c>
      <c r="BC57" s="66">
        <v>44830</v>
      </c>
      <c r="BD57" s="21" t="s">
        <v>1622</v>
      </c>
      <c r="BE57" s="140">
        <f>[1]!i_dq_close(BE$2,BC57)</f>
        <v>4164.3971000000001</v>
      </c>
      <c r="BF57" s="111">
        <v>0.9879</v>
      </c>
      <c r="BI57" s="66">
        <v>44812</v>
      </c>
      <c r="BJ57" s="21" t="s">
        <v>1622</v>
      </c>
      <c r="BK57" s="140">
        <f>[1]!i_dq_close(BK$2,BI57)</f>
        <v>4411.4146000000001</v>
      </c>
      <c r="BL57" s="111">
        <v>2.2370000000000001</v>
      </c>
      <c r="BO57" s="66">
        <v>44806</v>
      </c>
      <c r="BP57" s="21" t="s">
        <v>1622</v>
      </c>
      <c r="BQ57" s="140">
        <f>[1]!i_dq_close(BQ$2,BO57)</f>
        <v>4378.0162</v>
      </c>
      <c r="BR57" s="111">
        <v>1.5329999999999999</v>
      </c>
      <c r="BU57" s="66">
        <v>44804</v>
      </c>
      <c r="BV57" s="21" t="s">
        <v>1623</v>
      </c>
      <c r="BW57" s="140">
        <f>[1]!i_dq_close(BW$2,BU57)</f>
        <v>412.22340000000003</v>
      </c>
      <c r="BX57" s="111">
        <v>1.1619999999999999</v>
      </c>
      <c r="CA57" s="66">
        <v>44802</v>
      </c>
      <c r="CB57" s="21" t="s">
        <v>1623</v>
      </c>
      <c r="CC57" s="140">
        <f>[1]!i_dq_close(CC$2,CA57)</f>
        <v>4460.4615999999996</v>
      </c>
      <c r="CD57" s="111">
        <v>1.0571999999999999</v>
      </c>
      <c r="CG57" s="66">
        <v>44781</v>
      </c>
      <c r="CH57" s="21" t="s">
        <v>1623</v>
      </c>
      <c r="CI57" s="140">
        <f>[1]!i_dq_close(CI$2,CG57)</f>
        <v>4510.4988999999996</v>
      </c>
      <c r="CJ57" s="111">
        <v>1.5618000000000001</v>
      </c>
      <c r="CM57" s="66">
        <v>44769</v>
      </c>
      <c r="CN57" s="21" t="s">
        <v>638</v>
      </c>
      <c r="CO57" s="140">
        <f>[1]!i_dq_close(CO$2,CM57)</f>
        <v>20670.04</v>
      </c>
      <c r="CP57" s="111">
        <v>0.96799999999999997</v>
      </c>
      <c r="CS57" s="66">
        <v>44753</v>
      </c>
      <c r="CT57" s="21" t="s">
        <v>638</v>
      </c>
      <c r="CU57" s="140">
        <f>[1]!i_dq_close(CU$2,CS57)</f>
        <v>416.45639999999997</v>
      </c>
      <c r="CV57" s="111">
        <v>1.056</v>
      </c>
      <c r="CY57" s="66">
        <v>44747</v>
      </c>
      <c r="CZ57" s="21" t="s">
        <v>638</v>
      </c>
      <c r="DA57" s="140">
        <f>[1]!i_dq_close(DA$2,CY57)</f>
        <v>4822.6611999999996</v>
      </c>
      <c r="DB57" s="111">
        <v>5.6261999999999999</v>
      </c>
      <c r="DE57" s="66">
        <v>44733</v>
      </c>
      <c r="DF57" s="21" t="s">
        <v>570</v>
      </c>
      <c r="DG57" s="140">
        <f>[1]!i_dq_close(DG$2,DE57)</f>
        <v>4647.1080000000002</v>
      </c>
      <c r="DH57" s="111">
        <v>3.5230000000000001</v>
      </c>
      <c r="DK57" s="66">
        <v>44732</v>
      </c>
      <c r="DL57" s="21" t="s">
        <v>570</v>
      </c>
      <c r="DM57" s="140">
        <f>[1]!i_dq_close(DM$2,DK57)</f>
        <v>4660.5947999999999</v>
      </c>
      <c r="DN57" s="111">
        <v>3.2997000000000001</v>
      </c>
      <c r="DQ57" s="66">
        <v>44728</v>
      </c>
      <c r="DR57" s="21" t="s">
        <v>570</v>
      </c>
      <c r="DS57" s="140">
        <f>[1]!i_dq_close(DS$2,DQ57)</f>
        <v>411.86599999999999</v>
      </c>
      <c r="DT57" s="111">
        <v>1.9158999999999999</v>
      </c>
      <c r="DW57" s="66">
        <v>44726</v>
      </c>
      <c r="DX57" s="21" t="s">
        <v>570</v>
      </c>
      <c r="DY57" s="140">
        <f>[1]!i_dq_close(DY$2,DW57)</f>
        <v>21067.99</v>
      </c>
      <c r="DZ57" s="111">
        <v>2.3250000000000002</v>
      </c>
      <c r="EC57" s="49">
        <v>44698</v>
      </c>
      <c r="ED57" s="21" t="s">
        <v>345</v>
      </c>
      <c r="EE57" s="140">
        <f>[1]!i_dq_close(EE$2,EC57)</f>
        <v>4304.5832</v>
      </c>
      <c r="EF57">
        <v>1.0860000000000001</v>
      </c>
      <c r="EI57" s="49">
        <v>44672</v>
      </c>
      <c r="EJ57" s="21" t="s">
        <v>334</v>
      </c>
      <c r="EK57" s="140">
        <f>[1]!i_dq_close(EK$2,EI57)</f>
        <v>20682.22</v>
      </c>
      <c r="EL57">
        <v>1.7190000000000001</v>
      </c>
      <c r="EO57" s="49">
        <v>44641</v>
      </c>
      <c r="EP57" s="28" t="s">
        <v>337</v>
      </c>
      <c r="EQ57" s="140">
        <f>[1]!i_dq_close(EQ$2,EO57)</f>
        <v>4606.8625000000002</v>
      </c>
      <c r="ER57">
        <v>0.98399999999999999</v>
      </c>
      <c r="EU57" s="49">
        <v>44631</v>
      </c>
      <c r="EV57" s="28" t="s">
        <v>337</v>
      </c>
      <c r="EW57" s="140">
        <f>[1]!i_dq_close(EW$2,EU57)</f>
        <v>4666.1728999999996</v>
      </c>
      <c r="EX57">
        <v>0.96179999999999999</v>
      </c>
      <c r="FA57" s="49">
        <v>44629</v>
      </c>
      <c r="FB57" s="28" t="s">
        <v>337</v>
      </c>
      <c r="FC57" s="140">
        <f>[1]!i_dq_close(FC$2,FA57)</f>
        <v>4570.9339</v>
      </c>
      <c r="FD57">
        <v>0.95899999999999996</v>
      </c>
      <c r="FG57" s="49">
        <v>44624</v>
      </c>
      <c r="FH57" s="28" t="s">
        <v>337</v>
      </c>
      <c r="FI57" s="140">
        <f>[1]!i_dq_close(FI$2,FG57)</f>
        <v>4879.6507000000001</v>
      </c>
      <c r="FJ57">
        <v>1.0829</v>
      </c>
      <c r="FM57" s="49">
        <v>44622</v>
      </c>
      <c r="FN57" s="28" t="s">
        <v>337</v>
      </c>
      <c r="FO57" s="140">
        <f>[1]!i_dq_close(FO$2,FM57)</f>
        <v>4959.5945000000002</v>
      </c>
      <c r="FP57">
        <v>1.3871</v>
      </c>
      <c r="FS57" s="49">
        <v>44616</v>
      </c>
      <c r="FT57" s="28" t="s">
        <v>344</v>
      </c>
      <c r="FU57" s="140">
        <f>[1]!i_dq_close(FU$2,FS57)</f>
        <v>420.9504</v>
      </c>
      <c r="FV57">
        <v>1.2754000000000001</v>
      </c>
      <c r="FY57" s="49">
        <v>44574</v>
      </c>
      <c r="FZ57" s="28" t="s">
        <v>346</v>
      </c>
      <c r="GA57" s="140">
        <f>[1]!i_dq_close(GA$2,FY57)</f>
        <v>5152.3022000000001</v>
      </c>
      <c r="GB57">
        <v>1.4982</v>
      </c>
      <c r="GE57" s="49">
        <v>44574</v>
      </c>
      <c r="GF57" s="28" t="s">
        <v>346</v>
      </c>
      <c r="GG57" s="140">
        <f>[1]!i_dq_close(GG$2,GE57)</f>
        <v>3059.9639000000002</v>
      </c>
      <c r="GH57">
        <v>0.99609999999999999</v>
      </c>
      <c r="GK57" s="49">
        <v>44552</v>
      </c>
      <c r="GL57" s="28" t="s">
        <v>336</v>
      </c>
      <c r="GM57" s="140">
        <f>[1]!i_dq_close(GM$2,GK57)</f>
        <v>5309.9943999999996</v>
      </c>
      <c r="GN57">
        <v>5.6689999999999996</v>
      </c>
      <c r="GQ57" s="58">
        <v>44538</v>
      </c>
      <c r="GR57" s="21" t="s">
        <v>336</v>
      </c>
      <c r="GS57" s="140">
        <f>[1]!i_dq_close(GS$2,GQ57)</f>
        <v>23996.87</v>
      </c>
      <c r="GT57" s="21">
        <v>0.99539999999999995</v>
      </c>
      <c r="GW57" s="58">
        <v>44538</v>
      </c>
      <c r="GX57" s="21" t="s">
        <v>336</v>
      </c>
      <c r="GY57" s="140">
        <f>[1]!i_dq_close(GY$2,GW57)</f>
        <v>5377.4757</v>
      </c>
      <c r="GZ57" s="21">
        <v>2.7353999999999998</v>
      </c>
      <c r="HC57" s="49">
        <v>44529</v>
      </c>
      <c r="HD57" s="141" t="s">
        <v>342</v>
      </c>
      <c r="HE57" s="140">
        <f>[1]!i_dq_close(HE$2,HC57)</f>
        <v>5245.3585999999996</v>
      </c>
      <c r="HF57">
        <v>6.056</v>
      </c>
      <c r="HI57" s="58">
        <v>44503</v>
      </c>
      <c r="HJ57" s="141" t="s">
        <v>342</v>
      </c>
      <c r="HK57" s="140">
        <f>[1]!i_dq_close(HK$2,HI57)</f>
        <v>25024.75</v>
      </c>
      <c r="HL57" s="21">
        <v>0.91</v>
      </c>
      <c r="HO57" s="58">
        <v>44442</v>
      </c>
      <c r="HP57" s="20" t="s">
        <v>340</v>
      </c>
      <c r="HQ57" s="140">
        <f>[1]!i_dq_close(HQ$2,HO57)</f>
        <v>5248.7101000000002</v>
      </c>
      <c r="HR57" s="21">
        <v>1.3932</v>
      </c>
      <c r="HS57" s="33"/>
      <c r="HU57" s="58">
        <v>44903</v>
      </c>
      <c r="HV57" s="20" t="s">
        <v>336</v>
      </c>
      <c r="HW57" s="140">
        <f>[1]!i_dq_close(HW$2,HU57)</f>
        <v>4331.9718999999996</v>
      </c>
      <c r="HX57" s="21">
        <v>1.5589999999999999</v>
      </c>
      <c r="HY57" s="33"/>
      <c r="IA57" s="58">
        <v>44914</v>
      </c>
      <c r="IB57" s="141" t="s">
        <v>1624</v>
      </c>
      <c r="IC57" s="140">
        <f>[1]!i_dq_close(IC$2,IA57)</f>
        <v>4233.2809999999999</v>
      </c>
      <c r="ID57" s="21">
        <v>1.0069999999999999</v>
      </c>
      <c r="IE57" s="33"/>
      <c r="IG57" s="58">
        <v>44929</v>
      </c>
      <c r="IH57" s="141" t="s">
        <v>346</v>
      </c>
      <c r="II57" s="140">
        <f>[1]!i_dq_close(II$2,IG57)</f>
        <v>4232.5133999999998</v>
      </c>
      <c r="IJ57" s="21">
        <v>2.1806000000000001</v>
      </c>
      <c r="IK57" s="33"/>
      <c r="IM57" s="58">
        <v>44938</v>
      </c>
      <c r="IN57" s="141" t="s">
        <v>1626</v>
      </c>
      <c r="IO57" s="140">
        <f>[1]!i_dq_close(IO$2,IM57)</f>
        <v>4348.5348999999997</v>
      </c>
      <c r="IP57" s="21">
        <v>1.0786</v>
      </c>
      <c r="IQ57" s="33"/>
      <c r="IS57" s="58">
        <v>44946</v>
      </c>
      <c r="IT57" s="141" t="s">
        <v>1625</v>
      </c>
      <c r="IU57" s="140">
        <f>[1]!i_dq_close(IU$2,IS57)</f>
        <v>4524.0456999999997</v>
      </c>
      <c r="IV57" s="21">
        <v>1.9591000000000001</v>
      </c>
      <c r="IW57" s="33"/>
      <c r="IY57" s="58">
        <v>44963</v>
      </c>
      <c r="IZ57" s="141" t="s">
        <v>1631</v>
      </c>
      <c r="JA57" s="140">
        <f>[1]!i_dq_close(JA$2,IY57)</f>
        <v>4456.7232000000004</v>
      </c>
      <c r="JB57" s="21">
        <v>0.92900000000000005</v>
      </c>
      <c r="JC57" s="33"/>
      <c r="JE57" s="58"/>
      <c r="JF57" s="20"/>
      <c r="JG57" s="140"/>
      <c r="JH57" s="21"/>
      <c r="JI57" s="33"/>
      <c r="JK57" s="66"/>
      <c r="JL57" s="21"/>
      <c r="JM57" s="140"/>
      <c r="JN57" s="111"/>
      <c r="JQ57" s="66"/>
      <c r="JR57" s="21"/>
      <c r="JS57" s="140"/>
      <c r="JT57" s="111"/>
      <c r="JW57" s="66"/>
      <c r="JX57" s="21"/>
      <c r="JY57" s="140"/>
      <c r="JZ57" s="111"/>
      <c r="KC57" s="66"/>
      <c r="KD57" s="21"/>
      <c r="KE57" s="140"/>
      <c r="KF57" s="111"/>
      <c r="KI57" s="66"/>
      <c r="KJ57" s="21"/>
      <c r="KK57" s="140"/>
      <c r="KL57" s="111"/>
      <c r="KO57" s="66"/>
      <c r="KP57" s="21"/>
      <c r="KQ57" s="140"/>
      <c r="KR57" s="111"/>
      <c r="KU57" s="66"/>
      <c r="KV57" s="21"/>
      <c r="KW57" s="140"/>
      <c r="KX57" s="111"/>
      <c r="LA57" s="66"/>
      <c r="LB57" s="21"/>
      <c r="LC57" s="140"/>
      <c r="LD57" s="111"/>
      <c r="LG57" s="66"/>
      <c r="LH57" s="21"/>
      <c r="LI57" s="140"/>
      <c r="LJ57" s="111"/>
      <c r="LM57" s="66"/>
      <c r="LN57" s="21"/>
      <c r="LO57" s="140"/>
      <c r="LP57" s="111"/>
      <c r="LS57" s="66"/>
      <c r="LT57" s="21"/>
      <c r="LU57" s="140"/>
      <c r="LV57" s="111"/>
      <c r="LY57" s="66"/>
      <c r="LZ57" s="21"/>
      <c r="MA57" s="140"/>
      <c r="MB57" s="111"/>
      <c r="ME57" s="66"/>
      <c r="MF57" s="21"/>
      <c r="MG57" s="140"/>
      <c r="MH57" s="111"/>
      <c r="MK57" s="66"/>
      <c r="ML57" s="21"/>
      <c r="MM57" s="140"/>
      <c r="MN57" s="111"/>
      <c r="MQ57" s="66"/>
      <c r="MR57" s="21"/>
      <c r="MS57" s="140"/>
      <c r="MT57" s="111"/>
      <c r="MW57" s="66"/>
      <c r="MX57" s="21"/>
      <c r="MY57" s="140"/>
      <c r="MZ57" s="111"/>
      <c r="NC57" s="66"/>
      <c r="ND57" s="21"/>
      <c r="NE57" s="140"/>
      <c r="NF57" s="111"/>
      <c r="NI57" s="66"/>
      <c r="NJ57" s="21"/>
      <c r="NK57" s="140"/>
      <c r="NL57" s="111"/>
      <c r="NO57" s="66"/>
      <c r="NP57" s="21"/>
      <c r="NQ57" s="140"/>
      <c r="NR57" s="111"/>
      <c r="NU57" s="66"/>
      <c r="NV57" s="21"/>
      <c r="NW57" s="140"/>
      <c r="NX57" s="111"/>
      <c r="OA57" s="66"/>
      <c r="OB57" s="21"/>
      <c r="OC57" s="140"/>
      <c r="OD57" s="111"/>
      <c r="OG57" s="66"/>
      <c r="OH57" s="21"/>
      <c r="OI57" s="140"/>
      <c r="OJ57" s="111"/>
      <c r="OM57" s="66"/>
      <c r="ON57" s="21"/>
      <c r="OO57" s="140"/>
      <c r="OP57" s="111"/>
      <c r="OS57" s="66"/>
      <c r="OT57" s="21"/>
      <c r="OU57" s="140"/>
      <c r="OV57" s="111"/>
      <c r="OY57" s="66"/>
      <c r="OZ57" s="21"/>
      <c r="PA57" s="140"/>
      <c r="PB57" s="111"/>
    </row>
    <row r="58" spans="1:418">
      <c r="A58" s="264">
        <v>43942</v>
      </c>
      <c r="B58" s="52" t="s">
        <v>334</v>
      </c>
      <c r="C58" s="262">
        <f>[1]!i_dq_close(C$2,A58)</f>
        <v>4063.5102999999999</v>
      </c>
      <c r="D58" s="263">
        <v>1.2589999999999999</v>
      </c>
      <c r="E58" s="263"/>
      <c r="G58" s="49">
        <v>44607</v>
      </c>
      <c r="H58" s="28" t="s">
        <v>344</v>
      </c>
      <c r="I58" s="140">
        <f>[1]!i_dq_close(I$2,G58)</f>
        <v>0</v>
      </c>
      <c r="J58">
        <v>0.95699999999999996</v>
      </c>
      <c r="M58" s="66">
        <v>44895</v>
      </c>
      <c r="N58" s="21" t="s">
        <v>1630</v>
      </c>
      <c r="O58" s="140">
        <f>[1]!i_dq_close(O$2,M58)</f>
        <v>4239.9952000000003</v>
      </c>
      <c r="P58" s="111">
        <v>1.286</v>
      </c>
      <c r="S58" s="66">
        <v>44875</v>
      </c>
      <c r="T58" s="21" t="s">
        <v>1630</v>
      </c>
      <c r="U58" s="140">
        <f>[1]!i_dq_close(U$2,S58)</f>
        <v>4091.6007</v>
      </c>
      <c r="V58" s="111">
        <v>0.96719999999999995</v>
      </c>
      <c r="Y58" s="66">
        <v>44873</v>
      </c>
      <c r="Z58" s="21" t="s">
        <v>1630</v>
      </c>
      <c r="AA58" s="140">
        <f>[1]!i_dq_close(AA$2,Y58)</f>
        <v>406.67349999999999</v>
      </c>
      <c r="AB58" s="111">
        <v>1.1713</v>
      </c>
      <c r="AE58" s="66">
        <v>44858</v>
      </c>
      <c r="AF58" s="21" t="s">
        <v>1621</v>
      </c>
      <c r="AG58" s="140">
        <f>[1]!i_dq_close(AG$2,AE58)</f>
        <v>4014.5981000000002</v>
      </c>
      <c r="AH58" s="111">
        <v>2.4453999999999998</v>
      </c>
      <c r="AI58" s="45">
        <v>923488.94</v>
      </c>
      <c r="AK58" s="66">
        <v>44854</v>
      </c>
      <c r="AL58" s="21" t="s">
        <v>1621</v>
      </c>
      <c r="AM58" s="140">
        <f>[1]!i_dq_close(AM$2,AK58)</f>
        <v>4123.0456999999997</v>
      </c>
      <c r="AN58" s="111">
        <v>0.92600000000000005</v>
      </c>
      <c r="AO58" s="33">
        <v>1122964.6299999999</v>
      </c>
      <c r="AQ58" s="66">
        <v>44834</v>
      </c>
      <c r="AR58" s="21" t="s">
        <v>1622</v>
      </c>
      <c r="AS58" s="140">
        <f>[1]!i_dq_close(AS$2,AQ58)</f>
        <v>4122.0351000000001</v>
      </c>
      <c r="AT58" s="111">
        <v>1.9314</v>
      </c>
      <c r="AW58" s="66">
        <v>44831</v>
      </c>
      <c r="AX58" s="21" t="s">
        <v>1622</v>
      </c>
      <c r="AY58" s="140">
        <f>[1]!i_dq_close(AY$2,AW58)</f>
        <v>408.16269999999997</v>
      </c>
      <c r="AZ58" s="111">
        <v>0.98219999999999996</v>
      </c>
      <c r="BC58" s="66">
        <v>44831</v>
      </c>
      <c r="BD58" s="21" t="s">
        <v>1622</v>
      </c>
      <c r="BE58" s="140">
        <f>[1]!i_dq_close(BE$2,BC58)</f>
        <v>4230.0271000000002</v>
      </c>
      <c r="BF58" s="111">
        <v>0.99150000000000005</v>
      </c>
      <c r="BI58" s="66">
        <v>44813</v>
      </c>
      <c r="BJ58" s="21" t="s">
        <v>1622</v>
      </c>
      <c r="BK58" s="140">
        <f>[1]!i_dq_close(BK$2,BI58)</f>
        <v>4465.1010999999999</v>
      </c>
      <c r="BL58" s="111">
        <v>2.234</v>
      </c>
      <c r="BO58" s="66">
        <v>44809</v>
      </c>
      <c r="BP58" s="21" t="s">
        <v>1622</v>
      </c>
      <c r="BQ58" s="140">
        <f>[1]!i_dq_close(BQ$2,BO58)</f>
        <v>4377.2466999999997</v>
      </c>
      <c r="BR58" s="111">
        <v>1.5289999999999999</v>
      </c>
      <c r="BU58" s="66">
        <v>44805</v>
      </c>
      <c r="BV58" s="21" t="s">
        <v>340</v>
      </c>
      <c r="BW58" s="140">
        <f>[1]!i_dq_close(BW$2,BU58)</f>
        <v>411.77749999999997</v>
      </c>
      <c r="BX58" s="111">
        <v>1.1495</v>
      </c>
      <c r="CA58" s="66">
        <v>44803</v>
      </c>
      <c r="CB58" s="21" t="s">
        <v>1623</v>
      </c>
      <c r="CC58" s="140">
        <f>[1]!i_dq_close(CC$2,CA58)</f>
        <v>4444.9031999999997</v>
      </c>
      <c r="CD58" s="111">
        <v>1.0629</v>
      </c>
      <c r="CG58" s="66">
        <v>44782</v>
      </c>
      <c r="CH58" s="21" t="s">
        <v>1623</v>
      </c>
      <c r="CI58" s="140">
        <f>[1]!i_dq_close(CI$2,CG58)</f>
        <v>4520.4802</v>
      </c>
      <c r="CJ58" s="111">
        <v>1.5627</v>
      </c>
      <c r="CM58" s="66">
        <v>44770</v>
      </c>
      <c r="CN58" s="21" t="s">
        <v>638</v>
      </c>
      <c r="CO58" s="140">
        <f>[1]!i_dq_close(CO$2,CM58)</f>
        <v>20622.68</v>
      </c>
      <c r="CP58" s="111">
        <v>0.96899999999999997</v>
      </c>
      <c r="CS58" s="66">
        <v>44754</v>
      </c>
      <c r="CT58" s="21" t="s">
        <v>638</v>
      </c>
      <c r="CU58" s="140">
        <f>[1]!i_dq_close(CU$2,CS58)</f>
        <v>414.52859999999998</v>
      </c>
      <c r="CV58" s="111">
        <v>1.0509999999999999</v>
      </c>
      <c r="CY58" s="66">
        <v>44748</v>
      </c>
      <c r="CZ58" s="21" t="s">
        <v>638</v>
      </c>
      <c r="DA58" s="140">
        <f>[1]!i_dq_close(DA$2,CY58)</f>
        <v>4752.6044000000002</v>
      </c>
      <c r="DB58" s="111">
        <v>5.5469999999999997</v>
      </c>
      <c r="DE58" s="66">
        <v>44734</v>
      </c>
      <c r="DF58" s="21" t="s">
        <v>570</v>
      </c>
      <c r="DG58" s="140">
        <f>[1]!i_dq_close(DG$2,DE58)</f>
        <v>4584.9269000000004</v>
      </c>
      <c r="DH58" s="111">
        <v>3.4789999999999899</v>
      </c>
      <c r="DK58" s="66">
        <v>44733</v>
      </c>
      <c r="DL58" s="21" t="s">
        <v>570</v>
      </c>
      <c r="DM58" s="140">
        <f>[1]!i_dq_close(DM$2,DK58)</f>
        <v>4647.1080000000002</v>
      </c>
      <c r="DN58" s="111">
        <v>3.2936999999999999</v>
      </c>
      <c r="DQ58" s="66">
        <v>44729</v>
      </c>
      <c r="DR58" s="21" t="s">
        <v>570</v>
      </c>
      <c r="DS58" s="140">
        <f>[1]!i_dq_close(DS$2,DQ58)</f>
        <v>413.38959999999997</v>
      </c>
      <c r="DT58" s="111">
        <v>1.9261999999999999</v>
      </c>
      <c r="DW58" s="66">
        <v>44727</v>
      </c>
      <c r="DX58" s="21" t="s">
        <v>570</v>
      </c>
      <c r="DY58" s="140">
        <f>[1]!i_dq_close(DY$2,DW58)</f>
        <v>21308.21</v>
      </c>
      <c r="DZ58" s="111">
        <v>2.3159999999999998</v>
      </c>
      <c r="EC58" s="49">
        <v>44699</v>
      </c>
      <c r="ED58" s="21" t="s">
        <v>345</v>
      </c>
      <c r="EE58" s="140">
        <f>[1]!i_dq_close(EE$2,EC58)</f>
        <v>4289.8078999999998</v>
      </c>
      <c r="EF58">
        <v>1.089</v>
      </c>
      <c r="EI58" s="49">
        <v>44673</v>
      </c>
      <c r="EJ58" s="21" t="s">
        <v>334</v>
      </c>
      <c r="EK58" s="140">
        <f>[1]!i_dq_close(EK$2,EI58)</f>
        <v>20638.52</v>
      </c>
      <c r="EL58">
        <v>1.754</v>
      </c>
      <c r="EO58" s="49">
        <v>44642</v>
      </c>
      <c r="EP58" s="28" t="s">
        <v>337</v>
      </c>
      <c r="EQ58" s="140">
        <f>[1]!i_dq_close(EQ$2,EO58)</f>
        <v>4603.8818000000001</v>
      </c>
      <c r="ER58">
        <v>0.98</v>
      </c>
      <c r="EU58" s="49">
        <v>44634</v>
      </c>
      <c r="EV58" s="28" t="s">
        <v>337</v>
      </c>
      <c r="EW58" s="140">
        <f>[1]!i_dq_close(EW$2,EU58)</f>
        <v>4531.6904000000004</v>
      </c>
      <c r="EX58">
        <v>0.96150000000000002</v>
      </c>
      <c r="FA58" s="49">
        <v>44630</v>
      </c>
      <c r="FB58" s="28" t="s">
        <v>337</v>
      </c>
      <c r="FC58" s="140">
        <f>[1]!i_dq_close(FC$2,FA58)</f>
        <v>4644.6122999999998</v>
      </c>
      <c r="FD58">
        <v>0.95899999999999996</v>
      </c>
      <c r="FG58" s="49">
        <v>44627</v>
      </c>
      <c r="FH58" s="28" t="s">
        <v>337</v>
      </c>
      <c r="FI58" s="140">
        <f>[1]!i_dq_close(FI$2,FG58)</f>
        <v>4736.4718000000003</v>
      </c>
      <c r="FJ58">
        <v>1.0693999999999999</v>
      </c>
      <c r="FM58" s="49">
        <v>44623</v>
      </c>
      <c r="FN58" s="28" t="s">
        <v>337</v>
      </c>
      <c r="FO58" s="140">
        <f>[1]!i_dq_close(FO$2,FM58)</f>
        <v>4934.7047000000002</v>
      </c>
      <c r="FP58">
        <v>1.4301999999999999</v>
      </c>
      <c r="FS58" s="49">
        <v>44617</v>
      </c>
      <c r="FT58" s="28" t="s">
        <v>344</v>
      </c>
      <c r="FU58" s="140">
        <f>[1]!i_dq_close(FU$2,FS58)</f>
        <v>422.44209999999998</v>
      </c>
      <c r="FV58">
        <v>1.288</v>
      </c>
      <c r="FY58" s="49">
        <v>44575</v>
      </c>
      <c r="FZ58" s="28" t="s">
        <v>346</v>
      </c>
      <c r="GA58" s="140">
        <f>[1]!i_dq_close(GA$2,FY58)</f>
        <v>5117.2269999999999</v>
      </c>
      <c r="GB58">
        <v>1.4922</v>
      </c>
      <c r="GE58" s="49">
        <v>44575</v>
      </c>
      <c r="GF58" s="28" t="s">
        <v>346</v>
      </c>
      <c r="GG58" s="140">
        <f>[1]!i_dq_close(GG$2,GE58)</f>
        <v>3053.0248000000001</v>
      </c>
      <c r="GH58">
        <v>0.98740000000000006</v>
      </c>
      <c r="GK58" s="49">
        <v>44553</v>
      </c>
      <c r="GL58" s="28" t="s">
        <v>336</v>
      </c>
      <c r="GM58" s="140">
        <f>[1]!i_dq_close(GM$2,GK58)</f>
        <v>5344.2071999999998</v>
      </c>
      <c r="GN58">
        <v>5.6749999999999998</v>
      </c>
      <c r="GQ58" s="58">
        <v>44539</v>
      </c>
      <c r="GR58" s="21" t="s">
        <v>336</v>
      </c>
      <c r="GS58" s="140">
        <f>[1]!i_dq_close(GS$2,GQ58)</f>
        <v>24254.86</v>
      </c>
      <c r="GT58" s="21">
        <v>1.0067999999999999</v>
      </c>
      <c r="GW58" s="58">
        <v>44539</v>
      </c>
      <c r="GX58" s="21" t="s">
        <v>336</v>
      </c>
      <c r="GY58" s="140">
        <f>[1]!i_dq_close(GY$2,GW58)</f>
        <v>5447.9031000000004</v>
      </c>
      <c r="GZ58" s="21">
        <v>2.7302</v>
      </c>
      <c r="HC58" s="49">
        <v>44530</v>
      </c>
      <c r="HD58" s="141" t="s">
        <v>342</v>
      </c>
      <c r="HE58" s="140">
        <f>[1]!i_dq_close(HE$2,HC58)</f>
        <v>5235.1342000000004</v>
      </c>
      <c r="HF58">
        <v>6.1139999999999999</v>
      </c>
      <c r="HI58" s="58">
        <v>44504</v>
      </c>
      <c r="HJ58" s="141" t="s">
        <v>342</v>
      </c>
      <c r="HK58" s="140">
        <f>[1]!i_dq_close(HK$2,HI58)</f>
        <v>25225.19</v>
      </c>
      <c r="HL58" s="21">
        <v>0.91600000000000004</v>
      </c>
      <c r="HO58" s="58">
        <v>44445</v>
      </c>
      <c r="HP58" s="20" t="s">
        <v>340</v>
      </c>
      <c r="HQ58" s="140">
        <f>[1]!i_dq_close(HQ$2,HO58)</f>
        <v>5336.2909</v>
      </c>
      <c r="HR58" s="21">
        <v>1.3982000000000001</v>
      </c>
      <c r="HS58" s="33"/>
      <c r="HU58" s="58">
        <v>44904</v>
      </c>
      <c r="HV58" s="20" t="s">
        <v>1624</v>
      </c>
      <c r="HW58" s="140">
        <f>[1]!i_dq_close(HW$2,HU58)</f>
        <v>4364.9232000000002</v>
      </c>
      <c r="HX58" s="21">
        <v>1.56</v>
      </c>
      <c r="HY58" s="33"/>
      <c r="IA58" s="58">
        <v>44915</v>
      </c>
      <c r="IB58" s="141" t="s">
        <v>1624</v>
      </c>
      <c r="IC58" s="140">
        <f>[1]!i_dq_close(IC$2,IA58)</f>
        <v>4170.6633000000002</v>
      </c>
      <c r="ID58" s="21">
        <v>0.997</v>
      </c>
      <c r="IE58" s="33"/>
      <c r="IG58" s="58">
        <v>44930</v>
      </c>
      <c r="IH58" s="141" t="s">
        <v>1626</v>
      </c>
      <c r="II58" s="140">
        <f>[1]!i_dq_close(II$2,IG58)</f>
        <v>4235.9718999999996</v>
      </c>
      <c r="IJ58" s="21">
        <v>2.1539000000000001</v>
      </c>
      <c r="IK58" s="33"/>
      <c r="IM58" s="58">
        <v>44939</v>
      </c>
      <c r="IN58" s="141" t="s">
        <v>1626</v>
      </c>
      <c r="IO58" s="140">
        <f>[1]!i_dq_close(IO$2,IM58)</f>
        <v>4402.0011999999997</v>
      </c>
      <c r="IP58" s="21">
        <v>1.0286999999999999</v>
      </c>
      <c r="IQ58" s="33"/>
      <c r="IS58" s="58">
        <v>44956</v>
      </c>
      <c r="IT58" s="141" t="s">
        <v>1625</v>
      </c>
      <c r="IU58" s="140">
        <f>[1]!i_dq_close(IU$2,IS58)</f>
        <v>4545.9003000000002</v>
      </c>
      <c r="IV58" s="21">
        <v>1.948</v>
      </c>
      <c r="IW58" s="33"/>
      <c r="IY58" s="58">
        <v>44964</v>
      </c>
      <c r="IZ58" s="141" t="s">
        <v>1631</v>
      </c>
      <c r="JA58" s="140">
        <f>[1]!i_dq_close(JA$2,IY58)</f>
        <v>4465.3935000000001</v>
      </c>
      <c r="JB58" s="21">
        <v>0.93600000000000005</v>
      </c>
      <c r="JC58" s="33"/>
      <c r="JE58" s="58"/>
      <c r="JF58" s="20"/>
      <c r="JG58" s="140"/>
      <c r="JH58" s="21"/>
      <c r="JI58" s="33"/>
      <c r="JK58" s="66"/>
      <c r="JL58" s="21"/>
      <c r="JM58" s="140"/>
      <c r="JN58" s="111"/>
      <c r="JQ58" s="66"/>
      <c r="JR58" s="21"/>
      <c r="JS58" s="140"/>
      <c r="JT58" s="111"/>
      <c r="JW58" s="66"/>
      <c r="JX58" s="21"/>
      <c r="JY58" s="140"/>
      <c r="JZ58" s="111"/>
      <c r="KC58" s="66"/>
      <c r="KD58" s="21"/>
      <c r="KE58" s="140"/>
      <c r="KF58" s="111"/>
      <c r="KI58" s="66"/>
      <c r="KJ58" s="21"/>
      <c r="KK58" s="140"/>
      <c r="KL58" s="111"/>
      <c r="KO58" s="66"/>
      <c r="KP58" s="21"/>
      <c r="KQ58" s="140"/>
      <c r="KR58" s="111"/>
      <c r="KU58" s="66"/>
      <c r="KV58" s="21"/>
      <c r="KW58" s="140"/>
      <c r="KX58" s="111"/>
      <c r="LA58" s="66"/>
      <c r="LB58" s="21"/>
      <c r="LC58" s="140"/>
      <c r="LD58" s="111"/>
      <c r="LG58" s="66"/>
      <c r="LH58" s="21"/>
      <c r="LI58" s="140"/>
      <c r="LJ58" s="111"/>
      <c r="LM58" s="66"/>
      <c r="LN58" s="21"/>
      <c r="LO58" s="140"/>
      <c r="LP58" s="111"/>
      <c r="LS58" s="66"/>
      <c r="LT58" s="21"/>
      <c r="LU58" s="140"/>
      <c r="LV58" s="111"/>
      <c r="LY58" s="66"/>
      <c r="LZ58" s="21"/>
      <c r="MA58" s="140"/>
      <c r="MB58" s="111"/>
      <c r="ME58" s="66"/>
      <c r="MF58" s="21"/>
      <c r="MG58" s="140"/>
      <c r="MH58" s="111"/>
      <c r="MK58" s="66"/>
      <c r="ML58" s="21"/>
      <c r="MM58" s="140"/>
      <c r="MN58" s="111"/>
      <c r="MQ58" s="66"/>
      <c r="MR58" s="21"/>
      <c r="MS58" s="140"/>
      <c r="MT58" s="111"/>
      <c r="MW58" s="66"/>
      <c r="MX58" s="21"/>
      <c r="MY58" s="140"/>
      <c r="MZ58" s="111"/>
      <c r="NC58" s="66"/>
      <c r="ND58" s="21"/>
      <c r="NE58" s="140"/>
      <c r="NF58" s="111"/>
      <c r="NI58" s="66"/>
      <c r="NJ58" s="21"/>
      <c r="NK58" s="140"/>
      <c r="NL58" s="111"/>
      <c r="NO58" s="66"/>
      <c r="NP58" s="21"/>
      <c r="NQ58" s="140"/>
      <c r="NR58" s="111"/>
      <c r="NU58" s="66"/>
      <c r="NV58" s="21"/>
      <c r="NW58" s="140"/>
      <c r="NX58" s="111"/>
      <c r="OA58" s="66"/>
      <c r="OB58" s="21"/>
      <c r="OC58" s="140"/>
      <c r="OD58" s="111"/>
      <c r="OG58" s="66"/>
      <c r="OH58" s="21"/>
      <c r="OI58" s="140"/>
      <c r="OJ58" s="111"/>
      <c r="OM58" s="66"/>
      <c r="ON58" s="21"/>
      <c r="OO58" s="140"/>
      <c r="OP58" s="111"/>
      <c r="OS58" s="66"/>
      <c r="OT58" s="21"/>
      <c r="OU58" s="140"/>
      <c r="OV58" s="111"/>
      <c r="OY58" s="66"/>
      <c r="OZ58" s="21"/>
      <c r="PA58" s="140"/>
      <c r="PB58" s="111"/>
    </row>
    <row r="59" spans="1:418">
      <c r="A59" s="264">
        <v>43943</v>
      </c>
      <c r="B59" s="52" t="s">
        <v>334</v>
      </c>
      <c r="C59" s="262">
        <f>[1]!i_dq_close(C$2,A59)</f>
        <v>4096.9038</v>
      </c>
      <c r="D59" s="263">
        <v>1.268</v>
      </c>
      <c r="E59" s="263"/>
      <c r="G59" s="49">
        <v>44608</v>
      </c>
      <c r="H59" s="28" t="s">
        <v>344</v>
      </c>
      <c r="I59" s="140">
        <f>[1]!i_dq_close(I$2,G59)</f>
        <v>0</v>
      </c>
      <c r="J59">
        <v>0.95899999999999996</v>
      </c>
      <c r="M59" s="66">
        <v>44896</v>
      </c>
      <c r="N59" s="21" t="s">
        <v>336</v>
      </c>
      <c r="O59" s="140">
        <f>[1]!i_dq_close(O$2,M59)</f>
        <v>4279.3801999999996</v>
      </c>
      <c r="P59" s="111">
        <v>1.286</v>
      </c>
      <c r="S59" s="66">
        <v>44876</v>
      </c>
      <c r="T59" s="21" t="s">
        <v>1630</v>
      </c>
      <c r="U59" s="140">
        <f>[1]!i_dq_close(U$2,S59)</f>
        <v>4184.1625999999997</v>
      </c>
      <c r="V59" s="111">
        <v>0.97150000000000003</v>
      </c>
      <c r="Y59" s="66">
        <v>44874</v>
      </c>
      <c r="Z59" s="21" t="s">
        <v>1630</v>
      </c>
      <c r="AA59" s="140">
        <f>[1]!i_dq_close(AA$2,Y59)</f>
        <v>406.14569999999998</v>
      </c>
      <c r="AB59" s="111">
        <v>1.1674</v>
      </c>
      <c r="AE59" s="66">
        <v>44859</v>
      </c>
      <c r="AF59" s="21" t="s">
        <v>1621</v>
      </c>
      <c r="AG59" s="140">
        <f>[1]!i_dq_close(AG$2,AE59)</f>
        <v>4004.9411</v>
      </c>
      <c r="AH59" s="111">
        <v>2.4068999999999998</v>
      </c>
      <c r="AI59" s="45">
        <v>923488.94</v>
      </c>
      <c r="AK59" s="66">
        <v>44855</v>
      </c>
      <c r="AL59" s="21" t="s">
        <v>1621</v>
      </c>
      <c r="AM59" s="140">
        <f>[1]!i_dq_close(AM$2,AK59)</f>
        <v>4114.6516000000001</v>
      </c>
      <c r="AN59" s="111">
        <v>0.92300000000000004</v>
      </c>
      <c r="AO59" s="33">
        <v>1122964.6299999999</v>
      </c>
      <c r="AQ59" s="66">
        <v>44844</v>
      </c>
      <c r="AR59" s="21" t="s">
        <v>341</v>
      </c>
      <c r="AS59" s="140">
        <f>[1]!i_dq_close(AS$2,AQ59)</f>
        <v>4039.5805999999998</v>
      </c>
      <c r="AT59" s="111">
        <v>1.9306000000000001</v>
      </c>
      <c r="AW59" s="66">
        <v>44832</v>
      </c>
      <c r="AX59" s="21" t="s">
        <v>1622</v>
      </c>
      <c r="AY59" s="140">
        <f>[1]!i_dq_close(AY$2,AW59)</f>
        <v>404.88650000000001</v>
      </c>
      <c r="AZ59" s="111">
        <v>0.98219999999999996</v>
      </c>
      <c r="BC59" s="66">
        <v>44832</v>
      </c>
      <c r="BD59" s="21" t="s">
        <v>1622</v>
      </c>
      <c r="BE59" s="140">
        <f>[1]!i_dq_close(BE$2,BC59)</f>
        <v>4151.3467000000001</v>
      </c>
      <c r="BF59" s="111">
        <v>0.99150000000000005</v>
      </c>
      <c r="BI59" s="66">
        <v>44817</v>
      </c>
      <c r="BJ59" s="21" t="s">
        <v>1622</v>
      </c>
      <c r="BK59" s="140">
        <f>[1]!i_dq_close(BK$2,BI59)</f>
        <v>4476.2960999999996</v>
      </c>
      <c r="BL59" s="111">
        <v>2.2290000000000001</v>
      </c>
      <c r="BO59" s="66">
        <v>44810</v>
      </c>
      <c r="BP59" s="21" t="s">
        <v>1622</v>
      </c>
      <c r="BQ59" s="140">
        <f>[1]!i_dq_close(BQ$2,BO59)</f>
        <v>4426.7070999999996</v>
      </c>
      <c r="BR59" s="111">
        <v>1.5489999999999999</v>
      </c>
      <c r="BU59" s="66">
        <v>44806</v>
      </c>
      <c r="BV59" s="21" t="s">
        <v>1622</v>
      </c>
      <c r="BW59" s="140">
        <f>[1]!i_dq_close(BW$2,BU59)</f>
        <v>413.67309999999998</v>
      </c>
      <c r="BX59" s="111">
        <v>1.1597999999999999</v>
      </c>
      <c r="CA59" s="66">
        <v>44804</v>
      </c>
      <c r="CB59" s="21" t="s">
        <v>1623</v>
      </c>
      <c r="CC59" s="140">
        <f>[1]!i_dq_close(CC$2,CA59)</f>
        <v>4424.2089999999998</v>
      </c>
      <c r="CD59" s="111">
        <v>1.0601</v>
      </c>
      <c r="CG59" s="66">
        <v>44783</v>
      </c>
      <c r="CH59" s="21" t="s">
        <v>1623</v>
      </c>
      <c r="CI59" s="140">
        <f>[1]!i_dq_close(CI$2,CG59)</f>
        <v>4479.0361000000003</v>
      </c>
      <c r="CJ59" s="111">
        <v>1.5510999999999999</v>
      </c>
      <c r="CM59" s="66">
        <v>44771</v>
      </c>
      <c r="CN59" s="21" t="s">
        <v>638</v>
      </c>
      <c r="CO59" s="140">
        <f>[1]!i_dq_close(CO$2,CM59)</f>
        <v>20156.509999999998</v>
      </c>
      <c r="CP59" s="111">
        <v>0.96</v>
      </c>
      <c r="CS59" s="66">
        <v>44755</v>
      </c>
      <c r="CT59" s="21" t="s">
        <v>638</v>
      </c>
      <c r="CU59" s="140">
        <f>[1]!i_dq_close(CU$2,CS59)</f>
        <v>415.2287</v>
      </c>
      <c r="CV59" s="111">
        <v>1.052</v>
      </c>
      <c r="CY59" s="66">
        <v>44749</v>
      </c>
      <c r="CZ59" s="21" t="s">
        <v>638</v>
      </c>
      <c r="DA59" s="140">
        <f>[1]!i_dq_close(DA$2,CY59)</f>
        <v>4774.6517999999996</v>
      </c>
      <c r="DB59" s="111">
        <v>5.5293999999999999</v>
      </c>
      <c r="DE59" s="66">
        <v>44735</v>
      </c>
      <c r="DF59" s="21" t="s">
        <v>570</v>
      </c>
      <c r="DG59" s="140">
        <f>[1]!i_dq_close(DG$2,DE59)</f>
        <v>4666.2291999999998</v>
      </c>
      <c r="DH59" s="111">
        <v>3.532</v>
      </c>
      <c r="DK59" s="66">
        <v>44734</v>
      </c>
      <c r="DL59" s="21" t="s">
        <v>570</v>
      </c>
      <c r="DM59" s="140">
        <f>[1]!i_dq_close(DM$2,DK59)</f>
        <v>4584.9269000000004</v>
      </c>
      <c r="DN59" s="111">
        <v>3.2949000000000002</v>
      </c>
      <c r="DQ59" s="66">
        <v>44732</v>
      </c>
      <c r="DR59" s="21" t="s">
        <v>570</v>
      </c>
      <c r="DS59" s="140">
        <f>[1]!i_dq_close(DS$2,DQ59)</f>
        <v>412.0419</v>
      </c>
      <c r="DT59" s="111">
        <v>1.907</v>
      </c>
      <c r="DW59" s="66">
        <v>44728</v>
      </c>
      <c r="DX59" s="21" t="s">
        <v>570</v>
      </c>
      <c r="DY59" s="140">
        <f>[1]!i_dq_close(DY$2,DW59)</f>
        <v>20845.43</v>
      </c>
      <c r="DZ59" s="111">
        <v>2.2050000000000001</v>
      </c>
      <c r="EC59" s="49">
        <v>44700</v>
      </c>
      <c r="ED59" s="21" t="s">
        <v>345</v>
      </c>
      <c r="EE59" s="140">
        <f>[1]!i_dq_close(EE$2,EC59)</f>
        <v>4303.2520000000004</v>
      </c>
      <c r="EF59">
        <v>1.08</v>
      </c>
      <c r="EI59" s="49">
        <v>44676</v>
      </c>
      <c r="EJ59" s="21" t="s">
        <v>334</v>
      </c>
      <c r="EK59" s="140">
        <f>[1]!i_dq_close(EK$2,EI59)</f>
        <v>19869.34</v>
      </c>
      <c r="EL59">
        <v>1.6579999999999999</v>
      </c>
      <c r="EO59" s="49">
        <v>44643</v>
      </c>
      <c r="EP59" s="28" t="s">
        <v>337</v>
      </c>
      <c r="EQ59" s="140">
        <f>[1]!i_dq_close(EQ$2,EO59)</f>
        <v>4628.2852999999996</v>
      </c>
      <c r="ER59">
        <v>0.98499999999999999</v>
      </c>
      <c r="EU59" s="49">
        <v>44635</v>
      </c>
      <c r="EV59" s="28" t="s">
        <v>337</v>
      </c>
      <c r="EW59" s="140">
        <f>[1]!i_dq_close(EW$2,EU59)</f>
        <v>4312.3378000000002</v>
      </c>
      <c r="EX59">
        <v>0.96109999999999995</v>
      </c>
      <c r="FA59" s="49">
        <v>44631</v>
      </c>
      <c r="FB59" s="28" t="s">
        <v>337</v>
      </c>
      <c r="FC59" s="140">
        <f>[1]!i_dq_close(FC$2,FA59)</f>
        <v>4666.1728999999996</v>
      </c>
      <c r="FD59">
        <v>0.95499999999999996</v>
      </c>
      <c r="FG59" s="49">
        <v>44628</v>
      </c>
      <c r="FH59" s="28" t="s">
        <v>337</v>
      </c>
      <c r="FI59" s="140">
        <f>[1]!i_dq_close(FI$2,FG59)</f>
        <v>4624.6763000000001</v>
      </c>
      <c r="FJ59">
        <v>1.0492999999999999</v>
      </c>
      <c r="FM59" s="49">
        <v>44624</v>
      </c>
      <c r="FN59" s="28" t="s">
        <v>337</v>
      </c>
      <c r="FO59" s="140">
        <f>[1]!i_dq_close(FO$2,FM59)</f>
        <v>4879.6507000000001</v>
      </c>
      <c r="FP59">
        <v>1.4218999999999999</v>
      </c>
      <c r="FS59" s="49">
        <v>44620</v>
      </c>
      <c r="FT59" s="28" t="s">
        <v>344</v>
      </c>
      <c r="FU59" s="140">
        <f>[1]!i_dq_close(FU$2,FS59)</f>
        <v>423.0582</v>
      </c>
      <c r="FV59">
        <v>1.2965</v>
      </c>
      <c r="FY59" s="49">
        <v>44578</v>
      </c>
      <c r="FZ59" s="28" t="s">
        <v>346</v>
      </c>
      <c r="GA59" s="140">
        <f>[1]!i_dq_close(GA$2,FY59)</f>
        <v>5163.9111999999996</v>
      </c>
      <c r="GB59">
        <v>1.5041</v>
      </c>
      <c r="GE59" s="49">
        <v>44578</v>
      </c>
      <c r="GF59" s="28" t="s">
        <v>346</v>
      </c>
      <c r="GG59" s="140">
        <f>[1]!i_dq_close(GG$2,GE59)</f>
        <v>3061.8847000000001</v>
      </c>
      <c r="GH59">
        <v>1.0042</v>
      </c>
      <c r="GK59" s="49">
        <v>44554</v>
      </c>
      <c r="GL59" s="28" t="s">
        <v>336</v>
      </c>
      <c r="GM59" s="140">
        <f>[1]!i_dq_close(GM$2,GK59)</f>
        <v>5311.5119999999997</v>
      </c>
      <c r="GN59">
        <v>5.6749999999999998</v>
      </c>
      <c r="GQ59" s="58">
        <v>44540</v>
      </c>
      <c r="GR59" s="21" t="s">
        <v>336</v>
      </c>
      <c r="GS59" s="140">
        <f>[1]!i_dq_close(GS$2,GQ59)</f>
        <v>23995.72</v>
      </c>
      <c r="GT59" s="21">
        <v>1.0044</v>
      </c>
      <c r="GW59" s="58">
        <v>44540</v>
      </c>
      <c r="GX59" s="21" t="s">
        <v>336</v>
      </c>
      <c r="GY59" s="140">
        <f>[1]!i_dq_close(GY$2,GW59)</f>
        <v>5426.2708000000002</v>
      </c>
      <c r="GZ59" s="21">
        <v>2.7429000000000001</v>
      </c>
      <c r="HC59" s="49">
        <v>44531</v>
      </c>
      <c r="HD59" s="141" t="s">
        <v>336</v>
      </c>
      <c r="HE59" s="140">
        <f>[1]!i_dq_close(HE$2,HC59)</f>
        <v>5248.3656000000001</v>
      </c>
      <c r="HF59">
        <v>6.11</v>
      </c>
      <c r="HI59" s="58">
        <v>44505</v>
      </c>
      <c r="HJ59" s="141" t="s">
        <v>342</v>
      </c>
      <c r="HK59" s="140">
        <f>[1]!i_dq_close(HK$2,HI59)</f>
        <v>24870.51</v>
      </c>
      <c r="HL59" s="21">
        <v>0.90500000000000003</v>
      </c>
      <c r="HO59" s="58">
        <v>44446</v>
      </c>
      <c r="HP59" s="20" t="s">
        <v>340</v>
      </c>
      <c r="HQ59" s="140">
        <f>[1]!i_dq_close(HQ$2,HO59)</f>
        <v>5410.1575999999995</v>
      </c>
      <c r="HR59" s="21">
        <v>1.4000999999999999</v>
      </c>
      <c r="HS59" s="33"/>
      <c r="HU59" s="58">
        <v>44907</v>
      </c>
      <c r="HV59" s="20" t="s">
        <v>1624</v>
      </c>
      <c r="HW59" s="140">
        <f>[1]!i_dq_close(HW$2,HU59)</f>
        <v>4321.8283000000001</v>
      </c>
      <c r="HX59" s="21">
        <v>1.5549999999999999</v>
      </c>
      <c r="HY59" s="33"/>
      <c r="IA59" s="58">
        <v>44916</v>
      </c>
      <c r="IB59" s="141" t="s">
        <v>1624</v>
      </c>
      <c r="IC59" s="140">
        <f>[1]!i_dq_close(IC$2,IA59)</f>
        <v>4166.0241999999998</v>
      </c>
      <c r="ID59" s="21">
        <v>1.006</v>
      </c>
      <c r="IE59" s="33"/>
      <c r="IG59" s="58">
        <v>44931</v>
      </c>
      <c r="IH59" s="141" t="s">
        <v>1626</v>
      </c>
      <c r="II59" s="140">
        <f>[1]!i_dq_close(II$2,IG59)</f>
        <v>4307.7605999999996</v>
      </c>
      <c r="IJ59" s="21">
        <v>2.1625999999999999</v>
      </c>
      <c r="IK59" s="33"/>
      <c r="IM59" s="58">
        <v>44942</v>
      </c>
      <c r="IN59" s="141" t="s">
        <v>1626</v>
      </c>
      <c r="IO59" s="140">
        <f>[1]!i_dq_close(IO$2,IM59)</f>
        <v>4465.9520000000002</v>
      </c>
      <c r="IP59" s="21">
        <v>1.0286999999999999</v>
      </c>
      <c r="IQ59" s="33"/>
      <c r="IS59" s="58">
        <v>44957</v>
      </c>
      <c r="IT59" s="141" t="s">
        <v>1625</v>
      </c>
      <c r="IU59" s="140">
        <f>[1]!i_dq_close(IU$2,IS59)</f>
        <v>4510.9566999999997</v>
      </c>
      <c r="IV59" s="21">
        <v>1.9498</v>
      </c>
      <c r="IW59" s="33"/>
      <c r="IY59" s="58">
        <v>44965</v>
      </c>
      <c r="IZ59" s="141" t="s">
        <v>1631</v>
      </c>
      <c r="JA59" s="140">
        <f>[1]!i_dq_close(JA$2,IY59)</f>
        <v>4441.8236999999999</v>
      </c>
      <c r="JB59" s="21">
        <v>0.92900000000000005</v>
      </c>
      <c r="JC59" s="33"/>
      <c r="JE59" s="58"/>
      <c r="JF59" s="20"/>
      <c r="JG59" s="140"/>
      <c r="JH59" s="21"/>
      <c r="JI59" s="33"/>
      <c r="JK59" s="66"/>
      <c r="JL59" s="21"/>
      <c r="JM59" s="140"/>
      <c r="JN59" s="111"/>
      <c r="JQ59" s="66"/>
      <c r="JR59" s="21"/>
      <c r="JS59" s="140"/>
      <c r="JT59" s="111"/>
      <c r="JW59" s="66"/>
      <c r="JX59" s="21"/>
      <c r="JY59" s="140"/>
      <c r="JZ59" s="111"/>
      <c r="KC59" s="66"/>
      <c r="KD59" s="21"/>
      <c r="KE59" s="140"/>
      <c r="KF59" s="111"/>
      <c r="KI59" s="66"/>
      <c r="KJ59" s="21"/>
      <c r="KK59" s="140"/>
      <c r="KL59" s="111"/>
      <c r="KO59" s="66"/>
      <c r="KP59" s="21"/>
      <c r="KQ59" s="140"/>
      <c r="KR59" s="111"/>
      <c r="KU59" s="66"/>
      <c r="KV59" s="21"/>
      <c r="KW59" s="140"/>
      <c r="KX59" s="111"/>
      <c r="LA59" s="66"/>
      <c r="LB59" s="21"/>
      <c r="LC59" s="140"/>
      <c r="LD59" s="111"/>
      <c r="LG59" s="66"/>
      <c r="LH59" s="21"/>
      <c r="LI59" s="140"/>
      <c r="LJ59" s="111"/>
      <c r="LM59" s="66"/>
      <c r="LN59" s="21"/>
      <c r="LO59" s="140"/>
      <c r="LP59" s="111"/>
      <c r="LS59" s="66"/>
      <c r="LT59" s="21"/>
      <c r="LU59" s="140"/>
      <c r="LV59" s="111"/>
      <c r="LY59" s="66"/>
      <c r="LZ59" s="21"/>
      <c r="MA59" s="140"/>
      <c r="MB59" s="111"/>
      <c r="ME59" s="66"/>
      <c r="MF59" s="21"/>
      <c r="MG59" s="140"/>
      <c r="MH59" s="111"/>
      <c r="MK59" s="66"/>
      <c r="ML59" s="21"/>
      <c r="MM59" s="140"/>
      <c r="MN59" s="111"/>
      <c r="MQ59" s="66"/>
      <c r="MR59" s="21"/>
      <c r="MS59" s="140"/>
      <c r="MT59" s="111"/>
      <c r="MW59" s="66"/>
      <c r="MX59" s="21"/>
      <c r="MY59" s="140"/>
      <c r="MZ59" s="111"/>
      <c r="NC59" s="66"/>
      <c r="ND59" s="21"/>
      <c r="NE59" s="140"/>
      <c r="NF59" s="111"/>
      <c r="NI59" s="66"/>
      <c r="NJ59" s="21"/>
      <c r="NK59" s="140"/>
      <c r="NL59" s="111"/>
      <c r="NO59" s="66"/>
      <c r="NP59" s="21"/>
      <c r="NQ59" s="140"/>
      <c r="NR59" s="111"/>
      <c r="NU59" s="66"/>
      <c r="NV59" s="21"/>
      <c r="NW59" s="140"/>
      <c r="NX59" s="111"/>
      <c r="OA59" s="66"/>
      <c r="OB59" s="21"/>
      <c r="OC59" s="140"/>
      <c r="OD59" s="111"/>
      <c r="OG59" s="66"/>
      <c r="OH59" s="21"/>
      <c r="OI59" s="140"/>
      <c r="OJ59" s="111"/>
      <c r="OM59" s="66"/>
      <c r="ON59" s="21"/>
      <c r="OO59" s="140"/>
      <c r="OP59" s="111"/>
      <c r="OS59" s="66"/>
      <c r="OT59" s="21"/>
      <c r="OU59" s="140"/>
      <c r="OV59" s="111"/>
      <c r="OY59" s="66"/>
      <c r="OZ59" s="21"/>
      <c r="PA59" s="140"/>
      <c r="PB59" s="111"/>
    </row>
    <row r="60" spans="1:418">
      <c r="A60" s="264">
        <v>43944</v>
      </c>
      <c r="B60" s="52" t="s">
        <v>334</v>
      </c>
      <c r="C60" s="262">
        <f>[1]!i_dq_close(C$2,A60)</f>
        <v>4083.4796999999999</v>
      </c>
      <c r="D60" s="263">
        <v>1.266</v>
      </c>
      <c r="E60" s="263"/>
      <c r="G60" s="49">
        <v>44609</v>
      </c>
      <c r="H60" s="28" t="s">
        <v>344</v>
      </c>
      <c r="I60" s="140">
        <f>[1]!i_dq_close(I$2,G60)</f>
        <v>0</v>
      </c>
      <c r="J60">
        <v>0.96299999999999997</v>
      </c>
      <c r="M60" s="66">
        <v>44897</v>
      </c>
      <c r="N60" s="21" t="s">
        <v>1624</v>
      </c>
      <c r="O60" s="140">
        <f>[1]!i_dq_close(O$2,M60)</f>
        <v>4256.7224999999999</v>
      </c>
      <c r="P60" s="111">
        <v>1.288</v>
      </c>
      <c r="S60" s="66">
        <v>44879</v>
      </c>
      <c r="T60" s="21" t="s">
        <v>1630</v>
      </c>
      <c r="U60" s="140">
        <f>[1]!i_dq_close(U$2,S60)</f>
        <v>4187.0944</v>
      </c>
      <c r="V60" s="111">
        <v>0.9617</v>
      </c>
      <c r="Y60" s="66">
        <v>44875</v>
      </c>
      <c r="Z60" s="21" t="s">
        <v>1630</v>
      </c>
      <c r="AA60" s="140">
        <f>[1]!i_dq_close(AA$2,Y60)</f>
        <v>404.79410000000001</v>
      </c>
      <c r="AB60" s="111">
        <v>1.1631</v>
      </c>
      <c r="AD60" s="143"/>
      <c r="AE60" s="66">
        <v>44860</v>
      </c>
      <c r="AF60" s="21" t="s">
        <v>1621</v>
      </c>
      <c r="AG60" s="140">
        <f>[1]!i_dq_close(AG$2,AE60)</f>
        <v>4047.0933</v>
      </c>
      <c r="AH60" s="111">
        <v>2.4298999999999999</v>
      </c>
      <c r="AI60" s="45">
        <v>923488.94</v>
      </c>
      <c r="AK60" s="66">
        <v>44858</v>
      </c>
      <c r="AL60" s="21" t="s">
        <v>1621</v>
      </c>
      <c r="AM60" s="140">
        <f>[1]!i_dq_close(AM$2,AK60)</f>
        <v>4014.5981000000002</v>
      </c>
      <c r="AN60" s="111">
        <v>0.91200000000000003</v>
      </c>
      <c r="AO60" s="33">
        <v>1122964.6299999999</v>
      </c>
      <c r="AQ60" s="66">
        <v>44845</v>
      </c>
      <c r="AR60" s="21" t="s">
        <v>1621</v>
      </c>
      <c r="AS60" s="140">
        <f>[1]!i_dq_close(AS$2,AQ60)</f>
        <v>4053.7725999999998</v>
      </c>
      <c r="AT60" s="111">
        <v>1.9417</v>
      </c>
      <c r="AW60" s="66">
        <v>44833</v>
      </c>
      <c r="AX60" s="21" t="s">
        <v>1622</v>
      </c>
      <c r="AY60" s="140">
        <f>[1]!i_dq_close(AY$2,AW60)</f>
        <v>403.30009999999999</v>
      </c>
      <c r="AZ60" s="111">
        <v>0.97719999999999996</v>
      </c>
      <c r="BC60" s="66">
        <v>44833</v>
      </c>
      <c r="BD60" s="21" t="s">
        <v>1622</v>
      </c>
      <c r="BE60" s="140">
        <f>[1]!i_dq_close(BE$2,BC60)</f>
        <v>4150.4885999999997</v>
      </c>
      <c r="BF60" s="111">
        <v>0.98829999999999996</v>
      </c>
      <c r="BI60" s="66">
        <v>44818</v>
      </c>
      <c r="BJ60" s="21" t="s">
        <v>1622</v>
      </c>
      <c r="BK60" s="140">
        <f>[1]!i_dq_close(BK$2,BI60)</f>
        <v>4429.9755999999998</v>
      </c>
      <c r="BL60" s="111">
        <v>2.2330000000000001</v>
      </c>
      <c r="BO60" s="66">
        <v>44811</v>
      </c>
      <c r="BP60" s="21" t="s">
        <v>1622</v>
      </c>
      <c r="BQ60" s="140">
        <f>[1]!i_dq_close(BQ$2,BO60)</f>
        <v>4430.6913000000004</v>
      </c>
      <c r="BR60" s="111">
        <v>1.5449999999999999</v>
      </c>
      <c r="BU60" s="66">
        <v>44809</v>
      </c>
      <c r="BV60" s="21" t="s">
        <v>1622</v>
      </c>
      <c r="BW60" s="140">
        <f>[1]!i_dq_close(BW$2,BU60)</f>
        <v>415.52120000000002</v>
      </c>
      <c r="BX60" s="111">
        <v>1.1697</v>
      </c>
      <c r="CA60" s="66">
        <v>44805</v>
      </c>
      <c r="CB60" s="21" t="s">
        <v>340</v>
      </c>
      <c r="CC60" s="140">
        <f>[1]!i_dq_close(CC$2,CA60)</f>
        <v>4390.4089999999997</v>
      </c>
      <c r="CD60" s="111">
        <v>1.0639000000000001</v>
      </c>
      <c r="CG60" s="66">
        <v>44784</v>
      </c>
      <c r="CH60" s="21" t="s">
        <v>1623</v>
      </c>
      <c r="CI60" s="140">
        <f>[1]!i_dq_close(CI$2,CG60)</f>
        <v>4568.3040000000001</v>
      </c>
      <c r="CJ60" s="111">
        <v>1.5748</v>
      </c>
      <c r="CM60" s="66">
        <v>44774</v>
      </c>
      <c r="CN60" s="21" t="s">
        <v>339</v>
      </c>
      <c r="CO60" s="140">
        <f>[1]!i_dq_close(CO$2,CM60)</f>
        <v>20165.84</v>
      </c>
      <c r="CP60" s="111">
        <v>0.94899999999999995</v>
      </c>
      <c r="CS60" s="66">
        <v>44756</v>
      </c>
      <c r="CT60" s="21" t="s">
        <v>638</v>
      </c>
      <c r="CU60" s="140">
        <f>[1]!i_dq_close(CU$2,CS60)</f>
        <v>416.91730000000001</v>
      </c>
      <c r="CV60" s="111">
        <v>1.0580000000000001</v>
      </c>
      <c r="CY60" s="66">
        <v>44750</v>
      </c>
      <c r="CZ60" s="21" t="s">
        <v>638</v>
      </c>
      <c r="DA60" s="140">
        <f>[1]!i_dq_close(DA$2,CY60)</f>
        <v>4754.0155999999997</v>
      </c>
      <c r="DB60" s="111">
        <v>5.5849000000000002</v>
      </c>
      <c r="DE60" s="66">
        <v>44736</v>
      </c>
      <c r="DF60" s="21" t="s">
        <v>570</v>
      </c>
      <c r="DG60" s="140">
        <f>[1]!i_dq_close(DG$2,DE60)</f>
        <v>4719.8293000000003</v>
      </c>
      <c r="DH60" s="111">
        <v>3.5979999999999999</v>
      </c>
      <c r="DK60" s="66">
        <v>44735</v>
      </c>
      <c r="DL60" s="21" t="s">
        <v>570</v>
      </c>
      <c r="DM60" s="140">
        <f>[1]!i_dq_close(DM$2,DK60)</f>
        <v>4666.2291999999998</v>
      </c>
      <c r="DN60" s="111">
        <v>3.3555000000000001</v>
      </c>
      <c r="DQ60" s="66">
        <v>44733</v>
      </c>
      <c r="DR60" s="21" t="s">
        <v>570</v>
      </c>
      <c r="DS60" s="140">
        <f>[1]!i_dq_close(DS$2,DQ60)</f>
        <v>410.82319999999999</v>
      </c>
      <c r="DT60" s="111">
        <v>1.9198999999999999</v>
      </c>
      <c r="DW60" s="66">
        <v>44729</v>
      </c>
      <c r="DX60" s="21" t="s">
        <v>570</v>
      </c>
      <c r="DY60" s="140">
        <f>[1]!i_dq_close(DY$2,DW60)</f>
        <v>21075</v>
      </c>
      <c r="DZ60" s="111">
        <v>2.206</v>
      </c>
      <c r="EC60" s="49">
        <v>44701</v>
      </c>
      <c r="ED60" s="21" t="s">
        <v>345</v>
      </c>
      <c r="EE60" s="140">
        <f>[1]!i_dq_close(EE$2,EC60)</f>
        <v>4383.2093999999997</v>
      </c>
      <c r="EF60">
        <v>1.093</v>
      </c>
      <c r="EI60" s="49">
        <v>44677</v>
      </c>
      <c r="EJ60" s="21" t="s">
        <v>334</v>
      </c>
      <c r="EK60" s="140">
        <f>[1]!i_dq_close(EK$2,EI60)</f>
        <v>19934.71</v>
      </c>
      <c r="EL60">
        <v>1.673</v>
      </c>
      <c r="EO60" s="49">
        <v>44644</v>
      </c>
      <c r="EP60" s="28" t="s">
        <v>337</v>
      </c>
      <c r="EQ60" s="140">
        <f>[1]!i_dq_close(EQ$2,EO60)</f>
        <v>4598.1666999999998</v>
      </c>
      <c r="ER60">
        <v>0.997</v>
      </c>
      <c r="EU60" s="49">
        <v>44636</v>
      </c>
      <c r="EV60" s="28" t="s">
        <v>337</v>
      </c>
      <c r="EW60" s="140">
        <f>[1]!i_dq_close(EW$2,EU60)</f>
        <v>4487.2051000000001</v>
      </c>
      <c r="EX60">
        <v>0.96309999999999996</v>
      </c>
      <c r="FA60" s="49">
        <v>44634</v>
      </c>
      <c r="FB60" s="28" t="s">
        <v>337</v>
      </c>
      <c r="FC60" s="140">
        <f>[1]!i_dq_close(FC$2,FA60)</f>
        <v>4531.6904000000004</v>
      </c>
      <c r="FD60">
        <v>0.95</v>
      </c>
      <c r="FG60" s="49">
        <v>44629</v>
      </c>
      <c r="FH60" s="28" t="s">
        <v>337</v>
      </c>
      <c r="FI60" s="140">
        <f>[1]!i_dq_close(FI$2,FG60)</f>
        <v>4570.9339</v>
      </c>
      <c r="FJ60">
        <v>1.0507</v>
      </c>
      <c r="FM60" s="49">
        <v>44627</v>
      </c>
      <c r="FN60" s="28" t="s">
        <v>337</v>
      </c>
      <c r="FO60" s="140">
        <f>[1]!i_dq_close(FO$2,FM60)</f>
        <v>4736.4718000000003</v>
      </c>
      <c r="FP60">
        <v>1.4005000000000001</v>
      </c>
      <c r="FS60" s="49">
        <v>44621</v>
      </c>
      <c r="FT60" s="28" t="s">
        <v>337</v>
      </c>
      <c r="FU60" s="140">
        <f>[1]!i_dq_close(FU$2,FS60)</f>
        <v>424.32960000000003</v>
      </c>
      <c r="FV60">
        <v>1.3018000000000001</v>
      </c>
      <c r="FY60" s="49">
        <v>44579</v>
      </c>
      <c r="FZ60" s="28" t="s">
        <v>346</v>
      </c>
      <c r="GA60" s="140">
        <f>[1]!i_dq_close(GA$2,FY60)</f>
        <v>5202.6602999999996</v>
      </c>
      <c r="GB60">
        <v>1.5041</v>
      </c>
      <c r="GE60" s="49">
        <v>44579</v>
      </c>
      <c r="GF60" s="28" t="s">
        <v>346</v>
      </c>
      <c r="GG60" s="140">
        <f>[1]!i_dq_close(GG$2,GE60)</f>
        <v>3074.6641</v>
      </c>
      <c r="GH60">
        <v>0.99690000000000001</v>
      </c>
      <c r="GK60" s="49">
        <v>44557</v>
      </c>
      <c r="GL60" s="28" t="s">
        <v>336</v>
      </c>
      <c r="GM60" s="140">
        <f>[1]!i_dq_close(GM$2,GK60)</f>
        <v>5308.8037000000004</v>
      </c>
      <c r="GN60">
        <v>5.6740000000000004</v>
      </c>
      <c r="GQ60" s="58">
        <v>44543</v>
      </c>
      <c r="GR60" s="21" t="s">
        <v>336</v>
      </c>
      <c r="GS60" s="140">
        <f>[1]!i_dq_close(GS$2,GQ60)</f>
        <v>23954.58</v>
      </c>
      <c r="GT60" s="21">
        <v>1.0064</v>
      </c>
      <c r="GW60" s="58">
        <v>44543</v>
      </c>
      <c r="GX60" s="21" t="s">
        <v>336</v>
      </c>
      <c r="GY60" s="140">
        <f>[1]!i_dq_close(GY$2,GW60)</f>
        <v>5457.9180999999999</v>
      </c>
      <c r="GZ60" s="21">
        <v>2.7549000000000001</v>
      </c>
      <c r="HC60" s="49">
        <v>44532</v>
      </c>
      <c r="HD60" s="141" t="s">
        <v>336</v>
      </c>
      <c r="HE60" s="140">
        <f>[1]!i_dq_close(HE$2,HC60)</f>
        <v>5250.6669000000002</v>
      </c>
      <c r="HF60">
        <v>6.0439999999999996</v>
      </c>
      <c r="HI60" s="49">
        <v>44508</v>
      </c>
      <c r="HJ60" s="141" t="s">
        <v>342</v>
      </c>
      <c r="HK60" s="140">
        <f>[1]!i_dq_close(HK$2,HI60)</f>
        <v>24763.77</v>
      </c>
      <c r="HL60" s="21">
        <v>0.91500000000000004</v>
      </c>
      <c r="HO60" s="58">
        <v>44447</v>
      </c>
      <c r="HP60" s="20" t="s">
        <v>340</v>
      </c>
      <c r="HQ60" s="140">
        <f>[1]!i_dq_close(HQ$2,HO60)</f>
        <v>5401.4058999999997</v>
      </c>
      <c r="HR60" s="21">
        <v>1.3982000000000001</v>
      </c>
      <c r="HS60" s="33"/>
      <c r="HU60" s="58">
        <v>44908</v>
      </c>
      <c r="HV60" s="20" t="s">
        <v>1624</v>
      </c>
      <c r="HW60" s="140">
        <f>[1]!i_dq_close(HW$2,HU60)</f>
        <v>4309.5028000000002</v>
      </c>
      <c r="HX60" s="21">
        <v>1.536</v>
      </c>
      <c r="HY60" s="33"/>
      <c r="IA60" s="58">
        <v>44917</v>
      </c>
      <c r="IB60" s="141" t="s">
        <v>1624</v>
      </c>
      <c r="IC60" s="140">
        <f>[1]!i_dq_close(IC$2,IA60)</f>
        <v>4158.2915000000003</v>
      </c>
      <c r="ID60" s="21">
        <v>1.01</v>
      </c>
      <c r="IE60" s="33"/>
      <c r="IG60" s="58">
        <v>44932</v>
      </c>
      <c r="IH60" s="141" t="s">
        <v>1626</v>
      </c>
      <c r="II60" s="140">
        <f>[1]!i_dq_close(II$2,IG60)</f>
        <v>4318.1531000000004</v>
      </c>
      <c r="IJ60" s="21">
        <v>2.1707000000000001</v>
      </c>
      <c r="IK60" s="33"/>
      <c r="IM60" s="58">
        <v>44943</v>
      </c>
      <c r="IN60" s="141" t="s">
        <v>1626</v>
      </c>
      <c r="IO60" s="140">
        <f>[1]!i_dq_close(IO$2,IM60)</f>
        <v>4466.5456000000004</v>
      </c>
      <c r="IP60" s="21">
        <v>1.0286999999999999</v>
      </c>
      <c r="IQ60" s="33"/>
      <c r="IS60" s="58">
        <v>44958</v>
      </c>
      <c r="IT60" s="141" t="s">
        <v>344</v>
      </c>
      <c r="IU60" s="140">
        <f>[1]!i_dq_close(IU$2,IS60)</f>
        <v>4556.5766999999996</v>
      </c>
      <c r="IV60" s="21">
        <v>1.9882</v>
      </c>
      <c r="IW60" s="33"/>
      <c r="IY60" s="58">
        <v>44966</v>
      </c>
      <c r="IZ60" s="141" t="s">
        <v>1631</v>
      </c>
      <c r="JA60" s="140">
        <f>[1]!i_dq_close(JA$2,IY60)</f>
        <v>4501.8388000000004</v>
      </c>
      <c r="JB60" s="21">
        <v>0.93899999999999995</v>
      </c>
      <c r="JC60" s="33"/>
      <c r="JE60" s="58"/>
      <c r="JF60" s="20"/>
      <c r="JG60" s="140"/>
      <c r="JH60" s="21"/>
      <c r="JI60" s="33"/>
      <c r="JK60" s="66"/>
      <c r="JL60" s="21"/>
      <c r="JM60" s="140"/>
      <c r="JN60" s="111"/>
      <c r="JQ60" s="66"/>
      <c r="JR60" s="21"/>
      <c r="JS60" s="140"/>
      <c r="JT60" s="111"/>
      <c r="JW60" s="66"/>
      <c r="JX60" s="21"/>
      <c r="JY60" s="140"/>
      <c r="JZ60" s="111"/>
      <c r="KC60" s="66"/>
      <c r="KD60" s="21"/>
      <c r="KE60" s="140"/>
      <c r="KF60" s="111"/>
      <c r="KI60" s="66"/>
      <c r="KJ60" s="21"/>
      <c r="KK60" s="140"/>
      <c r="KL60" s="111"/>
      <c r="KO60" s="66"/>
      <c r="KP60" s="21"/>
      <c r="KQ60" s="140"/>
      <c r="KR60" s="111"/>
      <c r="KU60" s="66"/>
      <c r="KV60" s="21"/>
      <c r="KW60" s="140"/>
      <c r="KX60" s="111"/>
      <c r="LA60" s="66"/>
      <c r="LB60" s="21"/>
      <c r="LC60" s="140"/>
      <c r="LD60" s="111"/>
      <c r="LG60" s="66"/>
      <c r="LH60" s="21"/>
      <c r="LI60" s="140"/>
      <c r="LJ60" s="111"/>
      <c r="LM60" s="66"/>
      <c r="LN60" s="21"/>
      <c r="LO60" s="140"/>
      <c r="LP60" s="111"/>
      <c r="LS60" s="66"/>
      <c r="LT60" s="21"/>
      <c r="LU60" s="140"/>
      <c r="LV60" s="111"/>
      <c r="LY60" s="66"/>
      <c r="LZ60" s="21"/>
      <c r="MA60" s="140"/>
      <c r="MB60" s="111"/>
      <c r="ME60" s="66"/>
      <c r="MF60" s="21"/>
      <c r="MG60" s="140"/>
      <c r="MH60" s="111"/>
      <c r="MK60" s="66"/>
      <c r="ML60" s="21"/>
      <c r="MM60" s="140"/>
      <c r="MN60" s="111"/>
      <c r="MQ60" s="66"/>
      <c r="MR60" s="21"/>
      <c r="MS60" s="140"/>
      <c r="MT60" s="111"/>
      <c r="MW60" s="66"/>
      <c r="MX60" s="21"/>
      <c r="MY60" s="140"/>
      <c r="MZ60" s="111"/>
      <c r="NC60" s="66"/>
      <c r="ND60" s="21"/>
      <c r="NE60" s="140"/>
      <c r="NF60" s="111"/>
      <c r="NI60" s="66"/>
      <c r="NJ60" s="21"/>
      <c r="NK60" s="140"/>
      <c r="NL60" s="111"/>
      <c r="NO60" s="66"/>
      <c r="NP60" s="21"/>
      <c r="NQ60" s="140"/>
      <c r="NR60" s="111"/>
      <c r="NU60" s="66"/>
      <c r="NV60" s="21"/>
      <c r="NW60" s="140"/>
      <c r="NX60" s="111"/>
      <c r="OA60" s="66"/>
      <c r="OB60" s="21"/>
      <c r="OC60" s="140"/>
      <c r="OD60" s="111"/>
      <c r="OG60" s="66"/>
      <c r="OH60" s="21"/>
      <c r="OI60" s="140"/>
      <c r="OJ60" s="111"/>
      <c r="OM60" s="66"/>
      <c r="ON60" s="21"/>
      <c r="OO60" s="140"/>
      <c r="OP60" s="111"/>
      <c r="OS60" s="66"/>
      <c r="OT60" s="21"/>
      <c r="OU60" s="140"/>
      <c r="OV60" s="111"/>
      <c r="OY60" s="66"/>
      <c r="OZ60" s="21"/>
      <c r="PA60" s="140"/>
      <c r="PB60" s="111"/>
    </row>
    <row r="61" spans="1:418">
      <c r="A61" s="264">
        <v>43945</v>
      </c>
      <c r="B61" s="52" t="s">
        <v>334</v>
      </c>
      <c r="C61" s="262">
        <f>[1]!i_dq_close(C$2,A61)</f>
        <v>4041.1251000000002</v>
      </c>
      <c r="D61" s="263">
        <v>1.2609999999999999</v>
      </c>
      <c r="E61" s="263"/>
      <c r="G61" s="49">
        <v>44610</v>
      </c>
      <c r="H61" s="28" t="s">
        <v>344</v>
      </c>
      <c r="I61" s="140">
        <f>[1]!i_dq_close(I$2,G61)</f>
        <v>0</v>
      </c>
      <c r="J61">
        <v>0.96199999999999997</v>
      </c>
      <c r="M61" s="66">
        <v>44900</v>
      </c>
      <c r="N61" s="21" t="s">
        <v>1624</v>
      </c>
      <c r="O61" s="140">
        <f>[1]!i_dq_close(O$2,M61)</f>
        <v>4327.0653000000002</v>
      </c>
      <c r="P61" s="111">
        <v>1.2889999999999999</v>
      </c>
      <c r="S61" s="66">
        <v>44880</v>
      </c>
      <c r="T61" s="21" t="s">
        <v>1630</v>
      </c>
      <c r="U61" s="140">
        <f>[1]!i_dq_close(U$2,S61)</f>
        <v>4264.8360000000002</v>
      </c>
      <c r="V61" s="111">
        <v>0.9657</v>
      </c>
      <c r="Y61" s="66">
        <v>44876</v>
      </c>
      <c r="Z61" s="21" t="s">
        <v>1630</v>
      </c>
      <c r="AA61" s="140">
        <f>[1]!i_dq_close(AA$2,Y61)</f>
        <v>408.33</v>
      </c>
      <c r="AB61" s="111">
        <v>1.1766000000000001</v>
      </c>
      <c r="AD61" s="143"/>
      <c r="AE61" s="66">
        <v>44861</v>
      </c>
      <c r="AF61" s="21" t="s">
        <v>1621</v>
      </c>
      <c r="AG61" s="140">
        <f>[1]!i_dq_close(AG$2,AE61)</f>
        <v>4024.5419999999999</v>
      </c>
      <c r="AH61" s="111">
        <v>2.4222999999999999</v>
      </c>
      <c r="AI61" s="45">
        <v>923488.94</v>
      </c>
      <c r="AK61" s="66">
        <v>44859</v>
      </c>
      <c r="AL61" s="21" t="s">
        <v>1621</v>
      </c>
      <c r="AM61" s="140">
        <f>[1]!i_dq_close(AM$2,AK61)</f>
        <v>4004.9411</v>
      </c>
      <c r="AN61" s="111">
        <v>0.91</v>
      </c>
      <c r="AO61" s="33">
        <v>1122964.6299999999</v>
      </c>
      <c r="AQ61" s="66">
        <v>44846</v>
      </c>
      <c r="AR61" s="21" t="s">
        <v>1621</v>
      </c>
      <c r="AS61" s="140">
        <f>[1]!i_dq_close(AS$2,AQ61)</f>
        <v>4124.1724000000004</v>
      </c>
      <c r="AT61" s="111">
        <v>1.9451000000000001</v>
      </c>
      <c r="AW61" s="66">
        <v>44834</v>
      </c>
      <c r="AX61" s="21" t="s">
        <v>1622</v>
      </c>
      <c r="AY61" s="140">
        <f>[1]!i_dq_close(AY$2,AW61)</f>
        <v>402.6447</v>
      </c>
      <c r="AZ61" s="111">
        <v>0.97870000000000001</v>
      </c>
      <c r="BC61" s="66">
        <v>44834</v>
      </c>
      <c r="BD61" s="21" t="s">
        <v>1622</v>
      </c>
      <c r="BE61" s="140">
        <f>[1]!i_dq_close(BE$2,BC61)</f>
        <v>4122.0351000000001</v>
      </c>
      <c r="BF61" s="111">
        <v>0.98580000000000001</v>
      </c>
      <c r="BI61" s="66">
        <v>44819</v>
      </c>
      <c r="BJ61" s="21" t="s">
        <v>1622</v>
      </c>
      <c r="BK61" s="140">
        <f>[1]!i_dq_close(BK$2,BI61)</f>
        <v>4373.4669999999996</v>
      </c>
      <c r="BL61" s="111">
        <v>2.2210000000000001</v>
      </c>
      <c r="BO61" s="66">
        <v>44812</v>
      </c>
      <c r="BP61" s="21" t="s">
        <v>1622</v>
      </c>
      <c r="BQ61" s="140">
        <f>[1]!i_dq_close(BQ$2,BO61)</f>
        <v>4411.4146000000001</v>
      </c>
      <c r="BR61" s="111">
        <v>1.542</v>
      </c>
      <c r="BU61" s="66">
        <v>44810</v>
      </c>
      <c r="BV61" s="21" t="s">
        <v>1622</v>
      </c>
      <c r="BW61" s="140">
        <f>[1]!i_dq_close(BW$2,BU61)</f>
        <v>419.3734</v>
      </c>
      <c r="BX61" s="111">
        <v>1.1839999999999999</v>
      </c>
      <c r="CA61" s="66">
        <v>44806</v>
      </c>
      <c r="CB61" s="21" t="s">
        <v>1622</v>
      </c>
      <c r="CC61" s="140">
        <f>[1]!i_dq_close(CC$2,CA61)</f>
        <v>4378.0162</v>
      </c>
      <c r="CD61" s="111">
        <v>1.0639000000000001</v>
      </c>
      <c r="CG61" s="66">
        <v>44785</v>
      </c>
      <c r="CH61" s="21" t="s">
        <v>1623</v>
      </c>
      <c r="CI61" s="140">
        <f>[1]!i_dq_close(CI$2,CG61)</f>
        <v>4563.0582000000004</v>
      </c>
      <c r="CJ61" s="111">
        <v>1.3000100000000001</v>
      </c>
      <c r="CM61" s="66">
        <v>44775</v>
      </c>
      <c r="CN61" s="21" t="s">
        <v>1623</v>
      </c>
      <c r="CO61" s="140">
        <f>[1]!i_dq_close(CO$2,CM61)</f>
        <v>19689.21</v>
      </c>
      <c r="CP61" s="111">
        <v>0.92900000000000005</v>
      </c>
      <c r="CS61" s="66">
        <v>44757</v>
      </c>
      <c r="CT61" s="21" t="s">
        <v>638</v>
      </c>
      <c r="CU61" s="140">
        <f>[1]!i_dq_close(CU$2,CS61)</f>
        <v>416.13159999999999</v>
      </c>
      <c r="CV61" s="111">
        <v>1.0529999999999999</v>
      </c>
      <c r="CY61" s="66">
        <v>44753</v>
      </c>
      <c r="CZ61" s="21" t="s">
        <v>638</v>
      </c>
      <c r="DA61" s="140">
        <f>[1]!i_dq_close(DA$2,CY61)</f>
        <v>4678.3161</v>
      </c>
      <c r="DB61" s="111">
        <v>5.5397999999999996</v>
      </c>
      <c r="DE61" s="66">
        <v>44739</v>
      </c>
      <c r="DF61" s="21" t="s">
        <v>570</v>
      </c>
      <c r="DG61" s="140">
        <f>[1]!i_dq_close(DG$2,DE61)</f>
        <v>4767.2349000000004</v>
      </c>
      <c r="DH61" s="111">
        <v>3.6669999999999998</v>
      </c>
      <c r="DK61" s="66">
        <v>44736</v>
      </c>
      <c r="DL61" s="21" t="s">
        <v>570</v>
      </c>
      <c r="DM61" s="140">
        <f>[1]!i_dq_close(DM$2,DK61)</f>
        <v>4719.8293000000003</v>
      </c>
      <c r="DN61" s="111">
        <v>3.3433999999999999</v>
      </c>
      <c r="DQ61" s="66">
        <v>44734</v>
      </c>
      <c r="DR61" s="21" t="s">
        <v>570</v>
      </c>
      <c r="DS61" s="140">
        <f>[1]!i_dq_close(DS$2,DQ61)</f>
        <v>410.21429999999998</v>
      </c>
      <c r="DT61" s="111">
        <v>1.9307000000000001</v>
      </c>
      <c r="DW61" s="66">
        <v>44732</v>
      </c>
      <c r="DX61" s="21" t="s">
        <v>570</v>
      </c>
      <c r="DY61" s="140">
        <f>[1]!i_dq_close(DY$2,DW61)</f>
        <v>21163.91</v>
      </c>
      <c r="DZ61" s="111">
        <v>2.1230000000000002</v>
      </c>
      <c r="EC61" s="49">
        <v>44704</v>
      </c>
      <c r="ED61" s="21" t="s">
        <v>535</v>
      </c>
      <c r="EE61" s="140">
        <f>[1]!i_dq_close(EE$2,EC61)</f>
        <v>4370.1094000000003</v>
      </c>
      <c r="EF61">
        <v>1.085</v>
      </c>
      <c r="EI61" s="49">
        <v>44678</v>
      </c>
      <c r="EJ61" s="21" t="s">
        <v>334</v>
      </c>
      <c r="EK61" s="140">
        <f>[1]!i_dq_close(EK$2,EI61)</f>
        <v>19946.36</v>
      </c>
      <c r="EL61">
        <v>1.7010000000000001</v>
      </c>
      <c r="EO61" s="49">
        <v>44645</v>
      </c>
      <c r="EP61" s="28" t="s">
        <v>337</v>
      </c>
      <c r="EQ61" s="140">
        <f>[1]!i_dq_close(EQ$2,EO61)</f>
        <v>4521.9026000000003</v>
      </c>
      <c r="ER61">
        <v>0.98599999999999999</v>
      </c>
      <c r="EU61" s="49">
        <v>44637</v>
      </c>
      <c r="EV61" s="28" t="s">
        <v>337</v>
      </c>
      <c r="EW61" s="140">
        <f>[1]!i_dq_close(EW$2,EU61)</f>
        <v>4573.6431000000002</v>
      </c>
      <c r="EX61">
        <v>0.96389999999999998</v>
      </c>
      <c r="FA61" s="49">
        <v>44635</v>
      </c>
      <c r="FB61" s="28" t="s">
        <v>337</v>
      </c>
      <c r="FC61" s="140">
        <f>[1]!i_dq_close(FC$2,FA61)</f>
        <v>4312.3378000000002</v>
      </c>
      <c r="FD61">
        <v>0.94199999999999995</v>
      </c>
      <c r="FG61" s="49">
        <v>44630</v>
      </c>
      <c r="FH61" s="28" t="s">
        <v>337</v>
      </c>
      <c r="FI61" s="140">
        <f>[1]!i_dq_close(FI$2,FG61)</f>
        <v>4644.6122999999998</v>
      </c>
      <c r="FJ61">
        <v>1.0545</v>
      </c>
      <c r="FM61" s="49">
        <v>44628</v>
      </c>
      <c r="FN61" s="28" t="s">
        <v>337</v>
      </c>
      <c r="FO61" s="140">
        <f>[1]!i_dq_close(FO$2,FM61)</f>
        <v>4624.6763000000001</v>
      </c>
      <c r="FP61">
        <v>1.345</v>
      </c>
      <c r="FS61" s="49">
        <v>44622</v>
      </c>
      <c r="FT61" s="28" t="s">
        <v>337</v>
      </c>
      <c r="FU61" s="140">
        <f>[1]!i_dq_close(FU$2,FS61)</f>
        <v>423.12759999999997</v>
      </c>
      <c r="FV61">
        <v>1.2996000000000001</v>
      </c>
      <c r="FY61" s="49">
        <v>44580</v>
      </c>
      <c r="FZ61" s="28" t="s">
        <v>346</v>
      </c>
      <c r="GA61" s="140">
        <f>[1]!i_dq_close(GA$2,FY61)</f>
        <v>5167.8401000000003</v>
      </c>
      <c r="GB61">
        <v>1.4850000000000001</v>
      </c>
      <c r="GE61" s="49">
        <v>44580</v>
      </c>
      <c r="GF61" s="28" t="s">
        <v>346</v>
      </c>
      <c r="GG61" s="140">
        <f>[1]!i_dq_close(GG$2,GE61)</f>
        <v>3072.5790999999999</v>
      </c>
      <c r="GH61">
        <v>0.99919999999999998</v>
      </c>
      <c r="GK61" s="49">
        <v>44558</v>
      </c>
      <c r="GL61" s="28" t="s">
        <v>336</v>
      </c>
      <c r="GM61" s="140">
        <f>[1]!i_dq_close(GM$2,GK61)</f>
        <v>5341.2038000000002</v>
      </c>
      <c r="GN61">
        <v>5.6929999999999996</v>
      </c>
      <c r="GQ61" s="58">
        <v>44544</v>
      </c>
      <c r="GR61" s="21" t="s">
        <v>336</v>
      </c>
      <c r="GS61" s="140">
        <f>[1]!i_dq_close(GS$2,GQ61)</f>
        <v>23635.95</v>
      </c>
      <c r="GT61" s="21">
        <v>0.99719999999999998</v>
      </c>
      <c r="GW61" s="58">
        <v>44544</v>
      </c>
      <c r="GX61" s="21" t="s">
        <v>336</v>
      </c>
      <c r="GY61" s="140">
        <f>[1]!i_dq_close(GY$2,GW61)</f>
        <v>5424.8608000000004</v>
      </c>
      <c r="GZ61" s="21">
        <v>2.7688000000000001</v>
      </c>
      <c r="HC61" s="49">
        <v>44533</v>
      </c>
      <c r="HD61" s="141" t="s">
        <v>336</v>
      </c>
      <c r="HE61" s="140">
        <f>[1]!i_dq_close(HE$2,HC61)</f>
        <v>5300.0919999999996</v>
      </c>
      <c r="HF61">
        <v>6.0910000000000002</v>
      </c>
      <c r="HI61" s="49">
        <v>44509</v>
      </c>
      <c r="HJ61" s="141" t="s">
        <v>342</v>
      </c>
      <c r="HK61" s="140">
        <f>[1]!i_dq_close(HK$2,HI61)</f>
        <v>24813.13</v>
      </c>
      <c r="HL61">
        <v>0.91200000000000003</v>
      </c>
      <c r="HO61" s="58">
        <v>44448</v>
      </c>
      <c r="HP61" s="20" t="s">
        <v>340</v>
      </c>
      <c r="HQ61" s="140">
        <f>[1]!i_dq_close(HQ$2,HO61)</f>
        <v>5412.8552</v>
      </c>
      <c r="HR61" s="21">
        <v>1.4020999999999999</v>
      </c>
      <c r="HS61" s="33"/>
      <c r="HU61" s="58">
        <v>44909</v>
      </c>
      <c r="HV61" s="20" t="s">
        <v>1624</v>
      </c>
      <c r="HW61" s="140">
        <f>[1]!i_dq_close(HW$2,HU61)</f>
        <v>4312.3441999999995</v>
      </c>
      <c r="HX61" s="21">
        <v>1.528</v>
      </c>
      <c r="HY61" s="33"/>
      <c r="IA61" s="58">
        <v>44918</v>
      </c>
      <c r="IB61" s="141" t="s">
        <v>1624</v>
      </c>
      <c r="IC61" s="140">
        <f>[1]!i_dq_close(IC$2,IA61)</f>
        <v>4149.107</v>
      </c>
      <c r="ID61" s="21">
        <v>1.008</v>
      </c>
      <c r="IE61" s="33"/>
      <c r="IG61" s="58">
        <v>44935</v>
      </c>
      <c r="IH61" s="141" t="s">
        <v>1626</v>
      </c>
      <c r="II61" s="140">
        <f>[1]!i_dq_close(II$2,IG61)</f>
        <v>4349.1992</v>
      </c>
      <c r="IJ61" s="21">
        <v>2.1753999999999998</v>
      </c>
      <c r="IK61" s="33"/>
      <c r="IM61" s="58">
        <v>44944</v>
      </c>
      <c r="IN61" s="141" t="s">
        <v>1626</v>
      </c>
      <c r="IO61" s="140">
        <f>[1]!i_dq_close(IO$2,IM61)</f>
        <v>4464.3689999999997</v>
      </c>
      <c r="IP61" s="21">
        <v>1.0286999999999999</v>
      </c>
      <c r="IQ61" s="33"/>
      <c r="IS61" s="58">
        <v>44959</v>
      </c>
      <c r="IT61" s="141" t="s">
        <v>1631</v>
      </c>
      <c r="IU61" s="140">
        <f>[1]!i_dq_close(IU$2,IS61)</f>
        <v>4545.3834999999999</v>
      </c>
      <c r="IV61" s="21">
        <v>1.9938</v>
      </c>
      <c r="IW61" s="33"/>
      <c r="IY61" s="58">
        <v>44967</v>
      </c>
      <c r="IZ61" s="141" t="s">
        <v>1631</v>
      </c>
      <c r="JA61" s="140">
        <f>[1]!i_dq_close(JA$2,IY61)</f>
        <v>4478.2692999999999</v>
      </c>
      <c r="JB61" s="21">
        <v>0.93200000000000005</v>
      </c>
      <c r="JC61" s="33"/>
      <c r="JE61" s="58"/>
      <c r="JF61" s="20"/>
      <c r="JG61" s="140"/>
      <c r="JH61" s="21"/>
      <c r="JI61" s="33"/>
      <c r="JK61" s="66"/>
      <c r="JL61" s="21"/>
      <c r="JM61" s="140"/>
      <c r="JN61" s="111"/>
      <c r="JQ61" s="66"/>
      <c r="JR61" s="21"/>
      <c r="JS61" s="140"/>
      <c r="JT61" s="111"/>
      <c r="JW61" s="66"/>
      <c r="JX61" s="21"/>
      <c r="JY61" s="140"/>
      <c r="JZ61" s="111"/>
      <c r="KC61" s="66"/>
      <c r="KD61" s="21"/>
      <c r="KE61" s="140"/>
      <c r="KF61" s="111"/>
      <c r="KI61" s="66"/>
      <c r="KJ61" s="21"/>
      <c r="KK61" s="140"/>
      <c r="KL61" s="111"/>
      <c r="KO61" s="66"/>
      <c r="KP61" s="21"/>
      <c r="KQ61" s="140"/>
      <c r="KR61" s="111"/>
      <c r="KU61" s="66"/>
      <c r="KV61" s="21"/>
      <c r="KW61" s="140"/>
      <c r="KX61" s="111"/>
      <c r="LA61" s="66"/>
      <c r="LB61" s="21"/>
      <c r="LC61" s="140"/>
      <c r="LD61" s="111"/>
      <c r="LG61" s="66"/>
      <c r="LH61" s="21"/>
      <c r="LI61" s="140"/>
      <c r="LJ61" s="111"/>
      <c r="LM61" s="66"/>
      <c r="LN61" s="21"/>
      <c r="LO61" s="140"/>
      <c r="LP61" s="111"/>
      <c r="LS61" s="66"/>
      <c r="LT61" s="21"/>
      <c r="LU61" s="140"/>
      <c r="LV61" s="111"/>
      <c r="LY61" s="66"/>
      <c r="LZ61" s="21"/>
      <c r="MA61" s="140"/>
      <c r="MB61" s="111"/>
      <c r="ME61" s="66"/>
      <c r="MF61" s="21"/>
      <c r="MG61" s="140"/>
      <c r="MH61" s="111"/>
      <c r="MK61" s="66"/>
      <c r="ML61" s="21"/>
      <c r="MM61" s="140"/>
      <c r="MN61" s="111"/>
      <c r="MQ61" s="66"/>
      <c r="MR61" s="21"/>
      <c r="MS61" s="140"/>
      <c r="MT61" s="111"/>
      <c r="MW61" s="66"/>
      <c r="MX61" s="21"/>
      <c r="MY61" s="140"/>
      <c r="MZ61" s="111"/>
      <c r="NC61" s="66"/>
      <c r="ND61" s="21"/>
      <c r="NE61" s="140"/>
      <c r="NF61" s="111"/>
      <c r="NI61" s="66"/>
      <c r="NJ61" s="21"/>
      <c r="NK61" s="140"/>
      <c r="NL61" s="111"/>
      <c r="NO61" s="66"/>
      <c r="NP61" s="21"/>
      <c r="NQ61" s="140"/>
      <c r="NR61" s="111"/>
      <c r="NU61" s="66"/>
      <c r="NV61" s="21"/>
      <c r="NW61" s="140"/>
      <c r="NX61" s="111"/>
      <c r="OA61" s="66"/>
      <c r="OB61" s="21"/>
      <c r="OC61" s="140"/>
      <c r="OD61" s="111"/>
      <c r="OG61" s="66"/>
      <c r="OH61" s="21"/>
      <c r="OI61" s="140"/>
      <c r="OJ61" s="111"/>
      <c r="OM61" s="66"/>
      <c r="ON61" s="21"/>
      <c r="OO61" s="140"/>
      <c r="OP61" s="111"/>
      <c r="OS61" s="66"/>
      <c r="OT61" s="21"/>
      <c r="OU61" s="140"/>
      <c r="OV61" s="111"/>
      <c r="OY61" s="66"/>
      <c r="OZ61" s="21"/>
      <c r="PA61" s="140"/>
      <c r="PB61" s="111"/>
    </row>
    <row r="62" spans="1:418">
      <c r="A62" s="264">
        <v>43948</v>
      </c>
      <c r="B62" s="52" t="s">
        <v>334</v>
      </c>
      <c r="C62" s="262">
        <f>[1]!i_dq_close(C$2,A62)</f>
        <v>4060.1624000000002</v>
      </c>
      <c r="D62" s="263">
        <v>1.266</v>
      </c>
      <c r="E62" s="263"/>
      <c r="G62" s="49">
        <v>44613</v>
      </c>
      <c r="H62" s="28" t="s">
        <v>344</v>
      </c>
      <c r="I62" s="140">
        <f>[1]!i_dq_close(I$2,G62)</f>
        <v>0</v>
      </c>
      <c r="J62">
        <v>0.95699999999999996</v>
      </c>
      <c r="M62" s="66">
        <v>44901</v>
      </c>
      <c r="N62" s="21" t="s">
        <v>1624</v>
      </c>
      <c r="O62" s="140">
        <f>[1]!i_dq_close(O$2,M62)</f>
        <v>4343.7743</v>
      </c>
      <c r="P62" s="111">
        <v>1.29</v>
      </c>
      <c r="S62" s="66">
        <v>44881</v>
      </c>
      <c r="T62" s="21" t="s">
        <v>1630</v>
      </c>
      <c r="U62" s="140">
        <f>[1]!i_dq_close(U$2,S62)</f>
        <v>4233.2835999999998</v>
      </c>
      <c r="V62" s="111">
        <v>0.95960000000000001</v>
      </c>
      <c r="Y62" s="66">
        <v>44879</v>
      </c>
      <c r="Z62" s="21" t="s">
        <v>1630</v>
      </c>
      <c r="AA62" s="140">
        <f>[1]!i_dq_close(AA$2,Y62)</f>
        <v>406.3931</v>
      </c>
      <c r="AB62" s="111">
        <v>1.1689000000000001</v>
      </c>
      <c r="AD62" s="143"/>
      <c r="AE62" s="66">
        <v>44862</v>
      </c>
      <c r="AF62" s="21" t="s">
        <v>1621</v>
      </c>
      <c r="AG62" s="140">
        <f>[1]!i_dq_close(AG$2,AE62)</f>
        <v>3918.9967999999999</v>
      </c>
      <c r="AH62" s="111">
        <v>2.3782999999999999</v>
      </c>
      <c r="AI62" s="45">
        <v>923488.94</v>
      </c>
      <c r="AK62" s="66">
        <v>44860</v>
      </c>
      <c r="AL62" s="21" t="s">
        <v>1621</v>
      </c>
      <c r="AM62" s="140">
        <f>[1]!i_dq_close(AM$2,AK62)</f>
        <v>4047.0933</v>
      </c>
      <c r="AN62" s="111">
        <v>0.91300000000000003</v>
      </c>
      <c r="AO62" s="33">
        <v>1122964.6299999999</v>
      </c>
      <c r="AQ62" s="66">
        <v>44847</v>
      </c>
      <c r="AR62" s="21" t="s">
        <v>1621</v>
      </c>
      <c r="AS62" s="140">
        <f>[1]!i_dq_close(AS$2,AQ62)</f>
        <v>4100.1144000000004</v>
      </c>
      <c r="AT62" s="111">
        <v>1.9480999999999999</v>
      </c>
      <c r="AW62" s="66">
        <v>44844</v>
      </c>
      <c r="AX62" s="21" t="s">
        <v>341</v>
      </c>
      <c r="AY62" s="140">
        <f>[1]!i_dq_close(AY$2,AW62)</f>
        <v>400.63830000000002</v>
      </c>
      <c r="AZ62" s="111">
        <v>0.97419999999999995</v>
      </c>
      <c r="BC62" s="66">
        <v>44844</v>
      </c>
      <c r="BD62" s="21" t="s">
        <v>341</v>
      </c>
      <c r="BE62" s="140">
        <f>[1]!i_dq_close(BE$2,BC62)</f>
        <v>4039.5805999999998</v>
      </c>
      <c r="BF62" s="111">
        <v>0.98370000000000002</v>
      </c>
      <c r="BI62" s="66">
        <v>44820</v>
      </c>
      <c r="BJ62" s="21" t="s">
        <v>1622</v>
      </c>
      <c r="BK62" s="140">
        <f>[1]!i_dq_close(BK$2,BI62)</f>
        <v>4269.1180000000004</v>
      </c>
      <c r="BL62" s="111">
        <v>2.2149999999999999</v>
      </c>
      <c r="BO62" s="66">
        <v>44813</v>
      </c>
      <c r="BP62" s="21" t="s">
        <v>1622</v>
      </c>
      <c r="BQ62" s="140">
        <f>[1]!i_dq_close(BQ$2,BO62)</f>
        <v>4465.1010999999999</v>
      </c>
      <c r="BR62" s="111">
        <v>1.552</v>
      </c>
      <c r="BU62" s="66">
        <v>44811</v>
      </c>
      <c r="BV62" s="21" t="s">
        <v>1622</v>
      </c>
      <c r="BW62" s="140">
        <f>[1]!i_dq_close(BW$2,BU62)</f>
        <v>420.5104</v>
      </c>
      <c r="BX62" s="111">
        <v>1.1898</v>
      </c>
      <c r="CA62" s="66">
        <v>44809</v>
      </c>
      <c r="CB62" s="21" t="s">
        <v>1622</v>
      </c>
      <c r="CC62" s="140">
        <f>[1]!i_dq_close(CC$2,CA62)</f>
        <v>4377.2466999999997</v>
      </c>
      <c r="CD62" s="111">
        <v>1.0639000000000001</v>
      </c>
      <c r="CG62" s="66">
        <v>44788</v>
      </c>
      <c r="CH62" s="21" t="s">
        <v>1623</v>
      </c>
      <c r="CI62" s="140">
        <f>[1]!i_dq_close(CI$2,CG62)</f>
        <v>4562.5023000000001</v>
      </c>
      <c r="CJ62" s="111">
        <v>1.5765</v>
      </c>
      <c r="CM62" s="66">
        <v>44776</v>
      </c>
      <c r="CN62" s="21" t="s">
        <v>1623</v>
      </c>
      <c r="CO62" s="140">
        <f>[1]!i_dq_close(CO$2,CM62)</f>
        <v>19767.09</v>
      </c>
      <c r="CP62" s="111">
        <v>0.93200000000000005</v>
      </c>
      <c r="CS62" s="66">
        <v>44760</v>
      </c>
      <c r="CT62" s="21" t="s">
        <v>638</v>
      </c>
      <c r="CU62" s="140">
        <f>[1]!i_dq_close(CU$2,CS62)</f>
        <v>418.81939999999997</v>
      </c>
      <c r="CV62" s="111">
        <v>1.0580000000000001</v>
      </c>
      <c r="CY62" s="66">
        <v>44754</v>
      </c>
      <c r="CZ62" s="21" t="s">
        <v>638</v>
      </c>
      <c r="DA62" s="140">
        <f>[1]!i_dq_close(DA$2,CY62)</f>
        <v>4631.0330999999996</v>
      </c>
      <c r="DB62" s="111">
        <v>5.524</v>
      </c>
      <c r="DE62" s="66">
        <v>44740</v>
      </c>
      <c r="DF62" s="21" t="s">
        <v>570</v>
      </c>
      <c r="DG62" s="140">
        <f>[1]!i_dq_close(DG$2,DE62)</f>
        <v>4821.6458000000002</v>
      </c>
      <c r="DH62" s="111">
        <v>3.71</v>
      </c>
      <c r="DK62" s="66">
        <v>44739</v>
      </c>
      <c r="DL62" s="21" t="s">
        <v>570</v>
      </c>
      <c r="DM62" s="140">
        <f>[1]!i_dq_close(DM$2,DK62)</f>
        <v>4767.2349000000004</v>
      </c>
      <c r="DN62" s="111">
        <v>3.4182999999999999</v>
      </c>
      <c r="DQ62" s="66">
        <v>44735</v>
      </c>
      <c r="DR62" s="21" t="s">
        <v>570</v>
      </c>
      <c r="DS62" s="140">
        <f>[1]!i_dq_close(DS$2,DQ62)</f>
        <v>412.23919999999998</v>
      </c>
      <c r="DT62" s="111">
        <v>1.9447000000000001</v>
      </c>
      <c r="DW62" s="66">
        <v>44733</v>
      </c>
      <c r="DX62" s="21" t="s">
        <v>570</v>
      </c>
      <c r="DY62" s="140">
        <f>[1]!i_dq_close(DY$2,DW62)</f>
        <v>21559.59</v>
      </c>
      <c r="DZ62" s="111">
        <v>2.14</v>
      </c>
      <c r="EC62" s="49">
        <v>44705</v>
      </c>
      <c r="ED62" s="21" t="s">
        <v>535</v>
      </c>
      <c r="EE62" s="140">
        <f>[1]!i_dq_close(EE$2,EC62)</f>
        <v>4253.8715000000002</v>
      </c>
      <c r="EF62">
        <v>1.0489999999999999</v>
      </c>
      <c r="EI62" s="49">
        <v>44679</v>
      </c>
      <c r="EJ62" s="21" t="s">
        <v>334</v>
      </c>
      <c r="EK62" s="140">
        <f>[1]!i_dq_close(EK$2,EI62)</f>
        <v>20276.169999999998</v>
      </c>
      <c r="EL62">
        <v>1.7549999999999999</v>
      </c>
      <c r="EO62" s="49">
        <v>44648</v>
      </c>
      <c r="EP62" s="28" t="s">
        <v>337</v>
      </c>
      <c r="EQ62" s="140">
        <f>[1]!i_dq_close(EQ$2,EO62)</f>
        <v>4503.0712000000003</v>
      </c>
      <c r="ER62">
        <v>0.96599999999999997</v>
      </c>
      <c r="EU62" s="49">
        <v>44638</v>
      </c>
      <c r="EV62" s="28" t="s">
        <v>337</v>
      </c>
      <c r="EW62" s="140">
        <f>[1]!i_dq_close(EW$2,EU62)</f>
        <v>4608.0868</v>
      </c>
      <c r="EX62">
        <v>0.96430000000000005</v>
      </c>
      <c r="FA62" s="49">
        <v>44636</v>
      </c>
      <c r="FB62" s="28" t="s">
        <v>337</v>
      </c>
      <c r="FC62" s="140">
        <f>[1]!i_dq_close(FC$2,FA62)</f>
        <v>4487.2051000000001</v>
      </c>
      <c r="FD62">
        <v>0.94599999999999995</v>
      </c>
      <c r="FG62" s="49">
        <v>44631</v>
      </c>
      <c r="FH62" s="28" t="s">
        <v>337</v>
      </c>
      <c r="FI62" s="140">
        <f>[1]!i_dq_close(FI$2,FG62)</f>
        <v>4666.1728999999996</v>
      </c>
      <c r="FJ62">
        <v>1.0504</v>
      </c>
      <c r="FM62" s="49">
        <v>44629</v>
      </c>
      <c r="FN62" s="28" t="s">
        <v>337</v>
      </c>
      <c r="FO62" s="140">
        <f>[1]!i_dq_close(FO$2,FM62)</f>
        <v>4570.9339</v>
      </c>
      <c r="FP62">
        <v>1.3409</v>
      </c>
      <c r="FS62" s="49">
        <v>44623</v>
      </c>
      <c r="FT62" s="28" t="s">
        <v>337</v>
      </c>
      <c r="FU62" s="140">
        <f>[1]!i_dq_close(FU$2,FS62)</f>
        <v>420.78469999999999</v>
      </c>
      <c r="FV62">
        <v>1.2856000000000001</v>
      </c>
      <c r="FY62" s="49">
        <v>44581</v>
      </c>
      <c r="FZ62" s="28" t="s">
        <v>346</v>
      </c>
      <c r="GA62" s="140">
        <f>[1]!i_dq_close(GA$2,FY62)</f>
        <v>5192.4261999999999</v>
      </c>
      <c r="GB62">
        <v>1.49</v>
      </c>
      <c r="GE62" s="49">
        <v>44581</v>
      </c>
      <c r="GF62" s="28" t="s">
        <v>346</v>
      </c>
      <c r="GG62" s="140">
        <f>[1]!i_dq_close(GG$2,GE62)</f>
        <v>3081.2719999999999</v>
      </c>
      <c r="GH62">
        <v>0.9879</v>
      </c>
      <c r="GK62" s="49">
        <v>44559</v>
      </c>
      <c r="GL62" s="28" t="s">
        <v>336</v>
      </c>
      <c r="GM62" s="140">
        <f>[1]!i_dq_close(GM$2,GK62)</f>
        <v>5275.0168999999996</v>
      </c>
      <c r="GN62">
        <v>5.6639999999999997</v>
      </c>
      <c r="GQ62" s="58">
        <v>44545</v>
      </c>
      <c r="GR62" s="21" t="s">
        <v>336</v>
      </c>
      <c r="GS62" s="140">
        <f>[1]!i_dq_close(GS$2,GQ62)</f>
        <v>23420.76</v>
      </c>
      <c r="GT62" s="21">
        <v>0.9879</v>
      </c>
      <c r="GW62" s="58">
        <v>44545</v>
      </c>
      <c r="GX62" s="21" t="s">
        <v>336</v>
      </c>
      <c r="GY62" s="140">
        <f>[1]!i_dq_close(GY$2,GW62)</f>
        <v>5387.1535000000003</v>
      </c>
      <c r="GZ62" s="21">
        <v>2.7808999999999999</v>
      </c>
      <c r="HC62" s="49">
        <v>44536</v>
      </c>
      <c r="HD62" s="141" t="s">
        <v>336</v>
      </c>
      <c r="HE62" s="140">
        <f>[1]!i_dq_close(HE$2,HC62)</f>
        <v>5282.2015000000001</v>
      </c>
      <c r="HF62">
        <v>5.9740000000000002</v>
      </c>
      <c r="HI62" s="49">
        <v>44510</v>
      </c>
      <c r="HJ62" s="141" t="s">
        <v>342</v>
      </c>
      <c r="HK62" s="140">
        <f>[1]!i_dq_close(HK$2,HI62)</f>
        <v>24996.14</v>
      </c>
      <c r="HL62">
        <v>0.91</v>
      </c>
      <c r="HO62" s="58">
        <v>44449</v>
      </c>
      <c r="HP62" s="20" t="s">
        <v>340</v>
      </c>
      <c r="HQ62" s="140">
        <f>[1]!i_dq_close(HQ$2,HO62)</f>
        <v>5446.5186999999996</v>
      </c>
      <c r="HR62" s="21">
        <v>1.3992</v>
      </c>
      <c r="HS62" s="33"/>
      <c r="HU62" s="58">
        <v>44910</v>
      </c>
      <c r="HV62" s="20" t="s">
        <v>1624</v>
      </c>
      <c r="HW62" s="140">
        <f>[1]!i_dq_close(HW$2,HU62)</f>
        <v>4311.0010000000002</v>
      </c>
      <c r="HX62" s="21">
        <v>1.5349999999999999</v>
      </c>
      <c r="HY62" s="33"/>
      <c r="IA62" s="58">
        <v>44921</v>
      </c>
      <c r="IB62" s="141" t="s">
        <v>1624</v>
      </c>
      <c r="IC62" s="140">
        <f>[1]!i_dq_close(IC$2,IA62)</f>
        <v>4176.0355</v>
      </c>
      <c r="ID62" s="21">
        <v>1.0109999999999999</v>
      </c>
      <c r="IE62" s="33"/>
      <c r="IG62" s="58">
        <v>44936</v>
      </c>
      <c r="IH62" s="141" t="s">
        <v>1626</v>
      </c>
      <c r="II62" s="140">
        <f>[1]!i_dq_close(II$2,IG62)</f>
        <v>4354.2322999999997</v>
      </c>
      <c r="IJ62" s="21">
        <v>2.1720999999999999</v>
      </c>
      <c r="IK62" s="33"/>
      <c r="IM62" s="58">
        <v>44945</v>
      </c>
      <c r="IN62" s="141" t="s">
        <v>1626</v>
      </c>
      <c r="IO62" s="140">
        <f>[1]!i_dq_close(IO$2,IM62)</f>
        <v>4494.8031000000001</v>
      </c>
      <c r="IP62" s="21">
        <v>1.0286999999999999</v>
      </c>
      <c r="IQ62" s="33"/>
      <c r="IS62" s="58">
        <v>44960</v>
      </c>
      <c r="IT62" s="141" t="s">
        <v>1631</v>
      </c>
      <c r="IU62" s="140">
        <f>[1]!i_dq_close(IU$2,IS62)</f>
        <v>4508.5767999999998</v>
      </c>
      <c r="IV62" s="21">
        <v>1.9859</v>
      </c>
      <c r="IW62" s="33"/>
      <c r="IY62" s="58"/>
      <c r="IZ62" s="20"/>
      <c r="JA62" s="140"/>
      <c r="JB62" s="21"/>
      <c r="JC62" s="33"/>
      <c r="JE62" s="58"/>
      <c r="JF62" s="20"/>
      <c r="JG62" s="140"/>
      <c r="JH62" s="21"/>
      <c r="JI62" s="33"/>
      <c r="JK62" s="66"/>
      <c r="JL62" s="21"/>
      <c r="JM62" s="140"/>
      <c r="JN62" s="111"/>
      <c r="JQ62" s="66"/>
      <c r="JR62" s="21"/>
      <c r="JS62" s="140"/>
      <c r="JT62" s="111"/>
      <c r="JW62" s="66"/>
      <c r="JX62" s="21"/>
      <c r="JY62" s="140"/>
      <c r="JZ62" s="111"/>
      <c r="KC62" s="66"/>
      <c r="KD62" s="21"/>
      <c r="KE62" s="140"/>
      <c r="KF62" s="111"/>
      <c r="KI62" s="66"/>
      <c r="KJ62" s="21"/>
      <c r="KK62" s="140"/>
      <c r="KL62" s="111"/>
      <c r="KO62" s="66"/>
      <c r="KP62" s="21"/>
      <c r="KQ62" s="140"/>
      <c r="KR62" s="111"/>
      <c r="KU62" s="66"/>
      <c r="KV62" s="21"/>
      <c r="KW62" s="140"/>
      <c r="KX62" s="111"/>
      <c r="LA62" s="66"/>
      <c r="LB62" s="21"/>
      <c r="LC62" s="140"/>
      <c r="LD62" s="111"/>
      <c r="LG62" s="66"/>
      <c r="LH62" s="21"/>
      <c r="LI62" s="140"/>
      <c r="LJ62" s="111"/>
      <c r="LM62" s="66"/>
      <c r="LN62" s="21"/>
      <c r="LO62" s="140"/>
      <c r="LP62" s="111"/>
      <c r="LS62" s="66"/>
      <c r="LT62" s="21"/>
      <c r="LU62" s="140"/>
      <c r="LV62" s="111"/>
      <c r="LY62" s="66"/>
      <c r="LZ62" s="21"/>
      <c r="MA62" s="140"/>
      <c r="MB62" s="111"/>
      <c r="ME62" s="66"/>
      <c r="MF62" s="21"/>
      <c r="MG62" s="140"/>
      <c r="MH62" s="111"/>
      <c r="MK62" s="66"/>
      <c r="ML62" s="21"/>
      <c r="MM62" s="140"/>
      <c r="MN62" s="111"/>
      <c r="MQ62" s="66"/>
      <c r="MR62" s="21"/>
      <c r="MS62" s="140"/>
      <c r="MT62" s="111"/>
      <c r="MW62" s="66"/>
      <c r="MX62" s="21"/>
      <c r="MY62" s="140"/>
      <c r="MZ62" s="111"/>
      <c r="NC62" s="66"/>
      <c r="ND62" s="21"/>
      <c r="NE62" s="140"/>
      <c r="NF62" s="111"/>
      <c r="NI62" s="66"/>
      <c r="NJ62" s="21"/>
      <c r="NK62" s="140"/>
      <c r="NL62" s="111"/>
      <c r="NO62" s="66"/>
      <c r="NP62" s="21"/>
      <c r="NQ62" s="140"/>
      <c r="NR62" s="111"/>
      <c r="NU62" s="66"/>
      <c r="NV62" s="21"/>
      <c r="NW62" s="140"/>
      <c r="NX62" s="111"/>
      <c r="OA62" s="66"/>
      <c r="OB62" s="21"/>
      <c r="OC62" s="140"/>
      <c r="OD62" s="111"/>
      <c r="OG62" s="66"/>
      <c r="OH62" s="21"/>
      <c r="OI62" s="140"/>
      <c r="OJ62" s="111"/>
      <c r="OM62" s="66"/>
      <c r="ON62" s="21"/>
      <c r="OO62" s="140"/>
      <c r="OP62" s="111"/>
      <c r="OS62" s="66"/>
      <c r="OT62" s="21"/>
      <c r="OU62" s="140"/>
      <c r="OV62" s="111"/>
      <c r="OY62" s="66"/>
      <c r="OZ62" s="21"/>
      <c r="PA62" s="140"/>
      <c r="PB62" s="111"/>
    </row>
    <row r="63" spans="1:418">
      <c r="A63" s="264">
        <v>43949</v>
      </c>
      <c r="B63" s="52" t="s">
        <v>334</v>
      </c>
      <c r="C63" s="262">
        <f>[1]!i_dq_close(C$2,A63)</f>
        <v>4073.8681999999999</v>
      </c>
      <c r="D63" s="263">
        <v>1.27</v>
      </c>
      <c r="E63" s="263"/>
      <c r="G63" s="49">
        <v>44614</v>
      </c>
      <c r="H63" s="28" t="s">
        <v>344</v>
      </c>
      <c r="I63" s="140">
        <f>[1]!i_dq_close(I$2,G63)</f>
        <v>0</v>
      </c>
      <c r="J63">
        <v>0.95599999999999996</v>
      </c>
      <c r="M63" s="66">
        <v>44902</v>
      </c>
      <c r="N63" s="21" t="s">
        <v>1624</v>
      </c>
      <c r="O63" s="140">
        <f>[1]!i_dq_close(O$2,M63)</f>
        <v>4334.5227000000004</v>
      </c>
      <c r="P63" s="111">
        <v>1.2909999999999999</v>
      </c>
      <c r="S63" s="66">
        <v>44882</v>
      </c>
      <c r="T63" s="21" t="s">
        <v>1630</v>
      </c>
      <c r="U63" s="140">
        <f>[1]!i_dq_close(U$2,S63)</f>
        <v>4222.8145000000004</v>
      </c>
      <c r="V63" s="111">
        <v>0.95499999999999996</v>
      </c>
      <c r="Y63" s="66">
        <v>44880</v>
      </c>
      <c r="Z63" s="21" t="s">
        <v>1630</v>
      </c>
      <c r="AA63" s="140">
        <f>[1]!i_dq_close(AA$2,Y63)</f>
        <v>407.45359999999999</v>
      </c>
      <c r="AB63" s="111">
        <v>1.177</v>
      </c>
      <c r="AD63" s="143"/>
      <c r="AE63" s="66">
        <v>44865</v>
      </c>
      <c r="AF63" s="21" t="s">
        <v>1621</v>
      </c>
      <c r="AG63" s="140">
        <f>[1]!i_dq_close(AG$2,AE63)</f>
        <v>3896.8741</v>
      </c>
      <c r="AH63" s="111">
        <v>2.4028999999999998</v>
      </c>
      <c r="AI63" s="45">
        <v>923488.94</v>
      </c>
      <c r="AK63" s="66">
        <v>44861</v>
      </c>
      <c r="AL63" s="21" t="s">
        <v>1621</v>
      </c>
      <c r="AM63" s="140">
        <f>[1]!i_dq_close(AM$2,AK63)</f>
        <v>4024.5419999999999</v>
      </c>
      <c r="AN63" s="111">
        <v>0.91200000000000003</v>
      </c>
      <c r="AO63" s="33">
        <v>1122964.6299999999</v>
      </c>
      <c r="AQ63" s="66">
        <v>44848</v>
      </c>
      <c r="AR63" s="21" t="s">
        <v>1621</v>
      </c>
      <c r="AS63" s="140">
        <f>[1]!i_dq_close(AS$2,AQ63)</f>
        <v>4198.8639999999996</v>
      </c>
      <c r="AT63" s="111">
        <v>1.9491000000000001</v>
      </c>
      <c r="AW63" s="66">
        <v>44845</v>
      </c>
      <c r="AX63" s="21" t="s">
        <v>1621</v>
      </c>
      <c r="AY63" s="140">
        <f>[1]!i_dq_close(AY$2,AW63)</f>
        <v>402.37360000000001</v>
      </c>
      <c r="AZ63" s="111">
        <v>0.97489999999999999</v>
      </c>
      <c r="BC63" s="66">
        <v>44845</v>
      </c>
      <c r="BD63" s="21" t="s">
        <v>1621</v>
      </c>
      <c r="BE63" s="140">
        <f>[1]!i_dq_close(BE$2,BC63)</f>
        <v>4053.7725999999998</v>
      </c>
      <c r="BF63" s="111">
        <v>0.98280000000000001</v>
      </c>
      <c r="BI63" s="66">
        <v>44823</v>
      </c>
      <c r="BJ63" s="21" t="s">
        <v>1622</v>
      </c>
      <c r="BK63" s="140">
        <f>[1]!i_dq_close(BK$2,BI63)</f>
        <v>4257.9368999999997</v>
      </c>
      <c r="BL63" s="111">
        <v>2.2160000000000002</v>
      </c>
      <c r="BO63" s="66">
        <v>44817</v>
      </c>
      <c r="BP63" s="21" t="s">
        <v>1622</v>
      </c>
      <c r="BQ63" s="140">
        <f>[1]!i_dq_close(BQ$2,BO63)</f>
        <v>4476.2960999999996</v>
      </c>
      <c r="BR63" s="111">
        <v>1.552</v>
      </c>
      <c r="BU63" s="66">
        <v>44812</v>
      </c>
      <c r="BV63" s="21" t="s">
        <v>1622</v>
      </c>
      <c r="BW63" s="140">
        <f>[1]!i_dq_close(BW$2,BU63)</f>
        <v>418.37290000000002</v>
      </c>
      <c r="BX63" s="111">
        <v>1.1758</v>
      </c>
      <c r="CA63" s="66">
        <v>44810</v>
      </c>
      <c r="CB63" s="21" t="s">
        <v>1622</v>
      </c>
      <c r="CC63" s="140">
        <f>[1]!i_dq_close(CC$2,CA63)</f>
        <v>4426.7070999999996</v>
      </c>
      <c r="CD63" s="111">
        <v>1.0620000000000001</v>
      </c>
      <c r="CG63" s="66">
        <v>44789</v>
      </c>
      <c r="CH63" s="21" t="s">
        <v>1623</v>
      </c>
      <c r="CI63" s="140">
        <f>[1]!i_dq_close(CI$2,CG63)</f>
        <v>4560.0877</v>
      </c>
      <c r="CJ63" s="111">
        <v>1.5861000000000001</v>
      </c>
      <c r="CM63" s="66">
        <v>44777</v>
      </c>
      <c r="CN63" s="21" t="s">
        <v>1623</v>
      </c>
      <c r="CO63" s="140">
        <f>[1]!i_dq_close(CO$2,CM63)</f>
        <v>20174.04</v>
      </c>
      <c r="CP63" s="111">
        <v>0.94499999999999995</v>
      </c>
      <c r="CS63" s="66">
        <v>44761</v>
      </c>
      <c r="CT63" s="21" t="s">
        <v>638</v>
      </c>
      <c r="CU63" s="140">
        <f>[1]!i_dq_close(CU$2,CS63)</f>
        <v>419.2011</v>
      </c>
      <c r="CV63" s="111">
        <v>1.06</v>
      </c>
      <c r="CY63" s="66">
        <v>44755</v>
      </c>
      <c r="CZ63" s="21" t="s">
        <v>638</v>
      </c>
      <c r="DA63" s="140">
        <f>[1]!i_dq_close(DA$2,CY63)</f>
        <v>4642.2451000000001</v>
      </c>
      <c r="DB63" s="111">
        <v>5.6189999999999998</v>
      </c>
      <c r="DE63" s="66">
        <v>44741</v>
      </c>
      <c r="DF63" s="21" t="s">
        <v>570</v>
      </c>
      <c r="DG63" s="140">
        <f>[1]!i_dq_close(DG$2,DE63)</f>
        <v>4742.5883999999996</v>
      </c>
      <c r="DH63" s="111">
        <v>3.6110000000000002</v>
      </c>
      <c r="DK63" s="66">
        <v>44740</v>
      </c>
      <c r="DL63" s="21" t="s">
        <v>570</v>
      </c>
      <c r="DM63" s="140">
        <f>[1]!i_dq_close(DM$2,DK63)</f>
        <v>4821.6458000000002</v>
      </c>
      <c r="DN63" s="111">
        <v>3.3826000000000001</v>
      </c>
      <c r="DQ63" s="66">
        <v>44736</v>
      </c>
      <c r="DR63" s="21" t="s">
        <v>570</v>
      </c>
      <c r="DS63" s="140">
        <f>[1]!i_dq_close(DS$2,DQ63)</f>
        <v>414.41379999999998</v>
      </c>
      <c r="DT63" s="111">
        <v>1.962</v>
      </c>
      <c r="DW63" s="66">
        <v>44734</v>
      </c>
      <c r="DX63" s="21" t="s">
        <v>570</v>
      </c>
      <c r="DY63" s="140">
        <f>[1]!i_dq_close(DY$2,DW63)</f>
        <v>21008.34</v>
      </c>
      <c r="DZ63" s="111">
        <v>2.0960000000000001</v>
      </c>
      <c r="EC63" s="49">
        <v>44706</v>
      </c>
      <c r="ED63" s="21" t="s">
        <v>535</v>
      </c>
      <c r="EE63" s="140">
        <f>[1]!i_dq_close(EE$2,EC63)</f>
        <v>4290.7759999999998</v>
      </c>
      <c r="EF63">
        <v>1.0580000000000001</v>
      </c>
      <c r="EI63" s="49">
        <v>44680</v>
      </c>
      <c r="EJ63" s="21" t="s">
        <v>334</v>
      </c>
      <c r="EK63" s="140">
        <f>[1]!i_dq_close(EK$2,EI63)</f>
        <v>21089.39</v>
      </c>
      <c r="EL63">
        <v>1.7889999999999999</v>
      </c>
      <c r="EO63" s="49">
        <v>44649</v>
      </c>
      <c r="EP63" s="28" t="s">
        <v>337</v>
      </c>
      <c r="EQ63" s="140">
        <f>[1]!i_dq_close(EQ$2,EO63)</f>
        <v>4486.0407999999998</v>
      </c>
      <c r="ER63">
        <v>0.96899999999999997</v>
      </c>
      <c r="EU63" s="49">
        <v>44641</v>
      </c>
      <c r="EV63" s="28" t="s">
        <v>337</v>
      </c>
      <c r="EW63" s="140">
        <f>[1]!i_dq_close(EW$2,EU63)</f>
        <v>4606.8625000000002</v>
      </c>
      <c r="EX63">
        <v>0.96289999999999998</v>
      </c>
      <c r="FA63" s="49">
        <v>44637</v>
      </c>
      <c r="FB63" s="28" t="s">
        <v>337</v>
      </c>
      <c r="FC63" s="140">
        <f>[1]!i_dq_close(FC$2,FA63)</f>
        <v>4573.6431000000002</v>
      </c>
      <c r="FD63">
        <v>0.95099999999999996</v>
      </c>
      <c r="FG63" s="49">
        <v>44634</v>
      </c>
      <c r="FH63" s="28" t="s">
        <v>337</v>
      </c>
      <c r="FI63" s="140">
        <f>[1]!i_dq_close(FI$2,FG63)</f>
        <v>4531.6904000000004</v>
      </c>
      <c r="FJ63">
        <v>1.0417000000000001</v>
      </c>
      <c r="FM63" s="49">
        <v>44630</v>
      </c>
      <c r="FN63" s="28" t="s">
        <v>337</v>
      </c>
      <c r="FO63" s="140">
        <f>[1]!i_dq_close(FO$2,FM63)</f>
        <v>4644.6122999999998</v>
      </c>
      <c r="FP63">
        <v>1.3439000000000001</v>
      </c>
      <c r="FS63" s="49">
        <v>44624</v>
      </c>
      <c r="FT63" s="28" t="s">
        <v>337</v>
      </c>
      <c r="FU63" s="140">
        <f>[1]!i_dq_close(FU$2,FS63)</f>
        <v>416.05790000000002</v>
      </c>
      <c r="FV63">
        <v>1.2685</v>
      </c>
      <c r="FY63" s="49">
        <v>44582</v>
      </c>
      <c r="FZ63" s="28" t="s">
        <v>346</v>
      </c>
      <c r="GA63" s="140">
        <f>[1]!i_dq_close(GA$2,FY63)</f>
        <v>5142.1421</v>
      </c>
      <c r="GB63">
        <v>1.4956</v>
      </c>
      <c r="GE63" s="49">
        <v>44582</v>
      </c>
      <c r="GF63" s="28" t="s">
        <v>346</v>
      </c>
      <c r="GG63" s="140">
        <f>[1]!i_dq_close(GG$2,GE63)</f>
        <v>3075.0733</v>
      </c>
      <c r="GH63">
        <v>0.98250000000000004</v>
      </c>
      <c r="GK63" s="49">
        <v>44560</v>
      </c>
      <c r="GL63" s="28" t="s">
        <v>336</v>
      </c>
      <c r="GM63" s="140">
        <f>[1]!i_dq_close(GM$2,GK63)</f>
        <v>5317.2741999999998</v>
      </c>
      <c r="GN63">
        <v>5.7210000000000001</v>
      </c>
      <c r="GQ63" s="58">
        <v>44546</v>
      </c>
      <c r="GR63" s="20" t="s">
        <v>336</v>
      </c>
      <c r="GS63" s="140">
        <f>[1]!i_dq_close(GS$2,GQ63)</f>
        <v>23475.5</v>
      </c>
      <c r="GT63" s="21">
        <v>0.99160000000000004</v>
      </c>
      <c r="GW63" s="58">
        <v>44546</v>
      </c>
      <c r="GX63" s="21" t="s">
        <v>336</v>
      </c>
      <c r="GY63" s="140">
        <f>[1]!i_dq_close(GY$2,GW63)</f>
        <v>5422.4736999999996</v>
      </c>
      <c r="GZ63" s="21">
        <v>2.7768000000000002</v>
      </c>
      <c r="HC63" s="49">
        <v>44537</v>
      </c>
      <c r="HD63" s="141" t="s">
        <v>336</v>
      </c>
      <c r="HE63" s="140">
        <f>[1]!i_dq_close(HE$2,HC63)</f>
        <v>5300.125</v>
      </c>
      <c r="HF63">
        <v>5.86</v>
      </c>
      <c r="HI63" s="49">
        <v>44511</v>
      </c>
      <c r="HJ63" s="141" t="s">
        <v>342</v>
      </c>
      <c r="HK63" s="140">
        <f>[1]!i_dq_close(HK$2,HI63)</f>
        <v>25247.99</v>
      </c>
      <c r="HL63">
        <v>0.92600000000000005</v>
      </c>
      <c r="HO63" s="58">
        <v>44452</v>
      </c>
      <c r="HP63" s="20" t="s">
        <v>340</v>
      </c>
      <c r="HQ63" s="140">
        <f>[1]!i_dq_close(HQ$2,HO63)</f>
        <v>5436.1076999999996</v>
      </c>
      <c r="HR63" s="21">
        <v>1.3903000000000001</v>
      </c>
      <c r="HS63" s="33"/>
      <c r="HU63" s="58">
        <v>44911</v>
      </c>
      <c r="HV63" s="20" t="s">
        <v>1624</v>
      </c>
      <c r="HW63" s="140">
        <f>[1]!i_dq_close(HW$2,HU63)</f>
        <v>4307.5222999999996</v>
      </c>
      <c r="HX63" s="21">
        <v>1.5169999999999999</v>
      </c>
      <c r="HY63" s="33"/>
      <c r="IA63" s="58">
        <v>44922</v>
      </c>
      <c r="IB63" s="141" t="s">
        <v>1624</v>
      </c>
      <c r="IC63" s="140">
        <f>[1]!i_dq_close(IC$2,IA63)</f>
        <v>4219.6733999999997</v>
      </c>
      <c r="ID63" s="21">
        <v>1.0149999999999999</v>
      </c>
      <c r="IE63" s="33"/>
      <c r="IG63" s="58">
        <v>44937</v>
      </c>
      <c r="IH63" s="141" t="s">
        <v>1626</v>
      </c>
      <c r="II63" s="140">
        <f>[1]!i_dq_close(II$2,IG63)</f>
        <v>4341.9845999999998</v>
      </c>
      <c r="IJ63" s="21">
        <v>2.1819999999999999</v>
      </c>
      <c r="IK63" s="33"/>
      <c r="IM63" s="58">
        <v>44946</v>
      </c>
      <c r="IN63" s="141" t="s">
        <v>1626</v>
      </c>
      <c r="IO63" s="140">
        <f>[1]!i_dq_close(IO$2,IM63)</f>
        <v>4524.0456999999997</v>
      </c>
      <c r="IP63" s="21">
        <v>1.0155000000000001</v>
      </c>
      <c r="IQ63" s="33"/>
      <c r="IS63" s="58">
        <v>44963</v>
      </c>
      <c r="IT63" s="141" t="s">
        <v>1631</v>
      </c>
      <c r="IU63" s="140">
        <f>[1]!i_dq_close(IU$2,IS63)</f>
        <v>4456.7232000000004</v>
      </c>
      <c r="IV63" s="21">
        <v>1.954</v>
      </c>
      <c r="IW63" s="33"/>
      <c r="IY63" s="58"/>
      <c r="IZ63" s="20"/>
      <c r="JA63" s="140"/>
      <c r="JB63" s="21"/>
      <c r="JC63" s="33"/>
      <c r="JE63" s="58"/>
      <c r="JF63" s="20"/>
      <c r="JG63" s="140"/>
      <c r="JH63" s="21"/>
      <c r="JI63" s="33"/>
      <c r="JK63" s="66"/>
      <c r="JL63" s="21"/>
      <c r="JM63" s="140"/>
      <c r="JN63" s="111"/>
      <c r="JQ63" s="66"/>
      <c r="JR63" s="21"/>
      <c r="JS63" s="140"/>
      <c r="JT63" s="111"/>
      <c r="JW63" s="66"/>
      <c r="JX63" s="21"/>
      <c r="JY63" s="140"/>
      <c r="JZ63" s="111"/>
      <c r="KC63" s="66"/>
      <c r="KD63" s="21"/>
      <c r="KE63" s="140"/>
      <c r="KF63" s="111"/>
      <c r="KI63" s="66"/>
      <c r="KJ63" s="21"/>
      <c r="KK63" s="140"/>
      <c r="KL63" s="111"/>
      <c r="KO63" s="66"/>
      <c r="KP63" s="21"/>
      <c r="KQ63" s="140"/>
      <c r="KR63" s="111"/>
      <c r="KU63" s="66"/>
      <c r="KV63" s="21"/>
      <c r="KW63" s="140"/>
      <c r="KX63" s="111"/>
      <c r="LA63" s="66"/>
      <c r="LB63" s="21"/>
      <c r="LC63" s="140"/>
      <c r="LD63" s="111"/>
      <c r="LG63" s="66"/>
      <c r="LH63" s="21"/>
      <c r="LI63" s="140"/>
      <c r="LJ63" s="111"/>
      <c r="LM63" s="66"/>
      <c r="LN63" s="21"/>
      <c r="LO63" s="140"/>
      <c r="LP63" s="111"/>
      <c r="LS63" s="66"/>
      <c r="LT63" s="21"/>
      <c r="LU63" s="140"/>
      <c r="LV63" s="111"/>
      <c r="LY63" s="66"/>
      <c r="LZ63" s="21"/>
      <c r="MA63" s="140"/>
      <c r="MB63" s="111"/>
      <c r="ME63" s="66"/>
      <c r="MF63" s="21"/>
      <c r="MG63" s="140"/>
      <c r="MH63" s="111"/>
      <c r="MK63" s="66"/>
      <c r="ML63" s="21"/>
      <c r="MM63" s="140"/>
      <c r="MN63" s="111"/>
      <c r="MQ63" s="66"/>
      <c r="MR63" s="21"/>
      <c r="MS63" s="140"/>
      <c r="MT63" s="111"/>
      <c r="MW63" s="66"/>
      <c r="MX63" s="21"/>
      <c r="MY63" s="140"/>
      <c r="MZ63" s="111"/>
      <c r="NC63" s="66"/>
      <c r="ND63" s="21"/>
      <c r="NE63" s="140"/>
      <c r="NF63" s="111"/>
      <c r="NI63" s="66"/>
      <c r="NJ63" s="21"/>
      <c r="NK63" s="140"/>
      <c r="NL63" s="111"/>
      <c r="NO63" s="66"/>
      <c r="NP63" s="21"/>
      <c r="NQ63" s="140"/>
      <c r="NR63" s="111"/>
      <c r="NU63" s="66"/>
      <c r="NV63" s="21"/>
      <c r="NW63" s="140"/>
      <c r="NX63" s="111"/>
      <c r="OA63" s="66"/>
      <c r="OB63" s="21"/>
      <c r="OC63" s="140"/>
      <c r="OD63" s="111"/>
      <c r="OG63" s="66"/>
      <c r="OH63" s="21"/>
      <c r="OI63" s="140"/>
      <c r="OJ63" s="111"/>
      <c r="OM63" s="66"/>
      <c r="ON63" s="21"/>
      <c r="OO63" s="140"/>
      <c r="OP63" s="111"/>
      <c r="OS63" s="66"/>
      <c r="OT63" s="21"/>
      <c r="OU63" s="140"/>
      <c r="OV63" s="111"/>
      <c r="OY63" s="66"/>
      <c r="OZ63" s="21"/>
      <c r="PA63" s="140"/>
      <c r="PB63" s="111"/>
    </row>
    <row r="64" spans="1:418">
      <c r="A64" s="264">
        <v>43950</v>
      </c>
      <c r="B64" s="52" t="s">
        <v>334</v>
      </c>
      <c r="C64" s="262">
        <f>[1]!i_dq_close(C$2,A64)</f>
        <v>4087.9144000000001</v>
      </c>
      <c r="D64" s="263">
        <v>1.2669999999999999</v>
      </c>
      <c r="E64" s="263"/>
      <c r="G64" s="49">
        <v>44615</v>
      </c>
      <c r="H64" s="28" t="s">
        <v>344</v>
      </c>
      <c r="I64" s="140">
        <f>[1]!i_dq_close(I$2,G64)</f>
        <v>0</v>
      </c>
      <c r="J64">
        <v>0.96899999999999997</v>
      </c>
      <c r="M64" s="66">
        <v>44903</v>
      </c>
      <c r="N64" s="21" t="s">
        <v>1624</v>
      </c>
      <c r="O64" s="140">
        <f>[1]!i_dq_close(O$2,M64)</f>
        <v>4331.9718999999996</v>
      </c>
      <c r="P64" s="111">
        <v>1.29</v>
      </c>
      <c r="S64" s="66">
        <v>44883</v>
      </c>
      <c r="T64" s="21" t="s">
        <v>1630</v>
      </c>
      <c r="U64" s="140">
        <f>[1]!i_dq_close(U$2,S64)</f>
        <v>4204.3148000000001</v>
      </c>
      <c r="V64" s="111">
        <v>0.95650000000000002</v>
      </c>
      <c r="Y64" s="66">
        <v>44881</v>
      </c>
      <c r="Z64" s="21" t="s">
        <v>1630</v>
      </c>
      <c r="AA64" s="140">
        <f>[1]!i_dq_close(AA$2,Y64)</f>
        <v>403.40620000000001</v>
      </c>
      <c r="AB64" s="111">
        <v>1.1687000000000001</v>
      </c>
      <c r="AD64" s="143"/>
      <c r="AE64" s="66">
        <v>44866</v>
      </c>
      <c r="AF64" s="21" t="s">
        <v>342</v>
      </c>
      <c r="AG64" s="140">
        <f>[1]!i_dq_close(AG$2,AE64)</f>
        <v>4023.1237999999998</v>
      </c>
      <c r="AH64" s="111">
        <v>2.4224000000000001</v>
      </c>
      <c r="AI64" s="45">
        <v>923488.94</v>
      </c>
      <c r="AK64" s="66">
        <v>44862</v>
      </c>
      <c r="AL64" s="21" t="s">
        <v>1621</v>
      </c>
      <c r="AM64" s="140">
        <f>[1]!i_dq_close(AM$2,AK64)</f>
        <v>3918.9967999999999</v>
      </c>
      <c r="AN64" s="111">
        <v>0.90500000000000003</v>
      </c>
      <c r="AO64" s="33">
        <v>1122964.6299999999</v>
      </c>
      <c r="AQ64" s="66">
        <v>44851</v>
      </c>
      <c r="AR64" s="21" t="s">
        <v>1621</v>
      </c>
      <c r="AS64" s="140">
        <f>[1]!i_dq_close(AS$2,AQ64)</f>
        <v>4209.5830999999998</v>
      </c>
      <c r="AT64" s="111">
        <v>1.9451000000000001</v>
      </c>
      <c r="AW64" s="66">
        <v>44846</v>
      </c>
      <c r="AX64" s="21" t="s">
        <v>1621</v>
      </c>
      <c r="AY64" s="140">
        <f>[1]!i_dq_close(AY$2,AW64)</f>
        <v>406.83550000000002</v>
      </c>
      <c r="AZ64" s="111">
        <v>0.98260000000000003</v>
      </c>
      <c r="BC64" s="66">
        <v>44846</v>
      </c>
      <c r="BD64" s="21" t="s">
        <v>1621</v>
      </c>
      <c r="BE64" s="140">
        <f>[1]!i_dq_close(BE$2,BC64)</f>
        <v>4124.1724000000004</v>
      </c>
      <c r="BF64" s="111">
        <v>0.98440000000000005</v>
      </c>
      <c r="BI64" s="66">
        <v>44824</v>
      </c>
      <c r="BJ64" s="21" t="s">
        <v>1622</v>
      </c>
      <c r="BK64" s="140">
        <f>[1]!i_dq_close(BK$2,BI64)</f>
        <v>4269.9174000000003</v>
      </c>
      <c r="BL64" s="111">
        <v>2.2170000000000001</v>
      </c>
      <c r="BO64" s="66">
        <v>44818</v>
      </c>
      <c r="BP64" s="21" t="s">
        <v>1622</v>
      </c>
      <c r="BQ64" s="140">
        <f>[1]!i_dq_close(BQ$2,BO64)</f>
        <v>4429.9755999999998</v>
      </c>
      <c r="BR64" s="111">
        <v>1.556</v>
      </c>
      <c r="BU64" s="66">
        <v>44813</v>
      </c>
      <c r="BV64" s="21" t="s">
        <v>1622</v>
      </c>
      <c r="BW64" s="140">
        <f>[1]!i_dq_close(BW$2,BU64)</f>
        <v>418.5609</v>
      </c>
      <c r="BX64" s="111">
        <v>1.1749000000000001</v>
      </c>
      <c r="CA64" s="66">
        <v>44811</v>
      </c>
      <c r="CB64" s="21" t="s">
        <v>1622</v>
      </c>
      <c r="CC64" s="140">
        <f>[1]!i_dq_close(CC$2,CA64)</f>
        <v>4430.6913000000004</v>
      </c>
      <c r="CD64" s="111">
        <v>1.0706</v>
      </c>
      <c r="CG64" s="66">
        <v>44790</v>
      </c>
      <c r="CH64" s="21" t="s">
        <v>1623</v>
      </c>
      <c r="CI64" s="140">
        <f>[1]!i_dq_close(CI$2,CG64)</f>
        <v>4597.0513000000001</v>
      </c>
      <c r="CJ64" s="111">
        <v>1.6123000000000001</v>
      </c>
      <c r="CM64" s="66">
        <v>44778</v>
      </c>
      <c r="CN64" s="21" t="s">
        <v>1623</v>
      </c>
      <c r="CO64" s="140">
        <f>[1]!i_dq_close(CO$2,CM64)</f>
        <v>20201.939999999999</v>
      </c>
      <c r="CP64" s="111">
        <v>0.95799999999999996</v>
      </c>
      <c r="CS64" s="66">
        <v>44762</v>
      </c>
      <c r="CT64" s="21" t="s">
        <v>638</v>
      </c>
      <c r="CU64" s="140">
        <f>[1]!i_dq_close(CU$2,CS64)</f>
        <v>420.59019999999998</v>
      </c>
      <c r="CV64" s="111">
        <v>1.0649999999999999</v>
      </c>
      <c r="CY64" s="66">
        <v>44756</v>
      </c>
      <c r="CZ64" s="21" t="s">
        <v>638</v>
      </c>
      <c r="DA64" s="140">
        <f>[1]!i_dq_close(DA$2,CY64)</f>
        <v>4648.7920999999997</v>
      </c>
      <c r="DB64" s="111">
        <v>5.5429000000000004</v>
      </c>
      <c r="DE64" s="66">
        <v>44742</v>
      </c>
      <c r="DF64" s="21" t="s">
        <v>570</v>
      </c>
      <c r="DG64" s="140">
        <f>[1]!i_dq_close(DG$2,DE64)</f>
        <v>4808.7305999999999</v>
      </c>
      <c r="DH64" s="111">
        <v>3.6429999999999998</v>
      </c>
      <c r="DK64" s="66">
        <v>44741</v>
      </c>
      <c r="DL64" s="21" t="s">
        <v>570</v>
      </c>
      <c r="DM64" s="140">
        <f>[1]!i_dq_close(DM$2,DK64)</f>
        <v>4742.5883999999996</v>
      </c>
      <c r="DN64" s="111">
        <v>3.2526999999999999</v>
      </c>
      <c r="DQ64" s="66">
        <v>44739</v>
      </c>
      <c r="DR64" s="21" t="s">
        <v>570</v>
      </c>
      <c r="DS64" s="140">
        <f>[1]!i_dq_close(DS$2,DQ64)</f>
        <v>417.45920000000001</v>
      </c>
      <c r="DT64" s="111">
        <v>1.9836</v>
      </c>
      <c r="DW64" s="66">
        <v>44735</v>
      </c>
      <c r="DX64" s="21" t="s">
        <v>570</v>
      </c>
      <c r="DY64" s="140">
        <f>[1]!i_dq_close(DY$2,DW64)</f>
        <v>21273.87</v>
      </c>
      <c r="DZ64" s="111">
        <v>2.133</v>
      </c>
      <c r="EC64" s="49">
        <v>44707</v>
      </c>
      <c r="ED64" s="21" t="s">
        <v>535</v>
      </c>
      <c r="EE64" s="140">
        <f>[1]!i_dq_close(EE$2,EC64)</f>
        <v>4310.6010999999999</v>
      </c>
      <c r="EF64">
        <v>1.0620000000000001</v>
      </c>
      <c r="EI64" s="49">
        <v>44686</v>
      </c>
      <c r="EJ64" s="21" t="s">
        <v>345</v>
      </c>
      <c r="EK64" s="140">
        <f>[1]!i_dq_close(EK$2,EI64)</f>
        <v>20793.400000000001</v>
      </c>
      <c r="EL64">
        <v>1.766</v>
      </c>
      <c r="EO64" s="49">
        <v>44650</v>
      </c>
      <c r="EP64" s="28" t="s">
        <v>337</v>
      </c>
      <c r="EQ64" s="140">
        <f>[1]!i_dq_close(EQ$2,EO64)</f>
        <v>4606.3418000000001</v>
      </c>
      <c r="ER64">
        <v>0.996</v>
      </c>
      <c r="EU64" s="49">
        <v>44642</v>
      </c>
      <c r="EV64" s="28" t="s">
        <v>337</v>
      </c>
      <c r="EW64" s="140">
        <f>[1]!i_dq_close(EW$2,EU64)</f>
        <v>4603.8818000000001</v>
      </c>
      <c r="EX64">
        <v>0.96360000000000001</v>
      </c>
      <c r="FA64" s="49">
        <v>44638</v>
      </c>
      <c r="FB64" s="28" t="s">
        <v>337</v>
      </c>
      <c r="FC64" s="140">
        <f>[1]!i_dq_close(FC$2,FA64)</f>
        <v>4608.0868</v>
      </c>
      <c r="FD64">
        <v>0.95199999999999996</v>
      </c>
      <c r="FG64" s="49">
        <v>44635</v>
      </c>
      <c r="FH64" s="28" t="s">
        <v>337</v>
      </c>
      <c r="FI64" s="140">
        <f>[1]!i_dq_close(FI$2,FG64)</f>
        <v>4312.3378000000002</v>
      </c>
      <c r="FJ64">
        <v>1.0288999999999999</v>
      </c>
      <c r="FM64" s="49">
        <v>44631</v>
      </c>
      <c r="FN64" s="28" t="s">
        <v>337</v>
      </c>
      <c r="FO64" s="140">
        <f>[1]!i_dq_close(FO$2,FM64)</f>
        <v>4666.1728999999996</v>
      </c>
      <c r="FP64">
        <v>1.3654999999999999</v>
      </c>
      <c r="FS64" s="49">
        <v>44627</v>
      </c>
      <c r="FT64" s="28" t="s">
        <v>337</v>
      </c>
      <c r="FU64" s="140">
        <f>[1]!i_dq_close(FU$2,FS64)</f>
        <v>407.51929999999999</v>
      </c>
      <c r="FV64">
        <v>1.2526999999999999</v>
      </c>
      <c r="FY64" s="49">
        <v>44585</v>
      </c>
      <c r="FZ64" s="28" t="s">
        <v>346</v>
      </c>
      <c r="GA64" s="140">
        <f>[1]!i_dq_close(GA$2,FY64)</f>
        <v>5148.6959999999999</v>
      </c>
      <c r="GB64">
        <v>1.5044</v>
      </c>
      <c r="GE64" s="49">
        <v>44585</v>
      </c>
      <c r="GF64" s="28" t="s">
        <v>346</v>
      </c>
      <c r="GG64" s="140">
        <f>[1]!i_dq_close(GG$2,GE64)</f>
        <v>3080.2891</v>
      </c>
      <c r="GH64">
        <v>0.98929999999999996</v>
      </c>
      <c r="GK64" s="49">
        <v>44561</v>
      </c>
      <c r="GL64" s="28" t="s">
        <v>336</v>
      </c>
      <c r="GM64" s="140">
        <f>[1]!i_dq_close(GM$2,GK64)</f>
        <v>5341.2200999999995</v>
      </c>
      <c r="GN64">
        <v>5.7190000000000003</v>
      </c>
      <c r="GQ64" s="58">
        <v>44547</v>
      </c>
      <c r="GR64" s="20" t="s">
        <v>336</v>
      </c>
      <c r="GS64" s="140">
        <f>[1]!i_dq_close(GS$2,GQ64)</f>
        <v>23192.63</v>
      </c>
      <c r="GT64">
        <v>0.98709999999999998</v>
      </c>
      <c r="GW64" s="58">
        <v>44547</v>
      </c>
      <c r="GX64" s="21" t="s">
        <v>336</v>
      </c>
      <c r="GY64" s="140">
        <f>[1]!i_dq_close(GY$2,GW64)</f>
        <v>5345.2047000000002</v>
      </c>
      <c r="GZ64" s="21">
        <v>2.7355</v>
      </c>
      <c r="HC64" s="49">
        <v>44538</v>
      </c>
      <c r="HD64" s="141" t="s">
        <v>336</v>
      </c>
      <c r="HE64" s="140">
        <f>[1]!i_dq_close(HE$2,HC64)</f>
        <v>5377.4757</v>
      </c>
      <c r="HF64">
        <v>5.9829999999999997</v>
      </c>
      <c r="HI64" s="49">
        <v>44512</v>
      </c>
      <c r="HJ64" s="141" t="s">
        <v>342</v>
      </c>
      <c r="HK64" s="140">
        <f>[1]!i_dq_close(HK$2,HI64)</f>
        <v>25327.97</v>
      </c>
      <c r="HL64">
        <v>0.93600000000000005</v>
      </c>
      <c r="HO64" s="58">
        <v>44453</v>
      </c>
      <c r="HP64" s="20" t="s">
        <v>340</v>
      </c>
      <c r="HQ64" s="140">
        <f>[1]!i_dq_close(HQ$2,HO64)</f>
        <v>5358.9327999999996</v>
      </c>
      <c r="HR64" s="21">
        <v>1.3888</v>
      </c>
      <c r="HS64" s="33"/>
      <c r="HU64" s="58">
        <v>44914</v>
      </c>
      <c r="HV64" s="20" t="s">
        <v>1624</v>
      </c>
      <c r="HW64" s="140">
        <f>[1]!i_dq_close(HW$2,HU64)</f>
        <v>4233.2809999999999</v>
      </c>
      <c r="HX64" s="21">
        <v>1.518</v>
      </c>
      <c r="HY64" s="33"/>
      <c r="IA64" s="58">
        <v>44923</v>
      </c>
      <c r="IB64" s="141" t="s">
        <v>1624</v>
      </c>
      <c r="IC64" s="140">
        <f>[1]!i_dq_close(IC$2,IA64)</f>
        <v>4201.9503000000004</v>
      </c>
      <c r="ID64" s="21">
        <v>1.012</v>
      </c>
      <c r="IE64" s="33"/>
      <c r="IG64" s="58">
        <v>44938</v>
      </c>
      <c r="IH64" s="141" t="s">
        <v>1626</v>
      </c>
      <c r="II64" s="140">
        <f>[1]!i_dq_close(II$2,IG64)</f>
        <v>4348.5348999999997</v>
      </c>
      <c r="IJ64" s="21">
        <v>2.1629</v>
      </c>
      <c r="IK64" s="33"/>
      <c r="IM64" s="58">
        <v>44956</v>
      </c>
      <c r="IN64" s="141" t="s">
        <v>1626</v>
      </c>
      <c r="IO64" s="140">
        <f>[1]!i_dq_close(IO$2,IM64)</f>
        <v>4545.9003000000002</v>
      </c>
      <c r="IP64" s="21">
        <v>1.0155000000000001</v>
      </c>
      <c r="IQ64" s="33"/>
      <c r="IS64" s="58">
        <v>44964</v>
      </c>
      <c r="IT64" s="141" t="s">
        <v>1631</v>
      </c>
      <c r="IU64" s="140">
        <f>[1]!i_dq_close(IU$2,IS64)</f>
        <v>4465.3935000000001</v>
      </c>
      <c r="IV64" s="21">
        <v>1.9599</v>
      </c>
      <c r="IW64" s="33"/>
      <c r="IY64" s="58"/>
      <c r="IZ64" s="20"/>
      <c r="JA64" s="140"/>
      <c r="JB64" s="21"/>
      <c r="JC64" s="33"/>
      <c r="JE64" s="58"/>
      <c r="JF64" s="20"/>
      <c r="JG64" s="140"/>
      <c r="JH64" s="21"/>
      <c r="JI64" s="33"/>
      <c r="JK64" s="66"/>
      <c r="JL64" s="21"/>
      <c r="JM64" s="140"/>
      <c r="JN64" s="111"/>
      <c r="JQ64" s="66"/>
      <c r="JR64" s="21"/>
      <c r="JS64" s="140"/>
      <c r="JT64" s="111"/>
      <c r="JW64" s="66"/>
      <c r="JX64" s="21"/>
      <c r="JY64" s="140"/>
      <c r="JZ64" s="111"/>
      <c r="KC64" s="66"/>
      <c r="KD64" s="21"/>
      <c r="KE64" s="140"/>
      <c r="KF64" s="111"/>
      <c r="KI64" s="66"/>
      <c r="KJ64" s="21"/>
      <c r="KK64" s="140"/>
      <c r="KL64" s="111"/>
      <c r="KO64" s="66"/>
      <c r="KP64" s="21"/>
      <c r="KQ64" s="140"/>
      <c r="KR64" s="111"/>
      <c r="KU64" s="66"/>
      <c r="KV64" s="21"/>
      <c r="KW64" s="140"/>
      <c r="KX64" s="111"/>
      <c r="LA64" s="66"/>
      <c r="LB64" s="21"/>
      <c r="LC64" s="140"/>
      <c r="LD64" s="111"/>
      <c r="LG64" s="66"/>
      <c r="LH64" s="21"/>
      <c r="LI64" s="140"/>
      <c r="LJ64" s="111"/>
      <c r="LM64" s="66"/>
      <c r="LN64" s="21"/>
      <c r="LO64" s="140"/>
      <c r="LP64" s="111"/>
      <c r="LS64" s="66"/>
      <c r="LT64" s="21"/>
      <c r="LU64" s="140"/>
      <c r="LV64" s="111"/>
      <c r="LY64" s="66"/>
      <c r="LZ64" s="21"/>
      <c r="MA64" s="140"/>
      <c r="MB64" s="111"/>
      <c r="ME64" s="66"/>
      <c r="MF64" s="21"/>
      <c r="MG64" s="140"/>
      <c r="MH64" s="111"/>
      <c r="MK64" s="66"/>
      <c r="ML64" s="21"/>
      <c r="MM64" s="140"/>
      <c r="MN64" s="111"/>
      <c r="MQ64" s="66"/>
      <c r="MR64" s="21"/>
      <c r="MS64" s="140"/>
      <c r="MT64" s="111"/>
      <c r="MW64" s="66"/>
      <c r="MX64" s="21"/>
      <c r="MY64" s="140"/>
      <c r="MZ64" s="111"/>
      <c r="NC64" s="66"/>
      <c r="ND64" s="21"/>
      <c r="NE64" s="140"/>
      <c r="NF64" s="111"/>
      <c r="NI64" s="66"/>
      <c r="NJ64" s="21"/>
      <c r="NK64" s="140"/>
      <c r="NL64" s="111"/>
      <c r="NO64" s="66"/>
      <c r="NP64" s="21"/>
      <c r="NQ64" s="140"/>
      <c r="NR64" s="111"/>
      <c r="NS64" s="38"/>
      <c r="NU64" s="66"/>
      <c r="NV64" s="21"/>
      <c r="NW64" s="140"/>
      <c r="NX64" s="111"/>
      <c r="OA64" s="66"/>
      <c r="OB64" s="21"/>
      <c r="OC64" s="140"/>
      <c r="OD64" s="111"/>
      <c r="OG64" s="66"/>
      <c r="OH64" s="21"/>
      <c r="OI64" s="140"/>
      <c r="OJ64" s="111"/>
      <c r="OM64" s="66"/>
      <c r="ON64" s="21"/>
      <c r="OO64" s="140"/>
      <c r="OP64" s="111"/>
      <c r="OS64" s="66"/>
      <c r="OT64" s="21"/>
      <c r="OU64" s="140"/>
      <c r="OV64" s="111"/>
      <c r="OY64" s="66"/>
      <c r="OZ64" s="21"/>
      <c r="PA64" s="140"/>
      <c r="PB64" s="111"/>
    </row>
    <row r="65" spans="1:418">
      <c r="A65" s="52">
        <v>43951</v>
      </c>
      <c r="B65" s="52" t="s">
        <v>334</v>
      </c>
      <c r="C65" s="262">
        <f>[1]!i_dq_close(C$2,A65)</f>
        <v>4148.6885000000002</v>
      </c>
      <c r="D65" s="263">
        <v>1.276</v>
      </c>
      <c r="E65" s="263"/>
      <c r="G65" s="49">
        <v>44616</v>
      </c>
      <c r="H65" s="28" t="s">
        <v>344</v>
      </c>
      <c r="I65" s="140">
        <f>[1]!i_dq_close(I$2,G65)</f>
        <v>0</v>
      </c>
      <c r="J65">
        <v>0.95499999999999996</v>
      </c>
      <c r="M65" s="66">
        <v>44904</v>
      </c>
      <c r="N65" s="21" t="s">
        <v>1624</v>
      </c>
      <c r="O65" s="140">
        <f>[1]!i_dq_close(O$2,M65)</f>
        <v>4364.9232000000002</v>
      </c>
      <c r="P65" s="111">
        <v>1.29</v>
      </c>
      <c r="S65" s="66">
        <v>44886</v>
      </c>
      <c r="T65" s="21" t="s">
        <v>1630</v>
      </c>
      <c r="U65" s="140">
        <f>[1]!i_dq_close(U$2,S65)</f>
        <v>4177.4961999999996</v>
      </c>
      <c r="V65" s="111">
        <v>0.95609999999999995</v>
      </c>
      <c r="Y65" s="66">
        <v>44882</v>
      </c>
      <c r="Z65" s="21" t="s">
        <v>1630</v>
      </c>
      <c r="AA65" s="140">
        <f>[1]!i_dq_close(AA$2,Y65)</f>
        <v>399.6884</v>
      </c>
      <c r="AB65" s="111">
        <v>1.1569</v>
      </c>
      <c r="AD65" s="143"/>
      <c r="AE65" s="66">
        <v>44867</v>
      </c>
      <c r="AF65" s="21" t="s">
        <v>1630</v>
      </c>
      <c r="AG65" s="140">
        <f>[1]!i_dq_close(AG$2,AE65)</f>
        <v>4068.8146999999999</v>
      </c>
      <c r="AH65" s="111">
        <v>2.4236</v>
      </c>
      <c r="AI65" s="45">
        <v>923488.94</v>
      </c>
      <c r="AK65" s="66">
        <v>44865</v>
      </c>
      <c r="AL65" s="21" t="s">
        <v>1621</v>
      </c>
      <c r="AM65" s="140">
        <f>[1]!i_dq_close(AM$2,AK65)</f>
        <v>3896.8741</v>
      </c>
      <c r="AN65" s="111">
        <v>0.9</v>
      </c>
      <c r="AO65" s="33">
        <v>1122964.6299999999</v>
      </c>
      <c r="AQ65" s="66">
        <v>44852</v>
      </c>
      <c r="AR65" s="21" t="s">
        <v>1621</v>
      </c>
      <c r="AS65" s="140">
        <f>[1]!i_dq_close(AS$2,AQ65)</f>
        <v>4206.5086000000001</v>
      </c>
      <c r="AT65" s="111">
        <v>1.9463999999999999</v>
      </c>
      <c r="AW65" s="66">
        <v>44847</v>
      </c>
      <c r="AX65" s="21" t="s">
        <v>1621</v>
      </c>
      <c r="AY65" s="140">
        <f>[1]!i_dq_close(AY$2,AW65)</f>
        <v>407.68740000000003</v>
      </c>
      <c r="AZ65" s="111">
        <v>0.98499999999999999</v>
      </c>
      <c r="BC65" s="66">
        <v>44847</v>
      </c>
      <c r="BD65" s="21" t="s">
        <v>1621</v>
      </c>
      <c r="BE65" s="140">
        <f>[1]!i_dq_close(BE$2,BC65)</f>
        <v>4100.1144000000004</v>
      </c>
      <c r="BF65" s="111">
        <v>0.98599999999999999</v>
      </c>
      <c r="BI65" s="66">
        <v>44825</v>
      </c>
      <c r="BJ65" s="21" t="s">
        <v>1622</v>
      </c>
      <c r="BK65" s="140">
        <f>[1]!i_dq_close(BK$2,BI65)</f>
        <v>4249.7790000000005</v>
      </c>
      <c r="BL65" s="111">
        <v>2.214</v>
      </c>
      <c r="BO65" s="66">
        <v>44819</v>
      </c>
      <c r="BP65" s="21" t="s">
        <v>1622</v>
      </c>
      <c r="BQ65" s="140">
        <f>[1]!i_dq_close(BQ$2,BO65)</f>
        <v>4373.4669999999996</v>
      </c>
      <c r="BR65" s="111">
        <v>1.55</v>
      </c>
      <c r="BU65" s="66">
        <v>44817</v>
      </c>
      <c r="BV65" s="21" t="s">
        <v>1622</v>
      </c>
      <c r="BW65" s="140">
        <f>[1]!i_dq_close(BW$2,BU65)</f>
        <v>418.68419999999998</v>
      </c>
      <c r="BX65" s="111">
        <v>1.1718</v>
      </c>
      <c r="CA65" s="66">
        <v>44812</v>
      </c>
      <c r="CB65" s="21" t="s">
        <v>1622</v>
      </c>
      <c r="CC65" s="140">
        <f>[1]!i_dq_close(CC$2,CA65)</f>
        <v>4411.4146000000001</v>
      </c>
      <c r="CD65" s="111">
        <v>1.0668</v>
      </c>
      <c r="CG65" s="66">
        <v>44791</v>
      </c>
      <c r="CH65" s="21" t="s">
        <v>1623</v>
      </c>
      <c r="CI65" s="140">
        <f>[1]!i_dq_close(CI$2,CG65)</f>
        <v>4562.5783000000001</v>
      </c>
      <c r="CJ65" s="111">
        <v>1.6051</v>
      </c>
      <c r="CM65" s="66">
        <v>44781</v>
      </c>
      <c r="CN65" s="21" t="s">
        <v>1623</v>
      </c>
      <c r="CO65" s="140">
        <f>[1]!i_dq_close(CO$2,CM65)</f>
        <v>20045.77</v>
      </c>
      <c r="CP65" s="111">
        <v>0.95</v>
      </c>
      <c r="CS65" s="66">
        <v>44763</v>
      </c>
      <c r="CT65" s="21" t="s">
        <v>638</v>
      </c>
      <c r="CU65" s="140">
        <f>[1]!i_dq_close(CU$2,CS65)</f>
        <v>419.5059</v>
      </c>
      <c r="CV65" s="111">
        <v>1.0609999999999999</v>
      </c>
      <c r="CY65" s="66">
        <v>44757</v>
      </c>
      <c r="CZ65" s="21" t="s">
        <v>638</v>
      </c>
      <c r="DA65" s="140">
        <f>[1]!i_dq_close(DA$2,CY65)</f>
        <v>4569.973</v>
      </c>
      <c r="DB65" s="111">
        <v>5.3956999999999997</v>
      </c>
      <c r="DE65" s="66">
        <v>44743</v>
      </c>
      <c r="DF65" s="21" t="s">
        <v>638</v>
      </c>
      <c r="DG65" s="140">
        <f>[1]!i_dq_close(DG$2,DE65)</f>
        <v>4791.0388999999996</v>
      </c>
      <c r="DH65" s="111">
        <v>3.617</v>
      </c>
      <c r="DK65" s="66">
        <v>44742</v>
      </c>
      <c r="DL65" s="21" t="s">
        <v>570</v>
      </c>
      <c r="DM65" s="140">
        <f>[1]!i_dq_close(DM$2,DK65)</f>
        <v>4808.7305999999999</v>
      </c>
      <c r="DN65" s="111">
        <v>3.3714</v>
      </c>
      <c r="DQ65" s="66">
        <v>44740</v>
      </c>
      <c r="DR65" s="21" t="s">
        <v>570</v>
      </c>
      <c r="DS65" s="140">
        <f>[1]!i_dq_close(DS$2,DQ65)</f>
        <v>419.82479999999998</v>
      </c>
      <c r="DT65" s="111">
        <v>1.9975000000000001</v>
      </c>
      <c r="DW65" s="66">
        <v>44736</v>
      </c>
      <c r="DX65" s="21" t="s">
        <v>570</v>
      </c>
      <c r="DY65" s="140">
        <f>[1]!i_dq_close(DY$2,DW65)</f>
        <v>21719.06</v>
      </c>
      <c r="DZ65" s="111">
        <v>2.117</v>
      </c>
      <c r="EC65" s="49">
        <v>44708</v>
      </c>
      <c r="ED65" s="21" t="s">
        <v>535</v>
      </c>
      <c r="EE65" s="140">
        <f>[1]!i_dq_close(EE$2,EC65)</f>
        <v>4315.357</v>
      </c>
      <c r="EF65">
        <v>1.0760000000000001</v>
      </c>
      <c r="EI65" s="49">
        <v>44687</v>
      </c>
      <c r="EJ65" s="21" t="s">
        <v>345</v>
      </c>
      <c r="EK65" s="140">
        <f>[1]!i_dq_close(EK$2,EI65)</f>
        <v>20001.96</v>
      </c>
      <c r="EL65">
        <v>1.7110000000000001</v>
      </c>
      <c r="EO65" s="49">
        <v>44651</v>
      </c>
      <c r="EP65" s="28" t="s">
        <v>337</v>
      </c>
      <c r="EQ65" s="140">
        <f>[1]!i_dq_close(EQ$2,EO65)</f>
        <v>4571.2411000000002</v>
      </c>
      <c r="ER65">
        <v>0.97899999999999998</v>
      </c>
      <c r="EU65" s="49">
        <v>44643</v>
      </c>
      <c r="EV65" s="28" t="s">
        <v>337</v>
      </c>
      <c r="EW65" s="140">
        <f>[1]!i_dq_close(EW$2,EU65)</f>
        <v>4628.2852999999996</v>
      </c>
      <c r="EX65">
        <v>0.96330000000000005</v>
      </c>
      <c r="FA65" s="49">
        <v>44641</v>
      </c>
      <c r="FB65" s="28" t="s">
        <v>337</v>
      </c>
      <c r="FC65" s="140">
        <f>[1]!i_dq_close(FC$2,FA65)</f>
        <v>4606.8625000000002</v>
      </c>
      <c r="FD65">
        <v>0.95299999999999996</v>
      </c>
      <c r="FG65" s="49">
        <v>44636</v>
      </c>
      <c r="FH65" s="28" t="s">
        <v>337</v>
      </c>
      <c r="FI65" s="140">
        <f>[1]!i_dq_close(FI$2,FG65)</f>
        <v>4487.2051000000001</v>
      </c>
      <c r="FJ65">
        <v>1.0344</v>
      </c>
      <c r="FM65" s="49">
        <v>44634</v>
      </c>
      <c r="FN65" s="28" t="s">
        <v>337</v>
      </c>
      <c r="FO65" s="140">
        <f>[1]!i_dq_close(FO$2,FM65)</f>
        <v>4531.6904000000004</v>
      </c>
      <c r="FP65">
        <v>1.3234999999999999</v>
      </c>
      <c r="FS65" s="49">
        <v>44628</v>
      </c>
      <c r="FT65" s="28" t="s">
        <v>337</v>
      </c>
      <c r="FU65" s="140">
        <f>[1]!i_dq_close(FU$2,FS65)</f>
        <v>399.7518</v>
      </c>
      <c r="FV65">
        <v>1.2055</v>
      </c>
      <c r="FY65" s="49">
        <v>44586</v>
      </c>
      <c r="FZ65" s="28" t="s">
        <v>346</v>
      </c>
      <c r="GA65" s="140">
        <f>[1]!i_dq_close(GA$2,FY65)</f>
        <v>5018.7039000000004</v>
      </c>
      <c r="GB65">
        <v>1.4739</v>
      </c>
      <c r="GE65" s="49">
        <v>44586</v>
      </c>
      <c r="GF65" s="28" t="s">
        <v>346</v>
      </c>
      <c r="GG65" s="140">
        <f>[1]!i_dq_close(GG$2,GE65)</f>
        <v>3059.2914000000001</v>
      </c>
      <c r="GH65">
        <v>0.96279999999999999</v>
      </c>
      <c r="GK65" s="49">
        <v>44565</v>
      </c>
      <c r="GL65" s="28" t="s">
        <v>346</v>
      </c>
      <c r="GM65" s="140">
        <f>[1]!i_dq_close(GM$2,GK65)</f>
        <v>5321.7956999999997</v>
      </c>
      <c r="GN65">
        <v>5.7439999999999998</v>
      </c>
      <c r="GQ65" s="49">
        <v>44550</v>
      </c>
      <c r="GR65" s="20" t="s">
        <v>336</v>
      </c>
      <c r="GS65" s="140">
        <f>[1]!i_dq_close(GS$2,GQ65)</f>
        <v>22744.86</v>
      </c>
      <c r="GT65">
        <v>0.97740000000000005</v>
      </c>
      <c r="GW65" s="58">
        <v>44550</v>
      </c>
      <c r="GX65" s="21" t="s">
        <v>336</v>
      </c>
      <c r="GY65" s="140">
        <f>[1]!i_dq_close(GY$2,GW65)</f>
        <v>5263.4625999999998</v>
      </c>
      <c r="GZ65" s="21">
        <v>2.6964000000000001</v>
      </c>
      <c r="HC65" s="49">
        <v>44539</v>
      </c>
      <c r="HD65" s="141" t="s">
        <v>336</v>
      </c>
      <c r="HE65" s="140">
        <f>[1]!i_dq_close(HE$2,HC65)</f>
        <v>5447.9031000000004</v>
      </c>
      <c r="HF65">
        <v>5.9560000000000004</v>
      </c>
      <c r="HI65" s="49">
        <v>44515</v>
      </c>
      <c r="HJ65" s="141" t="s">
        <v>342</v>
      </c>
      <c r="HK65" s="140">
        <f>[1]!i_dq_close(HK$2,HI65)</f>
        <v>25390.91</v>
      </c>
      <c r="HL65">
        <v>0.92500000000000004</v>
      </c>
      <c r="HO65" s="58">
        <v>44454</v>
      </c>
      <c r="HP65" s="20" t="s">
        <v>340</v>
      </c>
      <c r="HQ65" s="140">
        <f>[1]!i_dq_close(HQ$2,HO65)</f>
        <v>5324.7852999999996</v>
      </c>
      <c r="HR65" s="21">
        <v>1.3801000000000001</v>
      </c>
      <c r="HS65" s="33"/>
      <c r="HU65" s="58">
        <v>44915</v>
      </c>
      <c r="HV65" s="20" t="s">
        <v>1624</v>
      </c>
      <c r="HW65" s="140">
        <f>[1]!i_dq_close(HW$2,HU65)</f>
        <v>4170.6633000000002</v>
      </c>
      <c r="HX65" s="21">
        <v>1.518</v>
      </c>
      <c r="HY65" s="33"/>
      <c r="IA65" s="58">
        <v>44924</v>
      </c>
      <c r="IB65" s="141" t="s">
        <v>1624</v>
      </c>
      <c r="IC65" s="140">
        <f>[1]!i_dq_close(IC$2,IA65)</f>
        <v>4189.3071</v>
      </c>
      <c r="ID65" s="21">
        <v>1.0149999999999999</v>
      </c>
      <c r="IE65" s="33"/>
      <c r="IG65" s="58">
        <v>44939</v>
      </c>
      <c r="IH65" s="141" t="s">
        <v>1626</v>
      </c>
      <c r="II65" s="140">
        <f>[1]!i_dq_close(II$2,IG65)</f>
        <v>4402.0011999999997</v>
      </c>
      <c r="IJ65" s="21">
        <v>2.1629999999999998</v>
      </c>
      <c r="IK65" s="33"/>
      <c r="IM65" s="58">
        <v>44957</v>
      </c>
      <c r="IN65" s="141" t="s">
        <v>1626</v>
      </c>
      <c r="IO65" s="140">
        <f>[1]!i_dq_close(IO$2,IM65)</f>
        <v>4510.9566999999997</v>
      </c>
      <c r="IP65" s="21">
        <v>1.0727</v>
      </c>
      <c r="IQ65" s="33"/>
      <c r="IS65" s="58">
        <v>44965</v>
      </c>
      <c r="IT65" s="141" t="s">
        <v>1631</v>
      </c>
      <c r="IU65" s="140">
        <f>[1]!i_dq_close(IU$2,IS65)</f>
        <v>4441.8236999999999</v>
      </c>
      <c r="IV65" s="21">
        <v>1.9432</v>
      </c>
      <c r="IW65" s="33"/>
      <c r="IY65" s="58"/>
      <c r="IZ65" s="20"/>
      <c r="JA65" s="140"/>
      <c r="JB65" s="21"/>
      <c r="JC65" s="33"/>
      <c r="JE65" s="58"/>
      <c r="JF65" s="20"/>
      <c r="JG65" s="140"/>
      <c r="JH65" s="21"/>
      <c r="JI65" s="33"/>
      <c r="JK65" s="66"/>
      <c r="JL65" s="21"/>
      <c r="JM65" s="140"/>
      <c r="JN65" s="111"/>
      <c r="JQ65" s="66"/>
      <c r="JR65" s="21"/>
      <c r="JS65" s="140"/>
      <c r="JT65" s="111"/>
      <c r="JW65" s="66"/>
      <c r="JX65" s="21"/>
      <c r="JY65" s="140"/>
      <c r="JZ65" s="111"/>
      <c r="KC65" s="66"/>
      <c r="KD65" s="21"/>
      <c r="KE65" s="140"/>
      <c r="KF65" s="111"/>
      <c r="KI65" s="66"/>
      <c r="KJ65" s="21"/>
      <c r="KK65" s="140"/>
      <c r="KL65" s="111"/>
      <c r="KO65" s="66"/>
      <c r="KP65" s="21"/>
      <c r="KQ65" s="140"/>
      <c r="KR65" s="111"/>
      <c r="KU65" s="66"/>
      <c r="KV65" s="21"/>
      <c r="KW65" s="140"/>
      <c r="KX65" s="111"/>
      <c r="LA65" s="66"/>
      <c r="LB65" s="21"/>
      <c r="LC65" s="140"/>
      <c r="LD65" s="111"/>
      <c r="LG65" s="66"/>
      <c r="LH65" s="21"/>
      <c r="LI65" s="140"/>
      <c r="LJ65" s="111"/>
      <c r="LM65" s="66"/>
      <c r="LN65" s="21"/>
      <c r="LO65" s="140"/>
      <c r="LP65" s="111"/>
      <c r="LS65" s="66"/>
      <c r="LT65" s="21"/>
      <c r="LU65" s="140"/>
      <c r="LV65" s="111"/>
      <c r="LY65" s="66"/>
      <c r="LZ65" s="21"/>
      <c r="MA65" s="140"/>
      <c r="MB65" s="111"/>
      <c r="ME65" s="66"/>
      <c r="MF65" s="21"/>
      <c r="MG65" s="140"/>
      <c r="MH65" s="111"/>
      <c r="MK65" s="66"/>
      <c r="ML65" s="21"/>
      <c r="MM65" s="140"/>
      <c r="MN65" s="111"/>
      <c r="MQ65" s="66"/>
      <c r="MR65" s="21"/>
      <c r="MS65" s="140"/>
      <c r="MT65" s="111"/>
      <c r="MW65" s="66"/>
      <c r="MX65" s="21"/>
      <c r="MY65" s="140"/>
      <c r="MZ65" s="111"/>
      <c r="NC65" s="66"/>
      <c r="ND65" s="21"/>
      <c r="NE65" s="140"/>
      <c r="NF65" s="111"/>
      <c r="NI65" s="66"/>
      <c r="NJ65" s="21"/>
      <c r="NK65" s="140"/>
      <c r="NL65" s="111"/>
      <c r="NO65" s="66"/>
      <c r="NP65" s="21"/>
      <c r="NQ65" s="140"/>
      <c r="NR65" s="111"/>
      <c r="NU65" s="66"/>
      <c r="NV65" s="21"/>
      <c r="NW65" s="140"/>
      <c r="NX65" s="111"/>
      <c r="OA65" s="66"/>
      <c r="OB65" s="21"/>
      <c r="OC65" s="140"/>
      <c r="OD65" s="111"/>
      <c r="OG65" s="66"/>
      <c r="OH65" s="21"/>
      <c r="OI65" s="140"/>
      <c r="OJ65" s="111"/>
      <c r="OM65" s="66"/>
      <c r="ON65" s="21"/>
      <c r="OO65" s="140"/>
      <c r="OP65" s="111"/>
      <c r="OS65" s="66"/>
      <c r="OT65" s="21"/>
      <c r="OU65" s="140"/>
      <c r="OV65" s="111"/>
      <c r="OY65" s="66"/>
      <c r="OZ65" s="21"/>
      <c r="PA65" s="140"/>
      <c r="PB65" s="111"/>
    </row>
    <row r="66" spans="1:418">
      <c r="A66" s="264">
        <v>43957</v>
      </c>
      <c r="B66" s="52" t="s">
        <v>345</v>
      </c>
      <c r="C66" s="262">
        <f>[1]!i_dq_close(C$2,A66)</f>
        <v>4186.3386</v>
      </c>
      <c r="D66" s="263">
        <v>1.286</v>
      </c>
      <c r="E66" s="263"/>
      <c r="G66" s="49">
        <v>44617</v>
      </c>
      <c r="H66" s="28" t="s">
        <v>344</v>
      </c>
      <c r="I66" s="140">
        <f>[1]!i_dq_close(I$2,G66)</f>
        <v>0</v>
      </c>
      <c r="J66">
        <v>0.96599999999999997</v>
      </c>
      <c r="M66" s="66">
        <v>44907</v>
      </c>
      <c r="N66" s="21" t="s">
        <v>1624</v>
      </c>
      <c r="O66" s="140">
        <f>[1]!i_dq_close(O$2,M66)</f>
        <v>4321.8283000000001</v>
      </c>
      <c r="P66" s="111">
        <v>1.292</v>
      </c>
      <c r="S66" s="66">
        <v>44887</v>
      </c>
      <c r="T66" s="21" t="s">
        <v>1630</v>
      </c>
      <c r="U66" s="140">
        <f>[1]!i_dq_close(U$2,S66)</f>
        <v>4166.4138000000003</v>
      </c>
      <c r="V66" s="111">
        <v>0.95509999999999995</v>
      </c>
      <c r="Y66" s="66">
        <v>44883</v>
      </c>
      <c r="Z66" s="21" t="s">
        <v>1630</v>
      </c>
      <c r="AA66" s="140">
        <f>[1]!i_dq_close(AA$2,Y66)</f>
        <v>398.24560000000002</v>
      </c>
      <c r="AB66" s="111">
        <v>1.1541999999999999</v>
      </c>
      <c r="AD66" s="143"/>
      <c r="AE66" s="66">
        <v>44868</v>
      </c>
      <c r="AF66" s="21" t="s">
        <v>1630</v>
      </c>
      <c r="AG66" s="140">
        <f>[1]!i_dq_close(AG$2,AE66)</f>
        <v>4044.2130000000002</v>
      </c>
      <c r="AH66" s="111">
        <v>2.3993000000000002</v>
      </c>
      <c r="AI66" s="45">
        <v>923488.94</v>
      </c>
      <c r="AK66" s="66">
        <v>44866</v>
      </c>
      <c r="AL66" s="21" t="s">
        <v>342</v>
      </c>
      <c r="AM66" s="140">
        <f>[1]!i_dq_close(AM$2,AK66)</f>
        <v>4023.1237999999998</v>
      </c>
      <c r="AN66" s="111">
        <v>0.91100000000000003</v>
      </c>
      <c r="AO66" s="33">
        <v>1122964.6299999999</v>
      </c>
      <c r="AQ66" s="66">
        <v>44853</v>
      </c>
      <c r="AR66" s="21" t="s">
        <v>1621</v>
      </c>
      <c r="AS66" s="140">
        <f>[1]!i_dq_close(AS$2,AQ66)</f>
        <v>4144.9251000000004</v>
      </c>
      <c r="AT66" s="111">
        <v>1.944</v>
      </c>
      <c r="AW66" s="66">
        <v>44848</v>
      </c>
      <c r="AX66" s="21" t="s">
        <v>1621</v>
      </c>
      <c r="AY66" s="140">
        <f>[1]!i_dq_close(AY$2,AW66)</f>
        <v>411.07569999999998</v>
      </c>
      <c r="AZ66" s="111">
        <v>0.99260000000000004</v>
      </c>
      <c r="BC66" s="66">
        <v>44848</v>
      </c>
      <c r="BD66" s="21" t="s">
        <v>1621</v>
      </c>
      <c r="BE66" s="140">
        <f>[1]!i_dq_close(BE$2,BC66)</f>
        <v>4198.8639999999996</v>
      </c>
      <c r="BF66" s="111">
        <v>0.98799999999999999</v>
      </c>
      <c r="BI66" s="66">
        <v>44826</v>
      </c>
      <c r="BJ66" s="21" t="s">
        <v>1622</v>
      </c>
      <c r="BK66" s="140">
        <f>[1]!i_dq_close(BK$2,BI66)</f>
        <v>4219.4538000000002</v>
      </c>
      <c r="BL66" s="111">
        <v>2.214</v>
      </c>
      <c r="BO66" s="66">
        <v>44820</v>
      </c>
      <c r="BP66" s="21" t="s">
        <v>1622</v>
      </c>
      <c r="BQ66" s="140">
        <f>[1]!i_dq_close(BQ$2,BO66)</f>
        <v>4269.1180000000004</v>
      </c>
      <c r="BR66" s="111">
        <v>1.5349999999999999</v>
      </c>
      <c r="BU66" s="66">
        <v>44818</v>
      </c>
      <c r="BV66" s="21" t="s">
        <v>1622</v>
      </c>
      <c r="BW66" s="140">
        <f>[1]!i_dq_close(BW$2,BU66)</f>
        <v>416.95490000000001</v>
      </c>
      <c r="BX66" s="111">
        <v>1.1658999999999999</v>
      </c>
      <c r="CA66" s="66">
        <v>44813</v>
      </c>
      <c r="CB66" s="21" t="s">
        <v>1622</v>
      </c>
      <c r="CC66" s="140">
        <f>[1]!i_dq_close(CC$2,CA66)</f>
        <v>4465.1010999999999</v>
      </c>
      <c r="CD66" s="111">
        <v>1.0658000000000001</v>
      </c>
      <c r="CG66" s="66">
        <v>44792</v>
      </c>
      <c r="CH66" s="21" t="s">
        <v>1623</v>
      </c>
      <c r="CI66" s="140">
        <f>[1]!i_dq_close(CI$2,CG66)</f>
        <v>4525.1674999999996</v>
      </c>
      <c r="CJ66" s="111">
        <v>1.5949</v>
      </c>
      <c r="CM66" s="66">
        <v>44782</v>
      </c>
      <c r="CN66" s="21" t="s">
        <v>1623</v>
      </c>
      <c r="CO66" s="140">
        <f>[1]!i_dq_close(CO$2,CM66)</f>
        <v>20003.439999999999</v>
      </c>
      <c r="CP66" s="111">
        <v>0.95</v>
      </c>
      <c r="CS66" s="66">
        <v>44764</v>
      </c>
      <c r="CT66" s="21" t="s">
        <v>638</v>
      </c>
      <c r="CU66" s="140">
        <f>[1]!i_dq_close(CU$2,CS66)</f>
        <v>418.4538</v>
      </c>
      <c r="CV66" s="111">
        <v>1.0569999999999999</v>
      </c>
      <c r="CY66" s="66">
        <v>44760</v>
      </c>
      <c r="CZ66" s="21" t="s">
        <v>638</v>
      </c>
      <c r="DA66" s="140">
        <f>[1]!i_dq_close(DA$2,CY66)</f>
        <v>4626.5011999999997</v>
      </c>
      <c r="DB66" s="111">
        <v>5.4812000000000003</v>
      </c>
      <c r="DE66" s="66">
        <v>44746</v>
      </c>
      <c r="DF66" s="21" t="s">
        <v>638</v>
      </c>
      <c r="DG66" s="140">
        <f>[1]!i_dq_close(DG$2,DE66)</f>
        <v>4830.0244000000002</v>
      </c>
      <c r="DH66" s="111">
        <v>3.597</v>
      </c>
      <c r="DK66" s="66">
        <v>44743</v>
      </c>
      <c r="DL66" s="21" t="s">
        <v>638</v>
      </c>
      <c r="DM66" s="140">
        <f>[1]!i_dq_close(DM$2,DK66)</f>
        <v>4791.0388999999996</v>
      </c>
      <c r="DN66" s="111">
        <v>3.5007999999999999</v>
      </c>
      <c r="DQ66" s="66">
        <v>44741</v>
      </c>
      <c r="DR66" s="21" t="s">
        <v>570</v>
      </c>
      <c r="DS66" s="140">
        <f>[1]!i_dq_close(DS$2,DQ66)</f>
        <v>416.49419999999998</v>
      </c>
      <c r="DT66" s="111">
        <v>1.9573</v>
      </c>
      <c r="DW66" s="66">
        <v>44739</v>
      </c>
      <c r="DX66" s="21" t="s">
        <v>570</v>
      </c>
      <c r="DY66" s="140">
        <f>[1]!i_dq_close(DY$2,DW66)</f>
        <v>22229.52</v>
      </c>
      <c r="DZ66" s="111">
        <v>2.1829999999999998</v>
      </c>
      <c r="EC66" s="49">
        <v>44711</v>
      </c>
      <c r="ED66" s="21" t="s">
        <v>535</v>
      </c>
      <c r="EE66" s="140">
        <f>[1]!i_dq_close(EE$2,EC66)</f>
        <v>4345.6077999999998</v>
      </c>
      <c r="EF66">
        <v>1.105</v>
      </c>
      <c r="EI66" s="49">
        <v>44690</v>
      </c>
      <c r="EJ66" s="21" t="s">
        <v>345</v>
      </c>
      <c r="EK66" s="140">
        <f>[1]!i_dq_close(EK$2,EI66)</f>
        <v>20001.96</v>
      </c>
      <c r="EL66">
        <v>1.71</v>
      </c>
      <c r="EO66" s="49">
        <v>44652</v>
      </c>
      <c r="EP66" s="28" t="s">
        <v>334</v>
      </c>
      <c r="EQ66" s="140">
        <f>[1]!i_dq_close(EQ$2,EO66)</f>
        <v>4622.1410999999998</v>
      </c>
      <c r="ER66">
        <v>0.96799999999999997</v>
      </c>
      <c r="EU66" s="49">
        <v>44644</v>
      </c>
      <c r="EV66" s="28" t="s">
        <v>337</v>
      </c>
      <c r="EW66" s="140">
        <f>[1]!i_dq_close(EW$2,EU66)</f>
        <v>4598.1666999999998</v>
      </c>
      <c r="EX66">
        <v>0.96340000000000003</v>
      </c>
      <c r="FA66" s="49">
        <v>44642</v>
      </c>
      <c r="FB66" s="28" t="s">
        <v>337</v>
      </c>
      <c r="FC66" s="140">
        <f>[1]!i_dq_close(FC$2,FA66)</f>
        <v>4603.8818000000001</v>
      </c>
      <c r="FD66">
        <v>0.95099999999999996</v>
      </c>
      <c r="FG66" s="49">
        <v>44637</v>
      </c>
      <c r="FH66" s="28" t="s">
        <v>337</v>
      </c>
      <c r="FI66" s="140">
        <f>[1]!i_dq_close(FI$2,FG66)</f>
        <v>4573.6431000000002</v>
      </c>
      <c r="FJ66">
        <v>1.0416000000000001</v>
      </c>
      <c r="FM66" s="49">
        <v>44635</v>
      </c>
      <c r="FN66" s="28" t="s">
        <v>337</v>
      </c>
      <c r="FO66" s="140">
        <f>[1]!i_dq_close(FO$2,FM66)</f>
        <v>4312.3378000000002</v>
      </c>
      <c r="FP66">
        <v>1.2579</v>
      </c>
      <c r="FS66" s="49">
        <v>44629</v>
      </c>
      <c r="FT66" s="28" t="s">
        <v>337</v>
      </c>
      <c r="FU66" s="140">
        <f>[1]!i_dq_close(FU$2,FS66)</f>
        <v>396.96390000000002</v>
      </c>
      <c r="FV66">
        <v>1.1917</v>
      </c>
      <c r="FY66" s="49">
        <v>44587</v>
      </c>
      <c r="FZ66" s="28" t="s">
        <v>346</v>
      </c>
      <c r="GA66" s="140">
        <f>[1]!i_dq_close(GA$2,FY66)</f>
        <v>5053.2469000000001</v>
      </c>
      <c r="GB66">
        <v>1.4917</v>
      </c>
      <c r="GE66" s="49">
        <v>44587</v>
      </c>
      <c r="GF66" s="28" t="s">
        <v>346</v>
      </c>
      <c r="GG66" s="140">
        <f>[1]!i_dq_close(GG$2,GE66)</f>
        <v>3062.6932000000002</v>
      </c>
      <c r="GH66">
        <v>0.96079999999999999</v>
      </c>
      <c r="GK66" s="49">
        <v>44566</v>
      </c>
      <c r="GL66" s="28" t="s">
        <v>346</v>
      </c>
      <c r="GM66" s="140">
        <f>[1]!i_dq_close(GM$2,GK66)</f>
        <v>5258.0227000000004</v>
      </c>
      <c r="GN66">
        <v>5.6660000000000004</v>
      </c>
      <c r="GQ66" s="49">
        <v>44551</v>
      </c>
      <c r="GR66" s="20" t="s">
        <v>336</v>
      </c>
      <c r="GS66" s="140">
        <f>[1]!i_dq_close(GS$2,GQ66)</f>
        <v>22971.33</v>
      </c>
      <c r="GT66">
        <v>0.98499999999999999</v>
      </c>
      <c r="GW66" s="58">
        <v>44551</v>
      </c>
      <c r="GX66" s="21" t="s">
        <v>336</v>
      </c>
      <c r="GY66" s="140">
        <f>[1]!i_dq_close(GY$2,GW66)</f>
        <v>5304.4885000000004</v>
      </c>
      <c r="GZ66" s="21">
        <v>2.7073999999999998</v>
      </c>
      <c r="HC66" s="49">
        <v>44540</v>
      </c>
      <c r="HD66" s="141" t="s">
        <v>336</v>
      </c>
      <c r="HE66" s="140">
        <f>[1]!i_dq_close(HE$2,HC66)</f>
        <v>5426.2708000000002</v>
      </c>
      <c r="HF66">
        <v>5.9850000000000003</v>
      </c>
      <c r="HI66" s="49">
        <v>44516</v>
      </c>
      <c r="HJ66" s="141" t="s">
        <v>342</v>
      </c>
      <c r="HK66" s="140">
        <f>[1]!i_dq_close(HK$2,HI66)</f>
        <v>25713.78</v>
      </c>
      <c r="HL66">
        <v>0.93200000000000005</v>
      </c>
      <c r="HO66" s="58">
        <v>44455</v>
      </c>
      <c r="HP66" s="20" t="s">
        <v>340</v>
      </c>
      <c r="HQ66" s="140">
        <f>[1]!i_dq_close(HQ$2,HO66)</f>
        <v>5250.1518999999998</v>
      </c>
      <c r="HR66" s="21">
        <v>1.3812</v>
      </c>
      <c r="HS66" s="33"/>
      <c r="HU66" s="58">
        <v>44916</v>
      </c>
      <c r="HV66" s="20" t="s">
        <v>1624</v>
      </c>
      <c r="HW66" s="140">
        <f>[1]!i_dq_close(HW$2,HU66)</f>
        <v>4166.0241999999998</v>
      </c>
      <c r="HX66" s="21">
        <v>1.512</v>
      </c>
      <c r="HY66" s="33"/>
      <c r="IA66" s="58">
        <v>44925</v>
      </c>
      <c r="IB66" s="141" t="s">
        <v>1624</v>
      </c>
      <c r="IC66" s="140">
        <f>[1]!i_dq_close(IC$2,IA66)</f>
        <v>4202.6813000000002</v>
      </c>
      <c r="ID66" s="21">
        <v>1.02</v>
      </c>
      <c r="IE66" s="33"/>
      <c r="IG66" s="58">
        <v>44942</v>
      </c>
      <c r="IH66" s="141" t="s">
        <v>1626</v>
      </c>
      <c r="II66" s="140">
        <f>[1]!i_dq_close(II$2,IG66)</f>
        <v>4465.9520000000002</v>
      </c>
      <c r="IJ66" s="21">
        <v>2.1804999999999999</v>
      </c>
      <c r="IK66" s="33"/>
      <c r="IM66" s="58">
        <v>44958</v>
      </c>
      <c r="IN66" s="141" t="s">
        <v>348</v>
      </c>
      <c r="IO66" s="140">
        <f>[1]!i_dq_close(IO$2,IM66)</f>
        <v>4556.5766999999996</v>
      </c>
      <c r="IP66" s="21">
        <v>1.0727</v>
      </c>
      <c r="IQ66" s="33"/>
      <c r="IS66" s="58">
        <v>44966</v>
      </c>
      <c r="IT66" s="141" t="s">
        <v>1631</v>
      </c>
      <c r="IU66" s="140">
        <f>[1]!i_dq_close(IU$2,IS66)</f>
        <v>4501.8388000000004</v>
      </c>
      <c r="IV66" s="21">
        <v>1.9631000000000001</v>
      </c>
      <c r="IW66" s="33"/>
      <c r="IY66" s="58"/>
      <c r="IZ66" s="20"/>
      <c r="JA66" s="140"/>
      <c r="JB66" s="21"/>
      <c r="JC66" s="33"/>
      <c r="JE66" s="58"/>
      <c r="JF66" s="20"/>
      <c r="JG66" s="140"/>
      <c r="JH66" s="21"/>
      <c r="JI66" s="33"/>
      <c r="JK66" s="66"/>
      <c r="JL66" s="21"/>
      <c r="JM66" s="140"/>
      <c r="JN66" s="111"/>
      <c r="JQ66" s="66"/>
      <c r="JR66" s="21"/>
      <c r="JS66" s="140"/>
      <c r="JT66" s="111"/>
      <c r="JW66" s="66"/>
      <c r="JX66" s="21"/>
      <c r="JY66" s="140"/>
      <c r="JZ66" s="111"/>
      <c r="KC66" s="66"/>
      <c r="KD66" s="21"/>
      <c r="KE66" s="140"/>
      <c r="KF66" s="111"/>
      <c r="KI66" s="66"/>
      <c r="KJ66" s="21"/>
      <c r="KK66" s="140"/>
      <c r="KL66" s="111"/>
      <c r="KO66" s="66"/>
      <c r="KP66" s="21"/>
      <c r="KQ66" s="140"/>
      <c r="KR66" s="111"/>
      <c r="KU66" s="66"/>
      <c r="KV66" s="21"/>
      <c r="KW66" s="140"/>
      <c r="KX66" s="111"/>
      <c r="LA66" s="66"/>
      <c r="LB66" s="21"/>
      <c r="LC66" s="140"/>
      <c r="LD66" s="111"/>
      <c r="LG66" s="66"/>
      <c r="LH66" s="21"/>
      <c r="LI66" s="140"/>
      <c r="LJ66" s="111"/>
      <c r="LM66" s="66"/>
      <c r="LN66" s="21"/>
      <c r="LO66" s="140"/>
      <c r="LP66" s="111"/>
      <c r="LS66" s="66"/>
      <c r="LT66" s="21"/>
      <c r="LU66" s="140"/>
      <c r="LV66" s="111"/>
      <c r="LY66" s="66"/>
      <c r="LZ66" s="21"/>
      <c r="MA66" s="140"/>
      <c r="MB66" s="111"/>
      <c r="ME66" s="66"/>
      <c r="MF66" s="21"/>
      <c r="MG66" s="140"/>
      <c r="MH66" s="111"/>
      <c r="MK66" s="66"/>
      <c r="ML66" s="21"/>
      <c r="MM66" s="140"/>
      <c r="MN66" s="111"/>
      <c r="MQ66" s="66"/>
      <c r="MR66" s="21"/>
      <c r="MS66" s="140"/>
      <c r="MT66" s="111"/>
      <c r="MW66" s="66"/>
      <c r="MX66" s="21"/>
      <c r="MY66" s="140"/>
      <c r="MZ66" s="111"/>
      <c r="NC66" s="66"/>
      <c r="ND66" s="21"/>
      <c r="NE66" s="140"/>
      <c r="NF66" s="111"/>
      <c r="NI66" s="66"/>
      <c r="NJ66" s="21"/>
      <c r="NK66" s="140"/>
      <c r="NL66" s="111"/>
      <c r="NO66" s="66"/>
      <c r="NP66" s="21"/>
      <c r="NQ66" s="140"/>
      <c r="NR66" s="111"/>
      <c r="NU66" s="66"/>
      <c r="NV66" s="21"/>
      <c r="NW66" s="140"/>
      <c r="NX66" s="111"/>
      <c r="OA66" s="66"/>
      <c r="OB66" s="21"/>
      <c r="OC66" s="140"/>
      <c r="OD66" s="111"/>
      <c r="OG66" s="66"/>
      <c r="OH66" s="21"/>
      <c r="OI66" s="140"/>
      <c r="OJ66" s="111"/>
      <c r="OM66" s="66"/>
      <c r="ON66" s="21"/>
      <c r="OO66" s="140"/>
      <c r="OP66" s="111"/>
      <c r="OS66" s="66"/>
      <c r="OT66" s="21"/>
      <c r="OU66" s="140"/>
      <c r="OV66" s="111"/>
      <c r="OY66" s="66"/>
      <c r="OZ66" s="21"/>
      <c r="PA66" s="140"/>
      <c r="PB66" s="111"/>
    </row>
    <row r="67" spans="1:418">
      <c r="A67" s="264">
        <v>43958</v>
      </c>
      <c r="B67" s="52" t="s">
        <v>345</v>
      </c>
      <c r="C67" s="262">
        <f>[1]!i_dq_close(C$2,A67)</f>
        <v>4176.2181</v>
      </c>
      <c r="D67" s="263">
        <v>1.2869999999999999</v>
      </c>
      <c r="E67" s="263"/>
      <c r="G67" s="49">
        <v>44620</v>
      </c>
      <c r="H67" s="28" t="s">
        <v>344</v>
      </c>
      <c r="I67" s="140">
        <f>[1]!i_dq_close(I$2,G67)</f>
        <v>0</v>
      </c>
      <c r="J67">
        <v>0.96799999999999997</v>
      </c>
      <c r="M67" s="66">
        <v>44908</v>
      </c>
      <c r="N67" s="21" t="s">
        <v>1624</v>
      </c>
      <c r="O67" s="140">
        <f>[1]!i_dq_close(O$2,M67)</f>
        <v>4309.5028000000002</v>
      </c>
      <c r="P67" s="111">
        <v>1.2889999999999999</v>
      </c>
      <c r="S67" s="66">
        <v>44888</v>
      </c>
      <c r="T67" s="21" t="s">
        <v>1630</v>
      </c>
      <c r="U67" s="140">
        <f>[1]!i_dq_close(U$2,S67)</f>
        <v>4167.8986999999997</v>
      </c>
      <c r="V67" s="111">
        <v>0.95799999999999996</v>
      </c>
      <c r="Y67" s="66">
        <v>44886</v>
      </c>
      <c r="Z67" s="21" t="s">
        <v>1630</v>
      </c>
      <c r="AA67" s="140">
        <f>[1]!i_dq_close(AA$2,Y67)</f>
        <v>398.27050000000003</v>
      </c>
      <c r="AB67" s="111">
        <v>1.1527000000000001</v>
      </c>
      <c r="AD67" s="143"/>
      <c r="AE67" s="66">
        <v>44869</v>
      </c>
      <c r="AF67" s="21" t="s">
        <v>1630</v>
      </c>
      <c r="AG67" s="140">
        <f>[1]!i_dq_close(AG$2,AE67)</f>
        <v>4165.8909000000003</v>
      </c>
      <c r="AH67" s="111">
        <v>2.4036</v>
      </c>
      <c r="AI67" s="45">
        <v>923488.94</v>
      </c>
      <c r="AK67" s="66">
        <v>44867</v>
      </c>
      <c r="AL67" s="21" t="s">
        <v>1630</v>
      </c>
      <c r="AM67" s="140">
        <f>[1]!i_dq_close(AM$2,AK67)</f>
        <v>4068.8146999999999</v>
      </c>
      <c r="AN67" s="111">
        <v>0.91300000000000003</v>
      </c>
      <c r="AO67" s="33">
        <v>1122964.6299999999</v>
      </c>
      <c r="AQ67" s="66">
        <v>44854</v>
      </c>
      <c r="AR67" s="21" t="s">
        <v>1621</v>
      </c>
      <c r="AS67" s="140">
        <f>[1]!i_dq_close(AS$2,AQ67)</f>
        <v>4123.0456999999997</v>
      </c>
      <c r="AT67" s="111">
        <v>1.9446000000000001</v>
      </c>
      <c r="AW67" s="66">
        <v>44851</v>
      </c>
      <c r="AX67" s="21" t="s">
        <v>1621</v>
      </c>
      <c r="AY67" s="140">
        <f>[1]!i_dq_close(AY$2,AW67)</f>
        <v>410.97430000000003</v>
      </c>
      <c r="AZ67" s="111">
        <v>0.99339999999999995</v>
      </c>
      <c r="BC67" s="66">
        <v>44851</v>
      </c>
      <c r="BD67" s="21" t="s">
        <v>1621</v>
      </c>
      <c r="BE67" s="140">
        <f>[1]!i_dq_close(BE$2,BC67)</f>
        <v>4209.5830999999998</v>
      </c>
      <c r="BF67" s="111">
        <v>0.98799999999999999</v>
      </c>
      <c r="BI67" s="66">
        <v>44827</v>
      </c>
      <c r="BJ67" s="21" t="s">
        <v>1622</v>
      </c>
      <c r="BK67" s="140">
        <f>[1]!i_dq_close(BK$2,BI67)</f>
        <v>4195.0051999999996</v>
      </c>
      <c r="BL67" s="111">
        <v>2.2109999999999999</v>
      </c>
      <c r="BO67" s="66">
        <v>44823</v>
      </c>
      <c r="BP67" s="21" t="s">
        <v>1622</v>
      </c>
      <c r="BQ67" s="140">
        <f>[1]!i_dq_close(BQ$2,BO67)</f>
        <v>4257.9368999999997</v>
      </c>
      <c r="BR67" s="111">
        <v>1.528</v>
      </c>
      <c r="BU67" s="66">
        <v>44819</v>
      </c>
      <c r="BV67" s="21" t="s">
        <v>1622</v>
      </c>
      <c r="BW67" s="140">
        <f>[1]!i_dq_close(BW$2,BU67)</f>
        <v>413.65699999999998</v>
      </c>
      <c r="BX67" s="111">
        <v>1.1452</v>
      </c>
      <c r="CA67" s="66">
        <v>44817</v>
      </c>
      <c r="CB67" s="21" t="s">
        <v>1622</v>
      </c>
      <c r="CC67" s="140">
        <f>[1]!i_dq_close(CC$2,CA67)</f>
        <v>4476.2960999999996</v>
      </c>
      <c r="CD67" s="111">
        <v>1.0726</v>
      </c>
      <c r="CG67" s="66">
        <v>44795</v>
      </c>
      <c r="CH67" s="21" t="s">
        <v>1623</v>
      </c>
      <c r="CI67" s="140">
        <f>[1]!i_dq_close(CI$2,CG67)</f>
        <v>4564.3263999999999</v>
      </c>
      <c r="CJ67" s="111">
        <v>1.6103000000000001</v>
      </c>
      <c r="CM67" s="66">
        <v>44783</v>
      </c>
      <c r="CN67" s="21" t="s">
        <v>1623</v>
      </c>
      <c r="CO67" s="140">
        <f>[1]!i_dq_close(CO$2,CM67)</f>
        <v>19610.84</v>
      </c>
      <c r="CP67" s="111">
        <v>0.93500000000000005</v>
      </c>
      <c r="CS67" s="66">
        <v>44767</v>
      </c>
      <c r="CT67" s="21" t="s">
        <v>638</v>
      </c>
      <c r="CU67" s="140">
        <f>[1]!i_dq_close(CU$2,CS67)</f>
        <v>416.9502</v>
      </c>
      <c r="CV67" s="111">
        <v>1.0549999999999999</v>
      </c>
      <c r="CY67" s="66">
        <v>44761</v>
      </c>
      <c r="CZ67" s="21" t="s">
        <v>638</v>
      </c>
      <c r="DA67" s="140">
        <f>[1]!i_dq_close(DA$2,CY67)</f>
        <v>4611.6931000000004</v>
      </c>
      <c r="DB67" s="111">
        <v>5.5004999999999997</v>
      </c>
      <c r="DE67" s="66">
        <v>44747</v>
      </c>
      <c r="DF67" s="21" t="s">
        <v>638</v>
      </c>
      <c r="DG67" s="140">
        <f>[1]!i_dq_close(DG$2,DE67)</f>
        <v>4822.6611999999996</v>
      </c>
      <c r="DH67" s="111">
        <v>3.5329999999999999</v>
      </c>
      <c r="DK67" s="66">
        <v>44746</v>
      </c>
      <c r="DL67" s="21" t="s">
        <v>638</v>
      </c>
      <c r="DM67" s="140">
        <f>[1]!i_dq_close(DM$2,DK67)</f>
        <v>4830.0244000000002</v>
      </c>
      <c r="DN67" s="111">
        <v>3.4981</v>
      </c>
      <c r="DQ67" s="66">
        <v>44742</v>
      </c>
      <c r="DR67" s="21" t="s">
        <v>570</v>
      </c>
      <c r="DS67" s="140">
        <f>[1]!i_dq_close(DS$2,DQ67)</f>
        <v>418.61700000000002</v>
      </c>
      <c r="DT67" s="111">
        <v>1.9762999999999999</v>
      </c>
      <c r="DW67" s="66">
        <v>44740</v>
      </c>
      <c r="DX67" s="21" t="s">
        <v>570</v>
      </c>
      <c r="DY67" s="140">
        <f>[1]!i_dq_close(DY$2,DW67)</f>
        <v>22418.97</v>
      </c>
      <c r="DZ67" s="111">
        <v>2.2250000000000001</v>
      </c>
      <c r="EC67" s="49">
        <v>44712</v>
      </c>
      <c r="ED67" s="21" t="s">
        <v>535</v>
      </c>
      <c r="EE67" s="140">
        <f>[1]!i_dq_close(EE$2,EC67)</f>
        <v>4411.4897000000001</v>
      </c>
      <c r="EF67">
        <v>1.133</v>
      </c>
      <c r="EI67" s="49">
        <v>44691</v>
      </c>
      <c r="EJ67" s="21" t="s">
        <v>345</v>
      </c>
      <c r="EK67" s="140">
        <f>[1]!i_dq_close(EK$2,EI67)</f>
        <v>19633.689999999999</v>
      </c>
      <c r="EL67">
        <v>1.704</v>
      </c>
      <c r="EO67" s="49">
        <v>44657</v>
      </c>
      <c r="EP67" s="28" t="s">
        <v>334</v>
      </c>
      <c r="EQ67" s="140">
        <f>[1]!i_dq_close(EQ$2,EO67)</f>
        <v>4610.6980999999996</v>
      </c>
      <c r="ER67">
        <v>0.95599999999999996</v>
      </c>
      <c r="EU67" s="49">
        <v>44645</v>
      </c>
      <c r="EV67" s="28" t="s">
        <v>337</v>
      </c>
      <c r="EW67" s="140">
        <f>[1]!i_dq_close(EW$2,EU67)</f>
        <v>4521.9026000000003</v>
      </c>
      <c r="EX67">
        <v>0.96309999999999996</v>
      </c>
      <c r="FA67" s="49">
        <v>44643</v>
      </c>
      <c r="FB67" s="28" t="s">
        <v>337</v>
      </c>
      <c r="FC67" s="140">
        <f>[1]!i_dq_close(FC$2,FA67)</f>
        <v>4628.2852999999996</v>
      </c>
      <c r="FD67">
        <v>0.95299999999999996</v>
      </c>
      <c r="FG67" s="49">
        <v>44638</v>
      </c>
      <c r="FH67" s="28" t="s">
        <v>337</v>
      </c>
      <c r="FI67" s="140">
        <f>[1]!i_dq_close(FI$2,FG67)</f>
        <v>4608.0868</v>
      </c>
      <c r="FJ67">
        <v>1.0403</v>
      </c>
      <c r="FM67" s="49">
        <v>44636</v>
      </c>
      <c r="FN67" s="28" t="s">
        <v>337</v>
      </c>
      <c r="FO67" s="140">
        <f>[1]!i_dq_close(FO$2,FM67)</f>
        <v>4487.2051000000001</v>
      </c>
      <c r="FP67">
        <v>1.3285</v>
      </c>
      <c r="FS67" s="49">
        <v>44630</v>
      </c>
      <c r="FT67" s="28" t="s">
        <v>337</v>
      </c>
      <c r="FU67" s="140">
        <f>[1]!i_dq_close(FU$2,FS67)</f>
        <v>402.40069999999997</v>
      </c>
      <c r="FV67">
        <v>1.1979</v>
      </c>
      <c r="FY67" s="49">
        <v>44588</v>
      </c>
      <c r="FZ67" s="28" t="s">
        <v>346</v>
      </c>
      <c r="GA67" s="140">
        <f>[1]!i_dq_close(GA$2,FY67)</f>
        <v>4946.5129999999999</v>
      </c>
      <c r="GB67">
        <v>1.4625999999999999</v>
      </c>
      <c r="GE67" s="49">
        <v>44588</v>
      </c>
      <c r="GF67" s="28" t="s">
        <v>346</v>
      </c>
      <c r="GG67" s="140">
        <f>[1]!i_dq_close(GG$2,GE67)</f>
        <v>3044.1397999999999</v>
      </c>
      <c r="GH67">
        <v>0.9526</v>
      </c>
      <c r="GK67" s="49">
        <v>44567</v>
      </c>
      <c r="GL67" s="28" t="s">
        <v>346</v>
      </c>
      <c r="GM67" s="140">
        <f>[1]!i_dq_close(GM$2,GK67)</f>
        <v>5218.3386</v>
      </c>
      <c r="GN67">
        <v>5.6420000000000003</v>
      </c>
      <c r="GQ67" s="49">
        <v>44552</v>
      </c>
      <c r="GR67" s="20" t="s">
        <v>336</v>
      </c>
      <c r="GS67" s="140">
        <f>[1]!i_dq_close(GS$2,GQ67)</f>
        <v>23102.33</v>
      </c>
      <c r="GT67">
        <v>0.99219999999999997</v>
      </c>
      <c r="GW67" s="49">
        <v>44552</v>
      </c>
      <c r="GX67" s="21" t="s">
        <v>336</v>
      </c>
      <c r="GY67" s="140">
        <f>[1]!i_dq_close(GY$2,GW67)</f>
        <v>5309.9943999999996</v>
      </c>
      <c r="GZ67">
        <v>2.7290000000000001</v>
      </c>
      <c r="HC67" s="49">
        <v>44543</v>
      </c>
      <c r="HD67" s="141" t="s">
        <v>336</v>
      </c>
      <c r="HE67" s="140">
        <f>[1]!i_dq_close(HE$2,HC67)</f>
        <v>5457.9180999999999</v>
      </c>
      <c r="HF67">
        <v>5.9690000000000003</v>
      </c>
      <c r="HI67" s="49">
        <v>44517</v>
      </c>
      <c r="HJ67" s="141" t="s">
        <v>342</v>
      </c>
      <c r="HK67" s="140">
        <f>[1]!i_dq_close(HK$2,HI67)</f>
        <v>25650.080000000002</v>
      </c>
      <c r="HL67">
        <v>0.93400000000000005</v>
      </c>
      <c r="HO67" s="58">
        <v>44456</v>
      </c>
      <c r="HP67" s="20" t="s">
        <v>340</v>
      </c>
      <c r="HQ67" s="140">
        <f>[1]!i_dq_close(HQ$2,HO67)</f>
        <v>5280.1796999999997</v>
      </c>
      <c r="HR67" s="21">
        <v>1.397</v>
      </c>
      <c r="HS67" s="33"/>
      <c r="HU67" s="58">
        <v>44917</v>
      </c>
      <c r="HV67" s="20" t="s">
        <v>1624</v>
      </c>
      <c r="HW67" s="140">
        <f>[1]!i_dq_close(HW$2,HU67)</f>
        <v>4158.2915000000003</v>
      </c>
      <c r="HX67" s="21">
        <v>1.4970000000000001</v>
      </c>
      <c r="HY67" s="33"/>
      <c r="IA67" s="58">
        <v>44929</v>
      </c>
      <c r="IB67" s="141" t="s">
        <v>1626</v>
      </c>
      <c r="IC67" s="140">
        <f>[1]!i_dq_close(IC$2,IA67)</f>
        <v>4232.5133999999998</v>
      </c>
      <c r="ID67" s="21">
        <v>1.0189999999999999</v>
      </c>
      <c r="IE67" s="33">
        <f>IE44-5062.6</f>
        <v>1981034.72</v>
      </c>
      <c r="IG67" s="58">
        <v>44943</v>
      </c>
      <c r="IH67" s="141" t="s">
        <v>1626</v>
      </c>
      <c r="II67" s="140">
        <f>[1]!i_dq_close(II$2,IG67)</f>
        <v>4466.5456000000004</v>
      </c>
      <c r="IJ67" s="21">
        <v>2.173</v>
      </c>
      <c r="IK67" s="33"/>
      <c r="IM67" s="58">
        <v>44959</v>
      </c>
      <c r="IN67" s="141" t="s">
        <v>348</v>
      </c>
      <c r="IO67" s="140">
        <f>[1]!i_dq_close(IO$2,IM67)</f>
        <v>4545.3834999999999</v>
      </c>
      <c r="IP67" s="21">
        <v>1.0727</v>
      </c>
      <c r="IQ67" s="33"/>
      <c r="IS67" s="58">
        <v>44967</v>
      </c>
      <c r="IT67" s="141" t="s">
        <v>1631</v>
      </c>
      <c r="IU67" s="140">
        <f>[1]!i_dq_close(IU$2,IS67)</f>
        <v>4478.2692999999999</v>
      </c>
      <c r="IV67" s="21">
        <v>1.9503999999999999</v>
      </c>
      <c r="IW67" s="33"/>
      <c r="IY67" s="58"/>
      <c r="IZ67" s="20"/>
      <c r="JA67" s="140"/>
      <c r="JB67" s="21"/>
      <c r="JC67" s="33"/>
      <c r="JE67" s="58"/>
      <c r="JF67" s="20"/>
      <c r="JG67" s="140"/>
      <c r="JH67" s="21"/>
      <c r="JI67" s="33"/>
      <c r="JK67" s="66"/>
      <c r="JL67" s="21"/>
      <c r="JM67" s="140"/>
      <c r="JN67" s="111"/>
      <c r="JQ67" s="66"/>
      <c r="JR67" s="21"/>
      <c r="JS67" s="140"/>
      <c r="JT67" s="111"/>
      <c r="JW67" s="66"/>
      <c r="JX67" s="21"/>
      <c r="JY67" s="140"/>
      <c r="JZ67" s="111"/>
      <c r="KC67" s="66"/>
      <c r="KD67" s="21"/>
      <c r="KE67" s="140"/>
      <c r="KF67" s="111"/>
      <c r="KI67" s="66"/>
      <c r="KJ67" s="21"/>
      <c r="KK67" s="140"/>
      <c r="KL67" s="111"/>
      <c r="KO67" s="66"/>
      <c r="KP67" s="21"/>
      <c r="KQ67" s="140"/>
      <c r="KR67" s="111"/>
      <c r="KU67" s="66"/>
      <c r="KV67" s="21"/>
      <c r="KW67" s="140"/>
      <c r="KX67" s="111"/>
      <c r="LA67" s="66"/>
      <c r="LB67" s="21"/>
      <c r="LC67" s="140"/>
      <c r="LD67" s="111"/>
      <c r="LG67" s="66"/>
      <c r="LH67" s="21"/>
      <c r="LI67" s="140"/>
      <c r="LJ67" s="111"/>
      <c r="LM67" s="66"/>
      <c r="LN67" s="21"/>
      <c r="LO67" s="140"/>
      <c r="LP67" s="111"/>
      <c r="LS67" s="66"/>
      <c r="LT67" s="21"/>
      <c r="LU67" s="140"/>
      <c r="LV67" s="111"/>
      <c r="LY67" s="66"/>
      <c r="LZ67" s="21"/>
      <c r="MA67" s="140"/>
      <c r="MB67" s="111"/>
      <c r="ME67" s="66"/>
      <c r="MF67" s="21"/>
      <c r="MG67" s="140"/>
      <c r="MH67" s="111"/>
      <c r="MK67" s="66"/>
      <c r="ML67" s="21"/>
      <c r="MM67" s="140"/>
      <c r="MN67" s="111"/>
      <c r="MQ67" s="66"/>
      <c r="MR67" s="21"/>
      <c r="MS67" s="140"/>
      <c r="MT67" s="111"/>
      <c r="MW67" s="66"/>
      <c r="MX67" s="21"/>
      <c r="MY67" s="140"/>
      <c r="MZ67" s="111"/>
      <c r="NC67" s="66"/>
      <c r="ND67" s="21"/>
      <c r="NE67" s="140"/>
      <c r="NF67" s="111"/>
      <c r="NI67" s="66"/>
      <c r="NJ67" s="21"/>
      <c r="NK67" s="140"/>
      <c r="NL67" s="111"/>
      <c r="NO67" s="66"/>
      <c r="NP67" s="21"/>
      <c r="NQ67" s="140"/>
      <c r="NR67" s="111"/>
      <c r="NU67" s="66"/>
      <c r="NV67" s="21"/>
      <c r="NW67" s="140"/>
      <c r="NX67" s="111"/>
      <c r="OA67" s="66"/>
      <c r="OB67" s="21"/>
      <c r="OC67" s="140"/>
      <c r="OD67" s="111"/>
      <c r="OG67" s="66"/>
      <c r="OH67" s="21"/>
      <c r="OI67" s="140"/>
      <c r="OJ67" s="111"/>
      <c r="OM67" s="66"/>
      <c r="ON67" s="21"/>
      <c r="OO67" s="140"/>
      <c r="OP67" s="111"/>
      <c r="OS67" s="66"/>
      <c r="OT67" s="21"/>
      <c r="OU67" s="140"/>
      <c r="OV67" s="111"/>
      <c r="OY67" s="66"/>
      <c r="OZ67" s="21"/>
      <c r="PA67" s="140"/>
      <c r="PB67" s="111"/>
    </row>
    <row r="68" spans="1:418">
      <c r="A68" s="264">
        <v>43959</v>
      </c>
      <c r="B68" s="52" t="s">
        <v>345</v>
      </c>
      <c r="C68" s="262">
        <f>[1]!i_dq_close(C$2,A68)</f>
        <v>4219.0082000000002</v>
      </c>
      <c r="D68" s="263">
        <v>1.294</v>
      </c>
      <c r="E68" s="263"/>
      <c r="G68" s="49">
        <v>44621</v>
      </c>
      <c r="H68" s="28" t="s">
        <v>337</v>
      </c>
      <c r="I68" s="140">
        <f>[1]!i_dq_close(I$2,G68)</f>
        <v>0</v>
      </c>
      <c r="J68">
        <v>0.96599999999999997</v>
      </c>
      <c r="M68" s="66">
        <v>44909</v>
      </c>
      <c r="N68" s="21" t="s">
        <v>1624</v>
      </c>
      <c r="O68" s="140">
        <f>[1]!i_dq_close(O$2,M68)</f>
        <v>4312.3441999999995</v>
      </c>
      <c r="P68" s="111">
        <v>1.29</v>
      </c>
      <c r="S68" s="66">
        <v>44889</v>
      </c>
      <c r="T68" s="21" t="s">
        <v>1630</v>
      </c>
      <c r="U68" s="140">
        <f>[1]!i_dq_close(U$2,S68)</f>
        <v>4155.0478999999996</v>
      </c>
      <c r="V68" s="111">
        <v>0.95909999999999995</v>
      </c>
      <c r="Y68" s="66">
        <v>44887</v>
      </c>
      <c r="Z68" s="21" t="s">
        <v>1630</v>
      </c>
      <c r="AA68" s="140">
        <f>[1]!i_dq_close(AA$2,Y68)</f>
        <v>397.88330000000002</v>
      </c>
      <c r="AB68" s="111">
        <v>1.1475</v>
      </c>
      <c r="AE68" s="66">
        <v>44872</v>
      </c>
      <c r="AF68" s="21" t="s">
        <v>1630</v>
      </c>
      <c r="AG68" s="140">
        <f>[1]!i_dq_close(AG$2,AE68)</f>
        <v>4173.9336999999996</v>
      </c>
      <c r="AH68" s="111">
        <v>2.4037999999999999</v>
      </c>
      <c r="AI68" s="45">
        <v>923488.94</v>
      </c>
      <c r="AK68" s="66">
        <v>44868</v>
      </c>
      <c r="AL68" s="21" t="s">
        <v>1630</v>
      </c>
      <c r="AM68" s="140">
        <f>[1]!i_dq_close(AM$2,AK68)</f>
        <v>4044.2130000000002</v>
      </c>
      <c r="AN68" s="111">
        <v>0.91</v>
      </c>
      <c r="AO68" s="33">
        <v>1122964.6299999999</v>
      </c>
      <c r="AQ68" s="66">
        <v>44855</v>
      </c>
      <c r="AR68" s="21" t="s">
        <v>1621</v>
      </c>
      <c r="AS68" s="140">
        <f>[1]!i_dq_close(AS$2,AQ68)</f>
        <v>4114.6516000000001</v>
      </c>
      <c r="AT68" s="111">
        <v>1.9453</v>
      </c>
      <c r="AW68" s="66">
        <v>44852</v>
      </c>
      <c r="AX68" s="21" t="s">
        <v>1621</v>
      </c>
      <c r="AY68" s="140">
        <f>[1]!i_dq_close(AY$2,AW68)</f>
        <v>410.84199999999998</v>
      </c>
      <c r="AZ68" s="111">
        <v>0.99339999999999995</v>
      </c>
      <c r="BC68" s="66">
        <v>44852</v>
      </c>
      <c r="BD68" s="21" t="s">
        <v>1621</v>
      </c>
      <c r="BE68" s="140">
        <f>[1]!i_dq_close(BE$2,BC68)</f>
        <v>4206.5086000000001</v>
      </c>
      <c r="BF68" s="111">
        <v>0.99509999999999998</v>
      </c>
      <c r="BI68" s="66">
        <v>44830</v>
      </c>
      <c r="BJ68" s="21" t="s">
        <v>1622</v>
      </c>
      <c r="BK68" s="140">
        <f>[1]!i_dq_close(BK$2,BI68)</f>
        <v>4164.3971000000001</v>
      </c>
      <c r="BL68" s="111">
        <v>2.2090000000000001</v>
      </c>
      <c r="BO68" s="66">
        <v>44824</v>
      </c>
      <c r="BP68" s="21" t="s">
        <v>1622</v>
      </c>
      <c r="BQ68" s="140">
        <f>[1]!i_dq_close(BQ$2,BO68)</f>
        <v>4269.9174000000003</v>
      </c>
      <c r="BR68" s="111">
        <v>1.5289999999999999</v>
      </c>
      <c r="BU68" s="66">
        <v>44820</v>
      </c>
      <c r="BV68" s="21" t="s">
        <v>1622</v>
      </c>
      <c r="BW68" s="140">
        <f>[1]!i_dq_close(BW$2,BU68)</f>
        <v>410.16090000000003</v>
      </c>
      <c r="BX68" s="111">
        <v>1.1319999999999999</v>
      </c>
      <c r="CA68" s="66">
        <v>44818</v>
      </c>
      <c r="CB68" s="21" t="s">
        <v>1622</v>
      </c>
      <c r="CC68" s="140">
        <f>[1]!i_dq_close(CC$2,CA68)</f>
        <v>4429.9755999999998</v>
      </c>
      <c r="CD68" s="111">
        <v>1.0851</v>
      </c>
      <c r="CG68" s="66">
        <v>44796</v>
      </c>
      <c r="CH68" s="21" t="s">
        <v>1623</v>
      </c>
      <c r="CI68" s="140">
        <f>[1]!i_dq_close(CI$2,CG68)</f>
        <v>4546.6342000000004</v>
      </c>
      <c r="CJ68" s="111">
        <v>1.6116999999999999</v>
      </c>
      <c r="CM68" s="66">
        <v>44784</v>
      </c>
      <c r="CN68" s="21" t="s">
        <v>1623</v>
      </c>
      <c r="CO68" s="140">
        <f>[1]!i_dq_close(CO$2,CM68)</f>
        <v>20082.43</v>
      </c>
      <c r="CP68" s="111">
        <v>0.94899999999999995</v>
      </c>
      <c r="CS68" s="66">
        <v>44768</v>
      </c>
      <c r="CT68" s="21" t="s">
        <v>638</v>
      </c>
      <c r="CU68" s="140">
        <f>[1]!i_dq_close(CU$2,CS68)</f>
        <v>419.5813</v>
      </c>
      <c r="CV68" s="111">
        <v>1.06</v>
      </c>
      <c r="CY68" s="66">
        <v>44762</v>
      </c>
      <c r="CZ68" s="21" t="s">
        <v>638</v>
      </c>
      <c r="DA68" s="140">
        <f>[1]!i_dq_close(DA$2,CY68)</f>
        <v>4636.8489</v>
      </c>
      <c r="DB68" s="111">
        <v>5.5355999999999996</v>
      </c>
      <c r="DE68" s="66">
        <v>44748</v>
      </c>
      <c r="DF68" s="21" t="s">
        <v>638</v>
      </c>
      <c r="DG68" s="140">
        <f>[1]!i_dq_close(DG$2,DE68)</f>
        <v>4752.6044000000002</v>
      </c>
      <c r="DH68" s="111">
        <v>3.5209999999999999</v>
      </c>
      <c r="DK68" s="66">
        <v>44747</v>
      </c>
      <c r="DL68" s="21" t="s">
        <v>638</v>
      </c>
      <c r="DM68" s="140">
        <f>[1]!i_dq_close(DM$2,DK68)</f>
        <v>4822.6611999999996</v>
      </c>
      <c r="DN68" s="111">
        <v>3.4590000000000001</v>
      </c>
      <c r="DQ68" s="66">
        <v>44743</v>
      </c>
      <c r="DR68" s="21" t="s">
        <v>638</v>
      </c>
      <c r="DS68" s="140">
        <f>[1]!i_dq_close(DS$2,DQ68)</f>
        <v>418.64060000000001</v>
      </c>
      <c r="DT68" s="111">
        <v>1.9729000000000001</v>
      </c>
      <c r="DW68" s="66">
        <v>44741</v>
      </c>
      <c r="DX68" s="21" t="s">
        <v>570</v>
      </c>
      <c r="DY68" s="140">
        <f>[1]!i_dq_close(DY$2,DW68)</f>
        <v>21996.89</v>
      </c>
      <c r="DZ68" s="111">
        <v>2.2080000000000002</v>
      </c>
      <c r="EC68" s="49">
        <v>44713</v>
      </c>
      <c r="ED68" s="21" t="s">
        <v>570</v>
      </c>
      <c r="EE68" s="140">
        <f>[1]!i_dq_close(EE$2,EC68)</f>
        <v>4404.1841000000004</v>
      </c>
      <c r="EF68">
        <v>1.18</v>
      </c>
      <c r="EI68" s="49">
        <v>44692</v>
      </c>
      <c r="EJ68" s="21" t="s">
        <v>345</v>
      </c>
      <c r="EK68" s="140">
        <f>[1]!i_dq_close(EK$2,EI68)</f>
        <v>19824.57</v>
      </c>
      <c r="EL68">
        <v>1.722</v>
      </c>
      <c r="EO68" s="49">
        <v>44658</v>
      </c>
      <c r="EP68" s="28" t="s">
        <v>334</v>
      </c>
      <c r="EQ68" s="140">
        <f>[1]!i_dq_close(EQ$2,EO68)</f>
        <v>4542.1463999999996</v>
      </c>
      <c r="ER68">
        <v>0.94</v>
      </c>
      <c r="EU68" s="49">
        <v>44648</v>
      </c>
      <c r="EV68" s="28" t="s">
        <v>337</v>
      </c>
      <c r="EW68" s="140">
        <f>[1]!i_dq_close(EW$2,EU68)</f>
        <v>4503.0712000000003</v>
      </c>
      <c r="EX68">
        <v>0.96299999999999997</v>
      </c>
      <c r="FA68" s="49">
        <v>44644</v>
      </c>
      <c r="FB68" s="28" t="s">
        <v>337</v>
      </c>
      <c r="FC68" s="140">
        <f>[1]!i_dq_close(FC$2,FA68)</f>
        <v>4598.1666999999998</v>
      </c>
      <c r="FD68">
        <v>0.94799999999999995</v>
      </c>
      <c r="FG68" s="49">
        <v>44641</v>
      </c>
      <c r="FH68" s="28" t="s">
        <v>337</v>
      </c>
      <c r="FI68" s="140">
        <f>[1]!i_dq_close(FI$2,FG68)</f>
        <v>4606.8625000000002</v>
      </c>
      <c r="FJ68">
        <v>1.0417000000000001</v>
      </c>
      <c r="FM68" s="49">
        <v>44637</v>
      </c>
      <c r="FN68" s="28" t="s">
        <v>337</v>
      </c>
      <c r="FO68" s="140">
        <f>[1]!i_dq_close(FO$2,FM68)</f>
        <v>4573.6431000000002</v>
      </c>
      <c r="FP68">
        <v>1.3471</v>
      </c>
      <c r="FS68" s="49">
        <v>44631</v>
      </c>
      <c r="FT68" s="28" t="s">
        <v>337</v>
      </c>
      <c r="FU68" s="140">
        <f>[1]!i_dq_close(FU$2,FS68)</f>
        <v>402.81330000000003</v>
      </c>
      <c r="FV68">
        <v>1.1975</v>
      </c>
      <c r="FY68" s="49">
        <v>44589</v>
      </c>
      <c r="FZ68" s="28" t="s">
        <v>346</v>
      </c>
      <c r="GA68" s="140">
        <f>[1]!i_dq_close(GA$2,FY68)</f>
        <v>4896.0119000000004</v>
      </c>
      <c r="GB68">
        <v>1.4440999999999999</v>
      </c>
      <c r="GE68" s="49">
        <v>44589</v>
      </c>
      <c r="GF68" s="28" t="s">
        <v>346</v>
      </c>
      <c r="GG68" s="140">
        <f>[1]!i_dq_close(GG$2,GE68)</f>
        <v>3035.5628999999999</v>
      </c>
      <c r="GH68">
        <v>0.95479999999999998</v>
      </c>
      <c r="GK68" s="49">
        <v>44568</v>
      </c>
      <c r="GL68" s="28" t="s">
        <v>346</v>
      </c>
      <c r="GM68" s="140">
        <f>[1]!i_dq_close(GM$2,GK68)</f>
        <v>5212.2539999999999</v>
      </c>
      <c r="GN68">
        <v>5.53</v>
      </c>
      <c r="GQ68" s="49">
        <v>44553</v>
      </c>
      <c r="GR68" s="20" t="s">
        <v>336</v>
      </c>
      <c r="GS68" s="140">
        <f>[1]!i_dq_close(GS$2,GQ68)</f>
        <v>23193.64</v>
      </c>
      <c r="GT68">
        <v>1.0013000000000001</v>
      </c>
      <c r="GW68" s="49">
        <v>44553</v>
      </c>
      <c r="GX68" s="21" t="s">
        <v>336</v>
      </c>
      <c r="GY68" s="140">
        <f>[1]!i_dq_close(GY$2,GW68)</f>
        <v>5344.2071999999998</v>
      </c>
      <c r="GZ68">
        <v>2.7602000000000002</v>
      </c>
      <c r="HC68" s="49">
        <v>44544</v>
      </c>
      <c r="HD68" s="141" t="s">
        <v>336</v>
      </c>
      <c r="HE68" s="140">
        <f>[1]!i_dq_close(HE$2,HC68)</f>
        <v>5424.8608000000004</v>
      </c>
      <c r="HF68">
        <v>5.9859999999999998</v>
      </c>
      <c r="HI68" s="49">
        <v>44518</v>
      </c>
      <c r="HJ68" s="141" t="s">
        <v>342</v>
      </c>
      <c r="HK68" s="140">
        <f>[1]!i_dq_close(HK$2,HI68)</f>
        <v>25319.72</v>
      </c>
      <c r="HL68">
        <v>0.92300000000000004</v>
      </c>
      <c r="HO68" s="58">
        <v>44461</v>
      </c>
      <c r="HP68" s="20" t="s">
        <v>340</v>
      </c>
      <c r="HQ68" s="140">
        <f>[1]!i_dq_close(HQ$2,HO68)</f>
        <v>5262.8028999999997</v>
      </c>
      <c r="HR68" s="21">
        <v>1.3895999999999999</v>
      </c>
      <c r="HS68" s="33"/>
      <c r="HU68" s="58">
        <v>44918</v>
      </c>
      <c r="HV68" s="20" t="s">
        <v>1624</v>
      </c>
      <c r="HW68" s="140">
        <f>[1]!i_dq_close(HW$2,HU68)</f>
        <v>4149.107</v>
      </c>
      <c r="HX68" s="21">
        <v>1.4790000000000001</v>
      </c>
      <c r="HY68" s="33"/>
      <c r="IA68" s="58">
        <v>44930</v>
      </c>
      <c r="IB68" s="141" t="s">
        <v>1626</v>
      </c>
      <c r="IC68" s="140">
        <f>[1]!i_dq_close(IC$2,IA68)</f>
        <v>4235.9718999999996</v>
      </c>
      <c r="ID68" s="21">
        <v>1.0209999999999999</v>
      </c>
      <c r="IE68" s="33"/>
      <c r="IG68" s="58">
        <v>44944</v>
      </c>
      <c r="IH68" s="141" t="s">
        <v>1626</v>
      </c>
      <c r="II68" s="140">
        <f>[1]!i_dq_close(II$2,IG68)</f>
        <v>4464.3689999999997</v>
      </c>
      <c r="IJ68" s="21">
        <v>2.181</v>
      </c>
      <c r="IK68" s="33"/>
      <c r="IM68" s="58">
        <v>44960</v>
      </c>
      <c r="IN68" s="141" t="s">
        <v>348</v>
      </c>
      <c r="IO68" s="140">
        <f>[1]!i_dq_close(IO$2,IM68)</f>
        <v>4508.5767999999998</v>
      </c>
      <c r="IP68" s="21">
        <v>1.0670999999999999</v>
      </c>
      <c r="IQ68" s="33"/>
      <c r="IS68" s="58"/>
      <c r="IT68" s="20"/>
      <c r="IU68" s="140"/>
      <c r="IV68" s="21"/>
      <c r="IW68" s="33"/>
      <c r="IY68" s="58"/>
      <c r="IZ68" s="20"/>
      <c r="JA68" s="140"/>
      <c r="JB68" s="21"/>
      <c r="JC68" s="33"/>
      <c r="JE68" s="58"/>
      <c r="JF68" s="20"/>
      <c r="JG68" s="140"/>
      <c r="JH68" s="21"/>
      <c r="JI68" s="33"/>
      <c r="JK68" s="66"/>
      <c r="JL68" s="21"/>
      <c r="JM68" s="140"/>
      <c r="JN68" s="111"/>
      <c r="JQ68" s="66"/>
      <c r="JR68" s="21"/>
      <c r="JS68" s="140"/>
      <c r="JT68" s="111"/>
      <c r="JW68" s="66"/>
      <c r="JX68" s="21"/>
      <c r="JY68" s="140"/>
      <c r="JZ68" s="111"/>
      <c r="KC68" s="66"/>
      <c r="KD68" s="21"/>
      <c r="KE68" s="140"/>
      <c r="KF68" s="111"/>
      <c r="KI68" s="66"/>
      <c r="KJ68" s="21"/>
      <c r="KK68" s="140"/>
      <c r="KL68" s="111"/>
      <c r="KO68" s="66"/>
      <c r="KP68" s="21"/>
      <c r="KQ68" s="140"/>
      <c r="KR68" s="111"/>
      <c r="KU68" s="66"/>
      <c r="KV68" s="21"/>
      <c r="KW68" s="140"/>
      <c r="KX68" s="111"/>
      <c r="LA68" s="66"/>
      <c r="LB68" s="21"/>
      <c r="LC68" s="140"/>
      <c r="LD68" s="111"/>
      <c r="LG68" s="66"/>
      <c r="LH68" s="21"/>
      <c r="LI68" s="140"/>
      <c r="LJ68" s="111"/>
      <c r="LM68" s="66"/>
      <c r="LN68" s="21"/>
      <c r="LO68" s="140"/>
      <c r="LP68" s="111"/>
      <c r="LS68" s="66"/>
      <c r="LT68" s="21"/>
      <c r="LU68" s="140"/>
      <c r="LV68" s="111"/>
      <c r="LY68" s="66"/>
      <c r="LZ68" s="21"/>
      <c r="MA68" s="140"/>
      <c r="MB68" s="111"/>
      <c r="ME68" s="66"/>
      <c r="MF68" s="21"/>
      <c r="MG68" s="140"/>
      <c r="MH68" s="111"/>
      <c r="MK68" s="66"/>
      <c r="ML68" s="21"/>
      <c r="MM68" s="140"/>
      <c r="MN68" s="111"/>
      <c r="MQ68" s="66"/>
      <c r="MR68" s="21"/>
      <c r="MS68" s="140"/>
      <c r="MT68" s="111"/>
      <c r="MW68" s="66"/>
      <c r="MX68" s="21"/>
      <c r="MY68" s="140"/>
      <c r="MZ68" s="111"/>
      <c r="NC68" s="66"/>
      <c r="ND68" s="21"/>
      <c r="NE68" s="140"/>
      <c r="NF68" s="111"/>
      <c r="NI68" s="66"/>
      <c r="NJ68" s="21"/>
      <c r="NK68" s="140"/>
      <c r="NL68" s="111"/>
      <c r="NO68" s="66"/>
      <c r="NP68" s="21"/>
      <c r="NQ68" s="140"/>
      <c r="NR68" s="111"/>
      <c r="NU68" s="66"/>
      <c r="NV68" s="21"/>
      <c r="NW68" s="140"/>
      <c r="NX68" s="111"/>
      <c r="OA68" s="66"/>
      <c r="OB68" s="21"/>
      <c r="OC68" s="140"/>
      <c r="OD68" s="111"/>
      <c r="OG68" s="66"/>
      <c r="OH68" s="21"/>
      <c r="OI68" s="140"/>
      <c r="OJ68" s="111"/>
      <c r="OM68" s="66"/>
      <c r="ON68" s="21"/>
      <c r="OO68" s="140"/>
      <c r="OP68" s="111"/>
      <c r="OS68" s="66"/>
      <c r="OT68" s="21"/>
      <c r="OU68" s="140"/>
      <c r="OV68" s="111"/>
      <c r="OY68" s="66"/>
      <c r="OZ68" s="21"/>
      <c r="PA68" s="140"/>
      <c r="PB68" s="111"/>
    </row>
    <row r="69" spans="1:418">
      <c r="A69" s="264">
        <v>43962</v>
      </c>
      <c r="B69" s="52" t="s">
        <v>345</v>
      </c>
      <c r="C69" s="262">
        <f>[1]!i_dq_close(C$2,A69)</f>
        <v>4214.0488999999998</v>
      </c>
      <c r="D69" s="263">
        <v>1.292</v>
      </c>
      <c r="E69" s="263"/>
      <c r="G69" s="49">
        <v>44622</v>
      </c>
      <c r="H69" s="28" t="s">
        <v>337</v>
      </c>
      <c r="I69" s="140">
        <f>[1]!i_dq_close(I$2,G69)</f>
        <v>0</v>
      </c>
      <c r="J69">
        <v>0.96499999999999997</v>
      </c>
      <c r="M69" s="66">
        <v>44910</v>
      </c>
      <c r="N69" s="21" t="s">
        <v>1624</v>
      </c>
      <c r="O69" s="140">
        <f>[1]!i_dq_close(O$2,M69)</f>
        <v>4311.0010000000002</v>
      </c>
      <c r="P69" s="111">
        <v>1.2929999999999999</v>
      </c>
      <c r="S69" s="66">
        <v>44890</v>
      </c>
      <c r="T69" s="21" t="s">
        <v>1630</v>
      </c>
      <c r="U69" s="140">
        <f>[1]!i_dq_close(U$2,S69)</f>
        <v>4164.7946000000002</v>
      </c>
      <c r="V69" s="111">
        <v>0.95689999999999997</v>
      </c>
      <c r="Y69" s="66">
        <v>44888</v>
      </c>
      <c r="Z69" s="21" t="s">
        <v>1630</v>
      </c>
      <c r="AA69" s="140">
        <f>[1]!i_dq_close(AA$2,Y69)</f>
        <v>398.34660000000002</v>
      </c>
      <c r="AB69" s="111">
        <v>1.151</v>
      </c>
      <c r="AE69" s="66">
        <v>44873</v>
      </c>
      <c r="AF69" s="21" t="s">
        <v>1630</v>
      </c>
      <c r="AG69" s="140">
        <f>[1]!i_dq_close(AG$2,AE69)</f>
        <v>4151.4648999999999</v>
      </c>
      <c r="AH69" s="111">
        <v>2.423</v>
      </c>
      <c r="AI69" s="45">
        <v>923488.94</v>
      </c>
      <c r="AK69" s="66">
        <v>44869</v>
      </c>
      <c r="AL69" s="21" t="s">
        <v>1630</v>
      </c>
      <c r="AM69" s="140">
        <f>[1]!i_dq_close(AM$2,AK69)</f>
        <v>4165.8909000000003</v>
      </c>
      <c r="AN69" s="111">
        <v>0.91900000000000004</v>
      </c>
      <c r="AO69" s="33">
        <v>1122964.6299999999</v>
      </c>
      <c r="AQ69" s="66">
        <v>44858</v>
      </c>
      <c r="AR69" s="21" t="s">
        <v>1621</v>
      </c>
      <c r="AS69" s="140">
        <f>[1]!i_dq_close(AS$2,AQ69)</f>
        <v>4014.5981000000002</v>
      </c>
      <c r="AT69" s="111">
        <v>1.9426000000000001</v>
      </c>
      <c r="AW69" s="66">
        <v>44853</v>
      </c>
      <c r="AX69" s="21" t="s">
        <v>1621</v>
      </c>
      <c r="AY69" s="140">
        <f>[1]!i_dq_close(AY$2,AW69)</f>
        <v>409.22109999999998</v>
      </c>
      <c r="AZ69" s="111">
        <v>0.99099999999999999</v>
      </c>
      <c r="BC69" s="66">
        <v>44853</v>
      </c>
      <c r="BD69" s="21" t="s">
        <v>1621</v>
      </c>
      <c r="BE69" s="140">
        <f>[1]!i_dq_close(BE$2,BC69)</f>
        <v>4144.9251000000004</v>
      </c>
      <c r="BF69" s="111">
        <v>1.0002</v>
      </c>
      <c r="BI69" s="66">
        <v>44831</v>
      </c>
      <c r="BJ69" s="21" t="s">
        <v>1622</v>
      </c>
      <c r="BK69" s="140">
        <f>[1]!i_dq_close(BK$2,BI69)</f>
        <v>4230.0271000000002</v>
      </c>
      <c r="BL69" s="111">
        <v>2.21</v>
      </c>
      <c r="BO69" s="66">
        <v>44825</v>
      </c>
      <c r="BP69" s="21" t="s">
        <v>1622</v>
      </c>
      <c r="BQ69" s="140">
        <f>[1]!i_dq_close(BQ$2,BO69)</f>
        <v>4249.7790000000005</v>
      </c>
      <c r="BR69" s="111">
        <v>1.522</v>
      </c>
      <c r="BU69" s="66">
        <v>44823</v>
      </c>
      <c r="BV69" s="21" t="s">
        <v>1622</v>
      </c>
      <c r="BW69" s="140">
        <f>[1]!i_dq_close(BW$2,BU69)</f>
        <v>409.22129999999999</v>
      </c>
      <c r="BX69" s="111">
        <v>1.1294999999999999</v>
      </c>
      <c r="CA69" s="66">
        <v>44819</v>
      </c>
      <c r="CB69" s="21" t="s">
        <v>1622</v>
      </c>
      <c r="CC69" s="140">
        <f>[1]!i_dq_close(CC$2,CA69)</f>
        <v>4373.4669999999996</v>
      </c>
      <c r="CD69" s="111">
        <v>1.0783</v>
      </c>
      <c r="CG69" s="66">
        <v>44797</v>
      </c>
      <c r="CH69" s="21" t="s">
        <v>1623</v>
      </c>
      <c r="CI69" s="140">
        <f>[1]!i_dq_close(CI$2,CG69)</f>
        <v>4450.0689000000002</v>
      </c>
      <c r="CJ69" s="111">
        <v>1.5725</v>
      </c>
      <c r="CM69" s="66">
        <v>44785</v>
      </c>
      <c r="CN69" s="21" t="s">
        <v>1623</v>
      </c>
      <c r="CO69" s="140">
        <f>[1]!i_dq_close(CO$2,CM69)</f>
        <v>20175.62</v>
      </c>
      <c r="CP69" s="111">
        <v>0.95</v>
      </c>
      <c r="CS69" s="66">
        <v>44769</v>
      </c>
      <c r="CT69" s="21" t="s">
        <v>638</v>
      </c>
      <c r="CU69" s="140">
        <f>[1]!i_dq_close(CU$2,CS69)</f>
        <v>421.49</v>
      </c>
      <c r="CV69" s="111">
        <v>1.0640000000000001</v>
      </c>
      <c r="CY69" s="66">
        <v>44763</v>
      </c>
      <c r="CZ69" s="21" t="s">
        <v>638</v>
      </c>
      <c r="DA69" s="140">
        <f>[1]!i_dq_close(DA$2,CY69)</f>
        <v>4586.6541999999999</v>
      </c>
      <c r="DB69" s="111">
        <v>5.4945000000000004</v>
      </c>
      <c r="DE69" s="66">
        <v>44749</v>
      </c>
      <c r="DF69" s="21" t="s">
        <v>638</v>
      </c>
      <c r="DG69" s="140">
        <f>[1]!i_dq_close(DG$2,DE69)</f>
        <v>4774.6517999999996</v>
      </c>
      <c r="DH69" s="111">
        <v>3.5569999999999999</v>
      </c>
      <c r="DK69" s="66">
        <v>44748</v>
      </c>
      <c r="DL69" s="21" t="s">
        <v>638</v>
      </c>
      <c r="DM69" s="140">
        <f>[1]!i_dq_close(DM$2,DK69)</f>
        <v>4752.6044000000002</v>
      </c>
      <c r="DN69" s="111">
        <v>3.4422000000000001</v>
      </c>
      <c r="DQ69" s="66">
        <v>44746</v>
      </c>
      <c r="DR69" s="21" t="s">
        <v>638</v>
      </c>
      <c r="DS69" s="140">
        <f>[1]!i_dq_close(DS$2,DQ69)</f>
        <v>420.86349999999999</v>
      </c>
      <c r="DT69" s="111">
        <v>1.9734</v>
      </c>
      <c r="DW69" s="66">
        <v>44742</v>
      </c>
      <c r="DX69" s="21" t="s">
        <v>570</v>
      </c>
      <c r="DY69" s="140">
        <f>[1]!i_dq_close(DY$2,DW69)</f>
        <v>21859.79</v>
      </c>
      <c r="DZ69" s="111">
        <v>2.214</v>
      </c>
      <c r="EC69" s="49">
        <v>44714</v>
      </c>
      <c r="ED69" s="21" t="s">
        <v>570</v>
      </c>
      <c r="EE69" s="140">
        <f>[1]!i_dq_close(EE$2,EC69)</f>
        <v>4418.9745999999996</v>
      </c>
      <c r="EF69">
        <v>1.1970000000000001</v>
      </c>
      <c r="EI69" s="49">
        <v>44693</v>
      </c>
      <c r="EJ69" s="21" t="s">
        <v>345</v>
      </c>
      <c r="EK69" s="140">
        <f>[1]!i_dq_close(EK$2,EI69)</f>
        <v>19380.34</v>
      </c>
      <c r="EL69">
        <v>1.694</v>
      </c>
      <c r="EO69" s="49">
        <v>44659</v>
      </c>
      <c r="EP69" s="28" t="s">
        <v>334</v>
      </c>
      <c r="EQ69" s="140">
        <f>[1]!i_dq_close(EQ$2,EO69)</f>
        <v>4560.3894</v>
      </c>
      <c r="ER69">
        <v>0.92700000000000005</v>
      </c>
      <c r="EU69" s="49">
        <v>44649</v>
      </c>
      <c r="EV69" s="28" t="s">
        <v>337</v>
      </c>
      <c r="EW69" s="140">
        <f>[1]!i_dq_close(EW$2,EU69)</f>
        <v>4486.0407999999998</v>
      </c>
      <c r="EX69">
        <v>0.96160000000000001</v>
      </c>
      <c r="FA69" s="49">
        <v>44645</v>
      </c>
      <c r="FB69" s="28" t="s">
        <v>337</v>
      </c>
      <c r="FC69" s="140">
        <f>[1]!i_dq_close(FC$2,FA69)</f>
        <v>4521.9026000000003</v>
      </c>
      <c r="FD69">
        <v>0.94399999999999995</v>
      </c>
      <c r="FG69" s="49">
        <v>44642</v>
      </c>
      <c r="FH69" s="28" t="s">
        <v>337</v>
      </c>
      <c r="FI69" s="140">
        <f>[1]!i_dq_close(FI$2,FG69)</f>
        <v>4603.8818000000001</v>
      </c>
      <c r="FJ69">
        <v>1.0388999999999999</v>
      </c>
      <c r="FM69" s="49">
        <v>44638</v>
      </c>
      <c r="FN69" s="28" t="s">
        <v>337</v>
      </c>
      <c r="FO69" s="140">
        <f>[1]!i_dq_close(FO$2,FM69)</f>
        <v>4608.0868</v>
      </c>
      <c r="FP69">
        <v>1.3794999999999999</v>
      </c>
      <c r="FS69" s="49">
        <v>44634</v>
      </c>
      <c r="FT69" s="28" t="s">
        <v>337</v>
      </c>
      <c r="FU69" s="140">
        <f>[1]!i_dq_close(FU$2,FS69)</f>
        <v>400.26490000000001</v>
      </c>
      <c r="FV69">
        <v>1.1919999999999999</v>
      </c>
      <c r="FY69" s="49">
        <v>44599</v>
      </c>
      <c r="FZ69" s="28" t="s">
        <v>348</v>
      </c>
      <c r="GA69" s="140">
        <f>[1]!i_dq_close(GA$2,FY69)</f>
        <v>4970.5223999999998</v>
      </c>
      <c r="GB69">
        <v>1.4623999999999999</v>
      </c>
      <c r="GE69" s="49">
        <v>44599</v>
      </c>
      <c r="GF69" s="28" t="s">
        <v>348</v>
      </c>
      <c r="GG69" s="140">
        <f>[1]!i_dq_close(GG$2,GE69)</f>
        <v>3049.6680000000001</v>
      </c>
      <c r="GH69">
        <v>0.95750000000000002</v>
      </c>
      <c r="GK69" s="49">
        <v>44571</v>
      </c>
      <c r="GL69" s="28" t="s">
        <v>346</v>
      </c>
      <c r="GM69" s="140">
        <f>[1]!i_dq_close(GM$2,GK69)</f>
        <v>5232.8054000000002</v>
      </c>
      <c r="GN69">
        <v>5.4379999999999997</v>
      </c>
      <c r="GQ69" s="49">
        <v>44554</v>
      </c>
      <c r="GR69" s="20" t="s">
        <v>336</v>
      </c>
      <c r="GS69" s="140">
        <f>[1]!i_dq_close(GS$2,GQ69)</f>
        <v>23223.759999999998</v>
      </c>
      <c r="GT69">
        <v>1.0062</v>
      </c>
      <c r="GW69" s="49">
        <v>44554</v>
      </c>
      <c r="GX69" s="21" t="s">
        <v>336</v>
      </c>
      <c r="GY69" s="140">
        <f>[1]!i_dq_close(GY$2,GW69)</f>
        <v>5311.5119999999997</v>
      </c>
      <c r="GZ69">
        <v>2.7267000000000001</v>
      </c>
      <c r="HC69" s="49">
        <v>44545</v>
      </c>
      <c r="HD69" s="141" t="s">
        <v>336</v>
      </c>
      <c r="HE69" s="140">
        <f>[1]!i_dq_close(HE$2,HC69)</f>
        <v>5387.1535000000003</v>
      </c>
      <c r="HF69">
        <v>6.0060000000000002</v>
      </c>
      <c r="HI69" s="49">
        <v>44519</v>
      </c>
      <c r="HJ69" s="141" t="s">
        <v>342</v>
      </c>
      <c r="HK69" s="140">
        <f>[1]!i_dq_close(HK$2,HI69)</f>
        <v>25049.97</v>
      </c>
      <c r="HL69">
        <v>0.93200000000000005</v>
      </c>
      <c r="HO69" s="58">
        <v>44462</v>
      </c>
      <c r="HP69" s="20" t="s">
        <v>340</v>
      </c>
      <c r="HQ69" s="140">
        <f>[1]!i_dq_close(HQ$2,HO69)</f>
        <v>5297.2192999999997</v>
      </c>
      <c r="HR69" s="21">
        <v>1.3884000000000001</v>
      </c>
      <c r="HS69" s="33"/>
      <c r="HU69" s="58">
        <v>44921</v>
      </c>
      <c r="HV69" s="20" t="s">
        <v>1624</v>
      </c>
      <c r="HW69" s="140">
        <f>[1]!i_dq_close(HW$2,HU69)</f>
        <v>4176.0355</v>
      </c>
      <c r="HX69" s="21">
        <v>1.534</v>
      </c>
      <c r="HY69" s="33"/>
      <c r="IA69" s="58">
        <v>44931</v>
      </c>
      <c r="IB69" s="141" t="s">
        <v>1626</v>
      </c>
      <c r="IC69" s="140">
        <f>[1]!i_dq_close(IC$2,IA69)</f>
        <v>4307.7605999999996</v>
      </c>
      <c r="ID69" s="21">
        <v>1.0349999999999999</v>
      </c>
      <c r="IE69" s="33"/>
      <c r="IG69" s="58">
        <v>44945</v>
      </c>
      <c r="IH69" s="141" t="s">
        <v>1626</v>
      </c>
      <c r="II69" s="140">
        <f>[1]!i_dq_close(II$2,IG69)</f>
        <v>4494.8031000000001</v>
      </c>
      <c r="IJ69" s="21">
        <v>2.1896</v>
      </c>
      <c r="IK69" s="33"/>
      <c r="IM69" s="58"/>
      <c r="IN69" s="20"/>
      <c r="IO69" s="140"/>
      <c r="IP69" s="21"/>
      <c r="IQ69" s="33"/>
      <c r="IS69" s="58"/>
      <c r="IT69" s="20"/>
      <c r="IU69" s="140"/>
      <c r="IV69" s="21"/>
      <c r="IW69" s="33"/>
      <c r="IY69" s="58"/>
      <c r="IZ69" s="20"/>
      <c r="JA69" s="140"/>
      <c r="JB69" s="21"/>
      <c r="JC69" s="33"/>
      <c r="JE69" s="58"/>
      <c r="JF69" s="20"/>
      <c r="JG69" s="140"/>
      <c r="JH69" s="21"/>
      <c r="JI69" s="33"/>
      <c r="JK69" s="66"/>
      <c r="JL69" s="21"/>
      <c r="JM69" s="140"/>
      <c r="JN69" s="111"/>
      <c r="JQ69" s="66"/>
      <c r="JR69" s="21"/>
      <c r="JS69" s="140"/>
      <c r="JT69" s="111"/>
      <c r="JW69" s="66"/>
      <c r="JX69" s="21"/>
      <c r="JY69" s="140"/>
      <c r="JZ69" s="111"/>
      <c r="KC69" s="66"/>
      <c r="KD69" s="21"/>
      <c r="KE69" s="140"/>
      <c r="KF69" s="111"/>
      <c r="KI69" s="66"/>
      <c r="KJ69" s="21"/>
      <c r="KK69" s="140"/>
      <c r="KL69" s="111"/>
      <c r="KO69" s="66"/>
      <c r="KP69" s="21"/>
      <c r="KQ69" s="140"/>
      <c r="KR69" s="111"/>
      <c r="KU69" s="66"/>
      <c r="KV69" s="21"/>
      <c r="KW69" s="140"/>
      <c r="KX69" s="111"/>
      <c r="LA69" s="66"/>
      <c r="LB69" s="21"/>
      <c r="LC69" s="140"/>
      <c r="LD69" s="111"/>
      <c r="LG69" s="66"/>
      <c r="LH69" s="21"/>
      <c r="LI69" s="140"/>
      <c r="LJ69" s="111"/>
      <c r="LM69" s="66"/>
      <c r="LN69" s="21"/>
      <c r="LO69" s="140"/>
      <c r="LP69" s="111"/>
      <c r="LS69" s="66"/>
      <c r="LT69" s="21"/>
      <c r="LU69" s="140"/>
      <c r="LV69" s="111"/>
      <c r="LY69" s="66"/>
      <c r="LZ69" s="21"/>
      <c r="MA69" s="140"/>
      <c r="MB69" s="111"/>
      <c r="ME69" s="66"/>
      <c r="MF69" s="21"/>
      <c r="MG69" s="140"/>
      <c r="MH69" s="111"/>
      <c r="MK69" s="66"/>
      <c r="ML69" s="21"/>
      <c r="MM69" s="140"/>
      <c r="MN69" s="111"/>
      <c r="MQ69" s="66"/>
      <c r="MR69" s="21"/>
      <c r="MS69" s="140"/>
      <c r="MT69" s="111"/>
      <c r="MW69" s="66"/>
      <c r="MX69" s="21"/>
      <c r="MY69" s="140"/>
      <c r="MZ69" s="111"/>
      <c r="NC69" s="66"/>
      <c r="ND69" s="21"/>
      <c r="NE69" s="140"/>
      <c r="NF69" s="111"/>
      <c r="NI69" s="66"/>
      <c r="NJ69" s="21"/>
      <c r="NK69" s="140"/>
      <c r="NL69" s="111"/>
      <c r="NO69" s="66"/>
      <c r="NP69" s="21"/>
      <c r="NQ69" s="140"/>
      <c r="NR69" s="111"/>
      <c r="NU69" s="66"/>
      <c r="NV69" s="21"/>
      <c r="NW69" s="140"/>
      <c r="NX69" s="111"/>
      <c r="OA69" s="66"/>
      <c r="OB69" s="21"/>
      <c r="OC69" s="140"/>
      <c r="OD69" s="111"/>
      <c r="OG69" s="66"/>
      <c r="OH69" s="21"/>
      <c r="OI69" s="140"/>
      <c r="OJ69" s="111"/>
      <c r="OM69" s="66"/>
      <c r="ON69" s="21"/>
      <c r="OO69" s="140"/>
      <c r="OP69" s="111"/>
      <c r="OS69" s="66"/>
      <c r="OT69" s="21"/>
      <c r="OU69" s="140"/>
      <c r="OV69" s="111"/>
      <c r="OY69" s="66"/>
      <c r="OZ69" s="21"/>
      <c r="PA69" s="140"/>
      <c r="PB69" s="111"/>
    </row>
    <row r="70" spans="1:418">
      <c r="A70" s="264">
        <v>43963</v>
      </c>
      <c r="B70" s="52" t="s">
        <v>345</v>
      </c>
      <c r="C70" s="262">
        <f>[1]!i_dq_close(C$2,A70)</f>
        <v>4217.2322999999997</v>
      </c>
      <c r="D70" s="263">
        <v>1.2949999999999999</v>
      </c>
      <c r="E70" s="263"/>
      <c r="G70" s="49">
        <v>44623</v>
      </c>
      <c r="H70" s="28" t="s">
        <v>337</v>
      </c>
      <c r="I70" s="140">
        <f>[1]!i_dq_close(I$2,G70)</f>
        <v>0</v>
      </c>
      <c r="J70">
        <v>0.95199999999999996</v>
      </c>
      <c r="M70" s="66">
        <v>44911</v>
      </c>
      <c r="N70" s="21" t="s">
        <v>1624</v>
      </c>
      <c r="O70" s="140">
        <f>[1]!i_dq_close(O$2,M70)</f>
        <v>4307.5222999999996</v>
      </c>
      <c r="P70" s="111">
        <v>1.2849999999999999</v>
      </c>
      <c r="S70" s="66">
        <v>44893</v>
      </c>
      <c r="T70" s="21" t="s">
        <v>1630</v>
      </c>
      <c r="U70" s="140">
        <f>[1]!i_dq_close(U$2,S70)</f>
        <v>4124.2883000000002</v>
      </c>
      <c r="V70" s="111">
        <v>0.95730000000000004</v>
      </c>
      <c r="Y70" s="66">
        <v>44889</v>
      </c>
      <c r="Z70" s="21" t="s">
        <v>1630</v>
      </c>
      <c r="AA70" s="140">
        <f>[1]!i_dq_close(AA$2,Y70)</f>
        <v>399.82990000000001</v>
      </c>
      <c r="AB70" s="111">
        <v>1.155</v>
      </c>
      <c r="AE70" s="66">
        <v>44874</v>
      </c>
      <c r="AF70" s="21" t="s">
        <v>1630</v>
      </c>
      <c r="AG70" s="140">
        <f>[1]!i_dq_close(AG$2,AE70)</f>
        <v>4120.4669999999996</v>
      </c>
      <c r="AH70" s="111">
        <v>2.4264999999999999</v>
      </c>
      <c r="AI70" s="45">
        <v>923488.94</v>
      </c>
      <c r="AK70" s="66">
        <v>44872</v>
      </c>
      <c r="AL70" s="21" t="s">
        <v>1630</v>
      </c>
      <c r="AM70" s="140">
        <f>[1]!i_dq_close(AM$2,AK70)</f>
        <v>4173.9336999999996</v>
      </c>
      <c r="AN70" s="111">
        <v>0.92</v>
      </c>
      <c r="AO70" s="33">
        <v>1122964.6299999999</v>
      </c>
      <c r="AQ70" s="66">
        <v>44859</v>
      </c>
      <c r="AR70" s="21" t="s">
        <v>1621</v>
      </c>
      <c r="AS70" s="140">
        <f>[1]!i_dq_close(AS$2,AQ70)</f>
        <v>4004.9411</v>
      </c>
      <c r="AT70" s="111">
        <v>1.9458</v>
      </c>
      <c r="AW70" s="66">
        <v>44854</v>
      </c>
      <c r="AX70" s="21" t="s">
        <v>1621</v>
      </c>
      <c r="AY70" s="140">
        <f>[1]!i_dq_close(AY$2,AW70)</f>
        <v>406.81330000000003</v>
      </c>
      <c r="AZ70" s="111">
        <v>0.98729999999999996</v>
      </c>
      <c r="BC70" s="66">
        <v>44854</v>
      </c>
      <c r="BD70" s="21" t="s">
        <v>1621</v>
      </c>
      <c r="BE70" s="140">
        <f>[1]!i_dq_close(BE$2,BC70)</f>
        <v>4123.0456999999997</v>
      </c>
      <c r="BF70" s="111">
        <v>0.99099999999999999</v>
      </c>
      <c r="BI70" s="66">
        <v>44832</v>
      </c>
      <c r="BJ70" s="21" t="s">
        <v>1622</v>
      </c>
      <c r="BK70" s="140">
        <f>[1]!i_dq_close(BK$2,BI70)</f>
        <v>4151.3467000000001</v>
      </c>
      <c r="BL70" s="111">
        <v>2.2050000000000001</v>
      </c>
      <c r="BO70" s="66">
        <v>44826</v>
      </c>
      <c r="BP70" s="21" t="s">
        <v>1622</v>
      </c>
      <c r="BQ70" s="140">
        <f>[1]!i_dq_close(BQ$2,BO70)</f>
        <v>4219.4538000000002</v>
      </c>
      <c r="BR70" s="111">
        <v>1.514</v>
      </c>
      <c r="BU70" s="66">
        <v>44824</v>
      </c>
      <c r="BV70" s="21" t="s">
        <v>1622</v>
      </c>
      <c r="BW70" s="140">
        <f>[1]!i_dq_close(BW$2,BU70)</f>
        <v>410.65890000000002</v>
      </c>
      <c r="BX70" s="111">
        <v>1.1394</v>
      </c>
      <c r="CA70" s="66">
        <v>44820</v>
      </c>
      <c r="CB70" s="21" t="s">
        <v>1622</v>
      </c>
      <c r="CC70" s="140">
        <f>[1]!i_dq_close(CC$2,CA70)</f>
        <v>4269.1180000000004</v>
      </c>
      <c r="CD70" s="111">
        <v>1.0783</v>
      </c>
      <c r="CG70" s="66">
        <v>44798</v>
      </c>
      <c r="CH70" s="21" t="s">
        <v>1623</v>
      </c>
      <c r="CI70" s="140">
        <f>[1]!i_dq_close(CI$2,CG70)</f>
        <v>4484.4516999999996</v>
      </c>
      <c r="CJ70" s="111">
        <v>1.5962000000000001</v>
      </c>
      <c r="CM70" s="66">
        <v>44788</v>
      </c>
      <c r="CN70" s="21" t="s">
        <v>1623</v>
      </c>
      <c r="CO70" s="140">
        <f>[1]!i_dq_close(CO$2,CM70)</f>
        <v>20040.86</v>
      </c>
      <c r="CP70" s="111">
        <v>0.94499999999999995</v>
      </c>
      <c r="CS70" s="66">
        <v>44770</v>
      </c>
      <c r="CT70" s="21" t="s">
        <v>638</v>
      </c>
      <c r="CU70" s="140">
        <f>[1]!i_dq_close(CU$2,CS70)</f>
        <v>422.54640000000001</v>
      </c>
      <c r="CV70" s="111">
        <v>1.0669999999999999</v>
      </c>
      <c r="CY70" s="66">
        <v>44764</v>
      </c>
      <c r="CZ70" s="21" t="s">
        <v>638</v>
      </c>
      <c r="DA70" s="140">
        <f>[1]!i_dq_close(DA$2,CY70)</f>
        <v>4578.09</v>
      </c>
      <c r="DB70" s="111">
        <v>5.4984000000000002</v>
      </c>
      <c r="DE70" s="66">
        <v>44750</v>
      </c>
      <c r="DF70" s="21" t="s">
        <v>638</v>
      </c>
      <c r="DG70" s="140">
        <f>[1]!i_dq_close(DG$2,DE70)</f>
        <v>4754.0155999999997</v>
      </c>
      <c r="DH70" s="111">
        <v>3.5459999999999998</v>
      </c>
      <c r="DK70" s="66">
        <v>44749</v>
      </c>
      <c r="DL70" s="21" t="s">
        <v>638</v>
      </c>
      <c r="DM70" s="140">
        <f>[1]!i_dq_close(DM$2,DK70)</f>
        <v>4774.6517999999996</v>
      </c>
      <c r="DN70" s="111">
        <v>3.5085000000000002</v>
      </c>
      <c r="DQ70" s="66">
        <v>44747</v>
      </c>
      <c r="DR70" s="21" t="s">
        <v>638</v>
      </c>
      <c r="DS70" s="140">
        <f>[1]!i_dq_close(DS$2,DQ70)</f>
        <v>420.56459999999998</v>
      </c>
      <c r="DT70" s="111">
        <v>1.9619</v>
      </c>
      <c r="DW70" s="66">
        <v>44743</v>
      </c>
      <c r="DX70" s="21" t="s">
        <v>638</v>
      </c>
      <c r="DY70" s="140">
        <f>[1]!i_dq_close(DY$2,DW70)</f>
        <v>21859.79</v>
      </c>
      <c r="DZ70" s="111">
        <v>2.2189999999999999</v>
      </c>
      <c r="EC70" s="49">
        <v>44718</v>
      </c>
      <c r="ED70" s="21" t="s">
        <v>570</v>
      </c>
      <c r="EE70" s="140">
        <f>[1]!i_dq_close(EE$2,EC70)</f>
        <v>4500.8329999999996</v>
      </c>
      <c r="EF70">
        <v>1.2190000000000001</v>
      </c>
      <c r="EI70" s="49">
        <v>44694</v>
      </c>
      <c r="EJ70" s="21" t="s">
        <v>345</v>
      </c>
      <c r="EK70" s="140">
        <f>[1]!i_dq_close(EK$2,EI70)</f>
        <v>19898.77</v>
      </c>
      <c r="EL70">
        <v>1.7430000000000001</v>
      </c>
      <c r="EO70" s="49">
        <v>44662</v>
      </c>
      <c r="EP70" s="28" t="s">
        <v>334</v>
      </c>
      <c r="EQ70" s="140">
        <f>[1]!i_dq_close(EQ$2,EO70)</f>
        <v>4419.1709000000001</v>
      </c>
      <c r="ER70">
        <v>0.90600000000000003</v>
      </c>
      <c r="EU70" s="49">
        <v>44650</v>
      </c>
      <c r="EV70" s="28" t="s">
        <v>337</v>
      </c>
      <c r="EW70" s="140">
        <f>[1]!i_dq_close(EW$2,EU70)</f>
        <v>4606.3418000000001</v>
      </c>
      <c r="EX70">
        <v>0.96309999999999996</v>
      </c>
      <c r="FA70" s="49">
        <v>44648</v>
      </c>
      <c r="FB70" s="28" t="s">
        <v>337</v>
      </c>
      <c r="FC70" s="140">
        <f>[1]!i_dq_close(FC$2,FA70)</f>
        <v>4503.0712000000003</v>
      </c>
      <c r="FD70">
        <v>0.94</v>
      </c>
      <c r="FG70" s="49">
        <v>44643</v>
      </c>
      <c r="FH70" s="28" t="s">
        <v>337</v>
      </c>
      <c r="FI70" s="140">
        <f>[1]!i_dq_close(FI$2,FG70)</f>
        <v>4628.2852999999996</v>
      </c>
      <c r="FJ70">
        <v>1.0389999999999999</v>
      </c>
      <c r="FM70" s="49">
        <v>44641</v>
      </c>
      <c r="FN70" s="28" t="s">
        <v>337</v>
      </c>
      <c r="FO70" s="140">
        <f>[1]!i_dq_close(FO$2,FM70)</f>
        <v>4606.8625000000002</v>
      </c>
      <c r="FP70">
        <v>1.3672</v>
      </c>
      <c r="FQ70" s="38">
        <f>FQ44-8246.26</f>
        <v>2958672.5900000003</v>
      </c>
      <c r="FS70" s="49">
        <v>44635</v>
      </c>
      <c r="FT70" s="28" t="s">
        <v>337</v>
      </c>
      <c r="FU70" s="140">
        <f>[1]!i_dq_close(FU$2,FS70)</f>
        <v>393.70299999999997</v>
      </c>
      <c r="FV70">
        <v>1.175</v>
      </c>
      <c r="FY70" s="49">
        <v>44600</v>
      </c>
      <c r="FZ70" s="28" t="s">
        <v>348</v>
      </c>
      <c r="GA70" s="140">
        <f>[1]!i_dq_close(GA$2,FY70)</f>
        <v>4961.1742000000004</v>
      </c>
      <c r="GB70">
        <v>1.4388000000000001</v>
      </c>
      <c r="GE70" s="49">
        <v>44600</v>
      </c>
      <c r="GF70" s="28" t="s">
        <v>348</v>
      </c>
      <c r="GG70" s="140">
        <f>[1]!i_dq_close(GG$2,GE70)</f>
        <v>3045.6905999999999</v>
      </c>
      <c r="GH70">
        <v>0.95989999999999998</v>
      </c>
      <c r="GK70" s="49">
        <v>44572</v>
      </c>
      <c r="GL70" s="28" t="s">
        <v>346</v>
      </c>
      <c r="GM70" s="140">
        <f>[1]!i_dq_close(GM$2,GK70)</f>
        <v>5184.9969000000001</v>
      </c>
      <c r="GN70">
        <v>5.4080000000000004</v>
      </c>
      <c r="GQ70" s="49">
        <v>44557</v>
      </c>
      <c r="GR70" s="20" t="s">
        <v>336</v>
      </c>
      <c r="GS70" s="140">
        <f>[1]!i_dq_close(GS$2,GQ70)</f>
        <v>23223.759999999998</v>
      </c>
      <c r="GT70">
        <v>1.0007999999999999</v>
      </c>
      <c r="GW70" s="49">
        <v>44557</v>
      </c>
      <c r="GX70" s="21" t="s">
        <v>336</v>
      </c>
      <c r="GY70" s="140">
        <f>[1]!i_dq_close(GY$2,GW70)</f>
        <v>5308.8037000000004</v>
      </c>
      <c r="GZ70">
        <v>2.7181999999999999</v>
      </c>
      <c r="HC70" s="49">
        <v>44546</v>
      </c>
      <c r="HD70" s="141" t="s">
        <v>336</v>
      </c>
      <c r="HE70" s="140">
        <f>[1]!i_dq_close(HE$2,HC70)</f>
        <v>5422.4736999999996</v>
      </c>
      <c r="HF70">
        <v>5.9930000000000003</v>
      </c>
      <c r="HI70" s="49">
        <v>44522</v>
      </c>
      <c r="HJ70" s="141" t="s">
        <v>342</v>
      </c>
      <c r="HK70" s="140">
        <f>[1]!i_dq_close(HK$2,HI70)</f>
        <v>24951.34</v>
      </c>
      <c r="HL70">
        <v>0.95</v>
      </c>
      <c r="HO70" s="58">
        <v>44463</v>
      </c>
      <c r="HP70" s="20" t="s">
        <v>340</v>
      </c>
      <c r="HQ70" s="140">
        <f>[1]!i_dq_close(HQ$2,HO70)</f>
        <v>5272.1448</v>
      </c>
      <c r="HR70" s="21">
        <v>1.3985000000000001</v>
      </c>
      <c r="HS70" s="33"/>
      <c r="HU70" s="58">
        <v>44922</v>
      </c>
      <c r="HV70" s="20" t="s">
        <v>1624</v>
      </c>
      <c r="HW70" s="140">
        <f>[1]!i_dq_close(HW$2,HU70)</f>
        <v>4219.6733999999997</v>
      </c>
      <c r="HX70" s="21">
        <v>1.5680000000000001</v>
      </c>
      <c r="HY70" s="33"/>
      <c r="IA70" s="58">
        <v>44932</v>
      </c>
      <c r="IB70" s="141" t="s">
        <v>1626</v>
      </c>
      <c r="IC70" s="140">
        <f>[1]!i_dq_close(IC$2,IA70)</f>
        <v>4318.1531000000004</v>
      </c>
      <c r="ID70" s="21">
        <v>1.0349999999999999</v>
      </c>
      <c r="IE70" s="33"/>
      <c r="IG70" s="58">
        <v>44946</v>
      </c>
      <c r="IH70" s="141" t="s">
        <v>1626</v>
      </c>
      <c r="II70" s="140">
        <f>[1]!i_dq_close(II$2,IG70)</f>
        <v>4524.0456999999997</v>
      </c>
      <c r="IJ70" s="21">
        <v>2.2450000000000001</v>
      </c>
      <c r="IK70" s="33"/>
      <c r="IM70" s="58"/>
      <c r="IN70" s="20"/>
      <c r="IO70" s="140"/>
      <c r="IP70" s="21"/>
      <c r="IQ70" s="33"/>
      <c r="IS70" s="58"/>
      <c r="IT70" s="20"/>
      <c r="IU70" s="140"/>
      <c r="IV70" s="21"/>
      <c r="IW70" s="33"/>
      <c r="IY70" s="58"/>
      <c r="IZ70" s="20"/>
      <c r="JA70" s="140"/>
      <c r="JB70" s="21"/>
      <c r="JC70" s="33"/>
      <c r="JE70" s="58"/>
      <c r="JF70" s="20"/>
      <c r="JG70" s="140"/>
      <c r="JH70" s="21"/>
      <c r="JI70" s="33"/>
      <c r="JK70" s="66"/>
      <c r="JL70" s="21"/>
      <c r="JM70" s="140"/>
      <c r="JN70" s="111"/>
      <c r="JQ70" s="66"/>
      <c r="JR70" s="21"/>
      <c r="JS70" s="140"/>
      <c r="JT70" s="111"/>
      <c r="JW70" s="66"/>
      <c r="JX70" s="21"/>
      <c r="JY70" s="140"/>
      <c r="JZ70" s="111"/>
      <c r="KC70" s="66"/>
      <c r="KD70" s="21"/>
      <c r="KE70" s="140"/>
      <c r="KF70" s="111"/>
      <c r="KI70" s="66"/>
      <c r="KJ70" s="21"/>
      <c r="KK70" s="140"/>
      <c r="KL70" s="111"/>
      <c r="KO70" s="66"/>
      <c r="KP70" s="21"/>
      <c r="KQ70" s="140"/>
      <c r="KR70" s="111"/>
      <c r="KU70" s="66"/>
      <c r="KV70" s="21"/>
      <c r="KW70" s="140"/>
      <c r="KX70" s="111"/>
      <c r="LA70" s="66"/>
      <c r="LB70" s="21"/>
      <c r="LC70" s="140"/>
      <c r="LD70" s="111"/>
      <c r="LG70" s="66"/>
      <c r="LH70" s="21"/>
      <c r="LI70" s="140"/>
      <c r="LJ70" s="111"/>
      <c r="LM70" s="66"/>
      <c r="LN70" s="21"/>
      <c r="LO70" s="140"/>
      <c r="LP70" s="111"/>
      <c r="LS70" s="66"/>
      <c r="LT70" s="21"/>
      <c r="LU70" s="140"/>
      <c r="LV70" s="111"/>
      <c r="LY70" s="66"/>
      <c r="LZ70" s="21"/>
      <c r="MA70" s="140"/>
      <c r="MB70" s="111"/>
      <c r="ME70" s="66"/>
      <c r="MF70" s="21"/>
      <c r="MG70" s="140"/>
      <c r="MH70" s="111"/>
      <c r="MK70" s="66"/>
      <c r="ML70" s="21"/>
      <c r="MM70" s="140"/>
      <c r="MN70" s="111"/>
      <c r="MQ70" s="66"/>
      <c r="MR70" s="21"/>
      <c r="MS70" s="140"/>
      <c r="MT70" s="111"/>
      <c r="MW70" s="66"/>
      <c r="MX70" s="21"/>
      <c r="MY70" s="140"/>
      <c r="MZ70" s="111"/>
      <c r="NC70" s="66"/>
      <c r="ND70" s="21"/>
      <c r="NE70" s="140"/>
      <c r="NF70" s="111"/>
      <c r="NI70" s="66"/>
      <c r="NJ70" s="21"/>
      <c r="NK70" s="140"/>
      <c r="NL70" s="111"/>
      <c r="NO70" s="66"/>
      <c r="NP70" s="21"/>
      <c r="NQ70" s="140"/>
      <c r="NR70" s="111"/>
      <c r="NU70" s="66"/>
      <c r="NV70" s="21"/>
      <c r="NW70" s="140"/>
      <c r="NX70" s="111"/>
      <c r="OA70" s="66"/>
      <c r="OB70" s="21"/>
      <c r="OC70" s="140"/>
      <c r="OD70" s="111"/>
      <c r="OG70" s="66"/>
      <c r="OH70" s="21"/>
      <c r="OI70" s="140"/>
      <c r="OJ70" s="111"/>
      <c r="OM70" s="66"/>
      <c r="ON70" s="21"/>
      <c r="OO70" s="140"/>
      <c r="OP70" s="111"/>
      <c r="OS70" s="66"/>
      <c r="OT70" s="21"/>
      <c r="OU70" s="140"/>
      <c r="OV70" s="111"/>
      <c r="OY70" s="66"/>
      <c r="OZ70" s="21"/>
      <c r="PA70" s="140"/>
      <c r="PB70" s="111"/>
    </row>
    <row r="71" spans="1:418">
      <c r="A71" s="264">
        <v>43964</v>
      </c>
      <c r="B71" s="52" t="s">
        <v>345</v>
      </c>
      <c r="C71" s="262">
        <f>[1]!i_dq_close(C$2,A71)</f>
        <v>4228.2084999999997</v>
      </c>
      <c r="D71" s="263">
        <v>1.3</v>
      </c>
      <c r="E71" s="263"/>
      <c r="G71" s="49">
        <v>44624</v>
      </c>
      <c r="H71" s="28" t="s">
        <v>337</v>
      </c>
      <c r="I71" s="140">
        <f>[1]!i_dq_close(I$2,G71)</f>
        <v>0</v>
      </c>
      <c r="J71">
        <v>0.93300000000000005</v>
      </c>
      <c r="M71" s="66">
        <v>44914</v>
      </c>
      <c r="N71" s="21" t="s">
        <v>1624</v>
      </c>
      <c r="O71" s="140">
        <f>[1]!i_dq_close(O$2,M71)</f>
        <v>4233.2809999999999</v>
      </c>
      <c r="P71" s="111">
        <v>1.2809999999999999</v>
      </c>
      <c r="S71" s="66">
        <v>44894</v>
      </c>
      <c r="T71" s="21" t="s">
        <v>1630</v>
      </c>
      <c r="U71" s="140">
        <f>[1]!i_dq_close(U$2,S71)</f>
        <v>4237.5962</v>
      </c>
      <c r="V71" s="111">
        <v>0.95469999999999999</v>
      </c>
      <c r="Y71" s="66">
        <v>44890</v>
      </c>
      <c r="Z71" s="21" t="s">
        <v>1630</v>
      </c>
      <c r="AA71" s="140">
        <f>[1]!i_dq_close(AA$2,Y71)</f>
        <v>400.65460000000002</v>
      </c>
      <c r="AB71" s="111">
        <v>1.1568000000000001</v>
      </c>
      <c r="AE71" s="66">
        <v>44875</v>
      </c>
      <c r="AF71" s="21" t="s">
        <v>1630</v>
      </c>
      <c r="AG71" s="140">
        <f>[1]!i_dq_close(AG$2,AE71)</f>
        <v>4091.6007</v>
      </c>
      <c r="AH71" s="111">
        <v>2.4121000000000001</v>
      </c>
      <c r="AI71" s="45">
        <v>923488.94</v>
      </c>
      <c r="AK71" s="66">
        <v>44873</v>
      </c>
      <c r="AL71" s="21" t="s">
        <v>1630</v>
      </c>
      <c r="AM71" s="140">
        <f>[1]!i_dq_close(AM$2,AK71)</f>
        <v>4151.4648999999999</v>
      </c>
      <c r="AN71" s="111">
        <v>0.91800000000000004</v>
      </c>
      <c r="AO71" s="33">
        <v>1122964.6299999999</v>
      </c>
      <c r="AQ71" s="66">
        <v>44860</v>
      </c>
      <c r="AR71" s="21" t="s">
        <v>1621</v>
      </c>
      <c r="AS71" s="140">
        <f>[1]!i_dq_close(AS$2,AQ71)</f>
        <v>4047.0933</v>
      </c>
      <c r="AT71" s="111">
        <v>1.9498</v>
      </c>
      <c r="AW71" s="66">
        <v>44855</v>
      </c>
      <c r="AX71" s="21" t="s">
        <v>1621</v>
      </c>
      <c r="AY71" s="140">
        <f>[1]!i_dq_close(AY$2,AW71)</f>
        <v>406.61509999999998</v>
      </c>
      <c r="AZ71" s="111">
        <v>0.98819999999999997</v>
      </c>
      <c r="BC71" s="66">
        <v>44855</v>
      </c>
      <c r="BD71" s="21" t="s">
        <v>1621</v>
      </c>
      <c r="BE71" s="140">
        <f>[1]!i_dq_close(BE$2,BC71)</f>
        <v>4114.6516000000001</v>
      </c>
      <c r="BF71" s="111">
        <v>0.99590000000000001</v>
      </c>
      <c r="BI71" s="66">
        <v>44833</v>
      </c>
      <c r="BJ71" s="21" t="s">
        <v>1622</v>
      </c>
      <c r="BK71" s="140">
        <f>[1]!i_dq_close(BK$2,BI71)</f>
        <v>4150.4885999999997</v>
      </c>
      <c r="BL71" s="111">
        <v>2.2050000000000001</v>
      </c>
      <c r="BO71" s="66">
        <v>44827</v>
      </c>
      <c r="BP71" s="21" t="s">
        <v>1622</v>
      </c>
      <c r="BQ71" s="140">
        <f>[1]!i_dq_close(BQ$2,BO71)</f>
        <v>4195.0051999999996</v>
      </c>
      <c r="BR71" s="111">
        <v>1.508</v>
      </c>
      <c r="BU71" s="66">
        <v>44825</v>
      </c>
      <c r="BV71" s="21" t="s">
        <v>1622</v>
      </c>
      <c r="BW71" s="140">
        <f>[1]!i_dq_close(BW$2,BU71)</f>
        <v>411.69499999999999</v>
      </c>
      <c r="BX71" s="111">
        <v>1.1476999999999999</v>
      </c>
      <c r="CA71" s="66">
        <v>44823</v>
      </c>
      <c r="CB71" s="21" t="s">
        <v>1622</v>
      </c>
      <c r="CC71" s="140">
        <f>[1]!i_dq_close(CC$2,CA71)</f>
        <v>4257.9368999999997</v>
      </c>
      <c r="CD71" s="111">
        <v>1.0753999999999999</v>
      </c>
      <c r="CG71" s="66">
        <v>44799</v>
      </c>
      <c r="CH71" s="21" t="s">
        <v>1623</v>
      </c>
      <c r="CI71" s="140">
        <f>[1]!i_dq_close(CI$2,CG71)</f>
        <v>4473.0267999999996</v>
      </c>
      <c r="CJ71" s="111">
        <v>1.5951</v>
      </c>
      <c r="CM71" s="66">
        <v>44789</v>
      </c>
      <c r="CN71" s="21" t="s">
        <v>1623</v>
      </c>
      <c r="CO71" s="140">
        <f>[1]!i_dq_close(CO$2,CM71)</f>
        <v>19830.52</v>
      </c>
      <c r="CP71" s="111">
        <v>0.95099999999999996</v>
      </c>
      <c r="CS71" s="66">
        <v>44771</v>
      </c>
      <c r="CT71" s="21" t="s">
        <v>638</v>
      </c>
      <c r="CU71" s="140">
        <f>[1]!i_dq_close(CU$2,CS71)</f>
        <v>422.92469999999997</v>
      </c>
      <c r="CV71" s="111">
        <v>1.0629999999999999</v>
      </c>
      <c r="CY71" s="66">
        <v>44767</v>
      </c>
      <c r="CZ71" s="21" t="s">
        <v>638</v>
      </c>
      <c r="DA71" s="140">
        <f>[1]!i_dq_close(DA$2,CY71)</f>
        <v>4546.8293000000003</v>
      </c>
      <c r="DB71" s="111">
        <v>5.4649999999999999</v>
      </c>
      <c r="DE71" s="66">
        <v>44753</v>
      </c>
      <c r="DF71" s="21" t="s">
        <v>638</v>
      </c>
      <c r="DG71" s="140">
        <f>[1]!i_dq_close(DG$2,DE71)</f>
        <v>4678.3161</v>
      </c>
      <c r="DH71" s="111">
        <v>3.4849999999999999</v>
      </c>
      <c r="DK71" s="66">
        <v>44750</v>
      </c>
      <c r="DL71" s="21" t="s">
        <v>638</v>
      </c>
      <c r="DM71" s="140">
        <f>[1]!i_dq_close(DM$2,DK71)</f>
        <v>4754.0155999999997</v>
      </c>
      <c r="DN71" s="111">
        <v>3.4725000000000001</v>
      </c>
      <c r="DQ71" s="66">
        <v>44748</v>
      </c>
      <c r="DR71" s="21" t="s">
        <v>638</v>
      </c>
      <c r="DS71" s="140">
        <f>[1]!i_dq_close(DS$2,DQ71)</f>
        <v>417.5138</v>
      </c>
      <c r="DT71" s="111">
        <v>1.9498</v>
      </c>
      <c r="DW71" s="66">
        <v>44746</v>
      </c>
      <c r="DX71" s="21" t="s">
        <v>638</v>
      </c>
      <c r="DY71" s="140">
        <f>[1]!i_dq_close(DY$2,DW71)</f>
        <v>21830.35</v>
      </c>
      <c r="DZ71" s="111">
        <v>2.1840000000000002</v>
      </c>
      <c r="EC71" s="49">
        <v>44719</v>
      </c>
      <c r="ED71" s="21" t="s">
        <v>570</v>
      </c>
      <c r="EE71" s="140">
        <f>[1]!i_dq_close(EE$2,EC71)</f>
        <v>4511.3995000000004</v>
      </c>
      <c r="EF71">
        <v>1.218</v>
      </c>
      <c r="EI71" s="49">
        <v>44697</v>
      </c>
      <c r="EJ71" s="21" t="s">
        <v>345</v>
      </c>
      <c r="EK71" s="140">
        <f>[1]!i_dq_close(EK$2,EI71)</f>
        <v>19950.21</v>
      </c>
      <c r="EL71">
        <v>1.7589999999999999</v>
      </c>
      <c r="EO71" s="49">
        <v>44663</v>
      </c>
      <c r="EP71" s="28" t="s">
        <v>334</v>
      </c>
      <c r="EQ71" s="140">
        <f>[1]!i_dq_close(EQ$2,EO71)</f>
        <v>4501.7223999999997</v>
      </c>
      <c r="ER71">
        <v>0.91200000000000003</v>
      </c>
      <c r="EU71" s="49">
        <v>44651</v>
      </c>
      <c r="EV71" s="28" t="s">
        <v>337</v>
      </c>
      <c r="EW71" s="140">
        <f>[1]!i_dq_close(EW$2,EU71)</f>
        <v>4571.2411000000002</v>
      </c>
      <c r="EX71">
        <v>0.96279999999999999</v>
      </c>
      <c r="FA71" s="49">
        <v>44649</v>
      </c>
      <c r="FB71" s="28" t="s">
        <v>337</v>
      </c>
      <c r="FC71" s="140">
        <f>[1]!i_dq_close(FC$2,FA71)</f>
        <v>4486.0407999999998</v>
      </c>
      <c r="FD71">
        <v>0.93600000000000005</v>
      </c>
      <c r="FG71" s="49">
        <v>44644</v>
      </c>
      <c r="FH71" s="28" t="s">
        <v>337</v>
      </c>
      <c r="FI71" s="140">
        <f>[1]!i_dq_close(FI$2,FG71)</f>
        <v>4598.1666999999998</v>
      </c>
      <c r="FJ71">
        <v>1.0369999999999999</v>
      </c>
      <c r="FM71" s="49">
        <v>44642</v>
      </c>
      <c r="FN71" s="28" t="s">
        <v>337</v>
      </c>
      <c r="FO71" s="140">
        <f>[1]!i_dq_close(FO$2,FM71)</f>
        <v>4603.8818000000001</v>
      </c>
      <c r="FP71">
        <v>1.3908</v>
      </c>
      <c r="FS71" s="49">
        <v>44636</v>
      </c>
      <c r="FT71" s="28" t="s">
        <v>337</v>
      </c>
      <c r="FU71" s="140">
        <f>[1]!i_dq_close(FU$2,FS71)</f>
        <v>400.70249999999999</v>
      </c>
      <c r="FV71">
        <v>1.1919999999999999</v>
      </c>
      <c r="FY71" s="49">
        <v>44601</v>
      </c>
      <c r="FZ71" s="28" t="s">
        <v>348</v>
      </c>
      <c r="GA71" s="140">
        <f>[1]!i_dq_close(GA$2,FY71)</f>
        <v>5014.3158999999996</v>
      </c>
      <c r="GB71">
        <v>1.4709000000000001</v>
      </c>
      <c r="GE71" s="49">
        <v>44601</v>
      </c>
      <c r="GF71" s="28" t="s">
        <v>348</v>
      </c>
      <c r="GG71" s="140">
        <f>[1]!i_dq_close(GG$2,GE71)</f>
        <v>3053.0027</v>
      </c>
      <c r="GH71">
        <v>0.96909999999999996</v>
      </c>
      <c r="GK71" s="49">
        <v>44573</v>
      </c>
      <c r="GL71" s="28" t="s">
        <v>346</v>
      </c>
      <c r="GM71" s="140">
        <f>[1]!i_dq_close(GM$2,GK71)</f>
        <v>5235.0216</v>
      </c>
      <c r="GN71">
        <v>5.42</v>
      </c>
      <c r="GQ71" s="49">
        <v>44558</v>
      </c>
      <c r="GR71" s="20" t="s">
        <v>336</v>
      </c>
      <c r="GS71" s="140">
        <f>[1]!i_dq_close(GS$2,GQ71)</f>
        <v>23280.560000000001</v>
      </c>
      <c r="GT71">
        <v>0.99860000000000004</v>
      </c>
      <c r="GW71" s="49">
        <v>44558</v>
      </c>
      <c r="GX71" s="21" t="s">
        <v>336</v>
      </c>
      <c r="GY71" s="140">
        <f>[1]!i_dq_close(GY$2,GW71)</f>
        <v>5341.2038000000002</v>
      </c>
      <c r="GZ71">
        <v>2.7281</v>
      </c>
      <c r="HC71" s="49">
        <v>44547</v>
      </c>
      <c r="HD71" s="141" t="s">
        <v>336</v>
      </c>
      <c r="HE71" s="140">
        <f>[1]!i_dq_close(HE$2,HC71)</f>
        <v>5345.2047000000002</v>
      </c>
      <c r="HF71">
        <v>5.8789999999999996</v>
      </c>
      <c r="HI71" s="49">
        <v>44523</v>
      </c>
      <c r="HJ71" s="141" t="s">
        <v>342</v>
      </c>
      <c r="HK71" s="140">
        <f>[1]!i_dq_close(HK$2,HI71)</f>
        <v>24651.58</v>
      </c>
      <c r="HL71">
        <v>0.95399999999999996</v>
      </c>
      <c r="HO71" s="58">
        <v>44466</v>
      </c>
      <c r="HP71" s="20" t="s">
        <v>340</v>
      </c>
      <c r="HQ71" s="140">
        <f>[1]!i_dq_close(HQ$2,HO71)</f>
        <v>5257.1734999999999</v>
      </c>
      <c r="HR71" s="21">
        <v>1.4222999999999999</v>
      </c>
      <c r="HS71" s="33"/>
      <c r="HU71" s="58">
        <v>44923</v>
      </c>
      <c r="HV71" s="20" t="s">
        <v>1624</v>
      </c>
      <c r="HW71" s="140">
        <f>[1]!i_dq_close(HW$2,HU71)</f>
        <v>4201.9503000000004</v>
      </c>
      <c r="HX71" s="21">
        <v>1.5660000000000001</v>
      </c>
      <c r="HY71" s="33"/>
      <c r="IA71" s="58">
        <v>44935</v>
      </c>
      <c r="IB71" s="141" t="s">
        <v>1626</v>
      </c>
      <c r="IC71" s="140">
        <f>[1]!i_dq_close(IC$2,IA71)</f>
        <v>4349.1992</v>
      </c>
      <c r="ID71" s="21">
        <v>1.04</v>
      </c>
      <c r="IE71" s="33"/>
      <c r="IG71" s="58">
        <v>44956</v>
      </c>
      <c r="IH71" s="141" t="s">
        <v>1626</v>
      </c>
      <c r="II71" s="140">
        <f>[1]!i_dq_close(II$2,IG71)</f>
        <v>4545.9003000000002</v>
      </c>
      <c r="IJ71" s="21">
        <v>2.2025000000000001</v>
      </c>
      <c r="IK71" s="33"/>
      <c r="IM71" s="58"/>
      <c r="IN71" s="20"/>
      <c r="IO71" s="140"/>
      <c r="IP71" s="21"/>
      <c r="IQ71" s="33"/>
      <c r="IS71" s="58"/>
      <c r="IT71" s="20"/>
      <c r="IU71" s="140"/>
      <c r="IV71" s="21"/>
      <c r="IW71" s="33"/>
      <c r="IY71" s="58"/>
      <c r="IZ71" s="20"/>
      <c r="JA71" s="140"/>
      <c r="JB71" s="21"/>
      <c r="JC71" s="33"/>
      <c r="JE71" s="58"/>
      <c r="JF71" s="20"/>
      <c r="JG71" s="140"/>
      <c r="JH71" s="21"/>
      <c r="JI71" s="33"/>
      <c r="JK71" s="66"/>
      <c r="JL71" s="21"/>
      <c r="JM71" s="140"/>
      <c r="JN71" s="111"/>
      <c r="JQ71" s="66"/>
      <c r="JR71" s="21"/>
      <c r="JS71" s="140"/>
      <c r="JT71" s="111"/>
      <c r="JW71" s="66"/>
      <c r="JX71" s="21"/>
      <c r="JY71" s="140"/>
      <c r="JZ71" s="111"/>
      <c r="KC71" s="66"/>
      <c r="KD71" s="21"/>
      <c r="KE71" s="140"/>
      <c r="KF71" s="111"/>
      <c r="KI71" s="66"/>
      <c r="KJ71" s="21"/>
      <c r="KK71" s="140"/>
      <c r="KL71" s="111"/>
      <c r="KO71" s="66"/>
      <c r="KP71" s="21"/>
      <c r="KQ71" s="140"/>
      <c r="KR71" s="111"/>
      <c r="KU71" s="66"/>
      <c r="KV71" s="21"/>
      <c r="KW71" s="140"/>
      <c r="KX71" s="111"/>
      <c r="LA71" s="66"/>
      <c r="LB71" s="21"/>
      <c r="LC71" s="140"/>
      <c r="LD71" s="111"/>
      <c r="LG71" s="66"/>
      <c r="LH71" s="21"/>
      <c r="LI71" s="140"/>
      <c r="LJ71" s="111"/>
      <c r="LM71" s="66"/>
      <c r="LN71" s="21"/>
      <c r="LO71" s="140"/>
      <c r="LP71" s="111"/>
      <c r="LS71" s="66"/>
      <c r="LT71" s="21"/>
      <c r="LU71" s="140"/>
      <c r="LV71" s="111"/>
      <c r="LY71" s="66"/>
      <c r="LZ71" s="21"/>
      <c r="MA71" s="140"/>
      <c r="MB71" s="111"/>
      <c r="ME71" s="66"/>
      <c r="MF71" s="21"/>
      <c r="MG71" s="140"/>
      <c r="MH71" s="111"/>
      <c r="MK71" s="66"/>
      <c r="ML71" s="21"/>
      <c r="MM71" s="140"/>
      <c r="MN71" s="111"/>
      <c r="MQ71" s="66"/>
      <c r="MR71" s="21"/>
      <c r="MS71" s="140"/>
      <c r="MT71" s="111"/>
      <c r="MW71" s="66"/>
      <c r="MX71" s="21"/>
      <c r="MY71" s="140"/>
      <c r="MZ71" s="111"/>
      <c r="NC71" s="66"/>
      <c r="ND71" s="21"/>
      <c r="NE71" s="140"/>
      <c r="NF71" s="111"/>
      <c r="NI71" s="66"/>
      <c r="NJ71" s="21"/>
      <c r="NK71" s="140"/>
      <c r="NL71" s="111"/>
      <c r="NO71" s="66"/>
      <c r="NP71" s="21"/>
      <c r="NQ71" s="140"/>
      <c r="NR71" s="111"/>
      <c r="NU71" s="66"/>
      <c r="NV71" s="21"/>
      <c r="NW71" s="140"/>
      <c r="NX71" s="111"/>
      <c r="OA71" s="66"/>
      <c r="OB71" s="21"/>
      <c r="OC71" s="140"/>
      <c r="OD71" s="111"/>
      <c r="OG71" s="66"/>
      <c r="OH71" s="21"/>
      <c r="OI71" s="140"/>
      <c r="OJ71" s="111"/>
      <c r="OM71" s="66"/>
      <c r="ON71" s="21"/>
      <c r="OO71" s="140"/>
      <c r="OP71" s="111"/>
      <c r="OS71" s="66"/>
      <c r="OT71" s="21"/>
      <c r="OU71" s="140"/>
      <c r="OV71" s="111"/>
      <c r="OY71" s="66"/>
      <c r="OZ71" s="21"/>
      <c r="PA71" s="140"/>
      <c r="PB71" s="111"/>
    </row>
    <row r="72" spans="1:418">
      <c r="A72" s="264">
        <v>43965</v>
      </c>
      <c r="B72" s="52" t="s">
        <v>345</v>
      </c>
      <c r="C72" s="262">
        <f>[1]!i_dq_close(C$2,A72)</f>
        <v>4184.4494000000004</v>
      </c>
      <c r="D72" s="263">
        <v>1.2969999999999999</v>
      </c>
      <c r="E72" s="263"/>
      <c r="G72" s="49">
        <v>44627</v>
      </c>
      <c r="H72" s="28" t="s">
        <v>337</v>
      </c>
      <c r="I72" s="140">
        <f>[1]!i_dq_close(I$2,G72)</f>
        <v>0</v>
      </c>
      <c r="J72">
        <v>0.91900000000000004</v>
      </c>
      <c r="M72" s="66">
        <v>44915</v>
      </c>
      <c r="N72" s="21" t="s">
        <v>1624</v>
      </c>
      <c r="O72" s="140">
        <f>[1]!i_dq_close(O$2,M72)</f>
        <v>4170.6633000000002</v>
      </c>
      <c r="P72" s="111">
        <v>1.28</v>
      </c>
      <c r="S72" s="66">
        <v>44895</v>
      </c>
      <c r="T72" s="21" t="s">
        <v>1630</v>
      </c>
      <c r="U72" s="140">
        <f>[1]!i_dq_close(U$2,S72)</f>
        <v>4239.9952000000003</v>
      </c>
      <c r="V72" s="111">
        <v>0.95709999999999995</v>
      </c>
      <c r="Y72" s="66">
        <v>44893</v>
      </c>
      <c r="Z72" s="21" t="s">
        <v>1630</v>
      </c>
      <c r="AA72" s="140">
        <f>[1]!i_dq_close(AA$2,Y72)</f>
        <v>399.02859999999998</v>
      </c>
      <c r="AB72" s="111">
        <v>1.1507000000000001</v>
      </c>
      <c r="AE72" s="66">
        <v>44876</v>
      </c>
      <c r="AF72" s="21" t="s">
        <v>1630</v>
      </c>
      <c r="AG72" s="140">
        <f>[1]!i_dq_close(AG$2,AE72)</f>
        <v>4184.1625999999997</v>
      </c>
      <c r="AH72" s="111">
        <v>2.4262000000000001</v>
      </c>
      <c r="AI72" s="45">
        <v>923488.94</v>
      </c>
      <c r="AK72" s="66">
        <v>44874</v>
      </c>
      <c r="AL72" s="21" t="s">
        <v>1630</v>
      </c>
      <c r="AM72" s="140">
        <f>[1]!i_dq_close(AM$2,AK72)</f>
        <v>4120.4669999999996</v>
      </c>
      <c r="AN72" s="111">
        <v>0.91700000000000004</v>
      </c>
      <c r="AO72" s="33">
        <v>1122964.6299999999</v>
      </c>
      <c r="AQ72" s="66">
        <v>44861</v>
      </c>
      <c r="AR72" s="21" t="s">
        <v>1621</v>
      </c>
      <c r="AS72" s="140">
        <f>[1]!i_dq_close(AS$2,AQ72)</f>
        <v>4024.5419999999999</v>
      </c>
      <c r="AT72" s="111">
        <v>1.9420999999999999</v>
      </c>
      <c r="AW72" s="66">
        <v>44858</v>
      </c>
      <c r="AX72" s="21" t="s">
        <v>1621</v>
      </c>
      <c r="AY72" s="140">
        <f>[1]!i_dq_close(AY$2,AW72)</f>
        <v>402.74790000000002</v>
      </c>
      <c r="AZ72" s="111">
        <v>0.98</v>
      </c>
      <c r="BC72" s="66">
        <v>44858</v>
      </c>
      <c r="BD72" s="21" t="s">
        <v>1621</v>
      </c>
      <c r="BE72" s="140">
        <f>[1]!i_dq_close(BE$2,BC72)</f>
        <v>4014.5981000000002</v>
      </c>
      <c r="BF72" s="111">
        <v>0.99509999999999998</v>
      </c>
      <c r="BI72" s="66">
        <v>44834</v>
      </c>
      <c r="BJ72" s="21" t="s">
        <v>1622</v>
      </c>
      <c r="BK72" s="140">
        <f>[1]!i_dq_close(BK$2,BI72)</f>
        <v>4122.0351000000001</v>
      </c>
      <c r="BL72" s="111">
        <v>2.2040000000000002</v>
      </c>
      <c r="BO72" s="66">
        <v>44830</v>
      </c>
      <c r="BP72" s="21" t="s">
        <v>1622</v>
      </c>
      <c r="BQ72" s="140">
        <f>[1]!i_dq_close(BQ$2,BO72)</f>
        <v>4164.3971000000001</v>
      </c>
      <c r="BR72" s="111">
        <v>1.5149999999999999</v>
      </c>
      <c r="BU72" s="66">
        <v>44826</v>
      </c>
      <c r="BV72" s="21" t="s">
        <v>1622</v>
      </c>
      <c r="BW72" s="140">
        <f>[1]!i_dq_close(BW$2,BU72)</f>
        <v>410.7355</v>
      </c>
      <c r="BX72" s="111">
        <v>1.1452</v>
      </c>
      <c r="CA72" s="66">
        <v>44824</v>
      </c>
      <c r="CB72" s="21" t="s">
        <v>1622</v>
      </c>
      <c r="CC72" s="140">
        <f>[1]!i_dq_close(CC$2,CA72)</f>
        <v>4269.9174000000003</v>
      </c>
      <c r="CD72" s="111">
        <v>1.0764</v>
      </c>
      <c r="CG72" s="66">
        <v>44802</v>
      </c>
      <c r="CH72" s="21" t="s">
        <v>1623</v>
      </c>
      <c r="CI72" s="140">
        <f>[1]!i_dq_close(CI$2,CG72)</f>
        <v>4460.4615999999996</v>
      </c>
      <c r="CJ72" s="111">
        <v>1.5919000000000001</v>
      </c>
      <c r="CM72" s="66">
        <v>44790</v>
      </c>
      <c r="CN72" s="21" t="s">
        <v>1623</v>
      </c>
      <c r="CO72" s="140">
        <f>[1]!i_dq_close(CO$2,CM72)</f>
        <v>19922.45</v>
      </c>
      <c r="CP72" s="111">
        <v>0.96099999999999997</v>
      </c>
      <c r="CS72" s="66">
        <v>44774</v>
      </c>
      <c r="CT72" s="21" t="s">
        <v>339</v>
      </c>
      <c r="CU72" s="140">
        <f>[1]!i_dq_close(CU$2,CS72)</f>
        <v>424.4402</v>
      </c>
      <c r="CV72" s="111">
        <v>1.0660000000000001</v>
      </c>
      <c r="CY72" s="66">
        <v>44768</v>
      </c>
      <c r="CZ72" s="21" t="s">
        <v>638</v>
      </c>
      <c r="DA72" s="140">
        <f>[1]!i_dq_close(DA$2,CY72)</f>
        <v>4587.6873999999998</v>
      </c>
      <c r="DB72" s="111">
        <v>5.5076000000000001</v>
      </c>
      <c r="DE72" s="66">
        <v>44754</v>
      </c>
      <c r="DF72" s="21" t="s">
        <v>638</v>
      </c>
      <c r="DG72" s="140">
        <f>[1]!i_dq_close(DG$2,DE72)</f>
        <v>4631.0330999999996</v>
      </c>
      <c r="DH72" s="111">
        <v>3.4529999999999998</v>
      </c>
      <c r="DK72" s="66">
        <v>44753</v>
      </c>
      <c r="DL72" s="21" t="s">
        <v>638</v>
      </c>
      <c r="DM72" s="140">
        <f>[1]!i_dq_close(DM$2,DK72)</f>
        <v>4678.3161</v>
      </c>
      <c r="DN72" s="111">
        <v>3.3893</v>
      </c>
      <c r="DQ72" s="66">
        <v>44749</v>
      </c>
      <c r="DR72" s="21" t="s">
        <v>638</v>
      </c>
      <c r="DS72" s="140">
        <f>[1]!i_dq_close(DS$2,DQ72)</f>
        <v>419.58229999999998</v>
      </c>
      <c r="DT72" s="111">
        <v>1.9741</v>
      </c>
      <c r="DW72" s="66">
        <v>44747</v>
      </c>
      <c r="DX72" s="21" t="s">
        <v>638</v>
      </c>
      <c r="DY72" s="140">
        <f>[1]!i_dq_close(DY$2,DW72)</f>
        <v>21853.07</v>
      </c>
      <c r="DZ72" s="111">
        <v>2.2130000000000001</v>
      </c>
      <c r="EC72" s="49">
        <v>44720</v>
      </c>
      <c r="ED72" s="21" t="s">
        <v>570</v>
      </c>
      <c r="EE72" s="140">
        <f>[1]!i_dq_close(EE$2,EC72)</f>
        <v>4550.2753000000002</v>
      </c>
      <c r="EF72">
        <v>1.2030000000000001</v>
      </c>
      <c r="EI72" s="49">
        <v>44698</v>
      </c>
      <c r="EJ72" s="21" t="s">
        <v>345</v>
      </c>
      <c r="EK72" s="140">
        <f>[1]!i_dq_close(EK$2,EI72)</f>
        <v>20602.52</v>
      </c>
      <c r="EL72">
        <v>1.7869999999999999</v>
      </c>
      <c r="EO72" s="49">
        <v>44664</v>
      </c>
      <c r="EP72" s="28" t="s">
        <v>334</v>
      </c>
      <c r="EQ72" s="140">
        <f>[1]!i_dq_close(EQ$2,EO72)</f>
        <v>4454.2791999999999</v>
      </c>
      <c r="ER72">
        <v>0.89900000000000002</v>
      </c>
      <c r="EU72" s="49">
        <v>44652</v>
      </c>
      <c r="EV72" s="28" t="s">
        <v>334</v>
      </c>
      <c r="EW72" s="140">
        <f>[1]!i_dq_close(EW$2,EU72)</f>
        <v>4622.1410999999998</v>
      </c>
      <c r="EX72">
        <v>0.96179999999999999</v>
      </c>
      <c r="FA72" s="49">
        <v>44650</v>
      </c>
      <c r="FB72" s="28" t="s">
        <v>337</v>
      </c>
      <c r="FC72" s="140">
        <f>[1]!i_dq_close(FC$2,FA72)</f>
        <v>4606.3418000000001</v>
      </c>
      <c r="FD72">
        <v>0.94199999999999995</v>
      </c>
      <c r="FG72" s="49">
        <v>44645</v>
      </c>
      <c r="FH72" s="28" t="s">
        <v>337</v>
      </c>
      <c r="FI72" s="140">
        <f>[1]!i_dq_close(FI$2,FG72)</f>
        <v>4521.9026000000003</v>
      </c>
      <c r="FJ72">
        <v>1.0343</v>
      </c>
      <c r="FM72" s="49">
        <v>44643</v>
      </c>
      <c r="FN72" s="28" t="s">
        <v>337</v>
      </c>
      <c r="FO72" s="140">
        <f>[1]!i_dq_close(FO$2,FM72)</f>
        <v>4628.2852999999996</v>
      </c>
      <c r="FP72">
        <v>1.3851</v>
      </c>
      <c r="FS72" s="49">
        <v>44637</v>
      </c>
      <c r="FT72" s="28" t="s">
        <v>337</v>
      </c>
      <c r="FU72" s="140">
        <f>[1]!i_dq_close(FU$2,FS72)</f>
        <v>403.59910000000002</v>
      </c>
      <c r="FV72">
        <v>1.2061999999999999</v>
      </c>
      <c r="FY72" s="49">
        <v>44602</v>
      </c>
      <c r="FZ72" s="28" t="s">
        <v>348</v>
      </c>
      <c r="GA72" s="140">
        <f>[1]!i_dq_close(GA$2,FY72)</f>
        <v>5003.8545999999997</v>
      </c>
      <c r="GB72">
        <v>1.4529000000000001</v>
      </c>
      <c r="GE72" s="49">
        <v>44602</v>
      </c>
      <c r="GF72" s="28" t="s">
        <v>348</v>
      </c>
      <c r="GG72" s="140">
        <f>[1]!i_dq_close(GG$2,GE72)</f>
        <v>3050.6241</v>
      </c>
      <c r="GH72">
        <v>0.97019999999999995</v>
      </c>
      <c r="GK72" s="49">
        <v>44574</v>
      </c>
      <c r="GL72" s="28" t="s">
        <v>346</v>
      </c>
      <c r="GM72" s="140">
        <f>[1]!i_dq_close(GM$2,GK72)</f>
        <v>5152.3022000000001</v>
      </c>
      <c r="GN72">
        <v>5.3390000000000004</v>
      </c>
      <c r="GQ72" s="49">
        <v>44559</v>
      </c>
      <c r="GR72" s="20" t="s">
        <v>336</v>
      </c>
      <c r="GS72" s="140">
        <f>[1]!i_dq_close(GS$2,GQ72)</f>
        <v>23086.54</v>
      </c>
      <c r="GT72">
        <v>0.98629999999999995</v>
      </c>
      <c r="GW72" s="49">
        <v>44559</v>
      </c>
      <c r="GX72" s="21" t="s">
        <v>336</v>
      </c>
      <c r="GY72" s="140">
        <f>[1]!i_dq_close(GY$2,GW72)</f>
        <v>5275.0168999999996</v>
      </c>
      <c r="GZ72">
        <v>2.7029000000000001</v>
      </c>
      <c r="HC72" s="49">
        <v>44550</v>
      </c>
      <c r="HD72" s="141" t="s">
        <v>336</v>
      </c>
      <c r="HE72" s="140">
        <f>[1]!i_dq_close(HE$2,HC72)</f>
        <v>5263.4625999999998</v>
      </c>
      <c r="HF72">
        <v>5.7930000000000001</v>
      </c>
      <c r="HI72" s="49">
        <v>44524</v>
      </c>
      <c r="HJ72" s="141" t="s">
        <v>342</v>
      </c>
      <c r="HK72" s="140">
        <f>[1]!i_dq_close(HK$2,HI72)</f>
        <v>24685.5</v>
      </c>
      <c r="HL72">
        <v>0.95699999999999996</v>
      </c>
      <c r="HO72" s="58">
        <v>44467</v>
      </c>
      <c r="HP72" s="20" t="s">
        <v>340</v>
      </c>
      <c r="HQ72" s="140">
        <f>[1]!i_dq_close(HQ$2,HO72)</f>
        <v>5267.5149000000001</v>
      </c>
      <c r="HR72" s="21">
        <v>1.4202999999999999</v>
      </c>
      <c r="HS72" s="33"/>
      <c r="HU72" s="58">
        <v>44924</v>
      </c>
      <c r="HV72" s="20" t="s">
        <v>1624</v>
      </c>
      <c r="HW72" s="140">
        <f>[1]!i_dq_close(HW$2,HU72)</f>
        <v>4189.3071</v>
      </c>
      <c r="HX72" s="21">
        <v>1.57</v>
      </c>
      <c r="HY72" s="33"/>
      <c r="IA72" s="58">
        <v>44936</v>
      </c>
      <c r="IB72" s="141" t="s">
        <v>1626</v>
      </c>
      <c r="IC72" s="140">
        <f>[1]!i_dq_close(IC$2,IA72)</f>
        <v>4354.2322999999997</v>
      </c>
      <c r="ID72" s="21">
        <v>1.0409999999999999</v>
      </c>
      <c r="IE72" s="33"/>
      <c r="IG72" s="58">
        <v>44957</v>
      </c>
      <c r="IH72" s="141" t="s">
        <v>1626</v>
      </c>
      <c r="II72" s="140">
        <f>[1]!i_dq_close(II$2,IG72)</f>
        <v>4510.9566999999997</v>
      </c>
      <c r="IJ72" s="21">
        <v>2.2098</v>
      </c>
      <c r="IK72" s="33"/>
      <c r="IM72" s="58"/>
      <c r="IN72" s="20"/>
      <c r="IO72" s="140"/>
      <c r="IP72" s="21"/>
      <c r="IQ72" s="33"/>
      <c r="IS72" s="58"/>
      <c r="IT72" s="20"/>
      <c r="IU72" s="140"/>
      <c r="IV72" s="21"/>
      <c r="IW72" s="33"/>
      <c r="IY72" s="58"/>
      <c r="IZ72" s="20"/>
      <c r="JA72" s="140"/>
      <c r="JB72" s="21"/>
      <c r="JC72" s="33"/>
      <c r="JE72" s="58"/>
      <c r="JF72" s="20"/>
      <c r="JG72" s="140"/>
      <c r="JH72" s="21"/>
      <c r="JI72" s="33"/>
      <c r="JK72" s="66"/>
      <c r="JL72" s="21"/>
      <c r="JM72" s="140"/>
      <c r="JN72" s="111"/>
      <c r="JQ72" s="66"/>
      <c r="JR72" s="21"/>
      <c r="JS72" s="140"/>
      <c r="JT72" s="111"/>
      <c r="JW72" s="66"/>
      <c r="JX72" s="21"/>
      <c r="JY72" s="140"/>
      <c r="JZ72" s="111"/>
      <c r="KC72" s="66"/>
      <c r="KD72" s="21"/>
      <c r="KE72" s="140"/>
      <c r="KF72" s="111"/>
      <c r="KI72" s="66"/>
      <c r="KJ72" s="21"/>
      <c r="KK72" s="140"/>
      <c r="KL72" s="111"/>
      <c r="KO72" s="66"/>
      <c r="KP72" s="21"/>
      <c r="KQ72" s="140"/>
      <c r="KR72" s="111"/>
      <c r="KU72" s="66"/>
      <c r="KV72" s="21"/>
      <c r="KW72" s="140"/>
      <c r="KX72" s="111"/>
      <c r="LA72" s="66"/>
      <c r="LB72" s="21"/>
      <c r="LC72" s="140"/>
      <c r="LD72" s="111"/>
      <c r="LG72" s="66"/>
      <c r="LH72" s="21"/>
      <c r="LI72" s="140"/>
      <c r="LJ72" s="111"/>
      <c r="LM72" s="66"/>
      <c r="LN72" s="21"/>
      <c r="LO72" s="140"/>
      <c r="LP72" s="111"/>
      <c r="LS72" s="66"/>
      <c r="LT72" s="21"/>
      <c r="LU72" s="140"/>
      <c r="LV72" s="111"/>
      <c r="LY72" s="66"/>
      <c r="LZ72" s="21"/>
      <c r="MA72" s="140"/>
      <c r="MB72" s="111"/>
      <c r="ME72" s="66"/>
      <c r="MF72" s="21"/>
      <c r="MG72" s="140"/>
      <c r="MH72" s="111"/>
      <c r="MK72" s="66"/>
      <c r="ML72" s="21"/>
      <c r="MM72" s="140"/>
      <c r="MN72" s="111"/>
      <c r="MQ72" s="66"/>
      <c r="MR72" s="21"/>
      <c r="MS72" s="140"/>
      <c r="MT72" s="111"/>
      <c r="MW72" s="66"/>
      <c r="MX72" s="21"/>
      <c r="MY72" s="140"/>
      <c r="MZ72" s="111"/>
      <c r="NC72" s="66"/>
      <c r="ND72" s="21"/>
      <c r="NE72" s="140"/>
      <c r="NF72" s="111"/>
      <c r="NI72" s="66"/>
      <c r="NJ72" s="21"/>
      <c r="NK72" s="140"/>
      <c r="NL72" s="111"/>
      <c r="NO72" s="66"/>
      <c r="NP72" s="21"/>
      <c r="NQ72" s="140"/>
      <c r="NR72" s="111"/>
      <c r="NU72" s="66"/>
      <c r="NV72" s="21"/>
      <c r="NW72" s="140"/>
      <c r="NX72" s="111"/>
      <c r="OA72" s="66"/>
      <c r="OB72" s="21"/>
      <c r="OC72" s="140"/>
      <c r="OD72" s="111"/>
      <c r="OG72" s="66"/>
      <c r="OH72" s="21"/>
      <c r="OI72" s="140"/>
      <c r="OJ72" s="111"/>
      <c r="OM72" s="66"/>
      <c r="ON72" s="21"/>
      <c r="OO72" s="140"/>
      <c r="OP72" s="111"/>
      <c r="OS72" s="66"/>
      <c r="OT72" s="21"/>
      <c r="OU72" s="140"/>
      <c r="OV72" s="111"/>
      <c r="OY72" s="66"/>
      <c r="OZ72" s="21"/>
      <c r="PA72" s="140"/>
      <c r="PB72" s="111"/>
    </row>
    <row r="73" spans="1:418">
      <c r="A73" s="264">
        <v>43966</v>
      </c>
      <c r="B73" s="52" t="s">
        <v>345</v>
      </c>
      <c r="C73" s="262">
        <f>[1]!i_dq_close(C$2,A73)</f>
        <v>4178.5843999999997</v>
      </c>
      <c r="D73" s="263">
        <v>1.2989999999999999</v>
      </c>
      <c r="E73" s="263"/>
      <c r="G73" s="49">
        <v>44628</v>
      </c>
      <c r="H73" s="28" t="s">
        <v>337</v>
      </c>
      <c r="I73" s="140">
        <f>[1]!i_dq_close(I$2,G73)</f>
        <v>0</v>
      </c>
      <c r="J73">
        <v>0.89600000000000002</v>
      </c>
      <c r="M73" s="66">
        <v>44916</v>
      </c>
      <c r="N73" s="21" t="s">
        <v>1624</v>
      </c>
      <c r="O73" s="140">
        <f>[1]!i_dq_close(O$2,M73)</f>
        <v>4166.0241999999998</v>
      </c>
      <c r="P73" s="111">
        <v>1.2809999999999999</v>
      </c>
      <c r="S73" s="66">
        <v>44896</v>
      </c>
      <c r="T73" s="21" t="s">
        <v>336</v>
      </c>
      <c r="U73" s="140">
        <f>[1]!i_dq_close(U$2,S73)</f>
        <v>4279.3801999999996</v>
      </c>
      <c r="V73" s="111">
        <v>0.95640000000000003</v>
      </c>
      <c r="Y73" s="66">
        <v>44894</v>
      </c>
      <c r="Z73" s="21" t="s">
        <v>1630</v>
      </c>
      <c r="AA73" s="140">
        <f>[1]!i_dq_close(AA$2,Y73)</f>
        <v>403.61869999999999</v>
      </c>
      <c r="AB73" s="111">
        <v>1.1653</v>
      </c>
      <c r="AE73" s="66">
        <v>44879</v>
      </c>
      <c r="AF73" s="21" t="s">
        <v>1630</v>
      </c>
      <c r="AG73" s="140">
        <f>[1]!i_dq_close(AG$2,AE73)</f>
        <v>4187.0944</v>
      </c>
      <c r="AH73" s="111">
        <v>2.4039000000000001</v>
      </c>
      <c r="AI73" s="45">
        <v>923488.94</v>
      </c>
      <c r="AK73" s="66">
        <v>44875</v>
      </c>
      <c r="AL73" s="21" t="s">
        <v>1630</v>
      </c>
      <c r="AM73" s="140">
        <f>[1]!i_dq_close(AM$2,AK73)</f>
        <v>4091.6007</v>
      </c>
      <c r="AN73" s="111">
        <v>0.91800000000000004</v>
      </c>
      <c r="AO73" s="33">
        <v>1122964.6299999999</v>
      </c>
      <c r="AQ73" s="66">
        <v>44862</v>
      </c>
      <c r="AR73" s="21" t="s">
        <v>1621</v>
      </c>
      <c r="AS73" s="140">
        <f>[1]!i_dq_close(AS$2,AQ73)</f>
        <v>3918.9967999999999</v>
      </c>
      <c r="AT73" s="111">
        <v>1.9327000000000001</v>
      </c>
      <c r="AW73" s="66">
        <v>44859</v>
      </c>
      <c r="AX73" s="21" t="s">
        <v>1621</v>
      </c>
      <c r="AY73" s="140">
        <f>[1]!i_dq_close(AY$2,AW73)</f>
        <v>401.3</v>
      </c>
      <c r="AZ73" s="111">
        <v>0.97740000000000005</v>
      </c>
      <c r="BC73" s="66">
        <v>44859</v>
      </c>
      <c r="BD73" s="21" t="s">
        <v>1621</v>
      </c>
      <c r="BE73" s="140">
        <f>[1]!i_dq_close(BE$2,BC73)</f>
        <v>4004.9411</v>
      </c>
      <c r="BF73" s="111">
        <v>0.9899</v>
      </c>
      <c r="BI73" s="66">
        <v>44844</v>
      </c>
      <c r="BJ73" s="21" t="s">
        <v>341</v>
      </c>
      <c r="BK73" s="140">
        <f>[1]!i_dq_close(BK$2,BI73)</f>
        <v>4039.5805999999998</v>
      </c>
      <c r="BL73" s="111">
        <v>2.2040000000000002</v>
      </c>
      <c r="BO73" s="66">
        <v>44831</v>
      </c>
      <c r="BP73" s="21" t="s">
        <v>1622</v>
      </c>
      <c r="BQ73" s="140">
        <f>[1]!i_dq_close(BQ$2,BO73)</f>
        <v>4230.0271000000002</v>
      </c>
      <c r="BR73" s="111">
        <v>1.534</v>
      </c>
      <c r="BU73" s="66">
        <v>44827</v>
      </c>
      <c r="BV73" s="21" t="s">
        <v>1622</v>
      </c>
      <c r="BW73" s="140">
        <f>[1]!i_dq_close(BW$2,BU73)</f>
        <v>408.64010000000002</v>
      </c>
      <c r="BX73" s="111">
        <v>1.1372</v>
      </c>
      <c r="CA73" s="66">
        <v>44825</v>
      </c>
      <c r="CB73" s="21" t="s">
        <v>1622</v>
      </c>
      <c r="CC73" s="140">
        <f>[1]!i_dq_close(CC$2,CA73)</f>
        <v>4249.7790000000005</v>
      </c>
      <c r="CD73" s="111">
        <v>1.0716000000000001</v>
      </c>
      <c r="CG73" s="66">
        <v>44803</v>
      </c>
      <c r="CH73" s="21" t="s">
        <v>1623</v>
      </c>
      <c r="CI73" s="140">
        <f>[1]!i_dq_close(CI$2,CG73)</f>
        <v>4444.9031999999997</v>
      </c>
      <c r="CJ73" s="111">
        <v>1.30003</v>
      </c>
      <c r="CM73" s="66">
        <v>44791</v>
      </c>
      <c r="CN73" s="21" t="s">
        <v>1623</v>
      </c>
      <c r="CO73" s="140">
        <f>[1]!i_dq_close(CO$2,CM73)</f>
        <v>19763.91</v>
      </c>
      <c r="CP73" s="111">
        <v>0.96499999999999997</v>
      </c>
      <c r="CS73" s="66">
        <v>44775</v>
      </c>
      <c r="CT73" s="21" t="s">
        <v>1623</v>
      </c>
      <c r="CU73" s="140">
        <f>[1]!i_dq_close(CU$2,CS73)</f>
        <v>421.6549</v>
      </c>
      <c r="CV73" s="111">
        <v>1.0580000000000001</v>
      </c>
      <c r="CY73" s="66">
        <v>44769</v>
      </c>
      <c r="CZ73" s="21" t="s">
        <v>638</v>
      </c>
      <c r="DA73" s="140">
        <f>[1]!i_dq_close(DA$2,CY73)</f>
        <v>4574.9247999999998</v>
      </c>
      <c r="DB73" s="111">
        <v>5.4932999999999996</v>
      </c>
      <c r="DE73" s="66">
        <v>44755</v>
      </c>
      <c r="DF73" s="21" t="s">
        <v>638</v>
      </c>
      <c r="DG73" s="140">
        <f>[1]!i_dq_close(DG$2,DE73)</f>
        <v>4642.2451000000001</v>
      </c>
      <c r="DH73" s="111">
        <v>3.4660000000000002</v>
      </c>
      <c r="DK73" s="66">
        <v>44754</v>
      </c>
      <c r="DL73" s="21" t="s">
        <v>638</v>
      </c>
      <c r="DM73" s="140">
        <f>[1]!i_dq_close(DM$2,DK73)</f>
        <v>4631.0330999999996</v>
      </c>
      <c r="DN73" s="111">
        <v>3.3334999999999999</v>
      </c>
      <c r="DQ73" s="66">
        <v>44750</v>
      </c>
      <c r="DR73" s="21" t="s">
        <v>638</v>
      </c>
      <c r="DS73" s="140">
        <f>[1]!i_dq_close(DS$2,DQ73)</f>
        <v>419.38630000000001</v>
      </c>
      <c r="DT73" s="111">
        <v>1.9775</v>
      </c>
      <c r="DW73" s="66">
        <v>44748</v>
      </c>
      <c r="DX73" s="21" t="s">
        <v>638</v>
      </c>
      <c r="DY73" s="140">
        <f>[1]!i_dq_close(DY$2,DW73)</f>
        <v>21586.66</v>
      </c>
      <c r="DZ73" s="111">
        <v>2.1139999999999999</v>
      </c>
      <c r="EC73" s="49">
        <v>44721</v>
      </c>
      <c r="ED73" s="21" t="s">
        <v>570</v>
      </c>
      <c r="EE73" s="140">
        <f>[1]!i_dq_close(EE$2,EC73)</f>
        <v>4498.8330999999998</v>
      </c>
      <c r="EF73">
        <v>1.1759999999999999</v>
      </c>
      <c r="EI73" s="49">
        <v>44699</v>
      </c>
      <c r="EJ73" s="21" t="s">
        <v>345</v>
      </c>
      <c r="EK73" s="140">
        <f>[1]!i_dq_close(EK$2,EI73)</f>
        <v>20644.28</v>
      </c>
      <c r="EL73">
        <v>1.7809999999999999</v>
      </c>
      <c r="EO73" s="49">
        <v>44665</v>
      </c>
      <c r="EP73" s="28" t="s">
        <v>334</v>
      </c>
      <c r="EQ73" s="140">
        <f>[1]!i_dq_close(EQ$2,EO73)</f>
        <v>4511.1783999999998</v>
      </c>
      <c r="ER73">
        <v>0.90100000000000002</v>
      </c>
      <c r="EU73" s="49">
        <v>44657</v>
      </c>
      <c r="EV73" s="28" t="s">
        <v>334</v>
      </c>
      <c r="EW73" s="140">
        <f>[1]!i_dq_close(EW$2,EU73)</f>
        <v>4610.6980999999996</v>
      </c>
      <c r="EX73">
        <v>0.96350000000000002</v>
      </c>
      <c r="FA73" s="49">
        <v>44651</v>
      </c>
      <c r="FB73" s="28" t="s">
        <v>337</v>
      </c>
      <c r="FC73" s="140">
        <f>[1]!i_dq_close(FC$2,FA73)</f>
        <v>4571.2411000000002</v>
      </c>
      <c r="FD73">
        <v>0.94199999999999995</v>
      </c>
      <c r="FG73" s="49">
        <v>44648</v>
      </c>
      <c r="FH73" s="28" t="s">
        <v>337</v>
      </c>
      <c r="FI73" s="140">
        <f>[1]!i_dq_close(FI$2,FG73)</f>
        <v>4503.0712000000003</v>
      </c>
      <c r="FJ73">
        <v>1.0324</v>
      </c>
      <c r="FM73" s="49">
        <v>44644</v>
      </c>
      <c r="FN73" s="28" t="s">
        <v>337</v>
      </c>
      <c r="FO73" s="140">
        <f>[1]!i_dq_close(FO$2,FM73)</f>
        <v>4598.1666999999998</v>
      </c>
      <c r="FP73">
        <v>1.3927</v>
      </c>
      <c r="FS73" s="49">
        <v>44638</v>
      </c>
      <c r="FT73" s="28" t="s">
        <v>337</v>
      </c>
      <c r="FU73" s="140">
        <f>[1]!i_dq_close(FU$2,FS73)</f>
        <v>406.55970000000002</v>
      </c>
      <c r="FV73">
        <v>1.2197</v>
      </c>
      <c r="FY73" s="49">
        <v>44603</v>
      </c>
      <c r="FZ73" s="28" t="s">
        <v>348</v>
      </c>
      <c r="GA73" s="140">
        <f>[1]!i_dq_close(GA$2,FY73)</f>
        <v>4955.6099000000004</v>
      </c>
      <c r="GB73">
        <v>1.4208000000000001</v>
      </c>
      <c r="GE73" s="49">
        <v>44603</v>
      </c>
      <c r="GF73" s="28" t="s">
        <v>348</v>
      </c>
      <c r="GG73" s="140">
        <f>[1]!i_dq_close(GG$2,GE73)</f>
        <v>3037.4186</v>
      </c>
      <c r="GH73">
        <v>0.9627</v>
      </c>
      <c r="GK73" s="49">
        <v>44575</v>
      </c>
      <c r="GL73" s="28" t="s">
        <v>346</v>
      </c>
      <c r="GM73" s="140">
        <f>[1]!i_dq_close(GM$2,GK73)</f>
        <v>5117.2269999999999</v>
      </c>
      <c r="GN73">
        <v>5.3360000000000003</v>
      </c>
      <c r="GQ73" s="49">
        <v>44560</v>
      </c>
      <c r="GR73" s="20" t="s">
        <v>336</v>
      </c>
      <c r="GS73" s="140">
        <f>[1]!i_dq_close(GS$2,GQ73)</f>
        <v>23112.01</v>
      </c>
      <c r="GT73">
        <v>0.9929</v>
      </c>
      <c r="GW73" s="49">
        <v>44560</v>
      </c>
      <c r="GX73" s="21" t="s">
        <v>336</v>
      </c>
      <c r="GY73" s="140">
        <f>[1]!i_dq_close(GY$2,GW73)</f>
        <v>5317.2741999999998</v>
      </c>
      <c r="GZ73">
        <v>2.7334999999999998</v>
      </c>
      <c r="HC73" s="49">
        <v>44551</v>
      </c>
      <c r="HD73" s="141" t="s">
        <v>336</v>
      </c>
      <c r="HE73" s="140">
        <f>[1]!i_dq_close(HE$2,HC73)</f>
        <v>5304.4885000000004</v>
      </c>
      <c r="HF73">
        <v>5.8339999999999996</v>
      </c>
      <c r="HI73" s="49">
        <v>44525</v>
      </c>
      <c r="HJ73" s="141" t="s">
        <v>342</v>
      </c>
      <c r="HK73" s="140">
        <f>[1]!i_dq_close(HK$2,HI73)</f>
        <v>24740.16</v>
      </c>
      <c r="HL73">
        <v>0.95199999999999996</v>
      </c>
      <c r="HO73" s="58">
        <v>44468</v>
      </c>
      <c r="HP73" s="20" t="s">
        <v>340</v>
      </c>
      <c r="HQ73" s="140">
        <f>[1]!i_dq_close(HQ$2,HO73)</f>
        <v>5193.0084999999999</v>
      </c>
      <c r="HR73" s="21">
        <v>1.4156</v>
      </c>
      <c r="HS73" s="33"/>
      <c r="HU73" s="58">
        <v>44925</v>
      </c>
      <c r="HV73" s="20" t="s">
        <v>1624</v>
      </c>
      <c r="HW73" s="140">
        <f>[1]!i_dq_close(HW$2,HU73)</f>
        <v>4202.6813000000002</v>
      </c>
      <c r="HX73" s="21">
        <v>1.5669999999999999</v>
      </c>
      <c r="HY73" s="33"/>
      <c r="IA73" s="58">
        <v>44937</v>
      </c>
      <c r="IB73" s="141" t="s">
        <v>1626</v>
      </c>
      <c r="IC73" s="140">
        <f>[1]!i_dq_close(IC$2,IA73)</f>
        <v>4341.9845999999998</v>
      </c>
      <c r="ID73" s="21">
        <v>1.0369999999999999</v>
      </c>
      <c r="IE73" s="33"/>
      <c r="IG73" s="58">
        <v>44958</v>
      </c>
      <c r="IH73" s="141" t="s">
        <v>348</v>
      </c>
      <c r="II73" s="140">
        <f>[1]!i_dq_close(II$2,IG73)</f>
        <v>4556.5766999999996</v>
      </c>
      <c r="IJ73" s="21">
        <v>2.2240000000000002</v>
      </c>
      <c r="IK73" s="33"/>
      <c r="IM73" s="58"/>
      <c r="IN73" s="20"/>
      <c r="IO73" s="140"/>
      <c r="IP73" s="21"/>
      <c r="IQ73" s="33"/>
      <c r="IS73" s="58"/>
      <c r="IT73" s="20"/>
      <c r="IU73" s="140"/>
      <c r="IV73" s="21"/>
      <c r="IW73" s="33"/>
      <c r="IY73" s="58"/>
      <c r="IZ73" s="20"/>
      <c r="JA73" s="140"/>
      <c r="JB73" s="21"/>
      <c r="JC73" s="33"/>
      <c r="JE73" s="58"/>
      <c r="JF73" s="20"/>
      <c r="JG73" s="140"/>
      <c r="JH73" s="21"/>
      <c r="JI73" s="33"/>
      <c r="JK73" s="66"/>
      <c r="JL73" s="21"/>
      <c r="JM73" s="140"/>
      <c r="JN73" s="111"/>
      <c r="JQ73" s="66"/>
      <c r="JR73" s="21"/>
      <c r="JS73" s="140"/>
      <c r="JT73" s="111"/>
      <c r="JW73" s="66"/>
      <c r="JX73" s="21"/>
      <c r="JY73" s="140"/>
      <c r="JZ73" s="111"/>
      <c r="KC73" s="66"/>
      <c r="KD73" s="21"/>
      <c r="KE73" s="140"/>
      <c r="KF73" s="111"/>
      <c r="KI73" s="66"/>
      <c r="KJ73" s="21"/>
      <c r="KK73" s="140"/>
      <c r="KL73" s="111"/>
      <c r="KO73" s="66"/>
      <c r="KP73" s="21"/>
      <c r="KQ73" s="140"/>
      <c r="KR73" s="111"/>
      <c r="KU73" s="66"/>
      <c r="KV73" s="21"/>
      <c r="KW73" s="140"/>
      <c r="KX73" s="111"/>
      <c r="LA73" s="66"/>
      <c r="LB73" s="21"/>
      <c r="LC73" s="140"/>
      <c r="LD73" s="111"/>
      <c r="LG73" s="66"/>
      <c r="LH73" s="21"/>
      <c r="LI73" s="140"/>
      <c r="LJ73" s="111"/>
      <c r="LM73" s="66"/>
      <c r="LN73" s="21"/>
      <c r="LO73" s="140"/>
      <c r="LP73" s="111"/>
      <c r="LS73" s="66"/>
      <c r="LT73" s="21"/>
      <c r="LU73" s="140"/>
      <c r="LV73" s="111"/>
      <c r="LY73" s="66"/>
      <c r="LZ73" s="21"/>
      <c r="MA73" s="140"/>
      <c r="MB73" s="111"/>
      <c r="ME73" s="66"/>
      <c r="MF73" s="21"/>
      <c r="MG73" s="140"/>
      <c r="MH73" s="111"/>
      <c r="MK73" s="66"/>
      <c r="ML73" s="21"/>
      <c r="MM73" s="140"/>
      <c r="MN73" s="111"/>
      <c r="MQ73" s="66"/>
      <c r="MR73" s="21"/>
      <c r="MS73" s="140"/>
      <c r="MT73" s="111"/>
      <c r="MW73" s="66"/>
      <c r="MX73" s="21"/>
      <c r="MY73" s="140"/>
      <c r="MZ73" s="111"/>
      <c r="NC73" s="66"/>
      <c r="ND73" s="21"/>
      <c r="NE73" s="140"/>
      <c r="NF73" s="111"/>
      <c r="NI73" s="66"/>
      <c r="NJ73" s="21"/>
      <c r="NK73" s="140"/>
      <c r="NL73" s="111"/>
      <c r="NO73" s="66"/>
      <c r="NP73" s="21"/>
      <c r="NQ73" s="140"/>
      <c r="NR73" s="111"/>
      <c r="NU73" s="66"/>
      <c r="NV73" s="21"/>
      <c r="NW73" s="140"/>
      <c r="NX73" s="111"/>
      <c r="OA73" s="66"/>
      <c r="OB73" s="21"/>
      <c r="OC73" s="140"/>
      <c r="OD73" s="111"/>
      <c r="OG73" s="66"/>
      <c r="OH73" s="21"/>
      <c r="OI73" s="140"/>
      <c r="OJ73" s="111"/>
      <c r="OM73" s="66"/>
      <c r="ON73" s="21"/>
      <c r="OO73" s="140"/>
      <c r="OP73" s="111"/>
      <c r="OS73" s="66"/>
      <c r="OT73" s="21"/>
      <c r="OU73" s="140"/>
      <c r="OV73" s="111"/>
      <c r="OY73" s="66"/>
      <c r="OZ73" s="21"/>
      <c r="PA73" s="140"/>
      <c r="PB73" s="111"/>
    </row>
    <row r="74" spans="1:418">
      <c r="A74" s="264">
        <v>43969</v>
      </c>
      <c r="B74" s="52" t="s">
        <v>345</v>
      </c>
      <c r="C74" s="262">
        <f>[1]!i_dq_close(C$2,A74)</f>
        <v>4181.0163000000002</v>
      </c>
      <c r="D74" s="263">
        <v>1.3009999999999999</v>
      </c>
      <c r="E74" s="263"/>
      <c r="G74" s="49">
        <v>44629</v>
      </c>
      <c r="H74" s="28" t="s">
        <v>337</v>
      </c>
      <c r="I74" s="140">
        <f>[1]!i_dq_close(I$2,G74)</f>
        <v>0</v>
      </c>
      <c r="J74">
        <v>0.89700000000000002</v>
      </c>
      <c r="M74" s="66">
        <v>44917</v>
      </c>
      <c r="N74" s="21" t="s">
        <v>1624</v>
      </c>
      <c r="O74" s="140">
        <f>[1]!i_dq_close(O$2,M74)</f>
        <v>4158.2915000000003</v>
      </c>
      <c r="P74" s="111">
        <v>1.2809999999999999</v>
      </c>
      <c r="S74" s="66">
        <v>44897</v>
      </c>
      <c r="T74" s="21" t="s">
        <v>1624</v>
      </c>
      <c r="U74" s="140">
        <f>[1]!i_dq_close(U$2,S74)</f>
        <v>4256.7224999999999</v>
      </c>
      <c r="V74" s="111">
        <v>0.95820000000000005</v>
      </c>
      <c r="Y74" s="66">
        <v>44895</v>
      </c>
      <c r="Z74" s="21" t="s">
        <v>1630</v>
      </c>
      <c r="AA74" s="140">
        <f>[1]!i_dq_close(AA$2,Y74)</f>
        <v>404.29410000000001</v>
      </c>
      <c r="AB74" s="111">
        <v>1.1668000000000001</v>
      </c>
      <c r="AE74" s="66">
        <v>44880</v>
      </c>
      <c r="AF74" s="21" t="s">
        <v>1630</v>
      </c>
      <c r="AG74" s="140">
        <f>[1]!i_dq_close(AG$2,AE74)</f>
        <v>4264.8360000000002</v>
      </c>
      <c r="AH74" s="111">
        <v>2.4182000000000001</v>
      </c>
      <c r="AI74" s="45">
        <v>923488.94</v>
      </c>
      <c r="AK74" s="66">
        <v>44876</v>
      </c>
      <c r="AL74" s="21" t="s">
        <v>1630</v>
      </c>
      <c r="AM74" s="140">
        <f>[1]!i_dq_close(AM$2,AK74)</f>
        <v>4184.1625999999997</v>
      </c>
      <c r="AN74" s="111">
        <v>0.92500000000000004</v>
      </c>
      <c r="AO74" s="33">
        <v>1122964.6299999999</v>
      </c>
      <c r="AQ74" s="66">
        <v>44865</v>
      </c>
      <c r="AR74" s="21" t="s">
        <v>1621</v>
      </c>
      <c r="AS74" s="140">
        <f>[1]!i_dq_close(AS$2,AQ74)</f>
        <v>3896.8741</v>
      </c>
      <c r="AT74" s="111">
        <v>1.9300999999999999</v>
      </c>
      <c r="AW74" s="66">
        <v>44860</v>
      </c>
      <c r="AX74" s="21" t="s">
        <v>1621</v>
      </c>
      <c r="AY74" s="140">
        <f>[1]!i_dq_close(AY$2,AW74)</f>
        <v>403.15100000000001</v>
      </c>
      <c r="AZ74" s="111">
        <v>0.98280000000000001</v>
      </c>
      <c r="BC74" s="66">
        <v>44860</v>
      </c>
      <c r="BD74" s="21" t="s">
        <v>1621</v>
      </c>
      <c r="BE74" s="140">
        <f>[1]!i_dq_close(BE$2,BC74)</f>
        <v>4047.0933</v>
      </c>
      <c r="BF74" s="111">
        <v>0.99280000000000002</v>
      </c>
      <c r="BI74" s="66">
        <v>44845</v>
      </c>
      <c r="BJ74" s="21" t="s">
        <v>1621</v>
      </c>
      <c r="BK74" s="140">
        <f>[1]!i_dq_close(BK$2,BI74)</f>
        <v>4053.7725999999998</v>
      </c>
      <c r="BL74" s="111">
        <v>2.2050000000000001</v>
      </c>
      <c r="BO74" s="66">
        <v>44832</v>
      </c>
      <c r="BP74" s="21" t="s">
        <v>1622</v>
      </c>
      <c r="BQ74" s="140">
        <f>[1]!i_dq_close(BQ$2,BO74)</f>
        <v>4151.3467000000001</v>
      </c>
      <c r="BR74" s="111">
        <v>1.534</v>
      </c>
      <c r="BU74" s="66">
        <v>44830</v>
      </c>
      <c r="BV74" s="21" t="s">
        <v>1622</v>
      </c>
      <c r="BW74" s="140">
        <f>[1]!i_dq_close(BW$2,BU74)</f>
        <v>406.65929999999997</v>
      </c>
      <c r="BX74" s="111">
        <v>1.1275999999999999</v>
      </c>
      <c r="CA74" s="66">
        <v>44826</v>
      </c>
      <c r="CB74" s="21" t="s">
        <v>1622</v>
      </c>
      <c r="CC74" s="140">
        <f>[1]!i_dq_close(CC$2,CA74)</f>
        <v>4219.4538000000002</v>
      </c>
      <c r="CD74" s="111">
        <v>1.0753999999999999</v>
      </c>
      <c r="CG74" s="66">
        <v>44804</v>
      </c>
      <c r="CH74" s="21" t="s">
        <v>1623</v>
      </c>
      <c r="CI74" s="140">
        <f>[1]!i_dq_close(CI$2,CG74)</f>
        <v>4424.2089999999998</v>
      </c>
      <c r="CJ74" s="111">
        <v>1.534</v>
      </c>
      <c r="CM74" s="66">
        <v>44792</v>
      </c>
      <c r="CN74" s="21" t="s">
        <v>1623</v>
      </c>
      <c r="CO74" s="140">
        <f>[1]!i_dq_close(CO$2,CM74)</f>
        <v>19773.03</v>
      </c>
      <c r="CP74" s="111">
        <v>0.97099999999999997</v>
      </c>
      <c r="CS74" s="66">
        <v>44776</v>
      </c>
      <c r="CT74" s="21" t="s">
        <v>1623</v>
      </c>
      <c r="CU74" s="140">
        <f>[1]!i_dq_close(CU$2,CS74)</f>
        <v>419.6601</v>
      </c>
      <c r="CV74" s="111">
        <v>1.054</v>
      </c>
      <c r="CY74" s="66">
        <v>44770</v>
      </c>
      <c r="CZ74" s="21" t="s">
        <v>638</v>
      </c>
      <c r="DA74" s="140">
        <f>[1]!i_dq_close(DA$2,CY74)</f>
        <v>4578.2821999999996</v>
      </c>
      <c r="DB74" s="111">
        <v>5.508</v>
      </c>
      <c r="DE74" s="66">
        <v>44756</v>
      </c>
      <c r="DF74" s="21" t="s">
        <v>638</v>
      </c>
      <c r="DG74" s="140">
        <f>[1]!i_dq_close(DG$2,DE74)</f>
        <v>4648.7920999999997</v>
      </c>
      <c r="DH74" s="111">
        <v>3.5139999999999998</v>
      </c>
      <c r="DK74" s="66">
        <v>44755</v>
      </c>
      <c r="DL74" s="21" t="s">
        <v>638</v>
      </c>
      <c r="DM74" s="140">
        <f>[1]!i_dq_close(DM$2,DK74)</f>
        <v>4642.2451000000001</v>
      </c>
      <c r="DN74" s="111">
        <v>3.3334000000000001</v>
      </c>
      <c r="DQ74" s="66">
        <v>44753</v>
      </c>
      <c r="DR74" s="21" t="s">
        <v>638</v>
      </c>
      <c r="DS74" s="140">
        <f>[1]!i_dq_close(DS$2,DQ74)</f>
        <v>416.45639999999997</v>
      </c>
      <c r="DT74" s="111">
        <v>1.9547000000000001</v>
      </c>
      <c r="DW74" s="66">
        <v>44749</v>
      </c>
      <c r="DX74" s="21" t="s">
        <v>638</v>
      </c>
      <c r="DY74" s="140">
        <f>[1]!i_dq_close(DY$2,DW74)</f>
        <v>21643.58</v>
      </c>
      <c r="DZ74" s="111">
        <v>2.1360000000000001</v>
      </c>
      <c r="EC74" s="49">
        <v>44722</v>
      </c>
      <c r="ED74" s="21" t="s">
        <v>570</v>
      </c>
      <c r="EE74" s="140">
        <f>[1]!i_dq_close(EE$2,EC74)</f>
        <v>4569.9165000000003</v>
      </c>
      <c r="EF74">
        <v>1.1910000000000001</v>
      </c>
      <c r="EI74" s="49">
        <v>44700</v>
      </c>
      <c r="EJ74" s="21" t="s">
        <v>345</v>
      </c>
      <c r="EK74" s="140">
        <f>[1]!i_dq_close(EK$2,EI74)</f>
        <v>20120.68</v>
      </c>
      <c r="EL74">
        <v>1.7789999999999999</v>
      </c>
      <c r="EO74" s="49">
        <v>44666</v>
      </c>
      <c r="EP74" s="28" t="s">
        <v>334</v>
      </c>
      <c r="EQ74" s="140">
        <f>[1]!i_dq_close(EQ$2,EO74)</f>
        <v>4499.1529</v>
      </c>
      <c r="ER74">
        <v>0.90100000000000002</v>
      </c>
      <c r="EU74" s="49">
        <v>44658</v>
      </c>
      <c r="EV74" s="28" t="s">
        <v>334</v>
      </c>
      <c r="EW74" s="140">
        <f>[1]!i_dq_close(EW$2,EU74)</f>
        <v>4542.1463999999996</v>
      </c>
      <c r="EX74">
        <v>0.96220000000000006</v>
      </c>
      <c r="FA74" s="49">
        <v>44652</v>
      </c>
      <c r="FB74" s="28" t="s">
        <v>334</v>
      </c>
      <c r="FC74" s="140">
        <f>[1]!i_dq_close(FC$2,FA74)</f>
        <v>4622.1410999999998</v>
      </c>
      <c r="FD74">
        <v>0.93799999999999994</v>
      </c>
      <c r="FG74" s="49">
        <v>44649</v>
      </c>
      <c r="FH74" s="28" t="s">
        <v>337</v>
      </c>
      <c r="FI74" s="140">
        <f>[1]!i_dq_close(FI$2,FG74)</f>
        <v>4486.0407999999998</v>
      </c>
      <c r="FJ74">
        <v>1.0327</v>
      </c>
      <c r="FM74" s="49">
        <v>44645</v>
      </c>
      <c r="FN74" s="28" t="s">
        <v>337</v>
      </c>
      <c r="FO74" s="140">
        <f>[1]!i_dq_close(FO$2,FM74)</f>
        <v>4521.9026000000003</v>
      </c>
      <c r="FP74">
        <v>1.3658999999999999</v>
      </c>
      <c r="FS74" s="49">
        <v>44641</v>
      </c>
      <c r="FT74" s="28" t="s">
        <v>337</v>
      </c>
      <c r="FU74" s="140">
        <f>[1]!i_dq_close(FU$2,FS74)</f>
        <v>406.85950000000003</v>
      </c>
      <c r="FV74">
        <v>1.2342</v>
      </c>
      <c r="FY74" s="49">
        <v>44606</v>
      </c>
      <c r="FZ74" s="28" t="s">
        <v>348</v>
      </c>
      <c r="GA74" s="140">
        <f>[1]!i_dq_close(GA$2,FY74)</f>
        <v>4906.1818999999996</v>
      </c>
      <c r="GB74">
        <v>1.4293</v>
      </c>
      <c r="GE74" s="49">
        <v>44606</v>
      </c>
      <c r="GF74" s="28" t="s">
        <v>348</v>
      </c>
      <c r="GG74" s="140">
        <f>[1]!i_dq_close(GG$2,GE74)</f>
        <v>3027.6502</v>
      </c>
      <c r="GH74">
        <v>0.94489999999999996</v>
      </c>
      <c r="GK74" s="49">
        <v>44578</v>
      </c>
      <c r="GL74" s="28" t="s">
        <v>346</v>
      </c>
      <c r="GM74" s="140">
        <f>[1]!i_dq_close(GM$2,GK74)</f>
        <v>5163.9111999999996</v>
      </c>
      <c r="GN74">
        <v>5.3639999999999999</v>
      </c>
      <c r="GQ74" s="49">
        <v>44561</v>
      </c>
      <c r="GR74" s="20" t="s">
        <v>336</v>
      </c>
      <c r="GS74" s="140">
        <f>[1]!i_dq_close(GS$2,GQ74)</f>
        <v>23397.67</v>
      </c>
      <c r="GT74">
        <v>1.0015000000000001</v>
      </c>
      <c r="GW74" s="49">
        <v>44561</v>
      </c>
      <c r="GX74" s="21" t="s">
        <v>336</v>
      </c>
      <c r="GY74" s="140">
        <f>[1]!i_dq_close(GY$2,GW74)</f>
        <v>5341.2200999999995</v>
      </c>
      <c r="GZ74">
        <v>2.7422</v>
      </c>
      <c r="HC74" s="49">
        <v>44552</v>
      </c>
      <c r="HD74" s="141" t="s">
        <v>336</v>
      </c>
      <c r="HE74" s="140">
        <f>[1]!i_dq_close(HE$2,HC74)</f>
        <v>5309.9943999999996</v>
      </c>
      <c r="HF74">
        <v>5.93</v>
      </c>
      <c r="HI74" s="49">
        <v>44526</v>
      </c>
      <c r="HJ74" s="141" t="s">
        <v>342</v>
      </c>
      <c r="HK74" s="140">
        <f>[1]!i_dq_close(HK$2,HI74)</f>
        <v>24080.52</v>
      </c>
      <c r="HL74">
        <v>0.93300000000000005</v>
      </c>
      <c r="HO74" s="58">
        <v>44469</v>
      </c>
      <c r="HP74" s="20" t="s">
        <v>340</v>
      </c>
      <c r="HQ74" s="140">
        <f>[1]!i_dq_close(HQ$2,HO74)</f>
        <v>5236.1974</v>
      </c>
      <c r="HR74" s="21">
        <v>1.4226000000000001</v>
      </c>
      <c r="HS74" s="33"/>
      <c r="HU74" s="58">
        <v>44929</v>
      </c>
      <c r="HV74" s="67" t="s">
        <v>1626</v>
      </c>
      <c r="HW74" s="140">
        <f>[1]!i_dq_close(HW$2,HU74)</f>
        <v>4232.5133999999998</v>
      </c>
      <c r="HX74" s="21">
        <v>1.593</v>
      </c>
      <c r="HY74" s="33"/>
      <c r="IA74" s="58">
        <v>44938</v>
      </c>
      <c r="IB74" s="141" t="s">
        <v>1626</v>
      </c>
      <c r="IC74" s="140">
        <f>[1]!i_dq_close(IC$2,IA74)</f>
        <v>4348.5348999999997</v>
      </c>
      <c r="ID74" s="21">
        <v>1.034</v>
      </c>
      <c r="IE74" s="33"/>
      <c r="IG74" s="58">
        <v>44959</v>
      </c>
      <c r="IH74" s="141" t="s">
        <v>1632</v>
      </c>
      <c r="II74" s="140">
        <f>[1]!i_dq_close(II$2,IG74)</f>
        <v>4545.3834999999999</v>
      </c>
      <c r="IJ74" s="21">
        <v>2.2526999999999999</v>
      </c>
      <c r="IK74" s="33"/>
      <c r="IM74" s="58"/>
      <c r="IN74" s="20"/>
      <c r="IO74" s="140"/>
      <c r="IP74" s="21"/>
      <c r="IQ74" s="33"/>
      <c r="IS74" s="58"/>
      <c r="IT74" s="20"/>
      <c r="IU74" s="140"/>
      <c r="IV74" s="21"/>
      <c r="IW74" s="33"/>
      <c r="IY74" s="58"/>
      <c r="IZ74" s="20"/>
      <c r="JA74" s="140"/>
      <c r="JB74" s="21"/>
      <c r="JC74" s="33"/>
      <c r="JE74" s="58"/>
      <c r="JF74" s="20"/>
      <c r="JG74" s="140"/>
      <c r="JH74" s="21"/>
      <c r="JI74" s="33"/>
      <c r="JK74" s="66"/>
      <c r="JL74" s="21"/>
      <c r="JM74" s="140"/>
      <c r="JN74" s="111"/>
      <c r="JQ74" s="66"/>
      <c r="JR74" s="21"/>
      <c r="JS74" s="140"/>
      <c r="JT74" s="111"/>
      <c r="JW74" s="66"/>
      <c r="JX74" s="21"/>
      <c r="JY74" s="140"/>
      <c r="JZ74" s="111"/>
      <c r="KC74" s="66"/>
      <c r="KD74" s="21"/>
      <c r="KE74" s="140"/>
      <c r="KF74" s="111"/>
      <c r="KI74" s="66"/>
      <c r="KJ74" s="21"/>
      <c r="KK74" s="140"/>
      <c r="KL74" s="111"/>
      <c r="KO74" s="66"/>
      <c r="KP74" s="21"/>
      <c r="KQ74" s="140"/>
      <c r="KR74" s="111"/>
      <c r="KU74" s="66"/>
      <c r="KV74" s="21"/>
      <c r="KW74" s="140"/>
      <c r="KX74" s="111"/>
      <c r="LA74" s="66"/>
      <c r="LB74" s="21"/>
      <c r="LC74" s="140"/>
      <c r="LD74" s="111"/>
      <c r="LG74" s="66"/>
      <c r="LH74" s="21"/>
      <c r="LI74" s="140"/>
      <c r="LJ74" s="111"/>
      <c r="LM74" s="66"/>
      <c r="LN74" s="21"/>
      <c r="LO74" s="140"/>
      <c r="LP74" s="111"/>
      <c r="LS74" s="66"/>
      <c r="LT74" s="21"/>
      <c r="LU74" s="140"/>
      <c r="LV74" s="111"/>
      <c r="LY74" s="66"/>
      <c r="LZ74" s="21"/>
      <c r="MA74" s="140"/>
      <c r="MB74" s="111"/>
      <c r="ME74" s="66"/>
      <c r="MF74" s="21"/>
      <c r="MG74" s="140"/>
      <c r="MH74" s="111"/>
      <c r="MK74" s="66"/>
      <c r="ML74" s="21"/>
      <c r="MM74" s="140"/>
      <c r="MN74" s="111"/>
      <c r="MQ74" s="66"/>
      <c r="MR74" s="21"/>
      <c r="MS74" s="140"/>
      <c r="MT74" s="111"/>
      <c r="MW74" s="66"/>
      <c r="MX74" s="21"/>
      <c r="MY74" s="140"/>
      <c r="MZ74" s="111"/>
      <c r="NC74" s="66"/>
      <c r="ND74" s="21"/>
      <c r="NE74" s="140"/>
      <c r="NF74" s="111"/>
      <c r="NI74" s="66"/>
      <c r="NJ74" s="21"/>
      <c r="NK74" s="140"/>
      <c r="NL74" s="111"/>
      <c r="NO74" s="66"/>
      <c r="NP74" s="21"/>
      <c r="NQ74" s="140"/>
      <c r="NR74" s="111"/>
      <c r="NU74" s="66"/>
      <c r="NV74" s="21"/>
      <c r="NW74" s="140"/>
      <c r="NX74" s="111"/>
      <c r="OA74" s="66"/>
      <c r="OB74" s="21"/>
      <c r="OC74" s="140"/>
      <c r="OD74" s="111"/>
      <c r="OG74" s="66"/>
      <c r="OH74" s="21"/>
      <c r="OI74" s="140"/>
      <c r="OJ74" s="111"/>
      <c r="OM74" s="66"/>
      <c r="ON74" s="21"/>
      <c r="OO74" s="140"/>
      <c r="OP74" s="111"/>
      <c r="OS74" s="66"/>
      <c r="OT74" s="21"/>
      <c r="OU74" s="140"/>
      <c r="OV74" s="111"/>
      <c r="OY74" s="66"/>
      <c r="OZ74" s="21"/>
      <c r="PA74" s="140"/>
      <c r="PB74" s="111"/>
    </row>
    <row r="75" spans="1:418">
      <c r="A75" s="264">
        <v>43970</v>
      </c>
      <c r="B75" s="52" t="s">
        <v>345</v>
      </c>
      <c r="C75" s="262">
        <f>[1]!i_dq_close(C$2,A75)</f>
        <v>4220.8828000000003</v>
      </c>
      <c r="D75" s="263">
        <v>1.3049999999999999</v>
      </c>
      <c r="E75" s="263"/>
      <c r="G75" s="49">
        <v>44630</v>
      </c>
      <c r="H75" s="28" t="s">
        <v>337</v>
      </c>
      <c r="I75" s="140">
        <f>[1]!i_dq_close(I$2,G75)</f>
        <v>0</v>
      </c>
      <c r="J75">
        <v>0.90400000000000003</v>
      </c>
      <c r="M75" s="66">
        <v>44918</v>
      </c>
      <c r="N75" s="21" t="s">
        <v>1624</v>
      </c>
      <c r="O75" s="140">
        <f>[1]!i_dq_close(O$2,M75)</f>
        <v>4149.107</v>
      </c>
      <c r="P75" s="111">
        <v>1.2789999999999999</v>
      </c>
      <c r="S75" s="66">
        <v>44900</v>
      </c>
      <c r="T75" s="21" t="s">
        <v>1624</v>
      </c>
      <c r="U75" s="140">
        <f>[1]!i_dq_close(U$2,S75)</f>
        <v>4327.0653000000002</v>
      </c>
      <c r="V75" s="111">
        <v>0.95440000000000003</v>
      </c>
      <c r="Y75" s="66">
        <v>44896</v>
      </c>
      <c r="Z75" s="21" t="s">
        <v>336</v>
      </c>
      <c r="AA75" s="140">
        <f>[1]!i_dq_close(AA$2,Y75)</f>
        <v>406.51389999999998</v>
      </c>
      <c r="AB75" s="111">
        <v>1.1724000000000001</v>
      </c>
      <c r="AE75" s="66">
        <v>44881</v>
      </c>
      <c r="AF75" s="21" t="s">
        <v>1630</v>
      </c>
      <c r="AG75" s="140">
        <f>[1]!i_dq_close(AG$2,AE75)</f>
        <v>4233.2835999999998</v>
      </c>
      <c r="AH75" s="111">
        <v>2.4072</v>
      </c>
      <c r="AI75" s="45">
        <v>923488.94</v>
      </c>
      <c r="AK75" s="66">
        <v>44879</v>
      </c>
      <c r="AL75" s="21" t="s">
        <v>1630</v>
      </c>
      <c r="AM75" s="140">
        <f>[1]!i_dq_close(AM$2,AK75)</f>
        <v>4187.0944</v>
      </c>
      <c r="AN75" s="111">
        <v>0.92600000000000005</v>
      </c>
      <c r="AO75" s="33">
        <v>1122964.6299999999</v>
      </c>
      <c r="AQ75" s="66">
        <v>44866</v>
      </c>
      <c r="AR75" s="21" t="s">
        <v>342</v>
      </c>
      <c r="AS75" s="140">
        <f>[1]!i_dq_close(AS$2,AQ75)</f>
        <v>4023.1237999999998</v>
      </c>
      <c r="AT75" s="111">
        <v>1.9343999999999999</v>
      </c>
      <c r="AW75" s="66">
        <v>44861</v>
      </c>
      <c r="AX75" s="21" t="s">
        <v>1621</v>
      </c>
      <c r="AY75" s="140">
        <f>[1]!i_dq_close(AY$2,AW75)</f>
        <v>403.40289999999999</v>
      </c>
      <c r="AZ75" s="111">
        <v>0.98729999999999996</v>
      </c>
      <c r="BC75" s="66">
        <v>44861</v>
      </c>
      <c r="BD75" s="21" t="s">
        <v>1621</v>
      </c>
      <c r="BE75" s="140">
        <f>[1]!i_dq_close(BE$2,BC75)</f>
        <v>4024.5419999999999</v>
      </c>
      <c r="BF75" s="111">
        <v>0.98880000000000001</v>
      </c>
      <c r="BI75" s="66">
        <v>44846</v>
      </c>
      <c r="BJ75" s="21" t="s">
        <v>1621</v>
      </c>
      <c r="BK75" s="140">
        <f>[1]!i_dq_close(BK$2,BI75)</f>
        <v>4124.1724000000004</v>
      </c>
      <c r="BL75" s="111">
        <v>2.2069999999999999</v>
      </c>
      <c r="BO75" s="66">
        <v>44833</v>
      </c>
      <c r="BP75" s="21" t="s">
        <v>1622</v>
      </c>
      <c r="BQ75" s="140">
        <f>[1]!i_dq_close(BQ$2,BO75)</f>
        <v>4150.4885999999997</v>
      </c>
      <c r="BR75" s="111">
        <v>1.522</v>
      </c>
      <c r="BU75" s="66">
        <v>44831</v>
      </c>
      <c r="BV75" s="21" t="s">
        <v>1622</v>
      </c>
      <c r="BW75" s="140">
        <f>[1]!i_dq_close(BW$2,BU75)</f>
        <v>408.16269999999997</v>
      </c>
      <c r="BX75" s="111">
        <v>1.137</v>
      </c>
      <c r="CA75" s="66">
        <v>44827</v>
      </c>
      <c r="CB75" s="21" t="s">
        <v>1622</v>
      </c>
      <c r="CC75" s="140">
        <f>[1]!i_dq_close(CC$2,CA75)</f>
        <v>4195.0051999999996</v>
      </c>
      <c r="CD75" s="111">
        <v>1.0678000000000001</v>
      </c>
      <c r="CG75" s="66">
        <v>44805</v>
      </c>
      <c r="CH75" s="21" t="s">
        <v>340</v>
      </c>
      <c r="CI75" s="140">
        <f>[1]!i_dq_close(CI$2,CG75)</f>
        <v>4390.4089999999997</v>
      </c>
      <c r="CJ75" s="111">
        <v>1.5299</v>
      </c>
      <c r="CM75" s="66">
        <v>44795</v>
      </c>
      <c r="CN75" s="21" t="s">
        <v>1623</v>
      </c>
      <c r="CO75" s="140">
        <f>[1]!i_dq_close(CO$2,CM75)</f>
        <v>19656.98</v>
      </c>
      <c r="CP75" s="111">
        <v>0.96799999999999997</v>
      </c>
      <c r="CS75" s="66">
        <v>44777</v>
      </c>
      <c r="CT75" s="21" t="s">
        <v>1623</v>
      </c>
      <c r="CU75" s="140">
        <f>[1]!i_dq_close(CU$2,CS75)</f>
        <v>420.44099999999997</v>
      </c>
      <c r="CV75" s="111">
        <v>1.056</v>
      </c>
      <c r="CY75" s="66">
        <v>44771</v>
      </c>
      <c r="CZ75" s="21" t="s">
        <v>638</v>
      </c>
      <c r="DA75" s="140">
        <f>[1]!i_dq_close(DA$2,CY75)</f>
        <v>4523.3149000000003</v>
      </c>
      <c r="DB75" s="111">
        <v>5.4904999999999999</v>
      </c>
      <c r="DE75" s="66">
        <v>44757</v>
      </c>
      <c r="DF75" s="21" t="s">
        <v>638</v>
      </c>
      <c r="DG75" s="140">
        <f>[1]!i_dq_close(DG$2,DE75)</f>
        <v>4569.973</v>
      </c>
      <c r="DH75" s="111">
        <v>3.5019999999999998</v>
      </c>
      <c r="DK75" s="66">
        <v>44756</v>
      </c>
      <c r="DL75" s="21" t="s">
        <v>638</v>
      </c>
      <c r="DM75" s="140">
        <f>[1]!i_dq_close(DM$2,DK75)</f>
        <v>4648.7920999999997</v>
      </c>
      <c r="DN75" s="111">
        <v>3.3685</v>
      </c>
      <c r="DQ75" s="66">
        <v>44754</v>
      </c>
      <c r="DR75" s="21" t="s">
        <v>638</v>
      </c>
      <c r="DS75" s="140">
        <f>[1]!i_dq_close(DS$2,DQ75)</f>
        <v>414.52859999999998</v>
      </c>
      <c r="DT75" s="111">
        <v>1.9347000000000001</v>
      </c>
      <c r="DW75" s="66">
        <v>44750</v>
      </c>
      <c r="DX75" s="21" t="s">
        <v>638</v>
      </c>
      <c r="DY75" s="140">
        <f>[1]!i_dq_close(DY$2,DW75)</f>
        <v>21725.78</v>
      </c>
      <c r="DZ75" s="111">
        <v>2.1459999999999999</v>
      </c>
      <c r="EC75" s="49">
        <v>44725</v>
      </c>
      <c r="ED75" s="21" t="s">
        <v>570</v>
      </c>
      <c r="EE75" s="140">
        <f>[1]!i_dq_close(EE$2,EC75)</f>
        <v>4528.2704999999996</v>
      </c>
      <c r="EF75">
        <v>1.1859999999999999</v>
      </c>
      <c r="EI75" s="49">
        <v>44701</v>
      </c>
      <c r="EJ75" s="21" t="s">
        <v>345</v>
      </c>
      <c r="EK75" s="140">
        <f>[1]!i_dq_close(EK$2,EI75)</f>
        <v>20717.240000000002</v>
      </c>
      <c r="EL75">
        <v>1.8240000000000001</v>
      </c>
      <c r="EO75" s="49">
        <v>44669</v>
      </c>
      <c r="EP75" s="28" t="s">
        <v>334</v>
      </c>
      <c r="EQ75" s="140">
        <f>[1]!i_dq_close(EQ$2,EO75)</f>
        <v>4481.3445000000002</v>
      </c>
      <c r="ER75">
        <v>0.9</v>
      </c>
      <c r="EU75" s="49">
        <v>44659</v>
      </c>
      <c r="EV75" s="28" t="s">
        <v>334</v>
      </c>
      <c r="EW75" s="140">
        <f>[1]!i_dq_close(EW$2,EU75)</f>
        <v>4560.3894</v>
      </c>
      <c r="EX75">
        <v>0.96250000000000002</v>
      </c>
      <c r="FA75" s="49">
        <v>44657</v>
      </c>
      <c r="FB75" s="28" t="s">
        <v>334</v>
      </c>
      <c r="FC75" s="140">
        <f>[1]!i_dq_close(FC$2,FA75)</f>
        <v>4610.6980999999996</v>
      </c>
      <c r="FD75">
        <v>0.93500000000000005</v>
      </c>
      <c r="FG75" s="49">
        <v>44650</v>
      </c>
      <c r="FH75" s="28" t="s">
        <v>337</v>
      </c>
      <c r="FI75" s="140">
        <f>[1]!i_dq_close(FI$2,FG75)</f>
        <v>4606.3418000000001</v>
      </c>
      <c r="FJ75" s="143">
        <v>1.0394000000000001</v>
      </c>
      <c r="FM75" s="49">
        <v>44648</v>
      </c>
      <c r="FN75" s="28" t="s">
        <v>337</v>
      </c>
      <c r="FO75" s="140">
        <f>[1]!i_dq_close(FO$2,FM75)</f>
        <v>4503.0712000000003</v>
      </c>
      <c r="FP75">
        <v>1.3468</v>
      </c>
      <c r="FS75" s="49">
        <v>44642</v>
      </c>
      <c r="FT75" s="28" t="s">
        <v>337</v>
      </c>
      <c r="FU75" s="140">
        <f>[1]!i_dq_close(FU$2,FS75)</f>
        <v>406.26760000000002</v>
      </c>
      <c r="FV75">
        <v>1.2265999999999999</v>
      </c>
      <c r="FY75" s="49">
        <v>44607</v>
      </c>
      <c r="FZ75" s="28" t="s">
        <v>348</v>
      </c>
      <c r="GA75" s="140">
        <f>[1]!i_dq_close(GA$2,FY75)</f>
        <v>4957.2093000000004</v>
      </c>
      <c r="GB75">
        <v>1.4614</v>
      </c>
      <c r="GE75" s="49">
        <v>44607</v>
      </c>
      <c r="GF75" s="28" t="s">
        <v>348</v>
      </c>
      <c r="GG75" s="140">
        <f>[1]!i_dq_close(GG$2,GE75)</f>
        <v>3036.4837000000002</v>
      </c>
      <c r="GH75">
        <v>0.93899999999999995</v>
      </c>
      <c r="GK75" s="49">
        <v>44579</v>
      </c>
      <c r="GL75" s="28" t="s">
        <v>346</v>
      </c>
      <c r="GM75" s="140">
        <f>[1]!i_dq_close(GM$2,GK75)</f>
        <v>5202.6602999999996</v>
      </c>
      <c r="GN75">
        <v>5.3330000000000002</v>
      </c>
      <c r="GQ75" s="49">
        <v>44565</v>
      </c>
      <c r="GR75" s="20" t="s">
        <v>346</v>
      </c>
      <c r="GS75" s="140">
        <f>[1]!i_dq_close(GS$2,GQ75)</f>
        <v>23289.84</v>
      </c>
      <c r="GT75">
        <v>1.0072000000000001</v>
      </c>
      <c r="GW75" s="49">
        <v>44565</v>
      </c>
      <c r="GX75" s="21" t="s">
        <v>346</v>
      </c>
      <c r="GY75" s="140">
        <f>[1]!i_dq_close(GY$2,GW75)</f>
        <v>5321.7956999999997</v>
      </c>
      <c r="GZ75">
        <v>2.7035999999999998</v>
      </c>
      <c r="HC75" s="49">
        <v>44553</v>
      </c>
      <c r="HD75" s="141" t="s">
        <v>336</v>
      </c>
      <c r="HE75" s="140">
        <f>[1]!i_dq_close(HE$2,HC75)</f>
        <v>5344.2071999999998</v>
      </c>
      <c r="HF75">
        <v>6.0410000000000004</v>
      </c>
      <c r="HI75" s="49">
        <v>44529</v>
      </c>
      <c r="HJ75" s="141" t="s">
        <v>342</v>
      </c>
      <c r="HK75" s="140">
        <f>[1]!i_dq_close(HK$2,HI75)</f>
        <v>23852.240000000002</v>
      </c>
      <c r="HL75">
        <v>0.94399999999999995</v>
      </c>
      <c r="HO75" s="58">
        <v>44477</v>
      </c>
      <c r="HP75" s="20" t="s">
        <v>341</v>
      </c>
      <c r="HQ75" s="140">
        <f>[1]!i_dq_close(HQ$2,HO75)</f>
        <v>5285.7084999999997</v>
      </c>
      <c r="HR75" s="21">
        <v>1.4247000000000001</v>
      </c>
      <c r="HS75" s="33"/>
      <c r="HU75" s="58">
        <v>44930</v>
      </c>
      <c r="HV75" s="67" t="s">
        <v>1626</v>
      </c>
      <c r="HW75" s="140">
        <f>[1]!i_dq_close(HW$2,HU75)</f>
        <v>4235.9718999999996</v>
      </c>
      <c r="HX75" s="21">
        <v>1.58</v>
      </c>
      <c r="HY75" s="33"/>
      <c r="IA75" s="58">
        <v>44939</v>
      </c>
      <c r="IB75" s="141" t="s">
        <v>1626</v>
      </c>
      <c r="IC75" s="140">
        <f>[1]!i_dq_close(IC$2,IA75)</f>
        <v>4402.0011999999997</v>
      </c>
      <c r="ID75" s="21">
        <v>1.0449999999999999</v>
      </c>
      <c r="IE75" s="33"/>
      <c r="IG75" s="58">
        <v>44960</v>
      </c>
      <c r="IH75" s="141" t="s">
        <v>1632</v>
      </c>
      <c r="II75" s="140">
        <f>[1]!i_dq_close(II$2,IG75)</f>
        <v>4508.5767999999998</v>
      </c>
      <c r="IJ75" s="21">
        <v>2.2121</v>
      </c>
      <c r="IK75" s="33"/>
      <c r="IM75" s="58"/>
      <c r="IN75" s="20"/>
      <c r="IO75" s="140"/>
      <c r="IP75" s="21"/>
      <c r="IQ75" s="33"/>
      <c r="IS75" s="58"/>
      <c r="IT75" s="20"/>
      <c r="IU75" s="140"/>
      <c r="IV75" s="21"/>
      <c r="IW75" s="33"/>
      <c r="IY75" s="58"/>
      <c r="IZ75" s="20"/>
      <c r="JA75" s="140"/>
      <c r="JB75" s="21"/>
      <c r="JC75" s="33"/>
      <c r="JE75" s="58"/>
      <c r="JF75" s="20"/>
      <c r="JG75" s="140"/>
      <c r="JH75" s="21"/>
      <c r="JI75" s="33"/>
      <c r="JK75" s="66"/>
      <c r="JL75" s="21"/>
      <c r="JM75" s="140"/>
      <c r="JN75" s="111"/>
      <c r="JQ75" s="66"/>
      <c r="JR75" s="21"/>
      <c r="JS75" s="140"/>
      <c r="JT75" s="111"/>
      <c r="JW75" s="66"/>
      <c r="JX75" s="21"/>
      <c r="JY75" s="140"/>
      <c r="JZ75" s="111"/>
      <c r="KC75" s="66"/>
      <c r="KD75" s="21"/>
      <c r="KE75" s="140"/>
      <c r="KF75" s="111"/>
      <c r="KI75" s="66"/>
      <c r="KJ75" s="21"/>
      <c r="KK75" s="140"/>
      <c r="KL75" s="111"/>
      <c r="KO75" s="66"/>
      <c r="KP75" s="21"/>
      <c r="KQ75" s="140"/>
      <c r="KR75" s="111"/>
      <c r="KU75" s="66"/>
      <c r="KV75" s="21"/>
      <c r="KW75" s="140"/>
      <c r="KX75" s="111"/>
      <c r="LA75" s="66"/>
      <c r="LB75" s="21"/>
      <c r="LC75" s="140"/>
      <c r="LD75" s="111"/>
      <c r="LG75" s="66"/>
      <c r="LH75" s="21"/>
      <c r="LI75" s="140"/>
      <c r="LJ75" s="111"/>
      <c r="LM75" s="66"/>
      <c r="LN75" s="21"/>
      <c r="LO75" s="140"/>
      <c r="LP75" s="111"/>
      <c r="LS75" s="66"/>
      <c r="LT75" s="21"/>
      <c r="LU75" s="140"/>
      <c r="LV75" s="111"/>
      <c r="LY75" s="66"/>
      <c r="LZ75" s="21"/>
      <c r="MA75" s="140"/>
      <c r="MB75" s="111"/>
      <c r="ME75" s="66"/>
      <c r="MF75" s="21"/>
      <c r="MG75" s="140"/>
      <c r="MH75" s="111"/>
      <c r="MK75" s="66"/>
      <c r="ML75" s="21"/>
      <c r="MM75" s="140"/>
      <c r="MN75" s="111"/>
      <c r="MQ75" s="66"/>
      <c r="MR75" s="21"/>
      <c r="MS75" s="140"/>
      <c r="MT75" s="111"/>
      <c r="MW75" s="66"/>
      <c r="MX75" s="21"/>
      <c r="MY75" s="140"/>
      <c r="MZ75" s="111"/>
      <c r="NC75" s="66"/>
      <c r="ND75" s="21"/>
      <c r="NE75" s="140"/>
      <c r="NF75" s="111"/>
      <c r="NI75" s="66"/>
      <c r="NJ75" s="21"/>
      <c r="NK75" s="140"/>
      <c r="NL75" s="111"/>
      <c r="NO75" s="66"/>
      <c r="NP75" s="21"/>
      <c r="NQ75" s="140"/>
      <c r="NR75" s="111"/>
      <c r="NU75" s="66"/>
      <c r="NV75" s="21"/>
      <c r="NW75" s="140"/>
      <c r="NX75" s="111"/>
      <c r="OA75" s="66"/>
      <c r="OB75" s="21"/>
      <c r="OC75" s="140"/>
      <c r="OD75" s="111"/>
      <c r="OG75" s="66"/>
      <c r="OH75" s="21"/>
      <c r="OI75" s="140"/>
      <c r="OJ75" s="111"/>
      <c r="OM75" s="66"/>
      <c r="ON75" s="21"/>
      <c r="OO75" s="140"/>
      <c r="OP75" s="111"/>
      <c r="OS75" s="66"/>
      <c r="OT75" s="21"/>
      <c r="OU75" s="140"/>
      <c r="OV75" s="111"/>
      <c r="OY75" s="66"/>
      <c r="OZ75" s="21"/>
      <c r="PA75" s="140"/>
      <c r="PB75" s="111"/>
    </row>
    <row r="76" spans="1:418">
      <c r="A76" s="52">
        <v>43971</v>
      </c>
      <c r="B76" s="52" t="s">
        <v>345</v>
      </c>
      <c r="C76" s="262">
        <f>[1]!i_dq_close(C$2,A76)</f>
        <v>4192.9198999999999</v>
      </c>
      <c r="D76" s="263">
        <v>1.298</v>
      </c>
      <c r="E76" s="263"/>
      <c r="G76" s="49">
        <v>44631</v>
      </c>
      <c r="H76" s="28" t="s">
        <v>337</v>
      </c>
      <c r="I76" s="140">
        <f>[1]!i_dq_close(I$2,G76)</f>
        <v>0</v>
      </c>
      <c r="J76">
        <v>0.91200000000000003</v>
      </c>
      <c r="M76" s="66">
        <v>44921</v>
      </c>
      <c r="N76" s="21" t="s">
        <v>1624</v>
      </c>
      <c r="O76" s="140">
        <f>[1]!i_dq_close(O$2,M76)</f>
        <v>4176.0355</v>
      </c>
      <c r="P76" s="111">
        <v>1.28</v>
      </c>
      <c r="S76" s="66">
        <v>44901</v>
      </c>
      <c r="T76" s="21" t="s">
        <v>1624</v>
      </c>
      <c r="U76" s="140">
        <f>[1]!i_dq_close(U$2,S76)</f>
        <v>4343.7743</v>
      </c>
      <c r="V76" s="111">
        <v>0.9556</v>
      </c>
      <c r="Y76" s="66">
        <v>44897</v>
      </c>
      <c r="Z76" s="21" t="s">
        <v>1624</v>
      </c>
      <c r="AA76" s="140">
        <f>[1]!i_dq_close(AA$2,Y76)</f>
        <v>406.5625</v>
      </c>
      <c r="AB76" s="111">
        <v>1.1766000000000001</v>
      </c>
      <c r="AE76" s="66">
        <v>44882</v>
      </c>
      <c r="AF76" s="21" t="s">
        <v>1630</v>
      </c>
      <c r="AG76" s="140">
        <f>[1]!i_dq_close(AG$2,AE76)</f>
        <v>4222.8145000000004</v>
      </c>
      <c r="AH76" s="111">
        <v>2.4108000000000001</v>
      </c>
      <c r="AI76" s="45">
        <v>923488.94</v>
      </c>
      <c r="AK76" s="66">
        <v>44880</v>
      </c>
      <c r="AL76" s="21" t="s">
        <v>1630</v>
      </c>
      <c r="AM76" s="140">
        <f>[1]!i_dq_close(AM$2,AK76)</f>
        <v>4264.8360000000002</v>
      </c>
      <c r="AN76" s="111">
        <v>0.93600000000000005</v>
      </c>
      <c r="AO76" s="33">
        <v>1122964.6299999999</v>
      </c>
      <c r="AQ76" s="66">
        <v>44867</v>
      </c>
      <c r="AR76" s="21" t="s">
        <v>1630</v>
      </c>
      <c r="AS76" s="140">
        <f>[1]!i_dq_close(AS$2,AQ76)</f>
        <v>4068.8146999999999</v>
      </c>
      <c r="AT76" s="111">
        <v>1.9359999999999999</v>
      </c>
      <c r="AW76" s="66">
        <v>44862</v>
      </c>
      <c r="AX76" s="21" t="s">
        <v>1621</v>
      </c>
      <c r="AY76" s="140">
        <f>[1]!i_dq_close(AY$2,AW76)</f>
        <v>399.52629999999999</v>
      </c>
      <c r="AZ76" s="111">
        <v>0.98009999999999997</v>
      </c>
      <c r="BC76" s="66">
        <v>44862</v>
      </c>
      <c r="BD76" s="21" t="s">
        <v>1621</v>
      </c>
      <c r="BE76" s="140">
        <f>[1]!i_dq_close(BE$2,BC76)</f>
        <v>3918.9967999999999</v>
      </c>
      <c r="BF76" s="111">
        <v>0.9869</v>
      </c>
      <c r="BI76" s="66">
        <v>44847</v>
      </c>
      <c r="BJ76" s="21" t="s">
        <v>1621</v>
      </c>
      <c r="BK76" s="140">
        <f>[1]!i_dq_close(BK$2,BI76)</f>
        <v>4100.1144000000004</v>
      </c>
      <c r="BL76" s="111">
        <v>2.2080000000000002</v>
      </c>
      <c r="BO76" s="66">
        <v>44834</v>
      </c>
      <c r="BP76" s="21" t="s">
        <v>1622</v>
      </c>
      <c r="BQ76" s="140">
        <f>[1]!i_dq_close(BQ$2,BO76)</f>
        <v>4122.0351000000001</v>
      </c>
      <c r="BR76" s="111">
        <v>1.514</v>
      </c>
      <c r="BU76" s="66">
        <v>44832</v>
      </c>
      <c r="BV76" s="21" t="s">
        <v>1622</v>
      </c>
      <c r="BW76" s="140">
        <f>[1]!i_dq_close(BW$2,BU76)</f>
        <v>404.88650000000001</v>
      </c>
      <c r="BX76" s="111">
        <v>1.1243000000000001</v>
      </c>
      <c r="CA76" s="66">
        <v>44830</v>
      </c>
      <c r="CB76" s="21" t="s">
        <v>1622</v>
      </c>
      <c r="CC76" s="140">
        <f>[1]!i_dq_close(CC$2,CA76)</f>
        <v>4164.3971000000001</v>
      </c>
      <c r="CD76" s="111">
        <v>1.0649</v>
      </c>
      <c r="CG76" s="66">
        <v>44806</v>
      </c>
      <c r="CH76" s="21" t="s">
        <v>1622</v>
      </c>
      <c r="CI76" s="140">
        <f>[1]!i_dq_close(CI$2,CG76)</f>
        <v>4378.0162</v>
      </c>
      <c r="CJ76" s="111">
        <v>1.5172000000000001</v>
      </c>
      <c r="CM76" s="66">
        <v>44796</v>
      </c>
      <c r="CN76" s="21" t="s">
        <v>1623</v>
      </c>
      <c r="CO76" s="140">
        <f>[1]!i_dq_close(CO$2,CM76)</f>
        <v>19503.25</v>
      </c>
      <c r="CP76" s="111">
        <v>0.97199999999999998</v>
      </c>
      <c r="CS76" s="66">
        <v>44778</v>
      </c>
      <c r="CT76" s="21" t="s">
        <v>1623</v>
      </c>
      <c r="CU76" s="140">
        <f>[1]!i_dq_close(CU$2,CS76)</f>
        <v>421.50389999999999</v>
      </c>
      <c r="CV76" s="111">
        <v>1.0620000000000001</v>
      </c>
      <c r="CY76" s="66">
        <v>44774</v>
      </c>
      <c r="CZ76" s="21" t="s">
        <v>339</v>
      </c>
      <c r="DA76" s="140">
        <f>[1]!i_dq_close(DA$2,CY76)</f>
        <v>4547.9287999999997</v>
      </c>
      <c r="DB76" s="111">
        <v>5.4683000000000002</v>
      </c>
      <c r="DE76" s="66">
        <v>44760</v>
      </c>
      <c r="DF76" s="21" t="s">
        <v>638</v>
      </c>
      <c r="DG76" s="140">
        <f>[1]!i_dq_close(DG$2,DE76)</f>
        <v>4626.5011999999997</v>
      </c>
      <c r="DH76" s="111">
        <v>3.5529999999999999</v>
      </c>
      <c r="DK76" s="66">
        <v>44757</v>
      </c>
      <c r="DL76" s="21" t="s">
        <v>638</v>
      </c>
      <c r="DM76" s="140">
        <f>[1]!i_dq_close(DM$2,DK76)</f>
        <v>4569.973</v>
      </c>
      <c r="DN76" s="111">
        <v>3.3065000000000002</v>
      </c>
      <c r="DQ76" s="66">
        <v>44755</v>
      </c>
      <c r="DR76" s="21" t="s">
        <v>638</v>
      </c>
      <c r="DS76" s="140">
        <f>[1]!i_dq_close(DS$2,DQ76)</f>
        <v>415.2287</v>
      </c>
      <c r="DT76" s="111">
        <v>1.9447000000000001</v>
      </c>
      <c r="DW76" s="66">
        <v>44753</v>
      </c>
      <c r="DX76" s="21" t="s">
        <v>638</v>
      </c>
      <c r="DY76" s="140">
        <f>[1]!i_dq_close(DY$2,DW76)</f>
        <v>21124.2</v>
      </c>
      <c r="DZ76" s="111">
        <v>2.1139999999999999</v>
      </c>
      <c r="EC76" s="49">
        <v>44726</v>
      </c>
      <c r="ED76" s="21" t="s">
        <v>570</v>
      </c>
      <c r="EE76" s="140">
        <f>[1]!i_dq_close(EE$2,EC76)</f>
        <v>4562.6306999999997</v>
      </c>
      <c r="EF76">
        <v>1.173</v>
      </c>
      <c r="EI76" s="49">
        <v>44704</v>
      </c>
      <c r="EJ76" s="21" t="s">
        <v>535</v>
      </c>
      <c r="EK76" s="140">
        <f>[1]!i_dq_close(EK$2,EI76)</f>
        <v>20470.060000000001</v>
      </c>
      <c r="EL76">
        <v>1.7929999999999999</v>
      </c>
      <c r="EO76" s="49">
        <v>44670</v>
      </c>
      <c r="EP76" s="28" t="s">
        <v>334</v>
      </c>
      <c r="EQ76" s="140">
        <f>[1]!i_dq_close(EQ$2,EO76)</f>
        <v>4458.6772000000001</v>
      </c>
      <c r="ER76">
        <v>0.90100000000000002</v>
      </c>
      <c r="EU76" s="49">
        <v>44662</v>
      </c>
      <c r="EV76" s="28" t="s">
        <v>334</v>
      </c>
      <c r="EW76" s="140">
        <f>[1]!i_dq_close(EW$2,EU76)</f>
        <v>4419.1709000000001</v>
      </c>
      <c r="EX76">
        <v>0.96050000000000002</v>
      </c>
      <c r="FA76" s="49">
        <v>44658</v>
      </c>
      <c r="FB76" s="28" t="s">
        <v>334</v>
      </c>
      <c r="FC76" s="140">
        <f>[1]!i_dq_close(FC$2,FA76)</f>
        <v>4542.1463999999996</v>
      </c>
      <c r="FD76">
        <v>0.92900000000000005</v>
      </c>
      <c r="FG76" s="49">
        <v>44651</v>
      </c>
      <c r="FH76" s="28" t="s">
        <v>337</v>
      </c>
      <c r="FI76" s="140">
        <f>[1]!i_dq_close(FI$2,FG76)</f>
        <v>4571.2411000000002</v>
      </c>
      <c r="FJ76">
        <v>1.0344</v>
      </c>
      <c r="FM76" s="49">
        <v>44649</v>
      </c>
      <c r="FN76" s="28" t="s">
        <v>337</v>
      </c>
      <c r="FO76" s="140">
        <f>[1]!i_dq_close(FO$2,FM76)</f>
        <v>4486.0407999999998</v>
      </c>
      <c r="FP76">
        <v>1.3716999999999999</v>
      </c>
      <c r="FS76" s="49">
        <v>44643</v>
      </c>
      <c r="FT76" s="28" t="s">
        <v>337</v>
      </c>
      <c r="FU76" s="140">
        <f>[1]!i_dq_close(FU$2,FS76)</f>
        <v>404.80500000000001</v>
      </c>
      <c r="FV76">
        <v>1.2212000000000001</v>
      </c>
      <c r="FY76" s="49">
        <v>44608</v>
      </c>
      <c r="FZ76" s="28" t="s">
        <v>348</v>
      </c>
      <c r="GA76" s="140">
        <f>[1]!i_dq_close(GA$2,FY76)</f>
        <v>4973.9498000000003</v>
      </c>
      <c r="GB76">
        <v>1.4726999999999999</v>
      </c>
      <c r="GE76" s="49">
        <v>44608</v>
      </c>
      <c r="GF76" s="28" t="s">
        <v>348</v>
      </c>
      <c r="GG76" s="140">
        <f>[1]!i_dq_close(GG$2,GE76)</f>
        <v>3040.0441999999998</v>
      </c>
      <c r="GH76">
        <v>0.94699999999999995</v>
      </c>
      <c r="GK76" s="49">
        <v>44580</v>
      </c>
      <c r="GL76" s="28" t="s">
        <v>346</v>
      </c>
      <c r="GM76" s="140">
        <f>[1]!i_dq_close(GM$2,GK76)</f>
        <v>5167.8401000000003</v>
      </c>
      <c r="GN76">
        <v>5.298</v>
      </c>
      <c r="GQ76" s="49">
        <v>44566</v>
      </c>
      <c r="GR76" s="20" t="s">
        <v>346</v>
      </c>
      <c r="GS76" s="140">
        <f>[1]!i_dq_close(GS$2,GQ76)</f>
        <v>22907.25</v>
      </c>
      <c r="GT76">
        <v>1.008</v>
      </c>
      <c r="GW76" s="49">
        <v>44566</v>
      </c>
      <c r="GX76" s="21" t="s">
        <v>346</v>
      </c>
      <c r="GY76" s="140">
        <f>[1]!i_dq_close(GY$2,GW76)</f>
        <v>5258.0227000000004</v>
      </c>
      <c r="GZ76">
        <v>2.6435</v>
      </c>
      <c r="HC76" s="49">
        <v>44554</v>
      </c>
      <c r="HD76" s="141" t="s">
        <v>336</v>
      </c>
      <c r="HE76" s="140">
        <f>[1]!i_dq_close(HE$2,HC76)</f>
        <v>5311.5119999999997</v>
      </c>
      <c r="HF76">
        <v>6.0119999999999996</v>
      </c>
      <c r="HI76" s="49">
        <v>44530</v>
      </c>
      <c r="HJ76" s="141" t="s">
        <v>342</v>
      </c>
      <c r="HK76" s="140">
        <f>[1]!i_dq_close(HK$2,HI76)</f>
        <v>23475.26</v>
      </c>
      <c r="HL76">
        <v>0.94099999999999995</v>
      </c>
      <c r="HO76" s="58">
        <v>44480</v>
      </c>
      <c r="HP76" s="20" t="s">
        <v>341</v>
      </c>
      <c r="HQ76" s="140">
        <f>[1]!i_dq_close(HQ$2,HO76)</f>
        <v>5290.6387000000004</v>
      </c>
      <c r="HR76" s="21">
        <v>1.4187000000000001</v>
      </c>
      <c r="HS76" s="33"/>
      <c r="HU76" s="58">
        <v>44931</v>
      </c>
      <c r="HV76" s="67" t="s">
        <v>1626</v>
      </c>
      <c r="HW76" s="140">
        <f>[1]!i_dq_close(HW$2,HU76)</f>
        <v>4307.7605999999996</v>
      </c>
      <c r="HX76" s="21">
        <v>1.599</v>
      </c>
      <c r="HY76" s="33"/>
      <c r="IA76" s="58">
        <v>44942</v>
      </c>
      <c r="IB76" s="141" t="s">
        <v>1626</v>
      </c>
      <c r="IC76" s="140">
        <f>[1]!i_dq_close(IC$2,IA76)</f>
        <v>4465.9520000000002</v>
      </c>
      <c r="ID76" s="21">
        <v>1.0469999999999999</v>
      </c>
      <c r="IE76" s="33"/>
      <c r="IG76" s="58">
        <v>44963</v>
      </c>
      <c r="IH76" s="141" t="s">
        <v>1632</v>
      </c>
      <c r="II76" s="140">
        <f>[1]!i_dq_close(II$2,IG76)</f>
        <v>4456.7232000000004</v>
      </c>
      <c r="IJ76" s="21">
        <v>2.1850000000000001</v>
      </c>
      <c r="IK76" s="33"/>
      <c r="IM76" s="58"/>
      <c r="IN76" s="20"/>
      <c r="IO76" s="140"/>
      <c r="IP76" s="21"/>
      <c r="IQ76" s="33"/>
      <c r="IS76" s="58"/>
      <c r="IT76" s="20"/>
      <c r="IU76" s="140"/>
      <c r="IV76" s="21"/>
      <c r="IW76" s="33"/>
      <c r="IY76" s="58"/>
      <c r="IZ76" s="20"/>
      <c r="JA76" s="140"/>
      <c r="JB76" s="21"/>
      <c r="JC76" s="33"/>
      <c r="JE76" s="58"/>
      <c r="JF76" s="20"/>
      <c r="JG76" s="140"/>
      <c r="JH76" s="21"/>
      <c r="JI76" s="33"/>
      <c r="JK76" s="66"/>
      <c r="JL76" s="21"/>
      <c r="JM76" s="140"/>
      <c r="JN76" s="111"/>
      <c r="JQ76" s="66"/>
      <c r="JR76" s="21"/>
      <c r="JS76" s="140"/>
      <c r="JT76" s="111"/>
      <c r="JW76" s="66"/>
      <c r="JX76" s="21"/>
      <c r="JY76" s="140"/>
      <c r="JZ76" s="111"/>
      <c r="KC76" s="66"/>
      <c r="KD76" s="21"/>
      <c r="KE76" s="140"/>
      <c r="KF76" s="111"/>
      <c r="KI76" s="66"/>
      <c r="KJ76" s="21"/>
      <c r="KK76" s="140"/>
      <c r="KL76" s="111"/>
      <c r="KO76" s="66"/>
      <c r="KP76" s="21"/>
      <c r="KQ76" s="140"/>
      <c r="KR76" s="111"/>
      <c r="KU76" s="66"/>
      <c r="KV76" s="21"/>
      <c r="KW76" s="140"/>
      <c r="KX76" s="111"/>
      <c r="LA76" s="66"/>
      <c r="LB76" s="21"/>
      <c r="LC76" s="140"/>
      <c r="LD76" s="111"/>
      <c r="LG76" s="66"/>
      <c r="LH76" s="21"/>
      <c r="LI76" s="140"/>
      <c r="LJ76" s="111"/>
      <c r="LM76" s="66"/>
      <c r="LN76" s="21"/>
      <c r="LO76" s="140"/>
      <c r="LP76" s="111"/>
      <c r="LS76" s="66"/>
      <c r="LT76" s="21"/>
      <c r="LU76" s="140"/>
      <c r="LV76" s="111"/>
      <c r="LY76" s="66"/>
      <c r="LZ76" s="21"/>
      <c r="MA76" s="140"/>
      <c r="MB76" s="111"/>
      <c r="ME76" s="66"/>
      <c r="MF76" s="21"/>
      <c r="MG76" s="140"/>
      <c r="MH76" s="111"/>
      <c r="MK76" s="66"/>
      <c r="ML76" s="21"/>
      <c r="MM76" s="140"/>
      <c r="MN76" s="111"/>
      <c r="MQ76" s="66"/>
      <c r="MR76" s="21"/>
      <c r="MS76" s="140"/>
      <c r="MT76" s="111"/>
      <c r="MW76" s="66"/>
      <c r="MX76" s="21"/>
      <c r="MY76" s="140"/>
      <c r="MZ76" s="111"/>
      <c r="NC76" s="66"/>
      <c r="ND76" s="21"/>
      <c r="NE76" s="140"/>
      <c r="NF76" s="111"/>
      <c r="NI76" s="66"/>
      <c r="NJ76" s="21"/>
      <c r="NK76" s="140"/>
      <c r="NL76" s="111"/>
      <c r="NO76" s="66"/>
      <c r="NP76" s="21"/>
      <c r="NQ76" s="140"/>
      <c r="NR76" s="111"/>
      <c r="NU76" s="66"/>
      <c r="NV76" s="21"/>
      <c r="NW76" s="140"/>
      <c r="NX76" s="111"/>
      <c r="OA76" s="66"/>
      <c r="OB76" s="21"/>
      <c r="OC76" s="140"/>
      <c r="OD76" s="111"/>
      <c r="OG76" s="66"/>
      <c r="OH76" s="21"/>
      <c r="OI76" s="140"/>
      <c r="OJ76" s="111"/>
      <c r="OM76" s="66"/>
      <c r="ON76" s="21"/>
      <c r="OO76" s="140"/>
      <c r="OP76" s="111"/>
      <c r="OS76" s="66"/>
      <c r="OT76" s="21"/>
      <c r="OU76" s="140"/>
      <c r="OV76" s="111"/>
      <c r="OY76" s="66"/>
      <c r="OZ76" s="21"/>
      <c r="PA76" s="140"/>
      <c r="PB76" s="111"/>
    </row>
    <row r="77" spans="1:418">
      <c r="A77" s="52">
        <v>43972</v>
      </c>
      <c r="B77" s="52" t="s">
        <v>345</v>
      </c>
      <c r="C77" s="262">
        <f>[1]!i_dq_close(C$2,A77)</f>
        <v>4163.6067000000003</v>
      </c>
      <c r="D77" s="263">
        <v>1.296</v>
      </c>
      <c r="E77" s="263"/>
      <c r="G77" s="49">
        <v>44634</v>
      </c>
      <c r="H77" s="28" t="s">
        <v>337</v>
      </c>
      <c r="I77" s="140">
        <f>[1]!i_dq_close(I$2,G77)</f>
        <v>0</v>
      </c>
      <c r="J77">
        <v>0.88400000000000001</v>
      </c>
      <c r="M77" s="66">
        <v>44922</v>
      </c>
      <c r="N77" s="21" t="s">
        <v>1624</v>
      </c>
      <c r="O77" s="140">
        <f>[1]!i_dq_close(O$2,M77)</f>
        <v>4219.6733999999997</v>
      </c>
      <c r="P77" s="111">
        <v>1.28</v>
      </c>
      <c r="S77" s="66">
        <v>44902</v>
      </c>
      <c r="T77" s="21" t="s">
        <v>1624</v>
      </c>
      <c r="U77" s="140">
        <f>[1]!i_dq_close(U$2,S77)</f>
        <v>4334.5227000000004</v>
      </c>
      <c r="V77" s="111">
        <v>0.95820000000000005</v>
      </c>
      <c r="Y77" s="66">
        <v>44900</v>
      </c>
      <c r="Z77" s="21" t="s">
        <v>1624</v>
      </c>
      <c r="AA77" s="140">
        <f>[1]!i_dq_close(AA$2,Y77)</f>
        <v>408.76350000000002</v>
      </c>
      <c r="AB77" s="111">
        <v>1.1857</v>
      </c>
      <c r="AE77" s="66">
        <v>44883</v>
      </c>
      <c r="AF77" s="21" t="s">
        <v>1630</v>
      </c>
      <c r="AG77" s="140">
        <f>[1]!i_dq_close(AG$2,AE77)</f>
        <v>4204.3148000000001</v>
      </c>
      <c r="AH77" s="111">
        <v>2.4039999999999999</v>
      </c>
      <c r="AI77" s="45">
        <v>923488.94</v>
      </c>
      <c r="AK77" s="66">
        <v>44881</v>
      </c>
      <c r="AL77" s="21" t="s">
        <v>1630</v>
      </c>
      <c r="AM77" s="140">
        <f>[1]!i_dq_close(AM$2,AK77)</f>
        <v>4233.2835999999998</v>
      </c>
      <c r="AN77" s="111">
        <v>0.93500000000000005</v>
      </c>
      <c r="AO77" s="33">
        <v>1122964.6299999999</v>
      </c>
      <c r="AQ77" s="66">
        <v>44868</v>
      </c>
      <c r="AR77" s="21" t="s">
        <v>1630</v>
      </c>
      <c r="AS77" s="140">
        <f>[1]!i_dq_close(AS$2,AQ77)</f>
        <v>4044.2130000000002</v>
      </c>
      <c r="AT77" s="111">
        <v>1.9359999999999999</v>
      </c>
      <c r="AW77" s="66">
        <v>44865</v>
      </c>
      <c r="AX77" s="21" t="s">
        <v>1621</v>
      </c>
      <c r="AY77" s="140">
        <f>[1]!i_dq_close(AY$2,AW77)</f>
        <v>397.23719999999997</v>
      </c>
      <c r="AZ77" s="111">
        <v>0.97599999999999998</v>
      </c>
      <c r="BC77" s="66">
        <v>44865</v>
      </c>
      <c r="BD77" s="21" t="s">
        <v>1621</v>
      </c>
      <c r="BE77" s="140">
        <f>[1]!i_dq_close(BE$2,BC77)</f>
        <v>3896.8741</v>
      </c>
      <c r="BF77" s="111">
        <v>0.99180000000000001</v>
      </c>
      <c r="BI77" s="66">
        <v>44848</v>
      </c>
      <c r="BJ77" s="21" t="s">
        <v>1621</v>
      </c>
      <c r="BK77" s="140">
        <f>[1]!i_dq_close(BK$2,BI77)</f>
        <v>4198.8639999999996</v>
      </c>
      <c r="BL77" s="111">
        <v>2.2069999999999999</v>
      </c>
      <c r="BO77" s="66">
        <v>44844</v>
      </c>
      <c r="BP77" s="21" t="s">
        <v>341</v>
      </c>
      <c r="BQ77" s="140">
        <f>[1]!i_dq_close(BQ$2,BO77)</f>
        <v>4039.5805999999998</v>
      </c>
      <c r="BR77" s="111">
        <v>1.5109999999999999</v>
      </c>
      <c r="BU77" s="66">
        <v>44833</v>
      </c>
      <c r="BV77" s="21" t="s">
        <v>1622</v>
      </c>
      <c r="BW77" s="140">
        <f>[1]!i_dq_close(BW$2,BU77)</f>
        <v>403.30009999999999</v>
      </c>
      <c r="BX77" s="111">
        <v>1.1243000000000001</v>
      </c>
      <c r="CA77" s="66">
        <v>44831</v>
      </c>
      <c r="CB77" s="21" t="s">
        <v>1622</v>
      </c>
      <c r="CC77" s="140">
        <f>[1]!i_dq_close(CC$2,CA77)</f>
        <v>4230.0271000000002</v>
      </c>
      <c r="CD77" s="111">
        <v>1.0753999999999999</v>
      </c>
      <c r="CG77" s="66">
        <v>44809</v>
      </c>
      <c r="CH77" s="21" t="s">
        <v>1622</v>
      </c>
      <c r="CI77" s="140">
        <f>[1]!i_dq_close(CI$2,CG77)</f>
        <v>4377.2466999999997</v>
      </c>
      <c r="CJ77" s="111">
        <v>1.5138</v>
      </c>
      <c r="CM77" s="66">
        <v>44797</v>
      </c>
      <c r="CN77" s="21" t="s">
        <v>1623</v>
      </c>
      <c r="CO77" s="140">
        <f>[1]!i_dq_close(CO$2,CM77)</f>
        <v>19268.740000000002</v>
      </c>
      <c r="CP77" s="111">
        <v>0.95499999999999996</v>
      </c>
      <c r="CS77" s="66">
        <v>44781</v>
      </c>
      <c r="CT77" s="21" t="s">
        <v>1623</v>
      </c>
      <c r="CU77" s="140">
        <f>[1]!i_dq_close(CU$2,CS77)</f>
        <v>423.84750000000003</v>
      </c>
      <c r="CV77" s="111">
        <v>1.0640000000000001</v>
      </c>
      <c r="CY77" s="66">
        <v>44775</v>
      </c>
      <c r="CZ77" s="21" t="s">
        <v>1623</v>
      </c>
      <c r="DA77" s="140">
        <f>[1]!i_dq_close(DA$2,CY77)</f>
        <v>4449.7467999999999</v>
      </c>
      <c r="DB77" s="111">
        <v>5.3026999999999997</v>
      </c>
      <c r="DE77" s="66">
        <v>44761</v>
      </c>
      <c r="DF77" s="21" t="s">
        <v>638</v>
      </c>
      <c r="DG77" s="140">
        <f>[1]!i_dq_close(DG$2,DE77)</f>
        <v>4611.6931000000004</v>
      </c>
      <c r="DH77" s="111">
        <v>3.5470000000000002</v>
      </c>
      <c r="DK77" s="66">
        <v>44760</v>
      </c>
      <c r="DL77" s="21" t="s">
        <v>638</v>
      </c>
      <c r="DM77" s="140">
        <f>[1]!i_dq_close(DM$2,DK77)</f>
        <v>4626.5011999999997</v>
      </c>
      <c r="DN77" s="111">
        <v>3.3580000000000001</v>
      </c>
      <c r="DQ77" s="66">
        <v>44756</v>
      </c>
      <c r="DR77" s="21" t="s">
        <v>638</v>
      </c>
      <c r="DS77" s="140">
        <f>[1]!i_dq_close(DS$2,DQ77)</f>
        <v>416.91730000000001</v>
      </c>
      <c r="DT77" s="111">
        <v>1.9688000000000001</v>
      </c>
      <c r="DW77" s="66">
        <v>44754</v>
      </c>
      <c r="DX77" s="21" t="s">
        <v>638</v>
      </c>
      <c r="DY77" s="140">
        <f>[1]!i_dq_close(DY$2,DW77)</f>
        <v>20844.740000000002</v>
      </c>
      <c r="DZ77" s="111">
        <v>2.16</v>
      </c>
      <c r="EC77" s="49">
        <v>44727</v>
      </c>
      <c r="ED77" s="21" t="s">
        <v>570</v>
      </c>
      <c r="EE77" s="140">
        <f>[1]!i_dq_close(EE$2,EC77)</f>
        <v>4605.6460999999999</v>
      </c>
      <c r="EF77">
        <v>1.181</v>
      </c>
      <c r="EI77" s="49">
        <v>44705</v>
      </c>
      <c r="EJ77" s="21" t="s">
        <v>535</v>
      </c>
      <c r="EK77" s="140">
        <f>[1]!i_dq_close(EK$2,EI77)</f>
        <v>20112.099999999999</v>
      </c>
      <c r="EL77">
        <v>1.7849999999999999</v>
      </c>
      <c r="EO77" s="49">
        <v>44671</v>
      </c>
      <c r="EP77" s="28" t="s">
        <v>334</v>
      </c>
      <c r="EQ77" s="140">
        <f>[1]!i_dq_close(EQ$2,EO77)</f>
        <v>4382.4022000000004</v>
      </c>
      <c r="ER77">
        <v>0.89900000000000002</v>
      </c>
      <c r="EU77" s="49">
        <v>44663</v>
      </c>
      <c r="EV77" s="28" t="s">
        <v>334</v>
      </c>
      <c r="EW77" s="140">
        <f>[1]!i_dq_close(EW$2,EU77)</f>
        <v>4501.7223999999997</v>
      </c>
      <c r="EX77">
        <v>0.96109999999999995</v>
      </c>
      <c r="FA77" s="49">
        <v>44659</v>
      </c>
      <c r="FB77" s="28" t="s">
        <v>334</v>
      </c>
      <c r="FC77" s="140">
        <f>[1]!i_dq_close(FC$2,FA77)</f>
        <v>4560.3894</v>
      </c>
      <c r="FD77">
        <v>0.93200000000000005</v>
      </c>
      <c r="FG77" s="49">
        <v>44652</v>
      </c>
      <c r="FH77" s="28" t="s">
        <v>334</v>
      </c>
      <c r="FI77" s="140">
        <f>[1]!i_dq_close(FI$2,FG77)</f>
        <v>4622.1410999999998</v>
      </c>
      <c r="FJ77">
        <v>1.0366</v>
      </c>
      <c r="FM77" s="49">
        <v>44650</v>
      </c>
      <c r="FN77" s="28" t="s">
        <v>337</v>
      </c>
      <c r="FO77" s="140">
        <f>[1]!i_dq_close(FO$2,FM77)</f>
        <v>4606.3418000000001</v>
      </c>
      <c r="FP77">
        <v>1.371</v>
      </c>
      <c r="FS77" s="49">
        <v>44644</v>
      </c>
      <c r="FT77" s="28" t="s">
        <v>337</v>
      </c>
      <c r="FU77" s="140">
        <f>[1]!i_dq_close(FU$2,FS77)</f>
        <v>400.78370000000001</v>
      </c>
      <c r="FV77">
        <v>1.2067000000000001</v>
      </c>
      <c r="FY77" s="49">
        <v>44609</v>
      </c>
      <c r="FZ77" s="28" t="s">
        <v>348</v>
      </c>
      <c r="GA77" s="140">
        <f>[1]!i_dq_close(GA$2,FY77)</f>
        <v>4982.5623999999998</v>
      </c>
      <c r="GB77">
        <v>1.4802999999999999</v>
      </c>
      <c r="GE77" s="49">
        <v>44609</v>
      </c>
      <c r="GF77" s="28" t="s">
        <v>348</v>
      </c>
      <c r="GG77" s="140">
        <f>[1]!i_dq_close(GG$2,GE77)</f>
        <v>3043.6039000000001</v>
      </c>
      <c r="GH77">
        <v>0.94740000000000002</v>
      </c>
      <c r="GK77" s="49">
        <v>44581</v>
      </c>
      <c r="GL77" s="28" t="s">
        <v>346</v>
      </c>
      <c r="GM77" s="140">
        <f>[1]!i_dq_close(GM$2,GK77)</f>
        <v>5192.4261999999999</v>
      </c>
      <c r="GN77">
        <v>5.2869999999999999</v>
      </c>
      <c r="GQ77" s="49">
        <v>44567</v>
      </c>
      <c r="GR77" s="20" t="s">
        <v>346</v>
      </c>
      <c r="GS77" s="140">
        <f>[1]!i_dq_close(GS$2,GQ77)</f>
        <v>23072.86</v>
      </c>
      <c r="GT77">
        <v>1.0035000000000001</v>
      </c>
      <c r="GW77" s="49">
        <v>44567</v>
      </c>
      <c r="GX77" s="21" t="s">
        <v>346</v>
      </c>
      <c r="GY77" s="140">
        <f>[1]!i_dq_close(GY$2,GW77)</f>
        <v>5218.3386</v>
      </c>
      <c r="GZ77">
        <v>2.6602999999999999</v>
      </c>
      <c r="HC77" s="49">
        <v>44557</v>
      </c>
      <c r="HD77" s="141" t="s">
        <v>336</v>
      </c>
      <c r="HE77" s="140">
        <f>[1]!i_dq_close(HE$2,HC77)</f>
        <v>5308.8037000000004</v>
      </c>
      <c r="HF77">
        <v>5.9690000000000003</v>
      </c>
      <c r="HI77" s="49">
        <v>44531</v>
      </c>
      <c r="HJ77" s="141" t="s">
        <v>336</v>
      </c>
      <c r="HK77" s="140">
        <f>[1]!i_dq_close(HK$2,HI77)</f>
        <v>23658.92</v>
      </c>
      <c r="HL77">
        <v>0.93</v>
      </c>
      <c r="HO77" s="58">
        <v>44481</v>
      </c>
      <c r="HP77" s="20" t="s">
        <v>341</v>
      </c>
      <c r="HQ77" s="140">
        <f>[1]!i_dq_close(HQ$2,HO77)</f>
        <v>5223.1903000000002</v>
      </c>
      <c r="HR77" s="21">
        <v>1.4187000000000001</v>
      </c>
      <c r="HS77" s="33"/>
      <c r="HU77" s="58">
        <v>44932</v>
      </c>
      <c r="HV77" s="67" t="s">
        <v>1626</v>
      </c>
      <c r="HW77" s="140">
        <f>[1]!i_dq_close(HW$2,HU77)</f>
        <v>4318.1531000000004</v>
      </c>
      <c r="HX77" s="21">
        <v>1.63</v>
      </c>
      <c r="HY77" s="33"/>
      <c r="IA77" s="58">
        <v>44943</v>
      </c>
      <c r="IB77" s="141" t="s">
        <v>1626</v>
      </c>
      <c r="IC77" s="140">
        <f>[1]!i_dq_close(IC$2,IA77)</f>
        <v>4466.5456000000004</v>
      </c>
      <c r="ID77" s="21">
        <v>1.0469999999999999</v>
      </c>
      <c r="IE77" s="33"/>
      <c r="IG77" s="58">
        <v>44964</v>
      </c>
      <c r="IH77" s="141" t="s">
        <v>1632</v>
      </c>
      <c r="II77" s="140">
        <f>[1]!i_dq_close(II$2,IG77)</f>
        <v>4465.3935000000001</v>
      </c>
      <c r="IJ77" s="21">
        <v>2.1836000000000002</v>
      </c>
      <c r="IK77" s="33"/>
      <c r="IM77" s="58"/>
      <c r="IN77" s="20"/>
      <c r="IO77" s="140"/>
      <c r="IP77" s="21"/>
      <c r="IQ77" s="33"/>
      <c r="IS77" s="58"/>
      <c r="IT77" s="20"/>
      <c r="IU77" s="140"/>
      <c r="IV77" s="21"/>
      <c r="IW77" s="33"/>
      <c r="IY77" s="58"/>
      <c r="IZ77" s="20"/>
      <c r="JA77" s="140"/>
      <c r="JB77" s="21"/>
      <c r="JC77" s="33"/>
      <c r="JE77" s="58"/>
      <c r="JF77" s="20"/>
      <c r="JG77" s="140"/>
      <c r="JH77" s="21"/>
      <c r="JI77" s="33"/>
      <c r="JK77" s="66"/>
      <c r="JL77" s="21"/>
      <c r="JM77" s="140"/>
      <c r="JN77" s="111"/>
      <c r="JQ77" s="66"/>
      <c r="JR77" s="21"/>
      <c r="JS77" s="140"/>
      <c r="JT77" s="111"/>
      <c r="JW77" s="66"/>
      <c r="JX77" s="21"/>
      <c r="JY77" s="140"/>
      <c r="JZ77" s="111"/>
      <c r="KC77" s="66"/>
      <c r="KD77" s="21"/>
      <c r="KE77" s="140"/>
      <c r="KF77" s="111"/>
      <c r="KI77" s="66"/>
      <c r="KJ77" s="21"/>
      <c r="KK77" s="140"/>
      <c r="KL77" s="111"/>
      <c r="KO77" s="66"/>
      <c r="KP77" s="21"/>
      <c r="KQ77" s="140"/>
      <c r="KR77" s="111"/>
      <c r="KU77" s="66"/>
      <c r="KV77" s="21"/>
      <c r="KW77" s="140"/>
      <c r="KX77" s="111"/>
      <c r="LA77" s="66"/>
      <c r="LB77" s="21"/>
      <c r="LC77" s="140"/>
      <c r="LD77" s="111"/>
      <c r="LG77" s="66"/>
      <c r="LH77" s="21"/>
      <c r="LI77" s="140"/>
      <c r="LJ77" s="111"/>
      <c r="LM77" s="66"/>
      <c r="LN77" s="21"/>
      <c r="LO77" s="140"/>
      <c r="LP77" s="111"/>
      <c r="LS77" s="66"/>
      <c r="LT77" s="21"/>
      <c r="LU77" s="140"/>
      <c r="LV77" s="111"/>
      <c r="LY77" s="66"/>
      <c r="LZ77" s="21"/>
      <c r="MA77" s="140"/>
      <c r="MB77" s="111"/>
      <c r="ME77" s="66"/>
      <c r="MF77" s="21"/>
      <c r="MG77" s="140"/>
      <c r="MH77" s="111"/>
      <c r="MK77" s="66"/>
      <c r="ML77" s="21"/>
      <c r="MM77" s="140"/>
      <c r="MN77" s="111"/>
      <c r="MQ77" s="66"/>
      <c r="MR77" s="21"/>
      <c r="MS77" s="140"/>
      <c r="MT77" s="111"/>
      <c r="MW77" s="66"/>
      <c r="MX77" s="21"/>
      <c r="MY77" s="140"/>
      <c r="MZ77" s="111"/>
      <c r="NC77" s="66"/>
      <c r="ND77" s="21"/>
      <c r="NE77" s="140"/>
      <c r="NF77" s="111"/>
      <c r="NI77" s="66"/>
      <c r="NJ77" s="21"/>
      <c r="NK77" s="140"/>
      <c r="NL77" s="111"/>
      <c r="NO77" s="66"/>
      <c r="NP77" s="21"/>
      <c r="NQ77" s="140"/>
      <c r="NR77" s="111"/>
      <c r="NU77" s="66"/>
      <c r="NV77" s="21"/>
      <c r="NW77" s="140"/>
      <c r="NX77" s="111"/>
      <c r="OA77" s="66"/>
      <c r="OB77" s="21"/>
      <c r="OC77" s="140"/>
      <c r="OD77" s="111"/>
      <c r="OG77" s="66"/>
      <c r="OH77" s="21"/>
      <c r="OI77" s="140"/>
      <c r="OJ77" s="111"/>
      <c r="OM77" s="66"/>
      <c r="ON77" s="21"/>
      <c r="OO77" s="140"/>
      <c r="OP77" s="111"/>
      <c r="OS77" s="66"/>
      <c r="OT77" s="21"/>
      <c r="OU77" s="140"/>
      <c r="OV77" s="111"/>
      <c r="OY77" s="66"/>
      <c r="OZ77" s="21"/>
      <c r="PA77" s="140"/>
      <c r="PB77" s="111"/>
    </row>
    <row r="78" spans="1:418">
      <c r="A78" s="52">
        <v>43973</v>
      </c>
      <c r="B78" s="52" t="s">
        <v>345</v>
      </c>
      <c r="C78" s="262">
        <f>[1]!i_dq_close(C$2,A78)</f>
        <v>4073.2462999999998</v>
      </c>
      <c r="D78" s="263">
        <v>1.282</v>
      </c>
      <c r="E78" s="263"/>
      <c r="G78" s="49">
        <v>44635</v>
      </c>
      <c r="H78" s="28" t="s">
        <v>337</v>
      </c>
      <c r="I78" s="140">
        <f>[1]!i_dq_close(I$2,G78)</f>
        <v>0</v>
      </c>
      <c r="J78">
        <v>0.88200000000000001</v>
      </c>
      <c r="M78" s="66">
        <v>44923</v>
      </c>
      <c r="N78" s="21" t="s">
        <v>1624</v>
      </c>
      <c r="O78" s="140">
        <f>[1]!i_dq_close(O$2,M78)</f>
        <v>4201.9503000000004</v>
      </c>
      <c r="P78" s="111">
        <v>1.282</v>
      </c>
      <c r="S78" s="66">
        <v>44903</v>
      </c>
      <c r="T78" s="21" t="s">
        <v>1624</v>
      </c>
      <c r="U78" s="140">
        <f>[1]!i_dq_close(U$2,S78)</f>
        <v>4331.9718999999996</v>
      </c>
      <c r="V78" s="111">
        <v>0.95920000000000005</v>
      </c>
      <c r="Y78" s="66">
        <v>44901</v>
      </c>
      <c r="Z78" s="21" t="s">
        <v>1624</v>
      </c>
      <c r="AA78" s="140">
        <f>[1]!i_dq_close(AA$2,Y78)</f>
        <v>408.16430000000003</v>
      </c>
      <c r="AB78" s="111">
        <v>1.1797</v>
      </c>
      <c r="AE78" s="66">
        <v>44886</v>
      </c>
      <c r="AF78" s="21" t="s">
        <v>1630</v>
      </c>
      <c r="AG78" s="140">
        <f>[1]!i_dq_close(AG$2,AE78)</f>
        <v>4177.4961999999996</v>
      </c>
      <c r="AH78" s="111">
        <v>2.4157999999999999</v>
      </c>
      <c r="AI78" s="45">
        <v>923488.94</v>
      </c>
      <c r="AK78" s="66">
        <v>44882</v>
      </c>
      <c r="AL78" s="21" t="s">
        <v>1630</v>
      </c>
      <c r="AM78" s="140">
        <f>[1]!i_dq_close(AM$2,AK78)</f>
        <v>4222.8145000000004</v>
      </c>
      <c r="AN78" s="111">
        <v>0.93500000000000005</v>
      </c>
      <c r="AO78" s="33">
        <v>1122964.6299999999</v>
      </c>
      <c r="AQ78" s="66">
        <v>44869</v>
      </c>
      <c r="AR78" s="21" t="s">
        <v>1630</v>
      </c>
      <c r="AS78" s="140">
        <f>[1]!i_dq_close(AS$2,AQ78)</f>
        <v>4165.8909000000003</v>
      </c>
      <c r="AT78" s="111">
        <v>1.9383999999999999</v>
      </c>
      <c r="AW78" s="66">
        <v>44866</v>
      </c>
      <c r="AX78" s="21" t="s">
        <v>342</v>
      </c>
      <c r="AY78" s="140">
        <f>[1]!i_dq_close(AY$2,AW78)</f>
        <v>400.77929999999998</v>
      </c>
      <c r="AZ78" s="111">
        <v>0.98270000000000002</v>
      </c>
      <c r="BC78" s="66">
        <v>44866</v>
      </c>
      <c r="BD78" s="21" t="s">
        <v>342</v>
      </c>
      <c r="BE78" s="140">
        <f>[1]!i_dq_close(BE$2,BC78)</f>
        <v>4023.1237999999998</v>
      </c>
      <c r="BF78" s="111">
        <v>0.99760000000000004</v>
      </c>
      <c r="BI78" s="66">
        <v>44851</v>
      </c>
      <c r="BJ78" s="21" t="s">
        <v>1621</v>
      </c>
      <c r="BK78" s="140">
        <f>[1]!i_dq_close(BK$2,BI78)</f>
        <v>4209.5830999999998</v>
      </c>
      <c r="BL78" s="111">
        <v>2.2160000000000002</v>
      </c>
      <c r="BO78" s="66">
        <v>44845</v>
      </c>
      <c r="BP78" s="21" t="s">
        <v>1621</v>
      </c>
      <c r="BQ78" s="140">
        <f>[1]!i_dq_close(BQ$2,BO78)</f>
        <v>4053.7725999999998</v>
      </c>
      <c r="BR78" s="111">
        <v>1.504</v>
      </c>
      <c r="BU78" s="66">
        <v>44834</v>
      </c>
      <c r="BV78" s="21" t="s">
        <v>1622</v>
      </c>
      <c r="BW78" s="140">
        <f>[1]!i_dq_close(BW$2,BU78)</f>
        <v>402.6447</v>
      </c>
      <c r="BX78" s="111">
        <v>1.1116999999999999</v>
      </c>
      <c r="CA78" s="66">
        <v>44832</v>
      </c>
      <c r="CB78" s="21" t="s">
        <v>1622</v>
      </c>
      <c r="CC78" s="140">
        <f>[1]!i_dq_close(CC$2,CA78)</f>
        <v>4151.3467000000001</v>
      </c>
      <c r="CD78" s="111">
        <v>1.0753999999999999</v>
      </c>
      <c r="CG78" s="66">
        <v>44810</v>
      </c>
      <c r="CH78" s="21" t="s">
        <v>1622</v>
      </c>
      <c r="CI78" s="140">
        <f>[1]!i_dq_close(CI$2,CG78)</f>
        <v>4426.7070999999996</v>
      </c>
      <c r="CJ78" s="111">
        <v>1.5349999999999999</v>
      </c>
      <c r="CM78" s="66">
        <v>44798</v>
      </c>
      <c r="CN78" s="21" t="s">
        <v>1623</v>
      </c>
      <c r="CO78" s="140">
        <f>[1]!i_dq_close(CO$2,CM78)</f>
        <v>19968.38</v>
      </c>
      <c r="CP78" s="111">
        <v>0.96599999999999997</v>
      </c>
      <c r="CS78" s="66">
        <v>44782</v>
      </c>
      <c r="CT78" s="21" t="s">
        <v>1623</v>
      </c>
      <c r="CU78" s="140">
        <f>[1]!i_dq_close(CU$2,CS78)</f>
        <v>424.37310000000002</v>
      </c>
      <c r="CV78" s="111">
        <v>1.0649999999999999</v>
      </c>
      <c r="CY78" s="66">
        <v>44776</v>
      </c>
      <c r="CZ78" s="21" t="s">
        <v>1623</v>
      </c>
      <c r="DA78" s="140">
        <f>[1]!i_dq_close(DA$2,CY78)</f>
        <v>4408.9350000000004</v>
      </c>
      <c r="DB78" s="111">
        <v>5.2697000000000003</v>
      </c>
      <c r="DE78" s="66">
        <v>44762</v>
      </c>
      <c r="DF78" s="21" t="s">
        <v>638</v>
      </c>
      <c r="DG78" s="140">
        <f>[1]!i_dq_close(DG$2,DE78)</f>
        <v>4636.8489</v>
      </c>
      <c r="DH78" s="111">
        <v>3.5659999999999998</v>
      </c>
      <c r="DK78" s="66">
        <v>44761</v>
      </c>
      <c r="DL78" s="21" t="s">
        <v>638</v>
      </c>
      <c r="DM78" s="140">
        <f>[1]!i_dq_close(DM$2,DK78)</f>
        <v>4611.6931000000004</v>
      </c>
      <c r="DN78" s="111">
        <v>3.2671000000000001</v>
      </c>
      <c r="DQ78" s="66">
        <v>44757</v>
      </c>
      <c r="DR78" s="21" t="s">
        <v>638</v>
      </c>
      <c r="DS78" s="140">
        <f>[1]!i_dq_close(DS$2,DQ78)</f>
        <v>416.13159999999999</v>
      </c>
      <c r="DT78" s="111">
        <v>1.9736</v>
      </c>
      <c r="DW78" s="66">
        <v>44755</v>
      </c>
      <c r="DX78" s="21" t="s">
        <v>638</v>
      </c>
      <c r="DY78" s="140">
        <f>[1]!i_dq_close(DY$2,DW78)</f>
        <v>20797.95</v>
      </c>
      <c r="DZ78" s="111">
        <v>2.1339999999999999</v>
      </c>
      <c r="EC78" s="49">
        <v>44728</v>
      </c>
      <c r="ED78" s="21" t="s">
        <v>570</v>
      </c>
      <c r="EE78" s="140">
        <f>[1]!i_dq_close(EE$2,EC78)</f>
        <v>4583.3503000000001</v>
      </c>
      <c r="EF78">
        <v>1.1850000000000001</v>
      </c>
      <c r="EI78" s="49">
        <v>44706</v>
      </c>
      <c r="EJ78" s="21" t="s">
        <v>535</v>
      </c>
      <c r="EK78" s="140">
        <f>[1]!i_dq_close(EK$2,EI78)</f>
        <v>20171.27</v>
      </c>
      <c r="EL78">
        <v>1.8049999999999999</v>
      </c>
      <c r="EO78" s="49">
        <v>44672</v>
      </c>
      <c r="EP78" s="28" t="s">
        <v>334</v>
      </c>
      <c r="EQ78" s="140">
        <f>[1]!i_dq_close(EQ$2,EO78)</f>
        <v>4286.4796999999999</v>
      </c>
      <c r="ER78">
        <v>0.88400000000000001</v>
      </c>
      <c r="EU78" s="49">
        <v>44664</v>
      </c>
      <c r="EV78" s="28" t="s">
        <v>334</v>
      </c>
      <c r="EW78" s="140">
        <f>[1]!i_dq_close(EW$2,EU78)</f>
        <v>4454.2791999999999</v>
      </c>
      <c r="EX78">
        <v>0.96</v>
      </c>
      <c r="FA78" s="49">
        <v>44662</v>
      </c>
      <c r="FB78" s="28" t="s">
        <v>334</v>
      </c>
      <c r="FC78" s="140">
        <f>[1]!i_dq_close(FC$2,FA78)</f>
        <v>4419.1709000000001</v>
      </c>
      <c r="FD78">
        <v>0.92300000000000004</v>
      </c>
      <c r="FG78" s="49">
        <v>44657</v>
      </c>
      <c r="FH78" s="28" t="s">
        <v>334</v>
      </c>
      <c r="FI78" s="140">
        <f>[1]!i_dq_close(FI$2,FG78)</f>
        <v>4610.6980999999996</v>
      </c>
      <c r="FJ78" s="48">
        <v>1.0366</v>
      </c>
      <c r="FM78" s="49">
        <v>44651</v>
      </c>
      <c r="FN78" s="28" t="s">
        <v>337</v>
      </c>
      <c r="FO78" s="140">
        <f>[1]!i_dq_close(FO$2,FM78)</f>
        <v>4571.2411000000002</v>
      </c>
      <c r="FP78">
        <v>1.3612</v>
      </c>
      <c r="FS78" s="49">
        <v>44645</v>
      </c>
      <c r="FT78" s="28" t="s">
        <v>337</v>
      </c>
      <c r="FU78" s="140">
        <f>[1]!i_dq_close(FU$2,FS78)</f>
        <v>397.40530000000001</v>
      </c>
      <c r="FV78">
        <v>1.2034</v>
      </c>
      <c r="FY78" s="49">
        <v>44610</v>
      </c>
      <c r="FZ78" s="28" t="s">
        <v>348</v>
      </c>
      <c r="GA78" s="140">
        <f>[1]!i_dq_close(GA$2,FY78)</f>
        <v>5012.2416999999996</v>
      </c>
      <c r="GB78">
        <v>1.4821</v>
      </c>
      <c r="GE78" s="49">
        <v>44610</v>
      </c>
      <c r="GF78" s="28" t="s">
        <v>348</v>
      </c>
      <c r="GG78" s="140">
        <f>[1]!i_dq_close(GG$2,GE78)</f>
        <v>3047.0735</v>
      </c>
      <c r="GH78">
        <v>0.95169999999999999</v>
      </c>
      <c r="GK78" s="49">
        <v>44582</v>
      </c>
      <c r="GL78" s="28" t="s">
        <v>346</v>
      </c>
      <c r="GM78" s="140">
        <f>[1]!i_dq_close(GM$2,GK78)</f>
        <v>5142.1421</v>
      </c>
      <c r="GN78">
        <v>5.3120000000000003</v>
      </c>
      <c r="GQ78" s="49">
        <v>44568</v>
      </c>
      <c r="GR78" s="20" t="s">
        <v>346</v>
      </c>
      <c r="GS78" s="140">
        <f>[1]!i_dq_close(GS$2,GQ78)</f>
        <v>23493.38</v>
      </c>
      <c r="GT78">
        <v>1.0115000000000001</v>
      </c>
      <c r="GW78" s="49">
        <v>44568</v>
      </c>
      <c r="GX78" s="21" t="s">
        <v>346</v>
      </c>
      <c r="GY78" s="140">
        <f>[1]!i_dq_close(GY$2,GW78)</f>
        <v>5212.2539999999999</v>
      </c>
      <c r="GZ78">
        <v>2.6469</v>
      </c>
      <c r="HC78" s="49">
        <v>44558</v>
      </c>
      <c r="HD78" s="141" t="s">
        <v>336</v>
      </c>
      <c r="HE78" s="140">
        <f>[1]!i_dq_close(HE$2,HC78)</f>
        <v>5341.2038000000002</v>
      </c>
      <c r="HF78">
        <v>5.9850000000000003</v>
      </c>
      <c r="HI78" s="49">
        <v>44532</v>
      </c>
      <c r="HJ78" s="141" t="s">
        <v>336</v>
      </c>
      <c r="HK78" s="140">
        <f>[1]!i_dq_close(HK$2,HI78)</f>
        <v>23788.93</v>
      </c>
      <c r="HL78">
        <v>0.93300000000000005</v>
      </c>
      <c r="HO78" s="58">
        <v>44482</v>
      </c>
      <c r="HP78" s="20" t="s">
        <v>341</v>
      </c>
      <c r="HQ78" s="140">
        <f>[1]!i_dq_close(HQ$2,HO78)</f>
        <v>5274.2618000000002</v>
      </c>
      <c r="HR78" s="21">
        <v>1.4187000000000001</v>
      </c>
      <c r="HS78" s="33"/>
      <c r="HU78" s="58">
        <v>44935</v>
      </c>
      <c r="HV78" s="67" t="s">
        <v>1626</v>
      </c>
      <c r="HW78" s="140">
        <f>[1]!i_dq_close(HW$2,HU78)</f>
        <v>4349.1992</v>
      </c>
      <c r="HX78" s="21">
        <v>1.631</v>
      </c>
      <c r="HY78" s="33"/>
      <c r="IA78" s="58">
        <v>44944</v>
      </c>
      <c r="IB78" s="141" t="s">
        <v>1626</v>
      </c>
      <c r="IC78" s="140">
        <f>[1]!i_dq_close(IC$2,IA78)</f>
        <v>4464.3689999999997</v>
      </c>
      <c r="ID78" s="21">
        <v>1.0409999999999999</v>
      </c>
      <c r="IE78" s="33"/>
      <c r="IG78" s="58">
        <v>44965</v>
      </c>
      <c r="IH78" s="141" t="s">
        <v>1632</v>
      </c>
      <c r="II78" s="140">
        <f>[1]!i_dq_close(II$2,IG78)</f>
        <v>4441.8236999999999</v>
      </c>
      <c r="IJ78" s="21">
        <v>2.1848000000000001</v>
      </c>
      <c r="IK78" s="33"/>
      <c r="IM78" s="58"/>
      <c r="IN78" s="20"/>
      <c r="IO78" s="140"/>
      <c r="IP78" s="21"/>
      <c r="IQ78" s="33"/>
      <c r="IS78" s="58"/>
      <c r="IT78" s="20"/>
      <c r="IU78" s="140"/>
      <c r="IV78" s="21"/>
      <c r="IW78" s="33"/>
      <c r="IY78" s="58"/>
      <c r="IZ78" s="20"/>
      <c r="JA78" s="140"/>
      <c r="JB78" s="21"/>
      <c r="JC78" s="33"/>
      <c r="JE78" s="58"/>
      <c r="JF78" s="20"/>
      <c r="JG78" s="140"/>
      <c r="JH78" s="21"/>
      <c r="JI78" s="33"/>
      <c r="JK78" s="66"/>
      <c r="JL78" s="21"/>
      <c r="JM78" s="140"/>
      <c r="JN78" s="111"/>
      <c r="JQ78" s="66"/>
      <c r="JR78" s="21"/>
      <c r="JS78" s="140"/>
      <c r="JT78" s="111"/>
      <c r="JW78" s="66"/>
      <c r="JX78" s="21"/>
      <c r="JY78" s="140"/>
      <c r="JZ78" s="111"/>
      <c r="KC78" s="66"/>
      <c r="KD78" s="21"/>
      <c r="KE78" s="140"/>
      <c r="KF78" s="111"/>
      <c r="KI78" s="66"/>
      <c r="KJ78" s="21"/>
      <c r="KK78" s="140"/>
      <c r="KL78" s="111"/>
      <c r="KO78" s="66"/>
      <c r="KP78" s="21"/>
      <c r="KQ78" s="140"/>
      <c r="KR78" s="111"/>
      <c r="KU78" s="66"/>
      <c r="KV78" s="21"/>
      <c r="KW78" s="140"/>
      <c r="KX78" s="111"/>
      <c r="LA78" s="66"/>
      <c r="LB78" s="21"/>
      <c r="LC78" s="140"/>
      <c r="LD78" s="111"/>
      <c r="LG78" s="66"/>
      <c r="LH78" s="21"/>
      <c r="LI78" s="140"/>
      <c r="LJ78" s="111"/>
      <c r="LM78" s="66"/>
      <c r="LN78" s="21"/>
      <c r="LO78" s="140"/>
      <c r="LP78" s="111"/>
      <c r="LS78" s="66"/>
      <c r="LT78" s="21"/>
      <c r="LU78" s="140"/>
      <c r="LV78" s="111"/>
      <c r="LY78" s="66"/>
      <c r="LZ78" s="21"/>
      <c r="MA78" s="140"/>
      <c r="MB78" s="111"/>
      <c r="ME78" s="66"/>
      <c r="MF78" s="21"/>
      <c r="MG78" s="140"/>
      <c r="MH78" s="111"/>
      <c r="MK78" s="66"/>
      <c r="ML78" s="21"/>
      <c r="MM78" s="140"/>
      <c r="MN78" s="111"/>
      <c r="MQ78" s="66"/>
      <c r="MR78" s="21"/>
      <c r="MS78" s="140"/>
      <c r="MT78" s="111"/>
      <c r="MW78" s="66"/>
      <c r="MX78" s="21"/>
      <c r="MY78" s="140"/>
      <c r="MZ78" s="111"/>
      <c r="NC78" s="66"/>
      <c r="ND78" s="21"/>
      <c r="NE78" s="140"/>
      <c r="NF78" s="111"/>
      <c r="NI78" s="66"/>
      <c r="NJ78" s="21"/>
      <c r="NK78" s="140"/>
      <c r="NL78" s="111"/>
      <c r="NO78" s="66"/>
      <c r="NP78" s="21"/>
      <c r="NQ78" s="140"/>
      <c r="NR78" s="111"/>
      <c r="NU78" s="66"/>
      <c r="NV78" s="21"/>
      <c r="NW78" s="140"/>
      <c r="NX78" s="111"/>
      <c r="OA78" s="66"/>
      <c r="OB78" s="21"/>
      <c r="OC78" s="140"/>
      <c r="OD78" s="111"/>
      <c r="OG78" s="66"/>
      <c r="OH78" s="21"/>
      <c r="OI78" s="140"/>
      <c r="OJ78" s="111"/>
      <c r="OM78" s="66"/>
      <c r="ON78" s="21"/>
      <c r="OO78" s="140"/>
      <c r="OP78" s="111"/>
      <c r="OS78" s="66"/>
      <c r="OT78" s="21"/>
      <c r="OU78" s="140"/>
      <c r="OV78" s="111"/>
      <c r="OY78" s="66"/>
      <c r="OZ78" s="21"/>
      <c r="PA78" s="140"/>
      <c r="PB78" s="111"/>
    </row>
    <row r="79" spans="1:418">
      <c r="A79" s="52">
        <v>43976</v>
      </c>
      <c r="B79" s="52" t="s">
        <v>345</v>
      </c>
      <c r="C79" s="262">
        <f>[1]!i_dq_close(C$2,A79)</f>
        <v>4075.1967</v>
      </c>
      <c r="D79" s="263">
        <v>1.286</v>
      </c>
      <c r="E79" s="263"/>
      <c r="G79" s="49">
        <v>44636</v>
      </c>
      <c r="H79" s="28" t="s">
        <v>337</v>
      </c>
      <c r="I79" s="140">
        <f>[1]!i_dq_close(I$2,G79)</f>
        <v>0</v>
      </c>
      <c r="J79">
        <v>0.91</v>
      </c>
      <c r="M79" s="66">
        <v>44924</v>
      </c>
      <c r="N79" s="21" t="s">
        <v>1624</v>
      </c>
      <c r="O79" s="140">
        <f>[1]!i_dq_close(O$2,M79)</f>
        <v>4189.3071</v>
      </c>
      <c r="P79" s="111">
        <v>1.282</v>
      </c>
      <c r="S79" s="66">
        <v>44904</v>
      </c>
      <c r="T79" s="21" t="s">
        <v>1624</v>
      </c>
      <c r="U79" s="140">
        <f>[1]!i_dq_close(U$2,S79)</f>
        <v>4364.9232000000002</v>
      </c>
      <c r="V79" s="111">
        <v>0.95799999999999996</v>
      </c>
      <c r="Y79" s="66">
        <v>44902</v>
      </c>
      <c r="Z79" s="21" t="s">
        <v>1624</v>
      </c>
      <c r="AA79" s="140">
        <f>[1]!i_dq_close(AA$2,Y79)</f>
        <v>405.95069999999998</v>
      </c>
      <c r="AB79" s="111">
        <v>1.1724000000000001</v>
      </c>
      <c r="AE79" s="66">
        <v>44887</v>
      </c>
      <c r="AF79" s="21" t="s">
        <v>1630</v>
      </c>
      <c r="AG79" s="140">
        <f>[1]!i_dq_close(AG$2,AE79)</f>
        <v>4166.4138000000003</v>
      </c>
      <c r="AH79" s="111">
        <v>2.4018999999999999</v>
      </c>
      <c r="AI79" s="45">
        <v>923488.94</v>
      </c>
      <c r="AK79" s="66">
        <v>44883</v>
      </c>
      <c r="AL79" s="21" t="s">
        <v>1630</v>
      </c>
      <c r="AM79" s="140">
        <f>[1]!i_dq_close(AM$2,AK79)</f>
        <v>4204.3148000000001</v>
      </c>
      <c r="AN79" s="111">
        <v>0.93899999999999995</v>
      </c>
      <c r="AO79" s="33">
        <v>1122964.6299999999</v>
      </c>
      <c r="AQ79" s="66">
        <v>44872</v>
      </c>
      <c r="AR79" s="21" t="s">
        <v>1630</v>
      </c>
      <c r="AS79" s="140">
        <f>[1]!i_dq_close(AS$2,AQ79)</f>
        <v>4173.9336999999996</v>
      </c>
      <c r="AT79" s="111">
        <v>1.9350000000000001</v>
      </c>
      <c r="AW79" s="66">
        <v>44867</v>
      </c>
      <c r="AX79" s="21" t="s">
        <v>1630</v>
      </c>
      <c r="AY79" s="140">
        <f>[1]!i_dq_close(AY$2,AW79)</f>
        <v>403.73329999999999</v>
      </c>
      <c r="AZ79" s="111">
        <v>0.98509999999999998</v>
      </c>
      <c r="BC79" s="66">
        <v>44867</v>
      </c>
      <c r="BD79" s="21" t="s">
        <v>1630</v>
      </c>
      <c r="BE79" s="140">
        <f>[1]!i_dq_close(BE$2,BC79)</f>
        <v>4068.8146999999999</v>
      </c>
      <c r="BF79" s="111">
        <v>1.0058</v>
      </c>
      <c r="BI79" s="66">
        <v>44852</v>
      </c>
      <c r="BJ79" s="21" t="s">
        <v>1621</v>
      </c>
      <c r="BK79" s="140">
        <f>[1]!i_dq_close(BK$2,BI79)</f>
        <v>4206.5086000000001</v>
      </c>
      <c r="BL79" s="111">
        <v>2.2229999999999999</v>
      </c>
      <c r="BO79" s="66">
        <v>44846</v>
      </c>
      <c r="BP79" s="21" t="s">
        <v>1621</v>
      </c>
      <c r="BQ79" s="140">
        <f>[1]!i_dq_close(BQ$2,BO79)</f>
        <v>4124.1724000000004</v>
      </c>
      <c r="BR79" s="111">
        <v>1.5089999999999999</v>
      </c>
      <c r="BU79" s="66">
        <v>44844</v>
      </c>
      <c r="BV79" s="21" t="s">
        <v>341</v>
      </c>
      <c r="BW79" s="140">
        <f>[1]!i_dq_close(BW$2,BU79)</f>
        <v>400.63830000000002</v>
      </c>
      <c r="BX79" s="111">
        <v>1.1087</v>
      </c>
      <c r="CA79" s="66">
        <v>44833</v>
      </c>
      <c r="CB79" s="21" t="s">
        <v>1622</v>
      </c>
      <c r="CC79" s="140">
        <f>[1]!i_dq_close(CC$2,CA79)</f>
        <v>4150.4885999999997</v>
      </c>
      <c r="CD79" s="111">
        <v>1.0658000000000001</v>
      </c>
      <c r="CG79" s="66">
        <v>44811</v>
      </c>
      <c r="CH79" s="21" t="s">
        <v>1622</v>
      </c>
      <c r="CI79" s="140">
        <f>[1]!i_dq_close(CI$2,CG79)</f>
        <v>4430.6913000000004</v>
      </c>
      <c r="CJ79" s="111">
        <v>1.5386</v>
      </c>
      <c r="CM79" s="66">
        <v>44799</v>
      </c>
      <c r="CN79" s="21" t="s">
        <v>1623</v>
      </c>
      <c r="CO79" s="140">
        <f>[1]!i_dq_close(CO$2,CM79)</f>
        <v>20170.04</v>
      </c>
      <c r="CP79" s="111">
        <v>0.97</v>
      </c>
      <c r="CS79" s="66">
        <v>44783</v>
      </c>
      <c r="CT79" s="21" t="s">
        <v>1623</v>
      </c>
      <c r="CU79" s="140">
        <f>[1]!i_dq_close(CU$2,CS79)</f>
        <v>423.86259999999999</v>
      </c>
      <c r="CV79" s="111">
        <v>1.0620000000000001</v>
      </c>
      <c r="CY79" s="66">
        <v>44777</v>
      </c>
      <c r="CZ79" s="21" t="s">
        <v>1623</v>
      </c>
      <c r="DA79" s="140">
        <f>[1]!i_dq_close(DA$2,CY79)</f>
        <v>4443.2641999999996</v>
      </c>
      <c r="DB79" s="111">
        <v>5.3117999999999999</v>
      </c>
      <c r="DE79" s="66">
        <v>44763</v>
      </c>
      <c r="DF79" s="21" t="s">
        <v>638</v>
      </c>
      <c r="DG79" s="140">
        <f>[1]!i_dq_close(DG$2,DE79)</f>
        <v>4586.6541999999999</v>
      </c>
      <c r="DH79" s="111">
        <v>3.573</v>
      </c>
      <c r="DK79" s="66">
        <v>44762</v>
      </c>
      <c r="DL79" s="21" t="s">
        <v>638</v>
      </c>
      <c r="DM79" s="140">
        <f>[1]!i_dq_close(DM$2,DK79)</f>
        <v>4636.8489</v>
      </c>
      <c r="DN79" s="111">
        <v>3.355</v>
      </c>
      <c r="DQ79" s="66">
        <v>44760</v>
      </c>
      <c r="DR79" s="21" t="s">
        <v>638</v>
      </c>
      <c r="DS79" s="140">
        <f>[1]!i_dq_close(DS$2,DQ79)</f>
        <v>418.81939999999997</v>
      </c>
      <c r="DT79" s="111">
        <v>1.9965999999999999</v>
      </c>
      <c r="DW79" s="66">
        <v>44756</v>
      </c>
      <c r="DX79" s="21" t="s">
        <v>638</v>
      </c>
      <c r="DY79" s="140">
        <f>[1]!i_dq_close(DY$2,DW79)</f>
        <v>20751.21</v>
      </c>
      <c r="DZ79" s="111">
        <v>2.1240000000000001</v>
      </c>
      <c r="EC79" s="49">
        <v>44729</v>
      </c>
      <c r="ED79" s="21" t="s">
        <v>570</v>
      </c>
      <c r="EE79" s="140">
        <f>[1]!i_dq_close(EE$2,EC79)</f>
        <v>4640.6382999999996</v>
      </c>
      <c r="EF79">
        <v>1.1919999999999999</v>
      </c>
      <c r="EI79" s="49">
        <v>44707</v>
      </c>
      <c r="EJ79" s="21" t="s">
        <v>535</v>
      </c>
      <c r="EK79" s="140">
        <f>[1]!i_dq_close(EK$2,EI79)</f>
        <v>20116.2</v>
      </c>
      <c r="EL79">
        <v>1.8160000000000001</v>
      </c>
      <c r="EO79" s="49">
        <v>44673</v>
      </c>
      <c r="EP79" s="28" t="s">
        <v>334</v>
      </c>
      <c r="EQ79" s="140">
        <f>[1]!i_dq_close(EQ$2,EO79)</f>
        <v>4297.5173999999997</v>
      </c>
      <c r="ER79">
        <v>0.88300000000000001</v>
      </c>
      <c r="EU79" s="49">
        <v>44665</v>
      </c>
      <c r="EV79" s="28" t="s">
        <v>334</v>
      </c>
      <c r="EW79" s="140">
        <f>[1]!i_dq_close(EW$2,EU79)</f>
        <v>4511.1783999999998</v>
      </c>
      <c r="EX79">
        <v>0.96509999999999996</v>
      </c>
      <c r="FA79" s="49">
        <v>44663</v>
      </c>
      <c r="FB79" s="28" t="s">
        <v>334</v>
      </c>
      <c r="FC79" s="140">
        <f>[1]!i_dq_close(FC$2,FA79)</f>
        <v>4501.7223999999997</v>
      </c>
      <c r="FD79">
        <v>0.92400000000000004</v>
      </c>
      <c r="FG79" s="49">
        <v>44658</v>
      </c>
      <c r="FH79" s="28" t="s">
        <v>334</v>
      </c>
      <c r="FI79" s="140">
        <f>[1]!i_dq_close(FI$2,FG79)</f>
        <v>4542.1463999999996</v>
      </c>
      <c r="FJ79">
        <v>1.0313000000000001</v>
      </c>
      <c r="FM79" s="49">
        <v>44652</v>
      </c>
      <c r="FN79" s="28" t="s">
        <v>334</v>
      </c>
      <c r="FO79" s="140">
        <f>[1]!i_dq_close(FO$2,FM79)</f>
        <v>4622.1410999999998</v>
      </c>
      <c r="FP79" s="48">
        <v>1.3612</v>
      </c>
      <c r="FS79" s="49">
        <v>44648</v>
      </c>
      <c r="FT79" s="28" t="s">
        <v>337</v>
      </c>
      <c r="FU79" s="140">
        <f>[1]!i_dq_close(FU$2,FS79)</f>
        <v>395.6909</v>
      </c>
      <c r="FV79">
        <v>1.2051000000000001</v>
      </c>
      <c r="FY79" s="49">
        <v>44613</v>
      </c>
      <c r="FZ79" s="28" t="s">
        <v>348</v>
      </c>
      <c r="GA79" s="140">
        <f>[1]!i_dq_close(GA$2,FY79)</f>
        <v>5003.9387999999999</v>
      </c>
      <c r="GB79">
        <v>1.4725999999999999</v>
      </c>
      <c r="GE79" s="49">
        <v>44613</v>
      </c>
      <c r="GF79" s="28" t="s">
        <v>348</v>
      </c>
      <c r="GG79" s="140">
        <f>[1]!i_dq_close(GG$2,GE79)</f>
        <v>3040.3135000000002</v>
      </c>
      <c r="GH79">
        <v>0.95620000000000005</v>
      </c>
      <c r="GK79" s="49">
        <v>44585</v>
      </c>
      <c r="GL79" s="28" t="s">
        <v>346</v>
      </c>
      <c r="GM79" s="140">
        <f>[1]!i_dq_close(GM$2,GK79)</f>
        <v>5148.6959999999999</v>
      </c>
      <c r="GN79">
        <v>5.3520000000000003</v>
      </c>
      <c r="GQ79" s="49">
        <v>44571</v>
      </c>
      <c r="GR79" s="20" t="s">
        <v>346</v>
      </c>
      <c r="GS79" s="140">
        <f>[1]!i_dq_close(GS$2,GQ79)</f>
        <v>23746.54</v>
      </c>
      <c r="GT79">
        <v>1.0195000000000001</v>
      </c>
      <c r="GW79" s="49">
        <v>44571</v>
      </c>
      <c r="GX79" s="21" t="s">
        <v>346</v>
      </c>
      <c r="GY79" s="140">
        <f>[1]!i_dq_close(GY$2,GW79)</f>
        <v>5232.8054000000002</v>
      </c>
      <c r="GZ79">
        <v>2.6604000000000001</v>
      </c>
      <c r="HC79" s="49">
        <v>44559</v>
      </c>
      <c r="HD79" s="141" t="s">
        <v>336</v>
      </c>
      <c r="HE79" s="140">
        <f>[1]!i_dq_close(HE$2,HC79)</f>
        <v>5275.0168999999996</v>
      </c>
      <c r="HF79">
        <v>5.9610000000000003</v>
      </c>
      <c r="HI79" s="49">
        <v>44533</v>
      </c>
      <c r="HJ79" s="141" t="s">
        <v>336</v>
      </c>
      <c r="HK79" s="140">
        <f>[1]!i_dq_close(HK$2,HI79)</f>
        <v>23766.69</v>
      </c>
      <c r="HL79">
        <v>0.92600000000000005</v>
      </c>
      <c r="HO79" s="58">
        <v>44483</v>
      </c>
      <c r="HP79" s="20" t="s">
        <v>341</v>
      </c>
      <c r="HQ79" s="140">
        <f>[1]!i_dq_close(HQ$2,HO79)</f>
        <v>5257.5065999999997</v>
      </c>
      <c r="HR79" s="21">
        <v>1.4187000000000001</v>
      </c>
      <c r="HS79" s="33"/>
      <c r="HU79" s="58">
        <v>44936</v>
      </c>
      <c r="HV79" s="67" t="s">
        <v>1626</v>
      </c>
      <c r="HW79" s="140">
        <f>[1]!i_dq_close(HW$2,HU79)</f>
        <v>4354.2322999999997</v>
      </c>
      <c r="HX79" s="21">
        <v>1.6319999999999999</v>
      </c>
      <c r="HY79" s="33"/>
      <c r="IA79" s="58">
        <v>44945</v>
      </c>
      <c r="IB79" s="141" t="s">
        <v>1626</v>
      </c>
      <c r="IC79" s="140">
        <f>[1]!i_dq_close(IC$2,IA79)</f>
        <v>4494.8031000000001</v>
      </c>
      <c r="ID79" s="21">
        <v>1.0389999999999999</v>
      </c>
      <c r="IE79" s="33"/>
      <c r="IG79" s="58">
        <v>44966</v>
      </c>
      <c r="IH79" s="141" t="s">
        <v>1632</v>
      </c>
      <c r="II79" s="140">
        <f>[1]!i_dq_close(II$2,IG79)</f>
        <v>4501.8388000000004</v>
      </c>
      <c r="IJ79" s="21">
        <v>2.2145000000000001</v>
      </c>
      <c r="IK79" s="33"/>
      <c r="IM79" s="58"/>
      <c r="IN79" s="20"/>
      <c r="IO79" s="140"/>
      <c r="IP79" s="21"/>
      <c r="IQ79" s="33"/>
      <c r="IS79" s="58"/>
      <c r="IT79" s="20"/>
      <c r="IU79" s="140"/>
      <c r="IV79" s="21"/>
      <c r="IW79" s="33"/>
      <c r="IY79" s="58"/>
      <c r="IZ79" s="20"/>
      <c r="JA79" s="140"/>
      <c r="JB79" s="21"/>
      <c r="JC79" s="33"/>
      <c r="JE79" s="58"/>
      <c r="JF79" s="20"/>
      <c r="JG79" s="140"/>
      <c r="JH79" s="21"/>
      <c r="JI79" s="33"/>
      <c r="JK79" s="66"/>
      <c r="JL79" s="21"/>
      <c r="JM79" s="140"/>
      <c r="JN79" s="111"/>
      <c r="JQ79" s="66"/>
      <c r="JR79" s="21"/>
      <c r="JS79" s="140"/>
      <c r="JT79" s="111"/>
      <c r="JW79" s="66"/>
      <c r="JX79" s="21"/>
      <c r="JY79" s="140"/>
      <c r="JZ79" s="111"/>
      <c r="KC79" s="66"/>
      <c r="KD79" s="21"/>
      <c r="KE79" s="140"/>
      <c r="KF79" s="111"/>
      <c r="KI79" s="66"/>
      <c r="KJ79" s="21"/>
      <c r="KK79" s="140"/>
      <c r="KL79" s="111"/>
      <c r="KO79" s="66"/>
      <c r="KP79" s="21"/>
      <c r="KQ79" s="140"/>
      <c r="KR79" s="111"/>
      <c r="KU79" s="66"/>
      <c r="KV79" s="21"/>
      <c r="KW79" s="140"/>
      <c r="KX79" s="111"/>
      <c r="LA79" s="66"/>
      <c r="LB79" s="21"/>
      <c r="LC79" s="140"/>
      <c r="LD79" s="111"/>
      <c r="LG79" s="66"/>
      <c r="LH79" s="21"/>
      <c r="LI79" s="140"/>
      <c r="LJ79" s="111"/>
      <c r="LM79" s="66"/>
      <c r="LN79" s="21"/>
      <c r="LO79" s="140"/>
      <c r="LP79" s="111"/>
      <c r="LS79" s="66"/>
      <c r="LT79" s="21"/>
      <c r="LU79" s="140"/>
      <c r="LV79" s="111"/>
      <c r="LY79" s="66"/>
      <c r="LZ79" s="21"/>
      <c r="MA79" s="140"/>
      <c r="MB79" s="111"/>
      <c r="ME79" s="66"/>
      <c r="MF79" s="21"/>
      <c r="MG79" s="140"/>
      <c r="MH79" s="111"/>
      <c r="MK79" s="66"/>
      <c r="ML79" s="21"/>
      <c r="MM79" s="140"/>
      <c r="MN79" s="111"/>
      <c r="MQ79" s="66"/>
      <c r="MR79" s="21"/>
      <c r="MS79" s="140"/>
      <c r="MT79" s="111"/>
      <c r="MW79" s="66"/>
      <c r="MX79" s="21"/>
      <c r="MY79" s="140"/>
      <c r="MZ79" s="111"/>
      <c r="NC79" s="66"/>
      <c r="ND79" s="21"/>
      <c r="NE79" s="140"/>
      <c r="NF79" s="111"/>
      <c r="NI79" s="66"/>
      <c r="NJ79" s="21"/>
      <c r="NK79" s="140"/>
      <c r="NL79" s="111"/>
      <c r="NO79" s="66"/>
      <c r="NP79" s="21"/>
      <c r="NQ79" s="140"/>
      <c r="NR79" s="111"/>
      <c r="NU79" s="66"/>
      <c r="NV79" s="21"/>
      <c r="NW79" s="140"/>
      <c r="NX79" s="111"/>
      <c r="OA79" s="66"/>
      <c r="OB79" s="21"/>
      <c r="OC79" s="140"/>
      <c r="OD79" s="111"/>
      <c r="OG79" s="66"/>
      <c r="OH79" s="21"/>
      <c r="OI79" s="140"/>
      <c r="OJ79" s="111"/>
      <c r="OM79" s="66"/>
      <c r="ON79" s="21"/>
      <c r="OO79" s="140"/>
      <c r="OP79" s="111"/>
      <c r="OS79" s="66"/>
      <c r="OT79" s="21"/>
      <c r="OU79" s="140"/>
      <c r="OV79" s="111"/>
      <c r="OY79" s="66"/>
      <c r="OZ79" s="21"/>
      <c r="PA79" s="140"/>
      <c r="PB79" s="111"/>
    </row>
    <row r="80" spans="1:418">
      <c r="A80" s="52">
        <v>43977</v>
      </c>
      <c r="B80" s="52" t="s">
        <v>345</v>
      </c>
      <c r="C80" s="262">
        <f>[1]!i_dq_close(C$2,A80)</f>
        <v>4129.7754999999997</v>
      </c>
      <c r="D80" s="263">
        <v>1.2949999999999999</v>
      </c>
      <c r="E80" s="263"/>
      <c r="G80" s="49">
        <v>44637</v>
      </c>
      <c r="H80" s="28" t="s">
        <v>337</v>
      </c>
      <c r="I80" s="140">
        <f>[1]!i_dq_close(I$2,G80)</f>
        <v>0</v>
      </c>
      <c r="J80">
        <v>0.98899999999999999</v>
      </c>
      <c r="M80" s="66">
        <v>44925</v>
      </c>
      <c r="N80" s="21" t="s">
        <v>1624</v>
      </c>
      <c r="O80" s="140">
        <f>[1]!i_dq_close(O$2,M80)</f>
        <v>4202.6813000000002</v>
      </c>
      <c r="P80" s="111">
        <v>1.282</v>
      </c>
      <c r="S80" s="66">
        <v>44907</v>
      </c>
      <c r="T80" s="21" t="s">
        <v>1624</v>
      </c>
      <c r="U80" s="140">
        <f>[1]!i_dq_close(U$2,S80)</f>
        <v>4321.8283000000001</v>
      </c>
      <c r="V80" s="111">
        <v>0.96020000000000005</v>
      </c>
      <c r="Y80" s="66">
        <v>44903</v>
      </c>
      <c r="Z80" s="21" t="s">
        <v>1624</v>
      </c>
      <c r="AA80" s="140">
        <f>[1]!i_dq_close(AA$2,Y80)</f>
        <v>404.61509999999998</v>
      </c>
      <c r="AB80" s="111">
        <v>1.1680999999999999</v>
      </c>
      <c r="AE80" s="66">
        <v>44888</v>
      </c>
      <c r="AF80" s="21" t="s">
        <v>1630</v>
      </c>
      <c r="AG80" s="140">
        <f>[1]!i_dq_close(AG$2,AE80)</f>
        <v>4167.8986999999997</v>
      </c>
      <c r="AH80" s="111">
        <v>2.3885999999999998</v>
      </c>
      <c r="AI80" s="45">
        <v>923488.94</v>
      </c>
      <c r="AK80" s="66">
        <v>44886</v>
      </c>
      <c r="AL80" s="21" t="s">
        <v>1630</v>
      </c>
      <c r="AM80" s="140">
        <f>[1]!i_dq_close(AM$2,AK80)</f>
        <v>4177.4961999999996</v>
      </c>
      <c r="AN80" s="111">
        <v>0.92500000000000004</v>
      </c>
      <c r="AO80" s="33">
        <v>1122964.6299999999</v>
      </c>
      <c r="AQ80" s="66">
        <v>44873</v>
      </c>
      <c r="AR80" s="21" t="s">
        <v>1630</v>
      </c>
      <c r="AS80" s="140">
        <f>[1]!i_dq_close(AS$2,AQ80)</f>
        <v>4151.4648999999999</v>
      </c>
      <c r="AT80" s="111">
        <v>1.9365000000000001</v>
      </c>
      <c r="AW80" s="66">
        <v>44868</v>
      </c>
      <c r="AX80" s="21" t="s">
        <v>1630</v>
      </c>
      <c r="AY80" s="140">
        <f>[1]!i_dq_close(AY$2,AW80)</f>
        <v>403.70890000000003</v>
      </c>
      <c r="AZ80" s="111">
        <v>0.98360000000000003</v>
      </c>
      <c r="BC80" s="66">
        <v>44868</v>
      </c>
      <c r="BD80" s="21" t="s">
        <v>1630</v>
      </c>
      <c r="BE80" s="140">
        <f>[1]!i_dq_close(BE$2,BC80)</f>
        <v>4044.2130000000002</v>
      </c>
      <c r="BF80" s="111">
        <v>1.0043</v>
      </c>
      <c r="BI80" s="66">
        <v>44853</v>
      </c>
      <c r="BJ80" s="21" t="s">
        <v>1621</v>
      </c>
      <c r="BK80" s="140">
        <f>[1]!i_dq_close(BK$2,BI80)</f>
        <v>4144.9251000000004</v>
      </c>
      <c r="BL80" s="111">
        <v>2.21</v>
      </c>
      <c r="BO80" s="66">
        <v>44847</v>
      </c>
      <c r="BP80" s="21" t="s">
        <v>1621</v>
      </c>
      <c r="BQ80" s="140">
        <f>[1]!i_dq_close(BQ$2,BO80)</f>
        <v>4100.1144000000004</v>
      </c>
      <c r="BR80" s="111">
        <v>1.5029999999999999</v>
      </c>
      <c r="BU80" s="66">
        <v>44845</v>
      </c>
      <c r="BV80" s="21" t="s">
        <v>1621</v>
      </c>
      <c r="BW80" s="140">
        <f>[1]!i_dq_close(BW$2,BU80)</f>
        <v>402.37360000000001</v>
      </c>
      <c r="BX80" s="111">
        <v>1.1163000000000001</v>
      </c>
      <c r="CA80" s="66">
        <v>44834</v>
      </c>
      <c r="CB80" s="21" t="s">
        <v>1622</v>
      </c>
      <c r="CC80" s="140">
        <f>[1]!i_dq_close(CC$2,CA80)</f>
        <v>4122.0351000000001</v>
      </c>
      <c r="CD80" s="111">
        <v>1.0562</v>
      </c>
      <c r="CG80" s="66">
        <v>44812</v>
      </c>
      <c r="CH80" s="21" t="s">
        <v>1622</v>
      </c>
      <c r="CI80" s="140">
        <f>[1]!i_dq_close(CI$2,CG80)</f>
        <v>4411.4146000000001</v>
      </c>
      <c r="CJ80" s="111">
        <v>1.5313000000000001</v>
      </c>
      <c r="CM80" s="66">
        <v>44802</v>
      </c>
      <c r="CN80" s="21" t="s">
        <v>1623</v>
      </c>
      <c r="CO80" s="140">
        <f>[1]!i_dq_close(CO$2,CM80)</f>
        <v>20023.22</v>
      </c>
      <c r="CP80" s="111">
        <v>0.97199999999999998</v>
      </c>
      <c r="CS80" s="66">
        <v>44784</v>
      </c>
      <c r="CT80" s="21" t="s">
        <v>1623</v>
      </c>
      <c r="CU80" s="140">
        <f>[1]!i_dq_close(CU$2,CS80)</f>
        <v>426.21179999999998</v>
      </c>
      <c r="CV80" s="111">
        <v>1.069</v>
      </c>
      <c r="CY80" s="66">
        <v>44778</v>
      </c>
      <c r="CZ80" s="21" t="s">
        <v>1623</v>
      </c>
      <c r="DA80" s="140">
        <f>[1]!i_dq_close(DA$2,CY80)</f>
        <v>4508.3496999999998</v>
      </c>
      <c r="DB80" s="111">
        <v>5.3590999999999998</v>
      </c>
      <c r="DE80" s="66">
        <v>44764</v>
      </c>
      <c r="DF80" s="21" t="s">
        <v>638</v>
      </c>
      <c r="DG80" s="140">
        <f>[1]!i_dq_close(DG$2,DE80)</f>
        <v>4578.09</v>
      </c>
      <c r="DH80" s="111">
        <v>3.58</v>
      </c>
      <c r="DK80" s="66">
        <v>44763</v>
      </c>
      <c r="DL80" s="21" t="s">
        <v>638</v>
      </c>
      <c r="DM80" s="140">
        <f>[1]!i_dq_close(DM$2,DK80)</f>
        <v>4586.6541999999999</v>
      </c>
      <c r="DN80" s="111">
        <v>3.2545999999999999</v>
      </c>
      <c r="DQ80" s="66">
        <v>44761</v>
      </c>
      <c r="DR80" s="21" t="s">
        <v>638</v>
      </c>
      <c r="DS80" s="140">
        <f>[1]!i_dq_close(DS$2,DQ80)</f>
        <v>419.2011</v>
      </c>
      <c r="DT80" s="111">
        <v>2.0108999999999999</v>
      </c>
      <c r="DW80" s="66">
        <v>44757</v>
      </c>
      <c r="DX80" s="21" t="s">
        <v>638</v>
      </c>
      <c r="DY80" s="140">
        <f>[1]!i_dq_close(DY$2,DW80)</f>
        <v>20297.72</v>
      </c>
      <c r="DZ80" s="111">
        <v>2.125</v>
      </c>
      <c r="EC80" s="49">
        <v>44732</v>
      </c>
      <c r="ED80" s="21" t="s">
        <v>570</v>
      </c>
      <c r="EE80" s="140">
        <f>[1]!i_dq_close(EE$2,EC80)</f>
        <v>4660.5947999999999</v>
      </c>
      <c r="EF80">
        <v>1.1850000000000001</v>
      </c>
      <c r="EI80" s="49">
        <v>44708</v>
      </c>
      <c r="EJ80" s="21" t="s">
        <v>535</v>
      </c>
      <c r="EK80" s="140">
        <f>[1]!i_dq_close(EK$2,EI80)</f>
        <v>20697.36</v>
      </c>
      <c r="EL80">
        <v>1.843</v>
      </c>
      <c r="EO80" s="49">
        <v>44676</v>
      </c>
      <c r="EP80" s="28" t="s">
        <v>334</v>
      </c>
      <c r="EQ80" s="140">
        <f>[1]!i_dq_close(EQ$2,EO80)</f>
        <v>4069.8868000000002</v>
      </c>
      <c r="ER80">
        <v>0.86199999999999999</v>
      </c>
      <c r="EU80" s="49">
        <v>44666</v>
      </c>
      <c r="EV80" s="28" t="s">
        <v>334</v>
      </c>
      <c r="EW80" s="140">
        <f>[1]!i_dq_close(EW$2,EU80)</f>
        <v>4499.1529</v>
      </c>
      <c r="EX80">
        <v>0.96479999999999999</v>
      </c>
      <c r="FA80" s="49">
        <v>44664</v>
      </c>
      <c r="FB80" s="28" t="s">
        <v>334</v>
      </c>
      <c r="FC80" s="140">
        <f>[1]!i_dq_close(FC$2,FA80)</f>
        <v>4454.2791999999999</v>
      </c>
      <c r="FD80">
        <v>0.92</v>
      </c>
      <c r="FG80" s="49">
        <v>44659</v>
      </c>
      <c r="FH80" s="28" t="s">
        <v>334</v>
      </c>
      <c r="FI80" s="140">
        <f>[1]!i_dq_close(FI$2,FG80)</f>
        <v>4560.3894</v>
      </c>
      <c r="FJ80">
        <v>1.032</v>
      </c>
      <c r="FM80" s="49">
        <v>44657</v>
      </c>
      <c r="FN80" s="28" t="s">
        <v>334</v>
      </c>
      <c r="FO80" s="140">
        <f>[1]!i_dq_close(FO$2,FM80)</f>
        <v>4610.6980999999996</v>
      </c>
      <c r="FP80">
        <v>1.3732</v>
      </c>
      <c r="FS80" s="49">
        <v>44649</v>
      </c>
      <c r="FT80" s="28" t="s">
        <v>337</v>
      </c>
      <c r="FU80" s="140">
        <f>[1]!i_dq_close(FU$2,FS80)</f>
        <v>395.22590000000002</v>
      </c>
      <c r="FV80">
        <v>1.202</v>
      </c>
      <c r="FY80" s="49">
        <v>44614</v>
      </c>
      <c r="FZ80" s="28" t="s">
        <v>348</v>
      </c>
      <c r="GA80" s="140">
        <f>[1]!i_dq_close(GA$2,FY80)</f>
        <v>4940.1639999999998</v>
      </c>
      <c r="GB80">
        <v>1.4539</v>
      </c>
      <c r="GE80" s="49">
        <v>44614</v>
      </c>
      <c r="GF80" s="28" t="s">
        <v>348</v>
      </c>
      <c r="GG80" s="140">
        <f>[1]!i_dq_close(GG$2,GE80)</f>
        <v>3026.8953999999999</v>
      </c>
      <c r="GH80">
        <v>0.95</v>
      </c>
      <c r="GK80" s="49">
        <v>44586</v>
      </c>
      <c r="GL80" s="28" t="s">
        <v>346</v>
      </c>
      <c r="GM80" s="140">
        <f>[1]!i_dq_close(GM$2,GK80)</f>
        <v>5018.7039000000004</v>
      </c>
      <c r="GN80">
        <v>5.2949999999999999</v>
      </c>
      <c r="GQ80" s="49">
        <v>44572</v>
      </c>
      <c r="GR80" s="20" t="s">
        <v>346</v>
      </c>
      <c r="GS80" s="140">
        <f>[1]!i_dq_close(GS$2,GQ80)</f>
        <v>23739.06</v>
      </c>
      <c r="GT80">
        <v>1.0153000000000001</v>
      </c>
      <c r="GW80" s="49">
        <v>44572</v>
      </c>
      <c r="GX80" s="21" t="s">
        <v>346</v>
      </c>
      <c r="GY80" s="140">
        <f>[1]!i_dq_close(GY$2,GW80)</f>
        <v>5184.9969000000001</v>
      </c>
      <c r="GZ80">
        <v>2.6474000000000002</v>
      </c>
      <c r="HC80" s="49">
        <v>44560</v>
      </c>
      <c r="HD80" s="141" t="s">
        <v>336</v>
      </c>
      <c r="HE80" s="140">
        <f>[1]!i_dq_close(HE$2,HC80)</f>
        <v>5317.2741999999998</v>
      </c>
      <c r="HF80">
        <v>6.0330000000000004</v>
      </c>
      <c r="HI80" s="49">
        <v>44536</v>
      </c>
      <c r="HJ80" s="141" t="s">
        <v>336</v>
      </c>
      <c r="HK80" s="140">
        <f>[1]!i_dq_close(HK$2,HI80)</f>
        <v>23349.38</v>
      </c>
      <c r="HL80">
        <v>0.91600000000000004</v>
      </c>
      <c r="HO80" s="58">
        <v>44484</v>
      </c>
      <c r="HP80" s="20" t="s">
        <v>341</v>
      </c>
      <c r="HQ80" s="140">
        <f>[1]!i_dq_close(HQ$2,HO80)</f>
        <v>5275.3989000000001</v>
      </c>
      <c r="HR80" s="21">
        <v>1.425</v>
      </c>
      <c r="HS80" s="33"/>
      <c r="HU80" s="58">
        <v>44937</v>
      </c>
      <c r="HV80" s="67" t="s">
        <v>1626</v>
      </c>
      <c r="HW80" s="140">
        <f>[1]!i_dq_close(HW$2,HU80)</f>
        <v>4341.9845999999998</v>
      </c>
      <c r="HX80" s="21">
        <v>1.619</v>
      </c>
      <c r="HY80" s="33"/>
      <c r="IA80" s="58">
        <v>44946</v>
      </c>
      <c r="IB80" s="141" t="s">
        <v>1626</v>
      </c>
      <c r="IC80" s="140">
        <f>[1]!i_dq_close(IC$2,IA80)</f>
        <v>4524.0456999999997</v>
      </c>
      <c r="ID80" s="21">
        <v>1.0409999999999999</v>
      </c>
      <c r="IE80" s="33"/>
      <c r="IG80" s="58">
        <v>44967</v>
      </c>
      <c r="IH80" s="141" t="s">
        <v>1632</v>
      </c>
      <c r="II80" s="140">
        <f>[1]!i_dq_close(II$2,IG80)</f>
        <v>4478.2692999999999</v>
      </c>
      <c r="IJ80" s="21">
        <v>2.2023999999999999</v>
      </c>
      <c r="IK80" s="33"/>
      <c r="IM80" s="58"/>
      <c r="IN80" s="20"/>
      <c r="IO80" s="140"/>
      <c r="IP80" s="21"/>
      <c r="IQ80" s="33"/>
      <c r="IS80" s="58"/>
      <c r="IT80" s="20"/>
      <c r="IU80" s="140"/>
      <c r="IV80" s="21"/>
      <c r="IW80" s="33"/>
      <c r="IY80" s="58"/>
      <c r="IZ80" s="20"/>
      <c r="JA80" s="140"/>
      <c r="JB80" s="21"/>
      <c r="JC80" s="33"/>
      <c r="JE80" s="58"/>
      <c r="JF80" s="20"/>
      <c r="JG80" s="140"/>
      <c r="JH80" s="21"/>
      <c r="JI80" s="33"/>
      <c r="JK80" s="66"/>
      <c r="JL80" s="21"/>
      <c r="JM80" s="140"/>
      <c r="JN80" s="111"/>
      <c r="JQ80" s="66"/>
      <c r="JR80" s="21"/>
      <c r="JS80" s="140"/>
      <c r="JT80" s="111"/>
      <c r="JW80" s="66"/>
      <c r="JX80" s="21"/>
      <c r="JY80" s="140"/>
      <c r="JZ80" s="111"/>
      <c r="KC80" s="66"/>
      <c r="KD80" s="21"/>
      <c r="KE80" s="140"/>
      <c r="KF80" s="111"/>
      <c r="KI80" s="66"/>
      <c r="KJ80" s="21"/>
      <c r="KK80" s="140"/>
      <c r="KL80" s="111"/>
      <c r="KO80" s="66"/>
      <c r="KP80" s="21"/>
      <c r="KQ80" s="140"/>
      <c r="KR80" s="111"/>
      <c r="KU80" s="66"/>
      <c r="KV80" s="21"/>
      <c r="KW80" s="140"/>
      <c r="KX80" s="111"/>
      <c r="LA80" s="66"/>
      <c r="LB80" s="21"/>
      <c r="LC80" s="140"/>
      <c r="LD80" s="111"/>
      <c r="LG80" s="66"/>
      <c r="LH80" s="21"/>
      <c r="LI80" s="140"/>
      <c r="LJ80" s="111"/>
      <c r="LM80" s="66"/>
      <c r="LN80" s="21"/>
      <c r="LO80" s="140"/>
      <c r="LP80" s="111"/>
      <c r="LS80" s="66"/>
      <c r="LT80" s="21"/>
      <c r="LU80" s="140"/>
      <c r="LV80" s="111"/>
      <c r="LY80" s="66"/>
      <c r="LZ80" s="21"/>
      <c r="MA80" s="140"/>
      <c r="MB80" s="111"/>
      <c r="ME80" s="66"/>
      <c r="MF80" s="21"/>
      <c r="MG80" s="140"/>
      <c r="MH80" s="111"/>
      <c r="MK80" s="66"/>
      <c r="ML80" s="21"/>
      <c r="MM80" s="140"/>
      <c r="MN80" s="111"/>
      <c r="MQ80" s="66"/>
      <c r="MR80" s="21"/>
      <c r="MS80" s="140"/>
      <c r="MT80" s="111"/>
      <c r="MW80" s="66"/>
      <c r="MX80" s="21"/>
      <c r="MY80" s="140"/>
      <c r="MZ80" s="111"/>
      <c r="NC80" s="66"/>
      <c r="ND80" s="21"/>
      <c r="NE80" s="140"/>
      <c r="NF80" s="111"/>
      <c r="NI80" s="66"/>
      <c r="NJ80" s="21"/>
      <c r="NK80" s="140"/>
      <c r="NL80" s="111"/>
      <c r="NO80" s="66"/>
      <c r="NP80" s="21"/>
      <c r="NQ80" s="140"/>
      <c r="NR80" s="111"/>
      <c r="NU80" s="66"/>
      <c r="NV80" s="21"/>
      <c r="NW80" s="140"/>
      <c r="NX80" s="111"/>
      <c r="OA80" s="66"/>
      <c r="OB80" s="21"/>
      <c r="OC80" s="140"/>
      <c r="OD80" s="111"/>
      <c r="OG80" s="66"/>
      <c r="OH80" s="21"/>
      <c r="OI80" s="140"/>
      <c r="OJ80" s="111"/>
      <c r="OM80" s="66"/>
      <c r="ON80" s="21"/>
      <c r="OO80" s="140"/>
      <c r="OP80" s="111"/>
      <c r="OS80" s="66"/>
      <c r="OT80" s="21"/>
      <c r="OU80" s="140"/>
      <c r="OV80" s="111"/>
      <c r="OY80" s="66"/>
      <c r="OZ80" s="21"/>
      <c r="PA80" s="140"/>
      <c r="PB80" s="111"/>
    </row>
    <row r="81" spans="1:418">
      <c r="A81" s="52">
        <v>43978</v>
      </c>
      <c r="B81" s="52" t="s">
        <v>345</v>
      </c>
      <c r="C81" s="262">
        <f>[1]!i_dq_close(C$2,A81)</f>
        <v>4098.3676999999998</v>
      </c>
      <c r="D81" s="263">
        <v>1.288</v>
      </c>
      <c r="E81" s="263"/>
      <c r="G81" s="49">
        <v>44638</v>
      </c>
      <c r="H81" s="28" t="s">
        <v>337</v>
      </c>
      <c r="I81" s="140">
        <f>[1]!i_dq_close(I$2,G81)</f>
        <v>0</v>
      </c>
      <c r="J81">
        <v>0.97199999999999998</v>
      </c>
      <c r="M81" s="66">
        <v>44929</v>
      </c>
      <c r="N81" s="21" t="s">
        <v>1626</v>
      </c>
      <c r="O81" s="140">
        <f>[1]!i_dq_close(O$2,M81)</f>
        <v>4232.5133999999998</v>
      </c>
      <c r="P81" s="111">
        <v>1.2849999999999999</v>
      </c>
      <c r="S81" s="66">
        <v>44908</v>
      </c>
      <c r="T81" s="21" t="s">
        <v>1624</v>
      </c>
      <c r="U81" s="140">
        <f>[1]!i_dq_close(U$2,S81)</f>
        <v>4309.5028000000002</v>
      </c>
      <c r="V81" s="111">
        <v>0.95750000000000002</v>
      </c>
      <c r="Y81" s="66">
        <v>44904</v>
      </c>
      <c r="Z81" s="21" t="s">
        <v>1624</v>
      </c>
      <c r="AA81" s="140">
        <f>[1]!i_dq_close(AA$2,Y81)</f>
        <v>404.87920000000003</v>
      </c>
      <c r="AB81" s="111">
        <v>1.1665000000000001</v>
      </c>
      <c r="AE81" s="66">
        <v>44889</v>
      </c>
      <c r="AF81" s="21" t="s">
        <v>1630</v>
      </c>
      <c r="AG81" s="140">
        <f>[1]!i_dq_close(AG$2,AE81)</f>
        <v>4155.0478999999996</v>
      </c>
      <c r="AH81" s="111">
        <v>2.3843999999999999</v>
      </c>
      <c r="AI81" s="45">
        <v>923488.94</v>
      </c>
      <c r="AK81" s="66">
        <v>44887</v>
      </c>
      <c r="AL81" s="21" t="s">
        <v>1630</v>
      </c>
      <c r="AM81" s="140">
        <f>[1]!i_dq_close(AM$2,AK81)</f>
        <v>4166.4138000000003</v>
      </c>
      <c r="AN81" s="111">
        <v>0.92</v>
      </c>
      <c r="AO81" s="33">
        <v>1122964.6299999999</v>
      </c>
      <c r="AQ81" s="66">
        <v>44874</v>
      </c>
      <c r="AR81" s="21" t="s">
        <v>1630</v>
      </c>
      <c r="AS81" s="140">
        <f>[1]!i_dq_close(AS$2,AQ81)</f>
        <v>4120.4669999999996</v>
      </c>
      <c r="AT81" s="111">
        <v>1.9386000000000001</v>
      </c>
      <c r="AW81" s="66">
        <v>44869</v>
      </c>
      <c r="AX81" s="21" t="s">
        <v>1630</v>
      </c>
      <c r="AY81" s="140">
        <f>[1]!i_dq_close(AY$2,AW81)</f>
        <v>408.81290000000001</v>
      </c>
      <c r="AZ81" s="111">
        <v>0.98850000000000005</v>
      </c>
      <c r="BA81" s="38">
        <f>BA44-600000</f>
        <v>5358291.96</v>
      </c>
      <c r="BC81" s="66">
        <v>44869</v>
      </c>
      <c r="BD81" s="21" t="s">
        <v>1630</v>
      </c>
      <c r="BE81" s="140">
        <f>[1]!i_dq_close(BE$2,BC81)</f>
        <v>4165.8909000000003</v>
      </c>
      <c r="BF81" s="111">
        <v>1.0105999999999999</v>
      </c>
      <c r="BI81" s="66">
        <v>44854</v>
      </c>
      <c r="BJ81" s="21" t="s">
        <v>1621</v>
      </c>
      <c r="BK81" s="140">
        <f>[1]!i_dq_close(BK$2,BI81)</f>
        <v>4123.0456999999997</v>
      </c>
      <c r="BL81" s="111">
        <v>2.2040000000000002</v>
      </c>
      <c r="BO81" s="66">
        <v>44848</v>
      </c>
      <c r="BP81" s="21" t="s">
        <v>1621</v>
      </c>
      <c r="BQ81" s="140">
        <f>[1]!i_dq_close(BQ$2,BO81)</f>
        <v>4198.8639999999996</v>
      </c>
      <c r="BR81" s="111">
        <v>1.5109999999999999</v>
      </c>
      <c r="BU81" s="66">
        <v>44846</v>
      </c>
      <c r="BV81" s="21" t="s">
        <v>1621</v>
      </c>
      <c r="BW81" s="140">
        <f>[1]!i_dq_close(BW$2,BU81)</f>
        <v>406.83550000000002</v>
      </c>
      <c r="BX81" s="111">
        <v>1.1324000000000001</v>
      </c>
      <c r="CA81" s="66">
        <v>44844</v>
      </c>
      <c r="CB81" s="21" t="s">
        <v>341</v>
      </c>
      <c r="CC81" s="140">
        <f>[1]!i_dq_close(CC$2,CA81)</f>
        <v>4039.5805999999998</v>
      </c>
      <c r="CD81" s="111">
        <v>1.0505</v>
      </c>
      <c r="CG81" s="66">
        <v>44813</v>
      </c>
      <c r="CH81" s="21" t="s">
        <v>1622</v>
      </c>
      <c r="CI81" s="140">
        <f>[1]!i_dq_close(CI$2,CG81)</f>
        <v>4465.1010999999999</v>
      </c>
      <c r="CJ81" s="111">
        <v>1.5337000000000001</v>
      </c>
      <c r="CM81" s="66">
        <v>44803</v>
      </c>
      <c r="CN81" s="21" t="s">
        <v>1623</v>
      </c>
      <c r="CO81" s="140">
        <f>[1]!i_dq_close(CO$2,CM81)</f>
        <v>19949.03</v>
      </c>
      <c r="CP81" s="111">
        <v>0.98099999999999998</v>
      </c>
      <c r="CS81" s="66">
        <v>44785</v>
      </c>
      <c r="CT81" s="21" t="s">
        <v>1623</v>
      </c>
      <c r="CU81" s="140">
        <f>[1]!i_dq_close(CU$2,CS81)</f>
        <v>426.4162</v>
      </c>
      <c r="CV81" s="111">
        <v>1.07</v>
      </c>
      <c r="CY81" s="66">
        <v>44781</v>
      </c>
      <c r="CZ81" s="21" t="s">
        <v>1623</v>
      </c>
      <c r="DA81" s="140">
        <f>[1]!i_dq_close(DA$2,CY81)</f>
        <v>4510.4988999999996</v>
      </c>
      <c r="DB81" s="111">
        <v>5.4307999999999996</v>
      </c>
      <c r="DE81" s="66">
        <v>44767</v>
      </c>
      <c r="DF81" s="21" t="s">
        <v>638</v>
      </c>
      <c r="DG81" s="140">
        <f>[1]!i_dq_close(DG$2,DE81)</f>
        <v>4546.8293000000003</v>
      </c>
      <c r="DH81" s="111">
        <v>3.5449999999999999</v>
      </c>
      <c r="DK81" s="66">
        <v>44764</v>
      </c>
      <c r="DL81" s="21" t="s">
        <v>638</v>
      </c>
      <c r="DM81" s="140">
        <f>[1]!i_dq_close(DM$2,DK81)</f>
        <v>4578.09</v>
      </c>
      <c r="DN81" s="111">
        <v>3.2505999999999999</v>
      </c>
      <c r="DQ81" s="66">
        <v>44762</v>
      </c>
      <c r="DR81" s="21" t="s">
        <v>638</v>
      </c>
      <c r="DS81" s="140">
        <f>[1]!i_dq_close(DS$2,DQ81)</f>
        <v>420.59019999999998</v>
      </c>
      <c r="DT81" s="111">
        <v>2.0225</v>
      </c>
      <c r="DW81" s="66">
        <v>44760</v>
      </c>
      <c r="DX81" s="21" t="s">
        <v>638</v>
      </c>
      <c r="DY81" s="140">
        <f>[1]!i_dq_close(DY$2,DW81)</f>
        <v>20846.18</v>
      </c>
      <c r="DZ81" s="111">
        <v>2.2000000000000002</v>
      </c>
      <c r="EC81" s="49">
        <v>44733</v>
      </c>
      <c r="ED81" s="21" t="s">
        <v>570</v>
      </c>
      <c r="EE81" s="140">
        <f>[1]!i_dq_close(EE$2,EC81)</f>
        <v>4647.1080000000002</v>
      </c>
      <c r="EF81">
        <v>1.1819999999999999</v>
      </c>
      <c r="EI81" s="49">
        <v>44711</v>
      </c>
      <c r="EJ81" s="21" t="s">
        <v>535</v>
      </c>
      <c r="EK81" s="140">
        <f>[1]!i_dq_close(EK$2,EI81)</f>
        <v>21123.93</v>
      </c>
      <c r="EL81">
        <v>1.847</v>
      </c>
      <c r="EO81" s="49">
        <v>44677</v>
      </c>
      <c r="EP81" s="28" t="s">
        <v>334</v>
      </c>
      <c r="EQ81" s="140">
        <f>[1]!i_dq_close(EQ$2,EO81)</f>
        <v>4020.951</v>
      </c>
      <c r="ER81">
        <v>0.84899999999999998</v>
      </c>
      <c r="EU81" s="49">
        <v>44669</v>
      </c>
      <c r="EV81" s="28" t="s">
        <v>334</v>
      </c>
      <c r="EW81" s="140">
        <f>[1]!i_dq_close(EW$2,EU81)</f>
        <v>4481.3445000000002</v>
      </c>
      <c r="EX81">
        <v>0.96550000000000002</v>
      </c>
      <c r="FA81" s="49">
        <v>44665</v>
      </c>
      <c r="FB81" s="28" t="s">
        <v>334</v>
      </c>
      <c r="FC81" s="140">
        <f>[1]!i_dq_close(FC$2,FA81)</f>
        <v>4511.1783999999998</v>
      </c>
      <c r="FD81">
        <v>0.92</v>
      </c>
      <c r="FG81" s="49">
        <v>44662</v>
      </c>
      <c r="FH81" s="28" t="s">
        <v>334</v>
      </c>
      <c r="FI81" s="140">
        <f>[1]!i_dq_close(FI$2,FG81)</f>
        <v>4419.1709000000001</v>
      </c>
      <c r="FJ81">
        <v>1.032</v>
      </c>
      <c r="FM81" s="49">
        <v>44658</v>
      </c>
      <c r="FN81" s="28" t="s">
        <v>334</v>
      </c>
      <c r="FO81" s="140">
        <f>[1]!i_dq_close(FO$2,FM81)</f>
        <v>4542.1463999999996</v>
      </c>
      <c r="FP81">
        <v>1.3594999999999999</v>
      </c>
      <c r="FS81" s="49">
        <v>44650</v>
      </c>
      <c r="FT81" s="28" t="s">
        <v>337</v>
      </c>
      <c r="FU81" s="140">
        <f>[1]!i_dq_close(FU$2,FS81)</f>
        <v>400.19369999999998</v>
      </c>
      <c r="FV81">
        <v>1.2198</v>
      </c>
      <c r="FY81" s="49">
        <v>44615</v>
      </c>
      <c r="FZ81" s="28" t="s">
        <v>348</v>
      </c>
      <c r="GA81" s="140">
        <f>[1]!i_dq_close(GA$2,FY81)</f>
        <v>4998.2251999999999</v>
      </c>
      <c r="GB81">
        <v>1.4815</v>
      </c>
      <c r="GE81" s="49">
        <v>44615</v>
      </c>
      <c r="GF81" s="28" t="s">
        <v>348</v>
      </c>
      <c r="GG81" s="140">
        <f>[1]!i_dq_close(GG$2,GE81)</f>
        <v>3037.1595000000002</v>
      </c>
      <c r="GH81">
        <v>0.95860000000000001</v>
      </c>
      <c r="GK81" s="49">
        <v>44587</v>
      </c>
      <c r="GL81" s="28" t="s">
        <v>346</v>
      </c>
      <c r="GM81" s="140">
        <f>[1]!i_dq_close(GM$2,GK81)</f>
        <v>5053.2469000000001</v>
      </c>
      <c r="GN81">
        <v>5.3</v>
      </c>
      <c r="GQ81" s="49">
        <v>44573</v>
      </c>
      <c r="GR81" s="20" t="s">
        <v>346</v>
      </c>
      <c r="GS81" s="140">
        <f>[1]!i_dq_close(GS$2,GQ81)</f>
        <v>24402.17</v>
      </c>
      <c r="GT81">
        <v>1.0324</v>
      </c>
      <c r="GW81" s="49">
        <v>44573</v>
      </c>
      <c r="GX81" s="21" t="s">
        <v>346</v>
      </c>
      <c r="GY81" s="140">
        <f>[1]!i_dq_close(GY$2,GW81)</f>
        <v>5235.0216</v>
      </c>
      <c r="GZ81">
        <v>2.6743000000000001</v>
      </c>
      <c r="HC81" s="49">
        <v>44561</v>
      </c>
      <c r="HD81" s="141" t="s">
        <v>336</v>
      </c>
      <c r="HE81" s="140">
        <f>[1]!i_dq_close(HE$2,HC81)</f>
        <v>5341.2200999999995</v>
      </c>
      <c r="HF81">
        <v>6.0369999999999999</v>
      </c>
      <c r="HI81" s="49">
        <v>44537</v>
      </c>
      <c r="HJ81" s="141" t="s">
        <v>336</v>
      </c>
      <c r="HK81" s="140">
        <f>[1]!i_dq_close(HK$2,HI81)</f>
        <v>23983.66</v>
      </c>
      <c r="HL81">
        <v>0.93</v>
      </c>
      <c r="HO81" s="58">
        <v>44487</v>
      </c>
      <c r="HP81" s="20" t="s">
        <v>341</v>
      </c>
      <c r="HQ81" s="140">
        <f>[1]!i_dq_close(HQ$2,HO81)</f>
        <v>5236.6662999999999</v>
      </c>
      <c r="HR81" s="21">
        <v>1.4064000000000001</v>
      </c>
      <c r="HS81" s="33"/>
      <c r="HU81" s="58">
        <v>44938</v>
      </c>
      <c r="HV81" s="67" t="s">
        <v>1626</v>
      </c>
      <c r="HW81" s="140">
        <f>[1]!i_dq_close(HW$2,HU81)</f>
        <v>4348.5348999999997</v>
      </c>
      <c r="HX81" s="21">
        <v>1.62</v>
      </c>
      <c r="HY81" s="33"/>
      <c r="IA81" s="58">
        <v>44956</v>
      </c>
      <c r="IB81" s="141" t="s">
        <v>1626</v>
      </c>
      <c r="IC81" s="140">
        <f>[1]!i_dq_close(IC$2,IA81)</f>
        <v>4545.9003000000002</v>
      </c>
      <c r="ID81" s="21">
        <v>1.042</v>
      </c>
      <c r="IE81" s="33"/>
      <c r="IG81" s="58"/>
      <c r="IH81" s="20"/>
      <c r="II81" s="140"/>
      <c r="IJ81" s="21"/>
      <c r="IK81" s="33"/>
      <c r="IM81" s="58"/>
      <c r="IN81" s="20"/>
      <c r="IO81" s="140"/>
      <c r="IP81" s="21"/>
      <c r="IQ81" s="33"/>
      <c r="IS81" s="58"/>
      <c r="IT81" s="20"/>
      <c r="IU81" s="140"/>
      <c r="IV81" s="21"/>
      <c r="IW81" s="33"/>
      <c r="IY81" s="58"/>
      <c r="IZ81" s="20"/>
      <c r="JA81" s="140"/>
      <c r="JB81" s="21"/>
      <c r="JC81" s="33"/>
      <c r="JE81" s="58"/>
      <c r="JF81" s="20"/>
      <c r="JG81" s="140"/>
      <c r="JH81" s="21"/>
      <c r="JI81" s="33"/>
      <c r="JK81" s="66"/>
      <c r="JL81" s="21"/>
      <c r="JM81" s="140"/>
      <c r="JN81" s="111"/>
      <c r="JQ81" s="66"/>
      <c r="JR81" s="21"/>
      <c r="JS81" s="140"/>
      <c r="JT81" s="111"/>
      <c r="JW81" s="66"/>
      <c r="JX81" s="21"/>
      <c r="JY81" s="140"/>
      <c r="JZ81" s="111"/>
      <c r="KC81" s="66"/>
      <c r="KD81" s="21"/>
      <c r="KE81" s="140"/>
      <c r="KF81" s="111"/>
      <c r="KI81" s="66"/>
      <c r="KJ81" s="21"/>
      <c r="KK81" s="140"/>
      <c r="KL81" s="111"/>
      <c r="KO81" s="66"/>
      <c r="KP81" s="21"/>
      <c r="KQ81" s="140"/>
      <c r="KR81" s="111"/>
      <c r="KU81" s="66"/>
      <c r="KV81" s="21"/>
      <c r="KW81" s="140"/>
      <c r="KX81" s="111"/>
      <c r="LA81" s="66"/>
      <c r="LB81" s="21"/>
      <c r="LC81" s="140"/>
      <c r="LD81" s="111"/>
      <c r="LG81" s="66"/>
      <c r="LH81" s="21"/>
      <c r="LI81" s="140"/>
      <c r="LJ81" s="111"/>
      <c r="LM81" s="66"/>
      <c r="LN81" s="21"/>
      <c r="LO81" s="140"/>
      <c r="LP81" s="111"/>
      <c r="LS81" s="66"/>
      <c r="LT81" s="21"/>
      <c r="LU81" s="140"/>
      <c r="LV81" s="111"/>
      <c r="LY81" s="66"/>
      <c r="LZ81" s="21"/>
      <c r="MA81" s="140"/>
      <c r="MB81" s="111"/>
      <c r="ME81" s="66"/>
      <c r="MF81" s="21"/>
      <c r="MG81" s="140"/>
      <c r="MH81" s="111"/>
      <c r="MK81" s="66"/>
      <c r="ML81" s="21"/>
      <c r="MM81" s="140"/>
      <c r="MN81" s="111"/>
      <c r="MQ81" s="66"/>
      <c r="MR81" s="21"/>
      <c r="MS81" s="140"/>
      <c r="MT81" s="111"/>
      <c r="MW81" s="66"/>
      <c r="MX81" s="21"/>
      <c r="MY81" s="140"/>
      <c r="MZ81" s="111"/>
      <c r="NA81" s="38"/>
      <c r="NC81" s="66"/>
      <c r="ND81" s="21"/>
      <c r="NE81" s="140"/>
      <c r="NF81" s="111"/>
      <c r="NI81" s="66"/>
      <c r="NJ81" s="21"/>
      <c r="NK81" s="140"/>
      <c r="NL81" s="111"/>
      <c r="NO81" s="66"/>
      <c r="NP81" s="21"/>
      <c r="NQ81" s="140"/>
      <c r="NR81" s="111"/>
      <c r="NU81" s="66"/>
      <c r="NV81" s="21"/>
      <c r="NW81" s="140"/>
      <c r="NX81" s="111"/>
      <c r="OA81" s="66"/>
      <c r="OB81" s="21"/>
      <c r="OC81" s="140"/>
      <c r="OD81" s="111"/>
      <c r="OG81" s="66"/>
      <c r="OH81" s="21"/>
      <c r="OI81" s="140"/>
      <c r="OJ81" s="111"/>
      <c r="OM81" s="66"/>
      <c r="ON81" s="21"/>
      <c r="OO81" s="140"/>
      <c r="OP81" s="111"/>
      <c r="OS81" s="66"/>
      <c r="OT81" s="21"/>
      <c r="OU81" s="140"/>
      <c r="OV81" s="111"/>
      <c r="OY81" s="66"/>
      <c r="OZ81" s="21"/>
      <c r="PA81" s="140"/>
      <c r="PB81" s="111"/>
    </row>
    <row r="82" spans="1:418">
      <c r="A82" s="52">
        <v>43979</v>
      </c>
      <c r="B82" s="52" t="s">
        <v>345</v>
      </c>
      <c r="C82" s="262">
        <f>[1]!i_dq_close(C$2,A82)</f>
        <v>4105.5396000000001</v>
      </c>
      <c r="D82" s="263">
        <v>1.286</v>
      </c>
      <c r="E82" s="263"/>
      <c r="G82" s="49">
        <v>44641</v>
      </c>
      <c r="H82" s="28" t="s">
        <v>337</v>
      </c>
      <c r="I82" s="140">
        <f>[1]!i_dq_close(I$2,G82)</f>
        <v>0</v>
      </c>
      <c r="J82">
        <v>0.95399999999999996</v>
      </c>
      <c r="M82" s="66">
        <v>44930</v>
      </c>
      <c r="N82" s="21" t="s">
        <v>1626</v>
      </c>
      <c r="O82" s="140">
        <f>[1]!i_dq_close(O$2,M82)</f>
        <v>4235.9718999999996</v>
      </c>
      <c r="P82" s="111">
        <v>1.2849999999999999</v>
      </c>
      <c r="S82" s="66">
        <v>44909</v>
      </c>
      <c r="T82" s="21" t="s">
        <v>1624</v>
      </c>
      <c r="U82" s="140">
        <f>[1]!i_dq_close(U$2,S82)</f>
        <v>4312.3441999999995</v>
      </c>
      <c r="V82" s="111">
        <v>0.95889999999999997</v>
      </c>
      <c r="Y82" s="66">
        <v>44907</v>
      </c>
      <c r="Z82" s="21" t="s">
        <v>1624</v>
      </c>
      <c r="AA82" s="140">
        <f>[1]!i_dq_close(AA$2,Y82)</f>
        <v>403.2482</v>
      </c>
      <c r="AB82" s="111">
        <v>1.1568000000000001</v>
      </c>
      <c r="AE82" s="66">
        <v>44890</v>
      </c>
      <c r="AF82" s="21" t="s">
        <v>1630</v>
      </c>
      <c r="AG82" s="140">
        <f>[1]!i_dq_close(AG$2,AE82)</f>
        <v>4164.7946000000002</v>
      </c>
      <c r="AH82" s="111">
        <v>2.3813</v>
      </c>
      <c r="AI82" s="45">
        <v>923488.94</v>
      </c>
      <c r="AK82" s="66">
        <v>44888</v>
      </c>
      <c r="AL82" s="21" t="s">
        <v>1630</v>
      </c>
      <c r="AM82" s="140">
        <f>[1]!i_dq_close(AM$2,AK82)</f>
        <v>4167.8986999999997</v>
      </c>
      <c r="AN82" s="111">
        <v>0.91700000000000004</v>
      </c>
      <c r="AO82" s="33">
        <v>1122964.6299999999</v>
      </c>
      <c r="AQ82" s="66">
        <v>44875</v>
      </c>
      <c r="AR82" s="21" t="s">
        <v>1630</v>
      </c>
      <c r="AS82" s="140">
        <f>[1]!i_dq_close(AS$2,AQ82)</f>
        <v>4091.6007</v>
      </c>
      <c r="AT82" s="111">
        <v>1.9353</v>
      </c>
      <c r="AW82" s="66">
        <v>44872</v>
      </c>
      <c r="AX82" s="21" t="s">
        <v>1630</v>
      </c>
      <c r="AY82" s="140">
        <f>[1]!i_dq_close(AY$2,AW82)</f>
        <v>407.91419999999999</v>
      </c>
      <c r="AZ82" s="111">
        <v>0.98719999999999997</v>
      </c>
      <c r="BC82" s="66">
        <v>44872</v>
      </c>
      <c r="BD82" s="21" t="s">
        <v>1630</v>
      </c>
      <c r="BE82" s="140">
        <f>[1]!i_dq_close(BE$2,BC82)</f>
        <v>4173.9336999999996</v>
      </c>
      <c r="BF82" s="111">
        <v>1.0082</v>
      </c>
      <c r="BI82" s="66">
        <v>44855</v>
      </c>
      <c r="BJ82" s="21" t="s">
        <v>1621</v>
      </c>
      <c r="BK82" s="140">
        <f>[1]!i_dq_close(BK$2,BI82)</f>
        <v>4114.6516000000001</v>
      </c>
      <c r="BL82" s="111">
        <v>2.2170000000000001</v>
      </c>
      <c r="BO82" s="66">
        <v>44851</v>
      </c>
      <c r="BP82" s="21" t="s">
        <v>1621</v>
      </c>
      <c r="BQ82" s="140">
        <f>[1]!i_dq_close(BQ$2,BO82)</f>
        <v>4209.5830999999998</v>
      </c>
      <c r="BR82" s="111">
        <v>1.5189999999999999</v>
      </c>
      <c r="BU82" s="66">
        <v>44847</v>
      </c>
      <c r="BV82" s="21" t="s">
        <v>1621</v>
      </c>
      <c r="BW82" s="140">
        <f>[1]!i_dq_close(BW$2,BU82)</f>
        <v>407.68740000000003</v>
      </c>
      <c r="BX82" s="111">
        <v>1.1412</v>
      </c>
      <c r="CA82" s="66">
        <v>44845</v>
      </c>
      <c r="CB82" s="21" t="s">
        <v>1621</v>
      </c>
      <c r="CC82" s="140">
        <f>[1]!i_dq_close(CC$2,CA82)</f>
        <v>4053.7725999999998</v>
      </c>
      <c r="CD82" s="111">
        <v>1.0485</v>
      </c>
      <c r="CG82" s="66">
        <v>44817</v>
      </c>
      <c r="CH82" s="21" t="s">
        <v>1622</v>
      </c>
      <c r="CI82" s="140">
        <f>[1]!i_dq_close(CI$2,CG82)</f>
        <v>4476.2960999999996</v>
      </c>
      <c r="CJ82" s="111">
        <v>1.5304</v>
      </c>
      <c r="CM82" s="66">
        <v>44804</v>
      </c>
      <c r="CN82" s="21" t="s">
        <v>1623</v>
      </c>
      <c r="CO82" s="140">
        <f>[1]!i_dq_close(CO$2,CM82)</f>
        <v>19954.39</v>
      </c>
      <c r="CP82" s="111">
        <v>0.97599999999999998</v>
      </c>
      <c r="CS82" s="66">
        <v>44788</v>
      </c>
      <c r="CT82" s="21" t="s">
        <v>1623</v>
      </c>
      <c r="CU82" s="140">
        <f>[1]!i_dq_close(CU$2,CS82)</f>
        <v>428.45280000000002</v>
      </c>
      <c r="CV82" s="111">
        <v>1.073</v>
      </c>
      <c r="CY82" s="66">
        <v>44782</v>
      </c>
      <c r="CZ82" s="21" t="s">
        <v>1623</v>
      </c>
      <c r="DA82" s="140">
        <f>[1]!i_dq_close(DA$2,CY82)</f>
        <v>4520.4802</v>
      </c>
      <c r="DB82" s="111">
        <v>5.4394</v>
      </c>
      <c r="DE82" s="66">
        <v>44768</v>
      </c>
      <c r="DF82" s="21" t="s">
        <v>638</v>
      </c>
      <c r="DG82" s="140">
        <f>[1]!i_dq_close(DG$2,DE82)</f>
        <v>4587.6873999999998</v>
      </c>
      <c r="DH82" s="111">
        <v>3.5670000000000002</v>
      </c>
      <c r="DK82" s="66">
        <v>44767</v>
      </c>
      <c r="DL82" s="21" t="s">
        <v>638</v>
      </c>
      <c r="DM82" s="140">
        <f>[1]!i_dq_close(DM$2,DK82)</f>
        <v>4546.8293000000003</v>
      </c>
      <c r="DN82" s="111">
        <v>3.2412000000000001</v>
      </c>
      <c r="DQ82" s="66">
        <v>44763</v>
      </c>
      <c r="DR82" s="21" t="s">
        <v>638</v>
      </c>
      <c r="DS82" s="140">
        <f>[1]!i_dq_close(DS$2,DQ82)</f>
        <v>419.5059</v>
      </c>
      <c r="DT82" s="111">
        <v>2.0246</v>
      </c>
      <c r="DW82" s="66">
        <v>44761</v>
      </c>
      <c r="DX82" s="21" t="s">
        <v>638</v>
      </c>
      <c r="DY82" s="140">
        <f>[1]!i_dq_close(DY$2,DW82)</f>
        <v>20661.060000000001</v>
      </c>
      <c r="DZ82" s="111">
        <v>2.2080000000000002</v>
      </c>
      <c r="EC82" s="49">
        <v>44734</v>
      </c>
      <c r="ED82" s="21" t="s">
        <v>570</v>
      </c>
      <c r="EE82" s="140">
        <f>[1]!i_dq_close(EE$2,EC82)</f>
        <v>4584.9269000000004</v>
      </c>
      <c r="EF82">
        <v>1.1659999999999999</v>
      </c>
      <c r="EI82" s="49">
        <v>44712</v>
      </c>
      <c r="EJ82" s="21" t="s">
        <v>535</v>
      </c>
      <c r="EK82" s="140">
        <f>[1]!i_dq_close(EK$2,EI82)</f>
        <v>21415.200000000001</v>
      </c>
      <c r="EL82">
        <v>1.851</v>
      </c>
      <c r="EO82" s="49">
        <v>44678</v>
      </c>
      <c r="EP82" s="28" t="s">
        <v>334</v>
      </c>
      <c r="EQ82" s="140">
        <f>[1]!i_dq_close(EQ$2,EO82)</f>
        <v>4147.8602000000001</v>
      </c>
      <c r="ER82">
        <v>0.85499999999999998</v>
      </c>
      <c r="EU82" s="49">
        <v>44670</v>
      </c>
      <c r="EV82" s="28" t="s">
        <v>334</v>
      </c>
      <c r="EW82" s="140">
        <f>[1]!i_dq_close(EW$2,EU82)</f>
        <v>4458.6772000000001</v>
      </c>
      <c r="EX82">
        <v>0.96640000000000004</v>
      </c>
      <c r="FA82" s="49">
        <v>44666</v>
      </c>
      <c r="FB82" s="28" t="s">
        <v>334</v>
      </c>
      <c r="FC82" s="140">
        <f>[1]!i_dq_close(FC$2,FA82)</f>
        <v>4499.1529</v>
      </c>
      <c r="FD82">
        <v>0.91800000000000004</v>
      </c>
      <c r="FG82" s="49">
        <v>44663</v>
      </c>
      <c r="FH82" s="28" t="s">
        <v>334</v>
      </c>
      <c r="FI82" s="140">
        <f>[1]!i_dq_close(FI$2,FG82)</f>
        <v>4501.7223999999997</v>
      </c>
      <c r="FJ82">
        <v>1.0267999999999999</v>
      </c>
      <c r="FM82" s="49">
        <v>44659</v>
      </c>
      <c r="FN82" s="28" t="s">
        <v>334</v>
      </c>
      <c r="FO82" s="140">
        <f>[1]!i_dq_close(FO$2,FM82)</f>
        <v>4560.3894</v>
      </c>
      <c r="FP82">
        <v>1.3669</v>
      </c>
      <c r="FS82" s="49">
        <v>44651</v>
      </c>
      <c r="FT82" s="28" t="s">
        <v>337</v>
      </c>
      <c r="FU82" s="140">
        <f>[1]!i_dq_close(FU$2,FS82)</f>
        <v>399.89679999999998</v>
      </c>
      <c r="FV82">
        <v>1.2115</v>
      </c>
      <c r="FY82" s="49">
        <v>44616</v>
      </c>
      <c r="FZ82" s="28" t="s">
        <v>348</v>
      </c>
      <c r="GA82" s="140">
        <f>[1]!i_dq_close(GA$2,FY82)</f>
        <v>4899.8710000000001</v>
      </c>
      <c r="GB82">
        <v>1.4466000000000001</v>
      </c>
      <c r="GE82" s="49">
        <v>44616</v>
      </c>
      <c r="GF82" s="28" t="s">
        <v>348</v>
      </c>
      <c r="GG82" s="140">
        <f>[1]!i_dq_close(GG$2,GE82)</f>
        <v>3020.7984999999999</v>
      </c>
      <c r="GH82">
        <v>0.95140000000000002</v>
      </c>
      <c r="GK82" s="49">
        <v>44588</v>
      </c>
      <c r="GL82" s="28" t="s">
        <v>346</v>
      </c>
      <c r="GM82" s="140">
        <f>[1]!i_dq_close(GM$2,GK82)</f>
        <v>4946.5129999999999</v>
      </c>
      <c r="GN82">
        <v>5.2460000000000004</v>
      </c>
      <c r="GQ82" s="49">
        <v>44574</v>
      </c>
      <c r="GR82" s="20" t="s">
        <v>346</v>
      </c>
      <c r="GS82" s="140">
        <f>[1]!i_dq_close(GS$2,GQ82)</f>
        <v>24429.77</v>
      </c>
      <c r="GT82">
        <v>1.0222</v>
      </c>
      <c r="GW82" s="49">
        <v>44574</v>
      </c>
      <c r="GX82" s="21" t="s">
        <v>346</v>
      </c>
      <c r="GY82" s="140">
        <f>[1]!i_dq_close(GY$2,GW82)</f>
        <v>5152.3022000000001</v>
      </c>
      <c r="GZ82">
        <v>2.6255999999999999</v>
      </c>
      <c r="HC82" s="49">
        <v>44565</v>
      </c>
      <c r="HD82" s="141" t="s">
        <v>346</v>
      </c>
      <c r="HE82" s="140">
        <f>[1]!i_dq_close(HE$2,HC82)</f>
        <v>5321.7956999999997</v>
      </c>
      <c r="HF82">
        <v>5.9379999999999997</v>
      </c>
      <c r="HI82" s="49">
        <v>44538</v>
      </c>
      <c r="HJ82" s="141" t="s">
        <v>336</v>
      </c>
      <c r="HK82" s="140">
        <f>[1]!i_dq_close(HK$2,HI82)</f>
        <v>23996.87</v>
      </c>
      <c r="HL82">
        <v>0.93899999999999995</v>
      </c>
      <c r="HO82" s="58">
        <v>44488</v>
      </c>
      <c r="HP82" s="20" t="s">
        <v>341</v>
      </c>
      <c r="HQ82" s="140">
        <f>[1]!i_dq_close(HQ$2,HO82)</f>
        <v>5285.0717000000004</v>
      </c>
      <c r="HR82" s="21">
        <v>1.4108000000000001</v>
      </c>
      <c r="HS82" s="33"/>
      <c r="HU82" s="58">
        <v>44939</v>
      </c>
      <c r="HV82" s="67" t="s">
        <v>1626</v>
      </c>
      <c r="HW82" s="140">
        <f>[1]!i_dq_close(HW$2,HU82)</f>
        <v>4402.0011999999997</v>
      </c>
      <c r="HX82" s="21">
        <v>1.6140000000000001</v>
      </c>
      <c r="HY82" s="33"/>
      <c r="IA82" s="58">
        <v>44957</v>
      </c>
      <c r="IB82" s="141" t="s">
        <v>1626</v>
      </c>
      <c r="IC82" s="140">
        <f>[1]!i_dq_close(IC$2,IA82)</f>
        <v>4510.9566999999997</v>
      </c>
      <c r="ID82" s="21">
        <v>1.042</v>
      </c>
      <c r="IE82" s="33"/>
      <c r="IG82" s="58"/>
      <c r="IH82" s="20"/>
      <c r="II82" s="140"/>
      <c r="IJ82" s="21"/>
      <c r="IK82" s="33"/>
      <c r="IM82" s="58"/>
      <c r="IN82" s="20"/>
      <c r="IO82" s="140"/>
      <c r="IP82" s="21"/>
      <c r="IQ82" s="33"/>
      <c r="IS82" s="58"/>
      <c r="IT82" s="20"/>
      <c r="IU82" s="140"/>
      <c r="IV82" s="21"/>
      <c r="IW82" s="33"/>
      <c r="IY82" s="58"/>
      <c r="IZ82" s="20"/>
      <c r="JA82" s="140"/>
      <c r="JB82" s="21"/>
      <c r="JC82" s="33"/>
      <c r="JE82" s="58"/>
      <c r="JF82" s="20"/>
      <c r="JG82" s="140"/>
      <c r="JH82" s="21"/>
      <c r="JI82" s="33"/>
      <c r="JK82" s="66"/>
      <c r="JL82" s="21"/>
      <c r="JM82" s="140"/>
      <c r="JN82" s="111"/>
      <c r="JQ82" s="66"/>
      <c r="JR82" s="21"/>
      <c r="JS82" s="140"/>
      <c r="JT82" s="111"/>
      <c r="JW82" s="66"/>
      <c r="JX82" s="21"/>
      <c r="JY82" s="140"/>
      <c r="JZ82" s="111"/>
      <c r="KC82" s="66"/>
      <c r="KD82" s="21"/>
      <c r="KE82" s="140"/>
      <c r="KF82" s="111"/>
      <c r="KI82" s="66"/>
      <c r="KJ82" s="21"/>
      <c r="KK82" s="140"/>
      <c r="KL82" s="111"/>
      <c r="KO82" s="66"/>
      <c r="KP82" s="21"/>
      <c r="KQ82" s="140"/>
      <c r="KR82" s="111"/>
      <c r="KU82" s="66"/>
      <c r="KV82" s="21"/>
      <c r="KW82" s="140"/>
      <c r="KX82" s="111"/>
      <c r="LA82" s="66"/>
      <c r="LB82" s="21"/>
      <c r="LC82" s="140"/>
      <c r="LD82" s="111"/>
      <c r="LG82" s="66"/>
      <c r="LH82" s="21"/>
      <c r="LI82" s="140"/>
      <c r="LJ82" s="111"/>
      <c r="LM82" s="66"/>
      <c r="LN82" s="21"/>
      <c r="LO82" s="140"/>
      <c r="LP82" s="111"/>
      <c r="LS82" s="66"/>
      <c r="LT82" s="21"/>
      <c r="LU82" s="140"/>
      <c r="LV82" s="111"/>
      <c r="LY82" s="66"/>
      <c r="LZ82" s="21"/>
      <c r="MA82" s="140"/>
      <c r="MB82" s="111"/>
      <c r="ME82" s="66"/>
      <c r="MF82" s="21"/>
      <c r="MG82" s="140"/>
      <c r="MH82" s="111"/>
      <c r="MK82" s="66"/>
      <c r="ML82" s="21"/>
      <c r="MM82" s="140"/>
      <c r="MN82" s="111"/>
      <c r="MQ82" s="66"/>
      <c r="MR82" s="21"/>
      <c r="MS82" s="140"/>
      <c r="MT82" s="111"/>
      <c r="MW82" s="66"/>
      <c r="MX82" s="21"/>
      <c r="MY82" s="140"/>
      <c r="MZ82" s="111"/>
      <c r="NC82" s="66"/>
      <c r="ND82" s="21"/>
      <c r="NE82" s="140"/>
      <c r="NF82" s="111"/>
      <c r="NI82" s="66"/>
      <c r="NJ82" s="21"/>
      <c r="NK82" s="140"/>
      <c r="NL82" s="111"/>
      <c r="NO82" s="66"/>
      <c r="NP82" s="21"/>
      <c r="NQ82" s="140"/>
      <c r="NR82" s="111"/>
      <c r="NU82" s="66"/>
      <c r="NV82" s="21"/>
      <c r="NW82" s="140"/>
      <c r="NX82" s="111"/>
      <c r="OA82" s="66"/>
      <c r="OB82" s="21"/>
      <c r="OC82" s="140"/>
      <c r="OD82" s="111"/>
      <c r="OG82" s="66"/>
      <c r="OH82" s="21"/>
      <c r="OI82" s="140"/>
      <c r="OJ82" s="111"/>
      <c r="OM82" s="66"/>
      <c r="ON82" s="21"/>
      <c r="OO82" s="140"/>
      <c r="OP82" s="111"/>
      <c r="OS82" s="66"/>
      <c r="OT82" s="21"/>
      <c r="OU82" s="140"/>
      <c r="OV82" s="111"/>
      <c r="OY82" s="66"/>
      <c r="OZ82" s="21"/>
      <c r="PA82" s="140"/>
      <c r="PB82" s="111"/>
    </row>
    <row r="83" spans="1:418">
      <c r="A83" s="52">
        <v>43980</v>
      </c>
      <c r="B83" s="52" t="s">
        <v>345</v>
      </c>
      <c r="C83" s="262">
        <f>[1]!i_dq_close(C$2,A83)</f>
        <v>4122.5236999999997</v>
      </c>
      <c r="D83" s="263">
        <v>1.2929999999999999</v>
      </c>
      <c r="E83" s="263"/>
      <c r="G83" s="49">
        <v>44642</v>
      </c>
      <c r="H83" s="28" t="s">
        <v>337</v>
      </c>
      <c r="I83" s="140">
        <f>[1]!i_dq_close(I$2,G83)</f>
        <v>0</v>
      </c>
      <c r="J83">
        <v>0.96599999999999997</v>
      </c>
      <c r="M83" s="66">
        <v>44931</v>
      </c>
      <c r="N83" s="21" t="s">
        <v>1626</v>
      </c>
      <c r="O83" s="140">
        <f>[1]!i_dq_close(O$2,M83)</f>
        <v>4307.7605999999996</v>
      </c>
      <c r="P83" s="111">
        <v>1.2849999999999999</v>
      </c>
      <c r="S83" s="66">
        <v>44910</v>
      </c>
      <c r="T83" s="21" t="s">
        <v>1624</v>
      </c>
      <c r="U83" s="140">
        <f>[1]!i_dq_close(U$2,S83)</f>
        <v>4311.0010000000002</v>
      </c>
      <c r="V83" s="111">
        <v>0.95730000000000004</v>
      </c>
      <c r="Y83" s="66">
        <v>44908</v>
      </c>
      <c r="Z83" s="21" t="s">
        <v>1624</v>
      </c>
      <c r="AA83" s="140">
        <f>[1]!i_dq_close(AA$2,Y83)</f>
        <v>400.32560000000001</v>
      </c>
      <c r="AB83" s="111">
        <v>1.1484000000000001</v>
      </c>
      <c r="AE83" s="66">
        <v>44893</v>
      </c>
      <c r="AF83" s="21" t="s">
        <v>1630</v>
      </c>
      <c r="AG83" s="140">
        <f>[1]!i_dq_close(AG$2,AE83)</f>
        <v>4124.2883000000002</v>
      </c>
      <c r="AH83" s="111">
        <v>2.3759000000000001</v>
      </c>
      <c r="AI83" s="45">
        <v>923488.94</v>
      </c>
      <c r="AK83" s="66">
        <v>44889</v>
      </c>
      <c r="AL83" s="21" t="s">
        <v>1630</v>
      </c>
      <c r="AM83" s="140">
        <f>[1]!i_dq_close(AM$2,AK83)</f>
        <v>4155.0478999999996</v>
      </c>
      <c r="AN83" s="111">
        <v>0.91300000000000003</v>
      </c>
      <c r="AO83" s="33">
        <v>1122964.6299999999</v>
      </c>
      <c r="AQ83" s="66">
        <v>44876</v>
      </c>
      <c r="AR83" s="21" t="s">
        <v>1630</v>
      </c>
      <c r="AS83" s="140">
        <f>[1]!i_dq_close(AS$2,AQ83)</f>
        <v>4184.1625999999997</v>
      </c>
      <c r="AT83" s="111">
        <v>1.9325000000000001</v>
      </c>
      <c r="AW83" s="66">
        <v>44873</v>
      </c>
      <c r="AX83" s="21" t="s">
        <v>1630</v>
      </c>
      <c r="AY83" s="140">
        <f>[1]!i_dq_close(AY$2,AW83)</f>
        <v>406.67349999999999</v>
      </c>
      <c r="AZ83" s="111">
        <v>0.98560000000000003</v>
      </c>
      <c r="BC83" s="66">
        <v>44873</v>
      </c>
      <c r="BD83" s="21" t="s">
        <v>1630</v>
      </c>
      <c r="BE83" s="140">
        <f>[1]!i_dq_close(BE$2,BC83)</f>
        <v>4151.4648999999999</v>
      </c>
      <c r="BF83" s="111">
        <v>1.0041</v>
      </c>
      <c r="BI83" s="66">
        <v>44858</v>
      </c>
      <c r="BJ83" s="21" t="s">
        <v>1621</v>
      </c>
      <c r="BK83" s="140">
        <f>[1]!i_dq_close(BK$2,BI83)</f>
        <v>4014.5981000000002</v>
      </c>
      <c r="BL83" s="111">
        <v>2.2080000000000002</v>
      </c>
      <c r="BO83" s="66">
        <v>44852</v>
      </c>
      <c r="BP83" s="21" t="s">
        <v>1621</v>
      </c>
      <c r="BQ83" s="140">
        <f>[1]!i_dq_close(BQ$2,BO83)</f>
        <v>4206.5086000000001</v>
      </c>
      <c r="BR83" s="111">
        <v>1.5189999999999999</v>
      </c>
      <c r="BU83" s="66">
        <v>44848</v>
      </c>
      <c r="BV83" s="21" t="s">
        <v>1621</v>
      </c>
      <c r="BW83" s="140">
        <f>[1]!i_dq_close(BW$2,BU83)</f>
        <v>411.07569999999998</v>
      </c>
      <c r="BX83" s="111">
        <v>1.1465000000000001</v>
      </c>
      <c r="CA83" s="66">
        <v>44846</v>
      </c>
      <c r="CB83" s="21" t="s">
        <v>1621</v>
      </c>
      <c r="CC83" s="140">
        <f>[1]!i_dq_close(CC$2,CA83)</f>
        <v>4124.1724000000004</v>
      </c>
      <c r="CD83" s="111">
        <v>1.0811999999999999</v>
      </c>
      <c r="CG83" s="66">
        <v>44818</v>
      </c>
      <c r="CH83" s="21" t="s">
        <v>1622</v>
      </c>
      <c r="CI83" s="140">
        <f>[1]!i_dq_close(CI$2,CG83)</f>
        <v>4429.9755999999998</v>
      </c>
      <c r="CJ83" s="111">
        <v>1.5052000000000001</v>
      </c>
      <c r="CM83" s="66">
        <v>44805</v>
      </c>
      <c r="CN83" s="21" t="s">
        <v>340</v>
      </c>
      <c r="CO83" s="140">
        <f>[1]!i_dq_close(CO$2,CM83)</f>
        <v>19597.310000000001</v>
      </c>
      <c r="CP83" s="111">
        <v>0.98</v>
      </c>
      <c r="CS83" s="66">
        <v>44789</v>
      </c>
      <c r="CT83" s="21" t="s">
        <v>1623</v>
      </c>
      <c r="CU83" s="140">
        <f>[1]!i_dq_close(CU$2,CS83)</f>
        <v>429.76589999999999</v>
      </c>
      <c r="CV83" s="111">
        <v>1.0760000000000001</v>
      </c>
      <c r="CY83" s="66">
        <v>44783</v>
      </c>
      <c r="CZ83" s="21" t="s">
        <v>1623</v>
      </c>
      <c r="DA83" s="140">
        <f>[1]!i_dq_close(DA$2,CY83)</f>
        <v>4479.0361000000003</v>
      </c>
      <c r="DB83" s="111">
        <v>5.4988999999999999</v>
      </c>
      <c r="DE83" s="66">
        <v>44769</v>
      </c>
      <c r="DF83" s="21" t="s">
        <v>638</v>
      </c>
      <c r="DG83" s="140">
        <f>[1]!i_dq_close(DG$2,DE83)</f>
        <v>4574.9247999999998</v>
      </c>
      <c r="DH83" s="111">
        <v>3.62</v>
      </c>
      <c r="DK83" s="66">
        <v>44768</v>
      </c>
      <c r="DL83" s="21" t="s">
        <v>638</v>
      </c>
      <c r="DM83" s="140">
        <f>[1]!i_dq_close(DM$2,DK83)</f>
        <v>4587.6873999999998</v>
      </c>
      <c r="DN83" s="111">
        <v>3.3148</v>
      </c>
      <c r="DQ83" s="66">
        <v>44764</v>
      </c>
      <c r="DR83" s="21" t="s">
        <v>638</v>
      </c>
      <c r="DS83" s="140">
        <f>[1]!i_dq_close(DS$2,DQ83)</f>
        <v>418.4538</v>
      </c>
      <c r="DT83" s="111">
        <v>2.0219999999999998</v>
      </c>
      <c r="DW83" s="66">
        <v>44762</v>
      </c>
      <c r="DX83" s="21" t="s">
        <v>638</v>
      </c>
      <c r="DY83" s="140">
        <f>[1]!i_dq_close(DY$2,DW83)</f>
        <v>20890.22</v>
      </c>
      <c r="DZ83" s="111">
        <v>2.2229999999999999</v>
      </c>
      <c r="EC83" s="49">
        <v>44735</v>
      </c>
      <c r="ED83" s="21" t="s">
        <v>570</v>
      </c>
      <c r="EE83" s="140">
        <f>[1]!i_dq_close(EE$2,EC83)</f>
        <v>4666.2291999999998</v>
      </c>
      <c r="EF83">
        <v>1.17</v>
      </c>
      <c r="EI83" s="49">
        <v>44713</v>
      </c>
      <c r="EJ83" s="21" t="s">
        <v>570</v>
      </c>
      <c r="EK83" s="140">
        <f>[1]!i_dq_close(EK$2,EI83)</f>
        <v>21294.94</v>
      </c>
      <c r="EL83">
        <v>1.861</v>
      </c>
      <c r="EO83" s="49">
        <v>44679</v>
      </c>
      <c r="EP83" s="28" t="s">
        <v>334</v>
      </c>
      <c r="EQ83" s="140">
        <f>[1]!i_dq_close(EQ$2,EO83)</f>
        <v>4165.6907000000001</v>
      </c>
      <c r="ER83">
        <v>0.84699999999999998</v>
      </c>
      <c r="EU83" s="49">
        <v>44671</v>
      </c>
      <c r="EV83" s="28" t="s">
        <v>334</v>
      </c>
      <c r="EW83" s="140">
        <f>[1]!i_dq_close(EW$2,EU83)</f>
        <v>4382.4022000000004</v>
      </c>
      <c r="EX83">
        <v>0.96609999999999996</v>
      </c>
      <c r="FA83" s="49">
        <v>44669</v>
      </c>
      <c r="FB83" s="28" t="s">
        <v>334</v>
      </c>
      <c r="FC83" s="140">
        <f>[1]!i_dq_close(FC$2,FA83)</f>
        <v>4481.3445000000002</v>
      </c>
      <c r="FD83">
        <v>0.92100000000000004</v>
      </c>
      <c r="FG83" s="49">
        <v>44664</v>
      </c>
      <c r="FH83" s="28" t="s">
        <v>334</v>
      </c>
      <c r="FI83" s="140">
        <f>[1]!i_dq_close(FI$2,FG83)</f>
        <v>4454.2791999999999</v>
      </c>
      <c r="FJ83">
        <v>1.0229999999999999</v>
      </c>
      <c r="FM83" s="49">
        <v>44662</v>
      </c>
      <c r="FN83" s="28" t="s">
        <v>334</v>
      </c>
      <c r="FO83" s="140">
        <f>[1]!i_dq_close(FO$2,FM83)</f>
        <v>4419.1709000000001</v>
      </c>
      <c r="FP83">
        <v>1.3467</v>
      </c>
      <c r="FS83" s="49">
        <v>44652</v>
      </c>
      <c r="FT83" s="28" t="s">
        <v>334</v>
      </c>
      <c r="FU83" s="140">
        <f>[1]!i_dq_close(FU$2,FS83)</f>
        <v>404.0453</v>
      </c>
      <c r="FV83">
        <v>1.2197</v>
      </c>
      <c r="FY83" s="49">
        <v>44617</v>
      </c>
      <c r="FZ83" s="28" t="s">
        <v>348</v>
      </c>
      <c r="GA83" s="140">
        <f>[1]!i_dq_close(GA$2,FY83)</f>
        <v>4945.6112000000003</v>
      </c>
      <c r="GB83">
        <v>1.4726999999999999</v>
      </c>
      <c r="GE83" s="49">
        <v>44617</v>
      </c>
      <c r="GF83" s="28" t="s">
        <v>348</v>
      </c>
      <c r="GG83" s="140">
        <f>[1]!i_dq_close(GG$2,GE83)</f>
        <v>3029.6086</v>
      </c>
      <c r="GH83">
        <v>0.95550000000000002</v>
      </c>
      <c r="GK83" s="49">
        <v>44589</v>
      </c>
      <c r="GL83" s="28" t="s">
        <v>346</v>
      </c>
      <c r="GM83" s="140">
        <f>[1]!i_dq_close(GM$2,GK83)</f>
        <v>4896.0119000000004</v>
      </c>
      <c r="GN83">
        <v>5.25</v>
      </c>
      <c r="GQ83" s="49">
        <v>44575</v>
      </c>
      <c r="GR83" s="20" t="s">
        <v>346</v>
      </c>
      <c r="GS83" s="140">
        <f>[1]!i_dq_close(GS$2,GQ83)</f>
        <v>24383.32</v>
      </c>
      <c r="GT83">
        <v>1.0182</v>
      </c>
      <c r="GW83" s="49">
        <v>44575</v>
      </c>
      <c r="GX83" s="21" t="s">
        <v>346</v>
      </c>
      <c r="GY83" s="140">
        <f>[1]!i_dq_close(GY$2,GW83)</f>
        <v>5117.2269999999999</v>
      </c>
      <c r="GZ83">
        <v>2.6303999999999998</v>
      </c>
      <c r="HC83" s="49">
        <v>44566</v>
      </c>
      <c r="HD83" s="141" t="s">
        <v>346</v>
      </c>
      <c r="HE83" s="140">
        <f>[1]!i_dq_close(HE$2,HC83)</f>
        <v>5258.0227000000004</v>
      </c>
      <c r="HF83">
        <v>5.7149999999999999</v>
      </c>
      <c r="HI83" s="49">
        <v>44539</v>
      </c>
      <c r="HJ83" s="141" t="s">
        <v>336</v>
      </c>
      <c r="HK83" s="140">
        <f>[1]!i_dq_close(HK$2,HI83)</f>
        <v>24254.86</v>
      </c>
      <c r="HL83">
        <v>0.94099999999999995</v>
      </c>
      <c r="HO83" s="58">
        <v>44489</v>
      </c>
      <c r="HP83" s="20" t="s">
        <v>341</v>
      </c>
      <c r="HQ83" s="140">
        <f>[1]!i_dq_close(HQ$2,HO83)</f>
        <v>5274.5874000000003</v>
      </c>
      <c r="HR83" s="21">
        <v>1.4108000000000001</v>
      </c>
      <c r="HS83" s="33"/>
      <c r="HU83" s="58">
        <v>44942</v>
      </c>
      <c r="HV83" s="67" t="s">
        <v>1626</v>
      </c>
      <c r="HW83" s="140">
        <f>[1]!i_dq_close(HW$2,HU83)</f>
        <v>4465.9520000000002</v>
      </c>
      <c r="HX83" s="21">
        <v>1.6279999999999999</v>
      </c>
      <c r="HY83" s="33"/>
      <c r="IA83" s="58">
        <v>44958</v>
      </c>
      <c r="IB83" s="141" t="s">
        <v>348</v>
      </c>
      <c r="IC83" s="140">
        <f>[1]!i_dq_close(IC$2,IA83)</f>
        <v>4556.5766999999996</v>
      </c>
      <c r="ID83" s="21">
        <v>1.0469999999999999</v>
      </c>
      <c r="IE83" s="33"/>
      <c r="IG83" s="58"/>
      <c r="IH83" s="20"/>
      <c r="II83" s="140"/>
      <c r="IJ83" s="21"/>
      <c r="IK83" s="33"/>
      <c r="IM83" s="58"/>
      <c r="IN83" s="20"/>
      <c r="IO83" s="140"/>
      <c r="IP83" s="21"/>
      <c r="IQ83" s="33"/>
      <c r="IS83" s="58"/>
      <c r="IT83" s="20"/>
      <c r="IU83" s="140"/>
      <c r="IV83" s="21"/>
      <c r="IW83" s="33"/>
      <c r="IY83" s="58"/>
      <c r="IZ83" s="20"/>
      <c r="JA83" s="140"/>
      <c r="JB83" s="21"/>
      <c r="JC83" s="33"/>
      <c r="JE83" s="58"/>
      <c r="JF83" s="20"/>
      <c r="JG83" s="140"/>
      <c r="JH83" s="21"/>
      <c r="JI83" s="33"/>
      <c r="JK83" s="66"/>
      <c r="JL83" s="21"/>
      <c r="JM83" s="140"/>
      <c r="JN83" s="111"/>
      <c r="JQ83" s="66"/>
      <c r="JR83" s="21"/>
      <c r="JS83" s="140"/>
      <c r="JT83" s="111"/>
      <c r="JW83" s="66"/>
      <c r="JX83" s="21"/>
      <c r="JY83" s="140"/>
      <c r="JZ83" s="111"/>
      <c r="KC83" s="66"/>
      <c r="KD83" s="21"/>
      <c r="KE83" s="140"/>
      <c r="KF83" s="111"/>
      <c r="KI83" s="66"/>
      <c r="KJ83" s="21"/>
      <c r="KK83" s="140"/>
      <c r="KL83" s="111"/>
      <c r="KO83" s="66"/>
      <c r="KP83" s="21"/>
      <c r="KQ83" s="140"/>
      <c r="KR83" s="111"/>
      <c r="KU83" s="66"/>
      <c r="KV83" s="21"/>
      <c r="KW83" s="140"/>
      <c r="KX83" s="111"/>
      <c r="LA83" s="66"/>
      <c r="LB83" s="21"/>
      <c r="LC83" s="140"/>
      <c r="LD83" s="111"/>
      <c r="LG83" s="66"/>
      <c r="LH83" s="21"/>
      <c r="LI83" s="140"/>
      <c r="LJ83" s="111"/>
      <c r="LM83" s="66"/>
      <c r="LN83" s="21"/>
      <c r="LO83" s="140"/>
      <c r="LP83" s="111"/>
      <c r="LS83" s="66"/>
      <c r="LT83" s="21"/>
      <c r="LU83" s="140"/>
      <c r="LV83" s="111"/>
      <c r="LY83" s="66"/>
      <c r="LZ83" s="21"/>
      <c r="MA83" s="140"/>
      <c r="MB83" s="111"/>
      <c r="ME83" s="66"/>
      <c r="MF83" s="21"/>
      <c r="MG83" s="140"/>
      <c r="MH83" s="111"/>
      <c r="MK83" s="66"/>
      <c r="ML83" s="21"/>
      <c r="MM83" s="140"/>
      <c r="MN83" s="111"/>
      <c r="MQ83" s="66"/>
      <c r="MR83" s="21"/>
      <c r="MS83" s="140"/>
      <c r="MT83" s="111"/>
      <c r="MW83" s="66"/>
      <c r="MX83" s="21"/>
      <c r="MY83" s="140"/>
      <c r="MZ83" s="111"/>
      <c r="NC83" s="66"/>
      <c r="ND83" s="21"/>
      <c r="NE83" s="140"/>
      <c r="NF83" s="111"/>
      <c r="NI83" s="66"/>
      <c r="NJ83" s="21"/>
      <c r="NK83" s="140"/>
      <c r="NL83" s="111"/>
      <c r="NO83" s="66"/>
      <c r="NP83" s="21"/>
      <c r="NQ83" s="140"/>
      <c r="NR83" s="111"/>
      <c r="NU83" s="66"/>
      <c r="NV83" s="21"/>
      <c r="NW83" s="140"/>
      <c r="NX83" s="111"/>
      <c r="OA83" s="66"/>
      <c r="OB83" s="21"/>
      <c r="OC83" s="140"/>
      <c r="OD83" s="111"/>
      <c r="OG83" s="66"/>
      <c r="OH83" s="21"/>
      <c r="OI83" s="140"/>
      <c r="OJ83" s="111"/>
      <c r="OM83" s="66"/>
      <c r="ON83" s="21"/>
      <c r="OO83" s="140"/>
      <c r="OP83" s="111"/>
      <c r="OS83" s="66"/>
      <c r="OT83" s="21"/>
      <c r="OU83" s="140"/>
      <c r="OV83" s="111"/>
      <c r="OY83" s="66"/>
      <c r="OZ83" s="21"/>
      <c r="PA83" s="140"/>
      <c r="PB83" s="111"/>
    </row>
    <row r="84" spans="1:418">
      <c r="A84" s="52">
        <v>43982</v>
      </c>
      <c r="B84" s="52" t="s">
        <v>345</v>
      </c>
      <c r="C84" s="262">
        <f>[1]!i_dq_close(C$2,A84)</f>
        <v>4122.5236999999997</v>
      </c>
      <c r="D84" s="263">
        <v>1.2929999999999999</v>
      </c>
      <c r="E84" s="263"/>
      <c r="G84" s="49">
        <v>44643</v>
      </c>
      <c r="H84" s="28" t="s">
        <v>337</v>
      </c>
      <c r="I84" s="140">
        <f>[1]!i_dq_close(I$2,G84)</f>
        <v>0</v>
      </c>
      <c r="J84">
        <v>0.95099999999999996</v>
      </c>
      <c r="M84" s="66">
        <v>44932</v>
      </c>
      <c r="N84" s="21" t="s">
        <v>1626</v>
      </c>
      <c r="O84" s="140">
        <f>[1]!i_dq_close(O$2,M84)</f>
        <v>4318.1531000000004</v>
      </c>
      <c r="P84" s="111">
        <v>1.2849999999999999</v>
      </c>
      <c r="S84" s="66">
        <v>44911</v>
      </c>
      <c r="T84" s="21" t="s">
        <v>1624</v>
      </c>
      <c r="U84" s="140">
        <f>[1]!i_dq_close(U$2,S84)</f>
        <v>4307.5222999999996</v>
      </c>
      <c r="V84" s="111">
        <v>0.95620000000000005</v>
      </c>
      <c r="Y84" s="66">
        <v>44909</v>
      </c>
      <c r="Z84" s="21" t="s">
        <v>1624</v>
      </c>
      <c r="AA84" s="140">
        <f>[1]!i_dq_close(AA$2,Y84)</f>
        <v>398.65530000000001</v>
      </c>
      <c r="AB84" s="111">
        <v>1.1415</v>
      </c>
      <c r="AE84" s="66">
        <v>44894</v>
      </c>
      <c r="AF84" s="21" t="s">
        <v>1630</v>
      </c>
      <c r="AG84" s="140">
        <f>[1]!i_dq_close(AG$2,AE84)</f>
        <v>4237.5962</v>
      </c>
      <c r="AH84" s="111">
        <v>2.4062999999999999</v>
      </c>
      <c r="AI84" s="45">
        <v>923488.94</v>
      </c>
      <c r="AK84" s="66">
        <v>44890</v>
      </c>
      <c r="AL84" s="21" t="s">
        <v>1630</v>
      </c>
      <c r="AM84" s="140">
        <f>[1]!i_dq_close(AM$2,AK84)</f>
        <v>4164.7946000000002</v>
      </c>
      <c r="AN84" s="111">
        <v>0.91100000000000003</v>
      </c>
      <c r="AO84" s="33">
        <v>1122964.6299999999</v>
      </c>
      <c r="AQ84" s="66">
        <v>44879</v>
      </c>
      <c r="AR84" s="21" t="s">
        <v>1630</v>
      </c>
      <c r="AS84" s="140">
        <f>[1]!i_dq_close(AS$2,AQ84)</f>
        <v>4187.0944</v>
      </c>
      <c r="AT84" s="111">
        <v>1.9261999999999999</v>
      </c>
      <c r="AW84" s="66">
        <v>44874</v>
      </c>
      <c r="AX84" s="21" t="s">
        <v>1630</v>
      </c>
      <c r="AY84" s="140">
        <f>[1]!i_dq_close(AY$2,AW84)</f>
        <v>406.14569999999998</v>
      </c>
      <c r="AZ84" s="111">
        <v>0.98519999999999996</v>
      </c>
      <c r="BC84" s="66">
        <v>44874</v>
      </c>
      <c r="BD84" s="21" t="s">
        <v>1630</v>
      </c>
      <c r="BE84" s="140">
        <f>[1]!i_dq_close(BE$2,BC84)</f>
        <v>4120.4669999999996</v>
      </c>
      <c r="BF84" s="111">
        <v>1.0039</v>
      </c>
      <c r="BI84" s="66">
        <v>44859</v>
      </c>
      <c r="BJ84" s="21" t="s">
        <v>1621</v>
      </c>
      <c r="BK84" s="140">
        <f>[1]!i_dq_close(BK$2,BI84)</f>
        <v>4004.9411</v>
      </c>
      <c r="BL84" s="111">
        <v>2.1960000000000002</v>
      </c>
      <c r="BO84" s="66">
        <v>44853</v>
      </c>
      <c r="BP84" s="21" t="s">
        <v>1621</v>
      </c>
      <c r="BQ84" s="140">
        <f>[1]!i_dq_close(BQ$2,BO84)</f>
        <v>4144.9251000000004</v>
      </c>
      <c r="BR84" s="111">
        <v>1.506</v>
      </c>
      <c r="BU84" s="66">
        <v>44851</v>
      </c>
      <c r="BV84" s="21" t="s">
        <v>1621</v>
      </c>
      <c r="BW84" s="140">
        <f>[1]!i_dq_close(BW$2,BU84)</f>
        <v>410.97430000000003</v>
      </c>
      <c r="BX84" s="111">
        <v>1.1468</v>
      </c>
      <c r="CA84" s="66">
        <v>44847</v>
      </c>
      <c r="CB84" s="21" t="s">
        <v>1621</v>
      </c>
      <c r="CC84" s="140">
        <f>[1]!i_dq_close(CC$2,CA84)</f>
        <v>4100.1144000000004</v>
      </c>
      <c r="CD84" s="111">
        <v>1.0947</v>
      </c>
      <c r="CG84" s="66">
        <v>44819</v>
      </c>
      <c r="CH84" s="21" t="s">
        <v>1622</v>
      </c>
      <c r="CI84" s="140">
        <f>[1]!i_dq_close(CI$2,CG84)</f>
        <v>4373.4669999999996</v>
      </c>
      <c r="CJ84" s="111">
        <v>1.4737</v>
      </c>
      <c r="CM84" s="66">
        <v>44806</v>
      </c>
      <c r="CN84" s="21" t="s">
        <v>1622</v>
      </c>
      <c r="CO84" s="140">
        <f>[1]!i_dq_close(CO$2,CM84)</f>
        <v>19452.09</v>
      </c>
      <c r="CP84" s="111">
        <v>0.97499999999999998</v>
      </c>
      <c r="CS84" s="66">
        <v>44790</v>
      </c>
      <c r="CT84" s="21" t="s">
        <v>1623</v>
      </c>
      <c r="CU84" s="140">
        <f>[1]!i_dq_close(CU$2,CS84)</f>
        <v>430.6816</v>
      </c>
      <c r="CV84" s="111">
        <v>1.0780000000000001</v>
      </c>
      <c r="CY84" s="66">
        <v>44784</v>
      </c>
      <c r="CZ84" s="21" t="s">
        <v>1623</v>
      </c>
      <c r="DA84" s="140">
        <f>[1]!i_dq_close(DA$2,CY84)</f>
        <v>4568.3040000000001</v>
      </c>
      <c r="DB84" s="111">
        <v>5.5301999999999998</v>
      </c>
      <c r="DE84" s="66">
        <v>44770</v>
      </c>
      <c r="DF84" s="21" t="s">
        <v>638</v>
      </c>
      <c r="DG84" s="140">
        <f>[1]!i_dq_close(DG$2,DE84)</f>
        <v>4578.2821999999996</v>
      </c>
      <c r="DH84" s="111">
        <v>3.657</v>
      </c>
      <c r="DK84" s="66">
        <v>44769</v>
      </c>
      <c r="DL84" s="21" t="s">
        <v>638</v>
      </c>
      <c r="DM84" s="140">
        <f>[1]!i_dq_close(DM$2,DK84)</f>
        <v>4574.9247999999998</v>
      </c>
      <c r="DN84" s="111">
        <v>3.3328000000000002</v>
      </c>
      <c r="DQ84" s="66">
        <v>44767</v>
      </c>
      <c r="DR84" s="21" t="s">
        <v>638</v>
      </c>
      <c r="DS84" s="140">
        <f>[1]!i_dq_close(DS$2,DQ84)</f>
        <v>416.9502</v>
      </c>
      <c r="DT84" s="111">
        <v>2.0186999999999999</v>
      </c>
      <c r="DW84" s="66">
        <v>44763</v>
      </c>
      <c r="DX84" s="21" t="s">
        <v>638</v>
      </c>
      <c r="DY84" s="140">
        <f>[1]!i_dq_close(DY$2,DW84)</f>
        <v>20574.63</v>
      </c>
      <c r="DZ84" s="111">
        <v>2.1440000000000001</v>
      </c>
      <c r="EC84" s="49">
        <v>44736</v>
      </c>
      <c r="ED84" s="21" t="s">
        <v>570</v>
      </c>
      <c r="EE84" s="140">
        <f>[1]!i_dq_close(EE$2,EC84)</f>
        <v>4719.8293000000003</v>
      </c>
      <c r="EF84">
        <v>1.181</v>
      </c>
      <c r="EI84" s="49">
        <v>44714</v>
      </c>
      <c r="EJ84" s="21" t="s">
        <v>570</v>
      </c>
      <c r="EK84" s="140">
        <f>[1]!i_dq_close(EK$2,EI84)</f>
        <v>21082.13</v>
      </c>
      <c r="EL84">
        <v>1.853</v>
      </c>
      <c r="EO84" s="49">
        <v>44680</v>
      </c>
      <c r="EP84" s="28" t="s">
        <v>334</v>
      </c>
      <c r="EQ84" s="140">
        <f>[1]!i_dq_close(EQ$2,EO84)</f>
        <v>4280.2806</v>
      </c>
      <c r="ER84">
        <v>0.86499999999999999</v>
      </c>
      <c r="EU84" s="49">
        <v>44672</v>
      </c>
      <c r="EV84" s="28" t="s">
        <v>334</v>
      </c>
      <c r="EW84" s="140">
        <f>[1]!i_dq_close(EW$2,EU84)</f>
        <v>4286.4796999999999</v>
      </c>
      <c r="EX84">
        <v>0.95830000000000004</v>
      </c>
      <c r="FA84" s="49">
        <v>44670</v>
      </c>
      <c r="FB84" s="28" t="s">
        <v>334</v>
      </c>
      <c r="FC84" s="140">
        <f>[1]!i_dq_close(FC$2,FA84)</f>
        <v>4458.6772000000001</v>
      </c>
      <c r="FD84">
        <v>0.92100000000000004</v>
      </c>
      <c r="FG84" s="49">
        <v>44665</v>
      </c>
      <c r="FH84" s="28" t="s">
        <v>334</v>
      </c>
      <c r="FI84" s="140">
        <f>[1]!i_dq_close(FI$2,FG84)</f>
        <v>4511.1783999999998</v>
      </c>
      <c r="FJ84">
        <v>1.0285</v>
      </c>
      <c r="FM84" s="49">
        <v>44663</v>
      </c>
      <c r="FN84" s="28" t="s">
        <v>334</v>
      </c>
      <c r="FO84" s="140">
        <f>[1]!i_dq_close(FO$2,FM84)</f>
        <v>4501.7223999999997</v>
      </c>
      <c r="FP84">
        <v>1.3419000000000001</v>
      </c>
      <c r="FS84" s="49">
        <v>44657</v>
      </c>
      <c r="FT84" s="28" t="s">
        <v>334</v>
      </c>
      <c r="FU84" s="140">
        <f>[1]!i_dq_close(FU$2,FS84)</f>
        <v>404.99209999999999</v>
      </c>
      <c r="FV84">
        <v>1.2161999999999999</v>
      </c>
      <c r="FY84" s="49">
        <v>44620</v>
      </c>
      <c r="FZ84" s="28" t="s">
        <v>348</v>
      </c>
      <c r="GA84" s="140">
        <f>[1]!i_dq_close(GA$2,FY84)</f>
        <v>4958.2712000000001</v>
      </c>
      <c r="GB84">
        <v>1.4763999999999999</v>
      </c>
      <c r="GE84" s="49">
        <v>44620</v>
      </c>
      <c r="GF84" s="28" t="s">
        <v>348</v>
      </c>
      <c r="GG84" s="140">
        <f>[1]!i_dq_close(GG$2,GE84)</f>
        <v>3032.4297000000001</v>
      </c>
      <c r="GH84">
        <v>0.95899999999999996</v>
      </c>
      <c r="GK84" s="49">
        <v>44599</v>
      </c>
      <c r="GL84" s="28" t="s">
        <v>348</v>
      </c>
      <c r="GM84" s="140">
        <f>[1]!i_dq_close(GM$2,GK84)</f>
        <v>4970.5223999999998</v>
      </c>
      <c r="GN84">
        <v>5.274</v>
      </c>
      <c r="GQ84" s="49">
        <v>44578</v>
      </c>
      <c r="GR84" s="20" t="s">
        <v>346</v>
      </c>
      <c r="GS84" s="140">
        <f>[1]!i_dq_close(GS$2,GQ84)</f>
        <v>24218.03</v>
      </c>
      <c r="GT84">
        <v>1.0185</v>
      </c>
      <c r="GW84" s="49">
        <v>44578</v>
      </c>
      <c r="GX84" s="21" t="s">
        <v>346</v>
      </c>
      <c r="GY84" s="140">
        <f>[1]!i_dq_close(GY$2,GW84)</f>
        <v>5163.9111999999996</v>
      </c>
      <c r="GZ84">
        <v>2.6427999999999998</v>
      </c>
      <c r="HC84" s="49">
        <v>44567</v>
      </c>
      <c r="HD84" s="21" t="s">
        <v>346</v>
      </c>
      <c r="HE84" s="140">
        <f>[1]!i_dq_close(HE$2,HC84)</f>
        <v>5218.3386</v>
      </c>
      <c r="HF84">
        <v>5.77</v>
      </c>
      <c r="HI84" s="49">
        <v>44540</v>
      </c>
      <c r="HJ84" s="141" t="s">
        <v>336</v>
      </c>
      <c r="HK84" s="140">
        <f>[1]!i_dq_close(HK$2,HI84)</f>
        <v>23995.72</v>
      </c>
      <c r="HL84">
        <v>0.95</v>
      </c>
      <c r="HO84" s="58">
        <v>44490</v>
      </c>
      <c r="HP84" s="20" t="s">
        <v>341</v>
      </c>
      <c r="HQ84" s="140">
        <f>[1]!i_dq_close(HQ$2,HO84)</f>
        <v>5285.3971000000001</v>
      </c>
      <c r="HR84" s="21">
        <v>1.4104000000000001</v>
      </c>
      <c r="HS84" s="33"/>
      <c r="HU84" s="58">
        <v>44943</v>
      </c>
      <c r="HV84" s="67" t="s">
        <v>1626</v>
      </c>
      <c r="HW84" s="140">
        <f>[1]!i_dq_close(HW$2,HU84)</f>
        <v>4466.5456000000004</v>
      </c>
      <c r="HX84" s="21">
        <v>1.635</v>
      </c>
      <c r="HY84" s="33"/>
      <c r="IA84" s="58">
        <v>44959</v>
      </c>
      <c r="IB84" s="141" t="s">
        <v>1632</v>
      </c>
      <c r="IC84" s="140">
        <f>[1]!i_dq_close(IC$2,IA84)</f>
        <v>4545.3834999999999</v>
      </c>
      <c r="ID84" s="21">
        <v>1.054</v>
      </c>
      <c r="IE84" s="33"/>
      <c r="IG84" s="58"/>
      <c r="IH84" s="20"/>
      <c r="II84" s="140"/>
      <c r="IJ84" s="21"/>
      <c r="IK84" s="33"/>
      <c r="IM84" s="58"/>
      <c r="IN84" s="20"/>
      <c r="IO84" s="140"/>
      <c r="IP84" s="21"/>
      <c r="IQ84" s="33"/>
      <c r="IS84" s="58"/>
      <c r="IT84" s="20"/>
      <c r="IU84" s="140"/>
      <c r="IV84" s="21"/>
      <c r="IW84" s="33"/>
      <c r="IY84" s="58"/>
      <c r="IZ84" s="20"/>
      <c r="JA84" s="140"/>
      <c r="JB84" s="21"/>
      <c r="JC84" s="33"/>
      <c r="JE84" s="58"/>
      <c r="JF84" s="20"/>
      <c r="JG84" s="140"/>
      <c r="JH84" s="21"/>
      <c r="JI84" s="33"/>
      <c r="JK84" s="66"/>
      <c r="JL84" s="21"/>
      <c r="JM84" s="140"/>
      <c r="JN84" s="111"/>
      <c r="JQ84" s="66"/>
      <c r="JR84" s="21"/>
      <c r="JS84" s="140"/>
      <c r="JT84" s="111"/>
      <c r="JW84" s="66"/>
      <c r="JX84" s="21"/>
      <c r="JY84" s="140"/>
      <c r="JZ84" s="111"/>
      <c r="KC84" s="66"/>
      <c r="KD84" s="21"/>
      <c r="KE84" s="140"/>
      <c r="KF84" s="111"/>
      <c r="KI84" s="66"/>
      <c r="KJ84" s="21"/>
      <c r="KK84" s="140"/>
      <c r="KL84" s="111"/>
      <c r="KO84" s="66"/>
      <c r="KP84" s="21"/>
      <c r="KQ84" s="140"/>
      <c r="KR84" s="111"/>
      <c r="KU84" s="66"/>
      <c r="KV84" s="21"/>
      <c r="KW84" s="140"/>
      <c r="KX84" s="111"/>
      <c r="LA84" s="66"/>
      <c r="LB84" s="21"/>
      <c r="LC84" s="140"/>
      <c r="LD84" s="111"/>
      <c r="LG84" s="66"/>
      <c r="LH84" s="21"/>
      <c r="LI84" s="140"/>
      <c r="LJ84" s="111"/>
      <c r="LM84" s="66"/>
      <c r="LN84" s="21"/>
      <c r="LO84" s="140"/>
      <c r="LP84" s="111"/>
      <c r="LS84" s="66"/>
      <c r="LT84" s="21"/>
      <c r="LU84" s="140"/>
      <c r="LV84" s="111"/>
      <c r="LY84" s="66"/>
      <c r="LZ84" s="21"/>
      <c r="MA84" s="140"/>
      <c r="MB84" s="111"/>
      <c r="ME84" s="66"/>
      <c r="MF84" s="21"/>
      <c r="MG84" s="140"/>
      <c r="MH84" s="111"/>
      <c r="MK84" s="66"/>
      <c r="ML84" s="21"/>
      <c r="MM84" s="140"/>
      <c r="MN84" s="111"/>
      <c r="MQ84" s="66"/>
      <c r="MR84" s="21"/>
      <c r="MS84" s="140"/>
      <c r="MT84" s="111"/>
      <c r="MW84" s="66"/>
      <c r="MX84" s="21"/>
      <c r="MY84" s="140"/>
      <c r="MZ84" s="111"/>
      <c r="NC84" s="66"/>
      <c r="ND84" s="21"/>
      <c r="NE84" s="140"/>
      <c r="NF84" s="111"/>
      <c r="NI84" s="66"/>
      <c r="NJ84" s="21"/>
      <c r="NK84" s="140"/>
      <c r="NL84" s="111"/>
      <c r="NO84" s="66"/>
      <c r="NP84" s="21"/>
      <c r="NQ84" s="140"/>
      <c r="NR84" s="111"/>
      <c r="NU84" s="66"/>
      <c r="NV84" s="21"/>
      <c r="NW84" s="140"/>
      <c r="NX84" s="111"/>
      <c r="OA84" s="66"/>
      <c r="OB84" s="21"/>
      <c r="OC84" s="140"/>
      <c r="OD84" s="111"/>
      <c r="OG84" s="66"/>
      <c r="OH84" s="21"/>
      <c r="OI84" s="140"/>
      <c r="OJ84" s="111"/>
      <c r="OM84" s="66"/>
      <c r="ON84" s="21"/>
      <c r="OO84" s="140"/>
      <c r="OP84" s="111"/>
      <c r="OS84" s="66"/>
      <c r="OT84" s="21"/>
      <c r="OU84" s="140"/>
      <c r="OV84" s="111"/>
      <c r="OY84" s="66"/>
      <c r="OZ84" s="21"/>
      <c r="PA84" s="140"/>
      <c r="PB84" s="111"/>
    </row>
    <row r="85" spans="1:418">
      <c r="A85" s="52">
        <v>43983</v>
      </c>
      <c r="B85" s="52" t="s">
        <v>338</v>
      </c>
      <c r="C85" s="262">
        <f>[1]!i_dq_close(C$2,A85)</f>
        <v>4237.067</v>
      </c>
      <c r="D85" s="263">
        <v>1.3120000000000001</v>
      </c>
      <c r="E85" s="263"/>
      <c r="G85" s="49">
        <v>44644</v>
      </c>
      <c r="H85" s="28" t="s">
        <v>337</v>
      </c>
      <c r="I85" s="140">
        <f>[1]!i_dq_close(I$2,G85)</f>
        <v>0</v>
      </c>
      <c r="J85">
        <v>0.94799999999999995</v>
      </c>
      <c r="M85" s="66">
        <v>44935</v>
      </c>
      <c r="N85" s="21" t="s">
        <v>1626</v>
      </c>
      <c r="O85" s="140">
        <f>[1]!i_dq_close(O$2,M85)</f>
        <v>4349.1992</v>
      </c>
      <c r="P85" s="111">
        <v>1.286</v>
      </c>
      <c r="S85" s="66">
        <v>44914</v>
      </c>
      <c r="T85" s="21" t="s">
        <v>1624</v>
      </c>
      <c r="U85" s="140">
        <f>[1]!i_dq_close(U$2,S85)</f>
        <v>4233.2809999999999</v>
      </c>
      <c r="V85" s="111">
        <v>0.9546</v>
      </c>
      <c r="Y85" s="66">
        <v>44910</v>
      </c>
      <c r="Z85" s="21" t="s">
        <v>1624</v>
      </c>
      <c r="AA85" s="140">
        <f>[1]!i_dq_close(AA$2,Y85)</f>
        <v>398.73099999999999</v>
      </c>
      <c r="AB85" s="111">
        <v>1.1405000000000001</v>
      </c>
      <c r="AE85" s="66">
        <v>44895</v>
      </c>
      <c r="AF85" s="21" t="s">
        <v>1630</v>
      </c>
      <c r="AG85" s="140">
        <f>[1]!i_dq_close(AG$2,AE85)</f>
        <v>4239.9952000000003</v>
      </c>
      <c r="AH85" s="111">
        <v>2.4005999999999998</v>
      </c>
      <c r="AI85" s="45">
        <v>923488.94</v>
      </c>
      <c r="AK85" s="66">
        <v>44893</v>
      </c>
      <c r="AL85" s="21" t="s">
        <v>1630</v>
      </c>
      <c r="AM85" s="140">
        <f>[1]!i_dq_close(AM$2,AK85)</f>
        <v>4124.2883000000002</v>
      </c>
      <c r="AN85" s="111">
        <v>0.90800000000000003</v>
      </c>
      <c r="AO85" s="33">
        <v>1122964.6299999999</v>
      </c>
      <c r="AQ85" s="66">
        <v>44880</v>
      </c>
      <c r="AR85" s="21" t="s">
        <v>1630</v>
      </c>
      <c r="AS85" s="140">
        <f>[1]!i_dq_close(AS$2,AQ85)</f>
        <v>4264.8360000000002</v>
      </c>
      <c r="AT85" s="111">
        <v>1.9374</v>
      </c>
      <c r="AW85" s="66">
        <v>44875</v>
      </c>
      <c r="AX85" s="21" t="s">
        <v>1630</v>
      </c>
      <c r="AY85" s="140">
        <f>[1]!i_dq_close(AY$2,AW85)</f>
        <v>404.79410000000001</v>
      </c>
      <c r="AZ85" s="111">
        <v>0.98640000000000005</v>
      </c>
      <c r="BC85" s="66">
        <v>44875</v>
      </c>
      <c r="BD85" s="21" t="s">
        <v>1630</v>
      </c>
      <c r="BE85" s="140">
        <f>[1]!i_dq_close(BE$2,BC85)</f>
        <v>4091.6007</v>
      </c>
      <c r="BF85" s="111">
        <v>1.0015000000000001</v>
      </c>
      <c r="BI85" s="66">
        <v>44860</v>
      </c>
      <c r="BJ85" s="21" t="s">
        <v>1621</v>
      </c>
      <c r="BK85" s="140">
        <f>[1]!i_dq_close(BK$2,BI85)</f>
        <v>4047.0933</v>
      </c>
      <c r="BL85" s="111">
        <v>2.2120000000000002</v>
      </c>
      <c r="BO85" s="66">
        <v>44854</v>
      </c>
      <c r="BP85" s="21" t="s">
        <v>1621</v>
      </c>
      <c r="BQ85" s="140">
        <f>[1]!i_dq_close(BQ$2,BO85)</f>
        <v>4123.0456999999997</v>
      </c>
      <c r="BR85" s="111">
        <v>1.508</v>
      </c>
      <c r="BU85" s="66">
        <v>44852</v>
      </c>
      <c r="BV85" s="21" t="s">
        <v>1621</v>
      </c>
      <c r="BW85" s="140">
        <f>[1]!i_dq_close(BW$2,BU85)</f>
        <v>410.84199999999998</v>
      </c>
      <c r="BX85" s="111">
        <v>1.1467000000000001</v>
      </c>
      <c r="CA85" s="66">
        <v>44848</v>
      </c>
      <c r="CB85" s="21" t="s">
        <v>1621</v>
      </c>
      <c r="CC85" s="140">
        <f>[1]!i_dq_close(CC$2,CA85)</f>
        <v>4198.8639999999996</v>
      </c>
      <c r="CD85" s="111">
        <v>1.1013999999999999</v>
      </c>
      <c r="CG85" s="66">
        <v>44820</v>
      </c>
      <c r="CH85" s="21" t="s">
        <v>1622</v>
      </c>
      <c r="CI85" s="140">
        <f>[1]!i_dq_close(CI$2,CG85)</f>
        <v>4269.1180000000004</v>
      </c>
      <c r="CJ85" s="111">
        <v>1.4487000000000001</v>
      </c>
      <c r="CM85" s="66">
        <v>44809</v>
      </c>
      <c r="CN85" s="21" t="s">
        <v>1622</v>
      </c>
      <c r="CO85" s="140">
        <f>[1]!i_dq_close(CO$2,CM85)</f>
        <v>19225.7</v>
      </c>
      <c r="CP85" s="111">
        <v>0.96599999999999997</v>
      </c>
      <c r="CS85" s="66">
        <v>44791</v>
      </c>
      <c r="CT85" s="21" t="s">
        <v>1623</v>
      </c>
      <c r="CU85" s="140">
        <f>[1]!i_dq_close(CU$2,CS85)</f>
        <v>427.77480000000003</v>
      </c>
      <c r="CV85" s="111">
        <v>1.0720000000000001</v>
      </c>
      <c r="CY85" s="66">
        <v>44785</v>
      </c>
      <c r="CZ85" s="21" t="s">
        <v>1623</v>
      </c>
      <c r="DA85" s="140">
        <f>[1]!i_dq_close(DA$2,CY85)</f>
        <v>4563.0582000000004</v>
      </c>
      <c r="DB85" s="111">
        <v>5.5227000000000004</v>
      </c>
      <c r="DE85" s="66">
        <v>44771</v>
      </c>
      <c r="DF85" s="21" t="s">
        <v>638</v>
      </c>
      <c r="DG85" s="140">
        <f>[1]!i_dq_close(DG$2,DE85)</f>
        <v>4523.3149000000003</v>
      </c>
      <c r="DH85" s="111">
        <v>3.625</v>
      </c>
      <c r="DK85" s="66">
        <v>44770</v>
      </c>
      <c r="DL85" s="21" t="s">
        <v>638</v>
      </c>
      <c r="DM85" s="140">
        <f>[1]!i_dq_close(DM$2,DK85)</f>
        <v>4578.2821999999996</v>
      </c>
      <c r="DN85" s="111">
        <v>3.3142999999999998</v>
      </c>
      <c r="DQ85" s="66">
        <v>44768</v>
      </c>
      <c r="DR85" s="21" t="s">
        <v>638</v>
      </c>
      <c r="DS85" s="140">
        <f>[1]!i_dq_close(DS$2,DQ85)</f>
        <v>419.5813</v>
      </c>
      <c r="DT85" s="111">
        <v>2.0301999999999998</v>
      </c>
      <c r="DW85" s="66">
        <v>44764</v>
      </c>
      <c r="DX85" s="21" t="s">
        <v>638</v>
      </c>
      <c r="DY85" s="140">
        <f>[1]!i_dq_close(DY$2,DW85)</f>
        <v>20609.14</v>
      </c>
      <c r="DZ85" s="111">
        <v>2.137</v>
      </c>
      <c r="EC85" s="49">
        <v>44739</v>
      </c>
      <c r="ED85" s="21" t="s">
        <v>570</v>
      </c>
      <c r="EE85" s="140">
        <f>[1]!i_dq_close(EE$2,EC85)</f>
        <v>4767.2349000000004</v>
      </c>
      <c r="EF85">
        <v>1.1950000000000001</v>
      </c>
      <c r="EI85" s="49">
        <v>44718</v>
      </c>
      <c r="EJ85" s="21" t="s">
        <v>570</v>
      </c>
      <c r="EK85" s="140">
        <f>[1]!i_dq_close(EK$2,EI85)</f>
        <v>21653.9</v>
      </c>
      <c r="EL85">
        <v>1.871</v>
      </c>
      <c r="EO85" s="49">
        <v>44686</v>
      </c>
      <c r="EP85" s="28" t="s">
        <v>345</v>
      </c>
      <c r="EQ85" s="140">
        <f>[1]!i_dq_close(EQ$2,EO85)</f>
        <v>4285.5617000000002</v>
      </c>
      <c r="ER85">
        <v>0.879</v>
      </c>
      <c r="EU85" s="49">
        <v>44673</v>
      </c>
      <c r="EV85" s="28" t="s">
        <v>334</v>
      </c>
      <c r="EW85" s="140">
        <f>[1]!i_dq_close(EW$2,EU85)</f>
        <v>4297.5173999999997</v>
      </c>
      <c r="EX85">
        <v>0.95630000000000004</v>
      </c>
      <c r="FA85" s="49">
        <v>44671</v>
      </c>
      <c r="FB85" s="28" t="s">
        <v>334</v>
      </c>
      <c r="FC85" s="140">
        <f>[1]!i_dq_close(FC$2,FA85)</f>
        <v>4382.4022000000004</v>
      </c>
      <c r="FD85">
        <v>0.91800000000000004</v>
      </c>
      <c r="FG85" s="49">
        <v>44666</v>
      </c>
      <c r="FH85" s="28" t="s">
        <v>334</v>
      </c>
      <c r="FI85" s="140">
        <f>[1]!i_dq_close(FI$2,FG85)</f>
        <v>4499.1529</v>
      </c>
      <c r="FJ85">
        <v>1.0261</v>
      </c>
      <c r="FM85" s="49">
        <v>44664</v>
      </c>
      <c r="FN85" s="28" t="s">
        <v>334</v>
      </c>
      <c r="FO85" s="140">
        <f>[1]!i_dq_close(FO$2,FM85)</f>
        <v>4454.2791999999999</v>
      </c>
      <c r="FP85">
        <v>1.3671</v>
      </c>
      <c r="FS85" s="49">
        <v>44658</v>
      </c>
      <c r="FT85" s="28" t="s">
        <v>334</v>
      </c>
      <c r="FU85" s="140">
        <f>[1]!i_dq_close(FU$2,FS85)</f>
        <v>401.84010000000001</v>
      </c>
      <c r="FV85">
        <v>1.1987000000000001</v>
      </c>
      <c r="FY85" s="49">
        <v>44621</v>
      </c>
      <c r="FZ85" s="28" t="s">
        <v>350</v>
      </c>
      <c r="GA85" s="140">
        <f>[1]!i_dq_close(GA$2,FY85)</f>
        <v>4993.1322</v>
      </c>
      <c r="GB85">
        <v>1.4911000000000001</v>
      </c>
      <c r="GE85" s="49">
        <v>44621</v>
      </c>
      <c r="GF85" s="28" t="s">
        <v>350</v>
      </c>
      <c r="GG85" s="140">
        <f>[1]!i_dq_close(GG$2,GE85)</f>
        <v>3038.1448999999998</v>
      </c>
      <c r="GH85">
        <v>0.96509999999999996</v>
      </c>
      <c r="GK85" s="49">
        <v>44600</v>
      </c>
      <c r="GL85" s="28" t="s">
        <v>348</v>
      </c>
      <c r="GM85" s="140">
        <f>[1]!i_dq_close(GM$2,GK85)</f>
        <v>4961.1742000000004</v>
      </c>
      <c r="GN85">
        <v>5.2839999999999998</v>
      </c>
      <c r="GQ85" s="49">
        <v>44579</v>
      </c>
      <c r="GR85" s="20" t="s">
        <v>346</v>
      </c>
      <c r="GS85" s="140">
        <f>[1]!i_dq_close(GS$2,GQ85)</f>
        <v>24112.78</v>
      </c>
      <c r="GT85">
        <v>1.0235000000000001</v>
      </c>
      <c r="GW85" s="49">
        <v>44579</v>
      </c>
      <c r="GX85" s="21" t="s">
        <v>346</v>
      </c>
      <c r="GY85" s="140">
        <f>[1]!i_dq_close(GY$2,GW85)</f>
        <v>5202.6602999999996</v>
      </c>
      <c r="GZ85">
        <v>2.6480000000000001</v>
      </c>
      <c r="HC85" s="49">
        <v>44568</v>
      </c>
      <c r="HD85" s="21" t="s">
        <v>346</v>
      </c>
      <c r="HE85" s="140">
        <f>[1]!i_dq_close(HE$2,HC85)</f>
        <v>5212.2539999999999</v>
      </c>
      <c r="HF85">
        <v>5.65</v>
      </c>
      <c r="HI85" s="49">
        <v>44543</v>
      </c>
      <c r="HJ85" s="141" t="s">
        <v>336</v>
      </c>
      <c r="HK85" s="140">
        <f>[1]!i_dq_close(HK$2,HI85)</f>
        <v>23954.58</v>
      </c>
      <c r="HL85">
        <v>0.93400000000000005</v>
      </c>
      <c r="HO85" s="58">
        <v>44491</v>
      </c>
      <c r="HP85" s="20" t="s">
        <v>341</v>
      </c>
      <c r="HQ85" s="140">
        <f>[1]!i_dq_close(HQ$2,HO85)</f>
        <v>5298.2101000000002</v>
      </c>
      <c r="HR85" s="21">
        <v>1.4195</v>
      </c>
      <c r="HS85" s="33"/>
      <c r="HU85" s="58">
        <v>44944</v>
      </c>
      <c r="HV85" s="67" t="s">
        <v>1626</v>
      </c>
      <c r="HW85" s="140">
        <f>[1]!i_dq_close(HW$2,HU85)</f>
        <v>4464.3689999999997</v>
      </c>
      <c r="HX85" s="21">
        <v>1.6339999999999999</v>
      </c>
      <c r="HY85" s="33"/>
      <c r="IA85" s="58">
        <v>44960</v>
      </c>
      <c r="IB85" s="141" t="s">
        <v>1632</v>
      </c>
      <c r="IC85" s="140">
        <f>[1]!i_dq_close(IC$2,IA85)</f>
        <v>4508.5767999999998</v>
      </c>
      <c r="ID85" s="21">
        <v>1.05</v>
      </c>
      <c r="IE85" s="33"/>
      <c r="IG85" s="58"/>
      <c r="IH85" s="20"/>
      <c r="II85" s="140"/>
      <c r="IJ85" s="21"/>
      <c r="IK85" s="33"/>
      <c r="IM85" s="58"/>
      <c r="IN85" s="20"/>
      <c r="IO85" s="140"/>
      <c r="IP85" s="21"/>
      <c r="IQ85" s="33"/>
      <c r="IS85" s="58"/>
      <c r="IT85" s="20"/>
      <c r="IU85" s="140"/>
      <c r="IV85" s="21"/>
      <c r="IW85" s="33"/>
      <c r="IY85" s="58"/>
      <c r="IZ85" s="20"/>
      <c r="JA85" s="140"/>
      <c r="JB85" s="21"/>
      <c r="JC85" s="33"/>
      <c r="JE85" s="58"/>
      <c r="JF85" s="20"/>
      <c r="JG85" s="140"/>
      <c r="JH85" s="21"/>
      <c r="JI85" s="33"/>
      <c r="JK85" s="66"/>
      <c r="JL85" s="21"/>
      <c r="JM85" s="140"/>
      <c r="JN85" s="111"/>
      <c r="JQ85" s="66"/>
      <c r="JR85" s="21"/>
      <c r="JS85" s="140"/>
      <c r="JT85" s="111"/>
      <c r="JW85" s="66"/>
      <c r="JX85" s="21"/>
      <c r="JY85" s="140"/>
      <c r="JZ85" s="111"/>
      <c r="KC85" s="66"/>
      <c r="KD85" s="21"/>
      <c r="KE85" s="140"/>
      <c r="KF85" s="111"/>
      <c r="KI85" s="66"/>
      <c r="KJ85" s="21"/>
      <c r="KK85" s="140"/>
      <c r="KL85" s="111"/>
      <c r="KO85" s="66"/>
      <c r="KP85" s="21"/>
      <c r="KQ85" s="140"/>
      <c r="KR85" s="111"/>
      <c r="KU85" s="66"/>
      <c r="KV85" s="21"/>
      <c r="KW85" s="140"/>
      <c r="KX85" s="111"/>
      <c r="LA85" s="66"/>
      <c r="LB85" s="21"/>
      <c r="LC85" s="140"/>
      <c r="LD85" s="111"/>
      <c r="LG85" s="66"/>
      <c r="LH85" s="21"/>
      <c r="LI85" s="140"/>
      <c r="LJ85" s="111"/>
      <c r="LM85" s="66"/>
      <c r="LN85" s="21"/>
      <c r="LO85" s="140"/>
      <c r="LP85" s="111"/>
      <c r="LS85" s="66"/>
      <c r="LT85" s="21"/>
      <c r="LU85" s="140"/>
      <c r="LV85" s="111"/>
      <c r="LY85" s="66"/>
      <c r="LZ85" s="21"/>
      <c r="MA85" s="140"/>
      <c r="MB85" s="111"/>
      <c r="ME85" s="66"/>
      <c r="MF85" s="21"/>
      <c r="MG85" s="140"/>
      <c r="MH85" s="111"/>
      <c r="MK85" s="66"/>
      <c r="ML85" s="21"/>
      <c r="MM85" s="140"/>
      <c r="MN85" s="111"/>
      <c r="MQ85" s="66"/>
      <c r="MR85" s="21"/>
      <c r="MS85" s="140"/>
      <c r="MT85" s="111"/>
      <c r="MW85" s="66"/>
      <c r="MX85" s="21"/>
      <c r="MY85" s="140"/>
      <c r="MZ85" s="111"/>
      <c r="NC85" s="66"/>
      <c r="ND85" s="21"/>
      <c r="NE85" s="140"/>
      <c r="NF85" s="111"/>
      <c r="NI85" s="66"/>
      <c r="NJ85" s="21"/>
      <c r="NK85" s="140"/>
      <c r="NL85" s="111"/>
      <c r="NO85" s="66"/>
      <c r="NP85" s="21"/>
      <c r="NQ85" s="140"/>
      <c r="NR85" s="111"/>
      <c r="NU85" s="66"/>
      <c r="NV85" s="21"/>
      <c r="NW85" s="140"/>
      <c r="NX85" s="111"/>
      <c r="OA85" s="66"/>
      <c r="OB85" s="21"/>
      <c r="OC85" s="140"/>
      <c r="OD85" s="111"/>
      <c r="OG85" s="66"/>
      <c r="OH85" s="21"/>
      <c r="OI85" s="140"/>
      <c r="OJ85" s="111"/>
      <c r="OM85" s="66"/>
      <c r="ON85" s="21"/>
      <c r="OO85" s="140"/>
      <c r="OP85" s="111"/>
      <c r="OS85" s="66"/>
      <c r="OT85" s="21"/>
      <c r="OU85" s="140"/>
      <c r="OV85" s="111"/>
      <c r="OY85" s="66"/>
      <c r="OZ85" s="21"/>
      <c r="PA85" s="140"/>
      <c r="PB85" s="111"/>
    </row>
    <row r="86" spans="1:418">
      <c r="A86" s="52">
        <v>43984</v>
      </c>
      <c r="B86" s="52" t="s">
        <v>338</v>
      </c>
      <c r="C86" s="262">
        <f>[1]!i_dq_close(C$2,A86)</f>
        <v>4246.2223999999997</v>
      </c>
      <c r="D86" s="263">
        <v>1.3109999999999999</v>
      </c>
      <c r="E86" s="263"/>
      <c r="G86" s="49">
        <v>44645</v>
      </c>
      <c r="H86" s="28" t="s">
        <v>337</v>
      </c>
      <c r="I86" s="140">
        <f>[1]!i_dq_close(I$2,G86)</f>
        <v>0</v>
      </c>
      <c r="J86">
        <v>0.91800000000000004</v>
      </c>
      <c r="M86" s="66">
        <v>44936</v>
      </c>
      <c r="N86" s="21" t="s">
        <v>1626</v>
      </c>
      <c r="O86" s="140">
        <f>[1]!i_dq_close(O$2,M86)</f>
        <v>4354.2322999999997</v>
      </c>
      <c r="P86" s="111">
        <v>1.2869999999999999</v>
      </c>
      <c r="S86" s="66">
        <v>44915</v>
      </c>
      <c r="T86" s="21" t="s">
        <v>1624</v>
      </c>
      <c r="U86" s="140">
        <f>[1]!i_dq_close(U$2,S86)</f>
        <v>4170.6633000000002</v>
      </c>
      <c r="V86" s="111">
        <v>0.9496</v>
      </c>
      <c r="Y86" s="66">
        <v>44911</v>
      </c>
      <c r="Z86" s="21" t="s">
        <v>1624</v>
      </c>
      <c r="AA86" s="140">
        <f>[1]!i_dq_close(AA$2,Y86)</f>
        <v>396.3888</v>
      </c>
      <c r="AB86" s="111">
        <v>1.1338999999999999</v>
      </c>
      <c r="AE86" s="66">
        <v>44896</v>
      </c>
      <c r="AF86" s="21" t="s">
        <v>336</v>
      </c>
      <c r="AG86" s="140">
        <f>[1]!i_dq_close(AG$2,AE86)</f>
        <v>4279.3801999999996</v>
      </c>
      <c r="AH86" s="111">
        <v>2.4272</v>
      </c>
      <c r="AI86" s="45">
        <v>923488.94</v>
      </c>
      <c r="AK86" s="66">
        <v>44894</v>
      </c>
      <c r="AL86" s="21" t="s">
        <v>1630</v>
      </c>
      <c r="AM86" s="140">
        <f>[1]!i_dq_close(AM$2,AK86)</f>
        <v>4237.5962</v>
      </c>
      <c r="AN86" s="111">
        <v>0.93500000000000005</v>
      </c>
      <c r="AO86" s="33">
        <v>1122964.6299999999</v>
      </c>
      <c r="AQ86" s="66">
        <v>44881</v>
      </c>
      <c r="AR86" s="21" t="s">
        <v>1630</v>
      </c>
      <c r="AS86" s="140">
        <f>[1]!i_dq_close(AS$2,AQ86)</f>
        <v>4233.2835999999998</v>
      </c>
      <c r="AT86" s="111">
        <v>1.9407000000000001</v>
      </c>
      <c r="AW86" s="66">
        <v>44876</v>
      </c>
      <c r="AX86" s="21" t="s">
        <v>1630</v>
      </c>
      <c r="AY86" s="140">
        <f>[1]!i_dq_close(AY$2,AW86)</f>
        <v>408.33</v>
      </c>
      <c r="AZ86" s="111">
        <v>0.98950000000000005</v>
      </c>
      <c r="BC86" s="66">
        <v>44876</v>
      </c>
      <c r="BD86" s="21" t="s">
        <v>1630</v>
      </c>
      <c r="BE86" s="140">
        <f>[1]!i_dq_close(BE$2,BC86)</f>
        <v>4184.1625999999997</v>
      </c>
      <c r="BF86" s="111">
        <v>0.99919999999999998</v>
      </c>
      <c r="BI86" s="66">
        <v>44861</v>
      </c>
      <c r="BJ86" s="21" t="s">
        <v>1621</v>
      </c>
      <c r="BK86" s="140">
        <f>[1]!i_dq_close(BK$2,BI86)</f>
        <v>4024.5419999999999</v>
      </c>
      <c r="BL86" s="111">
        <v>2.2029999999999998</v>
      </c>
      <c r="BO86" s="66">
        <v>44855</v>
      </c>
      <c r="BP86" s="21" t="s">
        <v>1621</v>
      </c>
      <c r="BQ86" s="140">
        <f>[1]!i_dq_close(BQ$2,BO86)</f>
        <v>4114.6516000000001</v>
      </c>
      <c r="BR86" s="111">
        <v>1.506</v>
      </c>
      <c r="BU86" s="66">
        <v>44853</v>
      </c>
      <c r="BV86" s="21" t="s">
        <v>1621</v>
      </c>
      <c r="BW86" s="140">
        <f>[1]!i_dq_close(BW$2,BU86)</f>
        <v>409.22109999999998</v>
      </c>
      <c r="BX86" s="111">
        <v>1.1428</v>
      </c>
      <c r="CA86" s="66">
        <v>44851</v>
      </c>
      <c r="CB86" s="21" t="s">
        <v>1621</v>
      </c>
      <c r="CC86" s="140">
        <f>[1]!i_dq_close(CC$2,CA86)</f>
        <v>4209.5830999999998</v>
      </c>
      <c r="CD86" s="111">
        <v>1.1206</v>
      </c>
      <c r="CG86" s="66">
        <v>44823</v>
      </c>
      <c r="CH86" s="21" t="s">
        <v>1622</v>
      </c>
      <c r="CI86" s="140">
        <f>[1]!i_dq_close(CI$2,CG86)</f>
        <v>4257.9368999999997</v>
      </c>
      <c r="CJ86" s="111">
        <v>1.4430000000000001</v>
      </c>
      <c r="CM86" s="66">
        <v>44810</v>
      </c>
      <c r="CN86" s="21" t="s">
        <v>1622</v>
      </c>
      <c r="CO86" s="140">
        <f>[1]!i_dq_close(CO$2,CM86)</f>
        <v>19202.73</v>
      </c>
      <c r="CP86" s="111">
        <v>0.97499999999999998</v>
      </c>
      <c r="CS86" s="66">
        <v>44792</v>
      </c>
      <c r="CT86" s="21" t="s">
        <v>1623</v>
      </c>
      <c r="CU86" s="140">
        <f>[1]!i_dq_close(CU$2,CS86)</f>
        <v>425.16340000000002</v>
      </c>
      <c r="CV86" s="111">
        <v>1.0660000000000001</v>
      </c>
      <c r="CY86" s="66">
        <v>44788</v>
      </c>
      <c r="CZ86" s="21" t="s">
        <v>1623</v>
      </c>
      <c r="DA86" s="140">
        <f>[1]!i_dq_close(DA$2,CY86)</f>
        <v>4562.5023000000001</v>
      </c>
      <c r="DB86" s="111">
        <v>5.4787999999999997</v>
      </c>
      <c r="DE86" s="66">
        <v>44774</v>
      </c>
      <c r="DF86" s="21" t="s">
        <v>339</v>
      </c>
      <c r="DG86" s="140">
        <f>[1]!i_dq_close(DG$2,DE86)</f>
        <v>4547.9287999999997</v>
      </c>
      <c r="DH86" s="111">
        <v>3.6789999999999998</v>
      </c>
      <c r="DK86" s="66">
        <v>44771</v>
      </c>
      <c r="DL86" s="21" t="s">
        <v>638</v>
      </c>
      <c r="DM86" s="140">
        <f>[1]!i_dq_close(DM$2,DK86)</f>
        <v>4523.3149000000003</v>
      </c>
      <c r="DN86" s="111">
        <v>3.2751000000000001</v>
      </c>
      <c r="DQ86" s="66">
        <v>44769</v>
      </c>
      <c r="DR86" s="21" t="s">
        <v>638</v>
      </c>
      <c r="DS86" s="140">
        <f>[1]!i_dq_close(DS$2,DQ86)</f>
        <v>421.49</v>
      </c>
      <c r="DT86" s="111">
        <v>2.0526</v>
      </c>
      <c r="DW86" s="66">
        <v>44767</v>
      </c>
      <c r="DX86" s="21" t="s">
        <v>638</v>
      </c>
      <c r="DY86" s="140">
        <f>[1]!i_dq_close(DY$2,DW86)</f>
        <v>20562.939999999999</v>
      </c>
      <c r="DZ86" s="111">
        <v>2.149</v>
      </c>
      <c r="EC86" s="49">
        <v>44740</v>
      </c>
      <c r="ED86" s="21" t="s">
        <v>570</v>
      </c>
      <c r="EE86" s="140">
        <f>[1]!i_dq_close(EE$2,EC86)</f>
        <v>4821.6458000000002</v>
      </c>
      <c r="EF86">
        <v>1.214</v>
      </c>
      <c r="EI86" s="49">
        <v>44719</v>
      </c>
      <c r="EJ86" s="21" t="s">
        <v>570</v>
      </c>
      <c r="EK86" s="140">
        <f>[1]!i_dq_close(EK$2,EI86)</f>
        <v>21531.67</v>
      </c>
      <c r="EL86">
        <v>1.871</v>
      </c>
      <c r="EO86" s="49">
        <v>44687</v>
      </c>
      <c r="EP86" s="28" t="s">
        <v>345</v>
      </c>
      <c r="EQ86" s="140">
        <f>[1]!i_dq_close(EQ$2,EO86)</f>
        <v>4180.8346000000001</v>
      </c>
      <c r="ER86">
        <v>0.874</v>
      </c>
      <c r="EU86" s="49">
        <v>44676</v>
      </c>
      <c r="EV86" s="28" t="s">
        <v>334</v>
      </c>
      <c r="EW86" s="140">
        <f>[1]!i_dq_close(EW$2,EU86)</f>
        <v>4069.8868000000002</v>
      </c>
      <c r="EX86">
        <v>0.9506</v>
      </c>
      <c r="FA86" s="49">
        <v>44672</v>
      </c>
      <c r="FB86" s="28" t="s">
        <v>334</v>
      </c>
      <c r="FC86" s="140">
        <f>[1]!i_dq_close(FC$2,FA86)</f>
        <v>4286.4796999999999</v>
      </c>
      <c r="FD86">
        <v>0.91300000000000003</v>
      </c>
      <c r="FG86" s="49">
        <v>44669</v>
      </c>
      <c r="FH86" s="28" t="s">
        <v>334</v>
      </c>
      <c r="FI86" s="140">
        <f>[1]!i_dq_close(FI$2,FG86)</f>
        <v>4481.3445000000002</v>
      </c>
      <c r="FJ86">
        <v>1.0278</v>
      </c>
      <c r="FM86" s="49">
        <v>44665</v>
      </c>
      <c r="FN86" s="28" t="s">
        <v>334</v>
      </c>
      <c r="FO86" s="140">
        <f>[1]!i_dq_close(FO$2,FM86)</f>
        <v>4511.1783999999998</v>
      </c>
      <c r="FP86">
        <v>1.3751</v>
      </c>
      <c r="FS86" s="49">
        <v>44659</v>
      </c>
      <c r="FT86" s="28" t="s">
        <v>334</v>
      </c>
      <c r="FU86" s="140">
        <f>[1]!i_dq_close(FU$2,FS86)</f>
        <v>402.0154</v>
      </c>
      <c r="FV86">
        <v>1.1968000000000001</v>
      </c>
      <c r="FY86" s="49">
        <v>44622</v>
      </c>
      <c r="FZ86" s="28" t="s">
        <v>350</v>
      </c>
      <c r="GA86" s="140">
        <f>[1]!i_dq_close(GA$2,FY86)</f>
        <v>4959.5945000000002</v>
      </c>
      <c r="GB86">
        <v>1.4785999999999999</v>
      </c>
      <c r="GE86" s="49">
        <v>44622</v>
      </c>
      <c r="GF86" s="28" t="s">
        <v>350</v>
      </c>
      <c r="GG86" s="140">
        <f>[1]!i_dq_close(GG$2,GE86)</f>
        <v>3028.5589</v>
      </c>
      <c r="GH86">
        <v>0.96540000000000004</v>
      </c>
      <c r="GK86" s="49">
        <v>44601</v>
      </c>
      <c r="GL86" s="28" t="s">
        <v>348</v>
      </c>
      <c r="GM86" s="140">
        <f>[1]!i_dq_close(GM$2,GK86)</f>
        <v>5014.3158999999996</v>
      </c>
      <c r="GN86">
        <v>5.3170000000000002</v>
      </c>
      <c r="GQ86" s="49">
        <v>44580</v>
      </c>
      <c r="GR86" s="20" t="s">
        <v>346</v>
      </c>
      <c r="GS86" s="140">
        <f>[1]!i_dq_close(GS$2,GQ86)</f>
        <v>24127.85</v>
      </c>
      <c r="GT86">
        <v>1.022</v>
      </c>
      <c r="GW86" s="49">
        <v>44580</v>
      </c>
      <c r="GX86" s="21" t="s">
        <v>346</v>
      </c>
      <c r="GY86" s="140">
        <f>[1]!i_dq_close(GY$2,GW86)</f>
        <v>5167.8401000000003</v>
      </c>
      <c r="GZ86">
        <v>2.6429</v>
      </c>
      <c r="HC86" s="49">
        <v>44571</v>
      </c>
      <c r="HD86" s="21" t="s">
        <v>346</v>
      </c>
      <c r="HE86" s="140">
        <f>[1]!i_dq_close(HE$2,HC86)</f>
        <v>5232.8054000000002</v>
      </c>
      <c r="HF86">
        <v>5.6559999999999997</v>
      </c>
      <c r="HI86" s="49">
        <v>44544</v>
      </c>
      <c r="HJ86" s="141" t="s">
        <v>336</v>
      </c>
      <c r="HK86" s="140">
        <f>[1]!i_dq_close(HK$2,HI86)</f>
        <v>23635.95</v>
      </c>
      <c r="HL86">
        <v>0.92500000000000004</v>
      </c>
      <c r="HO86" s="58">
        <v>44494</v>
      </c>
      <c r="HP86" s="20" t="s">
        <v>341</v>
      </c>
      <c r="HQ86" s="140">
        <f>[1]!i_dq_close(HQ$2,HO86)</f>
        <v>5328.3279000000002</v>
      </c>
      <c r="HR86" s="21">
        <v>1.4149</v>
      </c>
      <c r="HS86" s="33"/>
      <c r="HU86" s="58">
        <v>44945</v>
      </c>
      <c r="HV86" s="67" t="s">
        <v>1626</v>
      </c>
      <c r="HW86" s="140">
        <f>[1]!i_dq_close(HW$2,HU86)</f>
        <v>4494.8031000000001</v>
      </c>
      <c r="HX86" s="21">
        <v>1.6339999999999999</v>
      </c>
      <c r="HY86" s="33"/>
      <c r="IA86" s="58">
        <v>44963</v>
      </c>
      <c r="IB86" s="141" t="s">
        <v>1632</v>
      </c>
      <c r="IC86" s="140">
        <f>[1]!i_dq_close(IC$2,IA86)</f>
        <v>4456.7232000000004</v>
      </c>
      <c r="ID86" s="21">
        <v>1.0509999999999999</v>
      </c>
      <c r="IE86" s="33"/>
      <c r="IG86" s="58"/>
      <c r="IH86" s="20"/>
      <c r="II86" s="140"/>
      <c r="IJ86" s="21"/>
      <c r="IK86" s="33"/>
      <c r="IM86" s="58"/>
      <c r="IN86" s="20"/>
      <c r="IO86" s="140"/>
      <c r="IP86" s="21"/>
      <c r="IQ86" s="33"/>
      <c r="IS86" s="58"/>
      <c r="IT86" s="20"/>
      <c r="IU86" s="140"/>
      <c r="IV86" s="21"/>
      <c r="IW86" s="33"/>
      <c r="IY86" s="58"/>
      <c r="IZ86" s="20"/>
      <c r="JA86" s="140"/>
      <c r="JB86" s="21"/>
      <c r="JC86" s="33"/>
      <c r="JE86" s="58"/>
      <c r="JF86" s="20"/>
      <c r="JG86" s="140"/>
      <c r="JH86" s="21"/>
      <c r="JI86" s="33"/>
      <c r="JK86" s="66"/>
      <c r="JL86" s="21"/>
      <c r="JM86" s="140"/>
      <c r="JN86" s="111"/>
      <c r="JQ86" s="66"/>
      <c r="JR86" s="21"/>
      <c r="JS86" s="140"/>
      <c r="JT86" s="111"/>
      <c r="JW86" s="66"/>
      <c r="JX86" s="21"/>
      <c r="JY86" s="140"/>
      <c r="JZ86" s="111"/>
      <c r="KC86" s="66"/>
      <c r="KD86" s="21"/>
      <c r="KE86" s="140"/>
      <c r="KF86" s="111"/>
      <c r="KI86" s="66"/>
      <c r="KJ86" s="21"/>
      <c r="KK86" s="140"/>
      <c r="KL86" s="111"/>
      <c r="KO86" s="66"/>
      <c r="KP86" s="21"/>
      <c r="KQ86" s="140"/>
      <c r="KR86" s="111"/>
      <c r="KU86" s="66"/>
      <c r="KV86" s="21"/>
      <c r="KW86" s="140"/>
      <c r="KX86" s="111"/>
      <c r="LA86" s="66"/>
      <c r="LB86" s="21"/>
      <c r="LC86" s="140"/>
      <c r="LD86" s="111"/>
      <c r="LG86" s="66"/>
      <c r="LH86" s="21"/>
      <c r="LI86" s="140"/>
      <c r="LJ86" s="111"/>
      <c r="LM86" s="66"/>
      <c r="LN86" s="21"/>
      <c r="LO86" s="140"/>
      <c r="LP86" s="111"/>
      <c r="LS86" s="66"/>
      <c r="LT86" s="21"/>
      <c r="LU86" s="140"/>
      <c r="LV86" s="111"/>
      <c r="LY86" s="66"/>
      <c r="LZ86" s="21"/>
      <c r="MA86" s="140"/>
      <c r="MB86" s="111"/>
      <c r="ME86" s="66"/>
      <c r="MF86" s="21"/>
      <c r="MG86" s="140"/>
      <c r="MH86" s="111"/>
      <c r="MK86" s="66"/>
      <c r="ML86" s="21"/>
      <c r="MM86" s="140"/>
      <c r="MN86" s="111"/>
      <c r="MQ86" s="66"/>
      <c r="MR86" s="21"/>
      <c r="MS86" s="140"/>
      <c r="MT86" s="111"/>
      <c r="MW86" s="66"/>
      <c r="MX86" s="21"/>
      <c r="MY86" s="140"/>
      <c r="MZ86" s="111"/>
      <c r="NC86" s="66"/>
      <c r="ND86" s="21"/>
      <c r="NE86" s="140"/>
      <c r="NF86" s="111"/>
      <c r="NI86" s="66"/>
      <c r="NJ86" s="21"/>
      <c r="NK86" s="140"/>
      <c r="NL86" s="111"/>
      <c r="NO86" s="66"/>
      <c r="NP86" s="21"/>
      <c r="NQ86" s="140"/>
      <c r="NR86" s="111"/>
      <c r="NU86" s="66"/>
      <c r="NV86" s="21"/>
      <c r="NW86" s="140"/>
      <c r="NX86" s="111"/>
      <c r="OA86" s="66"/>
      <c r="OB86" s="21"/>
      <c r="OC86" s="140"/>
      <c r="OD86" s="111"/>
      <c r="OG86" s="66"/>
      <c r="OH86" s="21"/>
      <c r="OI86" s="140"/>
      <c r="OJ86" s="111"/>
      <c r="OM86" s="66"/>
      <c r="ON86" s="21"/>
      <c r="OO86" s="140"/>
      <c r="OP86" s="111"/>
      <c r="OS86" s="66"/>
      <c r="OT86" s="21"/>
      <c r="OU86" s="140"/>
      <c r="OV86" s="111"/>
      <c r="OY86" s="66"/>
      <c r="OZ86" s="21"/>
      <c r="PA86" s="140"/>
      <c r="PB86" s="111"/>
    </row>
    <row r="87" spans="1:418">
      <c r="A87" s="52">
        <v>43985</v>
      </c>
      <c r="B87" s="52" t="s">
        <v>338</v>
      </c>
      <c r="C87" s="262">
        <f>[1]!i_dq_close(C$2,A87)</f>
        <v>4247.4173000000001</v>
      </c>
      <c r="D87" s="263">
        <v>1.3089999999999999</v>
      </c>
      <c r="E87" s="263"/>
      <c r="G87" s="49">
        <v>44648</v>
      </c>
      <c r="H87" s="28" t="s">
        <v>337</v>
      </c>
      <c r="I87" s="140">
        <f>[1]!i_dq_close(I$2,G87)</f>
        <v>0</v>
      </c>
      <c r="J87">
        <v>0.91700000000000004</v>
      </c>
      <c r="M87" s="66">
        <v>44937</v>
      </c>
      <c r="N87" s="21" t="s">
        <v>1626</v>
      </c>
      <c r="O87" s="140">
        <f>[1]!i_dq_close(O$2,M87)</f>
        <v>4341.9845999999998</v>
      </c>
      <c r="P87" s="111">
        <v>1.2829999999999999</v>
      </c>
      <c r="S87" s="66">
        <v>44916</v>
      </c>
      <c r="T87" s="21" t="s">
        <v>1624</v>
      </c>
      <c r="U87" s="140">
        <f>[1]!i_dq_close(U$2,S87)</f>
        <v>4166.0241999999998</v>
      </c>
      <c r="V87" s="111">
        <v>0.95130000000000003</v>
      </c>
      <c r="Y87" s="66">
        <v>44914</v>
      </c>
      <c r="Z87" s="21" t="s">
        <v>1624</v>
      </c>
      <c r="AA87" s="140">
        <f>[1]!i_dq_close(AA$2,Y87)</f>
        <v>392.92009999999999</v>
      </c>
      <c r="AB87" s="111">
        <v>1.1116999999999999</v>
      </c>
      <c r="AE87" s="66">
        <v>44897</v>
      </c>
      <c r="AF87" s="21" t="s">
        <v>1624</v>
      </c>
      <c r="AG87" s="140">
        <f>[1]!i_dq_close(AG$2,AE87)</f>
        <v>4256.7224999999999</v>
      </c>
      <c r="AH87" s="111">
        <v>2.4304000000000001</v>
      </c>
      <c r="AI87" s="45">
        <v>923488.94</v>
      </c>
      <c r="AK87" s="66">
        <v>44895</v>
      </c>
      <c r="AL87" s="21" t="s">
        <v>1630</v>
      </c>
      <c r="AM87" s="140">
        <f>[1]!i_dq_close(AM$2,AK87)</f>
        <v>4239.9952000000003</v>
      </c>
      <c r="AN87" s="111">
        <v>0.93</v>
      </c>
      <c r="AO87" s="33">
        <v>1122964.6299999999</v>
      </c>
      <c r="AQ87" s="66">
        <v>44882</v>
      </c>
      <c r="AR87" s="21" t="s">
        <v>1630</v>
      </c>
      <c r="AS87" s="140">
        <f>[1]!i_dq_close(AS$2,AQ87)</f>
        <v>4222.8145000000004</v>
      </c>
      <c r="AT87" s="111">
        <v>1.9386000000000001</v>
      </c>
      <c r="AW87" s="66">
        <v>44879</v>
      </c>
      <c r="AX87" s="21" t="s">
        <v>1630</v>
      </c>
      <c r="AY87" s="140">
        <f>[1]!i_dq_close(AY$2,AW87)</f>
        <v>406.3931</v>
      </c>
      <c r="AZ87" s="111">
        <v>0.98960000000000004</v>
      </c>
      <c r="BC87" s="66">
        <v>44879</v>
      </c>
      <c r="BD87" s="21" t="s">
        <v>1630</v>
      </c>
      <c r="BE87" s="140">
        <f>[1]!i_dq_close(BE$2,BC87)</f>
        <v>4187.0944</v>
      </c>
      <c r="BF87" s="111">
        <v>0.99299999999999999</v>
      </c>
      <c r="BI87" s="66">
        <v>44862</v>
      </c>
      <c r="BJ87" s="21" t="s">
        <v>1621</v>
      </c>
      <c r="BK87" s="140">
        <f>[1]!i_dq_close(BK$2,BI87)</f>
        <v>3918.9967999999999</v>
      </c>
      <c r="BL87" s="111">
        <v>2.1949999999999998</v>
      </c>
      <c r="BO87" s="66">
        <v>44858</v>
      </c>
      <c r="BP87" s="21" t="s">
        <v>1621</v>
      </c>
      <c r="BQ87" s="140">
        <f>[1]!i_dq_close(BQ$2,BO87)</f>
        <v>4014.5981000000002</v>
      </c>
      <c r="BR87" s="111">
        <v>1.508</v>
      </c>
      <c r="BU87" s="66">
        <v>44854</v>
      </c>
      <c r="BV87" s="21" t="s">
        <v>1621</v>
      </c>
      <c r="BW87" s="140">
        <f>[1]!i_dq_close(BW$2,BU87)</f>
        <v>406.81330000000003</v>
      </c>
      <c r="BX87" s="111">
        <v>1.1321000000000001</v>
      </c>
      <c r="CA87" s="66">
        <v>44852</v>
      </c>
      <c r="CB87" s="21" t="s">
        <v>1621</v>
      </c>
      <c r="CC87" s="140">
        <f>[1]!i_dq_close(CC$2,CA87)</f>
        <v>4206.5086000000001</v>
      </c>
      <c r="CD87" s="111">
        <v>1.1148</v>
      </c>
      <c r="CG87" s="66">
        <v>44824</v>
      </c>
      <c r="CH87" s="21" t="s">
        <v>1622</v>
      </c>
      <c r="CI87" s="140">
        <f>[1]!i_dq_close(CI$2,CG87)</f>
        <v>4269.9174000000003</v>
      </c>
      <c r="CJ87" s="111">
        <v>1.4394</v>
      </c>
      <c r="CM87" s="66">
        <v>44811</v>
      </c>
      <c r="CN87" s="21" t="s">
        <v>1622</v>
      </c>
      <c r="CO87" s="140">
        <f>[1]!i_dq_close(CO$2,CM87)</f>
        <v>19044.3</v>
      </c>
      <c r="CP87" s="111">
        <v>0.97699999999999998</v>
      </c>
      <c r="CS87" s="66">
        <v>44795</v>
      </c>
      <c r="CT87" s="21" t="s">
        <v>1623</v>
      </c>
      <c r="CU87" s="140">
        <f>[1]!i_dq_close(CU$2,CS87)</f>
        <v>426.80680000000001</v>
      </c>
      <c r="CV87" s="111">
        <v>1.071</v>
      </c>
      <c r="CY87" s="66">
        <v>44789</v>
      </c>
      <c r="CZ87" s="21" t="s">
        <v>1623</v>
      </c>
      <c r="DA87" s="140">
        <f>[1]!i_dq_close(DA$2,CY87)</f>
        <v>4560.0877</v>
      </c>
      <c r="DB87" s="111">
        <v>5.5107999999999997</v>
      </c>
      <c r="DE87" s="66">
        <v>44775</v>
      </c>
      <c r="DF87" s="21" t="s">
        <v>1623</v>
      </c>
      <c r="DG87" s="140">
        <f>[1]!i_dq_close(DG$2,DE87)</f>
        <v>4449.7467999999999</v>
      </c>
      <c r="DH87" s="111">
        <v>3.6520000000000001</v>
      </c>
      <c r="DK87" s="66">
        <v>44774</v>
      </c>
      <c r="DL87" s="21" t="s">
        <v>339</v>
      </c>
      <c r="DM87" s="140">
        <f>[1]!i_dq_close(DM$2,DK87)</f>
        <v>4547.9287999999997</v>
      </c>
      <c r="DN87" s="111">
        <v>3.2121</v>
      </c>
      <c r="DQ87" s="66">
        <v>44770</v>
      </c>
      <c r="DR87" s="21" t="s">
        <v>638</v>
      </c>
      <c r="DS87" s="140">
        <f>[1]!i_dq_close(DS$2,DQ87)</f>
        <v>422.54640000000001</v>
      </c>
      <c r="DT87" s="111">
        <v>2.0676999999999999</v>
      </c>
      <c r="DW87" s="66">
        <v>44768</v>
      </c>
      <c r="DX87" s="21" t="s">
        <v>638</v>
      </c>
      <c r="DY87" s="140">
        <f>[1]!i_dq_close(DY$2,DW87)</f>
        <v>20905.88</v>
      </c>
      <c r="DZ87" s="111">
        <v>2.1960000000000002</v>
      </c>
      <c r="EC87" s="49">
        <v>44741</v>
      </c>
      <c r="ED87" s="21" t="s">
        <v>570</v>
      </c>
      <c r="EE87" s="140">
        <f>[1]!i_dq_close(EE$2,EC87)</f>
        <v>4742.5883999999996</v>
      </c>
      <c r="EF87">
        <v>1.2110000000000001</v>
      </c>
      <c r="EI87" s="49">
        <v>44720</v>
      </c>
      <c r="EJ87" s="21" t="s">
        <v>570</v>
      </c>
      <c r="EK87" s="140">
        <f>[1]!i_dq_close(EK$2,EI87)</f>
        <v>22014.59</v>
      </c>
      <c r="EL87">
        <v>1.94</v>
      </c>
      <c r="EO87" s="49">
        <v>44690</v>
      </c>
      <c r="EP87" s="28" t="s">
        <v>345</v>
      </c>
      <c r="EQ87" s="140">
        <f>[1]!i_dq_close(EQ$2,EO87)</f>
        <v>4162.8388000000004</v>
      </c>
      <c r="ER87">
        <v>0.873</v>
      </c>
      <c r="EU87" s="49">
        <v>44677</v>
      </c>
      <c r="EV87" s="28" t="s">
        <v>334</v>
      </c>
      <c r="EW87" s="140">
        <f>[1]!i_dq_close(EW$2,EU87)</f>
        <v>4020.951</v>
      </c>
      <c r="EX87">
        <v>0.94979999999999998</v>
      </c>
      <c r="FA87" s="49">
        <v>44673</v>
      </c>
      <c r="FB87" s="28" t="s">
        <v>334</v>
      </c>
      <c r="FC87" s="140">
        <f>[1]!i_dq_close(FC$2,FA87)</f>
        <v>4297.5173999999997</v>
      </c>
      <c r="FD87">
        <v>0.91100000000000003</v>
      </c>
      <c r="FG87" s="49">
        <v>44670</v>
      </c>
      <c r="FH87" s="28" t="s">
        <v>334</v>
      </c>
      <c r="FI87" s="140">
        <f>[1]!i_dq_close(FI$2,FG87)</f>
        <v>4458.6772000000001</v>
      </c>
      <c r="FJ87">
        <v>1.0249999999999999</v>
      </c>
      <c r="FM87" s="49">
        <v>44666</v>
      </c>
      <c r="FN87" s="28" t="s">
        <v>334</v>
      </c>
      <c r="FO87" s="140">
        <f>[1]!i_dq_close(FO$2,FM87)</f>
        <v>4499.1529</v>
      </c>
      <c r="FP87">
        <v>1.3738999999999999</v>
      </c>
      <c r="FS87" s="49">
        <v>44662</v>
      </c>
      <c r="FT87" s="28" t="s">
        <v>334</v>
      </c>
      <c r="FU87" s="140">
        <f>[1]!i_dq_close(FU$2,FS87)</f>
        <v>398.09559999999999</v>
      </c>
      <c r="FV87">
        <v>1.1755</v>
      </c>
      <c r="FY87" s="49">
        <v>44623</v>
      </c>
      <c r="FZ87" s="28" t="s">
        <v>350</v>
      </c>
      <c r="GA87" s="140">
        <f>[1]!i_dq_close(GA$2,FY87)</f>
        <v>4934.7047000000002</v>
      </c>
      <c r="GB87">
        <v>1.4593</v>
      </c>
      <c r="GE87" s="49">
        <v>44623</v>
      </c>
      <c r="GF87" s="28" t="s">
        <v>350</v>
      </c>
      <c r="GG87" s="140">
        <f>[1]!i_dq_close(GG$2,GE87)</f>
        <v>3021.2824999999998</v>
      </c>
      <c r="GH87">
        <v>0.96299999999999997</v>
      </c>
      <c r="GK87" s="49">
        <v>44602</v>
      </c>
      <c r="GL87" s="28" t="s">
        <v>348</v>
      </c>
      <c r="GM87" s="140">
        <f>[1]!i_dq_close(GM$2,GK87)</f>
        <v>5003.8545999999997</v>
      </c>
      <c r="GN87">
        <v>5.2930000000000001</v>
      </c>
      <c r="GQ87" s="49">
        <v>44581</v>
      </c>
      <c r="GR87" s="20" t="s">
        <v>346</v>
      </c>
      <c r="GS87" s="140">
        <f>[1]!i_dq_close(GS$2,GQ87)</f>
        <v>24952.35</v>
      </c>
      <c r="GT87">
        <v>1.0298</v>
      </c>
      <c r="GW87" s="49">
        <v>44581</v>
      </c>
      <c r="GX87" s="21" t="s">
        <v>346</v>
      </c>
      <c r="GY87" s="140">
        <f>[1]!i_dq_close(GY$2,GW87)</f>
        <v>5192.4261999999999</v>
      </c>
      <c r="GZ87">
        <v>2.6364000000000001</v>
      </c>
      <c r="HC87" s="49">
        <v>44572</v>
      </c>
      <c r="HD87" s="21" t="s">
        <v>346</v>
      </c>
      <c r="HE87" s="140">
        <f>[1]!i_dq_close(HE$2,HC87)</f>
        <v>5184.9969000000001</v>
      </c>
      <c r="HF87">
        <v>5.6189999999999998</v>
      </c>
      <c r="HI87" s="49">
        <v>44545</v>
      </c>
      <c r="HJ87" s="141" t="s">
        <v>336</v>
      </c>
      <c r="HK87" s="140">
        <f>[1]!i_dq_close(HK$2,HI87)</f>
        <v>23420.76</v>
      </c>
      <c r="HL87">
        <v>0.92200000000000004</v>
      </c>
      <c r="HO87" s="58">
        <v>44495</v>
      </c>
      <c r="HP87" s="20" t="s">
        <v>341</v>
      </c>
      <c r="HQ87" s="140">
        <f>[1]!i_dq_close(HQ$2,HO87)</f>
        <v>5314.6872000000003</v>
      </c>
      <c r="HR87" s="21">
        <v>1.41</v>
      </c>
      <c r="HS87" s="33"/>
      <c r="HU87" s="58">
        <v>44946</v>
      </c>
      <c r="HV87" s="67" t="s">
        <v>1626</v>
      </c>
      <c r="HW87" s="140">
        <f>[1]!i_dq_close(HW$2,HU87)</f>
        <v>4524.0456999999997</v>
      </c>
      <c r="HX87" s="21">
        <v>1.641</v>
      </c>
      <c r="HY87" s="33"/>
      <c r="IA87" s="58">
        <v>44964</v>
      </c>
      <c r="IB87" s="141" t="s">
        <v>1632</v>
      </c>
      <c r="IC87" s="140">
        <f>[1]!i_dq_close(IC$2,IA87)</f>
        <v>4465.3935000000001</v>
      </c>
      <c r="ID87" s="21">
        <v>1.052</v>
      </c>
      <c r="IE87" s="33"/>
      <c r="IG87" s="58"/>
      <c r="IH87" s="20"/>
      <c r="II87" s="140"/>
      <c r="IJ87" s="21"/>
      <c r="IK87" s="33"/>
      <c r="IM87" s="58"/>
      <c r="IN87" s="20"/>
      <c r="IO87" s="140"/>
      <c r="IP87" s="21"/>
      <c r="IQ87" s="33"/>
      <c r="IS87" s="58"/>
      <c r="IT87" s="20"/>
      <c r="IU87" s="140"/>
      <c r="IV87" s="21"/>
      <c r="IW87" s="33"/>
      <c r="IY87" s="58"/>
      <c r="IZ87" s="20"/>
      <c r="JA87" s="140"/>
      <c r="JB87" s="21"/>
      <c r="JC87" s="33"/>
      <c r="JE87" s="58"/>
      <c r="JF87" s="20"/>
      <c r="JG87" s="140"/>
      <c r="JH87" s="21"/>
      <c r="JI87" s="33"/>
      <c r="JK87" s="66"/>
      <c r="JL87" s="21"/>
      <c r="JM87" s="140"/>
      <c r="JN87" s="111"/>
      <c r="JQ87" s="66"/>
      <c r="JR87" s="21"/>
      <c r="JS87" s="140"/>
      <c r="JT87" s="111"/>
      <c r="JW87" s="66"/>
      <c r="JX87" s="21"/>
      <c r="JY87" s="140"/>
      <c r="JZ87" s="111"/>
      <c r="KC87" s="66"/>
      <c r="KD87" s="21"/>
      <c r="KE87" s="140"/>
      <c r="KF87" s="111"/>
      <c r="KI87" s="66"/>
      <c r="KJ87" s="21"/>
      <c r="KK87" s="140"/>
      <c r="KL87" s="111"/>
      <c r="KO87" s="66"/>
      <c r="KP87" s="21"/>
      <c r="KQ87" s="140"/>
      <c r="KR87" s="111"/>
      <c r="KU87" s="66"/>
      <c r="KV87" s="21"/>
      <c r="KW87" s="140"/>
      <c r="KX87" s="111"/>
      <c r="LA87" s="66"/>
      <c r="LB87" s="21"/>
      <c r="LC87" s="140"/>
      <c r="LD87" s="111"/>
      <c r="LG87" s="66"/>
      <c r="LH87" s="21"/>
      <c r="LI87" s="140"/>
      <c r="LJ87" s="111"/>
      <c r="LM87" s="66"/>
      <c r="LN87" s="21"/>
      <c r="LO87" s="140"/>
      <c r="LP87" s="111"/>
      <c r="LS87" s="66"/>
      <c r="LT87" s="21"/>
      <c r="LU87" s="140"/>
      <c r="LV87" s="111"/>
      <c r="LY87" s="66"/>
      <c r="LZ87" s="21"/>
      <c r="MA87" s="140"/>
      <c r="MB87" s="111"/>
      <c r="ME87" s="66"/>
      <c r="MF87" s="21"/>
      <c r="MG87" s="140"/>
      <c r="MH87" s="111"/>
      <c r="MK87" s="66"/>
      <c r="ML87" s="21"/>
      <c r="MM87" s="140"/>
      <c r="MN87" s="111"/>
      <c r="MQ87" s="66"/>
      <c r="MR87" s="21"/>
      <c r="MS87" s="140"/>
      <c r="MT87" s="111"/>
      <c r="MW87" s="66"/>
      <c r="MX87" s="21"/>
      <c r="MY87" s="140"/>
      <c r="MZ87" s="111"/>
      <c r="NC87" s="66"/>
      <c r="ND87" s="21"/>
      <c r="NE87" s="140"/>
      <c r="NF87" s="111"/>
      <c r="NI87" s="66"/>
      <c r="NJ87" s="21"/>
      <c r="NK87" s="140"/>
      <c r="NL87" s="111"/>
      <c r="NO87" s="66"/>
      <c r="NP87" s="21"/>
      <c r="NQ87" s="140"/>
      <c r="NR87" s="111"/>
      <c r="NU87" s="66"/>
      <c r="NV87" s="21"/>
      <c r="NW87" s="140"/>
      <c r="NX87" s="111"/>
      <c r="OA87" s="66"/>
      <c r="OB87" s="21"/>
      <c r="OC87" s="140"/>
      <c r="OD87" s="111"/>
      <c r="OG87" s="66"/>
      <c r="OH87" s="21"/>
      <c r="OI87" s="140"/>
      <c r="OJ87" s="111"/>
      <c r="OM87" s="66"/>
      <c r="ON87" s="21"/>
      <c r="OO87" s="140"/>
      <c r="OP87" s="111"/>
      <c r="OS87" s="66"/>
      <c r="OT87" s="21"/>
      <c r="OU87" s="140"/>
      <c r="OV87" s="111"/>
      <c r="OY87" s="66"/>
      <c r="OZ87" s="21"/>
      <c r="PA87" s="140"/>
      <c r="PB87" s="111"/>
    </row>
    <row r="88" spans="1:418">
      <c r="A88" s="52">
        <v>43986</v>
      </c>
      <c r="B88" s="52" t="s">
        <v>338</v>
      </c>
      <c r="C88" s="262">
        <f>[1]!i_dq_close(C$2,A88)</f>
        <v>4247.1081000000004</v>
      </c>
      <c r="D88" s="263">
        <v>1.3120000000000001</v>
      </c>
      <c r="E88" s="263"/>
      <c r="G88" s="49">
        <v>44649</v>
      </c>
      <c r="H88" s="28" t="s">
        <v>337</v>
      </c>
      <c r="I88" s="140">
        <f>[1]!i_dq_close(I$2,G88)</f>
        <v>0</v>
      </c>
      <c r="J88">
        <v>0.91400000000000003</v>
      </c>
      <c r="M88" s="66">
        <v>44938</v>
      </c>
      <c r="N88" s="21" t="s">
        <v>1626</v>
      </c>
      <c r="O88" s="140">
        <f>[1]!i_dq_close(O$2,M88)</f>
        <v>4348.5348999999997</v>
      </c>
      <c r="P88" s="111">
        <v>1.2889999999999999</v>
      </c>
      <c r="S88" s="66">
        <v>44917</v>
      </c>
      <c r="T88" s="21" t="s">
        <v>1624</v>
      </c>
      <c r="U88" s="140">
        <f>[1]!i_dq_close(U$2,S88)</f>
        <v>4158.2915000000003</v>
      </c>
      <c r="V88" s="111">
        <v>0.95050000000000001</v>
      </c>
      <c r="Y88" s="66">
        <v>44915</v>
      </c>
      <c r="Z88" s="21" t="s">
        <v>1624</v>
      </c>
      <c r="AA88" s="140">
        <f>[1]!i_dq_close(AA$2,Y88)</f>
        <v>391.23340000000002</v>
      </c>
      <c r="AB88" s="111">
        <v>1.1093999999999999</v>
      </c>
      <c r="AE88" s="66">
        <v>44900</v>
      </c>
      <c r="AF88" s="21" t="s">
        <v>1624</v>
      </c>
      <c r="AG88" s="140">
        <f>[1]!i_dq_close(AG$2,AE88)</f>
        <v>4327.0653000000002</v>
      </c>
      <c r="AH88" s="111">
        <v>2.4798</v>
      </c>
      <c r="AI88" s="45">
        <v>923488.94</v>
      </c>
      <c r="AK88" s="66">
        <v>44896</v>
      </c>
      <c r="AL88" s="21" t="s">
        <v>336</v>
      </c>
      <c r="AM88" s="140">
        <f>[1]!i_dq_close(AM$2,AK88)</f>
        <v>4279.3801999999996</v>
      </c>
      <c r="AN88" s="111">
        <v>0.94599999999999995</v>
      </c>
      <c r="AO88" s="33">
        <v>1122964.6299999999</v>
      </c>
      <c r="AQ88" s="66">
        <v>44883</v>
      </c>
      <c r="AR88" s="21" t="s">
        <v>1630</v>
      </c>
      <c r="AS88" s="140">
        <f>[1]!i_dq_close(AS$2,AQ88)</f>
        <v>4204.3148000000001</v>
      </c>
      <c r="AT88" s="111">
        <v>1.9390000000000001</v>
      </c>
      <c r="AW88" s="66">
        <v>44880</v>
      </c>
      <c r="AX88" s="21" t="s">
        <v>1630</v>
      </c>
      <c r="AY88" s="140">
        <f>[1]!i_dq_close(AY$2,AW88)</f>
        <v>407.45359999999999</v>
      </c>
      <c r="AZ88" s="111">
        <v>0.99039999999999995</v>
      </c>
      <c r="BC88" s="66">
        <v>44880</v>
      </c>
      <c r="BD88" s="21" t="s">
        <v>1630</v>
      </c>
      <c r="BE88" s="140">
        <f>[1]!i_dq_close(BE$2,BC88)</f>
        <v>4264.8360000000002</v>
      </c>
      <c r="BF88" s="111">
        <v>1.0021</v>
      </c>
      <c r="BI88" s="66">
        <v>44865</v>
      </c>
      <c r="BJ88" s="21" t="s">
        <v>1621</v>
      </c>
      <c r="BK88" s="140">
        <f>[1]!i_dq_close(BK$2,BI88)</f>
        <v>3896.8741</v>
      </c>
      <c r="BL88" s="111">
        <v>2.1960000000000002</v>
      </c>
      <c r="BO88" s="66">
        <v>44859</v>
      </c>
      <c r="BP88" s="21" t="s">
        <v>1621</v>
      </c>
      <c r="BQ88" s="140">
        <f>[1]!i_dq_close(BQ$2,BO88)</f>
        <v>4004.9411</v>
      </c>
      <c r="BR88" s="111">
        <v>1.512</v>
      </c>
      <c r="BU88" s="66">
        <v>44855</v>
      </c>
      <c r="BV88" s="21" t="s">
        <v>1621</v>
      </c>
      <c r="BW88" s="140">
        <f>[1]!i_dq_close(BW$2,BU88)</f>
        <v>406.61509999999998</v>
      </c>
      <c r="BX88" s="111">
        <v>1.1296999999999999</v>
      </c>
      <c r="CA88" s="66">
        <v>44853</v>
      </c>
      <c r="CB88" s="21" t="s">
        <v>1621</v>
      </c>
      <c r="CC88" s="140">
        <f>[1]!i_dq_close(CC$2,CA88)</f>
        <v>4144.9251000000004</v>
      </c>
      <c r="CD88" s="111">
        <v>1.1168</v>
      </c>
      <c r="CG88" s="66">
        <v>44825</v>
      </c>
      <c r="CH88" s="21" t="s">
        <v>1622</v>
      </c>
      <c r="CI88" s="140">
        <f>[1]!i_dq_close(CI$2,CG88)</f>
        <v>4249.7790000000005</v>
      </c>
      <c r="CJ88" s="111">
        <v>1.4383999999999999</v>
      </c>
      <c r="CM88" s="66">
        <v>44812</v>
      </c>
      <c r="CN88" s="21" t="s">
        <v>1622</v>
      </c>
      <c r="CO88" s="140">
        <f>[1]!i_dq_close(CO$2,CM88)</f>
        <v>18854.62</v>
      </c>
      <c r="CP88" s="111">
        <v>0.97099999999999997</v>
      </c>
      <c r="CS88" s="66">
        <v>44796</v>
      </c>
      <c r="CT88" s="21" t="s">
        <v>1623</v>
      </c>
      <c r="CU88" s="140">
        <f>[1]!i_dq_close(CU$2,CS88)</f>
        <v>427.03210000000001</v>
      </c>
      <c r="CV88" s="111">
        <v>1.0720000000000001</v>
      </c>
      <c r="CY88" s="66">
        <v>44790</v>
      </c>
      <c r="CZ88" s="21" t="s">
        <v>1623</v>
      </c>
      <c r="DA88" s="140">
        <f>[1]!i_dq_close(DA$2,CY88)</f>
        <v>4597.0513000000001</v>
      </c>
      <c r="DB88" s="111">
        <v>5.5064000000000002</v>
      </c>
      <c r="DE88" s="66">
        <v>44776</v>
      </c>
      <c r="DF88" s="21" t="s">
        <v>1623</v>
      </c>
      <c r="DG88" s="140">
        <f>[1]!i_dq_close(DG$2,DE88)</f>
        <v>4408.9350000000004</v>
      </c>
      <c r="DH88" s="111">
        <v>3.6080000000000001</v>
      </c>
      <c r="DK88" s="66">
        <v>44775</v>
      </c>
      <c r="DL88" s="21" t="s">
        <v>1623</v>
      </c>
      <c r="DM88" s="140">
        <f>[1]!i_dq_close(DM$2,DK88)</f>
        <v>4449.7467999999999</v>
      </c>
      <c r="DN88" s="111">
        <v>3.1497999999999999</v>
      </c>
      <c r="DQ88" s="66">
        <v>44771</v>
      </c>
      <c r="DR88" s="21" t="s">
        <v>638</v>
      </c>
      <c r="DS88" s="140">
        <f>[1]!i_dq_close(DS$2,DQ88)</f>
        <v>422.92469999999997</v>
      </c>
      <c r="DT88" s="111">
        <v>2.0638999999999998</v>
      </c>
      <c r="DW88" s="66">
        <v>44769</v>
      </c>
      <c r="DX88" s="21" t="s">
        <v>638</v>
      </c>
      <c r="DY88" s="140">
        <f>[1]!i_dq_close(DY$2,DW88)</f>
        <v>20670.04</v>
      </c>
      <c r="DZ88" s="111">
        <v>2.1930000000000001</v>
      </c>
      <c r="EC88" s="49">
        <v>44742</v>
      </c>
      <c r="ED88" s="21" t="s">
        <v>570</v>
      </c>
      <c r="EE88" s="140">
        <f>[1]!i_dq_close(EE$2,EC88)</f>
        <v>4808.7305999999999</v>
      </c>
      <c r="EF88">
        <v>1.2050000000000001</v>
      </c>
      <c r="EI88" s="49">
        <v>44721</v>
      </c>
      <c r="EJ88" s="21" t="s">
        <v>570</v>
      </c>
      <c r="EK88" s="140">
        <f>[1]!i_dq_close(EK$2,EI88)</f>
        <v>21869.05</v>
      </c>
      <c r="EL88">
        <v>1.9419999999999999</v>
      </c>
      <c r="EO88" s="49">
        <v>44691</v>
      </c>
      <c r="EP88" s="28" t="s">
        <v>345</v>
      </c>
      <c r="EQ88" s="140">
        <f>[1]!i_dq_close(EQ$2,EO88)</f>
        <v>4211.91</v>
      </c>
      <c r="ER88">
        <v>0.877</v>
      </c>
      <c r="EU88" s="49">
        <v>44678</v>
      </c>
      <c r="EV88" s="28" t="s">
        <v>334</v>
      </c>
      <c r="EW88" s="140">
        <f>[1]!i_dq_close(EW$2,EU88)</f>
        <v>4147.8602000000001</v>
      </c>
      <c r="EX88">
        <v>0.95040000000000002</v>
      </c>
      <c r="FA88" s="49">
        <v>44676</v>
      </c>
      <c r="FB88" s="28" t="s">
        <v>334</v>
      </c>
      <c r="FC88" s="140">
        <f>[1]!i_dq_close(FC$2,FA88)</f>
        <v>4069.8868000000002</v>
      </c>
      <c r="FD88">
        <v>0.90100000000000002</v>
      </c>
      <c r="FG88" s="49">
        <v>44671</v>
      </c>
      <c r="FH88" s="28" t="s">
        <v>334</v>
      </c>
      <c r="FI88" s="140">
        <f>[1]!i_dq_close(FI$2,FG88)</f>
        <v>4382.4022000000004</v>
      </c>
      <c r="FJ88">
        <v>1.02</v>
      </c>
      <c r="FM88" s="49">
        <v>44669</v>
      </c>
      <c r="FN88" s="28" t="s">
        <v>334</v>
      </c>
      <c r="FO88" s="140">
        <f>[1]!i_dq_close(FO$2,FM88)</f>
        <v>4481.3445000000002</v>
      </c>
      <c r="FP88">
        <v>1.3745000000000001</v>
      </c>
      <c r="FS88" s="49">
        <v>44663</v>
      </c>
      <c r="FT88" s="28" t="s">
        <v>334</v>
      </c>
      <c r="FU88" s="140">
        <f>[1]!i_dq_close(FU$2,FS88)</f>
        <v>399.2226</v>
      </c>
      <c r="FV88">
        <v>1.1796</v>
      </c>
      <c r="FY88" s="49">
        <v>44624</v>
      </c>
      <c r="FZ88" s="28" t="s">
        <v>350</v>
      </c>
      <c r="GA88" s="140">
        <f>[1]!i_dq_close(GA$2,FY88)</f>
        <v>4879.6507000000001</v>
      </c>
      <c r="GB88">
        <v>1.4366000000000001</v>
      </c>
      <c r="GE88" s="49">
        <v>44624</v>
      </c>
      <c r="GF88" s="28" t="s">
        <v>350</v>
      </c>
      <c r="GG88" s="140">
        <f>[1]!i_dq_close(GG$2,GE88)</f>
        <v>3012.1624000000002</v>
      </c>
      <c r="GH88">
        <v>0.95140000000000002</v>
      </c>
      <c r="GK88" s="49">
        <v>44603</v>
      </c>
      <c r="GL88" s="28" t="s">
        <v>348</v>
      </c>
      <c r="GM88" s="140">
        <f>[1]!i_dq_close(GM$2,GK88)</f>
        <v>4955.6099000000004</v>
      </c>
      <c r="GN88">
        <v>5.2140000000000004</v>
      </c>
      <c r="GQ88" s="49">
        <v>44582</v>
      </c>
      <c r="GR88" s="20" t="s">
        <v>346</v>
      </c>
      <c r="GS88" s="140">
        <f>[1]!i_dq_close(GS$2,GQ88)</f>
        <v>24965.55</v>
      </c>
      <c r="GT88">
        <v>1.0308999999999999</v>
      </c>
      <c r="GW88" s="49">
        <v>44582</v>
      </c>
      <c r="GX88" s="21" t="s">
        <v>346</v>
      </c>
      <c r="GY88" s="140">
        <f>[1]!i_dq_close(GY$2,GW88)</f>
        <v>5142.1421</v>
      </c>
      <c r="GZ88">
        <v>2.6221999999999999</v>
      </c>
      <c r="HC88" s="49">
        <v>44573</v>
      </c>
      <c r="HD88" s="21" t="s">
        <v>346</v>
      </c>
      <c r="HE88" s="140">
        <f>[1]!i_dq_close(HE$2,HC88)</f>
        <v>5235.0216</v>
      </c>
      <c r="HF88">
        <v>5.7050000000000001</v>
      </c>
      <c r="HI88" s="49">
        <v>44546</v>
      </c>
      <c r="HJ88" s="141" t="s">
        <v>336</v>
      </c>
      <c r="HK88" s="140">
        <f>[1]!i_dq_close(HK$2,HI88)</f>
        <v>23475.5</v>
      </c>
      <c r="HL88">
        <v>0.92700000000000005</v>
      </c>
      <c r="HO88" s="58">
        <v>44496</v>
      </c>
      <c r="HP88" s="20" t="s">
        <v>341</v>
      </c>
      <c r="HQ88" s="140">
        <f>[1]!i_dq_close(HQ$2,HO88)</f>
        <v>5252.1855999999998</v>
      </c>
      <c r="HR88" s="21">
        <v>1.3996</v>
      </c>
      <c r="HS88" s="33"/>
      <c r="HU88" s="58">
        <v>44956</v>
      </c>
      <c r="HV88" s="67" t="s">
        <v>1626</v>
      </c>
      <c r="HW88" s="140">
        <f>[1]!i_dq_close(HW$2,HU88)</f>
        <v>4545.9003000000002</v>
      </c>
      <c r="HX88" s="21">
        <v>1.65</v>
      </c>
      <c r="HY88" s="33"/>
      <c r="IA88" s="58">
        <v>44965</v>
      </c>
      <c r="IB88" s="141" t="s">
        <v>1632</v>
      </c>
      <c r="IC88" s="140">
        <f>[1]!i_dq_close(IC$2,IA88)</f>
        <v>4441.8236999999999</v>
      </c>
      <c r="ID88" s="21">
        <v>1.048</v>
      </c>
      <c r="IE88" s="33"/>
      <c r="IG88" s="58"/>
      <c r="IH88" s="20"/>
      <c r="II88" s="140"/>
      <c r="IJ88" s="21"/>
      <c r="IK88" s="33"/>
      <c r="IM88" s="58"/>
      <c r="IN88" s="20"/>
      <c r="IO88" s="140"/>
      <c r="IP88" s="21"/>
      <c r="IQ88" s="33"/>
      <c r="IS88" s="58"/>
      <c r="IT88" s="20"/>
      <c r="IU88" s="140"/>
      <c r="IV88" s="21"/>
      <c r="IW88" s="33"/>
      <c r="IY88" s="58"/>
      <c r="IZ88" s="20"/>
      <c r="JA88" s="140"/>
      <c r="JB88" s="21"/>
      <c r="JC88" s="33"/>
      <c r="JE88" s="58"/>
      <c r="JF88" s="20"/>
      <c r="JG88" s="140"/>
      <c r="JH88" s="21"/>
      <c r="JI88" s="33"/>
      <c r="JK88" s="66"/>
      <c r="JL88" s="21"/>
      <c r="JM88" s="140"/>
      <c r="JN88" s="111"/>
      <c r="JQ88" s="66"/>
      <c r="JR88" s="21"/>
      <c r="JS88" s="140"/>
      <c r="JT88" s="111"/>
      <c r="JW88" s="66"/>
      <c r="JX88" s="21"/>
      <c r="JY88" s="140"/>
      <c r="JZ88" s="111"/>
      <c r="KC88" s="66"/>
      <c r="KD88" s="21"/>
      <c r="KE88" s="140"/>
      <c r="KF88" s="111"/>
      <c r="KI88" s="66"/>
      <c r="KJ88" s="21"/>
      <c r="KK88" s="140"/>
      <c r="KL88" s="111"/>
      <c r="KO88" s="66"/>
      <c r="KP88" s="21"/>
      <c r="KQ88" s="140"/>
      <c r="KR88" s="111"/>
      <c r="KU88" s="66"/>
      <c r="KV88" s="21"/>
      <c r="KW88" s="140"/>
      <c r="KX88" s="111"/>
      <c r="LA88" s="66"/>
      <c r="LB88" s="21"/>
      <c r="LC88" s="140"/>
      <c r="LD88" s="111"/>
      <c r="LG88" s="66"/>
      <c r="LH88" s="21"/>
      <c r="LI88" s="140"/>
      <c r="LJ88" s="111"/>
      <c r="LM88" s="66"/>
      <c r="LN88" s="21"/>
      <c r="LO88" s="140"/>
      <c r="LP88" s="111"/>
      <c r="LS88" s="66"/>
      <c r="LT88" s="21"/>
      <c r="LU88" s="140"/>
      <c r="LV88" s="111"/>
      <c r="LY88" s="66"/>
      <c r="LZ88" s="21"/>
      <c r="MA88" s="140"/>
      <c r="MB88" s="111"/>
      <c r="ME88" s="66"/>
      <c r="MF88" s="21"/>
      <c r="MG88" s="140"/>
      <c r="MH88" s="111"/>
      <c r="MK88" s="66"/>
      <c r="ML88" s="21"/>
      <c r="MM88" s="140"/>
      <c r="MN88" s="111"/>
      <c r="MQ88" s="66"/>
      <c r="MR88" s="21"/>
      <c r="MS88" s="140"/>
      <c r="MT88" s="111"/>
      <c r="MW88" s="66"/>
      <c r="MX88" s="21"/>
      <c r="MY88" s="140"/>
      <c r="MZ88" s="111"/>
      <c r="NC88" s="66"/>
      <c r="ND88" s="21"/>
      <c r="NE88" s="140"/>
      <c r="NF88" s="111"/>
      <c r="NI88" s="66"/>
      <c r="NJ88" s="21"/>
      <c r="NK88" s="140"/>
      <c r="NL88" s="111"/>
      <c r="NO88" s="66"/>
      <c r="NP88" s="21"/>
      <c r="NQ88" s="140"/>
      <c r="NR88" s="111"/>
      <c r="NU88" s="66"/>
      <c r="NV88" s="21"/>
      <c r="NW88" s="140"/>
      <c r="NX88" s="111"/>
      <c r="OA88" s="66"/>
      <c r="OB88" s="21"/>
      <c r="OC88" s="140"/>
      <c r="OD88" s="111"/>
      <c r="OG88" s="66"/>
      <c r="OH88" s="21"/>
      <c r="OI88" s="140"/>
      <c r="OJ88" s="111"/>
      <c r="OM88" s="66"/>
      <c r="ON88" s="21"/>
      <c r="OO88" s="140"/>
      <c r="OP88" s="111"/>
      <c r="OS88" s="66"/>
      <c r="OT88" s="21"/>
      <c r="OU88" s="140"/>
      <c r="OV88" s="111"/>
      <c r="OY88" s="66"/>
      <c r="OZ88" s="21"/>
      <c r="PA88" s="140"/>
      <c r="PB88" s="111"/>
    </row>
    <row r="89" spans="1:418">
      <c r="A89" s="52">
        <v>43987</v>
      </c>
      <c r="B89" s="52" t="s">
        <v>338</v>
      </c>
      <c r="C89" s="262">
        <f>[1]!i_dq_close(C$2,A89)</f>
        <v>4263.9669999999996</v>
      </c>
      <c r="D89" s="263">
        <v>1.3149999999999999</v>
      </c>
      <c r="E89" s="263"/>
      <c r="G89" s="49">
        <v>44650</v>
      </c>
      <c r="H89" s="28" t="s">
        <v>337</v>
      </c>
      <c r="I89" s="140">
        <f>[1]!i_dq_close(I$2,G89)</f>
        <v>0</v>
      </c>
      <c r="J89">
        <v>0.94</v>
      </c>
      <c r="M89" s="66">
        <v>44939</v>
      </c>
      <c r="N89" s="21" t="s">
        <v>1626</v>
      </c>
      <c r="O89" s="140">
        <f>[1]!i_dq_close(O$2,M89)</f>
        <v>4402.0011999999997</v>
      </c>
      <c r="P89" s="111">
        <v>1.286</v>
      </c>
      <c r="S89" s="66">
        <v>44918</v>
      </c>
      <c r="T89" s="21" t="s">
        <v>1624</v>
      </c>
      <c r="U89" s="140">
        <f>[1]!i_dq_close(U$2,S89)</f>
        <v>4149.107</v>
      </c>
      <c r="V89" s="111">
        <v>0.95079999999999998</v>
      </c>
      <c r="Y89" s="66">
        <v>44916</v>
      </c>
      <c r="Z89" s="21" t="s">
        <v>1624</v>
      </c>
      <c r="AA89" s="140">
        <f>[1]!i_dq_close(AA$2,Y89)</f>
        <v>391.12060000000002</v>
      </c>
      <c r="AB89" s="111">
        <v>1.1072</v>
      </c>
      <c r="AE89" s="66">
        <v>44901</v>
      </c>
      <c r="AF89" s="21" t="s">
        <v>1624</v>
      </c>
      <c r="AG89" s="140">
        <f>[1]!i_dq_close(AG$2,AE89)</f>
        <v>4343.7743</v>
      </c>
      <c r="AH89" s="111">
        <v>2.4582000000000002</v>
      </c>
      <c r="AI89" s="45">
        <v>923488.94</v>
      </c>
      <c r="AK89" s="66">
        <v>44897</v>
      </c>
      <c r="AL89" s="21" t="s">
        <v>1624</v>
      </c>
      <c r="AM89" s="140">
        <f>[1]!i_dq_close(AM$2,AK89)</f>
        <v>4256.7224999999999</v>
      </c>
      <c r="AN89" s="111">
        <v>0.94299999999999995</v>
      </c>
      <c r="AO89" s="33">
        <v>1122964.6299999999</v>
      </c>
      <c r="AQ89" s="66">
        <v>44886</v>
      </c>
      <c r="AR89" s="21" t="s">
        <v>1630</v>
      </c>
      <c r="AS89" s="140">
        <f>[1]!i_dq_close(AS$2,AQ89)</f>
        <v>4177.4961999999996</v>
      </c>
      <c r="AT89" s="111">
        <v>1.9400999999999999</v>
      </c>
      <c r="AW89" s="66">
        <v>44881</v>
      </c>
      <c r="AX89" s="21" t="s">
        <v>1630</v>
      </c>
      <c r="AY89" s="140">
        <f>[1]!i_dq_close(AY$2,AW89)</f>
        <v>403.40620000000001</v>
      </c>
      <c r="AZ89" s="111">
        <v>0.98519999999999996</v>
      </c>
      <c r="BC89" s="66">
        <v>44881</v>
      </c>
      <c r="BD89" s="21" t="s">
        <v>1630</v>
      </c>
      <c r="BE89" s="140">
        <f>[1]!i_dq_close(BE$2,BC89)</f>
        <v>4233.2835999999998</v>
      </c>
      <c r="BF89" s="111">
        <v>0.99860000000000004</v>
      </c>
      <c r="BI89" s="66">
        <v>44866</v>
      </c>
      <c r="BJ89" s="21" t="s">
        <v>342</v>
      </c>
      <c r="BK89" s="140">
        <f>[1]!i_dq_close(BK$2,BI89)</f>
        <v>4023.1237999999998</v>
      </c>
      <c r="BL89" s="111">
        <v>2.2029999999999998</v>
      </c>
      <c r="BO89" s="66">
        <v>44860</v>
      </c>
      <c r="BP89" s="21" t="s">
        <v>1621</v>
      </c>
      <c r="BQ89" s="140">
        <f>[1]!i_dq_close(BQ$2,BO89)</f>
        <v>4047.0933</v>
      </c>
      <c r="BR89" s="111">
        <v>1.51</v>
      </c>
      <c r="BU89" s="66">
        <v>44858</v>
      </c>
      <c r="BV89" s="21" t="s">
        <v>1621</v>
      </c>
      <c r="BW89" s="140">
        <f>[1]!i_dq_close(BW$2,BU89)</f>
        <v>402.74790000000002</v>
      </c>
      <c r="BX89" s="111">
        <v>1.1116999999999999</v>
      </c>
      <c r="CA89" s="66">
        <v>44854</v>
      </c>
      <c r="CB89" s="21" t="s">
        <v>1621</v>
      </c>
      <c r="CC89" s="140">
        <f>[1]!i_dq_close(CC$2,CA89)</f>
        <v>4123.0456999999997</v>
      </c>
      <c r="CD89" s="111">
        <v>1.1302000000000001</v>
      </c>
      <c r="CG89" s="66">
        <v>44826</v>
      </c>
      <c r="CH89" s="21" t="s">
        <v>1622</v>
      </c>
      <c r="CI89" s="140">
        <f>[1]!i_dq_close(CI$2,CG89)</f>
        <v>4219.4538000000002</v>
      </c>
      <c r="CJ89" s="111">
        <v>1.4352</v>
      </c>
      <c r="CM89" s="66">
        <v>44813</v>
      </c>
      <c r="CN89" s="21" t="s">
        <v>1622</v>
      </c>
      <c r="CO89" s="140">
        <f>[1]!i_dq_close(CO$2,CM89)</f>
        <v>19362.25</v>
      </c>
      <c r="CP89" s="111">
        <v>0.98299999999999998</v>
      </c>
      <c r="CS89" s="66">
        <v>44797</v>
      </c>
      <c r="CT89" s="21" t="s">
        <v>1623</v>
      </c>
      <c r="CU89" s="140">
        <f>[1]!i_dq_close(CU$2,CS89)</f>
        <v>420.9776</v>
      </c>
      <c r="CV89" s="111">
        <v>1.0609999999999999</v>
      </c>
      <c r="CY89" s="66">
        <v>44791</v>
      </c>
      <c r="CZ89" s="21" t="s">
        <v>1623</v>
      </c>
      <c r="DA89" s="140">
        <f>[1]!i_dq_close(DA$2,CY89)</f>
        <v>4562.5783000000001</v>
      </c>
      <c r="DB89" s="111">
        <v>5.4657999999999998</v>
      </c>
      <c r="DE89" s="66">
        <v>44777</v>
      </c>
      <c r="DF89" s="21" t="s">
        <v>1623</v>
      </c>
      <c r="DG89" s="140">
        <f>[1]!i_dq_close(DG$2,DE89)</f>
        <v>4443.2641999999996</v>
      </c>
      <c r="DH89" s="111">
        <v>3.6429999999999998</v>
      </c>
      <c r="DK89" s="66">
        <v>44776</v>
      </c>
      <c r="DL89" s="21" t="s">
        <v>1623</v>
      </c>
      <c r="DM89" s="140">
        <f>[1]!i_dq_close(DM$2,DK89)</f>
        <v>4408.9350000000004</v>
      </c>
      <c r="DN89" s="111">
        <v>3.1674000000000002</v>
      </c>
      <c r="DQ89" s="66">
        <v>44774</v>
      </c>
      <c r="DR89" s="21" t="s">
        <v>339</v>
      </c>
      <c r="DS89" s="140">
        <f>[1]!i_dq_close(DS$2,DQ89)</f>
        <v>424.4402</v>
      </c>
      <c r="DT89" s="111">
        <v>2.0876000000000001</v>
      </c>
      <c r="DW89" s="66">
        <v>44770</v>
      </c>
      <c r="DX89" s="21" t="s">
        <v>638</v>
      </c>
      <c r="DY89" s="140">
        <f>[1]!i_dq_close(DY$2,DW89)</f>
        <v>20622.68</v>
      </c>
      <c r="DZ89" s="111">
        <v>2.2040000000000002</v>
      </c>
      <c r="EC89" s="49">
        <v>44743</v>
      </c>
      <c r="ED89" s="21" t="s">
        <v>638</v>
      </c>
      <c r="EE89" s="140">
        <f>[1]!i_dq_close(EE$2,EC89)</f>
        <v>4791.0388999999996</v>
      </c>
      <c r="EF89">
        <v>1.198</v>
      </c>
      <c r="EI89" s="49">
        <v>44722</v>
      </c>
      <c r="EJ89" s="21" t="s">
        <v>570</v>
      </c>
      <c r="EK89" s="140">
        <f>[1]!i_dq_close(EK$2,EI89)</f>
        <v>21806.18</v>
      </c>
      <c r="EL89">
        <v>1.9569999999999901</v>
      </c>
      <c r="EO89" s="49">
        <v>44692</v>
      </c>
      <c r="EP89" s="28" t="s">
        <v>345</v>
      </c>
      <c r="EQ89" s="140">
        <f>[1]!i_dq_close(EQ$2,EO89)</f>
        <v>4266.6953999999996</v>
      </c>
      <c r="ER89">
        <v>0.877</v>
      </c>
      <c r="EU89" s="49">
        <v>44679</v>
      </c>
      <c r="EV89" s="28" t="s">
        <v>334</v>
      </c>
      <c r="EW89" s="140">
        <f>[1]!i_dq_close(EW$2,EU89)</f>
        <v>4165.6907000000001</v>
      </c>
      <c r="EX89">
        <v>0.95120000000000005</v>
      </c>
      <c r="FA89" s="49">
        <v>44677</v>
      </c>
      <c r="FB89" s="28" t="s">
        <v>334</v>
      </c>
      <c r="FC89" s="140">
        <f>[1]!i_dq_close(FC$2,FA89)</f>
        <v>4020.951</v>
      </c>
      <c r="FD89">
        <v>0.89700000000000002</v>
      </c>
      <c r="FG89" s="49">
        <v>44672</v>
      </c>
      <c r="FH89" s="28" t="s">
        <v>334</v>
      </c>
      <c r="FI89" s="140">
        <f>[1]!i_dq_close(FI$2,FG89)</f>
        <v>4286.4796999999999</v>
      </c>
      <c r="FJ89">
        <v>1.0154000000000001</v>
      </c>
      <c r="FM89" s="49">
        <v>44670</v>
      </c>
      <c r="FN89" s="28" t="s">
        <v>334</v>
      </c>
      <c r="FO89" s="140">
        <f>[1]!i_dq_close(FO$2,FM89)</f>
        <v>4458.6772000000001</v>
      </c>
      <c r="FP89">
        <v>1.3785000000000001</v>
      </c>
      <c r="FS89" s="49">
        <v>44664</v>
      </c>
      <c r="FT89" s="28" t="s">
        <v>334</v>
      </c>
      <c r="FU89" s="140">
        <f>[1]!i_dq_close(FU$2,FS89)</f>
        <v>397.73770000000002</v>
      </c>
      <c r="FV89">
        <v>1.1711</v>
      </c>
      <c r="FY89" s="49">
        <v>44627</v>
      </c>
      <c r="FZ89" s="28" t="s">
        <v>350</v>
      </c>
      <c r="GA89" s="140">
        <f>[1]!i_dq_close(GA$2,FY89)</f>
        <v>4736.4718000000003</v>
      </c>
      <c r="GB89">
        <v>1.3879999999999999</v>
      </c>
      <c r="GE89" s="49">
        <v>44627</v>
      </c>
      <c r="GF89" s="28" t="s">
        <v>350</v>
      </c>
      <c r="GG89" s="140">
        <f>[1]!i_dq_close(GG$2,GE89)</f>
        <v>2985.8276000000001</v>
      </c>
      <c r="GH89">
        <v>0.93910000000000005</v>
      </c>
      <c r="GK89" s="49">
        <v>44606</v>
      </c>
      <c r="GL89" s="28" t="s">
        <v>348</v>
      </c>
      <c r="GM89" s="140">
        <f>[1]!i_dq_close(GM$2,GK89)</f>
        <v>4906.1818999999996</v>
      </c>
      <c r="GN89">
        <v>5.2080000000000002</v>
      </c>
      <c r="GQ89" s="49">
        <v>44585</v>
      </c>
      <c r="GR89" s="20" t="s">
        <v>346</v>
      </c>
      <c r="GS89" s="140">
        <f>[1]!i_dq_close(GS$2,GQ89)</f>
        <v>24656.46</v>
      </c>
      <c r="GT89">
        <v>1.0341</v>
      </c>
      <c r="GW89" s="49">
        <v>44585</v>
      </c>
      <c r="GX89" s="21" t="s">
        <v>346</v>
      </c>
      <c r="GY89" s="140">
        <f>[1]!i_dq_close(GY$2,GW89)</f>
        <v>5148.6959999999999</v>
      </c>
      <c r="GZ89">
        <v>2.6284000000000001</v>
      </c>
      <c r="HC89" s="49">
        <v>44574</v>
      </c>
      <c r="HD89" s="21" t="s">
        <v>346</v>
      </c>
      <c r="HE89" s="140">
        <f>[1]!i_dq_close(HE$2,HC89)</f>
        <v>5152.3022000000001</v>
      </c>
      <c r="HF89">
        <v>5.65</v>
      </c>
      <c r="HI89" s="49">
        <v>44547</v>
      </c>
      <c r="HJ89" s="141" t="s">
        <v>336</v>
      </c>
      <c r="HK89" s="140">
        <f>[1]!i_dq_close(HK$2,HI89)</f>
        <v>23192.63</v>
      </c>
      <c r="HL89">
        <v>0.92600000000000005</v>
      </c>
      <c r="HO89" s="58">
        <v>44497</v>
      </c>
      <c r="HP89" s="20" t="s">
        <v>341</v>
      </c>
      <c r="HQ89" s="140">
        <f>[1]!i_dq_close(HQ$2,HO89)</f>
        <v>5206.8204999999998</v>
      </c>
      <c r="HR89" s="21">
        <v>1.3956999999999999</v>
      </c>
      <c r="HS89" s="33"/>
      <c r="HU89" s="58">
        <v>44957</v>
      </c>
      <c r="HV89" s="67" t="s">
        <v>1626</v>
      </c>
      <c r="HW89" s="140">
        <f>[1]!i_dq_close(HW$2,HU89)</f>
        <v>4510.9566999999997</v>
      </c>
      <c r="HX89" s="21">
        <v>1.65</v>
      </c>
      <c r="HY89" s="33"/>
      <c r="IA89" s="58">
        <v>44966</v>
      </c>
      <c r="IB89" s="141" t="s">
        <v>1632</v>
      </c>
      <c r="IC89" s="140">
        <f>[1]!i_dq_close(IC$2,IA89)</f>
        <v>4501.8388000000004</v>
      </c>
      <c r="ID89" s="21">
        <v>1.0509999999999999</v>
      </c>
      <c r="IE89" s="33"/>
      <c r="IG89" s="58"/>
      <c r="IH89" s="20"/>
      <c r="II89" s="140"/>
      <c r="IJ89" s="21"/>
      <c r="IK89" s="33"/>
      <c r="IM89" s="58"/>
      <c r="IN89" s="20"/>
      <c r="IO89" s="140"/>
      <c r="IP89" s="21"/>
      <c r="IQ89" s="33"/>
      <c r="IS89" s="58"/>
      <c r="IT89" s="20"/>
      <c r="IU89" s="140"/>
      <c r="IV89" s="21"/>
      <c r="IW89" s="33"/>
      <c r="IY89" s="58"/>
      <c r="IZ89" s="20"/>
      <c r="JA89" s="140"/>
      <c r="JB89" s="21"/>
      <c r="JC89" s="33"/>
      <c r="JE89" s="58"/>
      <c r="JF89" s="20"/>
      <c r="JG89" s="140"/>
      <c r="JH89" s="21"/>
      <c r="JI89" s="33"/>
      <c r="JK89" s="66"/>
      <c r="JL89" s="21"/>
      <c r="JM89" s="140"/>
      <c r="JN89" s="111"/>
      <c r="JQ89" s="66"/>
      <c r="JR89" s="21"/>
      <c r="JS89" s="140"/>
      <c r="JT89" s="111"/>
      <c r="JW89" s="66"/>
      <c r="JX89" s="21"/>
      <c r="JY89" s="140"/>
      <c r="JZ89" s="111"/>
      <c r="KC89" s="66"/>
      <c r="KD89" s="21"/>
      <c r="KE89" s="140"/>
      <c r="KF89" s="111"/>
      <c r="KI89" s="66"/>
      <c r="KJ89" s="21"/>
      <c r="KK89" s="140"/>
      <c r="KL89" s="111"/>
      <c r="KO89" s="66"/>
      <c r="KP89" s="21"/>
      <c r="KQ89" s="140"/>
      <c r="KR89" s="111"/>
      <c r="KU89" s="66"/>
      <c r="KV89" s="21"/>
      <c r="KW89" s="140"/>
      <c r="KX89" s="111"/>
      <c r="LA89" s="66"/>
      <c r="LB89" s="21"/>
      <c r="LC89" s="140"/>
      <c r="LD89" s="111"/>
      <c r="LG89" s="66"/>
      <c r="LH89" s="21"/>
      <c r="LI89" s="140"/>
      <c r="LJ89" s="111"/>
      <c r="LM89" s="66"/>
      <c r="LN89" s="21"/>
      <c r="LO89" s="140"/>
      <c r="LP89" s="111"/>
      <c r="LS89" s="66"/>
      <c r="LT89" s="21"/>
      <c r="LU89" s="140"/>
      <c r="LV89" s="111"/>
      <c r="LY89" s="66"/>
      <c r="LZ89" s="21"/>
      <c r="MA89" s="140"/>
      <c r="MB89" s="111"/>
      <c r="ME89" s="66"/>
      <c r="MF89" s="21"/>
      <c r="MG89" s="140"/>
      <c r="MH89" s="111"/>
      <c r="MK89" s="66"/>
      <c r="ML89" s="21"/>
      <c r="MM89" s="140"/>
      <c r="MN89" s="111"/>
      <c r="MQ89" s="66"/>
      <c r="MR89" s="21"/>
      <c r="MS89" s="140"/>
      <c r="MT89" s="111"/>
      <c r="MW89" s="66"/>
      <c r="MX89" s="21"/>
      <c r="MY89" s="140"/>
      <c r="MZ89" s="111"/>
      <c r="NC89" s="66"/>
      <c r="ND89" s="21"/>
      <c r="NE89" s="140"/>
      <c r="NF89" s="111"/>
      <c r="NI89" s="66"/>
      <c r="NJ89" s="21"/>
      <c r="NK89" s="140"/>
      <c r="NL89" s="111"/>
      <c r="NO89" s="66"/>
      <c r="NP89" s="21"/>
      <c r="NQ89" s="140"/>
      <c r="NR89" s="111"/>
      <c r="NU89" s="66"/>
      <c r="NV89" s="21"/>
      <c r="NW89" s="140"/>
      <c r="NX89" s="111"/>
      <c r="OA89" s="66"/>
      <c r="OB89" s="21"/>
      <c r="OC89" s="140"/>
      <c r="OD89" s="111"/>
      <c r="OG89" s="66"/>
      <c r="OH89" s="21"/>
      <c r="OI89" s="140"/>
      <c r="OJ89" s="111"/>
      <c r="OM89" s="66"/>
      <c r="ON89" s="21"/>
      <c r="OO89" s="140"/>
      <c r="OP89" s="111"/>
      <c r="OS89" s="66"/>
      <c r="OT89" s="21"/>
      <c r="OU89" s="140"/>
      <c r="OV89" s="111"/>
      <c r="OY89" s="66"/>
      <c r="OZ89" s="21"/>
      <c r="PA89" s="140"/>
      <c r="PB89" s="111"/>
    </row>
    <row r="90" spans="1:418">
      <c r="A90" s="52">
        <v>43990</v>
      </c>
      <c r="B90" s="52" t="s">
        <v>338</v>
      </c>
      <c r="C90" s="262">
        <f>[1]!i_dq_close(C$2,A90)</f>
        <v>4278.5096999999996</v>
      </c>
      <c r="D90" s="263">
        <v>1.3129999999999999</v>
      </c>
      <c r="E90" s="263"/>
      <c r="G90" s="49">
        <v>44651</v>
      </c>
      <c r="H90" s="28" t="s">
        <v>337</v>
      </c>
      <c r="I90" s="140">
        <f>[1]!i_dq_close(I$2,G90)</f>
        <v>0</v>
      </c>
      <c r="J90">
        <v>0.92600000000000005</v>
      </c>
      <c r="M90" s="66">
        <v>44942</v>
      </c>
      <c r="N90" s="21" t="s">
        <v>1626</v>
      </c>
      <c r="O90" s="140">
        <f>[1]!i_dq_close(O$2,M90)</f>
        <v>4465.9520000000002</v>
      </c>
      <c r="P90" s="111">
        <v>1.29</v>
      </c>
      <c r="S90" s="66">
        <v>44921</v>
      </c>
      <c r="T90" s="21" t="s">
        <v>1624</v>
      </c>
      <c r="U90" s="140">
        <f>[1]!i_dq_close(U$2,S90)</f>
        <v>4176.0355</v>
      </c>
      <c r="V90" s="111">
        <v>0.95340000000000003</v>
      </c>
      <c r="Y90" s="66">
        <v>44917</v>
      </c>
      <c r="Z90" s="21" t="s">
        <v>1624</v>
      </c>
      <c r="AA90" s="140">
        <f>[1]!i_dq_close(AA$2,Y90)</f>
        <v>389.42110000000002</v>
      </c>
      <c r="AB90" s="111">
        <v>1.0958000000000001</v>
      </c>
      <c r="AE90" s="66">
        <v>44902</v>
      </c>
      <c r="AF90" s="21" t="s">
        <v>1624</v>
      </c>
      <c r="AG90" s="140">
        <f>[1]!i_dq_close(AG$2,AE90)</f>
        <v>4334.5227000000004</v>
      </c>
      <c r="AH90" s="111">
        <v>2.4782999999999999</v>
      </c>
      <c r="AI90" s="45">
        <v>923488.94</v>
      </c>
      <c r="AK90" s="66">
        <v>44900</v>
      </c>
      <c r="AL90" s="21" t="s">
        <v>1624</v>
      </c>
      <c r="AM90" s="140">
        <f>[1]!i_dq_close(AM$2,AK90)</f>
        <v>4327.0653000000002</v>
      </c>
      <c r="AN90" s="111">
        <v>0.96499999999999997</v>
      </c>
      <c r="AO90" s="33">
        <v>1122964.6299999999</v>
      </c>
      <c r="AQ90" s="66">
        <v>44887</v>
      </c>
      <c r="AR90" s="21" t="s">
        <v>1630</v>
      </c>
      <c r="AS90" s="140">
        <f>[1]!i_dq_close(AS$2,AQ90)</f>
        <v>4166.4138000000003</v>
      </c>
      <c r="AT90" s="111">
        <v>1.9356</v>
      </c>
      <c r="AW90" s="66">
        <v>44882</v>
      </c>
      <c r="AX90" s="21" t="s">
        <v>1630</v>
      </c>
      <c r="AY90" s="140">
        <f>[1]!i_dq_close(AY$2,AW90)</f>
        <v>399.6884</v>
      </c>
      <c r="AZ90" s="111">
        <v>0.98099999999999998</v>
      </c>
      <c r="BC90" s="66">
        <v>44882</v>
      </c>
      <c r="BD90" s="21" t="s">
        <v>1630</v>
      </c>
      <c r="BE90" s="140">
        <f>[1]!i_dq_close(BE$2,BC90)</f>
        <v>4222.8145000000004</v>
      </c>
      <c r="BF90" s="111">
        <v>0.99529999999999996</v>
      </c>
      <c r="BI90" s="66">
        <v>44867</v>
      </c>
      <c r="BJ90" s="21" t="s">
        <v>1630</v>
      </c>
      <c r="BK90" s="140">
        <f>[1]!i_dq_close(BK$2,BI90)</f>
        <v>4068.8146999999999</v>
      </c>
      <c r="BL90" s="111">
        <v>2.2000000000000002</v>
      </c>
      <c r="BO90" s="66">
        <v>44861</v>
      </c>
      <c r="BP90" s="21" t="s">
        <v>1621</v>
      </c>
      <c r="BQ90" s="140">
        <f>[1]!i_dq_close(BQ$2,BO90)</f>
        <v>4024.5419999999999</v>
      </c>
      <c r="BR90" s="111">
        <v>1.5049999999999999</v>
      </c>
      <c r="BU90" s="66">
        <v>44859</v>
      </c>
      <c r="BV90" s="21" t="s">
        <v>1621</v>
      </c>
      <c r="BW90" s="140">
        <f>[1]!i_dq_close(BW$2,BU90)</f>
        <v>401.3</v>
      </c>
      <c r="BX90" s="111">
        <v>1.1069</v>
      </c>
      <c r="CA90" s="66">
        <v>44855</v>
      </c>
      <c r="CB90" s="21" t="s">
        <v>1621</v>
      </c>
      <c r="CC90" s="140">
        <f>[1]!i_dq_close(CC$2,CA90)</f>
        <v>4114.6516000000001</v>
      </c>
      <c r="CD90" s="111">
        <v>1.1485000000000001</v>
      </c>
      <c r="CG90" s="66">
        <v>44827</v>
      </c>
      <c r="CH90" s="21" t="s">
        <v>1622</v>
      </c>
      <c r="CI90" s="140">
        <f>[1]!i_dq_close(CI$2,CG90)</f>
        <v>4195.0051999999996</v>
      </c>
      <c r="CJ90" s="111">
        <v>1.4182999999999999</v>
      </c>
      <c r="CM90" s="66">
        <v>44817</v>
      </c>
      <c r="CN90" s="21" t="s">
        <v>1622</v>
      </c>
      <c r="CO90" s="140">
        <f>[1]!i_dq_close(CO$2,CM90)</f>
        <v>19326.86</v>
      </c>
      <c r="CP90" s="111">
        <v>0.97899999999999998</v>
      </c>
      <c r="CS90" s="66">
        <v>44798</v>
      </c>
      <c r="CT90" s="21" t="s">
        <v>1623</v>
      </c>
      <c r="CU90" s="140">
        <f>[1]!i_dq_close(CU$2,CS90)</f>
        <v>419.48570000000001</v>
      </c>
      <c r="CV90" s="111">
        <v>1.0589999999999999</v>
      </c>
      <c r="CY90" s="66">
        <v>44792</v>
      </c>
      <c r="CZ90" s="21" t="s">
        <v>1623</v>
      </c>
      <c r="DA90" s="140">
        <f>[1]!i_dq_close(DA$2,CY90)</f>
        <v>4525.1674999999996</v>
      </c>
      <c r="DB90" s="111">
        <v>5.4223999999999997</v>
      </c>
      <c r="DE90" s="66">
        <v>44778</v>
      </c>
      <c r="DF90" s="21" t="s">
        <v>1623</v>
      </c>
      <c r="DG90" s="140">
        <f>[1]!i_dq_close(DG$2,DE90)</f>
        <v>4508.3496999999998</v>
      </c>
      <c r="DH90" s="111">
        <v>3.6629999999999998</v>
      </c>
      <c r="DK90" s="66">
        <v>44777</v>
      </c>
      <c r="DL90" s="21" t="s">
        <v>1623</v>
      </c>
      <c r="DM90" s="140">
        <f>[1]!i_dq_close(DM$2,DK90)</f>
        <v>4443.2641999999996</v>
      </c>
      <c r="DN90" s="111">
        <v>3.1286999999999998</v>
      </c>
      <c r="DQ90" s="66">
        <v>44775</v>
      </c>
      <c r="DR90" s="21" t="s">
        <v>1623</v>
      </c>
      <c r="DS90" s="140">
        <f>[1]!i_dq_close(DS$2,DQ90)</f>
        <v>421.6549</v>
      </c>
      <c r="DT90" s="111">
        <v>2.0726</v>
      </c>
      <c r="DW90" s="66">
        <v>44771</v>
      </c>
      <c r="DX90" s="21" t="s">
        <v>638</v>
      </c>
      <c r="DY90" s="140">
        <f>[1]!i_dq_close(DY$2,DW90)</f>
        <v>20156.509999999998</v>
      </c>
      <c r="DZ90" s="111">
        <v>2.1619999999999999</v>
      </c>
      <c r="EC90" s="49">
        <v>44746</v>
      </c>
      <c r="ED90" s="21" t="s">
        <v>638</v>
      </c>
      <c r="EE90" s="140">
        <f>[1]!i_dq_close(EE$2,EC90)</f>
        <v>4830.0244000000002</v>
      </c>
      <c r="EF90">
        <v>1.21</v>
      </c>
      <c r="EI90" s="49">
        <v>44725</v>
      </c>
      <c r="EJ90" s="21" t="s">
        <v>570</v>
      </c>
      <c r="EK90" s="140">
        <f>[1]!i_dq_close(EK$2,EI90)</f>
        <v>21067.58</v>
      </c>
      <c r="EL90">
        <v>1.9269999999999901</v>
      </c>
      <c r="EO90" s="49">
        <v>44693</v>
      </c>
      <c r="EP90" s="28" t="s">
        <v>345</v>
      </c>
      <c r="EQ90" s="140">
        <f>[1]!i_dq_close(EQ$2,EO90)</f>
        <v>4253.0835999999999</v>
      </c>
      <c r="ER90">
        <v>0.877</v>
      </c>
      <c r="EU90" s="49">
        <v>44680</v>
      </c>
      <c r="EV90" s="28" t="s">
        <v>334</v>
      </c>
      <c r="EW90" s="140">
        <f>[1]!i_dq_close(EW$2,EU90)</f>
        <v>4280.2806</v>
      </c>
      <c r="EX90">
        <v>0.95520000000000005</v>
      </c>
      <c r="FA90" s="49">
        <v>44678</v>
      </c>
      <c r="FB90" s="28" t="s">
        <v>334</v>
      </c>
      <c r="FC90" s="140">
        <f>[1]!i_dq_close(FC$2,FA90)</f>
        <v>4147.8602000000001</v>
      </c>
      <c r="FD90">
        <v>0.89500000000000002</v>
      </c>
      <c r="FG90" s="49">
        <v>44673</v>
      </c>
      <c r="FH90" s="28" t="s">
        <v>334</v>
      </c>
      <c r="FI90" s="140">
        <f>[1]!i_dq_close(FI$2,FG90)</f>
        <v>4297.5173999999997</v>
      </c>
      <c r="FJ90">
        <v>1.0165999999999999</v>
      </c>
      <c r="FM90" s="49">
        <v>44671</v>
      </c>
      <c r="FN90" s="28" t="s">
        <v>334</v>
      </c>
      <c r="FO90" s="140">
        <f>[1]!i_dq_close(FO$2,FM90)</f>
        <v>4382.4022000000004</v>
      </c>
      <c r="FP90">
        <v>1.3608</v>
      </c>
      <c r="FS90" s="49">
        <v>44665</v>
      </c>
      <c r="FT90" s="28" t="s">
        <v>334</v>
      </c>
      <c r="FU90" s="140">
        <f>[1]!i_dq_close(FU$2,FS90)</f>
        <v>399.35129999999998</v>
      </c>
      <c r="FV90">
        <v>1.1738</v>
      </c>
      <c r="FY90" s="49">
        <v>44628</v>
      </c>
      <c r="FZ90" s="28" t="s">
        <v>350</v>
      </c>
      <c r="GA90" s="140">
        <f>[1]!i_dq_close(GA$2,FY90)</f>
        <v>4624.6763000000001</v>
      </c>
      <c r="GB90">
        <v>1.3636999999999999</v>
      </c>
      <c r="GE90" s="49">
        <v>44628</v>
      </c>
      <c r="GF90" s="28" t="s">
        <v>350</v>
      </c>
      <c r="GG90" s="140">
        <f>[1]!i_dq_close(GG$2,GE90)</f>
        <v>2970.4769000000001</v>
      </c>
      <c r="GH90">
        <v>0.9264</v>
      </c>
      <c r="GK90" s="49">
        <v>44607</v>
      </c>
      <c r="GL90" s="28" t="s">
        <v>348</v>
      </c>
      <c r="GM90" s="140">
        <f>[1]!i_dq_close(GM$2,GK90)</f>
        <v>4957.2093000000004</v>
      </c>
      <c r="GN90">
        <v>5.2229999999999999</v>
      </c>
      <c r="GQ90" s="49">
        <v>44586</v>
      </c>
      <c r="GR90" s="20" t="s">
        <v>346</v>
      </c>
      <c r="GS90" s="140">
        <f>[1]!i_dq_close(GS$2,GQ90)</f>
        <v>24243.61</v>
      </c>
      <c r="GT90">
        <v>1.0185999999999999</v>
      </c>
      <c r="GW90" s="49">
        <v>44586</v>
      </c>
      <c r="GX90" s="21" t="s">
        <v>346</v>
      </c>
      <c r="GY90" s="140">
        <f>[1]!i_dq_close(GY$2,GW90)</f>
        <v>5018.7039000000004</v>
      </c>
      <c r="GZ90">
        <v>2.5972</v>
      </c>
      <c r="HC90" s="49">
        <v>44575</v>
      </c>
      <c r="HD90" s="21" t="s">
        <v>346</v>
      </c>
      <c r="HE90" s="140">
        <f>[1]!i_dq_close(HE$2,HC90)</f>
        <v>5117.2269999999999</v>
      </c>
      <c r="HF90">
        <v>5.6520000000000001</v>
      </c>
      <c r="HI90" s="49">
        <v>44550</v>
      </c>
      <c r="HJ90" s="141" t="s">
        <v>336</v>
      </c>
      <c r="HK90" s="140">
        <f>[1]!i_dq_close(HK$2,HI90)</f>
        <v>22744.86</v>
      </c>
      <c r="HL90">
        <v>0.91100000000000003</v>
      </c>
      <c r="HO90" s="58">
        <v>44498</v>
      </c>
      <c r="HP90" s="20" t="s">
        <v>341</v>
      </c>
      <c r="HQ90" s="140">
        <f>[1]!i_dq_close(HQ$2,HO90)</f>
        <v>5256.1171999999997</v>
      </c>
      <c r="HR90" s="21">
        <v>1.4084000000000001</v>
      </c>
      <c r="HS90" s="33"/>
      <c r="HU90" s="58">
        <v>44958</v>
      </c>
      <c r="HV90" s="67" t="s">
        <v>348</v>
      </c>
      <c r="HW90" s="140">
        <f>[1]!i_dq_close(HW$2,HU90)</f>
        <v>4556.5766999999996</v>
      </c>
      <c r="HX90" s="21">
        <v>1.655</v>
      </c>
      <c r="HY90" s="33"/>
      <c r="IA90" s="58">
        <v>44967</v>
      </c>
      <c r="IB90" s="141" t="s">
        <v>1632</v>
      </c>
      <c r="IC90" s="140">
        <f>[1]!i_dq_close(IC$2,IA90)</f>
        <v>4478.2692999999999</v>
      </c>
      <c r="ID90" s="21">
        <v>1.052</v>
      </c>
      <c r="IE90" s="33"/>
      <c r="IG90" s="58"/>
      <c r="IH90" s="20"/>
      <c r="II90" s="140"/>
      <c r="IJ90" s="21"/>
      <c r="IK90" s="33"/>
      <c r="IM90" s="58"/>
      <c r="IN90" s="20"/>
      <c r="IO90" s="140"/>
      <c r="IP90" s="21"/>
      <c r="IQ90" s="33"/>
      <c r="IS90" s="58"/>
      <c r="IT90" s="20"/>
      <c r="IU90" s="140"/>
      <c r="IV90" s="21"/>
      <c r="IW90" s="33"/>
      <c r="IY90" s="58"/>
      <c r="IZ90" s="20"/>
      <c r="JA90" s="140"/>
      <c r="JB90" s="21"/>
      <c r="JC90" s="33"/>
      <c r="JE90" s="58"/>
      <c r="JF90" s="20"/>
      <c r="JG90" s="140"/>
      <c r="JH90" s="21"/>
      <c r="JI90" s="33"/>
      <c r="JK90" s="66"/>
      <c r="JL90" s="21"/>
      <c r="JM90" s="140"/>
      <c r="JN90" s="111"/>
      <c r="JQ90" s="66"/>
      <c r="JR90" s="21"/>
      <c r="JS90" s="140"/>
      <c r="JT90" s="111"/>
      <c r="JW90" s="66"/>
      <c r="JX90" s="21"/>
      <c r="JY90" s="140"/>
      <c r="JZ90" s="111"/>
      <c r="KC90" s="66"/>
      <c r="KD90" s="21"/>
      <c r="KE90" s="140"/>
      <c r="KF90" s="111"/>
      <c r="KI90" s="66"/>
      <c r="KJ90" s="21"/>
      <c r="KK90" s="140"/>
      <c r="KL90" s="111"/>
      <c r="KO90" s="66"/>
      <c r="KP90" s="21"/>
      <c r="KQ90" s="140"/>
      <c r="KR90" s="111"/>
      <c r="KU90" s="66"/>
      <c r="KV90" s="21"/>
      <c r="KW90" s="140"/>
      <c r="KX90" s="111"/>
      <c r="LA90" s="66"/>
      <c r="LB90" s="21"/>
      <c r="LC90" s="140"/>
      <c r="LD90" s="111"/>
      <c r="LG90" s="66"/>
      <c r="LH90" s="21"/>
      <c r="LI90" s="140"/>
      <c r="LJ90" s="111"/>
      <c r="LM90" s="66"/>
      <c r="LN90" s="21"/>
      <c r="LO90" s="140"/>
      <c r="LP90" s="111"/>
      <c r="LS90" s="66"/>
      <c r="LT90" s="21"/>
      <c r="LU90" s="140"/>
      <c r="LV90" s="111"/>
      <c r="LY90" s="66"/>
      <c r="LZ90" s="21"/>
      <c r="MA90" s="140"/>
      <c r="MB90" s="111"/>
      <c r="ME90" s="66"/>
      <c r="MF90" s="21"/>
      <c r="MG90" s="140"/>
      <c r="MH90" s="111"/>
      <c r="MK90" s="66"/>
      <c r="ML90" s="21"/>
      <c r="MM90" s="140"/>
      <c r="MN90" s="111"/>
      <c r="MQ90" s="66"/>
      <c r="MR90" s="21"/>
      <c r="MS90" s="140"/>
      <c r="MT90" s="111"/>
      <c r="MW90" s="66"/>
      <c r="MX90" s="21"/>
      <c r="MY90" s="140"/>
      <c r="MZ90" s="111"/>
      <c r="NC90" s="66"/>
      <c r="ND90" s="21"/>
      <c r="NE90" s="140"/>
      <c r="NF90" s="111"/>
      <c r="NI90" s="66"/>
      <c r="NJ90" s="21"/>
      <c r="NK90" s="140"/>
      <c r="NL90" s="111"/>
      <c r="NO90" s="66"/>
      <c r="NP90" s="21"/>
      <c r="NQ90" s="140"/>
      <c r="NR90" s="111"/>
      <c r="NU90" s="66"/>
      <c r="NV90" s="21"/>
      <c r="NW90" s="140"/>
      <c r="NX90" s="111"/>
      <c r="OA90" s="66"/>
      <c r="OB90" s="21"/>
      <c r="OC90" s="140"/>
      <c r="OD90" s="111"/>
      <c r="OG90" s="66"/>
      <c r="OH90" s="21"/>
      <c r="OI90" s="140"/>
      <c r="OJ90" s="111"/>
      <c r="OM90" s="66"/>
      <c r="ON90" s="21"/>
      <c r="OO90" s="140"/>
      <c r="OP90" s="111"/>
      <c r="OS90" s="66"/>
      <c r="OT90" s="21"/>
      <c r="OU90" s="140"/>
      <c r="OV90" s="111"/>
      <c r="OY90" s="66"/>
      <c r="OZ90" s="21"/>
      <c r="PA90" s="140"/>
      <c r="PB90" s="111"/>
    </row>
    <row r="91" spans="1:418">
      <c r="A91" s="52">
        <v>43991</v>
      </c>
      <c r="B91" s="52" t="s">
        <v>338</v>
      </c>
      <c r="C91" s="262">
        <f>[1]!i_dq_close(C$2,A91)</f>
        <v>4305.2443000000003</v>
      </c>
      <c r="D91" s="263">
        <v>1.3169999999999999</v>
      </c>
      <c r="E91" s="263"/>
      <c r="G91" s="49">
        <v>44652</v>
      </c>
      <c r="H91" s="28" t="s">
        <v>334</v>
      </c>
      <c r="I91" s="140">
        <f>[1]!i_dq_close(I$2,G91)</f>
        <v>0</v>
      </c>
      <c r="J91">
        <v>0.92900000000000005</v>
      </c>
      <c r="M91" s="66">
        <v>44943</v>
      </c>
      <c r="N91" s="21" t="s">
        <v>1626</v>
      </c>
      <c r="O91" s="140">
        <f>[1]!i_dq_close(O$2,M91)</f>
        <v>4466.5456000000004</v>
      </c>
      <c r="P91" s="111">
        <v>1.2909999999999999</v>
      </c>
      <c r="S91" s="66">
        <v>44922</v>
      </c>
      <c r="T91" s="21" t="s">
        <v>1624</v>
      </c>
      <c r="U91" s="140">
        <f>[1]!i_dq_close(U$2,S91)</f>
        <v>4219.6733999999997</v>
      </c>
      <c r="V91" s="111">
        <v>0.95630000000000004</v>
      </c>
      <c r="Y91" s="66">
        <v>44918</v>
      </c>
      <c r="Z91" s="21" t="s">
        <v>1624</v>
      </c>
      <c r="AA91" s="140">
        <f>[1]!i_dq_close(AA$2,Y91)</f>
        <v>388.46080000000001</v>
      </c>
      <c r="AB91" s="111">
        <v>1.087</v>
      </c>
      <c r="AE91" s="66">
        <v>44903</v>
      </c>
      <c r="AF91" s="21" t="s">
        <v>1624</v>
      </c>
      <c r="AG91" s="140">
        <f>[1]!i_dq_close(AG$2,AE91)</f>
        <v>4331.9718999999996</v>
      </c>
      <c r="AH91" s="111">
        <v>2.4794999999999998</v>
      </c>
      <c r="AI91" s="45">
        <v>923488.94</v>
      </c>
      <c r="AK91" s="66">
        <v>44901</v>
      </c>
      <c r="AL91" s="21" t="s">
        <v>1624</v>
      </c>
      <c r="AM91" s="140">
        <f>[1]!i_dq_close(AM$2,AK91)</f>
        <v>4343.7743</v>
      </c>
      <c r="AN91" s="111">
        <v>0.97099999999999997</v>
      </c>
      <c r="AO91" s="33">
        <v>1122964.6299999999</v>
      </c>
      <c r="AQ91" s="66">
        <v>44888</v>
      </c>
      <c r="AR91" s="21" t="s">
        <v>1630</v>
      </c>
      <c r="AS91" s="140">
        <f>[1]!i_dq_close(AS$2,AQ91)</f>
        <v>4167.8986999999997</v>
      </c>
      <c r="AT91" s="111">
        <v>1.9377</v>
      </c>
      <c r="AW91" s="66">
        <v>44883</v>
      </c>
      <c r="AX91" s="21" t="s">
        <v>1630</v>
      </c>
      <c r="AY91" s="140">
        <f>[1]!i_dq_close(AY$2,AW91)</f>
        <v>398.24560000000002</v>
      </c>
      <c r="AZ91" s="111">
        <v>0.97960000000000003</v>
      </c>
      <c r="BC91" s="66">
        <v>44883</v>
      </c>
      <c r="BD91" s="21" t="s">
        <v>1630</v>
      </c>
      <c r="BE91" s="140">
        <f>[1]!i_dq_close(BE$2,BC91)</f>
        <v>4204.3148000000001</v>
      </c>
      <c r="BF91" s="111">
        <v>0.99419999999999997</v>
      </c>
      <c r="BI91" s="66">
        <v>44868</v>
      </c>
      <c r="BJ91" s="21" t="s">
        <v>1630</v>
      </c>
      <c r="BK91" s="140">
        <f>[1]!i_dq_close(BK$2,BI91)</f>
        <v>4044.2130000000002</v>
      </c>
      <c r="BL91" s="111">
        <v>2.2160000000000002</v>
      </c>
      <c r="BO91" s="66">
        <v>44862</v>
      </c>
      <c r="BP91" s="21" t="s">
        <v>1621</v>
      </c>
      <c r="BQ91" s="140">
        <f>[1]!i_dq_close(BQ$2,BO91)</f>
        <v>3918.9967999999999</v>
      </c>
      <c r="BR91" s="111">
        <v>1.49</v>
      </c>
      <c r="BU91" s="66">
        <v>44860</v>
      </c>
      <c r="BV91" s="21" t="s">
        <v>1621</v>
      </c>
      <c r="BW91" s="140">
        <f>[1]!i_dq_close(BW$2,BU91)</f>
        <v>403.15100000000001</v>
      </c>
      <c r="BX91" s="111">
        <v>1.1189</v>
      </c>
      <c r="CA91" s="66">
        <v>44858</v>
      </c>
      <c r="CB91" s="21" t="s">
        <v>1621</v>
      </c>
      <c r="CC91" s="140">
        <f>[1]!i_dq_close(CC$2,CA91)</f>
        <v>4014.5981000000002</v>
      </c>
      <c r="CD91" s="111">
        <v>1.1494</v>
      </c>
      <c r="CG91" s="66">
        <v>44830</v>
      </c>
      <c r="CH91" s="21" t="s">
        <v>1622</v>
      </c>
      <c r="CI91" s="140">
        <f>[1]!i_dq_close(CI$2,CG91)</f>
        <v>4164.3971000000001</v>
      </c>
      <c r="CJ91" s="111">
        <v>1.4096</v>
      </c>
      <c r="CM91" s="66">
        <v>44818</v>
      </c>
      <c r="CN91" s="21" t="s">
        <v>1622</v>
      </c>
      <c r="CO91" s="140">
        <f>[1]!i_dq_close(CO$2,CM91)</f>
        <v>18847.099999999999</v>
      </c>
      <c r="CP91" s="111">
        <v>0.97399999999999998</v>
      </c>
      <c r="CS91" s="66">
        <v>44799</v>
      </c>
      <c r="CT91" s="21" t="s">
        <v>1623</v>
      </c>
      <c r="CU91" s="140">
        <f>[1]!i_dq_close(CU$2,CS91)</f>
        <v>419.13240000000002</v>
      </c>
      <c r="CV91" s="111">
        <v>1.0569999999999999</v>
      </c>
      <c r="CY91" s="66">
        <v>44795</v>
      </c>
      <c r="CZ91" s="21" t="s">
        <v>1623</v>
      </c>
      <c r="DA91" s="140">
        <f>[1]!i_dq_close(DA$2,CY91)</f>
        <v>4564.3263999999999</v>
      </c>
      <c r="DB91" s="111">
        <v>5.4105999999999996</v>
      </c>
      <c r="DE91" s="66">
        <v>44781</v>
      </c>
      <c r="DF91" s="21" t="s">
        <v>1623</v>
      </c>
      <c r="DG91" s="140">
        <f>[1]!i_dq_close(DG$2,DE91)</f>
        <v>4510.4988999999996</v>
      </c>
      <c r="DH91" s="111">
        <v>3.6930000000000001</v>
      </c>
      <c r="DK91" s="66">
        <v>44778</v>
      </c>
      <c r="DL91" s="21" t="s">
        <v>1623</v>
      </c>
      <c r="DM91" s="140">
        <f>[1]!i_dq_close(DM$2,DK91)</f>
        <v>4508.3496999999998</v>
      </c>
      <c r="DN91" s="111">
        <v>3.1901999999999999</v>
      </c>
      <c r="DQ91" s="66">
        <v>44776</v>
      </c>
      <c r="DR91" s="21" t="s">
        <v>1623</v>
      </c>
      <c r="DS91" s="140">
        <f>[1]!i_dq_close(DS$2,DQ91)</f>
        <v>419.6601</v>
      </c>
      <c r="DT91" s="111">
        <v>2.0754999999999999</v>
      </c>
      <c r="DW91" s="66">
        <v>44774</v>
      </c>
      <c r="DX91" s="21" t="s">
        <v>339</v>
      </c>
      <c r="DY91" s="140">
        <f>[1]!i_dq_close(DY$2,DW91)</f>
        <v>20165.84</v>
      </c>
      <c r="DZ91" s="111">
        <v>2.1800000000000002</v>
      </c>
      <c r="EC91" s="49">
        <v>44747</v>
      </c>
      <c r="ED91" s="21" t="s">
        <v>638</v>
      </c>
      <c r="EE91" s="140">
        <f>[1]!i_dq_close(EE$2,EC91)</f>
        <v>4822.6611999999996</v>
      </c>
      <c r="EF91">
        <v>1.1910000000000001</v>
      </c>
      <c r="EI91" s="49">
        <v>44726</v>
      </c>
      <c r="EJ91" s="21" t="s">
        <v>570</v>
      </c>
      <c r="EK91" s="140">
        <f>[1]!i_dq_close(EK$2,EI91)</f>
        <v>21067.99</v>
      </c>
      <c r="EL91">
        <v>1.9419999999999999</v>
      </c>
      <c r="EO91" s="49">
        <v>44694</v>
      </c>
      <c r="EP91" s="28" t="s">
        <v>345</v>
      </c>
      <c r="EQ91" s="140">
        <f>[1]!i_dq_close(EQ$2,EO91)</f>
        <v>4286.9710999999998</v>
      </c>
      <c r="ER91">
        <v>0.88300000000000001</v>
      </c>
      <c r="EU91" s="49">
        <v>44686</v>
      </c>
      <c r="EV91" s="28" t="s">
        <v>345</v>
      </c>
      <c r="EW91" s="140">
        <f>[1]!i_dq_close(EW$2,EU91)</f>
        <v>4285.5617000000002</v>
      </c>
      <c r="EX91">
        <v>0.95840000000000003</v>
      </c>
      <c r="FA91" s="49">
        <v>44679</v>
      </c>
      <c r="FB91" s="28" t="s">
        <v>334</v>
      </c>
      <c r="FC91" s="140">
        <f>[1]!i_dq_close(FC$2,FA91)</f>
        <v>4165.6907000000001</v>
      </c>
      <c r="FD91">
        <v>0.89500000000000002</v>
      </c>
      <c r="FG91" s="49">
        <v>44676</v>
      </c>
      <c r="FH91" s="28" t="s">
        <v>334</v>
      </c>
      <c r="FI91" s="140">
        <f>[1]!i_dq_close(FI$2,FG91)</f>
        <v>4069.8868000000002</v>
      </c>
      <c r="FJ91">
        <v>1.0057</v>
      </c>
      <c r="FM91" s="49">
        <v>44672</v>
      </c>
      <c r="FN91" s="28" t="s">
        <v>334</v>
      </c>
      <c r="FO91" s="140">
        <f>[1]!i_dq_close(FO$2,FM91)</f>
        <v>4286.4796999999999</v>
      </c>
      <c r="FP91">
        <v>1.3467</v>
      </c>
      <c r="FS91" s="49">
        <v>44666</v>
      </c>
      <c r="FT91" s="28" t="s">
        <v>334</v>
      </c>
      <c r="FU91" s="140">
        <f>[1]!i_dq_close(FU$2,FS91)</f>
        <v>398.96690000000001</v>
      </c>
      <c r="FV91">
        <v>1.1714</v>
      </c>
      <c r="FY91" s="49">
        <v>44629</v>
      </c>
      <c r="FZ91" s="28" t="s">
        <v>350</v>
      </c>
      <c r="GA91" s="140">
        <f>[1]!i_dq_close(GA$2,FY91)</f>
        <v>4570.9339</v>
      </c>
      <c r="GB91">
        <v>1.3634999999999999</v>
      </c>
      <c r="GE91" s="49">
        <v>44629</v>
      </c>
      <c r="GF91" s="28" t="s">
        <v>350</v>
      </c>
      <c r="GG91" s="140">
        <f>[1]!i_dq_close(GG$2,GE91)</f>
        <v>2961.3914</v>
      </c>
      <c r="GH91">
        <v>0.92010000000000003</v>
      </c>
      <c r="GK91" s="49">
        <v>44608</v>
      </c>
      <c r="GL91" s="28" t="s">
        <v>348</v>
      </c>
      <c r="GM91" s="140">
        <f>[1]!i_dq_close(GM$2,GK91)</f>
        <v>4973.9498000000003</v>
      </c>
      <c r="GN91">
        <v>5.1840000000000002</v>
      </c>
      <c r="GQ91" s="49">
        <v>44587</v>
      </c>
      <c r="GR91" s="20" t="s">
        <v>346</v>
      </c>
      <c r="GS91" s="140">
        <f>[1]!i_dq_close(GS$2,GQ91)</f>
        <v>24289.9</v>
      </c>
      <c r="GT91">
        <v>1.0227999999999999</v>
      </c>
      <c r="GW91" s="49">
        <v>44587</v>
      </c>
      <c r="GX91" s="21" t="s">
        <v>346</v>
      </c>
      <c r="GY91" s="140">
        <f>[1]!i_dq_close(GY$2,GW91)</f>
        <v>5053.2469000000001</v>
      </c>
      <c r="GZ91">
        <v>2.6036000000000001</v>
      </c>
      <c r="HC91" s="49">
        <v>44578</v>
      </c>
      <c r="HD91" s="21" t="s">
        <v>346</v>
      </c>
      <c r="HE91" s="140">
        <f>[1]!i_dq_close(HE$2,HC91)</f>
        <v>5163.9111999999996</v>
      </c>
      <c r="HF91">
        <v>5.758</v>
      </c>
      <c r="HI91" s="49">
        <v>44551</v>
      </c>
      <c r="HJ91" s="141" t="s">
        <v>336</v>
      </c>
      <c r="HK91" s="140">
        <f>[1]!i_dq_close(HK$2,HI91)</f>
        <v>22971.33</v>
      </c>
      <c r="HL91">
        <v>0.92200000000000004</v>
      </c>
      <c r="HO91" s="58">
        <v>44501</v>
      </c>
      <c r="HP91" s="20" t="s">
        <v>342</v>
      </c>
      <c r="HQ91" s="140">
        <f>[1]!i_dq_close(HQ$2,HO91)</f>
        <v>5248.2915999999996</v>
      </c>
      <c r="HR91" s="21">
        <v>1.4036999999999999</v>
      </c>
      <c r="HS91" s="33"/>
      <c r="HU91" s="58">
        <v>44959</v>
      </c>
      <c r="HV91" s="67" t="s">
        <v>1632</v>
      </c>
      <c r="HW91" s="140">
        <f>[1]!i_dq_close(HW$2,HU91)</f>
        <v>4545.3834999999999</v>
      </c>
      <c r="HX91" s="21">
        <v>1.6539999999999999</v>
      </c>
      <c r="HY91" s="33"/>
      <c r="IA91" s="58"/>
      <c r="IB91" s="20"/>
      <c r="IC91" s="140"/>
      <c r="ID91" s="21"/>
      <c r="IE91" s="33"/>
      <c r="IG91" s="58"/>
      <c r="IH91" s="20"/>
      <c r="II91" s="140"/>
      <c r="IJ91" s="21"/>
      <c r="IK91" s="33"/>
      <c r="IM91" s="58"/>
      <c r="IN91" s="20"/>
      <c r="IO91" s="140"/>
      <c r="IP91" s="21"/>
      <c r="IQ91" s="33"/>
      <c r="IS91" s="58"/>
      <c r="IT91" s="20"/>
      <c r="IU91" s="140"/>
      <c r="IV91" s="21"/>
      <c r="IW91" s="33"/>
      <c r="IY91" s="58"/>
      <c r="IZ91" s="20"/>
      <c r="JA91" s="140"/>
      <c r="JB91" s="21"/>
      <c r="JC91" s="33"/>
      <c r="JE91" s="58"/>
      <c r="JF91" s="20"/>
      <c r="JG91" s="140"/>
      <c r="JH91" s="21"/>
      <c r="JI91" s="33"/>
      <c r="JK91" s="66"/>
      <c r="JL91" s="21"/>
      <c r="JM91" s="140"/>
      <c r="JN91" s="111"/>
      <c r="JQ91" s="66"/>
      <c r="JR91" s="21"/>
      <c r="JS91" s="140"/>
      <c r="JT91" s="111"/>
      <c r="JW91" s="66"/>
      <c r="JX91" s="21"/>
      <c r="JY91" s="140"/>
      <c r="JZ91" s="111"/>
      <c r="KC91" s="66"/>
      <c r="KD91" s="21"/>
      <c r="KE91" s="140"/>
      <c r="KF91" s="111"/>
      <c r="KI91" s="66"/>
      <c r="KJ91" s="21"/>
      <c r="KK91" s="140"/>
      <c r="KL91" s="111"/>
      <c r="KO91" s="66"/>
      <c r="KP91" s="21"/>
      <c r="KQ91" s="140"/>
      <c r="KR91" s="111"/>
      <c r="KU91" s="66"/>
      <c r="KV91" s="21"/>
      <c r="KW91" s="140"/>
      <c r="KX91" s="111"/>
      <c r="LA91" s="66"/>
      <c r="LB91" s="21"/>
      <c r="LC91" s="140"/>
      <c r="LD91" s="111"/>
      <c r="LG91" s="66"/>
      <c r="LH91" s="21"/>
      <c r="LI91" s="140"/>
      <c r="LJ91" s="111"/>
      <c r="LM91" s="66"/>
      <c r="LN91" s="21"/>
      <c r="LO91" s="140"/>
      <c r="LP91" s="111"/>
      <c r="LS91" s="66"/>
      <c r="LT91" s="21"/>
      <c r="LU91" s="140"/>
      <c r="LV91" s="111"/>
      <c r="LY91" s="66"/>
      <c r="LZ91" s="21"/>
      <c r="MA91" s="140"/>
      <c r="MB91" s="111"/>
      <c r="ME91" s="66"/>
      <c r="MF91" s="21"/>
      <c r="MG91" s="140"/>
      <c r="MH91" s="111"/>
      <c r="MK91" s="66"/>
      <c r="ML91" s="21"/>
      <c r="MM91" s="140"/>
      <c r="MN91" s="111"/>
      <c r="MQ91" s="66"/>
      <c r="MR91" s="21"/>
      <c r="MS91" s="140"/>
      <c r="MT91" s="111"/>
      <c r="MW91" s="66"/>
      <c r="MX91" s="21"/>
      <c r="MY91" s="140"/>
      <c r="MZ91" s="111"/>
      <c r="NC91" s="66"/>
      <c r="ND91" s="21"/>
      <c r="NE91" s="140"/>
      <c r="NF91" s="111"/>
      <c r="NI91" s="66"/>
      <c r="NJ91" s="21"/>
      <c r="NK91" s="140"/>
      <c r="NL91" s="111"/>
      <c r="NO91" s="66"/>
      <c r="NP91" s="21"/>
      <c r="NQ91" s="140"/>
      <c r="NR91" s="111"/>
      <c r="NU91" s="66"/>
      <c r="NV91" s="21"/>
      <c r="NW91" s="140"/>
      <c r="NX91" s="111"/>
      <c r="OA91" s="66"/>
      <c r="OB91" s="21"/>
      <c r="OC91" s="140"/>
      <c r="OD91" s="111"/>
      <c r="OG91" s="66"/>
      <c r="OH91" s="21"/>
      <c r="OI91" s="140"/>
      <c r="OJ91" s="111"/>
      <c r="OM91" s="66"/>
      <c r="ON91" s="21"/>
      <c r="OO91" s="140"/>
      <c r="OP91" s="111"/>
      <c r="OS91" s="66"/>
      <c r="OT91" s="21"/>
      <c r="OU91" s="140"/>
      <c r="OV91" s="111"/>
      <c r="OY91" s="66"/>
      <c r="OZ91" s="21"/>
      <c r="PA91" s="140"/>
      <c r="PB91" s="111"/>
    </row>
    <row r="92" spans="1:418">
      <c r="A92" s="52">
        <v>43992</v>
      </c>
      <c r="B92" s="52" t="s">
        <v>338</v>
      </c>
      <c r="C92" s="262">
        <f>[1]!i_dq_close(C$2,A92)</f>
        <v>4300.3469999999998</v>
      </c>
      <c r="D92" s="263">
        <v>1.3240000000000001</v>
      </c>
      <c r="E92" s="263"/>
      <c r="G92" s="49">
        <v>44657</v>
      </c>
      <c r="H92" s="28" t="s">
        <v>334</v>
      </c>
      <c r="I92" s="140">
        <f>[1]!i_dq_close(I$2,G92)</f>
        <v>0</v>
      </c>
      <c r="J92">
        <v>0.94899999999999995</v>
      </c>
      <c r="M92" s="66">
        <v>44944</v>
      </c>
      <c r="N92" s="21" t="s">
        <v>1626</v>
      </c>
      <c r="O92" s="140">
        <f>[1]!i_dq_close(O$2,M92)</f>
        <v>4464.3689999999997</v>
      </c>
      <c r="P92" s="111">
        <v>1.292</v>
      </c>
      <c r="S92" s="66">
        <v>44923</v>
      </c>
      <c r="T92" s="21" t="s">
        <v>1624</v>
      </c>
      <c r="U92" s="140">
        <f>[1]!i_dq_close(U$2,S92)</f>
        <v>4201.9503000000004</v>
      </c>
      <c r="V92" s="111">
        <v>0.95589999999999997</v>
      </c>
      <c r="Y92" s="66">
        <v>44921</v>
      </c>
      <c r="Z92" s="21" t="s">
        <v>1624</v>
      </c>
      <c r="AA92" s="140">
        <f>[1]!i_dq_close(AA$2,Y92)</f>
        <v>391.34140000000002</v>
      </c>
      <c r="AB92" s="111">
        <v>1.1004</v>
      </c>
      <c r="AE92" s="66">
        <v>44904</v>
      </c>
      <c r="AF92" s="21" t="s">
        <v>1624</v>
      </c>
      <c r="AG92" s="140">
        <f>[1]!i_dq_close(AG$2,AE92)</f>
        <v>4364.9232000000002</v>
      </c>
      <c r="AH92" s="111">
        <v>2.4937999999999998</v>
      </c>
      <c r="AI92" s="45">
        <v>923488.94</v>
      </c>
      <c r="AK92" s="66">
        <v>44902</v>
      </c>
      <c r="AL92" s="21" t="s">
        <v>1624</v>
      </c>
      <c r="AM92" s="140">
        <f>[1]!i_dq_close(AM$2,AK92)</f>
        <v>4334.5227000000004</v>
      </c>
      <c r="AN92" s="111">
        <v>0.97099999999999997</v>
      </c>
      <c r="AO92" s="33">
        <v>1122964.6299999999</v>
      </c>
      <c r="AQ92" s="66">
        <v>44889</v>
      </c>
      <c r="AR92" s="21" t="s">
        <v>1630</v>
      </c>
      <c r="AS92" s="140">
        <f>[1]!i_dq_close(AS$2,AQ92)</f>
        <v>4155.0478999999996</v>
      </c>
      <c r="AT92" s="111">
        <v>1.9459</v>
      </c>
      <c r="AW92" s="66">
        <v>44886</v>
      </c>
      <c r="AX92" s="21" t="s">
        <v>1630</v>
      </c>
      <c r="AY92" s="140">
        <f>[1]!i_dq_close(AY$2,AW92)</f>
        <v>398.27050000000003</v>
      </c>
      <c r="AZ92" s="111">
        <v>0.97760000000000002</v>
      </c>
      <c r="BC92" s="66">
        <v>44886</v>
      </c>
      <c r="BD92" s="21" t="s">
        <v>1630</v>
      </c>
      <c r="BE92" s="140">
        <f>[1]!i_dq_close(BE$2,BC92)</f>
        <v>4177.4961999999996</v>
      </c>
      <c r="BF92" s="111">
        <v>0.99160000000000004</v>
      </c>
      <c r="BI92" s="66">
        <v>44869</v>
      </c>
      <c r="BJ92" s="21" t="s">
        <v>1630</v>
      </c>
      <c r="BK92" s="140">
        <f>[1]!i_dq_close(BK$2,BI92)</f>
        <v>4165.8909000000003</v>
      </c>
      <c r="BL92" s="111">
        <v>2.2639999999999998</v>
      </c>
      <c r="BO92" s="66">
        <v>44865</v>
      </c>
      <c r="BP92" s="21" t="s">
        <v>1621</v>
      </c>
      <c r="BQ92" s="140">
        <f>[1]!i_dq_close(BQ$2,BO92)</f>
        <v>3896.8741</v>
      </c>
      <c r="BR92" s="111">
        <v>1.48</v>
      </c>
      <c r="BU92" s="66">
        <v>44861</v>
      </c>
      <c r="BV92" s="21" t="s">
        <v>1621</v>
      </c>
      <c r="BW92" s="140">
        <f>[1]!i_dq_close(BW$2,BU92)</f>
        <v>403.40289999999999</v>
      </c>
      <c r="BX92" s="111">
        <v>1.1234</v>
      </c>
      <c r="CA92" s="66">
        <v>44859</v>
      </c>
      <c r="CB92" s="21" t="s">
        <v>1621</v>
      </c>
      <c r="CC92" s="140">
        <f>[1]!i_dq_close(CC$2,CA92)</f>
        <v>4004.9411</v>
      </c>
      <c r="CD92" s="111">
        <v>1.1446000000000001</v>
      </c>
      <c r="CG92" s="66">
        <v>44831</v>
      </c>
      <c r="CH92" s="21" t="s">
        <v>1622</v>
      </c>
      <c r="CI92" s="140">
        <f>[1]!i_dq_close(CI$2,CG92)</f>
        <v>4230.0271000000002</v>
      </c>
      <c r="CJ92" s="111">
        <v>1.4392</v>
      </c>
      <c r="CM92" s="66">
        <v>44819</v>
      </c>
      <c r="CN92" s="21" t="s">
        <v>1622</v>
      </c>
      <c r="CO92" s="140">
        <f>[1]!i_dq_close(CO$2,CM92)</f>
        <v>18930.38</v>
      </c>
      <c r="CP92" s="111">
        <v>0.97</v>
      </c>
      <c r="CS92" s="66">
        <v>44802</v>
      </c>
      <c r="CT92" s="21" t="s">
        <v>1623</v>
      </c>
      <c r="CU92" s="140">
        <f>[1]!i_dq_close(CU$2,CS92)</f>
        <v>417.6934</v>
      </c>
      <c r="CV92" s="111">
        <v>1.056</v>
      </c>
      <c r="CY92" s="66">
        <v>44796</v>
      </c>
      <c r="CZ92" s="21" t="s">
        <v>1623</v>
      </c>
      <c r="DA92" s="140">
        <f>[1]!i_dq_close(DA$2,CY92)</f>
        <v>4546.6342000000004</v>
      </c>
      <c r="DB92" s="111">
        <v>5.4027000000000003</v>
      </c>
      <c r="DE92" s="66">
        <v>44782</v>
      </c>
      <c r="DF92" s="21" t="s">
        <v>1623</v>
      </c>
      <c r="DG92" s="140">
        <f>[1]!i_dq_close(DG$2,DE92)</f>
        <v>4520.4802</v>
      </c>
      <c r="DH92" s="111">
        <v>3.6850000000000001</v>
      </c>
      <c r="DK92" s="66">
        <v>44781</v>
      </c>
      <c r="DL92" s="21" t="s">
        <v>1623</v>
      </c>
      <c r="DM92" s="140">
        <f>[1]!i_dq_close(DM$2,DK92)</f>
        <v>4510.4988999999996</v>
      </c>
      <c r="DN92" s="111">
        <v>3.2610999999999999</v>
      </c>
      <c r="DQ92" s="66">
        <v>44777</v>
      </c>
      <c r="DR92" s="21" t="s">
        <v>1623</v>
      </c>
      <c r="DS92" s="140">
        <f>[1]!i_dq_close(DS$2,DQ92)</f>
        <v>420.44099999999997</v>
      </c>
      <c r="DT92" s="111">
        <v>2.0872000000000002</v>
      </c>
      <c r="DW92" s="66">
        <v>44775</v>
      </c>
      <c r="DX92" s="21" t="s">
        <v>1623</v>
      </c>
      <c r="DY92" s="140">
        <f>[1]!i_dq_close(DY$2,DW92)</f>
        <v>19689.21</v>
      </c>
      <c r="DZ92" s="111">
        <v>2.137</v>
      </c>
      <c r="EC92" s="49">
        <v>44748</v>
      </c>
      <c r="ED92" s="21" t="s">
        <v>638</v>
      </c>
      <c r="EE92" s="140">
        <f>[1]!i_dq_close(EE$2,EC92)</f>
        <v>4752.6044000000002</v>
      </c>
      <c r="EF92">
        <v>1.1859999999999999</v>
      </c>
      <c r="EI92" s="49">
        <v>44727</v>
      </c>
      <c r="EJ92" s="21" t="s">
        <v>570</v>
      </c>
      <c r="EK92" s="140">
        <f>[1]!i_dq_close(EK$2,EI92)</f>
        <v>21308.21</v>
      </c>
      <c r="EL92">
        <v>1.948</v>
      </c>
      <c r="EO92" s="49">
        <v>44697</v>
      </c>
      <c r="EP92" s="28" t="s">
        <v>345</v>
      </c>
      <c r="EQ92" s="140">
        <f>[1]!i_dq_close(EQ$2,EO92)</f>
        <v>4259.6260000000002</v>
      </c>
      <c r="ER92">
        <v>0.877</v>
      </c>
      <c r="EU92" s="49">
        <v>44687</v>
      </c>
      <c r="EV92" s="28" t="s">
        <v>345</v>
      </c>
      <c r="EW92" s="140">
        <f>[1]!i_dq_close(EW$2,EU92)</f>
        <v>4180.8346000000001</v>
      </c>
      <c r="EX92">
        <v>0.95209999999999995</v>
      </c>
      <c r="FA92" s="49">
        <v>44680</v>
      </c>
      <c r="FB92" s="28" t="s">
        <v>334</v>
      </c>
      <c r="FC92" s="140">
        <f>[1]!i_dq_close(FC$2,FA92)</f>
        <v>4280.2806</v>
      </c>
      <c r="FD92">
        <v>0.89500000000000002</v>
      </c>
      <c r="FG92" s="49">
        <v>44677</v>
      </c>
      <c r="FH92" s="28" t="s">
        <v>334</v>
      </c>
      <c r="FI92" s="140">
        <f>[1]!i_dq_close(FI$2,FG92)</f>
        <v>4020.951</v>
      </c>
      <c r="FJ92">
        <v>1.0021</v>
      </c>
      <c r="FM92" s="49">
        <v>44673</v>
      </c>
      <c r="FN92" s="28" t="s">
        <v>334</v>
      </c>
      <c r="FO92" s="140">
        <f>[1]!i_dq_close(FO$2,FM92)</f>
        <v>4297.5173999999997</v>
      </c>
      <c r="FP92">
        <v>1.3492999999999999</v>
      </c>
      <c r="FS92" s="49">
        <v>44669</v>
      </c>
      <c r="FT92" s="28" t="s">
        <v>334</v>
      </c>
      <c r="FU92" s="140">
        <f>[1]!i_dq_close(FU$2,FS92)</f>
        <v>399.58100000000002</v>
      </c>
      <c r="FV92">
        <v>1.1803999999999999</v>
      </c>
      <c r="FY92" s="49">
        <v>44630</v>
      </c>
      <c r="FZ92" s="28" t="s">
        <v>350</v>
      </c>
      <c r="GA92" s="140">
        <f>[1]!i_dq_close(GA$2,FY92)</f>
        <v>4644.6122999999998</v>
      </c>
      <c r="GB92">
        <v>1.3965000000000001</v>
      </c>
      <c r="GE92" s="49">
        <v>44630</v>
      </c>
      <c r="GF92" s="28" t="s">
        <v>350</v>
      </c>
      <c r="GG92" s="140">
        <f>[1]!i_dq_close(GG$2,GE92)</f>
        <v>2973.6469000000002</v>
      </c>
      <c r="GH92">
        <v>0.93269999999999997</v>
      </c>
      <c r="GK92" s="49">
        <v>44609</v>
      </c>
      <c r="GL92" s="28" t="s">
        <v>348</v>
      </c>
      <c r="GM92" s="140">
        <f>[1]!i_dq_close(GM$2,GK92)</f>
        <v>4982.5623999999998</v>
      </c>
      <c r="GN92">
        <v>5.2</v>
      </c>
      <c r="GQ92" s="49">
        <v>44588</v>
      </c>
      <c r="GR92" s="20" t="s">
        <v>346</v>
      </c>
      <c r="GS92" s="140">
        <f>[1]!i_dq_close(GS$2,GQ92)</f>
        <v>23807</v>
      </c>
      <c r="GT92">
        <v>1.0025999999999999</v>
      </c>
      <c r="GW92" s="49">
        <v>44588</v>
      </c>
      <c r="GX92" s="21" t="s">
        <v>346</v>
      </c>
      <c r="GY92" s="140">
        <f>[1]!i_dq_close(GY$2,GW92)</f>
        <v>4946.5129999999999</v>
      </c>
      <c r="GZ92">
        <v>2.5785</v>
      </c>
      <c r="HC92" s="49">
        <v>44579</v>
      </c>
      <c r="HD92" s="21" t="s">
        <v>346</v>
      </c>
      <c r="HE92" s="140">
        <f>[1]!i_dq_close(HE$2,HC92)</f>
        <v>5202.6602999999996</v>
      </c>
      <c r="HF92">
        <v>5.8040000000000003</v>
      </c>
      <c r="HI92" s="49">
        <v>44552</v>
      </c>
      <c r="HJ92" s="141" t="s">
        <v>336</v>
      </c>
      <c r="HK92" s="140">
        <f>[1]!i_dq_close(HK$2,HI92)</f>
        <v>23102.33</v>
      </c>
      <c r="HL92">
        <v>0.91900000000000004</v>
      </c>
      <c r="HO92" s="58">
        <v>44502</v>
      </c>
      <c r="HP92" s="20" t="s">
        <v>342</v>
      </c>
      <c r="HQ92" s="140">
        <f>[1]!i_dq_close(HQ$2,HO92)</f>
        <v>5193.3281999999999</v>
      </c>
      <c r="HR92" s="21">
        <v>1.4048</v>
      </c>
      <c r="HS92" s="33"/>
      <c r="HU92" s="58">
        <v>44960</v>
      </c>
      <c r="HV92" s="67" t="s">
        <v>1632</v>
      </c>
      <c r="HW92" s="140">
        <f>[1]!i_dq_close(HW$2,HU92)</f>
        <v>4508.5767999999998</v>
      </c>
      <c r="HX92" s="21">
        <v>1.6339999999999999</v>
      </c>
      <c r="HY92" s="33"/>
      <c r="IA92" s="58"/>
      <c r="IB92" s="20"/>
      <c r="IC92" s="140"/>
      <c r="ID92" s="21"/>
      <c r="IE92" s="33"/>
      <c r="IG92" s="58"/>
      <c r="IH92" s="20"/>
      <c r="II92" s="140"/>
      <c r="IJ92" s="21"/>
      <c r="IK92" s="33"/>
      <c r="IM92" s="58"/>
      <c r="IN92" s="20"/>
      <c r="IO92" s="140"/>
      <c r="IP92" s="21"/>
      <c r="IQ92" s="33"/>
      <c r="IS92" s="58"/>
      <c r="IT92" s="20"/>
      <c r="IU92" s="140"/>
      <c r="IV92" s="21"/>
      <c r="IW92" s="33"/>
      <c r="IY92" s="58"/>
      <c r="IZ92" s="20"/>
      <c r="JA92" s="140"/>
      <c r="JB92" s="21"/>
      <c r="JC92" s="33"/>
      <c r="JE92" s="58"/>
      <c r="JF92" s="20"/>
      <c r="JG92" s="140"/>
      <c r="JH92" s="21"/>
      <c r="JI92" s="33"/>
      <c r="JK92" s="66"/>
      <c r="JL92" s="21"/>
      <c r="JM92" s="140"/>
      <c r="JN92" s="111"/>
      <c r="JQ92" s="66"/>
      <c r="JR92" s="21"/>
      <c r="JS92" s="140"/>
      <c r="JT92" s="111"/>
      <c r="JW92" s="66"/>
      <c r="JX92" s="21"/>
      <c r="JY92" s="140"/>
      <c r="JZ92" s="111"/>
      <c r="KC92" s="66"/>
      <c r="KD92" s="21"/>
      <c r="KE92" s="140"/>
      <c r="KF92" s="111"/>
      <c r="KI92" s="66"/>
      <c r="KJ92" s="21"/>
      <c r="KK92" s="140"/>
      <c r="KL92" s="111"/>
      <c r="KO92" s="66"/>
      <c r="KP92" s="21"/>
      <c r="KQ92" s="140"/>
      <c r="KR92" s="111"/>
      <c r="KU92" s="66"/>
      <c r="KV92" s="21"/>
      <c r="KW92" s="140"/>
      <c r="KX92" s="111"/>
      <c r="LA92" s="66"/>
      <c r="LB92" s="21"/>
      <c r="LC92" s="140"/>
      <c r="LD92" s="111"/>
      <c r="LG92" s="66"/>
      <c r="LH92" s="21"/>
      <c r="LI92" s="140"/>
      <c r="LJ92" s="111"/>
      <c r="LM92" s="66"/>
      <c r="LN92" s="21"/>
      <c r="LO92" s="140"/>
      <c r="LP92" s="111"/>
      <c r="LS92" s="66"/>
      <c r="LT92" s="21"/>
      <c r="LU92" s="140"/>
      <c r="LV92" s="111"/>
      <c r="LY92" s="66"/>
      <c r="LZ92" s="21"/>
      <c r="MA92" s="140"/>
      <c r="MB92" s="111"/>
      <c r="ME92" s="66"/>
      <c r="MF92" s="21"/>
      <c r="MG92" s="140"/>
      <c r="MH92" s="111"/>
      <c r="MK92" s="66"/>
      <c r="ML92" s="21"/>
      <c r="MM92" s="140"/>
      <c r="MN92" s="111"/>
      <c r="MQ92" s="66"/>
      <c r="MR92" s="21"/>
      <c r="MS92" s="140"/>
      <c r="MT92" s="111"/>
      <c r="MW92" s="66"/>
      <c r="MX92" s="21"/>
      <c r="MY92" s="140"/>
      <c r="MZ92" s="111"/>
      <c r="NC92" s="66"/>
      <c r="ND92" s="21"/>
      <c r="NE92" s="140"/>
      <c r="NF92" s="111"/>
      <c r="NI92" s="66"/>
      <c r="NJ92" s="21"/>
      <c r="NK92" s="140"/>
      <c r="NL92" s="111"/>
      <c r="NO92" s="66"/>
      <c r="NP92" s="21"/>
      <c r="NQ92" s="140"/>
      <c r="NR92" s="111"/>
      <c r="NU92" s="66"/>
      <c r="NV92" s="21"/>
      <c r="NW92" s="140"/>
      <c r="NX92" s="111"/>
      <c r="OA92" s="66"/>
      <c r="OB92" s="21"/>
      <c r="OC92" s="140"/>
      <c r="OD92" s="111"/>
      <c r="OG92" s="66"/>
      <c r="OH92" s="21"/>
      <c r="OI92" s="140"/>
      <c r="OJ92" s="111"/>
      <c r="OM92" s="66"/>
      <c r="ON92" s="21"/>
      <c r="OO92" s="140"/>
      <c r="OP92" s="111"/>
      <c r="OS92" s="66"/>
      <c r="OT92" s="21"/>
      <c r="OU92" s="140"/>
      <c r="OV92" s="111"/>
      <c r="OY92" s="66"/>
      <c r="OZ92" s="21"/>
      <c r="PA92" s="140"/>
      <c r="PB92" s="111"/>
    </row>
    <row r="93" spans="1:418">
      <c r="A93" s="52">
        <v>43993</v>
      </c>
      <c r="B93" s="52" t="s">
        <v>338</v>
      </c>
      <c r="C93" s="262">
        <f>[1]!i_dq_close(C$2,A93)</f>
        <v>4260.4004000000004</v>
      </c>
      <c r="D93" s="263">
        <v>1.3180000000000001</v>
      </c>
      <c r="E93" s="263"/>
      <c r="G93" s="49">
        <v>44658</v>
      </c>
      <c r="H93" s="28" t="s">
        <v>334</v>
      </c>
      <c r="I93" s="140">
        <f>[1]!i_dq_close(I$2,G93)</f>
        <v>0</v>
      </c>
      <c r="J93">
        <v>0.93899999999999995</v>
      </c>
      <c r="M93" s="66">
        <v>44945</v>
      </c>
      <c r="N93" s="21" t="s">
        <v>1626</v>
      </c>
      <c r="O93" s="140">
        <f>[1]!i_dq_close(O$2,M93)</f>
        <v>4494.8031000000001</v>
      </c>
      <c r="P93" s="111">
        <v>1.292</v>
      </c>
      <c r="S93" s="66">
        <v>44924</v>
      </c>
      <c r="T93" s="21" t="s">
        <v>1624</v>
      </c>
      <c r="U93" s="140">
        <f>[1]!i_dq_close(U$2,S93)</f>
        <v>4189.3071</v>
      </c>
      <c r="V93" s="111">
        <v>0.95420000000000005</v>
      </c>
      <c r="Y93" s="66">
        <v>44922</v>
      </c>
      <c r="Z93" s="21" t="s">
        <v>1624</v>
      </c>
      <c r="AA93" s="140">
        <f>[1]!i_dq_close(AA$2,Y93)</f>
        <v>394.88200000000001</v>
      </c>
      <c r="AB93" s="111">
        <v>1.1113999999999999</v>
      </c>
      <c r="AE93" s="66">
        <v>44907</v>
      </c>
      <c r="AF93" s="21" t="s">
        <v>1624</v>
      </c>
      <c r="AG93" s="140">
        <f>[1]!i_dq_close(AG$2,AE93)</f>
        <v>4321.8283000000001</v>
      </c>
      <c r="AH93" s="111">
        <v>2.4933000000000001</v>
      </c>
      <c r="AI93" s="45">
        <v>923488.94</v>
      </c>
      <c r="AK93" s="66">
        <v>44903</v>
      </c>
      <c r="AL93" s="21" t="s">
        <v>1624</v>
      </c>
      <c r="AM93" s="140">
        <f>[1]!i_dq_close(AM$2,AK93)</f>
        <v>4331.9718999999996</v>
      </c>
      <c r="AN93" s="111">
        <v>0.97</v>
      </c>
      <c r="AO93" s="33">
        <v>1122964.6299999999</v>
      </c>
      <c r="AQ93" s="66">
        <v>44890</v>
      </c>
      <c r="AR93" s="21" t="s">
        <v>1630</v>
      </c>
      <c r="AS93" s="140">
        <f>[1]!i_dq_close(AS$2,AQ93)</f>
        <v>4164.7946000000002</v>
      </c>
      <c r="AT93" s="111">
        <v>1.9392</v>
      </c>
      <c r="AW93" s="66">
        <v>44887</v>
      </c>
      <c r="AX93" s="21" t="s">
        <v>1630</v>
      </c>
      <c r="AY93" s="140">
        <f>[1]!i_dq_close(AY$2,AW93)</f>
        <v>397.88330000000002</v>
      </c>
      <c r="AZ93" s="111">
        <v>0.97419999999999995</v>
      </c>
      <c r="BC93" s="66">
        <v>44887</v>
      </c>
      <c r="BD93" s="21" t="s">
        <v>1630</v>
      </c>
      <c r="BE93" s="140">
        <f>[1]!i_dq_close(BE$2,BC93)</f>
        <v>4166.4138000000003</v>
      </c>
      <c r="BF93" s="111">
        <v>0.98760000000000003</v>
      </c>
      <c r="BI93" s="66">
        <v>44872</v>
      </c>
      <c r="BJ93" s="21" t="s">
        <v>1630</v>
      </c>
      <c r="BK93" s="140">
        <f>[1]!i_dq_close(BK$2,BI93)</f>
        <v>4173.9336999999996</v>
      </c>
      <c r="BL93" s="111">
        <v>2.262</v>
      </c>
      <c r="BO93" s="66">
        <v>44866</v>
      </c>
      <c r="BP93" s="21" t="s">
        <v>342</v>
      </c>
      <c r="BQ93" s="140">
        <f>[1]!i_dq_close(BQ$2,BO93)</f>
        <v>4023.1237999999998</v>
      </c>
      <c r="BR93" s="111">
        <v>1.5149999999999999</v>
      </c>
      <c r="BU93" s="66">
        <v>44862</v>
      </c>
      <c r="BV93" s="21" t="s">
        <v>1621</v>
      </c>
      <c r="BW93" s="140">
        <f>[1]!i_dq_close(BW$2,BU93)</f>
        <v>399.52629999999999</v>
      </c>
      <c r="BX93" s="111">
        <v>1.1039000000000001</v>
      </c>
      <c r="CA93" s="66">
        <v>44860</v>
      </c>
      <c r="CB93" s="21" t="s">
        <v>1621</v>
      </c>
      <c r="CC93" s="140">
        <f>[1]!i_dq_close(CC$2,CA93)</f>
        <v>4047.0933</v>
      </c>
      <c r="CD93" s="111">
        <v>1.1618999999999999</v>
      </c>
      <c r="CG93" s="66">
        <v>44832</v>
      </c>
      <c r="CH93" s="21" t="s">
        <v>1622</v>
      </c>
      <c r="CI93" s="140">
        <f>[1]!i_dq_close(CI$2,CG93)</f>
        <v>4151.3467000000001</v>
      </c>
      <c r="CJ93" s="111">
        <v>1.4081999999999999</v>
      </c>
      <c r="CM93" s="66">
        <v>44820</v>
      </c>
      <c r="CN93" s="21" t="s">
        <v>1622</v>
      </c>
      <c r="CO93" s="140">
        <f>[1]!i_dq_close(CO$2,CM93)</f>
        <v>18761.689999999999</v>
      </c>
      <c r="CP93" s="111">
        <v>0.96299999999999997</v>
      </c>
      <c r="CS93" s="66">
        <v>44803</v>
      </c>
      <c r="CT93" s="21" t="s">
        <v>1623</v>
      </c>
      <c r="CU93" s="140">
        <f>[1]!i_dq_close(CU$2,CS93)</f>
        <v>416.74329999999998</v>
      </c>
      <c r="CV93" s="111">
        <v>1.0529999999999999</v>
      </c>
      <c r="CY93" s="66">
        <v>44797</v>
      </c>
      <c r="CZ93" s="21" t="s">
        <v>1623</v>
      </c>
      <c r="DA93" s="140">
        <f>[1]!i_dq_close(DA$2,CY93)</f>
        <v>4450.0689000000002</v>
      </c>
      <c r="DB93" s="111">
        <v>5.2567000000000004</v>
      </c>
      <c r="DE93" s="66">
        <v>44783</v>
      </c>
      <c r="DF93" s="21" t="s">
        <v>1623</v>
      </c>
      <c r="DG93" s="140">
        <f>[1]!i_dq_close(DG$2,DE93)</f>
        <v>4479.0361000000003</v>
      </c>
      <c r="DH93" s="111">
        <v>3.6659999999999999</v>
      </c>
      <c r="DK93" s="66">
        <v>44782</v>
      </c>
      <c r="DL93" s="21" t="s">
        <v>1623</v>
      </c>
      <c r="DM93" s="140">
        <f>[1]!i_dq_close(DM$2,DK93)</f>
        <v>4520.4802</v>
      </c>
      <c r="DN93" s="111">
        <v>3.2625000000000002</v>
      </c>
      <c r="DQ93" s="66">
        <v>44778</v>
      </c>
      <c r="DR93" s="21" t="s">
        <v>1623</v>
      </c>
      <c r="DS93" s="140">
        <f>[1]!i_dq_close(DS$2,DQ93)</f>
        <v>421.50389999999999</v>
      </c>
      <c r="DT93" s="111">
        <v>2.0983999999999998</v>
      </c>
      <c r="DW93" s="66">
        <v>44776</v>
      </c>
      <c r="DX93" s="21" t="s">
        <v>1623</v>
      </c>
      <c r="DY93" s="140">
        <f>[1]!i_dq_close(DY$2,DW93)</f>
        <v>19767.09</v>
      </c>
      <c r="DZ93" s="111">
        <v>2.141</v>
      </c>
      <c r="EC93" s="49">
        <v>44749</v>
      </c>
      <c r="ED93" s="21" t="s">
        <v>638</v>
      </c>
      <c r="EE93" s="140">
        <f>[1]!i_dq_close(EE$2,EC93)</f>
        <v>4774.6517999999996</v>
      </c>
      <c r="EF93">
        <v>1.2050000000000001</v>
      </c>
      <c r="EI93" s="49">
        <v>44728</v>
      </c>
      <c r="EJ93" s="21" t="s">
        <v>570</v>
      </c>
      <c r="EK93" s="140">
        <f>[1]!i_dq_close(EK$2,EI93)</f>
        <v>20845.43</v>
      </c>
      <c r="EL93">
        <v>1.9039999999999999</v>
      </c>
      <c r="EO93" s="49">
        <v>44698</v>
      </c>
      <c r="EP93" s="28" t="s">
        <v>345</v>
      </c>
      <c r="EQ93" s="140">
        <f>[1]!i_dq_close(EQ$2,EO93)</f>
        <v>4304.5832</v>
      </c>
      <c r="ER93">
        <v>0.88500000000000001</v>
      </c>
      <c r="EU93" s="49">
        <v>44690</v>
      </c>
      <c r="EV93" s="28" t="s">
        <v>345</v>
      </c>
      <c r="EW93" s="140">
        <f>[1]!i_dq_close(EW$2,EU93)</f>
        <v>4162.8388000000004</v>
      </c>
      <c r="EX93">
        <v>0.95040000000000002</v>
      </c>
      <c r="FA93" s="49">
        <v>44686</v>
      </c>
      <c r="FB93" s="28" t="s">
        <v>345</v>
      </c>
      <c r="FC93" s="140">
        <f>[1]!i_dq_close(FC$2,FA93)</f>
        <v>4285.5617000000002</v>
      </c>
      <c r="FD93">
        <v>0.89500000000000002</v>
      </c>
      <c r="FG93" s="49">
        <v>44678</v>
      </c>
      <c r="FH93" s="28" t="s">
        <v>334</v>
      </c>
      <c r="FI93" s="140">
        <f>[1]!i_dq_close(FI$2,FG93)</f>
        <v>4147.8602000000001</v>
      </c>
      <c r="FJ93">
        <v>1.0087999999999999</v>
      </c>
      <c r="FM93" s="49">
        <v>44676</v>
      </c>
      <c r="FN93" s="28" t="s">
        <v>334</v>
      </c>
      <c r="FO93" s="140">
        <f>[1]!i_dq_close(FO$2,FM93)</f>
        <v>4069.8868000000002</v>
      </c>
      <c r="FP93">
        <v>1.3279000000000001</v>
      </c>
      <c r="FS93" s="49">
        <v>44670</v>
      </c>
      <c r="FT93" s="28" t="s">
        <v>334</v>
      </c>
      <c r="FU93" s="140">
        <f>[1]!i_dq_close(FU$2,FS93)</f>
        <v>400.37029999999999</v>
      </c>
      <c r="FV93">
        <v>1.1834</v>
      </c>
      <c r="FY93" s="49">
        <v>44631</v>
      </c>
      <c r="FZ93" s="28" t="s">
        <v>350</v>
      </c>
      <c r="GA93" s="140">
        <f>[1]!i_dq_close(GA$2,FY93)</f>
        <v>4666.1728999999996</v>
      </c>
      <c r="GB93">
        <v>1.3973</v>
      </c>
      <c r="GE93" s="49">
        <v>44631</v>
      </c>
      <c r="GF93" s="28" t="s">
        <v>350</v>
      </c>
      <c r="GG93" s="140">
        <f>[1]!i_dq_close(GG$2,GE93)</f>
        <v>2978.5825</v>
      </c>
      <c r="GH93">
        <v>0.92930000000000001</v>
      </c>
      <c r="GK93" s="49">
        <v>44610</v>
      </c>
      <c r="GL93" s="28" t="s">
        <v>348</v>
      </c>
      <c r="GM93" s="140">
        <f>[1]!i_dq_close(GM$2,GK93)</f>
        <v>5012.2416999999996</v>
      </c>
      <c r="GN93">
        <v>5.2069999999999999</v>
      </c>
      <c r="GQ93" s="49">
        <v>44589</v>
      </c>
      <c r="GR93" s="20" t="s">
        <v>369</v>
      </c>
      <c r="GS93" s="140">
        <f>[1]!i_dq_close(GS$2,GQ93)</f>
        <v>23550.080000000002</v>
      </c>
      <c r="GT93">
        <v>1.004</v>
      </c>
      <c r="GW93" s="49">
        <v>44589</v>
      </c>
      <c r="GX93" s="21" t="s">
        <v>346</v>
      </c>
      <c r="GY93" s="140">
        <f>[1]!i_dq_close(GY$2,GW93)</f>
        <v>4896.0119000000004</v>
      </c>
      <c r="GZ93">
        <v>2.5775999999999999</v>
      </c>
      <c r="HC93" s="49">
        <v>44580</v>
      </c>
      <c r="HD93" s="21" t="s">
        <v>346</v>
      </c>
      <c r="HE93" s="140">
        <f>[1]!i_dq_close(HE$2,HC93)</f>
        <v>5167.8401000000003</v>
      </c>
      <c r="HF93">
        <v>5.7350000000000003</v>
      </c>
      <c r="HI93" s="49">
        <v>44553</v>
      </c>
      <c r="HJ93" s="141" t="s">
        <v>336</v>
      </c>
      <c r="HK93" s="140">
        <f>[1]!i_dq_close(HK$2,HI93)</f>
        <v>23193.64</v>
      </c>
      <c r="HL93">
        <v>0.93200000000000005</v>
      </c>
      <c r="HO93" s="58">
        <v>44503</v>
      </c>
      <c r="HP93" s="20" t="s">
        <v>342</v>
      </c>
      <c r="HQ93" s="140">
        <f>[1]!i_dq_close(HQ$2,HO93)</f>
        <v>5183.9926999999998</v>
      </c>
      <c r="HR93" s="21">
        <v>1.3983000000000001</v>
      </c>
      <c r="HS93" s="33"/>
      <c r="HU93" s="58">
        <v>44963</v>
      </c>
      <c r="HV93" s="67" t="s">
        <v>1632</v>
      </c>
      <c r="HW93" s="140">
        <f>[1]!i_dq_close(HW$2,HU93)</f>
        <v>4456.7232000000004</v>
      </c>
      <c r="HX93" s="21">
        <v>1.625</v>
      </c>
      <c r="HY93" s="33"/>
      <c r="IA93" s="58"/>
      <c r="IB93" s="20"/>
      <c r="IC93" s="140"/>
      <c r="ID93" s="21"/>
      <c r="IE93" s="33"/>
      <c r="IG93" s="58"/>
      <c r="IH93" s="20"/>
      <c r="II93" s="140"/>
      <c r="IJ93" s="21"/>
      <c r="IK93" s="33"/>
      <c r="IM93" s="58"/>
      <c r="IN93" s="20"/>
      <c r="IO93" s="140"/>
      <c r="IP93" s="21"/>
      <c r="IQ93" s="33"/>
      <c r="IS93" s="58"/>
      <c r="IT93" s="20"/>
      <c r="IU93" s="140"/>
      <c r="IV93" s="21"/>
      <c r="IW93" s="33"/>
      <c r="IY93" s="58"/>
      <c r="IZ93" s="20"/>
      <c r="JA93" s="140"/>
      <c r="JB93" s="21"/>
      <c r="JC93" s="33"/>
      <c r="JE93" s="58"/>
      <c r="JF93" s="20"/>
      <c r="JG93" s="140"/>
      <c r="JH93" s="21"/>
      <c r="JI93" s="33"/>
      <c r="JK93" s="66"/>
      <c r="JL93" s="21"/>
      <c r="JM93" s="140"/>
      <c r="JN93" s="111"/>
      <c r="JQ93" s="66"/>
      <c r="JR93" s="21"/>
      <c r="JS93" s="140"/>
      <c r="JT93" s="111"/>
      <c r="JW93" s="66"/>
      <c r="JX93" s="21"/>
      <c r="JY93" s="140"/>
      <c r="JZ93" s="111"/>
      <c r="KC93" s="66"/>
      <c r="KD93" s="21"/>
      <c r="KE93" s="140"/>
      <c r="KF93" s="111"/>
      <c r="KI93" s="66"/>
      <c r="KJ93" s="21"/>
      <c r="KK93" s="140"/>
      <c r="KL93" s="111"/>
      <c r="KO93" s="66"/>
      <c r="KP93" s="21"/>
      <c r="KQ93" s="140"/>
      <c r="KR93" s="111"/>
      <c r="KU93" s="66"/>
      <c r="KV93" s="21"/>
      <c r="KW93" s="140"/>
      <c r="KX93" s="111"/>
      <c r="LA93" s="66"/>
      <c r="LB93" s="21"/>
      <c r="LC93" s="140"/>
      <c r="LD93" s="111"/>
      <c r="LG93" s="66"/>
      <c r="LH93" s="21"/>
      <c r="LI93" s="140"/>
      <c r="LJ93" s="111"/>
      <c r="LM93" s="66"/>
      <c r="LN93" s="21"/>
      <c r="LO93" s="140"/>
      <c r="LP93" s="111"/>
      <c r="LS93" s="66"/>
      <c r="LT93" s="21"/>
      <c r="LU93" s="140"/>
      <c r="LV93" s="111"/>
      <c r="LY93" s="66"/>
      <c r="LZ93" s="21"/>
      <c r="MA93" s="140"/>
      <c r="MB93" s="111"/>
      <c r="ME93" s="66"/>
      <c r="MF93" s="21"/>
      <c r="MG93" s="140"/>
      <c r="MH93" s="111"/>
      <c r="MK93" s="66"/>
      <c r="ML93" s="21"/>
      <c r="MM93" s="140"/>
      <c r="MN93" s="111"/>
      <c r="MQ93" s="66"/>
      <c r="MR93" s="21"/>
      <c r="MS93" s="140"/>
      <c r="MT93" s="111"/>
      <c r="MW93" s="66"/>
      <c r="MX93" s="21"/>
      <c r="MY93" s="140"/>
      <c r="MZ93" s="111"/>
      <c r="NC93" s="66"/>
      <c r="ND93" s="21"/>
      <c r="NE93" s="140"/>
      <c r="NF93" s="111"/>
      <c r="NI93" s="66"/>
      <c r="NJ93" s="21"/>
      <c r="NK93" s="140"/>
      <c r="NL93" s="111"/>
      <c r="NO93" s="66"/>
      <c r="NP93" s="21"/>
      <c r="NQ93" s="140"/>
      <c r="NR93" s="111"/>
      <c r="NU93" s="66"/>
      <c r="NV93" s="21"/>
      <c r="NW93" s="140"/>
      <c r="NX93" s="111"/>
      <c r="OA93" s="66"/>
      <c r="OB93" s="21"/>
      <c r="OC93" s="140"/>
      <c r="OD93" s="111"/>
      <c r="OG93" s="66"/>
      <c r="OH93" s="21"/>
      <c r="OI93" s="140"/>
      <c r="OJ93" s="111"/>
      <c r="OM93" s="66"/>
      <c r="ON93" s="21"/>
      <c r="OO93" s="140"/>
      <c r="OP93" s="111"/>
      <c r="OS93" s="66"/>
      <c r="OT93" s="21"/>
      <c r="OU93" s="140"/>
      <c r="OV93" s="111"/>
      <c r="OY93" s="66"/>
      <c r="OZ93" s="21"/>
      <c r="PA93" s="140"/>
      <c r="PB93" s="111"/>
    </row>
    <row r="94" spans="1:418">
      <c r="A94" s="52">
        <v>43994</v>
      </c>
      <c r="B94" s="52" t="s">
        <v>338</v>
      </c>
      <c r="C94" s="262">
        <f>[1]!i_dq_close(C$2,A94)</f>
        <v>4266.5944</v>
      </c>
      <c r="D94" s="263">
        <v>1.319</v>
      </c>
      <c r="E94" s="263"/>
      <c r="G94" s="49">
        <v>44659</v>
      </c>
      <c r="H94" s="28" t="s">
        <v>334</v>
      </c>
      <c r="I94" s="140">
        <f>[1]!i_dq_close(I$2,G94)</f>
        <v>0</v>
      </c>
      <c r="J94">
        <v>0.95399999999999996</v>
      </c>
      <c r="M94" s="66">
        <v>44946</v>
      </c>
      <c r="N94" s="21" t="s">
        <v>1626</v>
      </c>
      <c r="O94" s="140">
        <f>[1]!i_dq_close(O$2,M94)</f>
        <v>4524.0456999999997</v>
      </c>
      <c r="P94" s="111">
        <v>1.2929999999999999</v>
      </c>
      <c r="S94" s="66">
        <v>44925</v>
      </c>
      <c r="T94" s="21" t="s">
        <v>1624</v>
      </c>
      <c r="U94" s="140">
        <f>[1]!i_dq_close(U$2,S94)</f>
        <v>4202.6813000000002</v>
      </c>
      <c r="V94" s="111">
        <v>0.95630000000000004</v>
      </c>
      <c r="Y94" s="66">
        <v>44923</v>
      </c>
      <c r="Z94" s="21" t="s">
        <v>1624</v>
      </c>
      <c r="AA94" s="140">
        <f>[1]!i_dq_close(AA$2,Y94)</f>
        <v>393.66980000000001</v>
      </c>
      <c r="AB94" s="111">
        <v>1.1068</v>
      </c>
      <c r="AE94" s="66">
        <v>44908</v>
      </c>
      <c r="AF94" s="21" t="s">
        <v>1624</v>
      </c>
      <c r="AG94" s="140">
        <f>[1]!i_dq_close(AG$2,AE94)</f>
        <v>4309.5028000000002</v>
      </c>
      <c r="AH94" s="111">
        <v>2.5106000000000002</v>
      </c>
      <c r="AI94" s="45">
        <v>923488.94</v>
      </c>
      <c r="AK94" s="66">
        <v>44904</v>
      </c>
      <c r="AL94" s="21" t="s">
        <v>1624</v>
      </c>
      <c r="AM94" s="140">
        <f>[1]!i_dq_close(AM$2,AK94)</f>
        <v>4364.9232000000002</v>
      </c>
      <c r="AN94" s="111">
        <v>0.98899999999999999</v>
      </c>
      <c r="AO94" s="33">
        <v>1122964.6299999999</v>
      </c>
      <c r="AQ94" s="66">
        <v>44893</v>
      </c>
      <c r="AR94" s="21" t="s">
        <v>1630</v>
      </c>
      <c r="AS94" s="140">
        <f>[1]!i_dq_close(AS$2,AQ94)</f>
        <v>4124.2883000000002</v>
      </c>
      <c r="AT94" s="111">
        <v>1.9437</v>
      </c>
      <c r="AW94" s="66">
        <v>44888</v>
      </c>
      <c r="AX94" s="21" t="s">
        <v>1630</v>
      </c>
      <c r="AY94" s="140">
        <f>[1]!i_dq_close(AY$2,AW94)</f>
        <v>398.34660000000002</v>
      </c>
      <c r="AZ94" s="111">
        <v>0.97440000000000004</v>
      </c>
      <c r="BC94" s="66">
        <v>44888</v>
      </c>
      <c r="BD94" s="21" t="s">
        <v>1630</v>
      </c>
      <c r="BE94" s="140">
        <f>[1]!i_dq_close(BE$2,BC94)</f>
        <v>4167.8986999999997</v>
      </c>
      <c r="BF94" s="111">
        <v>0.9859</v>
      </c>
      <c r="BI94" s="66">
        <v>44873</v>
      </c>
      <c r="BJ94" s="21" t="s">
        <v>1630</v>
      </c>
      <c r="BK94" s="140">
        <f>[1]!i_dq_close(BK$2,BI94)</f>
        <v>4151.4648999999999</v>
      </c>
      <c r="BL94" s="111">
        <v>2.2749999999999999</v>
      </c>
      <c r="BO94" s="66">
        <v>44867</v>
      </c>
      <c r="BP94" s="21" t="s">
        <v>1630</v>
      </c>
      <c r="BQ94" s="140">
        <f>[1]!i_dq_close(BQ$2,BO94)</f>
        <v>4068.8146999999999</v>
      </c>
      <c r="BR94" s="111">
        <v>1.54</v>
      </c>
      <c r="BU94" s="66">
        <v>44865</v>
      </c>
      <c r="BV94" s="21" t="s">
        <v>1621</v>
      </c>
      <c r="BW94" s="140">
        <f>[1]!i_dq_close(BW$2,BU94)</f>
        <v>397.23719999999997</v>
      </c>
      <c r="BX94" s="111">
        <v>1.0952</v>
      </c>
      <c r="CA94" s="66">
        <v>44861</v>
      </c>
      <c r="CB94" s="21" t="s">
        <v>1621</v>
      </c>
      <c r="CC94" s="140">
        <f>[1]!i_dq_close(CC$2,CA94)</f>
        <v>4024.5419999999999</v>
      </c>
      <c r="CD94" s="111">
        <v>1.1571</v>
      </c>
      <c r="CG94" s="66">
        <v>44833</v>
      </c>
      <c r="CH94" s="21" t="s">
        <v>1622</v>
      </c>
      <c r="CI94" s="140">
        <f>[1]!i_dq_close(CI$2,CG94)</f>
        <v>4150.4885999999997</v>
      </c>
      <c r="CJ94" s="111">
        <v>1.4081999999999999</v>
      </c>
      <c r="CM94" s="66">
        <v>44823</v>
      </c>
      <c r="CN94" s="21" t="s">
        <v>1622</v>
      </c>
      <c r="CO94" s="140">
        <f>[1]!i_dq_close(CO$2,CM94)</f>
        <v>18565.97</v>
      </c>
      <c r="CP94" s="111">
        <v>0.95</v>
      </c>
      <c r="CS94" s="66">
        <v>44804</v>
      </c>
      <c r="CT94" s="21" t="s">
        <v>1623</v>
      </c>
      <c r="CU94" s="140">
        <f>[1]!i_dq_close(CU$2,CS94)</f>
        <v>412.22340000000003</v>
      </c>
      <c r="CV94" s="111">
        <v>1.0389999999999999</v>
      </c>
      <c r="CY94" s="66">
        <v>44798</v>
      </c>
      <c r="CZ94" s="21" t="s">
        <v>1623</v>
      </c>
      <c r="DA94" s="140">
        <f>[1]!i_dq_close(DA$2,CY94)</f>
        <v>4484.4516999999996</v>
      </c>
      <c r="DB94" s="111">
        <v>5.2441000000000004</v>
      </c>
      <c r="DE94" s="66">
        <v>44784</v>
      </c>
      <c r="DF94" s="21" t="s">
        <v>1623</v>
      </c>
      <c r="DG94" s="140">
        <f>[1]!i_dq_close(DG$2,DE94)</f>
        <v>4568.3040000000001</v>
      </c>
      <c r="DH94" s="111">
        <v>3.7029999999999998</v>
      </c>
      <c r="DK94" s="66">
        <v>44783</v>
      </c>
      <c r="DL94" s="21" t="s">
        <v>1623</v>
      </c>
      <c r="DM94" s="140">
        <f>[1]!i_dq_close(DM$2,DK94)</f>
        <v>4479.0361000000003</v>
      </c>
      <c r="DN94" s="111">
        <v>3.2801999999999998</v>
      </c>
      <c r="DQ94" s="66">
        <v>44781</v>
      </c>
      <c r="DR94" s="21" t="s">
        <v>1623</v>
      </c>
      <c r="DS94" s="140">
        <f>[1]!i_dq_close(DS$2,DQ94)</f>
        <v>423.84750000000003</v>
      </c>
      <c r="DT94" s="111">
        <v>2.1156999999999999</v>
      </c>
      <c r="DW94" s="66">
        <v>44777</v>
      </c>
      <c r="DX94" s="21" t="s">
        <v>1623</v>
      </c>
      <c r="DY94" s="140">
        <f>[1]!i_dq_close(DY$2,DW94)</f>
        <v>20174.04</v>
      </c>
      <c r="DZ94" s="111">
        <v>2.1640000000000001</v>
      </c>
      <c r="EC94" s="49">
        <v>44750</v>
      </c>
      <c r="ED94" s="21" t="s">
        <v>638</v>
      </c>
      <c r="EE94" s="140">
        <f>[1]!i_dq_close(EE$2,EC94)</f>
        <v>4754.0155999999997</v>
      </c>
      <c r="EF94">
        <v>1.2010000000000001</v>
      </c>
      <c r="EI94" s="49">
        <v>44729</v>
      </c>
      <c r="EJ94" s="21" t="s">
        <v>570</v>
      </c>
      <c r="EK94" s="140">
        <f>[1]!i_dq_close(EK$2,EI94)</f>
        <v>21075</v>
      </c>
      <c r="EL94">
        <v>1.899</v>
      </c>
      <c r="EO94" s="49">
        <v>44699</v>
      </c>
      <c r="EP94" s="28" t="s">
        <v>345</v>
      </c>
      <c r="EQ94" s="140">
        <f>[1]!i_dq_close(EQ$2,EO94)</f>
        <v>4289.8078999999998</v>
      </c>
      <c r="ER94">
        <v>0.89100000000000001</v>
      </c>
      <c r="EU94" s="49">
        <v>44691</v>
      </c>
      <c r="EV94" s="28" t="s">
        <v>345</v>
      </c>
      <c r="EW94" s="140">
        <f>[1]!i_dq_close(EW$2,EU94)</f>
        <v>4211.91</v>
      </c>
      <c r="EX94">
        <v>0.95040000000000002</v>
      </c>
      <c r="FA94" s="49">
        <v>44687</v>
      </c>
      <c r="FB94" s="28" t="s">
        <v>345</v>
      </c>
      <c r="FC94" s="140">
        <f>[1]!i_dq_close(FC$2,FA94)</f>
        <v>4180.8346000000001</v>
      </c>
      <c r="FD94">
        <v>0.89500000000000002</v>
      </c>
      <c r="FG94" s="49">
        <v>44679</v>
      </c>
      <c r="FH94" s="28" t="s">
        <v>334</v>
      </c>
      <c r="FI94" s="140">
        <f>[1]!i_dq_close(FI$2,FG94)</f>
        <v>4165.6907000000001</v>
      </c>
      <c r="FJ94">
        <v>1.0102</v>
      </c>
      <c r="FM94" s="49">
        <v>44677</v>
      </c>
      <c r="FN94" s="28" t="s">
        <v>334</v>
      </c>
      <c r="FO94" s="140">
        <f>[1]!i_dq_close(FO$2,FM94)</f>
        <v>4020.951</v>
      </c>
      <c r="FP94">
        <v>1.3163</v>
      </c>
      <c r="FS94" s="49">
        <v>44671</v>
      </c>
      <c r="FT94" s="28" t="s">
        <v>334</v>
      </c>
      <c r="FU94" s="140">
        <f>[1]!i_dq_close(FU$2,FS94)</f>
        <v>397.75990000000002</v>
      </c>
      <c r="FV94">
        <v>1.1758999999999999</v>
      </c>
      <c r="FY94" s="49">
        <v>44634</v>
      </c>
      <c r="FZ94" s="28" t="s">
        <v>350</v>
      </c>
      <c r="GA94" s="140">
        <f>[1]!i_dq_close(GA$2,FY94)</f>
        <v>4531.6904000000004</v>
      </c>
      <c r="GB94">
        <v>1.3445</v>
      </c>
      <c r="GE94" s="49">
        <v>44634</v>
      </c>
      <c r="GF94" s="28" t="s">
        <v>350</v>
      </c>
      <c r="GG94" s="140">
        <f>[1]!i_dq_close(GG$2,GE94)</f>
        <v>2958.9132</v>
      </c>
      <c r="GH94">
        <v>0.92310000000000003</v>
      </c>
      <c r="GK94" s="49">
        <v>44613</v>
      </c>
      <c r="GL94" s="28" t="s">
        <v>348</v>
      </c>
      <c r="GM94" s="140">
        <f>[1]!i_dq_close(GM$2,GK94)</f>
        <v>5003.9387999999999</v>
      </c>
      <c r="GN94">
        <v>5.2140000000000004</v>
      </c>
      <c r="GQ94" s="49">
        <v>44599</v>
      </c>
      <c r="GR94" s="67" t="s">
        <v>370</v>
      </c>
      <c r="GS94" s="140">
        <f>[1]!i_dq_close(GS$2,GQ94)</f>
        <v>24579.55</v>
      </c>
      <c r="GT94">
        <v>1.0395000000000001</v>
      </c>
      <c r="GV94"/>
      <c r="GW94" s="49">
        <v>44599</v>
      </c>
      <c r="GX94" s="21" t="s">
        <v>349</v>
      </c>
      <c r="GY94" s="140">
        <f>[1]!i_dq_close(GY$2,GW94)</f>
        <v>4970.5223999999998</v>
      </c>
      <c r="GZ94">
        <v>2.5844999999999998</v>
      </c>
      <c r="HC94" s="49">
        <v>44581</v>
      </c>
      <c r="HD94" s="21" t="s">
        <v>346</v>
      </c>
      <c r="HE94" s="140">
        <f>[1]!i_dq_close(HE$2,HC94)</f>
        <v>5192.4261999999999</v>
      </c>
      <c r="HF94">
        <v>5.6749999999999998</v>
      </c>
      <c r="HI94" s="49">
        <v>44554</v>
      </c>
      <c r="HJ94" s="141" t="s">
        <v>336</v>
      </c>
      <c r="HK94" s="140">
        <f>[1]!i_dq_close(HK$2,HI94)</f>
        <v>23223.759999999998</v>
      </c>
      <c r="HL94">
        <v>0.92500000000000004</v>
      </c>
      <c r="HO94" s="58">
        <v>44504</v>
      </c>
      <c r="HP94" s="20" t="s">
        <v>342</v>
      </c>
      <c r="HQ94" s="140">
        <f>[1]!i_dq_close(HQ$2,HO94)</f>
        <v>5232.8068000000003</v>
      </c>
      <c r="HR94" s="21">
        <v>1.4041999999999999</v>
      </c>
      <c r="HS94" s="33"/>
      <c r="HU94" s="58">
        <v>44964</v>
      </c>
      <c r="HV94" s="67" t="s">
        <v>1632</v>
      </c>
      <c r="HW94" s="140">
        <f>[1]!i_dq_close(HW$2,HU94)</f>
        <v>4465.3935000000001</v>
      </c>
      <c r="HX94" s="21">
        <v>1.6220000000000001</v>
      </c>
      <c r="HY94" s="33"/>
      <c r="IA94" s="58"/>
      <c r="IB94" s="20"/>
      <c r="IC94" s="140"/>
      <c r="ID94" s="21"/>
      <c r="IE94" s="33"/>
      <c r="IG94" s="58"/>
      <c r="IH94" s="20"/>
      <c r="II94" s="140"/>
      <c r="IJ94" s="21"/>
      <c r="IK94" s="33"/>
      <c r="IM94" s="58"/>
      <c r="IN94" s="20"/>
      <c r="IO94" s="140"/>
      <c r="IP94" s="21"/>
      <c r="IQ94" s="33"/>
      <c r="IS94" s="58"/>
      <c r="IT94" s="20"/>
      <c r="IU94" s="140"/>
      <c r="IV94" s="21"/>
      <c r="IW94" s="33"/>
      <c r="IY94" s="58"/>
      <c r="IZ94" s="20"/>
      <c r="JA94" s="140"/>
      <c r="JB94" s="21"/>
      <c r="JC94" s="33"/>
      <c r="JE94" s="58"/>
      <c r="JF94" s="20"/>
      <c r="JG94" s="140"/>
      <c r="JH94" s="21"/>
      <c r="JI94" s="33"/>
      <c r="JK94" s="66"/>
      <c r="JL94" s="21"/>
      <c r="JM94" s="140"/>
      <c r="JN94" s="111"/>
      <c r="JQ94" s="66"/>
      <c r="JR94" s="21"/>
      <c r="JS94" s="140"/>
      <c r="JT94" s="111"/>
      <c r="JW94" s="66"/>
      <c r="JX94" s="21"/>
      <c r="JY94" s="140"/>
      <c r="JZ94" s="111"/>
      <c r="KC94" s="66"/>
      <c r="KD94" s="21"/>
      <c r="KE94" s="140"/>
      <c r="KF94" s="111"/>
      <c r="KI94" s="66"/>
      <c r="KJ94" s="21"/>
      <c r="KK94" s="140"/>
      <c r="KL94" s="111"/>
      <c r="KO94" s="66"/>
      <c r="KP94" s="21"/>
      <c r="KQ94" s="140"/>
      <c r="KR94" s="111"/>
      <c r="KU94" s="66"/>
      <c r="KV94" s="21"/>
      <c r="KW94" s="140"/>
      <c r="KX94" s="111"/>
      <c r="LA94" s="66"/>
      <c r="LB94" s="21"/>
      <c r="LC94" s="140"/>
      <c r="LD94" s="111"/>
      <c r="LG94" s="66"/>
      <c r="LH94" s="21"/>
      <c r="LI94" s="140"/>
      <c r="LJ94" s="111"/>
      <c r="LM94" s="66"/>
      <c r="LN94" s="21"/>
      <c r="LO94" s="140"/>
      <c r="LP94" s="111"/>
      <c r="LS94" s="66"/>
      <c r="LT94" s="21"/>
      <c r="LU94" s="140"/>
      <c r="LV94" s="111"/>
      <c r="LY94" s="66"/>
      <c r="LZ94" s="21"/>
      <c r="MA94" s="140"/>
      <c r="MB94" s="111"/>
      <c r="ME94" s="66"/>
      <c r="MF94" s="21"/>
      <c r="MG94" s="140"/>
      <c r="MH94" s="111"/>
      <c r="MK94" s="66"/>
      <c r="ML94" s="21"/>
      <c r="MM94" s="140"/>
      <c r="MN94" s="111"/>
      <c r="MQ94" s="66"/>
      <c r="MR94" s="21"/>
      <c r="MS94" s="140"/>
      <c r="MT94" s="111"/>
      <c r="MW94" s="66"/>
      <c r="MX94" s="21"/>
      <c r="MY94" s="140"/>
      <c r="MZ94" s="111"/>
      <c r="NC94" s="66"/>
      <c r="ND94" s="21"/>
      <c r="NE94" s="140"/>
      <c r="NF94" s="111"/>
      <c r="NI94" s="66"/>
      <c r="NJ94" s="21"/>
      <c r="NK94" s="140"/>
      <c r="NL94" s="111"/>
      <c r="NO94" s="66"/>
      <c r="NP94" s="21"/>
      <c r="NQ94" s="140"/>
      <c r="NR94" s="111"/>
      <c r="NU94" s="66"/>
      <c r="NV94" s="21"/>
      <c r="NW94" s="140"/>
      <c r="NX94" s="111"/>
      <c r="OA94" s="66"/>
      <c r="OB94" s="21"/>
      <c r="OC94" s="140"/>
      <c r="OD94" s="111"/>
      <c r="OG94" s="66"/>
      <c r="OH94" s="21"/>
      <c r="OI94" s="140"/>
      <c r="OJ94" s="111"/>
      <c r="OM94" s="66"/>
      <c r="ON94" s="21"/>
      <c r="OO94" s="140"/>
      <c r="OP94" s="111"/>
      <c r="OS94" s="66"/>
      <c r="OT94" s="21"/>
      <c r="OU94" s="140"/>
      <c r="OV94" s="111"/>
      <c r="OY94" s="66"/>
      <c r="OZ94" s="21"/>
      <c r="PA94" s="140"/>
      <c r="PB94" s="111"/>
    </row>
    <row r="95" spans="1:418">
      <c r="A95" s="52">
        <v>43997</v>
      </c>
      <c r="B95" s="52" t="s">
        <v>338</v>
      </c>
      <c r="C95" s="262">
        <f>[1]!i_dq_close(C$2,A95)</f>
        <v>4227.8495999999996</v>
      </c>
      <c r="D95" s="263">
        <v>1.3169999999999999</v>
      </c>
      <c r="E95" s="263"/>
      <c r="G95" s="49">
        <v>44662</v>
      </c>
      <c r="H95" s="28" t="s">
        <v>334</v>
      </c>
      <c r="I95" s="140">
        <f>[1]!i_dq_close(I$2,G95)</f>
        <v>0</v>
      </c>
      <c r="J95">
        <v>0.91700000000000004</v>
      </c>
      <c r="M95" s="66">
        <v>44956</v>
      </c>
      <c r="N95" s="21" t="s">
        <v>1626</v>
      </c>
      <c r="O95" s="140">
        <f>[1]!i_dq_close(O$2,M95)</f>
        <v>4545.9003000000002</v>
      </c>
      <c r="P95" s="111">
        <v>1.3009999999999999</v>
      </c>
      <c r="S95" s="66">
        <v>44929</v>
      </c>
      <c r="T95" s="21" t="s">
        <v>1626</v>
      </c>
      <c r="U95" s="140">
        <f>[1]!i_dq_close(U$2,S95)</f>
        <v>4232.5133999999998</v>
      </c>
      <c r="V95" s="111">
        <v>0.95420000000000005</v>
      </c>
      <c r="Y95" s="66">
        <v>44924</v>
      </c>
      <c r="Z95" s="21" t="s">
        <v>1624</v>
      </c>
      <c r="AA95" s="140">
        <f>[1]!i_dq_close(AA$2,Y95)</f>
        <v>392.0222</v>
      </c>
      <c r="AB95" s="111">
        <v>1.0985</v>
      </c>
      <c r="AE95" s="66">
        <v>44909</v>
      </c>
      <c r="AF95" s="21" t="s">
        <v>1624</v>
      </c>
      <c r="AG95" s="140">
        <f>[1]!i_dq_close(AG$2,AE95)</f>
        <v>4312.3441999999995</v>
      </c>
      <c r="AH95" s="111">
        <v>2.5057</v>
      </c>
      <c r="AI95" s="45">
        <v>923488.94</v>
      </c>
      <c r="AK95" s="66">
        <v>44907</v>
      </c>
      <c r="AL95" s="21" t="s">
        <v>1624</v>
      </c>
      <c r="AM95" s="140">
        <f>[1]!i_dq_close(AM$2,AK95)</f>
        <v>4321.8283000000001</v>
      </c>
      <c r="AN95" s="111">
        <v>0.98099999999999998</v>
      </c>
      <c r="AO95" s="33">
        <v>1122964.6299999999</v>
      </c>
      <c r="AQ95" s="66">
        <v>44894</v>
      </c>
      <c r="AR95" s="21" t="s">
        <v>1630</v>
      </c>
      <c r="AS95" s="140">
        <f>[1]!i_dq_close(AS$2,AQ95)</f>
        <v>4237.5962</v>
      </c>
      <c r="AT95" s="111">
        <v>1.9529000000000001</v>
      </c>
      <c r="AW95" s="66">
        <v>44889</v>
      </c>
      <c r="AX95" s="21" t="s">
        <v>1630</v>
      </c>
      <c r="AY95" s="140">
        <f>[1]!i_dq_close(AY$2,AW95)</f>
        <v>399.82990000000001</v>
      </c>
      <c r="AZ95" s="111">
        <v>0.97629999999999995</v>
      </c>
      <c r="BC95" s="66">
        <v>44889</v>
      </c>
      <c r="BD95" s="21" t="s">
        <v>1630</v>
      </c>
      <c r="BE95" s="140">
        <f>[1]!i_dq_close(BE$2,BC95)</f>
        <v>4155.0478999999996</v>
      </c>
      <c r="BF95" s="111">
        <v>0.9849</v>
      </c>
      <c r="BI95" s="66">
        <v>44874</v>
      </c>
      <c r="BJ95" s="21" t="s">
        <v>1630</v>
      </c>
      <c r="BK95" s="140">
        <f>[1]!i_dq_close(BK$2,BI95)</f>
        <v>4120.4669999999996</v>
      </c>
      <c r="BL95" s="111">
        <v>2.2690000000000001</v>
      </c>
      <c r="BO95" s="66">
        <v>44868</v>
      </c>
      <c r="BP95" s="21" t="s">
        <v>1630</v>
      </c>
      <c r="BQ95" s="140">
        <f>[1]!i_dq_close(BQ$2,BO95)</f>
        <v>4044.2130000000002</v>
      </c>
      <c r="BR95" s="111">
        <v>1.548</v>
      </c>
      <c r="BU95" s="66">
        <v>44866</v>
      </c>
      <c r="BV95" s="21" t="s">
        <v>342</v>
      </c>
      <c r="BW95" s="140">
        <f>[1]!i_dq_close(BW$2,BU95)</f>
        <v>400.77929999999998</v>
      </c>
      <c r="BX95" s="111">
        <v>1.1093999999999999</v>
      </c>
      <c r="CA95" s="66">
        <v>44862</v>
      </c>
      <c r="CB95" s="21" t="s">
        <v>1621</v>
      </c>
      <c r="CC95" s="140">
        <f>[1]!i_dq_close(CC$2,CA95)</f>
        <v>3918.9967999999999</v>
      </c>
      <c r="CD95" s="111">
        <v>1.1514</v>
      </c>
      <c r="CG95" s="66">
        <v>44834</v>
      </c>
      <c r="CH95" s="21" t="s">
        <v>1622</v>
      </c>
      <c r="CI95" s="140">
        <f>[1]!i_dq_close(CI$2,CG95)</f>
        <v>4122.0351000000001</v>
      </c>
      <c r="CJ95" s="111">
        <v>1.4087000000000001</v>
      </c>
      <c r="CM95" s="66">
        <v>44824</v>
      </c>
      <c r="CN95" s="21" t="s">
        <v>1622</v>
      </c>
      <c r="CO95" s="140">
        <f>[1]!i_dq_close(CO$2,CM95)</f>
        <v>18781.419999999998</v>
      </c>
      <c r="CP95" s="111">
        <v>0.95299999999999996</v>
      </c>
      <c r="CS95" s="66">
        <v>44805</v>
      </c>
      <c r="CT95" s="21" t="s">
        <v>340</v>
      </c>
      <c r="CU95" s="140">
        <f>[1]!i_dq_close(CU$2,CS95)</f>
        <v>411.77749999999997</v>
      </c>
      <c r="CV95" s="111">
        <v>1.038</v>
      </c>
      <c r="CY95" s="66">
        <v>44799</v>
      </c>
      <c r="CZ95" s="21" t="s">
        <v>1623</v>
      </c>
      <c r="DA95" s="140">
        <f>[1]!i_dq_close(DA$2,CY95)</f>
        <v>4473.0267999999996</v>
      </c>
      <c r="DB95" s="111">
        <v>5.1996000000000002</v>
      </c>
      <c r="DE95" s="66">
        <v>44785</v>
      </c>
      <c r="DF95" s="21" t="s">
        <v>1623</v>
      </c>
      <c r="DG95" s="140">
        <f>[1]!i_dq_close(DG$2,DE95)</f>
        <v>4563.0582000000004</v>
      </c>
      <c r="DH95" s="111">
        <v>3.6859999999999999</v>
      </c>
      <c r="DK95" s="66">
        <v>44784</v>
      </c>
      <c r="DL95" s="21" t="s">
        <v>1623</v>
      </c>
      <c r="DM95" s="140">
        <f>[1]!i_dq_close(DM$2,DK95)</f>
        <v>4568.3040000000001</v>
      </c>
      <c r="DN95" s="111">
        <v>3.2862</v>
      </c>
      <c r="DQ95" s="66">
        <v>44782</v>
      </c>
      <c r="DR95" s="21" t="s">
        <v>1623</v>
      </c>
      <c r="DS95" s="140">
        <f>[1]!i_dq_close(DS$2,DQ95)</f>
        <v>424.37310000000002</v>
      </c>
      <c r="DT95" s="111">
        <v>2.1191</v>
      </c>
      <c r="DW95" s="66">
        <v>44778</v>
      </c>
      <c r="DX95" s="21" t="s">
        <v>1623</v>
      </c>
      <c r="DY95" s="140">
        <f>[1]!i_dq_close(DY$2,DW95)</f>
        <v>20201.939999999999</v>
      </c>
      <c r="DZ95" s="111">
        <v>2.1549999999999998</v>
      </c>
      <c r="EC95" s="49">
        <v>44753</v>
      </c>
      <c r="ED95" s="21" t="s">
        <v>638</v>
      </c>
      <c r="EE95" s="140">
        <f>[1]!i_dq_close(EE$2,EC95)</f>
        <v>4678.3161</v>
      </c>
      <c r="EF95">
        <v>1.19</v>
      </c>
      <c r="EI95" s="49">
        <v>44732</v>
      </c>
      <c r="EJ95" s="21" t="s">
        <v>570</v>
      </c>
      <c r="EK95" s="140">
        <f>[1]!i_dq_close(EK$2,EI95)</f>
        <v>21163.91</v>
      </c>
      <c r="EL95">
        <v>1.8939999999999999</v>
      </c>
      <c r="EO95" s="49">
        <v>44700</v>
      </c>
      <c r="EP95" s="28" t="s">
        <v>345</v>
      </c>
      <c r="EQ95" s="140">
        <f>[1]!i_dq_close(EQ$2,EO95)</f>
        <v>4303.2520000000004</v>
      </c>
      <c r="ER95">
        <v>0.90700000000000003</v>
      </c>
      <c r="EU95" s="49">
        <v>44692</v>
      </c>
      <c r="EV95" s="28" t="s">
        <v>345</v>
      </c>
      <c r="EW95" s="140">
        <f>[1]!i_dq_close(EW$2,EU95)</f>
        <v>4266.6953999999996</v>
      </c>
      <c r="EX95">
        <v>0.95340000000000003</v>
      </c>
      <c r="FA95" s="49">
        <v>44690</v>
      </c>
      <c r="FB95" s="28" t="s">
        <v>345</v>
      </c>
      <c r="FC95" s="140">
        <f>[1]!i_dq_close(FC$2,FA95)</f>
        <v>4162.8388000000004</v>
      </c>
      <c r="FD95">
        <v>0.89500000000000002</v>
      </c>
      <c r="FG95" s="49">
        <v>44680</v>
      </c>
      <c r="FH95" s="28" t="s">
        <v>334</v>
      </c>
      <c r="FI95" s="140">
        <f>[1]!i_dq_close(FI$2,FG95)</f>
        <v>4280.2806</v>
      </c>
      <c r="FJ95">
        <v>1.0166999999999999</v>
      </c>
      <c r="FM95" s="49">
        <v>44678</v>
      </c>
      <c r="FN95" s="28" t="s">
        <v>334</v>
      </c>
      <c r="FO95" s="140">
        <f>[1]!i_dq_close(FO$2,FM95)</f>
        <v>4147.8602000000001</v>
      </c>
      <c r="FP95">
        <v>1.3308</v>
      </c>
      <c r="FS95" s="49">
        <v>44672</v>
      </c>
      <c r="FT95" s="28" t="s">
        <v>334</v>
      </c>
      <c r="FU95" s="140">
        <f>[1]!i_dq_close(FU$2,FS95)</f>
        <v>393.96319999999997</v>
      </c>
      <c r="FV95">
        <v>1.1618999999999999</v>
      </c>
      <c r="FY95" s="49">
        <v>44635</v>
      </c>
      <c r="FZ95" s="28" t="s">
        <v>350</v>
      </c>
      <c r="GA95" s="140">
        <f>[1]!i_dq_close(GA$2,FY95)</f>
        <v>4312.3378000000002</v>
      </c>
      <c r="GB95">
        <v>1.2875000000000001</v>
      </c>
      <c r="GE95" s="49">
        <v>44635</v>
      </c>
      <c r="GF95" s="28" t="s">
        <v>350</v>
      </c>
      <c r="GG95" s="140">
        <f>[1]!i_dq_close(GG$2,GE95)</f>
        <v>2917.6914000000002</v>
      </c>
      <c r="GH95">
        <v>0.90849999999999997</v>
      </c>
      <c r="GK95" s="49">
        <v>44614</v>
      </c>
      <c r="GL95" s="28" t="s">
        <v>348</v>
      </c>
      <c r="GM95" s="140">
        <f>[1]!i_dq_close(GM$2,GK95)</f>
        <v>4940.1639999999998</v>
      </c>
      <c r="GN95">
        <v>5.2050000000000001</v>
      </c>
      <c r="GQ95" s="49">
        <v>44600</v>
      </c>
      <c r="GR95" s="67" t="s">
        <v>370</v>
      </c>
      <c r="GS95" s="140">
        <f>[1]!i_dq_close(GS$2,GQ95)</f>
        <v>24329.49</v>
      </c>
      <c r="GT95">
        <v>1.0366</v>
      </c>
      <c r="GV95"/>
      <c r="GW95" s="49">
        <v>44600</v>
      </c>
      <c r="GX95" s="21" t="s">
        <v>349</v>
      </c>
      <c r="GY95" s="140">
        <f>[1]!i_dq_close(GY$2,GW95)</f>
        <v>4961.1742000000004</v>
      </c>
      <c r="GZ95">
        <v>2.5809000000000002</v>
      </c>
      <c r="HC95" s="49">
        <v>44582</v>
      </c>
      <c r="HD95" s="21" t="s">
        <v>346</v>
      </c>
      <c r="HE95" s="140">
        <f>[1]!i_dq_close(HE$2,HC95)</f>
        <v>5142.1421</v>
      </c>
      <c r="HF95">
        <v>5.6429999999999998</v>
      </c>
      <c r="HI95" s="49">
        <v>44557</v>
      </c>
      <c r="HJ95" s="141" t="s">
        <v>336</v>
      </c>
      <c r="HK95" s="140">
        <f>[1]!i_dq_close(HK$2,HI95)</f>
        <v>23223.759999999998</v>
      </c>
      <c r="HL95">
        <v>0.92700000000000005</v>
      </c>
      <c r="HO95" s="58">
        <v>44505</v>
      </c>
      <c r="HP95" s="20" t="s">
        <v>342</v>
      </c>
      <c r="HQ95" s="140">
        <f>[1]!i_dq_close(HQ$2,HO95)</f>
        <v>5196.5871999999999</v>
      </c>
      <c r="HR95" s="21">
        <v>1.403</v>
      </c>
      <c r="HS95" s="33"/>
      <c r="HU95" s="58">
        <v>44965</v>
      </c>
      <c r="HV95" s="67" t="s">
        <v>1632</v>
      </c>
      <c r="HW95" s="140">
        <f>[1]!i_dq_close(HW$2,HU95)</f>
        <v>4441.8236999999999</v>
      </c>
      <c r="HX95" s="21">
        <v>1.623</v>
      </c>
      <c r="HY95" s="33"/>
      <c r="IA95" s="58"/>
      <c r="IB95" s="20"/>
      <c r="IC95" s="140"/>
      <c r="ID95" s="21"/>
      <c r="IE95" s="33"/>
      <c r="IG95" s="58"/>
      <c r="IH95" s="20"/>
      <c r="II95" s="140"/>
      <c r="IJ95" s="21"/>
      <c r="IK95" s="33"/>
      <c r="IM95" s="58"/>
      <c r="IN95" s="20"/>
      <c r="IO95" s="140"/>
      <c r="IP95" s="21"/>
      <c r="IQ95" s="33"/>
      <c r="IS95" s="58"/>
      <c r="IT95" s="20"/>
      <c r="IU95" s="140"/>
      <c r="IV95" s="21"/>
      <c r="IW95" s="33"/>
      <c r="IY95" s="58"/>
      <c r="IZ95" s="20"/>
      <c r="JA95" s="140"/>
      <c r="JB95" s="21"/>
      <c r="JC95" s="33"/>
      <c r="JE95" s="58"/>
      <c r="JF95" s="20"/>
      <c r="JG95" s="140"/>
      <c r="JH95" s="21"/>
      <c r="JI95" s="33"/>
      <c r="JK95" s="66"/>
      <c r="JL95" s="21"/>
      <c r="JM95" s="140"/>
      <c r="JN95" s="111"/>
      <c r="JQ95" s="66"/>
      <c r="JR95" s="21"/>
      <c r="JS95" s="140"/>
      <c r="JT95" s="111"/>
      <c r="JW95" s="66"/>
      <c r="JX95" s="21"/>
      <c r="JY95" s="140"/>
      <c r="JZ95" s="111"/>
      <c r="KC95" s="66"/>
      <c r="KD95" s="21"/>
      <c r="KE95" s="140"/>
      <c r="KF95" s="111"/>
      <c r="KI95" s="66"/>
      <c r="KJ95" s="21"/>
      <c r="KK95" s="140"/>
      <c r="KL95" s="111"/>
      <c r="KO95" s="66"/>
      <c r="KP95" s="21"/>
      <c r="KQ95" s="140"/>
      <c r="KR95" s="111"/>
      <c r="KU95" s="66"/>
      <c r="KV95" s="21"/>
      <c r="KW95" s="140"/>
      <c r="KX95" s="111"/>
      <c r="LA95" s="66"/>
      <c r="LB95" s="21"/>
      <c r="LC95" s="140"/>
      <c r="LD95" s="111"/>
      <c r="LG95" s="66"/>
      <c r="LH95" s="21"/>
      <c r="LI95" s="140"/>
      <c r="LJ95" s="111"/>
      <c r="LM95" s="66"/>
      <c r="LN95" s="21"/>
      <c r="LO95" s="140"/>
      <c r="LP95" s="111"/>
      <c r="LS95" s="66"/>
      <c r="LT95" s="21"/>
      <c r="LU95" s="140"/>
      <c r="LV95" s="111"/>
      <c r="LY95" s="66"/>
      <c r="LZ95" s="21"/>
      <c r="MA95" s="140"/>
      <c r="MB95" s="111"/>
      <c r="ME95" s="66"/>
      <c r="MF95" s="21"/>
      <c r="MG95" s="140"/>
      <c r="MH95" s="111"/>
      <c r="MK95" s="66"/>
      <c r="ML95" s="21"/>
      <c r="MM95" s="140"/>
      <c r="MN95" s="111"/>
      <c r="MQ95" s="66"/>
      <c r="MR95" s="21"/>
      <c r="MS95" s="140"/>
      <c r="MT95" s="111"/>
      <c r="MW95" s="66"/>
      <c r="MX95" s="21"/>
      <c r="MY95" s="140"/>
      <c r="MZ95" s="111"/>
      <c r="NC95" s="66"/>
      <c r="ND95" s="21"/>
      <c r="NE95" s="140"/>
      <c r="NF95" s="111"/>
      <c r="NI95" s="66"/>
      <c r="NJ95" s="21"/>
      <c r="NK95" s="140"/>
      <c r="NL95" s="111"/>
      <c r="NO95" s="66"/>
      <c r="NP95" s="21"/>
      <c r="NQ95" s="140"/>
      <c r="NR95" s="111"/>
      <c r="NU95" s="66"/>
      <c r="NV95" s="21"/>
      <c r="NW95" s="140"/>
      <c r="NX95" s="111"/>
      <c r="OA95" s="66"/>
      <c r="OB95" s="21"/>
      <c r="OC95" s="140"/>
      <c r="OD95" s="111"/>
      <c r="OG95" s="66"/>
      <c r="OH95" s="21"/>
      <c r="OI95" s="140"/>
      <c r="OJ95" s="111"/>
      <c r="OM95" s="66"/>
      <c r="ON95" s="21"/>
      <c r="OO95" s="140"/>
      <c r="OP95" s="111"/>
      <c r="OS95" s="66"/>
      <c r="OT95" s="21"/>
      <c r="OU95" s="140"/>
      <c r="OV95" s="111"/>
      <c r="OY95" s="66"/>
      <c r="OZ95" s="21"/>
      <c r="PA95" s="140"/>
      <c r="PB95" s="111"/>
    </row>
    <row r="96" spans="1:418">
      <c r="A96" s="52">
        <v>43998</v>
      </c>
      <c r="B96" s="52" t="s">
        <v>338</v>
      </c>
      <c r="C96" s="262">
        <f>[1]!i_dq_close(C$2,A96)</f>
        <v>4295.3975</v>
      </c>
      <c r="D96" s="263">
        <v>1.327</v>
      </c>
      <c r="E96" s="263"/>
      <c r="G96" s="49">
        <v>44663</v>
      </c>
      <c r="H96" s="28" t="s">
        <v>334</v>
      </c>
      <c r="I96" s="140">
        <f>[1]!i_dq_close(I$2,G96)</f>
        <v>0</v>
      </c>
      <c r="J96">
        <v>0.91200000000000003</v>
      </c>
      <c r="M96" s="66">
        <v>44957</v>
      </c>
      <c r="N96" s="21" t="s">
        <v>1626</v>
      </c>
      <c r="O96" s="140">
        <f>[1]!i_dq_close(O$2,M96)</f>
        <v>4510.9566999999997</v>
      </c>
      <c r="P96" s="111">
        <v>1.3029999999999999</v>
      </c>
      <c r="S96" s="66">
        <v>44930</v>
      </c>
      <c r="T96" s="21" t="s">
        <v>1626</v>
      </c>
      <c r="U96" s="140">
        <f>[1]!i_dq_close(U$2,S96)</f>
        <v>4235.9718999999996</v>
      </c>
      <c r="V96" s="111">
        <v>0.95109999999999995</v>
      </c>
      <c r="Y96" s="66">
        <v>44925</v>
      </c>
      <c r="Z96" s="21" t="s">
        <v>1624</v>
      </c>
      <c r="AA96" s="140">
        <f>[1]!i_dq_close(AA$2,Y96)</f>
        <v>392.65820000000002</v>
      </c>
      <c r="AB96" s="111">
        <v>1.0998000000000001</v>
      </c>
      <c r="AE96" s="66">
        <v>44910</v>
      </c>
      <c r="AF96" s="21" t="s">
        <v>1624</v>
      </c>
      <c r="AG96" s="140">
        <f>[1]!i_dq_close(AG$2,AE96)</f>
        <v>4311.0010000000002</v>
      </c>
      <c r="AH96" s="111">
        <v>2.4925999999999999</v>
      </c>
      <c r="AI96" s="45">
        <v>923488.94</v>
      </c>
      <c r="AK96" s="66">
        <v>44908</v>
      </c>
      <c r="AL96" s="21" t="s">
        <v>1624</v>
      </c>
      <c r="AM96" s="140">
        <f>[1]!i_dq_close(AM$2,AK96)</f>
        <v>4309.5028000000002</v>
      </c>
      <c r="AN96" s="111">
        <v>0.99</v>
      </c>
      <c r="AO96" s="33">
        <v>1122964.6299999999</v>
      </c>
      <c r="AQ96" s="66">
        <v>44895</v>
      </c>
      <c r="AR96" s="21" t="s">
        <v>1630</v>
      </c>
      <c r="AS96" s="140">
        <f>[1]!i_dq_close(AS$2,AQ96)</f>
        <v>4239.9952000000003</v>
      </c>
      <c r="AT96" s="111">
        <v>1.9498</v>
      </c>
      <c r="AW96" s="66">
        <v>44890</v>
      </c>
      <c r="AX96" s="21" t="s">
        <v>1630</v>
      </c>
      <c r="AY96" s="140">
        <f>[1]!i_dq_close(AY$2,AW96)</f>
        <v>400.65460000000002</v>
      </c>
      <c r="AZ96" s="111">
        <v>0.97629999999999995</v>
      </c>
      <c r="BC96" s="66">
        <v>44890</v>
      </c>
      <c r="BD96" s="21" t="s">
        <v>1630</v>
      </c>
      <c r="BE96" s="140">
        <f>[1]!i_dq_close(BE$2,BC96)</f>
        <v>4164.7946000000002</v>
      </c>
      <c r="BF96" s="111">
        <v>0.98450000000000004</v>
      </c>
      <c r="BI96" s="66">
        <v>44875</v>
      </c>
      <c r="BJ96" s="21" t="s">
        <v>1630</v>
      </c>
      <c r="BK96" s="140">
        <f>[1]!i_dq_close(BK$2,BI96)</f>
        <v>4091.6007</v>
      </c>
      <c r="BL96" s="111">
        <v>2.2559999999999998</v>
      </c>
      <c r="BO96" s="66">
        <v>44869</v>
      </c>
      <c r="BP96" s="21" t="s">
        <v>1630</v>
      </c>
      <c r="BQ96" s="140">
        <f>[1]!i_dq_close(BQ$2,BO96)</f>
        <v>4165.8909000000003</v>
      </c>
      <c r="BR96" s="111">
        <v>1.556</v>
      </c>
      <c r="BU96" s="66">
        <v>44867</v>
      </c>
      <c r="BV96" s="21" t="s">
        <v>1630</v>
      </c>
      <c r="BW96" s="140">
        <f>[1]!i_dq_close(BW$2,BU96)</f>
        <v>403.73329999999999</v>
      </c>
      <c r="BX96" s="111">
        <v>1.1175999999999999</v>
      </c>
      <c r="CA96" s="66">
        <v>44865</v>
      </c>
      <c r="CB96" s="21" t="s">
        <v>1621</v>
      </c>
      <c r="CC96" s="140">
        <f>[1]!i_dq_close(CC$2,CA96)</f>
        <v>3896.8741</v>
      </c>
      <c r="CD96" s="111">
        <v>1.1591</v>
      </c>
      <c r="CG96" s="66">
        <v>44844</v>
      </c>
      <c r="CH96" s="21" t="s">
        <v>341</v>
      </c>
      <c r="CI96" s="140">
        <f>[1]!i_dq_close(CI$2,CG96)</f>
        <v>4039.5805999999998</v>
      </c>
      <c r="CJ96" s="111">
        <v>1.3982000000000001</v>
      </c>
      <c r="CM96" s="66">
        <v>44825</v>
      </c>
      <c r="CN96" s="21" t="s">
        <v>1622</v>
      </c>
      <c r="CO96" s="140">
        <f>[1]!i_dq_close(CO$2,CM96)</f>
        <v>18444.62</v>
      </c>
      <c r="CP96" s="111">
        <v>0.94299999999999995</v>
      </c>
      <c r="CS96" s="66">
        <v>44806</v>
      </c>
      <c r="CT96" s="21" t="s">
        <v>1622</v>
      </c>
      <c r="CU96" s="140">
        <f>[1]!i_dq_close(CU$2,CS96)</f>
        <v>413.67309999999998</v>
      </c>
      <c r="CV96" s="111">
        <v>1.044</v>
      </c>
      <c r="CY96" s="66">
        <v>44802</v>
      </c>
      <c r="CZ96" s="21" t="s">
        <v>1623</v>
      </c>
      <c r="DA96" s="140">
        <f>[1]!i_dq_close(DA$2,CY96)</f>
        <v>4460.4615999999996</v>
      </c>
      <c r="DB96" s="111">
        <v>5.2214</v>
      </c>
      <c r="DE96" s="66">
        <v>44788</v>
      </c>
      <c r="DF96" s="21" t="s">
        <v>1623</v>
      </c>
      <c r="DG96" s="140">
        <f>[1]!i_dq_close(DG$2,DE96)</f>
        <v>4562.5023000000001</v>
      </c>
      <c r="DH96" s="111">
        <v>3.6989999999999998</v>
      </c>
      <c r="DK96" s="66">
        <v>44785</v>
      </c>
      <c r="DL96" s="21" t="s">
        <v>1623</v>
      </c>
      <c r="DM96" s="140">
        <f>[1]!i_dq_close(DM$2,DK96)</f>
        <v>4563.0582000000004</v>
      </c>
      <c r="DN96" s="111">
        <v>3.3496999999999999</v>
      </c>
      <c r="DQ96" s="66">
        <v>44783</v>
      </c>
      <c r="DR96" s="21" t="s">
        <v>1623</v>
      </c>
      <c r="DS96" s="140">
        <f>[1]!i_dq_close(DS$2,DQ96)</f>
        <v>423.86259999999999</v>
      </c>
      <c r="DT96" s="111">
        <v>2.1280999999999999</v>
      </c>
      <c r="DW96" s="66">
        <v>44781</v>
      </c>
      <c r="DX96" s="21" t="s">
        <v>1623</v>
      </c>
      <c r="DY96" s="140">
        <f>[1]!i_dq_close(DY$2,DW96)</f>
        <v>20045.77</v>
      </c>
      <c r="DZ96" s="111">
        <v>2.2149999999999999</v>
      </c>
      <c r="EC96" s="49">
        <v>44754</v>
      </c>
      <c r="ED96" s="21" t="s">
        <v>638</v>
      </c>
      <c r="EE96" s="140">
        <f>[1]!i_dq_close(EE$2,EC96)</f>
        <v>4631.0330999999996</v>
      </c>
      <c r="EF96">
        <v>1.17</v>
      </c>
      <c r="EI96" s="49">
        <v>44733</v>
      </c>
      <c r="EJ96" s="21" t="s">
        <v>570</v>
      </c>
      <c r="EK96" s="140">
        <f>[1]!i_dq_close(EK$2,EI96)</f>
        <v>21559.59</v>
      </c>
      <c r="EL96">
        <v>1.9139999999999999</v>
      </c>
      <c r="EO96" s="49">
        <v>44701</v>
      </c>
      <c r="EP96" s="28" t="s">
        <v>345</v>
      </c>
      <c r="EQ96" s="140">
        <f>[1]!i_dq_close(EQ$2,EO96)</f>
        <v>4383.2093999999997</v>
      </c>
      <c r="ER96">
        <v>0.92100000000000004</v>
      </c>
      <c r="EU96" s="49">
        <v>44693</v>
      </c>
      <c r="EV96" s="28" t="s">
        <v>345</v>
      </c>
      <c r="EW96" s="140">
        <f>[1]!i_dq_close(EW$2,EU96)</f>
        <v>4253.0835999999999</v>
      </c>
      <c r="EX96">
        <v>0.95299999999999996</v>
      </c>
      <c r="FA96" s="49">
        <v>44691</v>
      </c>
      <c r="FB96" s="28" t="s">
        <v>345</v>
      </c>
      <c r="FC96" s="140">
        <f>[1]!i_dq_close(FC$2,FA96)</f>
        <v>4211.91</v>
      </c>
      <c r="FD96">
        <v>0.89500000000000002</v>
      </c>
      <c r="FG96" s="49">
        <v>44686</v>
      </c>
      <c r="FH96" s="28" t="s">
        <v>345</v>
      </c>
      <c r="FI96" s="140">
        <f>[1]!i_dq_close(FI$2,FG96)</f>
        <v>4285.5617000000002</v>
      </c>
      <c r="FJ96">
        <v>1.0158</v>
      </c>
      <c r="FM96" s="49">
        <v>44679</v>
      </c>
      <c r="FN96" s="28" t="s">
        <v>334</v>
      </c>
      <c r="FO96" s="140">
        <f>[1]!i_dq_close(FO$2,FM96)</f>
        <v>4165.6907000000001</v>
      </c>
      <c r="FP96">
        <v>1.3423</v>
      </c>
      <c r="FS96" s="49">
        <v>44673</v>
      </c>
      <c r="FT96" s="28" t="s">
        <v>334</v>
      </c>
      <c r="FU96" s="140">
        <f>[1]!i_dq_close(FU$2,FS96)</f>
        <v>394.15809999999999</v>
      </c>
      <c r="FV96">
        <v>1.1548</v>
      </c>
      <c r="FY96" s="49">
        <v>44636</v>
      </c>
      <c r="FZ96" s="28" t="s">
        <v>350</v>
      </c>
      <c r="GA96" s="140">
        <f>[1]!i_dq_close(GA$2,FY96)</f>
        <v>4487.2051000000001</v>
      </c>
      <c r="GB96">
        <v>1.3344</v>
      </c>
      <c r="GE96" s="49">
        <v>44636</v>
      </c>
      <c r="GF96" s="28" t="s">
        <v>350</v>
      </c>
      <c r="GG96" s="140">
        <f>[1]!i_dq_close(GG$2,GE96)</f>
        <v>2950.3144000000002</v>
      </c>
      <c r="GH96">
        <v>0.91949999999999998</v>
      </c>
      <c r="GK96" s="49">
        <v>44615</v>
      </c>
      <c r="GL96" s="28" t="s">
        <v>348</v>
      </c>
      <c r="GM96" s="140">
        <f>[1]!i_dq_close(GM$2,GK96)</f>
        <v>4998.2251999999999</v>
      </c>
      <c r="GN96">
        <v>5.2389999999999999</v>
      </c>
      <c r="GQ96" s="49">
        <v>44601</v>
      </c>
      <c r="GR96" s="67" t="s">
        <v>348</v>
      </c>
      <c r="GS96" s="140">
        <f>[1]!i_dq_close(GS$2,GQ96)</f>
        <v>24829.99</v>
      </c>
      <c r="GT96">
        <v>1.0546</v>
      </c>
      <c r="GV96"/>
      <c r="GW96" s="49">
        <v>44601</v>
      </c>
      <c r="GX96" s="21" t="s">
        <v>348</v>
      </c>
      <c r="GY96" s="140">
        <f>[1]!i_dq_close(GY$2,GW96)</f>
        <v>5014.3158999999996</v>
      </c>
      <c r="GZ96">
        <v>2.5899000000000001</v>
      </c>
      <c r="HC96" s="49">
        <v>44585</v>
      </c>
      <c r="HD96" s="21" t="s">
        <v>346</v>
      </c>
      <c r="HE96" s="140">
        <f>[1]!i_dq_close(HE$2,HC96)</f>
        <v>5148.6959999999999</v>
      </c>
      <c r="HF96">
        <v>5.7169999999999996</v>
      </c>
      <c r="HI96" s="49">
        <v>44558</v>
      </c>
      <c r="HJ96" s="141" t="s">
        <v>336</v>
      </c>
      <c r="HK96" s="140">
        <f>[1]!i_dq_close(HK$2,HI96)</f>
        <v>23280.560000000001</v>
      </c>
      <c r="HL96">
        <v>0.93</v>
      </c>
      <c r="HO96" s="58">
        <v>44508</v>
      </c>
      <c r="HP96" s="20" t="s">
        <v>342</v>
      </c>
      <c r="HQ96" s="140">
        <f>[1]!i_dq_close(HQ$2,HO96)</f>
        <v>5207.6432999999997</v>
      </c>
      <c r="HR96">
        <v>1.3967000000000001</v>
      </c>
      <c r="HS96" s="33"/>
      <c r="HU96" s="58">
        <v>44966</v>
      </c>
      <c r="HV96" s="67" t="s">
        <v>1632</v>
      </c>
      <c r="HW96" s="140">
        <f>[1]!i_dq_close(HW$2,HU96)</f>
        <v>4501.8388000000004</v>
      </c>
      <c r="HX96">
        <v>1.63</v>
      </c>
      <c r="HY96" s="33"/>
      <c r="IA96" s="58"/>
      <c r="IB96" s="20"/>
      <c r="IC96" s="140"/>
      <c r="IE96" s="33"/>
      <c r="IG96" s="58"/>
      <c r="IH96" s="20"/>
      <c r="II96" s="140"/>
      <c r="IK96" s="33"/>
      <c r="IM96" s="58"/>
      <c r="IN96" s="20"/>
      <c r="IO96" s="140"/>
      <c r="IQ96" s="33"/>
      <c r="IS96" s="58"/>
      <c r="IT96" s="20"/>
      <c r="IU96" s="140"/>
      <c r="IW96" s="33"/>
      <c r="IY96" s="58"/>
      <c r="IZ96" s="20"/>
      <c r="JA96" s="140"/>
      <c r="JC96" s="33"/>
      <c r="JE96" s="58"/>
      <c r="JF96" s="20"/>
      <c r="JG96" s="140"/>
      <c r="JI96" s="33"/>
      <c r="JK96" s="66"/>
      <c r="JL96" s="21"/>
      <c r="JM96" s="140"/>
      <c r="JN96" s="111"/>
      <c r="JQ96" s="66"/>
      <c r="JR96" s="21"/>
      <c r="JS96" s="140"/>
      <c r="JT96" s="111"/>
      <c r="JW96" s="66"/>
      <c r="JX96" s="21"/>
      <c r="JY96" s="140"/>
      <c r="JZ96" s="111"/>
      <c r="KC96" s="66"/>
      <c r="KD96" s="21"/>
      <c r="KE96" s="140"/>
      <c r="KF96" s="111"/>
      <c r="KI96" s="66"/>
      <c r="KJ96" s="21"/>
      <c r="KK96" s="140"/>
      <c r="KL96" s="111"/>
      <c r="KO96" s="66"/>
      <c r="KP96" s="21"/>
      <c r="KQ96" s="140"/>
      <c r="KR96" s="111"/>
      <c r="KU96" s="66"/>
      <c r="KV96" s="21"/>
      <c r="KW96" s="140"/>
      <c r="KX96" s="111"/>
      <c r="LA96" s="66"/>
      <c r="LB96" s="21"/>
      <c r="LC96" s="140"/>
      <c r="LD96" s="111"/>
      <c r="LG96" s="66"/>
      <c r="LH96" s="21"/>
      <c r="LI96" s="140"/>
      <c r="LJ96" s="111"/>
      <c r="LM96" s="66"/>
      <c r="LN96" s="21"/>
      <c r="LO96" s="140"/>
      <c r="LP96" s="111"/>
      <c r="LS96" s="66"/>
      <c r="LT96" s="21"/>
      <c r="LU96" s="140"/>
      <c r="LV96" s="111"/>
      <c r="LY96" s="66"/>
      <c r="LZ96" s="21"/>
      <c r="MA96" s="140"/>
      <c r="MB96" s="111"/>
      <c r="ME96" s="66"/>
      <c r="MF96" s="21"/>
      <c r="MG96" s="140"/>
      <c r="MH96" s="111"/>
      <c r="MK96" s="66"/>
      <c r="ML96" s="21"/>
      <c r="MM96" s="140"/>
      <c r="MN96" s="111"/>
      <c r="MQ96" s="66"/>
      <c r="MR96" s="21"/>
      <c r="MS96" s="140"/>
      <c r="MT96" s="111"/>
      <c r="MW96" s="66"/>
      <c r="MX96" s="21"/>
      <c r="MY96" s="140"/>
      <c r="MZ96" s="111"/>
      <c r="NC96" s="66"/>
      <c r="ND96" s="21"/>
      <c r="NE96" s="140"/>
      <c r="NF96" s="111"/>
      <c r="NI96" s="66"/>
      <c r="NJ96" s="21"/>
      <c r="NK96" s="140"/>
      <c r="NL96" s="111"/>
      <c r="NO96" s="66"/>
      <c r="NP96" s="21"/>
      <c r="NQ96" s="140"/>
      <c r="NR96" s="111"/>
      <c r="NU96" s="66"/>
      <c r="NV96" s="21"/>
      <c r="NW96" s="140"/>
      <c r="NX96" s="111"/>
      <c r="OA96" s="66"/>
      <c r="OB96" s="21"/>
      <c r="OC96" s="140"/>
      <c r="OD96" s="111"/>
      <c r="OG96" s="66"/>
      <c r="OH96" s="21"/>
      <c r="OI96" s="140"/>
      <c r="OJ96" s="111"/>
      <c r="OM96" s="66"/>
      <c r="ON96" s="21"/>
      <c r="OO96" s="140"/>
      <c r="OP96" s="111"/>
      <c r="OS96" s="66"/>
      <c r="OT96" s="21"/>
      <c r="OU96" s="140"/>
      <c r="OV96" s="111"/>
      <c r="OY96" s="66"/>
      <c r="OZ96" s="21"/>
      <c r="PA96" s="140"/>
      <c r="PB96" s="111"/>
    </row>
    <row r="97" spans="1:418">
      <c r="A97" s="52">
        <v>43999</v>
      </c>
      <c r="B97" s="52" t="s">
        <v>338</v>
      </c>
      <c r="C97" s="262">
        <f>[1]!i_dq_close(C$2,A97)</f>
        <v>4305.3927000000003</v>
      </c>
      <c r="D97" s="263">
        <v>1.3280000000000001</v>
      </c>
      <c r="E97" s="263"/>
      <c r="G97" s="49">
        <v>44664</v>
      </c>
      <c r="H97" s="28" t="s">
        <v>334</v>
      </c>
      <c r="I97" s="140">
        <f>[1]!i_dq_close(I$2,G97)</f>
        <v>0</v>
      </c>
      <c r="J97">
        <v>0.92100000000000004</v>
      </c>
      <c r="M97" s="66">
        <v>44958</v>
      </c>
      <c r="N97" s="21" t="s">
        <v>348</v>
      </c>
      <c r="O97" s="140">
        <f>[1]!i_dq_close(O$2,M97)</f>
        <v>4556.5766999999996</v>
      </c>
      <c r="P97" s="111">
        <v>1.3029999999999999</v>
      </c>
      <c r="S97" s="66">
        <v>44931</v>
      </c>
      <c r="T97" s="21" t="s">
        <v>1626</v>
      </c>
      <c r="U97" s="140">
        <f>[1]!i_dq_close(U$2,S97)</f>
        <v>4307.7605999999996</v>
      </c>
      <c r="V97" s="111">
        <v>0.9577</v>
      </c>
      <c r="Y97" s="66">
        <v>44929</v>
      </c>
      <c r="Z97" s="21" t="s">
        <v>346</v>
      </c>
      <c r="AA97" s="140">
        <f>[1]!i_dq_close(AA$2,Y97)</f>
        <v>394.59899999999999</v>
      </c>
      <c r="AB97" s="111">
        <v>1.1091</v>
      </c>
      <c r="AE97" s="66">
        <v>44911</v>
      </c>
      <c r="AF97" s="21" t="s">
        <v>1624</v>
      </c>
      <c r="AG97" s="140">
        <f>[1]!i_dq_close(AG$2,AE97)</f>
        <v>4307.5222999999996</v>
      </c>
      <c r="AH97" s="111">
        <v>2.4813999999999998</v>
      </c>
      <c r="AI97" s="45">
        <v>923488.94</v>
      </c>
      <c r="AK97" s="66">
        <v>44909</v>
      </c>
      <c r="AL97" s="21" t="s">
        <v>1624</v>
      </c>
      <c r="AM97" s="140">
        <f>[1]!i_dq_close(AM$2,AK97)</f>
        <v>4312.3441999999995</v>
      </c>
      <c r="AN97" s="111">
        <v>1.0049999999999999</v>
      </c>
      <c r="AO97" s="33">
        <v>1122964.6299999999</v>
      </c>
      <c r="AQ97" s="66">
        <v>44896</v>
      </c>
      <c r="AR97" s="21" t="s">
        <v>336</v>
      </c>
      <c r="AS97" s="140">
        <f>[1]!i_dq_close(AS$2,AQ97)</f>
        <v>4279.3801999999996</v>
      </c>
      <c r="AT97" s="111">
        <v>1.9379</v>
      </c>
      <c r="AW97" s="66">
        <v>44893</v>
      </c>
      <c r="AX97" s="21" t="s">
        <v>1630</v>
      </c>
      <c r="AY97" s="140">
        <f>[1]!i_dq_close(AY$2,AW97)</f>
        <v>399.02859999999998</v>
      </c>
      <c r="AZ97" s="111">
        <v>0.97370000000000001</v>
      </c>
      <c r="BC97" s="66">
        <v>44893</v>
      </c>
      <c r="BD97" s="21" t="s">
        <v>1630</v>
      </c>
      <c r="BE97" s="140">
        <f>[1]!i_dq_close(BE$2,BC97)</f>
        <v>4124.2883000000002</v>
      </c>
      <c r="BF97" s="111">
        <v>0.98370000000000002</v>
      </c>
      <c r="BI97" s="66">
        <v>44876</v>
      </c>
      <c r="BJ97" s="21" t="s">
        <v>1630</v>
      </c>
      <c r="BK97" s="140">
        <f>[1]!i_dq_close(BK$2,BI97)</f>
        <v>4184.1625999999997</v>
      </c>
      <c r="BL97" s="111">
        <v>2.2400000000000002</v>
      </c>
      <c r="BO97" s="66">
        <v>44872</v>
      </c>
      <c r="BP97" s="21" t="s">
        <v>1630</v>
      </c>
      <c r="BQ97" s="140">
        <f>[1]!i_dq_close(BQ$2,BO97)</f>
        <v>4173.9336999999996</v>
      </c>
      <c r="BR97" s="111">
        <v>1.56</v>
      </c>
      <c r="BU97" s="66">
        <v>44868</v>
      </c>
      <c r="BV97" s="21" t="s">
        <v>1630</v>
      </c>
      <c r="BW97" s="140">
        <f>[1]!i_dq_close(BW$2,BU97)</f>
        <v>403.70890000000003</v>
      </c>
      <c r="BX97" s="111">
        <v>1.1185</v>
      </c>
      <c r="CA97" s="66">
        <v>44866</v>
      </c>
      <c r="CB97" s="21" t="s">
        <v>342</v>
      </c>
      <c r="CC97" s="140">
        <f>[1]!i_dq_close(CC$2,CA97)</f>
        <v>4023.1237999999998</v>
      </c>
      <c r="CD97" s="111">
        <v>1.1677</v>
      </c>
      <c r="CG97" s="66">
        <v>44845</v>
      </c>
      <c r="CH97" s="21" t="s">
        <v>1621</v>
      </c>
      <c r="CI97" s="140">
        <f>[1]!i_dq_close(CI$2,CG97)</f>
        <v>4053.7725999999998</v>
      </c>
      <c r="CJ97" s="111">
        <v>1.4015</v>
      </c>
      <c r="CM97" s="66">
        <v>44826</v>
      </c>
      <c r="CN97" s="21" t="s">
        <v>1622</v>
      </c>
      <c r="CO97" s="140">
        <f>[1]!i_dq_close(CO$2,CM97)</f>
        <v>18147.95</v>
      </c>
      <c r="CP97" s="111">
        <v>0.93799999999999994</v>
      </c>
      <c r="CS97" s="66">
        <v>44809</v>
      </c>
      <c r="CT97" s="21" t="s">
        <v>1622</v>
      </c>
      <c r="CU97" s="140">
        <f>[1]!i_dq_close(CU$2,CS97)</f>
        <v>415.52120000000002</v>
      </c>
      <c r="CV97" s="111">
        <v>1.0509999999999999</v>
      </c>
      <c r="CY97" s="66">
        <v>44803</v>
      </c>
      <c r="CZ97" s="21" t="s">
        <v>1623</v>
      </c>
      <c r="DA97" s="140">
        <f>[1]!i_dq_close(DA$2,CY97)</f>
        <v>4444.9031999999997</v>
      </c>
      <c r="DB97" s="111">
        <v>5.2149000000000001</v>
      </c>
      <c r="DE97" s="66">
        <v>44789</v>
      </c>
      <c r="DF97" s="21" t="s">
        <v>1623</v>
      </c>
      <c r="DG97" s="140">
        <f>[1]!i_dq_close(DG$2,DE97)</f>
        <v>4560.0877</v>
      </c>
      <c r="DH97" s="111">
        <v>3.7229999999999999</v>
      </c>
      <c r="DK97" s="66">
        <v>44788</v>
      </c>
      <c r="DL97" s="21" t="s">
        <v>1623</v>
      </c>
      <c r="DM97" s="140">
        <f>[1]!i_dq_close(DM$2,DK97)</f>
        <v>4562.5023000000001</v>
      </c>
      <c r="DN97" s="111">
        <v>3.3860999999999999</v>
      </c>
      <c r="DQ97" s="66">
        <v>44784</v>
      </c>
      <c r="DR97" s="21" t="s">
        <v>1623</v>
      </c>
      <c r="DS97" s="140">
        <f>[1]!i_dq_close(DS$2,DQ97)</f>
        <v>426.21179999999998</v>
      </c>
      <c r="DT97" s="111">
        <v>2.145</v>
      </c>
      <c r="DW97" s="66">
        <v>44782</v>
      </c>
      <c r="DX97" s="21" t="s">
        <v>1623</v>
      </c>
      <c r="DY97" s="140">
        <f>[1]!i_dq_close(DY$2,DW97)</f>
        <v>20003.439999999999</v>
      </c>
      <c r="DZ97" s="111">
        <v>2.2509999999999999</v>
      </c>
      <c r="EC97" s="49">
        <v>44755</v>
      </c>
      <c r="ED97" s="21" t="s">
        <v>638</v>
      </c>
      <c r="EE97" s="140">
        <f>[1]!i_dq_close(EE$2,EC97)</f>
        <v>4642.2451000000001</v>
      </c>
      <c r="EF97">
        <v>1.1739999999999999</v>
      </c>
      <c r="EI97" s="49">
        <v>44734</v>
      </c>
      <c r="EJ97" s="21" t="s">
        <v>570</v>
      </c>
      <c r="EK97" s="140">
        <f>[1]!i_dq_close(EK$2,EI97)</f>
        <v>21008.34</v>
      </c>
      <c r="EL97">
        <v>1.881</v>
      </c>
      <c r="EO97" s="49">
        <v>44704</v>
      </c>
      <c r="EP97" s="28" t="s">
        <v>535</v>
      </c>
      <c r="EQ97" s="140">
        <f>[1]!i_dq_close(EQ$2,EO97)</f>
        <v>4370.1094000000003</v>
      </c>
      <c r="ER97">
        <v>0.92600000000000005</v>
      </c>
      <c r="EU97" s="49">
        <v>44694</v>
      </c>
      <c r="EV97" s="28" t="s">
        <v>345</v>
      </c>
      <c r="EW97" s="140">
        <f>[1]!i_dq_close(EW$2,EU97)</f>
        <v>4286.9710999999998</v>
      </c>
      <c r="EX97">
        <v>0.95369999999999999</v>
      </c>
      <c r="FA97" s="49">
        <v>44692</v>
      </c>
      <c r="FB97" s="28" t="s">
        <v>345</v>
      </c>
      <c r="FC97" s="140">
        <f>[1]!i_dq_close(FC$2,FA97)</f>
        <v>4266.6953999999996</v>
      </c>
      <c r="FD97">
        <v>0.89500000000000002</v>
      </c>
      <c r="FG97" s="49">
        <v>44687</v>
      </c>
      <c r="FH97" s="28" t="s">
        <v>345</v>
      </c>
      <c r="FI97" s="140">
        <f>[1]!i_dq_close(FI$2,FG97)</f>
        <v>4180.8346000000001</v>
      </c>
      <c r="FJ97">
        <v>1.0095000000000001</v>
      </c>
      <c r="FM97" s="49">
        <v>44680</v>
      </c>
      <c r="FN97" s="28" t="s">
        <v>334</v>
      </c>
      <c r="FO97" s="140">
        <f>[1]!i_dq_close(FO$2,FM97)</f>
        <v>4280.2806</v>
      </c>
      <c r="FP97">
        <v>1.3394999999999999</v>
      </c>
      <c r="FS97" s="49">
        <v>44676</v>
      </c>
      <c r="FT97" s="28" t="s">
        <v>334</v>
      </c>
      <c r="FU97" s="140">
        <f>[1]!i_dq_close(FU$2,FS97)</f>
        <v>386.26179999999999</v>
      </c>
      <c r="FV97">
        <v>1.1238999999999999</v>
      </c>
      <c r="FY97" s="49">
        <v>44637</v>
      </c>
      <c r="FZ97" s="28" t="s">
        <v>350</v>
      </c>
      <c r="GA97" s="140">
        <f>[1]!i_dq_close(GA$2,FY97)</f>
        <v>4573.6431000000002</v>
      </c>
      <c r="GB97">
        <v>1.365</v>
      </c>
      <c r="GE97" s="49">
        <v>44637</v>
      </c>
      <c r="GF97" s="28" t="s">
        <v>350</v>
      </c>
      <c r="GG97" s="140">
        <f>[1]!i_dq_close(GG$2,GE97)</f>
        <v>2966.3132000000001</v>
      </c>
      <c r="GH97">
        <v>0.92879999999999996</v>
      </c>
      <c r="GK97" s="49">
        <v>44616</v>
      </c>
      <c r="GL97" s="28" t="s">
        <v>348</v>
      </c>
      <c r="GM97" s="140">
        <f>[1]!i_dq_close(GM$2,GK97)</f>
        <v>4899.8710000000001</v>
      </c>
      <c r="GN97">
        <v>5.2009999999999996</v>
      </c>
      <c r="GQ97" s="49">
        <v>44602</v>
      </c>
      <c r="GR97" s="67" t="s">
        <v>348</v>
      </c>
      <c r="GS97" s="140">
        <f>[1]!i_dq_close(GS$2,GQ97)</f>
        <v>24924.35</v>
      </c>
      <c r="GT97">
        <v>1.0525</v>
      </c>
      <c r="GV97"/>
      <c r="GW97" s="49">
        <v>44602</v>
      </c>
      <c r="GX97" s="21" t="s">
        <v>348</v>
      </c>
      <c r="GY97" s="140">
        <f>[1]!i_dq_close(GY$2,GW97)</f>
        <v>5003.8545999999997</v>
      </c>
      <c r="GZ97">
        <v>2.5952000000000002</v>
      </c>
      <c r="HC97" s="49">
        <v>44586</v>
      </c>
      <c r="HD97" s="21" t="s">
        <v>346</v>
      </c>
      <c r="HE97" s="140">
        <f>[1]!i_dq_close(HE$2,HC97)</f>
        <v>5018.7039000000004</v>
      </c>
      <c r="HF97">
        <v>5.5880000000000001</v>
      </c>
      <c r="HI97" s="49">
        <v>44559</v>
      </c>
      <c r="HJ97" s="141" t="s">
        <v>336</v>
      </c>
      <c r="HK97" s="140">
        <f>[1]!i_dq_close(HK$2,HI97)</f>
        <v>23086.54</v>
      </c>
      <c r="HL97">
        <v>0.90800000000000003</v>
      </c>
      <c r="HO97" s="58">
        <v>44509</v>
      </c>
      <c r="HP97" s="20" t="s">
        <v>342</v>
      </c>
      <c r="HQ97" s="140">
        <f>[1]!i_dq_close(HQ$2,HO97)</f>
        <v>5216.3348999999998</v>
      </c>
      <c r="HR97">
        <v>1.3996999999999999</v>
      </c>
      <c r="HS97" s="33"/>
      <c r="HU97" s="58">
        <v>44967</v>
      </c>
      <c r="HV97" s="67" t="s">
        <v>1632</v>
      </c>
      <c r="HW97" s="140">
        <f>[1]!i_dq_close(HW$2,HU97)</f>
        <v>4478.2692999999999</v>
      </c>
      <c r="HX97">
        <v>1.6160000000000001</v>
      </c>
      <c r="HY97" s="33"/>
      <c r="IA97" s="58"/>
      <c r="IB97" s="20"/>
      <c r="IC97" s="140"/>
      <c r="IE97" s="33"/>
      <c r="IG97" s="58"/>
      <c r="IH97" s="20"/>
      <c r="II97" s="140"/>
      <c r="IK97" s="33"/>
      <c r="IM97" s="58"/>
      <c r="IN97" s="20"/>
      <c r="IO97" s="140"/>
      <c r="IQ97" s="33"/>
      <c r="IS97" s="58"/>
      <c r="IT97" s="20"/>
      <c r="IU97" s="140"/>
      <c r="IW97" s="33"/>
      <c r="IY97" s="58"/>
      <c r="IZ97" s="20"/>
      <c r="JA97" s="140"/>
      <c r="JC97" s="33"/>
      <c r="JE97" s="58"/>
      <c r="JF97" s="20"/>
      <c r="JG97" s="140"/>
      <c r="JI97" s="33"/>
      <c r="JK97" s="66"/>
      <c r="JL97" s="21"/>
      <c r="JM97" s="140"/>
      <c r="JN97" s="111"/>
      <c r="JQ97" s="66"/>
      <c r="JR97" s="21"/>
      <c r="JS97" s="140"/>
      <c r="JT97" s="111"/>
      <c r="JW97" s="66"/>
      <c r="JX97" s="21"/>
      <c r="JY97" s="140"/>
      <c r="JZ97" s="111"/>
      <c r="KC97" s="66"/>
      <c r="KD97" s="21"/>
      <c r="KE97" s="140"/>
      <c r="KF97" s="111"/>
      <c r="KI97" s="66"/>
      <c r="KJ97" s="21"/>
      <c r="KK97" s="140"/>
      <c r="KL97" s="111"/>
      <c r="KO97" s="66"/>
      <c r="KP97" s="21"/>
      <c r="KQ97" s="140"/>
      <c r="KR97" s="111"/>
      <c r="KU97" s="66"/>
      <c r="KV97" s="21"/>
      <c r="KW97" s="140"/>
      <c r="KX97" s="111"/>
      <c r="LA97" s="66"/>
      <c r="LB97" s="21"/>
      <c r="LC97" s="140"/>
      <c r="LD97" s="111"/>
      <c r="LG97" s="66"/>
      <c r="LH97" s="21"/>
      <c r="LI97" s="140"/>
      <c r="LJ97" s="111"/>
      <c r="LM97" s="66"/>
      <c r="LN97" s="21"/>
      <c r="LO97" s="140"/>
      <c r="LP97" s="111"/>
      <c r="LS97" s="66"/>
      <c r="LT97" s="21"/>
      <c r="LU97" s="140"/>
      <c r="LV97" s="111"/>
      <c r="LY97" s="66"/>
      <c r="LZ97" s="21"/>
      <c r="MA97" s="140"/>
      <c r="MB97" s="111"/>
      <c r="ME97" s="66"/>
      <c r="MF97" s="21"/>
      <c r="MG97" s="140"/>
      <c r="MH97" s="111"/>
      <c r="MK97" s="66"/>
      <c r="ML97" s="21"/>
      <c r="MM97" s="140"/>
      <c r="MN97" s="111"/>
      <c r="MQ97" s="66"/>
      <c r="MR97" s="21"/>
      <c r="MS97" s="140"/>
      <c r="MT97" s="111"/>
      <c r="MW97" s="66"/>
      <c r="MX97" s="21"/>
      <c r="MY97" s="140"/>
      <c r="MZ97" s="111"/>
      <c r="NC97" s="66"/>
      <c r="ND97" s="21"/>
      <c r="NE97" s="140"/>
      <c r="NF97" s="111"/>
      <c r="NI97" s="66"/>
      <c r="NJ97" s="21"/>
      <c r="NK97" s="140"/>
      <c r="NL97" s="111"/>
      <c r="NO97" s="66"/>
      <c r="NP97" s="21"/>
      <c r="NQ97" s="140"/>
      <c r="NR97" s="111"/>
      <c r="NU97" s="66"/>
      <c r="NV97" s="21"/>
      <c r="NW97" s="140"/>
      <c r="NX97" s="111"/>
      <c r="OA97" s="66"/>
      <c r="OB97" s="21"/>
      <c r="OC97" s="140"/>
      <c r="OD97" s="111"/>
      <c r="OG97" s="66"/>
      <c r="OH97" s="21"/>
      <c r="OI97" s="140"/>
      <c r="OJ97" s="111"/>
      <c r="OM97" s="66"/>
      <c r="ON97" s="21"/>
      <c r="OO97" s="140"/>
      <c r="OP97" s="111"/>
      <c r="OS97" s="66"/>
      <c r="OT97" s="21"/>
      <c r="OU97" s="140"/>
      <c r="OV97" s="111"/>
      <c r="OY97" s="66"/>
      <c r="OZ97" s="21"/>
      <c r="PA97" s="140"/>
      <c r="PB97" s="111"/>
    </row>
    <row r="98" spans="1:418">
      <c r="A98" s="52">
        <v>44000</v>
      </c>
      <c r="B98" s="52" t="s">
        <v>338</v>
      </c>
      <c r="C98" s="262">
        <f>[1]!i_dq_close(C$2,A98)</f>
        <v>4326.6944999999996</v>
      </c>
      <c r="D98" s="263">
        <v>1.3320000000000001</v>
      </c>
      <c r="E98" s="263"/>
      <c r="G98" s="49">
        <v>44665</v>
      </c>
      <c r="H98" s="28" t="s">
        <v>334</v>
      </c>
      <c r="I98" s="140">
        <f>[1]!i_dq_close(I$2,G98)</f>
        <v>0</v>
      </c>
      <c r="J98">
        <v>0.96</v>
      </c>
      <c r="M98" s="66">
        <v>44959</v>
      </c>
      <c r="N98" s="21" t="s">
        <v>1632</v>
      </c>
      <c r="O98" s="140">
        <f>[1]!i_dq_close(O$2,M98)</f>
        <v>4545.3834999999999</v>
      </c>
      <c r="P98" s="111">
        <v>1.3</v>
      </c>
      <c r="S98" s="66">
        <v>44932</v>
      </c>
      <c r="T98" s="21" t="s">
        <v>1626</v>
      </c>
      <c r="U98" s="140">
        <f>[1]!i_dq_close(U$2,S98)</f>
        <v>4318.1531000000004</v>
      </c>
      <c r="V98" s="111">
        <v>0.95750000000000002</v>
      </c>
      <c r="Y98" s="66">
        <v>44930</v>
      </c>
      <c r="Z98" s="21" t="s">
        <v>1626</v>
      </c>
      <c r="AA98" s="140">
        <f>[1]!i_dq_close(AA$2,Y98)</f>
        <v>396.12729999999999</v>
      </c>
      <c r="AB98" s="111">
        <v>1.1137999999999999</v>
      </c>
      <c r="AE98" s="66">
        <v>44914</v>
      </c>
      <c r="AF98" s="21" t="s">
        <v>1624</v>
      </c>
      <c r="AG98" s="140">
        <f>[1]!i_dq_close(AG$2,AE98)</f>
        <v>4233.2809999999999</v>
      </c>
      <c r="AH98" s="111">
        <v>2.4382000000000001</v>
      </c>
      <c r="AI98" s="45">
        <v>923488.94</v>
      </c>
      <c r="AK98" s="66">
        <v>44910</v>
      </c>
      <c r="AL98" s="21" t="s">
        <v>1624</v>
      </c>
      <c r="AM98" s="140">
        <f>[1]!i_dq_close(AM$2,AK98)</f>
        <v>4311.0010000000002</v>
      </c>
      <c r="AN98" s="111">
        <v>1</v>
      </c>
      <c r="AO98" s="33">
        <v>1122964.6299999999</v>
      </c>
      <c r="AQ98" s="66">
        <v>44897</v>
      </c>
      <c r="AR98" s="21" t="s">
        <v>1624</v>
      </c>
      <c r="AS98" s="140">
        <f>[1]!i_dq_close(AS$2,AQ98)</f>
        <v>4256.7224999999999</v>
      </c>
      <c r="AT98" s="111">
        <v>1.9333</v>
      </c>
      <c r="AW98" s="66">
        <v>44894</v>
      </c>
      <c r="AX98" s="21" t="s">
        <v>1630</v>
      </c>
      <c r="AY98" s="140">
        <f>[1]!i_dq_close(AY$2,AW98)</f>
        <v>403.61869999999999</v>
      </c>
      <c r="AZ98" s="111">
        <v>0.9819</v>
      </c>
      <c r="BC98" s="66">
        <v>44894</v>
      </c>
      <c r="BD98" s="21" t="s">
        <v>1630</v>
      </c>
      <c r="BE98" s="140">
        <f>[1]!i_dq_close(BE$2,BC98)</f>
        <v>4237.5962</v>
      </c>
      <c r="BF98" s="111">
        <v>0.99319999999999997</v>
      </c>
      <c r="BI98" s="66">
        <v>44879</v>
      </c>
      <c r="BJ98" s="21" t="s">
        <v>1630</v>
      </c>
      <c r="BK98" s="140">
        <f>[1]!i_dq_close(BK$2,BI98)</f>
        <v>4187.0944</v>
      </c>
      <c r="BL98" s="111">
        <v>2.246</v>
      </c>
      <c r="BO98" s="66">
        <v>44873</v>
      </c>
      <c r="BP98" s="21" t="s">
        <v>1630</v>
      </c>
      <c r="BQ98" s="140">
        <f>[1]!i_dq_close(BQ$2,BO98)</f>
        <v>4151.4648999999999</v>
      </c>
      <c r="BR98" s="111">
        <v>1.556</v>
      </c>
      <c r="BU98" s="66">
        <v>44869</v>
      </c>
      <c r="BV98" s="21" t="s">
        <v>1630</v>
      </c>
      <c r="BW98" s="140">
        <f>[1]!i_dq_close(BW$2,BU98)</f>
        <v>408.81290000000001</v>
      </c>
      <c r="BX98" s="111">
        <v>1.1402000000000001</v>
      </c>
      <c r="CA98" s="66">
        <v>44867</v>
      </c>
      <c r="CB98" s="21" t="s">
        <v>1630</v>
      </c>
      <c r="CC98" s="140">
        <f>[1]!i_dq_close(CC$2,CA98)</f>
        <v>4068.8146999999999</v>
      </c>
      <c r="CD98" s="111">
        <v>1.1773</v>
      </c>
      <c r="CG98" s="66">
        <v>44846</v>
      </c>
      <c r="CH98" s="21" t="s">
        <v>1621</v>
      </c>
      <c r="CI98" s="140">
        <f>[1]!i_dq_close(CI$2,CG98)</f>
        <v>4124.1724000000004</v>
      </c>
      <c r="CJ98" s="111">
        <v>1.4296</v>
      </c>
      <c r="CM98" s="66">
        <v>44827</v>
      </c>
      <c r="CN98" s="21" t="s">
        <v>1622</v>
      </c>
      <c r="CO98" s="140">
        <f>[1]!i_dq_close(CO$2,CM98)</f>
        <v>17933.27</v>
      </c>
      <c r="CP98" s="111">
        <v>0.92600000000000005</v>
      </c>
      <c r="CS98" s="66">
        <v>44810</v>
      </c>
      <c r="CT98" s="21" t="s">
        <v>1622</v>
      </c>
      <c r="CU98" s="140">
        <f>[1]!i_dq_close(CU$2,CS98)</f>
        <v>419.3734</v>
      </c>
      <c r="CV98" s="111">
        <v>1.06</v>
      </c>
      <c r="CY98" s="66">
        <v>44804</v>
      </c>
      <c r="CZ98" s="21" t="s">
        <v>1623</v>
      </c>
      <c r="DA98" s="140">
        <f>[1]!i_dq_close(DA$2,CY98)</f>
        <v>4424.2089999999998</v>
      </c>
      <c r="DB98" s="111">
        <v>5.1210000000000004</v>
      </c>
      <c r="DE98" s="66">
        <v>44790</v>
      </c>
      <c r="DF98" s="21" t="s">
        <v>1623</v>
      </c>
      <c r="DG98" s="140">
        <f>[1]!i_dq_close(DG$2,DE98)</f>
        <v>4597.0513000000001</v>
      </c>
      <c r="DH98" s="111">
        <v>3.754</v>
      </c>
      <c r="DK98" s="66">
        <v>44789</v>
      </c>
      <c r="DL98" s="21" t="s">
        <v>1623</v>
      </c>
      <c r="DM98" s="140">
        <f>[1]!i_dq_close(DM$2,DK98)</f>
        <v>4560.0877</v>
      </c>
      <c r="DN98" s="111">
        <v>3.3687999999999998</v>
      </c>
      <c r="DQ98" s="66">
        <v>44785</v>
      </c>
      <c r="DR98" s="21" t="s">
        <v>1623</v>
      </c>
      <c r="DS98" s="140">
        <f>[1]!i_dq_close(DS$2,DQ98)</f>
        <v>426.4162</v>
      </c>
      <c r="DT98" s="111">
        <v>2.1334</v>
      </c>
      <c r="DW98" s="66">
        <v>44783</v>
      </c>
      <c r="DX98" s="21" t="s">
        <v>1623</v>
      </c>
      <c r="DY98" s="140">
        <f>[1]!i_dq_close(DY$2,DW98)</f>
        <v>19610.84</v>
      </c>
      <c r="DZ98" s="111">
        <v>2.2370000000000001</v>
      </c>
      <c r="EC98" s="49">
        <v>44756</v>
      </c>
      <c r="ED98" s="21" t="s">
        <v>638</v>
      </c>
      <c r="EE98" s="140">
        <f>[1]!i_dq_close(EE$2,EC98)</f>
        <v>4648.7920999999997</v>
      </c>
      <c r="EF98">
        <v>1.169</v>
      </c>
      <c r="EI98" s="49">
        <v>44735</v>
      </c>
      <c r="EJ98" s="21" t="s">
        <v>570</v>
      </c>
      <c r="EK98" s="140">
        <f>[1]!i_dq_close(EK$2,EI98)</f>
        <v>21273.87</v>
      </c>
      <c r="EL98">
        <v>1.9039999999999999</v>
      </c>
      <c r="EO98" s="49">
        <v>44705</v>
      </c>
      <c r="EP98" s="28" t="s">
        <v>535</v>
      </c>
      <c r="EQ98" s="140">
        <f>[1]!i_dq_close(EQ$2,EO98)</f>
        <v>4253.8715000000002</v>
      </c>
      <c r="ER98">
        <v>0.90600000000000003</v>
      </c>
      <c r="EU98" s="49">
        <v>44697</v>
      </c>
      <c r="EV98" s="28" t="s">
        <v>345</v>
      </c>
      <c r="EW98" s="140">
        <f>[1]!i_dq_close(EW$2,EU98)</f>
        <v>4259.6260000000002</v>
      </c>
      <c r="EX98">
        <v>0.95250000000000001</v>
      </c>
      <c r="FA98" s="49">
        <v>44693</v>
      </c>
      <c r="FB98" s="28" t="s">
        <v>345</v>
      </c>
      <c r="FC98" s="140">
        <f>[1]!i_dq_close(FC$2,FA98)</f>
        <v>4253.0835999999999</v>
      </c>
      <c r="FD98">
        <v>0.89500000000000002</v>
      </c>
      <c r="FG98" s="49">
        <v>44690</v>
      </c>
      <c r="FH98" s="28" t="s">
        <v>345</v>
      </c>
      <c r="FI98" s="140">
        <f>[1]!i_dq_close(FI$2,FG98)</f>
        <v>4162.8388000000004</v>
      </c>
      <c r="FJ98">
        <v>1.0085999999999999</v>
      </c>
      <c r="FM98" s="49">
        <v>44686</v>
      </c>
      <c r="FN98" s="28" t="s">
        <v>345</v>
      </c>
      <c r="FO98" s="140">
        <f>[1]!i_dq_close(FO$2,FM98)</f>
        <v>4285.5617000000002</v>
      </c>
      <c r="FP98">
        <v>1.3432999999999999</v>
      </c>
      <c r="FS98" s="49">
        <v>44677</v>
      </c>
      <c r="FT98" s="28" t="s">
        <v>334</v>
      </c>
      <c r="FU98" s="140">
        <f>[1]!i_dq_close(FU$2,FS98)</f>
        <v>384.4024</v>
      </c>
      <c r="FV98">
        <v>1.1235999999999999</v>
      </c>
      <c r="FY98" s="49">
        <v>44638</v>
      </c>
      <c r="FZ98" s="28" t="s">
        <v>350</v>
      </c>
      <c r="GA98" s="140">
        <f>[1]!i_dq_close(GA$2,FY98)</f>
        <v>4608.0868</v>
      </c>
      <c r="GB98">
        <v>1.3673</v>
      </c>
      <c r="GE98" s="49">
        <v>44638</v>
      </c>
      <c r="GF98" s="28" t="s">
        <v>350</v>
      </c>
      <c r="GG98" s="140">
        <f>[1]!i_dq_close(GG$2,GE98)</f>
        <v>2973.3128000000002</v>
      </c>
      <c r="GH98">
        <v>0.93959999999999999</v>
      </c>
      <c r="GK98" s="49">
        <v>44617</v>
      </c>
      <c r="GL98" s="28" t="s">
        <v>348</v>
      </c>
      <c r="GM98" s="140">
        <f>[1]!i_dq_close(GM$2,GK98)</f>
        <v>4945.6112000000003</v>
      </c>
      <c r="GN98">
        <v>5.226</v>
      </c>
      <c r="GQ98" s="49">
        <v>44603</v>
      </c>
      <c r="GR98" s="67" t="s">
        <v>348</v>
      </c>
      <c r="GS98" s="140">
        <f>[1]!i_dq_close(GS$2,GQ98)</f>
        <v>24906.66</v>
      </c>
      <c r="GT98">
        <v>1.0458000000000001</v>
      </c>
      <c r="GV98"/>
      <c r="GW98" s="49">
        <v>44603</v>
      </c>
      <c r="GX98" s="21" t="s">
        <v>348</v>
      </c>
      <c r="GY98" s="140">
        <f>[1]!i_dq_close(GY$2,GW98)</f>
        <v>4955.6099000000004</v>
      </c>
      <c r="GZ98">
        <v>2.5853000000000002</v>
      </c>
      <c r="HC98" s="49">
        <v>44587</v>
      </c>
      <c r="HD98" s="21" t="s">
        <v>346</v>
      </c>
      <c r="HE98" s="140">
        <f>[1]!i_dq_close(HE$2,HC98)</f>
        <v>5053.2469000000001</v>
      </c>
      <c r="HF98">
        <v>5.6239999999999997</v>
      </c>
      <c r="HI98" s="49">
        <v>44560</v>
      </c>
      <c r="HJ98" s="141" t="s">
        <v>336</v>
      </c>
      <c r="HK98" s="140">
        <f>[1]!i_dq_close(HK$2,HI98)</f>
        <v>23112.01</v>
      </c>
      <c r="HL98">
        <v>0.92400000000000004</v>
      </c>
      <c r="HO98" s="49">
        <v>44510</v>
      </c>
      <c r="HP98" s="20" t="s">
        <v>342</v>
      </c>
      <c r="HQ98" s="140">
        <f>[1]!i_dq_close(HQ$2,HO98)</f>
        <v>5192.058</v>
      </c>
      <c r="HR98">
        <v>1.3969</v>
      </c>
      <c r="HS98" s="33"/>
      <c r="HU98" s="49"/>
      <c r="HV98" s="20"/>
      <c r="HW98" s="140"/>
      <c r="HY98" s="33"/>
      <c r="IA98" s="49"/>
      <c r="IB98" s="20"/>
      <c r="IC98" s="140"/>
      <c r="IE98" s="33"/>
      <c r="IG98" s="49"/>
      <c r="IH98" s="20"/>
      <c r="II98" s="140"/>
      <c r="IK98" s="33"/>
      <c r="IM98" s="49"/>
      <c r="IN98" s="20"/>
      <c r="IO98" s="140"/>
      <c r="IQ98" s="33"/>
      <c r="IS98" s="49"/>
      <c r="IT98" s="20"/>
      <c r="IU98" s="140"/>
      <c r="IW98" s="33"/>
      <c r="IY98" s="49"/>
      <c r="IZ98" s="20"/>
      <c r="JA98" s="140"/>
      <c r="JC98" s="33"/>
      <c r="JE98" s="49"/>
      <c r="JF98" s="20"/>
      <c r="JG98" s="140"/>
      <c r="JI98" s="33"/>
      <c r="JK98" s="66"/>
      <c r="JL98" s="21"/>
      <c r="JM98" s="140"/>
      <c r="JN98" s="111"/>
      <c r="JQ98" s="66"/>
      <c r="JR98" s="21"/>
      <c r="JS98" s="140"/>
      <c r="JT98" s="111"/>
      <c r="JW98" s="66"/>
      <c r="JX98" s="21"/>
      <c r="JY98" s="140"/>
      <c r="JZ98" s="111"/>
      <c r="KC98" s="66"/>
      <c r="KD98" s="21"/>
      <c r="KE98" s="140"/>
      <c r="KF98" s="111"/>
      <c r="KI98" s="66"/>
      <c r="KJ98" s="21"/>
      <c r="KK98" s="140"/>
      <c r="KL98" s="111"/>
      <c r="KO98" s="66"/>
      <c r="KP98" s="21"/>
      <c r="KQ98" s="140"/>
      <c r="KR98" s="111"/>
      <c r="KU98" s="66"/>
      <c r="KV98" s="21"/>
      <c r="KW98" s="140"/>
      <c r="KX98" s="111"/>
      <c r="LA98" s="66"/>
      <c r="LB98" s="21"/>
      <c r="LC98" s="140"/>
      <c r="LD98" s="111"/>
      <c r="LG98" s="66"/>
      <c r="LH98" s="21"/>
      <c r="LI98" s="140"/>
      <c r="LJ98" s="111"/>
      <c r="LM98" s="66"/>
      <c r="LN98" s="21"/>
      <c r="LO98" s="140"/>
      <c r="LP98" s="111"/>
      <c r="LS98" s="66"/>
      <c r="LT98" s="21"/>
      <c r="LU98" s="140"/>
      <c r="LV98" s="111"/>
      <c r="LY98" s="66"/>
      <c r="LZ98" s="21"/>
      <c r="MA98" s="140"/>
      <c r="MB98" s="111"/>
      <c r="ME98" s="66"/>
      <c r="MF98" s="21"/>
      <c r="MG98" s="140"/>
      <c r="MH98" s="111"/>
      <c r="MK98" s="66"/>
      <c r="ML98" s="21"/>
      <c r="MM98" s="140"/>
      <c r="MN98" s="111"/>
      <c r="MQ98" s="66"/>
      <c r="MR98" s="21"/>
      <c r="MS98" s="140"/>
      <c r="MT98" s="111"/>
      <c r="MW98" s="66"/>
      <c r="MX98" s="21"/>
      <c r="MY98" s="140"/>
      <c r="MZ98" s="111"/>
      <c r="NC98" s="66"/>
      <c r="ND98" s="21"/>
      <c r="NE98" s="140"/>
      <c r="NF98" s="111"/>
      <c r="NI98" s="66"/>
      <c r="NJ98" s="21"/>
      <c r="NK98" s="140"/>
      <c r="NL98" s="111"/>
      <c r="NO98" s="66"/>
      <c r="NP98" s="21"/>
      <c r="NQ98" s="140"/>
      <c r="NR98" s="111"/>
      <c r="NU98" s="66"/>
      <c r="NV98" s="21"/>
      <c r="NW98" s="140"/>
      <c r="NX98" s="111"/>
      <c r="OA98" s="66"/>
      <c r="OB98" s="21"/>
      <c r="OC98" s="140"/>
      <c r="OD98" s="111"/>
      <c r="OG98" s="66"/>
      <c r="OH98" s="21"/>
      <c r="OI98" s="140"/>
      <c r="OJ98" s="111"/>
      <c r="OM98" s="66"/>
      <c r="ON98" s="21"/>
      <c r="OO98" s="140"/>
      <c r="OP98" s="111"/>
      <c r="OS98" s="66"/>
      <c r="OT98" s="21"/>
      <c r="OU98" s="140"/>
      <c r="OV98" s="111"/>
      <c r="OY98" s="66"/>
      <c r="OZ98" s="21"/>
      <c r="PA98" s="140"/>
      <c r="PB98" s="111"/>
    </row>
    <row r="99" spans="1:418">
      <c r="A99" s="52">
        <v>44001</v>
      </c>
      <c r="B99" s="52" t="s">
        <v>338</v>
      </c>
      <c r="C99" s="262">
        <f>[1]!i_dq_close(C$2,A99)</f>
        <v>4380.2307000000001</v>
      </c>
      <c r="D99" s="263">
        <v>1.343</v>
      </c>
      <c r="E99" s="263"/>
      <c r="G99" s="49">
        <v>44666</v>
      </c>
      <c r="H99" s="28" t="s">
        <v>334</v>
      </c>
      <c r="I99" s="140">
        <f>[1]!i_dq_close(I$2,G99)</f>
        <v>0</v>
      </c>
      <c r="J99">
        <v>0.95</v>
      </c>
      <c r="M99" s="66">
        <v>44960</v>
      </c>
      <c r="N99" s="21" t="s">
        <v>1632</v>
      </c>
      <c r="O99" s="140">
        <f>[1]!i_dq_close(O$2,M99)</f>
        <v>4508.5767999999998</v>
      </c>
      <c r="P99" s="111">
        <v>1.3</v>
      </c>
      <c r="S99" s="66">
        <v>44935</v>
      </c>
      <c r="T99" s="21" t="s">
        <v>1626</v>
      </c>
      <c r="U99" s="140">
        <f>[1]!i_dq_close(U$2,S99)</f>
        <v>4349.1992</v>
      </c>
      <c r="V99" s="111">
        <v>0.96009999999999995</v>
      </c>
      <c r="Y99" s="66">
        <v>44931</v>
      </c>
      <c r="Z99" s="21" t="s">
        <v>1626</v>
      </c>
      <c r="AA99" s="140">
        <f>[1]!i_dq_close(AA$2,Y99)</f>
        <v>399.4735</v>
      </c>
      <c r="AB99" s="111">
        <v>1.1238999999999999</v>
      </c>
      <c r="AE99" s="66">
        <v>44915</v>
      </c>
      <c r="AF99" s="21" t="s">
        <v>1624</v>
      </c>
      <c r="AG99" s="140">
        <f>[1]!i_dq_close(AG$2,AE99)</f>
        <v>4170.6633000000002</v>
      </c>
      <c r="AH99" s="111">
        <v>2.4184999999999999</v>
      </c>
      <c r="AI99" s="45">
        <v>923488.94</v>
      </c>
      <c r="AK99" s="66">
        <v>44911</v>
      </c>
      <c r="AL99" s="21" t="s">
        <v>1624</v>
      </c>
      <c r="AM99" s="140">
        <f>[1]!i_dq_close(AM$2,AK99)</f>
        <v>4307.5222999999996</v>
      </c>
      <c r="AN99" s="111">
        <v>1.002</v>
      </c>
      <c r="AO99" s="33">
        <v>1122964.6299999999</v>
      </c>
      <c r="AQ99" s="66">
        <v>44900</v>
      </c>
      <c r="AR99" s="21" t="s">
        <v>1624</v>
      </c>
      <c r="AS99" s="140">
        <f>[1]!i_dq_close(AS$2,AQ99)</f>
        <v>4327.0653000000002</v>
      </c>
      <c r="AT99" s="111">
        <v>1.9254</v>
      </c>
      <c r="AW99" s="66">
        <v>44895</v>
      </c>
      <c r="AX99" s="21" t="s">
        <v>1630</v>
      </c>
      <c r="AY99" s="140">
        <f>[1]!i_dq_close(AY$2,AW99)</f>
        <v>404.29410000000001</v>
      </c>
      <c r="AZ99" s="111">
        <v>0.9798</v>
      </c>
      <c r="BC99" s="66">
        <v>44895</v>
      </c>
      <c r="BD99" s="21" t="s">
        <v>1630</v>
      </c>
      <c r="BE99" s="140">
        <f>[1]!i_dq_close(BE$2,BC99)</f>
        <v>4239.9952000000003</v>
      </c>
      <c r="BF99" s="111">
        <v>0.99399999999999999</v>
      </c>
      <c r="BI99" s="66">
        <v>44880</v>
      </c>
      <c r="BJ99" s="21" t="s">
        <v>1630</v>
      </c>
      <c r="BK99" s="140">
        <f>[1]!i_dq_close(BK$2,BI99)</f>
        <v>4264.8360000000002</v>
      </c>
      <c r="BL99" s="111">
        <v>2.2559999999999998</v>
      </c>
      <c r="BO99" s="66">
        <v>44874</v>
      </c>
      <c r="BP99" s="21" t="s">
        <v>1630</v>
      </c>
      <c r="BQ99" s="140">
        <f>[1]!i_dq_close(BQ$2,BO99)</f>
        <v>4120.4669999999996</v>
      </c>
      <c r="BR99" s="111">
        <v>1.554</v>
      </c>
      <c r="BU99" s="66">
        <v>44872</v>
      </c>
      <c r="BV99" s="21" t="s">
        <v>1630</v>
      </c>
      <c r="BW99" s="140">
        <f>[1]!i_dq_close(BW$2,BU99)</f>
        <v>407.91419999999999</v>
      </c>
      <c r="BX99" s="111">
        <v>1.1375999999999999</v>
      </c>
      <c r="CA99" s="66">
        <v>44868</v>
      </c>
      <c r="CB99" s="21" t="s">
        <v>1630</v>
      </c>
      <c r="CC99" s="140">
        <f>[1]!i_dq_close(CC$2,CA99)</f>
        <v>4044.2130000000002</v>
      </c>
      <c r="CD99" s="111">
        <v>1.1667000000000001</v>
      </c>
      <c r="CG99" s="66">
        <v>44847</v>
      </c>
      <c r="CH99" s="21" t="s">
        <v>1621</v>
      </c>
      <c r="CI99" s="140">
        <f>[1]!i_dq_close(CI$2,CG99)</f>
        <v>4100.1144000000004</v>
      </c>
      <c r="CJ99" s="111">
        <v>1.4297</v>
      </c>
      <c r="CM99" s="66">
        <v>44830</v>
      </c>
      <c r="CN99" s="21" t="s">
        <v>1622</v>
      </c>
      <c r="CO99" s="140">
        <f>[1]!i_dq_close(CO$2,CM99)</f>
        <v>17855.14</v>
      </c>
      <c r="CP99" s="111">
        <v>0.92</v>
      </c>
      <c r="CS99" s="66">
        <v>44811</v>
      </c>
      <c r="CT99" s="21" t="s">
        <v>1622</v>
      </c>
      <c r="CU99" s="140">
        <f>[1]!i_dq_close(CU$2,CS99)</f>
        <v>420.5104</v>
      </c>
      <c r="CV99" s="111">
        <v>1.0620000000000001</v>
      </c>
      <c r="CY99" s="66">
        <v>44805</v>
      </c>
      <c r="CZ99" s="21" t="s">
        <v>340</v>
      </c>
      <c r="DA99" s="140">
        <f>[1]!i_dq_close(DA$2,CY99)</f>
        <v>4390.4089999999997</v>
      </c>
      <c r="DB99" s="111">
        <v>5.1087999999999996</v>
      </c>
      <c r="DE99" s="66">
        <v>44791</v>
      </c>
      <c r="DF99" s="21" t="s">
        <v>1623</v>
      </c>
      <c r="DG99" s="140">
        <f>[1]!i_dq_close(DG$2,DE99)</f>
        <v>4562.5783000000001</v>
      </c>
      <c r="DH99" s="111">
        <v>3.7610000000000001</v>
      </c>
      <c r="DK99" s="66">
        <v>44790</v>
      </c>
      <c r="DL99" s="21" t="s">
        <v>1623</v>
      </c>
      <c r="DM99" s="140">
        <f>[1]!i_dq_close(DM$2,DK99)</f>
        <v>4597.0513000000001</v>
      </c>
      <c r="DN99" s="111">
        <v>3.4281999999999999</v>
      </c>
      <c r="DQ99" s="66">
        <v>44788</v>
      </c>
      <c r="DR99" s="21" t="s">
        <v>1623</v>
      </c>
      <c r="DS99" s="140">
        <f>[1]!i_dq_close(DS$2,DQ99)</f>
        <v>428.45280000000002</v>
      </c>
      <c r="DT99" s="111">
        <v>2.1469</v>
      </c>
      <c r="DW99" s="66">
        <v>44784</v>
      </c>
      <c r="DX99" s="21" t="s">
        <v>1623</v>
      </c>
      <c r="DY99" s="140">
        <f>[1]!i_dq_close(DY$2,DW99)</f>
        <v>20082.43</v>
      </c>
      <c r="DZ99" s="111">
        <v>2.2959999999999998</v>
      </c>
      <c r="EC99" s="49">
        <v>44757</v>
      </c>
      <c r="ED99" s="21" t="s">
        <v>638</v>
      </c>
      <c r="EE99" s="140">
        <f>[1]!i_dq_close(EE$2,EC99)</f>
        <v>4569.973</v>
      </c>
      <c r="EF99">
        <v>1.1659999999999999</v>
      </c>
      <c r="EI99" s="49">
        <v>44736</v>
      </c>
      <c r="EJ99" s="21" t="s">
        <v>570</v>
      </c>
      <c r="EK99" s="140">
        <f>[1]!i_dq_close(EK$2,EI99)</f>
        <v>21719.06</v>
      </c>
      <c r="EL99">
        <v>1.9259999999999999</v>
      </c>
      <c r="EO99" s="49">
        <v>44706</v>
      </c>
      <c r="EP99" s="28" t="s">
        <v>535</v>
      </c>
      <c r="EQ99" s="140">
        <f>[1]!i_dq_close(EQ$2,EO99)</f>
        <v>4290.7759999999998</v>
      </c>
      <c r="ER99">
        <v>0.91100000000000003</v>
      </c>
      <c r="EU99" s="49">
        <v>44698</v>
      </c>
      <c r="EV99" s="28" t="s">
        <v>345</v>
      </c>
      <c r="EW99" s="140">
        <f>[1]!i_dq_close(EW$2,EU99)</f>
        <v>4304.5832</v>
      </c>
      <c r="EX99">
        <v>0.95440000000000003</v>
      </c>
      <c r="FA99" s="49">
        <v>44694</v>
      </c>
      <c r="FB99" s="28" t="s">
        <v>345</v>
      </c>
      <c r="FC99" s="140">
        <f>[1]!i_dq_close(FC$2,FA99)</f>
        <v>4286.9710999999998</v>
      </c>
      <c r="FD99">
        <v>0.89500000000000002</v>
      </c>
      <c r="FG99" s="49">
        <v>44691</v>
      </c>
      <c r="FH99" s="28" t="s">
        <v>345</v>
      </c>
      <c r="FI99" s="140">
        <f>[1]!i_dq_close(FI$2,FG99)</f>
        <v>4211.91</v>
      </c>
      <c r="FJ99">
        <v>1.0081</v>
      </c>
      <c r="FM99" s="49">
        <v>44687</v>
      </c>
      <c r="FN99" s="28" t="s">
        <v>345</v>
      </c>
      <c r="FO99" s="140">
        <f>[1]!i_dq_close(FO$2,FM99)</f>
        <v>4180.8346000000001</v>
      </c>
      <c r="FP99">
        <v>1.3319000000000001</v>
      </c>
      <c r="FS99" s="49">
        <v>44678</v>
      </c>
      <c r="FT99" s="28" t="s">
        <v>334</v>
      </c>
      <c r="FU99" s="140">
        <f>[1]!i_dq_close(FU$2,FS99)</f>
        <v>389.22969999999998</v>
      </c>
      <c r="FV99">
        <v>1.1485000000000001</v>
      </c>
      <c r="FY99" s="49">
        <v>44641</v>
      </c>
      <c r="FZ99" s="28" t="s">
        <v>350</v>
      </c>
      <c r="GA99" s="140">
        <f>[1]!i_dq_close(GA$2,FY99)</f>
        <v>4606.8625000000002</v>
      </c>
      <c r="GB99">
        <v>1.3763000000000001</v>
      </c>
      <c r="GE99" s="49">
        <v>44641</v>
      </c>
      <c r="GF99" s="28" t="s">
        <v>350</v>
      </c>
      <c r="GG99" s="140">
        <f>[1]!i_dq_close(GG$2,GE99)</f>
        <v>2971.3642</v>
      </c>
      <c r="GH99">
        <v>0.94879999999999998</v>
      </c>
      <c r="GK99" s="49">
        <v>44620</v>
      </c>
      <c r="GL99" s="28" t="s">
        <v>348</v>
      </c>
      <c r="GM99" s="140">
        <f>[1]!i_dq_close(GM$2,GK99)</f>
        <v>4958.2712000000001</v>
      </c>
      <c r="GN99">
        <v>5.1980000000000004</v>
      </c>
      <c r="GQ99" s="49">
        <v>44606</v>
      </c>
      <c r="GR99" s="67" t="s">
        <v>348</v>
      </c>
      <c r="GS99" s="140">
        <f>[1]!i_dq_close(GS$2,GQ99)</f>
        <v>24556.57</v>
      </c>
      <c r="GT99">
        <v>1.0318000000000001</v>
      </c>
      <c r="GV99"/>
      <c r="GW99" s="49">
        <v>44606</v>
      </c>
      <c r="GX99" s="21" t="s">
        <v>348</v>
      </c>
      <c r="GY99" s="140">
        <f>[1]!i_dq_close(GY$2,GW99)</f>
        <v>4906.1818999999996</v>
      </c>
      <c r="GZ99">
        <v>2.5752999999999999</v>
      </c>
      <c r="HC99" s="49">
        <v>44588</v>
      </c>
      <c r="HD99" s="21" t="s">
        <v>346</v>
      </c>
      <c r="HE99" s="140">
        <f>[1]!i_dq_close(HE$2,HC99)</f>
        <v>4946.5129999999999</v>
      </c>
      <c r="HF99">
        <v>5.5129999999999999</v>
      </c>
      <c r="HI99" s="49">
        <v>44561</v>
      </c>
      <c r="HJ99" s="141" t="s">
        <v>336</v>
      </c>
      <c r="HK99" s="140">
        <f>[1]!i_dq_close(HK$2,HI99)</f>
        <v>23397.67</v>
      </c>
      <c r="HL99">
        <v>0.92900000000000005</v>
      </c>
      <c r="HO99" s="49">
        <v>44511</v>
      </c>
      <c r="HP99" s="20" t="s">
        <v>342</v>
      </c>
      <c r="HQ99" s="140">
        <f>[1]!i_dq_close(HQ$2,HO99)</f>
        <v>5265.4081999999999</v>
      </c>
      <c r="HR99">
        <v>1.4025000000000001</v>
      </c>
      <c r="HS99" s="33"/>
      <c r="HU99" s="49"/>
      <c r="HV99" s="20"/>
      <c r="HW99" s="140"/>
      <c r="HY99" s="33"/>
      <c r="IA99" s="49"/>
      <c r="IB99" s="20"/>
      <c r="IC99" s="140"/>
      <c r="IE99" s="33"/>
      <c r="IG99" s="49"/>
      <c r="IH99" s="20"/>
      <c r="II99" s="140"/>
      <c r="IK99" s="33"/>
      <c r="IM99" s="49"/>
      <c r="IN99" s="20"/>
      <c r="IO99" s="140"/>
      <c r="IQ99" s="33"/>
      <c r="IS99" s="49"/>
      <c r="IT99" s="20"/>
      <c r="IU99" s="140"/>
      <c r="IW99" s="33"/>
      <c r="IY99" s="49"/>
      <c r="IZ99" s="20"/>
      <c r="JA99" s="140"/>
      <c r="JC99" s="33"/>
      <c r="JE99" s="49"/>
      <c r="JF99" s="20"/>
      <c r="JG99" s="140"/>
      <c r="JI99" s="33"/>
      <c r="JK99" s="66"/>
      <c r="JL99" s="21"/>
      <c r="JM99" s="140"/>
      <c r="JN99" s="111"/>
      <c r="JQ99" s="66"/>
      <c r="JR99" s="21"/>
      <c r="JS99" s="140"/>
      <c r="JT99" s="111"/>
      <c r="JW99" s="66"/>
      <c r="JX99" s="21"/>
      <c r="JY99" s="140"/>
      <c r="JZ99" s="111"/>
      <c r="KC99" s="66"/>
      <c r="KD99" s="21"/>
      <c r="KE99" s="140"/>
      <c r="KF99" s="111"/>
      <c r="KI99" s="66"/>
      <c r="KJ99" s="21"/>
      <c r="KK99" s="140"/>
      <c r="KL99" s="111"/>
      <c r="KO99" s="66"/>
      <c r="KP99" s="21"/>
      <c r="KQ99" s="140"/>
      <c r="KR99" s="111"/>
      <c r="KU99" s="66"/>
      <c r="KV99" s="21"/>
      <c r="KW99" s="140"/>
      <c r="KX99" s="111"/>
      <c r="LA99" s="66"/>
      <c r="LB99" s="21"/>
      <c r="LC99" s="140"/>
      <c r="LD99" s="111"/>
      <c r="LG99" s="66"/>
      <c r="LH99" s="21"/>
      <c r="LI99" s="140"/>
      <c r="LJ99" s="111"/>
      <c r="LM99" s="66"/>
      <c r="LN99" s="21"/>
      <c r="LO99" s="140"/>
      <c r="LP99" s="111"/>
      <c r="LS99" s="66"/>
      <c r="LT99" s="21"/>
      <c r="LU99" s="140"/>
      <c r="LV99" s="111"/>
      <c r="LY99" s="66"/>
      <c r="LZ99" s="21"/>
      <c r="MA99" s="140"/>
      <c r="MB99" s="111"/>
      <c r="ME99" s="66"/>
      <c r="MF99" s="21"/>
      <c r="MG99" s="140"/>
      <c r="MH99" s="111"/>
      <c r="MK99" s="66"/>
      <c r="ML99" s="21"/>
      <c r="MM99" s="140"/>
      <c r="MN99" s="111"/>
      <c r="MQ99" s="66"/>
      <c r="MR99" s="21"/>
      <c r="MS99" s="140"/>
      <c r="MT99" s="111"/>
      <c r="MW99" s="66"/>
      <c r="MX99" s="21"/>
      <c r="MY99" s="140"/>
      <c r="MZ99" s="111"/>
      <c r="NC99" s="66"/>
      <c r="ND99" s="21"/>
      <c r="NE99" s="140"/>
      <c r="NF99" s="111"/>
      <c r="NI99" s="66"/>
      <c r="NJ99" s="21"/>
      <c r="NK99" s="140"/>
      <c r="NL99" s="111"/>
      <c r="NO99" s="66"/>
      <c r="NP99" s="21"/>
      <c r="NQ99" s="140"/>
      <c r="NR99" s="111"/>
      <c r="NU99" s="66"/>
      <c r="NV99" s="21"/>
      <c r="NW99" s="140"/>
      <c r="NX99" s="111"/>
      <c r="OA99" s="66"/>
      <c r="OB99" s="21"/>
      <c r="OC99" s="140"/>
      <c r="OD99" s="111"/>
      <c r="OG99" s="66"/>
      <c r="OH99" s="21"/>
      <c r="OI99" s="140"/>
      <c r="OJ99" s="111"/>
      <c r="OM99" s="66"/>
      <c r="ON99" s="21"/>
      <c r="OO99" s="140"/>
      <c r="OP99" s="111"/>
      <c r="OS99" s="66"/>
      <c r="OT99" s="21"/>
      <c r="OU99" s="140"/>
      <c r="OV99" s="111"/>
      <c r="OY99" s="66"/>
      <c r="OZ99" s="21"/>
      <c r="PA99" s="140"/>
      <c r="PB99" s="111"/>
    </row>
    <row r="100" spans="1:418">
      <c r="A100" s="52">
        <v>44004</v>
      </c>
      <c r="B100" s="52" t="s">
        <v>338</v>
      </c>
      <c r="C100" s="262">
        <f>[1]!i_dq_close(C$2,A100)</f>
        <v>4382.3185999999996</v>
      </c>
      <c r="D100" s="263">
        <v>1.347</v>
      </c>
      <c r="E100" s="263"/>
      <c r="G100" s="49">
        <v>44669</v>
      </c>
      <c r="H100" s="28" t="s">
        <v>334</v>
      </c>
      <c r="I100" s="140">
        <f>[1]!i_dq_close(I$2,G100)</f>
        <v>0</v>
      </c>
      <c r="J100">
        <v>0.94199999999999995</v>
      </c>
      <c r="M100" s="66">
        <v>44963</v>
      </c>
      <c r="N100" s="21" t="s">
        <v>1632</v>
      </c>
      <c r="O100" s="140">
        <f>[1]!i_dq_close(O$2,M100)</f>
        <v>4456.7232000000004</v>
      </c>
      <c r="P100" s="111">
        <v>1.296</v>
      </c>
      <c r="S100" s="66">
        <v>44936</v>
      </c>
      <c r="T100" s="21" t="s">
        <v>1626</v>
      </c>
      <c r="U100" s="140">
        <f>[1]!i_dq_close(U$2,S100)</f>
        <v>4354.2322999999997</v>
      </c>
      <c r="V100" s="111">
        <v>0.96179999999999999</v>
      </c>
      <c r="Y100" s="66">
        <v>44932</v>
      </c>
      <c r="Z100" s="21" t="s">
        <v>1626</v>
      </c>
      <c r="AA100" s="140">
        <f>[1]!i_dq_close(AA$2,Y100)</f>
        <v>400.96269999999998</v>
      </c>
      <c r="AB100" s="111">
        <v>1.1272</v>
      </c>
      <c r="AE100" s="66">
        <v>44916</v>
      </c>
      <c r="AF100" s="21" t="s">
        <v>1624</v>
      </c>
      <c r="AG100" s="140">
        <f>[1]!i_dq_close(AG$2,AE100)</f>
        <v>4166.0241999999998</v>
      </c>
      <c r="AH100" s="111">
        <v>2.4087000000000001</v>
      </c>
      <c r="AI100" s="45">
        <v>923488.94</v>
      </c>
      <c r="AK100" s="66">
        <v>44914</v>
      </c>
      <c r="AL100" s="21" t="s">
        <v>1624</v>
      </c>
      <c r="AM100" s="140">
        <f>[1]!i_dq_close(AM$2,AK100)</f>
        <v>4233.2809999999999</v>
      </c>
      <c r="AN100" s="111">
        <v>0.99199999999999999</v>
      </c>
      <c r="AO100" s="33">
        <v>1122964.6299999999</v>
      </c>
      <c r="AQ100" s="66">
        <v>44901</v>
      </c>
      <c r="AR100" s="21" t="s">
        <v>1624</v>
      </c>
      <c r="AS100" s="140">
        <f>[1]!i_dq_close(AS$2,AQ100)</f>
        <v>4343.7743</v>
      </c>
      <c r="AT100" s="111">
        <v>1.9166000000000001</v>
      </c>
      <c r="AW100" s="66">
        <v>44896</v>
      </c>
      <c r="AX100" s="21" t="s">
        <v>336</v>
      </c>
      <c r="AY100" s="140">
        <f>[1]!i_dq_close(AY$2,AW100)</f>
        <v>406.51389999999998</v>
      </c>
      <c r="AZ100" s="111">
        <v>0.98370000000000002</v>
      </c>
      <c r="BC100" s="66">
        <v>44896</v>
      </c>
      <c r="BD100" s="21" t="s">
        <v>336</v>
      </c>
      <c r="BE100" s="140">
        <f>[1]!i_dq_close(BE$2,BC100)</f>
        <v>4279.3801999999996</v>
      </c>
      <c r="BF100" s="111">
        <v>1.0036</v>
      </c>
      <c r="BI100" s="66">
        <v>44881</v>
      </c>
      <c r="BJ100" s="21" t="s">
        <v>1630</v>
      </c>
      <c r="BK100" s="140">
        <f>[1]!i_dq_close(BK$2,BI100)</f>
        <v>4233.2835999999998</v>
      </c>
      <c r="BL100" s="111">
        <v>2.23</v>
      </c>
      <c r="BO100" s="66">
        <v>44875</v>
      </c>
      <c r="BP100" s="21" t="s">
        <v>1630</v>
      </c>
      <c r="BQ100" s="140">
        <f>[1]!i_dq_close(BQ$2,BO100)</f>
        <v>4091.6007</v>
      </c>
      <c r="BR100" s="111">
        <v>1.538</v>
      </c>
      <c r="BU100" s="66">
        <v>44873</v>
      </c>
      <c r="BV100" s="21" t="s">
        <v>1630</v>
      </c>
      <c r="BW100" s="140">
        <f>[1]!i_dq_close(BW$2,BU100)</f>
        <v>406.67349999999999</v>
      </c>
      <c r="BX100" s="111">
        <v>1.1382000000000001</v>
      </c>
      <c r="CA100" s="66">
        <v>44869</v>
      </c>
      <c r="CB100" s="21" t="s">
        <v>1630</v>
      </c>
      <c r="CC100" s="140">
        <f>[1]!i_dq_close(CC$2,CA100)</f>
        <v>4165.8909000000003</v>
      </c>
      <c r="CD100" s="111">
        <v>1.1792</v>
      </c>
      <c r="CG100" s="66">
        <v>44848</v>
      </c>
      <c r="CH100" s="21" t="s">
        <v>1621</v>
      </c>
      <c r="CI100" s="140">
        <f>[1]!i_dq_close(CI$2,CG100)</f>
        <v>4198.8639999999996</v>
      </c>
      <c r="CJ100" s="111">
        <v>1.4631000000000001</v>
      </c>
      <c r="CM100" s="66">
        <v>44831</v>
      </c>
      <c r="CN100" s="21" t="s">
        <v>1622</v>
      </c>
      <c r="CO100" s="140">
        <f>[1]!i_dq_close(CO$2,CM100)</f>
        <v>17860.310000000001</v>
      </c>
      <c r="CP100" s="111">
        <v>0.94</v>
      </c>
      <c r="CS100" s="66">
        <v>44812</v>
      </c>
      <c r="CT100" s="21" t="s">
        <v>1622</v>
      </c>
      <c r="CU100" s="140">
        <f>[1]!i_dq_close(CU$2,CS100)</f>
        <v>418.37290000000002</v>
      </c>
      <c r="CV100" s="111">
        <v>1.0580000000000001</v>
      </c>
      <c r="CY100" s="66">
        <v>44806</v>
      </c>
      <c r="CZ100" s="21" t="s">
        <v>1622</v>
      </c>
      <c r="DA100" s="140">
        <f>[1]!i_dq_close(DA$2,CY100)</f>
        <v>4378.0162</v>
      </c>
      <c r="DB100" s="111">
        <v>5.2104999999999997</v>
      </c>
      <c r="DE100" s="66">
        <v>44792</v>
      </c>
      <c r="DF100" s="21" t="s">
        <v>1623</v>
      </c>
      <c r="DG100" s="140">
        <f>[1]!i_dq_close(DG$2,DE100)</f>
        <v>4525.1674999999996</v>
      </c>
      <c r="DH100" s="111">
        <v>3.7130000000000001</v>
      </c>
      <c r="DK100" s="66">
        <v>44791</v>
      </c>
      <c r="DL100" s="21" t="s">
        <v>1623</v>
      </c>
      <c r="DM100" s="140">
        <f>[1]!i_dq_close(DM$2,DK100)</f>
        <v>4562.5783000000001</v>
      </c>
      <c r="DN100" s="111">
        <v>3.4567999999999999</v>
      </c>
      <c r="DQ100" s="66">
        <v>44789</v>
      </c>
      <c r="DR100" s="21" t="s">
        <v>1623</v>
      </c>
      <c r="DS100" s="140">
        <f>[1]!i_dq_close(DS$2,DQ100)</f>
        <v>429.76589999999999</v>
      </c>
      <c r="DT100" s="111">
        <v>2.1518000000000002</v>
      </c>
      <c r="DW100" s="66">
        <v>44785</v>
      </c>
      <c r="DX100" s="21" t="s">
        <v>1623</v>
      </c>
      <c r="DY100" s="140">
        <f>[1]!i_dq_close(DY$2,DW100)</f>
        <v>20175.62</v>
      </c>
      <c r="DZ100" s="111">
        <v>2.34</v>
      </c>
      <c r="EC100" s="49">
        <v>44760</v>
      </c>
      <c r="ED100" s="21" t="s">
        <v>638</v>
      </c>
      <c r="EE100" s="140">
        <f>[1]!i_dq_close(EE$2,EC100)</f>
        <v>4626.5011999999997</v>
      </c>
      <c r="EF100">
        <v>1.1719999999999999</v>
      </c>
      <c r="EI100" s="49">
        <v>44739</v>
      </c>
      <c r="EJ100" s="21" t="s">
        <v>570</v>
      </c>
      <c r="EK100" s="140">
        <f>[1]!i_dq_close(EK$2,EI100)</f>
        <v>22229.52</v>
      </c>
      <c r="EL100">
        <v>1.9490000000000001</v>
      </c>
      <c r="EO100" s="49">
        <v>44707</v>
      </c>
      <c r="EP100" s="28" t="s">
        <v>535</v>
      </c>
      <c r="EQ100" s="140">
        <f>[1]!i_dq_close(EQ$2,EO100)</f>
        <v>4310.6010999999999</v>
      </c>
      <c r="ER100">
        <v>0.91100000000000003</v>
      </c>
      <c r="EU100" s="49">
        <v>44699</v>
      </c>
      <c r="EV100" s="28" t="s">
        <v>345</v>
      </c>
      <c r="EW100" s="140">
        <f>[1]!i_dq_close(EW$2,EU100)</f>
        <v>4289.8078999999998</v>
      </c>
      <c r="EX100">
        <v>0.95540000000000003</v>
      </c>
      <c r="FA100" s="49">
        <v>44697</v>
      </c>
      <c r="FB100" s="28" t="s">
        <v>345</v>
      </c>
      <c r="FC100" s="140">
        <f>[1]!i_dq_close(FC$2,FA100)</f>
        <v>4259.6260000000002</v>
      </c>
      <c r="FD100">
        <v>0.89400000000000002</v>
      </c>
      <c r="FG100" s="49">
        <v>44692</v>
      </c>
      <c r="FH100" s="28" t="s">
        <v>345</v>
      </c>
      <c r="FI100" s="140">
        <f>[1]!i_dq_close(FI$2,FG100)</f>
        <v>4266.6953999999996</v>
      </c>
      <c r="FJ100">
        <v>1.0093000000000001</v>
      </c>
      <c r="FM100" s="49">
        <v>44690</v>
      </c>
      <c r="FN100" s="28" t="s">
        <v>345</v>
      </c>
      <c r="FO100" s="140">
        <f>[1]!i_dq_close(FO$2,FM100)</f>
        <v>4162.8388000000004</v>
      </c>
      <c r="FP100">
        <v>1.3321000000000001</v>
      </c>
      <c r="FS100" s="49">
        <v>44679</v>
      </c>
      <c r="FT100" s="28" t="s">
        <v>334</v>
      </c>
      <c r="FU100" s="140">
        <f>[1]!i_dq_close(FU$2,FS100)</f>
        <v>389.64769999999999</v>
      </c>
      <c r="FV100">
        <v>1.1482000000000001</v>
      </c>
      <c r="FY100" s="49">
        <v>44642</v>
      </c>
      <c r="FZ100" s="28" t="s">
        <v>350</v>
      </c>
      <c r="GA100" s="140">
        <f>[1]!i_dq_close(GA$2,FY100)</f>
        <v>4603.8818000000001</v>
      </c>
      <c r="GB100">
        <v>1.3723000000000001</v>
      </c>
      <c r="GE100" s="49">
        <v>44642</v>
      </c>
      <c r="GF100" s="28" t="s">
        <v>350</v>
      </c>
      <c r="GG100" s="140">
        <f>[1]!i_dq_close(GG$2,GE100)</f>
        <v>2968.5331000000001</v>
      </c>
      <c r="GH100">
        <v>0.94950000000000001</v>
      </c>
      <c r="GK100" s="49">
        <v>44621</v>
      </c>
      <c r="GL100" s="28" t="s">
        <v>350</v>
      </c>
      <c r="GM100" s="140">
        <f>[1]!i_dq_close(GM$2,GK100)</f>
        <v>4993.1322</v>
      </c>
      <c r="GN100">
        <v>5.1849999999999996</v>
      </c>
      <c r="GQ100" s="49">
        <v>44607</v>
      </c>
      <c r="GR100" s="67" t="s">
        <v>348</v>
      </c>
      <c r="GS100" s="140">
        <f>[1]!i_dq_close(GS$2,GQ100)</f>
        <v>24355.71</v>
      </c>
      <c r="GT100">
        <v>1.0238</v>
      </c>
      <c r="GV100"/>
      <c r="GW100" s="49">
        <v>44607</v>
      </c>
      <c r="GX100" s="21" t="s">
        <v>348</v>
      </c>
      <c r="GY100" s="140">
        <f>[1]!i_dq_close(GY$2,GW100)</f>
        <v>4957.2093000000004</v>
      </c>
      <c r="GZ100">
        <v>2.5785</v>
      </c>
      <c r="HC100" s="49">
        <v>44589</v>
      </c>
      <c r="HD100" s="21" t="s">
        <v>346</v>
      </c>
      <c r="HE100" s="140">
        <f>[1]!i_dq_close(HE$2,HC100)</f>
        <v>4896.0119000000004</v>
      </c>
      <c r="HF100">
        <v>5.49</v>
      </c>
      <c r="HI100" s="49">
        <v>44565</v>
      </c>
      <c r="HJ100" s="141" t="s">
        <v>346</v>
      </c>
      <c r="HK100" s="140">
        <f>[1]!i_dq_close(HK$2,HI100)</f>
        <v>23289.84</v>
      </c>
      <c r="HL100">
        <v>0.92</v>
      </c>
      <c r="HO100" s="49">
        <v>44512</v>
      </c>
      <c r="HP100" s="20" t="s">
        <v>342</v>
      </c>
      <c r="HQ100" s="140">
        <f>[1]!i_dq_close(HQ$2,HO100)</f>
        <v>5263.6647999999996</v>
      </c>
      <c r="HR100">
        <v>1.4014</v>
      </c>
      <c r="HS100" s="33"/>
      <c r="HU100" s="49"/>
      <c r="HV100" s="20"/>
      <c r="HW100" s="140"/>
      <c r="HY100" s="33"/>
      <c r="IA100" s="49"/>
      <c r="IB100" s="20"/>
      <c r="IC100" s="140"/>
      <c r="IE100" s="33"/>
      <c r="IG100" s="49"/>
      <c r="IH100" s="20"/>
      <c r="II100" s="140"/>
      <c r="IK100" s="33"/>
      <c r="IM100" s="49"/>
      <c r="IN100" s="20"/>
      <c r="IO100" s="140"/>
      <c r="IQ100" s="33"/>
      <c r="IS100" s="49"/>
      <c r="IT100" s="20"/>
      <c r="IU100" s="140"/>
      <c r="IW100" s="33"/>
      <c r="IY100" s="49"/>
      <c r="IZ100" s="20"/>
      <c r="JA100" s="140"/>
      <c r="JC100" s="33"/>
      <c r="JE100" s="49"/>
      <c r="JF100" s="20"/>
      <c r="JG100" s="140"/>
      <c r="JI100" s="33"/>
      <c r="JK100" s="66"/>
      <c r="JL100" s="21"/>
      <c r="JM100" s="140"/>
      <c r="JN100" s="111"/>
      <c r="JQ100" s="66"/>
      <c r="JR100" s="21"/>
      <c r="JS100" s="140"/>
      <c r="JT100" s="111"/>
      <c r="JW100" s="66"/>
      <c r="JX100" s="21"/>
      <c r="JY100" s="140"/>
      <c r="JZ100" s="111"/>
      <c r="KC100" s="66"/>
      <c r="KD100" s="21"/>
      <c r="KE100" s="140"/>
      <c r="KF100" s="111"/>
      <c r="KI100" s="66"/>
      <c r="KJ100" s="21"/>
      <c r="KK100" s="140"/>
      <c r="KL100" s="111"/>
      <c r="KO100" s="66"/>
      <c r="KP100" s="21"/>
      <c r="KQ100" s="140"/>
      <c r="KR100" s="111"/>
      <c r="KU100" s="66"/>
      <c r="KV100" s="21"/>
      <c r="KW100" s="140"/>
      <c r="KX100" s="111"/>
      <c r="LA100" s="66"/>
      <c r="LB100" s="21"/>
      <c r="LC100" s="140"/>
      <c r="LD100" s="111"/>
      <c r="LG100" s="66"/>
      <c r="LH100" s="21"/>
      <c r="LI100" s="140"/>
      <c r="LJ100" s="111"/>
      <c r="LM100" s="66"/>
      <c r="LN100" s="21"/>
      <c r="LO100" s="140"/>
      <c r="LP100" s="111"/>
      <c r="LS100" s="66"/>
      <c r="LT100" s="21"/>
      <c r="LU100" s="140"/>
      <c r="LV100" s="111"/>
      <c r="LY100" s="66"/>
      <c r="LZ100" s="21"/>
      <c r="MA100" s="140"/>
      <c r="MB100" s="111"/>
      <c r="ME100" s="66"/>
      <c r="MF100" s="21"/>
      <c r="MG100" s="140"/>
      <c r="MH100" s="111"/>
      <c r="MK100" s="66"/>
      <c r="ML100" s="21"/>
      <c r="MM100" s="140"/>
      <c r="MN100" s="111"/>
      <c r="MQ100" s="66"/>
      <c r="MR100" s="21"/>
      <c r="MS100" s="140"/>
      <c r="MT100" s="111"/>
      <c r="MW100" s="66"/>
      <c r="MX100" s="21"/>
      <c r="MY100" s="140"/>
      <c r="MZ100" s="111"/>
      <c r="NC100" s="66"/>
      <c r="ND100" s="21"/>
      <c r="NE100" s="140"/>
      <c r="NF100" s="111"/>
      <c r="NI100" s="66"/>
      <c r="NJ100" s="21"/>
      <c r="NK100" s="140"/>
      <c r="NL100" s="111"/>
      <c r="NO100" s="66"/>
      <c r="NP100" s="21"/>
      <c r="NQ100" s="140"/>
      <c r="NR100" s="111"/>
      <c r="NU100" s="66"/>
      <c r="NV100" s="21"/>
      <c r="NW100" s="140"/>
      <c r="NX100" s="111"/>
      <c r="OA100" s="66"/>
      <c r="OB100" s="21"/>
      <c r="OC100" s="140"/>
      <c r="OD100" s="111"/>
      <c r="OG100" s="66"/>
      <c r="OH100" s="21"/>
      <c r="OI100" s="140"/>
      <c r="OJ100" s="111"/>
      <c r="OM100" s="66"/>
      <c r="ON100" s="21"/>
      <c r="OO100" s="140"/>
      <c r="OP100" s="111"/>
      <c r="OS100" s="66"/>
      <c r="OT100" s="21"/>
      <c r="OU100" s="140"/>
      <c r="OV100" s="111"/>
      <c r="OY100" s="66"/>
      <c r="OZ100" s="21"/>
      <c r="PA100" s="140"/>
      <c r="PB100" s="111"/>
    </row>
    <row r="101" spans="1:418">
      <c r="A101" s="52">
        <v>44005</v>
      </c>
      <c r="B101" s="52" t="s">
        <v>338</v>
      </c>
      <c r="C101" s="262">
        <f>[1]!i_dq_close(C$2,A101)</f>
        <v>4401.9956000000002</v>
      </c>
      <c r="D101" s="263">
        <v>1.355</v>
      </c>
      <c r="E101" s="263"/>
      <c r="G101" s="49">
        <v>44670</v>
      </c>
      <c r="H101" s="28" t="s">
        <v>334</v>
      </c>
      <c r="I101" s="140">
        <f>[1]!i_dq_close(I$2,G101)</f>
        <v>0</v>
      </c>
      <c r="J101">
        <v>0.94099999999999995</v>
      </c>
      <c r="M101" s="66">
        <v>44964</v>
      </c>
      <c r="N101" s="21" t="s">
        <v>1632</v>
      </c>
      <c r="O101" s="140">
        <f>[1]!i_dq_close(O$2,M101)</f>
        <v>4465.3935000000001</v>
      </c>
      <c r="P101" s="111">
        <v>1.2949999999999999</v>
      </c>
      <c r="S101" s="66">
        <v>44937</v>
      </c>
      <c r="T101" s="21" t="s">
        <v>1626</v>
      </c>
      <c r="U101" s="140">
        <f>[1]!i_dq_close(U$2,S101)</f>
        <v>4341.9845999999998</v>
      </c>
      <c r="V101" s="111">
        <v>0.95809999999999995</v>
      </c>
      <c r="Y101" s="66">
        <v>44935</v>
      </c>
      <c r="Z101" s="21" t="s">
        <v>1626</v>
      </c>
      <c r="AA101" s="140">
        <f>[1]!i_dq_close(AA$2,Y101)</f>
        <v>401.88220000000001</v>
      </c>
      <c r="AB101" s="111">
        <v>1.1333</v>
      </c>
      <c r="AE101" s="66">
        <v>44917</v>
      </c>
      <c r="AF101" s="21" t="s">
        <v>1624</v>
      </c>
      <c r="AG101" s="140">
        <f>[1]!i_dq_close(AG$2,AE101)</f>
        <v>4158.2915000000003</v>
      </c>
      <c r="AH101" s="111">
        <v>2.3988999999999998</v>
      </c>
      <c r="AI101" s="45">
        <v>923488.94</v>
      </c>
      <c r="AK101" s="66">
        <v>44915</v>
      </c>
      <c r="AL101" s="21" t="s">
        <v>1624</v>
      </c>
      <c r="AM101" s="140">
        <f>[1]!i_dq_close(AM$2,AK101)</f>
        <v>4170.6633000000002</v>
      </c>
      <c r="AN101" s="111">
        <v>0.96399999999999997</v>
      </c>
      <c r="AO101" s="33">
        <v>1122964.6299999999</v>
      </c>
      <c r="AQ101" s="66">
        <v>44902</v>
      </c>
      <c r="AR101" s="21" t="s">
        <v>1624</v>
      </c>
      <c r="AS101" s="140">
        <f>[1]!i_dq_close(AS$2,AQ101)</f>
        <v>4334.5227000000004</v>
      </c>
      <c r="AT101" s="111">
        <v>1.9158999999999999</v>
      </c>
      <c r="AW101" s="66">
        <v>44897</v>
      </c>
      <c r="AX101" s="21" t="s">
        <v>1624</v>
      </c>
      <c r="AY101" s="140">
        <f>[1]!i_dq_close(AY$2,AW101)</f>
        <v>406.5625</v>
      </c>
      <c r="AZ101" s="111">
        <v>0.98509999999999998</v>
      </c>
      <c r="BC101" s="66">
        <v>44897</v>
      </c>
      <c r="BD101" s="21" t="s">
        <v>1624</v>
      </c>
      <c r="BE101" s="140">
        <f>[1]!i_dq_close(BE$2,BC101)</f>
        <v>4256.7224999999999</v>
      </c>
      <c r="BF101" s="111">
        <v>1.0029999999999999</v>
      </c>
      <c r="BI101" s="66">
        <v>44882</v>
      </c>
      <c r="BJ101" s="21" t="s">
        <v>1630</v>
      </c>
      <c r="BK101" s="140">
        <f>[1]!i_dq_close(BK$2,BI101)</f>
        <v>4222.8145000000004</v>
      </c>
      <c r="BL101" s="111">
        <v>2.2410000000000001</v>
      </c>
      <c r="BO101" s="66">
        <v>44876</v>
      </c>
      <c r="BP101" s="21" t="s">
        <v>1630</v>
      </c>
      <c r="BQ101" s="140">
        <f>[1]!i_dq_close(BQ$2,BO101)</f>
        <v>4184.1625999999997</v>
      </c>
      <c r="BR101" s="111">
        <v>1.556</v>
      </c>
      <c r="BU101" s="66">
        <v>44874</v>
      </c>
      <c r="BV101" s="21" t="s">
        <v>1630</v>
      </c>
      <c r="BW101" s="140">
        <f>[1]!i_dq_close(BW$2,BU101)</f>
        <v>406.14569999999998</v>
      </c>
      <c r="BX101" s="111">
        <v>1.1386000000000001</v>
      </c>
      <c r="CA101" s="66">
        <v>44872</v>
      </c>
      <c r="CB101" s="21" t="s">
        <v>1630</v>
      </c>
      <c r="CC101" s="140">
        <f>[1]!i_dq_close(CC$2,CA101)</f>
        <v>4173.9336999999996</v>
      </c>
      <c r="CD101" s="111">
        <v>1.1782999999999999</v>
      </c>
      <c r="CG101" s="66">
        <v>44851</v>
      </c>
      <c r="CH101" s="21" t="s">
        <v>1621</v>
      </c>
      <c r="CI101" s="140">
        <f>[1]!i_dq_close(CI$2,CG101)</f>
        <v>4209.5830999999998</v>
      </c>
      <c r="CJ101" s="111">
        <v>1.4765999999999999</v>
      </c>
      <c r="CM101" s="66">
        <v>44832</v>
      </c>
      <c r="CN101" s="21" t="s">
        <v>1622</v>
      </c>
      <c r="CO101" s="140">
        <f>[1]!i_dq_close(CO$2,CM101)</f>
        <v>17250.88</v>
      </c>
      <c r="CP101" s="111">
        <v>0.94</v>
      </c>
      <c r="CS101" s="66">
        <v>44813</v>
      </c>
      <c r="CT101" s="21" t="s">
        <v>1622</v>
      </c>
      <c r="CU101" s="140">
        <f>[1]!i_dq_close(CU$2,CS101)</f>
        <v>418.5609</v>
      </c>
      <c r="CV101" s="111">
        <v>1.0589999999999999</v>
      </c>
      <c r="CY101" s="66">
        <v>44809</v>
      </c>
      <c r="CZ101" s="21" t="s">
        <v>1622</v>
      </c>
      <c r="DA101" s="140">
        <f>[1]!i_dq_close(DA$2,CY101)</f>
        <v>4377.2466999999997</v>
      </c>
      <c r="DB101" s="111">
        <v>5.2088999999999999</v>
      </c>
      <c r="DE101" s="66">
        <v>44795</v>
      </c>
      <c r="DF101" s="21" t="s">
        <v>1623</v>
      </c>
      <c r="DG101" s="140">
        <f>[1]!i_dq_close(DG$2,DE101)</f>
        <v>4564.3263999999999</v>
      </c>
      <c r="DH101" s="111">
        <v>3.7320000000000002</v>
      </c>
      <c r="DK101" s="66">
        <v>44792</v>
      </c>
      <c r="DL101" s="21" t="s">
        <v>1623</v>
      </c>
      <c r="DM101" s="140">
        <f>[1]!i_dq_close(DM$2,DK101)</f>
        <v>4525.1674999999996</v>
      </c>
      <c r="DN101" s="111">
        <v>3.3727999999999998</v>
      </c>
      <c r="DQ101" s="66">
        <v>44790</v>
      </c>
      <c r="DR101" s="21" t="s">
        <v>1623</v>
      </c>
      <c r="DS101" s="140">
        <f>[1]!i_dq_close(DS$2,DQ101)</f>
        <v>430.6816</v>
      </c>
      <c r="DT101" s="111">
        <v>2.1577000000000002</v>
      </c>
      <c r="DW101" s="66">
        <v>44788</v>
      </c>
      <c r="DX101" s="21" t="s">
        <v>1623</v>
      </c>
      <c r="DY101" s="140">
        <f>[1]!i_dq_close(DY$2,DW101)</f>
        <v>20040.86</v>
      </c>
      <c r="DZ101" s="111">
        <v>2.3380000000000001</v>
      </c>
      <c r="EC101" s="49">
        <v>44761</v>
      </c>
      <c r="ED101" s="21" t="s">
        <v>638</v>
      </c>
      <c r="EE101" s="140">
        <f>[1]!i_dq_close(EE$2,EC101)</f>
        <v>4611.6931000000004</v>
      </c>
      <c r="EF101">
        <v>1.196</v>
      </c>
      <c r="EI101" s="49">
        <v>44740</v>
      </c>
      <c r="EJ101" s="21" t="s">
        <v>570</v>
      </c>
      <c r="EK101" s="140">
        <f>[1]!i_dq_close(EK$2,EI101)</f>
        <v>22418.97</v>
      </c>
      <c r="EL101">
        <v>1.958</v>
      </c>
      <c r="EO101" s="49">
        <v>44708</v>
      </c>
      <c r="EP101" s="28" t="s">
        <v>535</v>
      </c>
      <c r="EQ101" s="140">
        <f>[1]!i_dq_close(EQ$2,EO101)</f>
        <v>4315.357</v>
      </c>
      <c r="ER101">
        <v>0.90700000000000003</v>
      </c>
      <c r="EU101" s="49">
        <v>44700</v>
      </c>
      <c r="EV101" s="28" t="s">
        <v>345</v>
      </c>
      <c r="EW101" s="140">
        <f>[1]!i_dq_close(EW$2,EU101)</f>
        <v>4303.2520000000004</v>
      </c>
      <c r="EX101">
        <v>0.96179999999999999</v>
      </c>
      <c r="FA101" s="49">
        <v>44698</v>
      </c>
      <c r="FB101" s="28" t="s">
        <v>345</v>
      </c>
      <c r="FC101" s="140">
        <f>[1]!i_dq_close(FC$2,FA101)</f>
        <v>4304.5832</v>
      </c>
      <c r="FD101">
        <v>0.89600000000000002</v>
      </c>
      <c r="FG101" s="49">
        <v>44693</v>
      </c>
      <c r="FH101" s="28" t="s">
        <v>345</v>
      </c>
      <c r="FI101" s="140">
        <f>[1]!i_dq_close(FI$2,FG101)</f>
        <v>4253.0835999999999</v>
      </c>
      <c r="FJ101">
        <v>1.0067999999999999</v>
      </c>
      <c r="FM101" s="49">
        <v>44691</v>
      </c>
      <c r="FN101" s="28" t="s">
        <v>345</v>
      </c>
      <c r="FO101" s="140">
        <f>[1]!i_dq_close(FO$2,FM101)</f>
        <v>4211.91</v>
      </c>
      <c r="FP101">
        <v>1.3225</v>
      </c>
      <c r="FS101" s="49">
        <v>44680</v>
      </c>
      <c r="FT101" s="28" t="s">
        <v>334</v>
      </c>
      <c r="FU101" s="140">
        <f>[1]!i_dq_close(FU$2,FS101)</f>
        <v>394.3014</v>
      </c>
      <c r="FV101">
        <v>1.1649</v>
      </c>
      <c r="FY101" s="49">
        <v>44643</v>
      </c>
      <c r="FZ101" s="28" t="s">
        <v>350</v>
      </c>
      <c r="GA101" s="140">
        <f>[1]!i_dq_close(GA$2,FY101)</f>
        <v>4628.2852999999996</v>
      </c>
      <c r="GB101">
        <v>1.3829</v>
      </c>
      <c r="GE101" s="49">
        <v>44643</v>
      </c>
      <c r="GF101" s="28" t="s">
        <v>350</v>
      </c>
      <c r="GG101" s="140">
        <f>[1]!i_dq_close(GG$2,GE101)</f>
        <v>2972.9677000000001</v>
      </c>
      <c r="GH101">
        <v>0.94540000000000002</v>
      </c>
      <c r="GK101" s="49">
        <v>44622</v>
      </c>
      <c r="GL101" s="28" t="s">
        <v>350</v>
      </c>
      <c r="GM101" s="140">
        <f>[1]!i_dq_close(GM$2,GK101)</f>
        <v>4959.5945000000002</v>
      </c>
      <c r="GN101">
        <v>5.1760000000000002</v>
      </c>
      <c r="GQ101" s="49">
        <v>44608</v>
      </c>
      <c r="GR101" s="67" t="s">
        <v>348</v>
      </c>
      <c r="GS101" s="140">
        <f>[1]!i_dq_close(GS$2,GQ101)</f>
        <v>24718.9</v>
      </c>
      <c r="GT101">
        <v>1.0358000000000001</v>
      </c>
      <c r="GV101"/>
      <c r="GW101" s="49">
        <v>44608</v>
      </c>
      <c r="GX101" s="21" t="s">
        <v>348</v>
      </c>
      <c r="GY101" s="140">
        <f>[1]!i_dq_close(GY$2,GW101)</f>
        <v>4973.9498000000003</v>
      </c>
      <c r="GZ101">
        <v>2.5857999999999999</v>
      </c>
      <c r="HC101" s="49">
        <v>44599</v>
      </c>
      <c r="HD101" s="21" t="s">
        <v>348</v>
      </c>
      <c r="HE101" s="140">
        <f>[1]!i_dq_close(HE$2,HC101)</f>
        <v>4970.5223999999998</v>
      </c>
      <c r="HF101">
        <v>5.4980000000000002</v>
      </c>
      <c r="HI101" s="49">
        <v>44566</v>
      </c>
      <c r="HJ101" s="141" t="s">
        <v>346</v>
      </c>
      <c r="HK101" s="140">
        <f>[1]!i_dq_close(HK$2,HI101)</f>
        <v>22907.25</v>
      </c>
      <c r="HL101">
        <v>0.90400000000000003</v>
      </c>
      <c r="HO101" s="49">
        <v>44515</v>
      </c>
      <c r="HP101" s="20" t="s">
        <v>342</v>
      </c>
      <c r="HQ101" s="140">
        <f>[1]!i_dq_close(HQ$2,HO101)</f>
        <v>5248.2761</v>
      </c>
      <c r="HR101">
        <v>1.4052</v>
      </c>
      <c r="HS101" s="33"/>
      <c r="HU101" s="49"/>
      <c r="HV101" s="20"/>
      <c r="HW101" s="140"/>
      <c r="HY101" s="33"/>
      <c r="IA101" s="49"/>
      <c r="IB101" s="20"/>
      <c r="IC101" s="140"/>
      <c r="IE101" s="33"/>
      <c r="IG101" s="49"/>
      <c r="IH101" s="20"/>
      <c r="II101" s="140"/>
      <c r="IK101" s="33"/>
      <c r="IM101" s="49"/>
      <c r="IN101" s="20"/>
      <c r="IO101" s="140"/>
      <c r="IQ101" s="33"/>
      <c r="IS101" s="49"/>
      <c r="IT101" s="20"/>
      <c r="IU101" s="140"/>
      <c r="IW101" s="33"/>
      <c r="IY101" s="49"/>
      <c r="IZ101" s="20"/>
      <c r="JA101" s="140"/>
      <c r="JC101" s="33"/>
      <c r="JE101" s="49"/>
      <c r="JF101" s="20"/>
      <c r="JG101" s="140"/>
      <c r="JI101" s="33"/>
      <c r="JK101" s="66"/>
      <c r="JL101" s="21"/>
      <c r="JM101" s="140"/>
      <c r="JN101" s="111"/>
      <c r="JQ101" s="66"/>
      <c r="JR101" s="21"/>
      <c r="JS101" s="140"/>
      <c r="JT101" s="111"/>
      <c r="JW101" s="66"/>
      <c r="JX101" s="21"/>
      <c r="JY101" s="140"/>
      <c r="JZ101" s="111"/>
      <c r="KC101" s="66"/>
      <c r="KD101" s="21"/>
      <c r="KE101" s="140"/>
      <c r="KF101" s="111"/>
      <c r="KI101" s="66"/>
      <c r="KJ101" s="21"/>
      <c r="KK101" s="140"/>
      <c r="KL101" s="111"/>
      <c r="KO101" s="66"/>
      <c r="KP101" s="21"/>
      <c r="KQ101" s="140"/>
      <c r="KR101" s="111"/>
      <c r="KU101" s="66"/>
      <c r="KV101" s="21"/>
      <c r="KW101" s="140"/>
      <c r="KX101" s="111"/>
      <c r="LA101" s="66"/>
      <c r="LB101" s="21"/>
      <c r="LC101" s="140"/>
      <c r="LD101" s="111"/>
      <c r="LG101" s="66"/>
      <c r="LH101" s="21"/>
      <c r="LI101" s="140"/>
      <c r="LJ101" s="111"/>
      <c r="LM101" s="66"/>
      <c r="LN101" s="21"/>
      <c r="LO101" s="140"/>
      <c r="LP101" s="111"/>
      <c r="LS101" s="66"/>
      <c r="LT101" s="21"/>
      <c r="LU101" s="140"/>
      <c r="LV101" s="111"/>
      <c r="LY101" s="66"/>
      <c r="LZ101" s="21"/>
      <c r="MA101" s="140"/>
      <c r="MB101" s="111"/>
      <c r="ME101" s="66"/>
      <c r="MF101" s="21"/>
      <c r="MG101" s="140"/>
      <c r="MH101" s="111"/>
      <c r="MK101" s="66"/>
      <c r="ML101" s="21"/>
      <c r="MM101" s="140"/>
      <c r="MN101" s="111"/>
      <c r="MQ101" s="66"/>
      <c r="MR101" s="21"/>
      <c r="MS101" s="140"/>
      <c r="MT101" s="111"/>
      <c r="MW101" s="66"/>
      <c r="MX101" s="21"/>
      <c r="MY101" s="140"/>
      <c r="MZ101" s="111"/>
      <c r="NC101" s="66"/>
      <c r="ND101" s="21"/>
      <c r="NE101" s="140"/>
      <c r="NF101" s="111"/>
      <c r="NI101" s="66"/>
      <c r="NJ101" s="21"/>
      <c r="NK101" s="140"/>
      <c r="NL101" s="111"/>
      <c r="NO101" s="66"/>
      <c r="NP101" s="21"/>
      <c r="NQ101" s="140"/>
      <c r="NR101" s="111"/>
      <c r="NU101" s="66"/>
      <c r="NV101" s="21"/>
      <c r="NW101" s="140"/>
      <c r="NX101" s="111"/>
      <c r="OA101" s="66"/>
      <c r="OB101" s="21"/>
      <c r="OC101" s="140"/>
      <c r="OD101" s="111"/>
      <c r="OG101" s="66"/>
      <c r="OH101" s="21"/>
      <c r="OI101" s="140"/>
      <c r="OJ101" s="111"/>
      <c r="OM101" s="66"/>
      <c r="ON101" s="21"/>
      <c r="OO101" s="140"/>
      <c r="OP101" s="111"/>
      <c r="OS101" s="66"/>
      <c r="OT101" s="21"/>
      <c r="OU101" s="140"/>
      <c r="OV101" s="111"/>
      <c r="OY101" s="66"/>
      <c r="OZ101" s="21"/>
      <c r="PA101" s="140"/>
      <c r="PB101" s="111"/>
    </row>
    <row r="102" spans="1:418">
      <c r="A102" s="52">
        <v>44006</v>
      </c>
      <c r="B102" s="52" t="s">
        <v>338</v>
      </c>
      <c r="C102" s="262">
        <f>[1]!i_dq_close(C$2,A102)</f>
        <v>4412.9089000000004</v>
      </c>
      <c r="D102" s="263">
        <v>1.355</v>
      </c>
      <c r="E102" s="263"/>
      <c r="G102" s="49">
        <v>44671</v>
      </c>
      <c r="H102" s="28" t="s">
        <v>334</v>
      </c>
      <c r="I102" s="140">
        <f>[1]!i_dq_close(I$2,G102)</f>
        <v>0</v>
      </c>
      <c r="J102">
        <v>0.90600000000000003</v>
      </c>
      <c r="M102" s="66">
        <v>44965</v>
      </c>
      <c r="N102" s="21" t="s">
        <v>1632</v>
      </c>
      <c r="O102" s="140">
        <f>[1]!i_dq_close(O$2,M102)</f>
        <v>4441.8236999999999</v>
      </c>
      <c r="P102" s="111">
        <v>1.2969999999999999</v>
      </c>
      <c r="S102" s="66">
        <v>44938</v>
      </c>
      <c r="T102" s="21" t="s">
        <v>1626</v>
      </c>
      <c r="U102" s="140">
        <f>[1]!i_dq_close(U$2,S102)</f>
        <v>4348.5348999999997</v>
      </c>
      <c r="V102" s="111">
        <v>0.95699999999999996</v>
      </c>
      <c r="Y102" s="66">
        <v>44936</v>
      </c>
      <c r="Z102" s="21" t="s">
        <v>1626</v>
      </c>
      <c r="AA102" s="140">
        <f>[1]!i_dq_close(AA$2,Y102)</f>
        <v>400.82420000000002</v>
      </c>
      <c r="AB102" s="111">
        <v>1.1274999999999999</v>
      </c>
      <c r="AE102" s="66">
        <v>44918</v>
      </c>
      <c r="AF102" s="21" t="s">
        <v>1624</v>
      </c>
      <c r="AG102" s="140">
        <f>[1]!i_dq_close(AG$2,AE102)</f>
        <v>4149.107</v>
      </c>
      <c r="AH102" s="111">
        <v>2.4068999999999998</v>
      </c>
      <c r="AI102" s="45">
        <v>923488.94</v>
      </c>
      <c r="AK102" s="66">
        <v>44916</v>
      </c>
      <c r="AL102" s="21" t="s">
        <v>1624</v>
      </c>
      <c r="AM102" s="140">
        <f>[1]!i_dq_close(AM$2,AK102)</f>
        <v>4166.0241999999998</v>
      </c>
      <c r="AN102" s="111">
        <v>0.97299999999999998</v>
      </c>
      <c r="AO102" s="33">
        <v>1122964.6299999999</v>
      </c>
      <c r="AQ102" s="66">
        <v>44903</v>
      </c>
      <c r="AR102" s="21" t="s">
        <v>1624</v>
      </c>
      <c r="AS102" s="140">
        <f>[1]!i_dq_close(AS$2,AQ102)</f>
        <v>4331.9718999999996</v>
      </c>
      <c r="AT102" s="111">
        <v>1.9107000000000001</v>
      </c>
      <c r="AW102" s="66">
        <v>44900</v>
      </c>
      <c r="AX102" s="21" t="s">
        <v>1624</v>
      </c>
      <c r="AY102" s="140">
        <f>[1]!i_dq_close(AY$2,AW102)</f>
        <v>408.76350000000002</v>
      </c>
      <c r="AZ102" s="111">
        <v>0.99009999999999998</v>
      </c>
      <c r="BC102" s="66">
        <v>44900</v>
      </c>
      <c r="BD102" s="21" t="s">
        <v>1624</v>
      </c>
      <c r="BE102" s="140">
        <f>[1]!i_dq_close(BE$2,BC102)</f>
        <v>4327.0653000000002</v>
      </c>
      <c r="BF102" s="111">
        <v>1.0095000000000001</v>
      </c>
      <c r="BI102" s="66">
        <v>44883</v>
      </c>
      <c r="BJ102" s="21" t="s">
        <v>1630</v>
      </c>
      <c r="BK102" s="140">
        <f>[1]!i_dq_close(BK$2,BI102)</f>
        <v>4204.3148000000001</v>
      </c>
      <c r="BL102" s="111">
        <v>2.222</v>
      </c>
      <c r="BO102" s="66">
        <v>44879</v>
      </c>
      <c r="BP102" s="21" t="s">
        <v>1630</v>
      </c>
      <c r="BQ102" s="140">
        <f>[1]!i_dq_close(BQ$2,BO102)</f>
        <v>4187.0944</v>
      </c>
      <c r="BR102" s="111">
        <v>1.5589999999999999</v>
      </c>
      <c r="BU102" s="66">
        <v>44875</v>
      </c>
      <c r="BV102" s="21" t="s">
        <v>1630</v>
      </c>
      <c r="BW102" s="140">
        <f>[1]!i_dq_close(BW$2,BU102)</f>
        <v>404.79410000000001</v>
      </c>
      <c r="BX102" s="111">
        <v>1.1334</v>
      </c>
      <c r="CA102" s="66">
        <v>44873</v>
      </c>
      <c r="CB102" s="21" t="s">
        <v>1630</v>
      </c>
      <c r="CC102" s="140">
        <f>[1]!i_dq_close(CC$2,CA102)</f>
        <v>4151.4648999999999</v>
      </c>
      <c r="CD102" s="111">
        <v>1.1801999999999999</v>
      </c>
      <c r="CG102" s="66">
        <v>44852</v>
      </c>
      <c r="CH102" s="21" t="s">
        <v>1621</v>
      </c>
      <c r="CI102" s="140">
        <f>[1]!i_dq_close(CI$2,CG102)</f>
        <v>4206.5086000000001</v>
      </c>
      <c r="CJ102" s="111">
        <v>1.4807999999999999</v>
      </c>
      <c r="CM102" s="66">
        <v>44833</v>
      </c>
      <c r="CN102" s="21" t="s">
        <v>1622</v>
      </c>
      <c r="CO102" s="140">
        <f>[1]!i_dq_close(CO$2,CM102)</f>
        <v>17165.87</v>
      </c>
      <c r="CP102" s="111">
        <v>0.92200000000000004</v>
      </c>
      <c r="CS102" s="66">
        <v>44817</v>
      </c>
      <c r="CT102" s="21" t="s">
        <v>1622</v>
      </c>
      <c r="CU102" s="140">
        <f>[1]!i_dq_close(CU$2,CS102)</f>
        <v>418.68419999999998</v>
      </c>
      <c r="CV102" s="111">
        <v>1.0580000000000001</v>
      </c>
      <c r="CY102" s="66">
        <v>44810</v>
      </c>
      <c r="CZ102" s="21" t="s">
        <v>1622</v>
      </c>
      <c r="DA102" s="140">
        <f>[1]!i_dq_close(DA$2,CY102)</f>
        <v>4426.7070999999996</v>
      </c>
      <c r="DB102" s="111">
        <v>5.2523999999999997</v>
      </c>
      <c r="DE102" s="66">
        <v>44796</v>
      </c>
      <c r="DF102" s="21" t="s">
        <v>1623</v>
      </c>
      <c r="DG102" s="140">
        <f>[1]!i_dq_close(DG$2,DE102)</f>
        <v>4546.6342000000004</v>
      </c>
      <c r="DH102" s="111">
        <v>3.7280000000000002</v>
      </c>
      <c r="DK102" s="66">
        <v>44795</v>
      </c>
      <c r="DL102" s="21" t="s">
        <v>1623</v>
      </c>
      <c r="DM102" s="140">
        <f>[1]!i_dq_close(DM$2,DK102)</f>
        <v>4564.3263999999999</v>
      </c>
      <c r="DN102" s="111">
        <v>3.3435999999999999</v>
      </c>
      <c r="DQ102" s="66">
        <v>44791</v>
      </c>
      <c r="DR102" s="21" t="s">
        <v>1623</v>
      </c>
      <c r="DS102" s="140">
        <f>[1]!i_dq_close(DS$2,DQ102)</f>
        <v>427.77480000000003</v>
      </c>
      <c r="DT102" s="111">
        <v>2.1431</v>
      </c>
      <c r="DW102" s="66">
        <v>44789</v>
      </c>
      <c r="DX102" s="21" t="s">
        <v>1623</v>
      </c>
      <c r="DY102" s="140">
        <f>[1]!i_dq_close(DY$2,DW102)</f>
        <v>19830.52</v>
      </c>
      <c r="DZ102" s="111">
        <v>2.3140000000000001</v>
      </c>
      <c r="EC102" s="49">
        <v>44762</v>
      </c>
      <c r="ED102" s="21" t="s">
        <v>638</v>
      </c>
      <c r="EE102" s="140">
        <f>[1]!i_dq_close(EE$2,EC102)</f>
        <v>4636.8489</v>
      </c>
      <c r="EF102">
        <v>1.226</v>
      </c>
      <c r="EI102" s="49">
        <v>44741</v>
      </c>
      <c r="EJ102" s="21" t="s">
        <v>570</v>
      </c>
      <c r="EK102" s="140">
        <f>[1]!i_dq_close(EK$2,EI102)</f>
        <v>21996.89</v>
      </c>
      <c r="EL102">
        <v>1.9359999999999999</v>
      </c>
      <c r="EO102" s="49">
        <v>44711</v>
      </c>
      <c r="EP102" s="28" t="s">
        <v>535</v>
      </c>
      <c r="EQ102" s="140">
        <f>[1]!i_dq_close(EQ$2,EO102)</f>
        <v>4345.6077999999998</v>
      </c>
      <c r="ER102">
        <v>0.91500000000000004</v>
      </c>
      <c r="EU102" s="49">
        <v>44701</v>
      </c>
      <c r="EV102" s="28" t="s">
        <v>345</v>
      </c>
      <c r="EW102" s="140">
        <f>[1]!i_dq_close(EW$2,EU102)</f>
        <v>4383.2093999999997</v>
      </c>
      <c r="EX102">
        <v>0.96760000000000002</v>
      </c>
      <c r="FA102" s="49">
        <v>44699</v>
      </c>
      <c r="FB102" s="28" t="s">
        <v>345</v>
      </c>
      <c r="FC102" s="140">
        <f>[1]!i_dq_close(FC$2,FA102)</f>
        <v>4289.8078999999998</v>
      </c>
      <c r="FD102">
        <v>0.89600000000000002</v>
      </c>
      <c r="FG102" s="49">
        <v>44694</v>
      </c>
      <c r="FH102" s="28" t="s">
        <v>345</v>
      </c>
      <c r="FI102" s="140">
        <f>[1]!i_dq_close(FI$2,FG102)</f>
        <v>4286.9710999999998</v>
      </c>
      <c r="FJ102">
        <v>1.0116000000000001</v>
      </c>
      <c r="FM102" s="49">
        <v>44692</v>
      </c>
      <c r="FN102" s="28" t="s">
        <v>345</v>
      </c>
      <c r="FO102" s="140">
        <f>[1]!i_dq_close(FO$2,FM102)</f>
        <v>4266.6953999999996</v>
      </c>
      <c r="FP102">
        <v>1.3193999999999999</v>
      </c>
      <c r="FS102" s="49">
        <v>44686</v>
      </c>
      <c r="FT102" s="28" t="s">
        <v>345</v>
      </c>
      <c r="FU102" s="140">
        <f>[1]!i_dq_close(FU$2,FS102)</f>
        <v>395.8888</v>
      </c>
      <c r="FV102">
        <v>1.1744000000000001</v>
      </c>
      <c r="FY102" s="49">
        <v>44644</v>
      </c>
      <c r="FZ102" s="28" t="s">
        <v>350</v>
      </c>
      <c r="GA102" s="140">
        <f>[1]!i_dq_close(GA$2,FY102)</f>
        <v>4598.1666999999998</v>
      </c>
      <c r="GB102">
        <v>1.3764000000000001</v>
      </c>
      <c r="GE102" s="49">
        <v>44644</v>
      </c>
      <c r="GF102" s="28" t="s">
        <v>350</v>
      </c>
      <c r="GG102" s="140">
        <f>[1]!i_dq_close(GG$2,GE102)</f>
        <v>2969.0592999999999</v>
      </c>
      <c r="GH102">
        <v>0.93540000000000001</v>
      </c>
      <c r="GK102" s="49">
        <v>44623</v>
      </c>
      <c r="GL102" s="28" t="s">
        <v>350</v>
      </c>
      <c r="GM102" s="140">
        <f>[1]!i_dq_close(GM$2,GK102)</f>
        <v>4934.7047000000002</v>
      </c>
      <c r="GN102">
        <v>5.1539999999999999</v>
      </c>
      <c r="GQ102" s="49">
        <v>44609</v>
      </c>
      <c r="GR102" s="67" t="s">
        <v>348</v>
      </c>
      <c r="GS102" s="140">
        <f>[1]!i_dq_close(GS$2,GQ102)</f>
        <v>24792.77</v>
      </c>
      <c r="GT102">
        <v>1.0316000000000001</v>
      </c>
      <c r="GV102"/>
      <c r="GW102" s="49">
        <v>44609</v>
      </c>
      <c r="GX102" s="21" t="s">
        <v>348</v>
      </c>
      <c r="GY102" s="140">
        <f>[1]!i_dq_close(GY$2,GW102)</f>
        <v>4982.5623999999998</v>
      </c>
      <c r="GZ102">
        <v>2.5861000000000001</v>
      </c>
      <c r="HC102" s="49">
        <v>44600</v>
      </c>
      <c r="HD102" s="21" t="s">
        <v>348</v>
      </c>
      <c r="HE102" s="140">
        <f>[1]!i_dq_close(HE$2,HC102)</f>
        <v>4961.1742000000004</v>
      </c>
      <c r="HF102">
        <v>5.4560000000000004</v>
      </c>
      <c r="HI102" s="49">
        <v>44567</v>
      </c>
      <c r="HJ102" s="141" t="s">
        <v>346</v>
      </c>
      <c r="HK102" s="140">
        <f>[1]!i_dq_close(HK$2,HI102)</f>
        <v>23072.86</v>
      </c>
      <c r="HL102">
        <v>0.90500000000000003</v>
      </c>
      <c r="HO102" s="49">
        <v>44516</v>
      </c>
      <c r="HP102" s="20" t="s">
        <v>342</v>
      </c>
      <c r="HQ102" s="140">
        <f>[1]!i_dq_close(HQ$2,HO102)</f>
        <v>5239.6358</v>
      </c>
      <c r="HR102">
        <v>1.4229000000000001</v>
      </c>
      <c r="HS102" s="33"/>
      <c r="HU102" s="49"/>
      <c r="HV102" s="20"/>
      <c r="HW102" s="140"/>
      <c r="HY102" s="33"/>
      <c r="IA102" s="49"/>
      <c r="IB102" s="20"/>
      <c r="IC102" s="140"/>
      <c r="IE102" s="33"/>
      <c r="IG102" s="49"/>
      <c r="IH102" s="20"/>
      <c r="II102" s="140"/>
      <c r="IK102" s="33"/>
      <c r="IM102" s="49"/>
      <c r="IN102" s="20"/>
      <c r="IO102" s="140"/>
      <c r="IQ102" s="33"/>
      <c r="IS102" s="49"/>
      <c r="IT102" s="20"/>
      <c r="IU102" s="140"/>
      <c r="IW102" s="33"/>
      <c r="IY102" s="49"/>
      <c r="IZ102" s="20"/>
      <c r="JA102" s="140"/>
      <c r="JC102" s="33"/>
      <c r="JE102" s="49"/>
      <c r="JF102" s="20"/>
      <c r="JG102" s="140"/>
      <c r="JI102" s="33"/>
      <c r="JK102" s="66"/>
      <c r="JL102" s="21"/>
      <c r="JM102" s="140"/>
      <c r="JN102" s="111"/>
      <c r="JQ102" s="66"/>
      <c r="JR102" s="21"/>
      <c r="JS102" s="140"/>
      <c r="JT102" s="111"/>
      <c r="JW102" s="66"/>
      <c r="JX102" s="21"/>
      <c r="JY102" s="140"/>
      <c r="JZ102" s="111"/>
      <c r="KC102" s="66"/>
      <c r="KD102" s="21"/>
      <c r="KE102" s="140"/>
      <c r="KF102" s="111"/>
      <c r="KI102" s="66"/>
      <c r="KJ102" s="21"/>
      <c r="KK102" s="140"/>
      <c r="KL102" s="111"/>
      <c r="KO102" s="66"/>
      <c r="KP102" s="21"/>
      <c r="KQ102" s="140"/>
      <c r="KR102" s="111"/>
      <c r="KU102" s="66"/>
      <c r="KV102" s="21"/>
      <c r="KW102" s="140"/>
      <c r="KX102" s="111"/>
      <c r="LA102" s="66"/>
      <c r="LB102" s="21"/>
      <c r="LC102" s="140"/>
      <c r="LD102" s="111"/>
      <c r="LG102" s="66"/>
      <c r="LH102" s="21"/>
      <c r="LI102" s="140"/>
      <c r="LJ102" s="111"/>
      <c r="LM102" s="66"/>
      <c r="LN102" s="21"/>
      <c r="LO102" s="140"/>
      <c r="LP102" s="111"/>
      <c r="LS102" s="66"/>
      <c r="LT102" s="21"/>
      <c r="LU102" s="140"/>
      <c r="LV102" s="111"/>
      <c r="LY102" s="66"/>
      <c r="LZ102" s="21"/>
      <c r="MA102" s="140"/>
      <c r="MB102" s="111"/>
      <c r="ME102" s="66"/>
      <c r="MF102" s="21"/>
      <c r="MG102" s="140"/>
      <c r="MH102" s="111"/>
      <c r="MK102" s="66"/>
      <c r="ML102" s="21"/>
      <c r="MM102" s="140"/>
      <c r="MN102" s="111"/>
      <c r="MQ102" s="66"/>
      <c r="MR102" s="21"/>
      <c r="MS102" s="140"/>
      <c r="MT102" s="111"/>
      <c r="MW102" s="66"/>
      <c r="MX102" s="21"/>
      <c r="MY102" s="140"/>
      <c r="MZ102" s="111"/>
      <c r="NC102" s="66"/>
      <c r="ND102" s="21"/>
      <c r="NE102" s="140"/>
      <c r="NF102" s="111"/>
      <c r="NI102" s="66"/>
      <c r="NJ102" s="21"/>
      <c r="NK102" s="140"/>
      <c r="NL102" s="111"/>
      <c r="NO102" s="66"/>
      <c r="NP102" s="21"/>
      <c r="NQ102" s="140"/>
      <c r="NR102" s="111"/>
      <c r="NU102" s="66"/>
      <c r="NV102" s="21"/>
      <c r="NW102" s="140"/>
      <c r="NX102" s="111"/>
      <c r="OA102" s="66"/>
      <c r="OB102" s="21"/>
      <c r="OC102" s="140"/>
      <c r="OD102" s="111"/>
      <c r="OG102" s="66"/>
      <c r="OH102" s="21"/>
      <c r="OI102" s="140"/>
      <c r="OJ102" s="111"/>
      <c r="OM102" s="66"/>
      <c r="ON102" s="21"/>
      <c r="OO102" s="140"/>
      <c r="OP102" s="111"/>
      <c r="OS102" s="66"/>
      <c r="OT102" s="21"/>
      <c r="OU102" s="140"/>
      <c r="OV102" s="111"/>
      <c r="OY102" s="66"/>
      <c r="OZ102" s="21"/>
      <c r="PA102" s="140"/>
      <c r="PB102" s="111"/>
    </row>
    <row r="103" spans="1:418">
      <c r="A103" s="52">
        <v>44011</v>
      </c>
      <c r="B103" s="52" t="s">
        <v>338</v>
      </c>
      <c r="C103" s="262">
        <f>[1]!i_dq_close(C$2,A103)</f>
        <v>4384.3976000000002</v>
      </c>
      <c r="D103" s="263">
        <v>1.347</v>
      </c>
      <c r="E103" s="263"/>
      <c r="G103" s="49">
        <v>44672</v>
      </c>
      <c r="H103" s="28" t="s">
        <v>334</v>
      </c>
      <c r="I103" s="140">
        <f>[1]!i_dq_close(I$2,G103)</f>
        <v>0</v>
      </c>
      <c r="J103">
        <v>0.88300000000000001</v>
      </c>
      <c r="M103" s="66">
        <v>44966</v>
      </c>
      <c r="N103" s="21" t="s">
        <v>1632</v>
      </c>
      <c r="O103" s="140">
        <f>[1]!i_dq_close(O$2,M103)</f>
        <v>4501.8388000000004</v>
      </c>
      <c r="P103" s="111">
        <v>1.298</v>
      </c>
      <c r="S103" s="66">
        <v>44939</v>
      </c>
      <c r="T103" s="21" t="s">
        <v>1626</v>
      </c>
      <c r="U103" s="140">
        <f>[1]!i_dq_close(U$2,S103)</f>
        <v>4402.0011999999997</v>
      </c>
      <c r="V103" s="111">
        <v>0.96030000000000004</v>
      </c>
      <c r="Y103" s="66">
        <v>44937</v>
      </c>
      <c r="Z103" s="21" t="s">
        <v>1626</v>
      </c>
      <c r="AA103" s="140">
        <f>[1]!i_dq_close(AA$2,Y103)</f>
        <v>400.38990000000001</v>
      </c>
      <c r="AB103" s="111">
        <v>1.1285000000000001</v>
      </c>
      <c r="AE103" s="66">
        <v>44921</v>
      </c>
      <c r="AF103" s="21" t="s">
        <v>1624</v>
      </c>
      <c r="AG103" s="140">
        <f>[1]!i_dq_close(AG$2,AE103)</f>
        <v>4176.0355</v>
      </c>
      <c r="AH103" s="111">
        <v>2.427</v>
      </c>
      <c r="AI103" s="45">
        <v>923488.94</v>
      </c>
      <c r="AK103" s="66">
        <v>44917</v>
      </c>
      <c r="AL103" s="21" t="s">
        <v>1624</v>
      </c>
      <c r="AM103" s="140">
        <f>[1]!i_dq_close(AM$2,AK103)</f>
        <v>4158.2915000000003</v>
      </c>
      <c r="AN103" s="111">
        <v>0.98799999999999999</v>
      </c>
      <c r="AO103" s="33">
        <v>1122964.6299999999</v>
      </c>
      <c r="AQ103" s="66">
        <v>44904</v>
      </c>
      <c r="AR103" s="21" t="s">
        <v>1624</v>
      </c>
      <c r="AS103" s="140">
        <f>[1]!i_dq_close(AS$2,AQ103)</f>
        <v>4364.9232000000002</v>
      </c>
      <c r="AT103" s="111">
        <v>1.9156</v>
      </c>
      <c r="AW103" s="66">
        <v>44901</v>
      </c>
      <c r="AX103" s="21" t="s">
        <v>1624</v>
      </c>
      <c r="AY103" s="140">
        <f>[1]!i_dq_close(AY$2,AW103)</f>
        <v>408.16430000000003</v>
      </c>
      <c r="AZ103" s="111">
        <v>0.98619999999999997</v>
      </c>
      <c r="BC103" s="66">
        <v>44901</v>
      </c>
      <c r="BD103" s="21" t="s">
        <v>1624</v>
      </c>
      <c r="BE103" s="140">
        <f>[1]!i_dq_close(BE$2,BC103)</f>
        <v>4343.7743</v>
      </c>
      <c r="BF103" s="111">
        <v>1.0115000000000001</v>
      </c>
      <c r="BI103" s="66">
        <v>44886</v>
      </c>
      <c r="BJ103" s="21" t="s">
        <v>1630</v>
      </c>
      <c r="BK103" s="140">
        <f>[1]!i_dq_close(BK$2,BI103)</f>
        <v>4177.4961999999996</v>
      </c>
      <c r="BL103" s="111">
        <v>2.218</v>
      </c>
      <c r="BO103" s="66">
        <v>44880</v>
      </c>
      <c r="BP103" s="21" t="s">
        <v>1630</v>
      </c>
      <c r="BQ103" s="140">
        <f>[1]!i_dq_close(BQ$2,BO103)</f>
        <v>4264.8360000000002</v>
      </c>
      <c r="BR103" s="111">
        <v>1.5920000000000001</v>
      </c>
      <c r="BU103" s="66">
        <v>44876</v>
      </c>
      <c r="BV103" s="21" t="s">
        <v>1630</v>
      </c>
      <c r="BW103" s="140">
        <f>[1]!i_dq_close(BW$2,BU103)</f>
        <v>408.33</v>
      </c>
      <c r="BX103" s="111">
        <v>1.1456</v>
      </c>
      <c r="CA103" s="66">
        <v>44874</v>
      </c>
      <c r="CB103" s="21" t="s">
        <v>1630</v>
      </c>
      <c r="CC103" s="140">
        <f>[1]!i_dq_close(CC$2,CA103)</f>
        <v>4120.4669999999996</v>
      </c>
      <c r="CD103" s="111">
        <v>1.1725000000000001</v>
      </c>
      <c r="CG103" s="66">
        <v>44853</v>
      </c>
      <c r="CH103" s="21" t="s">
        <v>1621</v>
      </c>
      <c r="CI103" s="140">
        <f>[1]!i_dq_close(CI$2,CG103)</f>
        <v>4144.9251000000004</v>
      </c>
      <c r="CJ103" s="111">
        <v>1.4664999999999999</v>
      </c>
      <c r="CM103" s="66">
        <v>44834</v>
      </c>
      <c r="CN103" s="21" t="s">
        <v>1622</v>
      </c>
      <c r="CO103" s="140">
        <f>[1]!i_dq_close(CO$2,CM103)</f>
        <v>17222.830000000002</v>
      </c>
      <c r="CP103" s="111">
        <v>0.92</v>
      </c>
      <c r="CS103" s="66">
        <v>44818</v>
      </c>
      <c r="CT103" s="21" t="s">
        <v>1622</v>
      </c>
      <c r="CU103" s="140">
        <f>[1]!i_dq_close(CU$2,CS103)</f>
        <v>416.95490000000001</v>
      </c>
      <c r="CV103" s="111">
        <v>1.0549999999999999</v>
      </c>
      <c r="CY103" s="66">
        <v>44811</v>
      </c>
      <c r="CZ103" s="21" t="s">
        <v>1622</v>
      </c>
      <c r="DA103" s="140">
        <f>[1]!i_dq_close(DA$2,CY103)</f>
        <v>4430.6913000000004</v>
      </c>
      <c r="DB103" s="111">
        <v>5.2310999999999996</v>
      </c>
      <c r="DE103" s="66">
        <v>44797</v>
      </c>
      <c r="DF103" s="21" t="s">
        <v>1623</v>
      </c>
      <c r="DG103" s="140">
        <f>[1]!i_dq_close(DG$2,DE103)</f>
        <v>4450.0689000000002</v>
      </c>
      <c r="DH103" s="111">
        <v>3.6269999999999998</v>
      </c>
      <c r="DK103" s="66">
        <v>44796</v>
      </c>
      <c r="DL103" s="21" t="s">
        <v>1623</v>
      </c>
      <c r="DM103" s="140">
        <f>[1]!i_dq_close(DM$2,DK103)</f>
        <v>4546.6342000000004</v>
      </c>
      <c r="DN103" s="111">
        <v>3.3763000000000001</v>
      </c>
      <c r="DQ103" s="66">
        <v>44792</v>
      </c>
      <c r="DR103" s="21" t="s">
        <v>1623</v>
      </c>
      <c r="DS103" s="140">
        <f>[1]!i_dq_close(DS$2,DQ103)</f>
        <v>425.16340000000002</v>
      </c>
      <c r="DT103" s="111">
        <v>2.1032999999999999</v>
      </c>
      <c r="DW103" s="66">
        <v>44790</v>
      </c>
      <c r="DX103" s="21" t="s">
        <v>1623</v>
      </c>
      <c r="DY103" s="140">
        <f>[1]!i_dq_close(DY$2,DW103)</f>
        <v>19922.45</v>
      </c>
      <c r="DZ103" s="111">
        <v>2.3380000000000001</v>
      </c>
      <c r="EC103" s="49">
        <v>44763</v>
      </c>
      <c r="ED103" s="21" t="s">
        <v>638</v>
      </c>
      <c r="EE103" s="140">
        <f>[1]!i_dq_close(EE$2,EC103)</f>
        <v>4586.6541999999999</v>
      </c>
      <c r="EF103">
        <v>1.2430000000000001</v>
      </c>
      <c r="EI103" s="49">
        <v>44742</v>
      </c>
      <c r="EJ103" s="21" t="s">
        <v>570</v>
      </c>
      <c r="EK103" s="140">
        <f>[1]!i_dq_close(EK$2,EI103)</f>
        <v>21859.79</v>
      </c>
      <c r="EL103">
        <v>1.9410000000000001</v>
      </c>
      <c r="EO103" s="49">
        <v>44712</v>
      </c>
      <c r="EP103" s="28" t="s">
        <v>535</v>
      </c>
      <c r="EQ103" s="140">
        <f>[1]!i_dq_close(EQ$2,EO103)</f>
        <v>4411.4897000000001</v>
      </c>
      <c r="ER103">
        <v>0.93500000000000005</v>
      </c>
      <c r="EU103" s="49">
        <v>44704</v>
      </c>
      <c r="EV103" s="28" t="s">
        <v>535</v>
      </c>
      <c r="EW103" s="140">
        <f>[1]!i_dq_close(EW$2,EU103)</f>
        <v>4370.1094000000003</v>
      </c>
      <c r="EX103">
        <v>0.97099999999999997</v>
      </c>
      <c r="FA103" s="49">
        <v>44700</v>
      </c>
      <c r="FB103" s="28" t="s">
        <v>345</v>
      </c>
      <c r="FC103" s="140">
        <f>[1]!i_dq_close(FC$2,FA103)</f>
        <v>4303.2520000000004</v>
      </c>
      <c r="FD103">
        <v>0.89700000000000002</v>
      </c>
      <c r="FG103" s="49">
        <v>44697</v>
      </c>
      <c r="FH103" s="28" t="s">
        <v>345</v>
      </c>
      <c r="FI103" s="140">
        <f>[1]!i_dq_close(FI$2,FG103)</f>
        <v>4259.6260000000002</v>
      </c>
      <c r="FJ103">
        <v>1.0122</v>
      </c>
      <c r="FM103" s="49">
        <v>44693</v>
      </c>
      <c r="FN103" s="28" t="s">
        <v>345</v>
      </c>
      <c r="FO103" s="140">
        <f>[1]!i_dq_close(FO$2,FM103)</f>
        <v>4253.0835999999999</v>
      </c>
      <c r="FP103">
        <v>1.3188</v>
      </c>
      <c r="FS103" s="49">
        <v>44687</v>
      </c>
      <c r="FT103" s="28" t="s">
        <v>345</v>
      </c>
      <c r="FU103" s="140">
        <f>[1]!i_dq_close(FU$2,FS103)</f>
        <v>393.16030000000001</v>
      </c>
      <c r="FV103">
        <v>1.1668000000000001</v>
      </c>
      <c r="FY103" s="49">
        <v>44645</v>
      </c>
      <c r="FZ103" s="28" t="s">
        <v>350</v>
      </c>
      <c r="GA103" s="140">
        <f>[1]!i_dq_close(GA$2,FY103)</f>
        <v>4521.9026000000003</v>
      </c>
      <c r="GB103">
        <v>1.3607</v>
      </c>
      <c r="GE103" s="49">
        <v>44645</v>
      </c>
      <c r="GF103" s="28" t="s">
        <v>350</v>
      </c>
      <c r="GG103" s="140">
        <f>[1]!i_dq_close(GG$2,GE103)</f>
        <v>2955.4594000000002</v>
      </c>
      <c r="GH103">
        <v>0.92830000000000001</v>
      </c>
      <c r="GK103" s="49">
        <v>44624</v>
      </c>
      <c r="GL103" s="28" t="s">
        <v>350</v>
      </c>
      <c r="GM103" s="140">
        <f>[1]!i_dq_close(GM$2,GK103)</f>
        <v>4879.6507000000001</v>
      </c>
      <c r="GN103">
        <v>5.149</v>
      </c>
      <c r="GQ103" s="49">
        <v>44610</v>
      </c>
      <c r="GR103" s="67" t="s">
        <v>348</v>
      </c>
      <c r="GS103" s="140">
        <f>[1]!i_dq_close(GS$2,GQ103)</f>
        <v>24327.71</v>
      </c>
      <c r="GT103">
        <v>1.0328999999999999</v>
      </c>
      <c r="GV103"/>
      <c r="GW103" s="49">
        <v>44610</v>
      </c>
      <c r="GX103" s="21" t="s">
        <v>348</v>
      </c>
      <c r="GY103" s="140">
        <f>[1]!i_dq_close(GY$2,GW103)</f>
        <v>5012.2416999999996</v>
      </c>
      <c r="GZ103">
        <v>2.5895999999999999</v>
      </c>
      <c r="HC103" s="49">
        <v>44601</v>
      </c>
      <c r="HD103" s="21" t="s">
        <v>348</v>
      </c>
      <c r="HE103" s="140">
        <f>[1]!i_dq_close(HE$2,HC103)</f>
        <v>5014.3158999999996</v>
      </c>
      <c r="HF103">
        <v>5.5460000000000003</v>
      </c>
      <c r="HI103" s="49">
        <v>44568</v>
      </c>
      <c r="HJ103" s="141" t="s">
        <v>346</v>
      </c>
      <c r="HK103" s="140">
        <f>[1]!i_dq_close(HK$2,HI103)</f>
        <v>23493.38</v>
      </c>
      <c r="HL103">
        <v>0.91200000000000003</v>
      </c>
      <c r="HO103" s="49">
        <v>44517</v>
      </c>
      <c r="HP103" s="20" t="s">
        <v>342</v>
      </c>
      <c r="HQ103" s="140">
        <f>[1]!i_dq_close(HQ$2,HO103)</f>
        <v>5252.16</v>
      </c>
      <c r="HR103">
        <v>1.4214</v>
      </c>
      <c r="HS103" s="33"/>
      <c r="HU103" s="49"/>
      <c r="HV103" s="20"/>
      <c r="HW103" s="140"/>
      <c r="HY103" s="33"/>
      <c r="IA103" s="49"/>
      <c r="IB103" s="20"/>
      <c r="IC103" s="140"/>
      <c r="IE103" s="33"/>
      <c r="IG103" s="49"/>
      <c r="IH103" s="20"/>
      <c r="II103" s="140"/>
      <c r="IK103" s="33"/>
      <c r="IM103" s="49"/>
      <c r="IN103" s="20"/>
      <c r="IO103" s="140"/>
      <c r="IQ103" s="33"/>
      <c r="IS103" s="49"/>
      <c r="IT103" s="20"/>
      <c r="IU103" s="140"/>
      <c r="IW103" s="33"/>
      <c r="IY103" s="49"/>
      <c r="IZ103" s="20"/>
      <c r="JA103" s="140"/>
      <c r="JC103" s="33"/>
      <c r="JE103" s="49"/>
      <c r="JF103" s="20"/>
      <c r="JG103" s="140"/>
      <c r="JI103" s="33"/>
      <c r="JK103" s="66"/>
      <c r="JL103" s="21"/>
      <c r="JM103" s="140"/>
      <c r="JN103" s="111"/>
      <c r="JQ103" s="66"/>
      <c r="JR103" s="21"/>
      <c r="JS103" s="140"/>
      <c r="JT103" s="111"/>
      <c r="JW103" s="66"/>
      <c r="JX103" s="21"/>
      <c r="JY103" s="140"/>
      <c r="JZ103" s="111"/>
      <c r="KC103" s="66"/>
      <c r="KD103" s="21"/>
      <c r="KE103" s="140"/>
      <c r="KF103" s="111"/>
      <c r="KI103" s="66"/>
      <c r="KJ103" s="21"/>
      <c r="KK103" s="140"/>
      <c r="KL103" s="111"/>
      <c r="KO103" s="66"/>
      <c r="KP103" s="21"/>
      <c r="KQ103" s="140"/>
      <c r="KR103" s="111"/>
      <c r="KU103" s="66"/>
      <c r="KV103" s="21"/>
      <c r="KW103" s="140"/>
      <c r="KX103" s="111"/>
      <c r="LA103" s="66"/>
      <c r="LB103" s="21"/>
      <c r="LC103" s="140"/>
      <c r="LD103" s="111"/>
      <c r="LG103" s="66"/>
      <c r="LH103" s="21"/>
      <c r="LI103" s="140"/>
      <c r="LJ103" s="111"/>
      <c r="LM103" s="66"/>
      <c r="LN103" s="21"/>
      <c r="LO103" s="140"/>
      <c r="LP103" s="111"/>
      <c r="LS103" s="66"/>
      <c r="LT103" s="21"/>
      <c r="LU103" s="140"/>
      <c r="LV103" s="111"/>
      <c r="LY103" s="66"/>
      <c r="LZ103" s="21"/>
      <c r="MA103" s="140"/>
      <c r="MB103" s="111"/>
      <c r="ME103" s="66"/>
      <c r="MF103" s="21"/>
      <c r="MG103" s="140"/>
      <c r="MH103" s="111"/>
      <c r="MK103" s="66"/>
      <c r="ML103" s="21"/>
      <c r="MM103" s="140"/>
      <c r="MN103" s="111"/>
      <c r="MQ103" s="66"/>
      <c r="MR103" s="21"/>
      <c r="MS103" s="140"/>
      <c r="MT103" s="111"/>
      <c r="MW103" s="66"/>
      <c r="MX103" s="21"/>
      <c r="MY103" s="140"/>
      <c r="MZ103" s="111"/>
      <c r="NC103" s="66"/>
      <c r="ND103" s="21"/>
      <c r="NE103" s="140"/>
      <c r="NF103" s="111"/>
      <c r="NI103" s="66"/>
      <c r="NJ103" s="21"/>
      <c r="NK103" s="140"/>
      <c r="NL103" s="111"/>
      <c r="NO103" s="66"/>
      <c r="NP103" s="21"/>
      <c r="NQ103" s="140"/>
      <c r="NR103" s="111"/>
      <c r="NU103" s="66"/>
      <c r="NV103" s="21"/>
      <c r="NW103" s="140"/>
      <c r="NX103" s="111"/>
      <c r="OA103" s="66"/>
      <c r="OB103" s="21"/>
      <c r="OC103" s="140"/>
      <c r="OD103" s="111"/>
      <c r="OG103" s="66"/>
      <c r="OH103" s="21"/>
      <c r="OI103" s="140"/>
      <c r="OJ103" s="111"/>
      <c r="OM103" s="66"/>
      <c r="ON103" s="21"/>
      <c r="OO103" s="140"/>
      <c r="OP103" s="111"/>
      <c r="OS103" s="66"/>
      <c r="OT103" s="21"/>
      <c r="OU103" s="140"/>
      <c r="OV103" s="111"/>
      <c r="OY103" s="66"/>
      <c r="OZ103" s="21"/>
      <c r="PA103" s="140"/>
      <c r="PB103" s="111"/>
    </row>
    <row r="104" spans="1:418">
      <c r="A104" s="52">
        <v>44012</v>
      </c>
      <c r="B104" s="52" t="s">
        <v>338</v>
      </c>
      <c r="C104" s="262">
        <f>[1]!i_dq_close(C$2,A104)</f>
        <v>4447.165</v>
      </c>
      <c r="D104" s="263">
        <v>1.3660000000000001</v>
      </c>
      <c r="E104" s="263"/>
      <c r="G104" s="49">
        <v>44673</v>
      </c>
      <c r="H104" s="28" t="s">
        <v>334</v>
      </c>
      <c r="I104" s="140">
        <f>[1]!i_dq_close(I$2,G104)</f>
        <v>0</v>
      </c>
      <c r="J104">
        <v>0.90500000000000003</v>
      </c>
      <c r="M104" s="66">
        <v>44967</v>
      </c>
      <c r="N104" s="21" t="s">
        <v>1632</v>
      </c>
      <c r="O104" s="140">
        <f>[1]!i_dq_close(O$2,M104)</f>
        <v>4478.2692999999999</v>
      </c>
      <c r="P104" s="111">
        <v>1.292</v>
      </c>
      <c r="S104" s="66">
        <v>44942</v>
      </c>
      <c r="T104" s="21" t="s">
        <v>1626</v>
      </c>
      <c r="U104" s="140">
        <f>[1]!i_dq_close(U$2,S104)</f>
        <v>4465.9520000000002</v>
      </c>
      <c r="V104" s="111">
        <v>0.96489999999999998</v>
      </c>
      <c r="Y104" s="66">
        <v>44938</v>
      </c>
      <c r="Z104" s="21" t="s">
        <v>1626</v>
      </c>
      <c r="AA104" s="140">
        <f>[1]!i_dq_close(AA$2,Y104)</f>
        <v>401.04790000000003</v>
      </c>
      <c r="AB104" s="111">
        <v>1.1278999999999999</v>
      </c>
      <c r="AE104" s="66">
        <v>44922</v>
      </c>
      <c r="AF104" s="21" t="s">
        <v>1624</v>
      </c>
      <c r="AG104" s="140">
        <f>[1]!i_dq_close(AG$2,AE104)</f>
        <v>4219.6733999999997</v>
      </c>
      <c r="AH104" s="111">
        <v>2.4455</v>
      </c>
      <c r="AI104" s="45">
        <v>923488.94</v>
      </c>
      <c r="AK104" s="66">
        <v>44918</v>
      </c>
      <c r="AL104" s="21" t="s">
        <v>1624</v>
      </c>
      <c r="AM104" s="140">
        <f>[1]!i_dq_close(AM$2,AK104)</f>
        <v>4149.107</v>
      </c>
      <c r="AN104" s="111">
        <v>0.99</v>
      </c>
      <c r="AO104" s="33">
        <v>1122964.6299999999</v>
      </c>
      <c r="AQ104" s="66">
        <v>44907</v>
      </c>
      <c r="AR104" s="21" t="s">
        <v>1624</v>
      </c>
      <c r="AS104" s="140">
        <f>[1]!i_dq_close(AS$2,AQ104)</f>
        <v>4321.8283000000001</v>
      </c>
      <c r="AT104" s="111">
        <v>1.9105000000000001</v>
      </c>
      <c r="AW104" s="66">
        <v>44902</v>
      </c>
      <c r="AX104" s="21" t="s">
        <v>1624</v>
      </c>
      <c r="AY104" s="140">
        <f>[1]!i_dq_close(AY$2,AW104)</f>
        <v>405.95069999999998</v>
      </c>
      <c r="AZ104" s="111">
        <v>0.98240000000000005</v>
      </c>
      <c r="BC104" s="66">
        <v>44902</v>
      </c>
      <c r="BD104" s="21" t="s">
        <v>1624</v>
      </c>
      <c r="BE104" s="140">
        <f>[1]!i_dq_close(BE$2,BC104)</f>
        <v>4334.5227000000004</v>
      </c>
      <c r="BF104" s="111">
        <v>1.0152000000000001</v>
      </c>
      <c r="BI104" s="66">
        <v>44887</v>
      </c>
      <c r="BJ104" s="21" t="s">
        <v>1630</v>
      </c>
      <c r="BK104" s="140">
        <f>[1]!i_dq_close(BK$2,BI104)</f>
        <v>4166.4138000000003</v>
      </c>
      <c r="BL104" s="111">
        <v>2.2160000000000002</v>
      </c>
      <c r="BO104" s="66">
        <v>44881</v>
      </c>
      <c r="BP104" s="21" t="s">
        <v>1630</v>
      </c>
      <c r="BQ104" s="140">
        <f>[1]!i_dq_close(BQ$2,BO104)</f>
        <v>4233.2835999999998</v>
      </c>
      <c r="BR104" s="111">
        <v>1.597</v>
      </c>
      <c r="BU104" s="66">
        <v>44879</v>
      </c>
      <c r="BV104" s="21" t="s">
        <v>1630</v>
      </c>
      <c r="BW104" s="140">
        <f>[1]!i_dq_close(BW$2,BU104)</f>
        <v>406.3931</v>
      </c>
      <c r="BX104" s="111">
        <v>1.1307</v>
      </c>
      <c r="CA104" s="66">
        <v>44875</v>
      </c>
      <c r="CB104" s="21" t="s">
        <v>1630</v>
      </c>
      <c r="CC104" s="140">
        <f>[1]!i_dq_close(CC$2,CA104)</f>
        <v>4091.6007</v>
      </c>
      <c r="CD104" s="111">
        <v>1.1638999999999999</v>
      </c>
      <c r="CG104" s="66">
        <v>44854</v>
      </c>
      <c r="CH104" s="21" t="s">
        <v>1621</v>
      </c>
      <c r="CI104" s="140">
        <f>[1]!i_dq_close(CI$2,CG104)</f>
        <v>4123.0456999999997</v>
      </c>
      <c r="CJ104" s="111">
        <v>1.4387000000000001</v>
      </c>
      <c r="CM104" s="66">
        <v>44844</v>
      </c>
      <c r="CN104" s="21" t="s">
        <v>341</v>
      </c>
      <c r="CO104" s="140">
        <f>[1]!i_dq_close(CO$2,CM104)</f>
        <v>17216.66</v>
      </c>
      <c r="CP104" s="111">
        <v>0.89700000000000002</v>
      </c>
      <c r="CS104" s="66">
        <v>44819</v>
      </c>
      <c r="CT104" s="21" t="s">
        <v>1622</v>
      </c>
      <c r="CU104" s="140">
        <f>[1]!i_dq_close(CU$2,CS104)</f>
        <v>413.65699999999998</v>
      </c>
      <c r="CV104" s="111">
        <v>1.046</v>
      </c>
      <c r="CY104" s="66">
        <v>44812</v>
      </c>
      <c r="CZ104" s="21" t="s">
        <v>1622</v>
      </c>
      <c r="DA104" s="140">
        <f>[1]!i_dq_close(DA$2,CY104)</f>
        <v>4411.4146000000001</v>
      </c>
      <c r="DB104" s="111">
        <v>5.2244000000000002</v>
      </c>
      <c r="DE104" s="66">
        <v>44798</v>
      </c>
      <c r="DF104" s="21" t="s">
        <v>1623</v>
      </c>
      <c r="DG104" s="140">
        <f>[1]!i_dq_close(DG$2,DE104)</f>
        <v>4484.4516999999996</v>
      </c>
      <c r="DH104" s="111">
        <v>3.64</v>
      </c>
      <c r="DK104" s="66">
        <v>44797</v>
      </c>
      <c r="DL104" s="21" t="s">
        <v>1623</v>
      </c>
      <c r="DM104" s="140">
        <f>[1]!i_dq_close(DM$2,DK104)</f>
        <v>4450.0689000000002</v>
      </c>
      <c r="DN104" s="111">
        <v>3.2305000000000001</v>
      </c>
      <c r="DQ104" s="66">
        <v>44795</v>
      </c>
      <c r="DR104" s="21" t="s">
        <v>1623</v>
      </c>
      <c r="DS104" s="140">
        <f>[1]!i_dq_close(DS$2,DQ104)</f>
        <v>426.80680000000001</v>
      </c>
      <c r="DT104" s="111">
        <v>2.1063000000000001</v>
      </c>
      <c r="DW104" s="66">
        <v>44791</v>
      </c>
      <c r="DX104" s="21" t="s">
        <v>1623</v>
      </c>
      <c r="DY104" s="140">
        <f>[1]!i_dq_close(DY$2,DW104)</f>
        <v>19763.91</v>
      </c>
      <c r="DZ104" s="111">
        <v>2.3149999999999999</v>
      </c>
      <c r="EC104" s="49">
        <v>44764</v>
      </c>
      <c r="ED104" s="21" t="s">
        <v>638</v>
      </c>
      <c r="EE104" s="140">
        <f>[1]!i_dq_close(EE$2,EC104)</f>
        <v>4578.09</v>
      </c>
      <c r="EF104">
        <v>1.222</v>
      </c>
      <c r="EI104" s="49">
        <v>44743</v>
      </c>
      <c r="EJ104" s="21" t="s">
        <v>638</v>
      </c>
      <c r="EK104" s="140">
        <f>[1]!i_dq_close(EK$2,EI104)</f>
        <v>21859.79</v>
      </c>
      <c r="EL104">
        <v>1.9409999999999901</v>
      </c>
      <c r="EO104" s="49">
        <v>44713</v>
      </c>
      <c r="EP104" s="28" t="s">
        <v>570</v>
      </c>
      <c r="EQ104" s="140">
        <f>[1]!i_dq_close(EQ$2,EO104)</f>
        <v>4404.1841000000004</v>
      </c>
      <c r="ER104">
        <v>0.93600000000000005</v>
      </c>
      <c r="EU104" s="49">
        <v>44705</v>
      </c>
      <c r="EV104" s="28" t="s">
        <v>535</v>
      </c>
      <c r="EW104" s="140">
        <f>[1]!i_dq_close(EW$2,EU104)</f>
        <v>4253.8715000000002</v>
      </c>
      <c r="EX104">
        <v>0.9597</v>
      </c>
      <c r="FA104" s="49">
        <v>44701</v>
      </c>
      <c r="FB104" s="28" t="s">
        <v>535</v>
      </c>
      <c r="FC104" s="140">
        <f>[1]!i_dq_close(FC$2,FA104)</f>
        <v>4383.2093999999997</v>
      </c>
      <c r="FD104">
        <v>0.89900000000000002</v>
      </c>
      <c r="FG104" s="49">
        <v>44698</v>
      </c>
      <c r="FH104" s="28" t="s">
        <v>345</v>
      </c>
      <c r="FI104" s="140">
        <f>[1]!i_dq_close(FI$2,FG104)</f>
        <v>4304.5832</v>
      </c>
      <c r="FJ104">
        <v>1.0185</v>
      </c>
      <c r="FM104" s="49">
        <v>44694</v>
      </c>
      <c r="FN104" s="28" t="s">
        <v>345</v>
      </c>
      <c r="FO104" s="140">
        <f>[1]!i_dq_close(FO$2,FM104)</f>
        <v>4286.9710999999998</v>
      </c>
      <c r="FP104">
        <v>1.329</v>
      </c>
      <c r="FS104" s="49">
        <v>44690</v>
      </c>
      <c r="FT104" s="28" t="s">
        <v>345</v>
      </c>
      <c r="FU104" s="140">
        <f>[1]!i_dq_close(FU$2,FS104)</f>
        <v>393.08</v>
      </c>
      <c r="FV104">
        <v>1.1718</v>
      </c>
      <c r="FY104" s="49">
        <v>44648</v>
      </c>
      <c r="FZ104" s="28" t="s">
        <v>350</v>
      </c>
      <c r="GA104" s="140">
        <f>[1]!i_dq_close(GA$2,FY104)</f>
        <v>4503.0712000000003</v>
      </c>
      <c r="GB104">
        <v>1.3503000000000001</v>
      </c>
      <c r="GE104" s="49">
        <v>44648</v>
      </c>
      <c r="GF104" s="28" t="s">
        <v>350</v>
      </c>
      <c r="GG104" s="140">
        <f>[1]!i_dq_close(GG$2,GE104)</f>
        <v>2951.451</v>
      </c>
      <c r="GH104">
        <v>0.92749999999999999</v>
      </c>
      <c r="GK104" s="49">
        <v>44627</v>
      </c>
      <c r="GL104" s="28" t="s">
        <v>350</v>
      </c>
      <c r="GM104" s="140">
        <f>[1]!i_dq_close(GM$2,GK104)</f>
        <v>4736.4718000000003</v>
      </c>
      <c r="GN104">
        <v>5.1150000000000002</v>
      </c>
      <c r="GQ104" s="49">
        <v>44613</v>
      </c>
      <c r="GR104" s="67" t="s">
        <v>348</v>
      </c>
      <c r="GS104" s="140">
        <f>[1]!i_dq_close(GS$2,GQ104)</f>
        <v>24170.07</v>
      </c>
      <c r="GT104">
        <v>1.0339</v>
      </c>
      <c r="GV104"/>
      <c r="GW104" s="49">
        <v>44613</v>
      </c>
      <c r="GX104" s="21" t="s">
        <v>348</v>
      </c>
      <c r="GY104" s="140">
        <f>[1]!i_dq_close(GY$2,GW104)</f>
        <v>5003.9387999999999</v>
      </c>
      <c r="GZ104">
        <v>2.5836000000000001</v>
      </c>
      <c r="HC104" s="49">
        <v>44602</v>
      </c>
      <c r="HD104" s="21" t="s">
        <v>348</v>
      </c>
      <c r="HE104" s="140">
        <f>[1]!i_dq_close(HE$2,HC104)</f>
        <v>5003.8545999999997</v>
      </c>
      <c r="HF104">
        <v>5.5</v>
      </c>
      <c r="HI104" s="49">
        <v>44571</v>
      </c>
      <c r="HJ104" s="141" t="s">
        <v>346</v>
      </c>
      <c r="HK104" s="140">
        <f>[1]!i_dq_close(HK$2,HI104)</f>
        <v>23746.54</v>
      </c>
      <c r="HL104">
        <v>0.92</v>
      </c>
      <c r="HO104" s="49">
        <v>44518</v>
      </c>
      <c r="HP104" s="20" t="s">
        <v>342</v>
      </c>
      <c r="HQ104" s="140">
        <f>[1]!i_dq_close(HQ$2,HO104)</f>
        <v>5209.4380000000001</v>
      </c>
      <c r="HR104">
        <v>1.4104000000000001</v>
      </c>
      <c r="HS104" s="33"/>
      <c r="HU104" s="49"/>
      <c r="HV104" s="20"/>
      <c r="HW104" s="140"/>
      <c r="HY104" s="33"/>
      <c r="IA104" s="49"/>
      <c r="IB104" s="20"/>
      <c r="IC104" s="140"/>
      <c r="IE104" s="33"/>
      <c r="IG104" s="49"/>
      <c r="IH104" s="20"/>
      <c r="II104" s="140"/>
      <c r="IK104" s="33"/>
      <c r="IM104" s="49"/>
      <c r="IN104" s="20"/>
      <c r="IO104" s="140"/>
      <c r="IQ104" s="33"/>
      <c r="IS104" s="49"/>
      <c r="IT104" s="20"/>
      <c r="IU104" s="140"/>
      <c r="IW104" s="33"/>
      <c r="IY104" s="49"/>
      <c r="IZ104" s="20"/>
      <c r="JA104" s="140"/>
      <c r="JC104" s="33"/>
      <c r="JE104" s="49"/>
      <c r="JF104" s="20"/>
      <c r="JG104" s="140"/>
      <c r="JI104" s="33"/>
      <c r="JK104" s="66"/>
      <c r="JL104" s="21"/>
      <c r="JM104" s="140"/>
      <c r="JN104" s="111"/>
      <c r="JQ104" s="66"/>
      <c r="JR104" s="21"/>
      <c r="JS104" s="140"/>
      <c r="JT104" s="111"/>
      <c r="JW104" s="66"/>
      <c r="JX104" s="21"/>
      <c r="JY104" s="140"/>
      <c r="JZ104" s="111"/>
      <c r="KC104" s="66"/>
      <c r="KD104" s="21"/>
      <c r="KE104" s="140"/>
      <c r="KF104" s="111"/>
      <c r="KI104" s="66"/>
      <c r="KJ104" s="21"/>
      <c r="KK104" s="140"/>
      <c r="KL104" s="111"/>
      <c r="KO104" s="66"/>
      <c r="KP104" s="21"/>
      <c r="KQ104" s="140"/>
      <c r="KR104" s="111"/>
      <c r="KU104" s="66"/>
      <c r="KV104" s="21"/>
      <c r="KW104" s="140"/>
      <c r="KX104" s="111"/>
      <c r="LA104" s="66"/>
      <c r="LB104" s="21"/>
      <c r="LC104" s="140"/>
      <c r="LD104" s="111"/>
      <c r="LG104" s="66"/>
      <c r="LH104" s="21"/>
      <c r="LI104" s="140"/>
      <c r="LJ104" s="111"/>
      <c r="LM104" s="66"/>
      <c r="LN104" s="21"/>
      <c r="LO104" s="140"/>
      <c r="LP104" s="111"/>
      <c r="LS104" s="66"/>
      <c r="LT104" s="21"/>
      <c r="LU104" s="140"/>
      <c r="LV104" s="111"/>
      <c r="LY104" s="66"/>
      <c r="LZ104" s="21"/>
      <c r="MA104" s="140"/>
      <c r="MB104" s="111"/>
      <c r="ME104" s="66"/>
      <c r="MF104" s="21"/>
      <c r="MG104" s="140"/>
      <c r="MH104" s="111"/>
      <c r="MK104" s="66"/>
      <c r="ML104" s="21"/>
      <c r="MM104" s="140"/>
      <c r="MN104" s="111"/>
      <c r="MQ104" s="66"/>
      <c r="MR104" s="21"/>
      <c r="MS104" s="140"/>
      <c r="MT104" s="111"/>
      <c r="MW104" s="66"/>
      <c r="MX104" s="21"/>
      <c r="MY104" s="140"/>
      <c r="MZ104" s="111"/>
      <c r="NC104" s="66"/>
      <c r="ND104" s="21"/>
      <c r="NE104" s="140"/>
      <c r="NF104" s="111"/>
      <c r="NI104" s="66"/>
      <c r="NJ104" s="21"/>
      <c r="NK104" s="140"/>
      <c r="NL104" s="111"/>
      <c r="NO104" s="66"/>
      <c r="NP104" s="21"/>
      <c r="NQ104" s="140"/>
      <c r="NR104" s="111"/>
      <c r="NU104" s="66"/>
      <c r="NV104" s="21"/>
      <c r="NW104" s="140"/>
      <c r="NX104" s="111"/>
      <c r="OA104" s="66"/>
      <c r="OB104" s="21"/>
      <c r="OC104" s="140"/>
      <c r="OD104" s="111"/>
      <c r="OG104" s="66"/>
      <c r="OH104" s="21"/>
      <c r="OI104" s="140"/>
      <c r="OJ104" s="111"/>
      <c r="OM104" s="66"/>
      <c r="ON104" s="21"/>
      <c r="OO104" s="140"/>
      <c r="OP104" s="111"/>
      <c r="OS104" s="66"/>
      <c r="OT104" s="21"/>
      <c r="OU104" s="140"/>
      <c r="OV104" s="111"/>
      <c r="OY104" s="66"/>
      <c r="OZ104" s="21"/>
      <c r="PA104" s="140"/>
      <c r="PB104" s="111"/>
    </row>
    <row r="105" spans="1:418">
      <c r="A105" s="52">
        <v>44013</v>
      </c>
      <c r="B105" s="52" t="s">
        <v>347</v>
      </c>
      <c r="C105" s="262">
        <f>[1]!i_dq_close(C$2,A105)</f>
        <v>4517.6908000000003</v>
      </c>
      <c r="D105" s="263">
        <v>1.3740000000000001</v>
      </c>
      <c r="E105" s="263"/>
      <c r="G105" s="49">
        <v>44676</v>
      </c>
      <c r="H105" s="28" t="s">
        <v>334</v>
      </c>
      <c r="I105" s="140">
        <f>[1]!i_dq_close(I$2,G105)</f>
        <v>0</v>
      </c>
      <c r="J105">
        <v>0.86399999999999999</v>
      </c>
      <c r="M105" s="66"/>
      <c r="N105" s="21"/>
      <c r="O105" s="140"/>
      <c r="P105" s="111"/>
      <c r="S105" s="66">
        <v>44943</v>
      </c>
      <c r="T105" s="21" t="s">
        <v>1626</v>
      </c>
      <c r="U105" s="140">
        <f>[1]!i_dq_close(U$2,S105)</f>
        <v>4466.5456000000004</v>
      </c>
      <c r="V105" s="111">
        <v>0.96709999999999996</v>
      </c>
      <c r="Y105" s="66">
        <v>44939</v>
      </c>
      <c r="Z105" s="21" t="s">
        <v>1626</v>
      </c>
      <c r="AA105" s="140">
        <f>[1]!i_dq_close(AA$2,Y105)</f>
        <v>401.69889999999998</v>
      </c>
      <c r="AB105" s="111">
        <v>1.1307</v>
      </c>
      <c r="AE105" s="66">
        <v>44923</v>
      </c>
      <c r="AF105" s="21" t="s">
        <v>1624</v>
      </c>
      <c r="AG105" s="140">
        <f>[1]!i_dq_close(AG$2,AE105)</f>
        <v>4201.9503000000004</v>
      </c>
      <c r="AH105" s="111">
        <v>2.4514999999999998</v>
      </c>
      <c r="AI105" s="45">
        <v>923488.94</v>
      </c>
      <c r="AK105" s="66">
        <v>44921</v>
      </c>
      <c r="AL105" s="21" t="s">
        <v>1624</v>
      </c>
      <c r="AM105" s="140">
        <f>[1]!i_dq_close(AM$2,AK105)</f>
        <v>4176.0355</v>
      </c>
      <c r="AN105" s="111">
        <v>0.98</v>
      </c>
      <c r="AO105" s="33">
        <v>1122964.6299999999</v>
      </c>
      <c r="AQ105" s="66">
        <v>44908</v>
      </c>
      <c r="AR105" s="21" t="s">
        <v>1624</v>
      </c>
      <c r="AS105" s="140">
        <f>[1]!i_dq_close(AS$2,AQ105)</f>
        <v>4309.5028000000002</v>
      </c>
      <c r="AT105" s="111">
        <v>1.9094</v>
      </c>
      <c r="AW105" s="66">
        <v>44903</v>
      </c>
      <c r="AX105" s="21" t="s">
        <v>1624</v>
      </c>
      <c r="AY105" s="140">
        <f>[1]!i_dq_close(AY$2,AW105)</f>
        <v>404.61509999999998</v>
      </c>
      <c r="AZ105" s="111">
        <v>0.97860000000000003</v>
      </c>
      <c r="BC105" s="66">
        <v>44903</v>
      </c>
      <c r="BD105" s="21" t="s">
        <v>1624</v>
      </c>
      <c r="BE105" s="140">
        <f>[1]!i_dq_close(BE$2,BC105)</f>
        <v>4331.9718999999996</v>
      </c>
      <c r="BF105" s="111">
        <v>1.0162</v>
      </c>
      <c r="BI105" s="66">
        <v>44888</v>
      </c>
      <c r="BJ105" s="21" t="s">
        <v>1630</v>
      </c>
      <c r="BK105" s="140">
        <f>[1]!i_dq_close(BK$2,BI105)</f>
        <v>4167.8986999999997</v>
      </c>
      <c r="BL105" s="111">
        <v>2.2170000000000001</v>
      </c>
      <c r="BO105" s="66">
        <v>44882</v>
      </c>
      <c r="BP105" s="21" t="s">
        <v>1630</v>
      </c>
      <c r="BQ105" s="140">
        <f>[1]!i_dq_close(BQ$2,BO105)</f>
        <v>4222.8145000000004</v>
      </c>
      <c r="BR105" s="111">
        <v>1.5920000000000001</v>
      </c>
      <c r="BU105" s="66">
        <v>44880</v>
      </c>
      <c r="BV105" s="21" t="s">
        <v>1630</v>
      </c>
      <c r="BW105" s="140">
        <f>[1]!i_dq_close(BW$2,BU105)</f>
        <v>407.45359999999999</v>
      </c>
      <c r="BX105" s="111">
        <v>1.135</v>
      </c>
      <c r="CA105" s="66">
        <v>44876</v>
      </c>
      <c r="CB105" s="21" t="s">
        <v>1630</v>
      </c>
      <c r="CC105" s="140">
        <f>[1]!i_dq_close(CC$2,CA105)</f>
        <v>4184.1625999999997</v>
      </c>
      <c r="CD105" s="111">
        <v>1.1735</v>
      </c>
      <c r="CG105" s="66">
        <v>44855</v>
      </c>
      <c r="CH105" s="21" t="s">
        <v>1621</v>
      </c>
      <c r="CI105" s="140">
        <f>[1]!i_dq_close(CI$2,CG105)</f>
        <v>4114.6516000000001</v>
      </c>
      <c r="CJ105" s="111">
        <v>1.4361999999999999</v>
      </c>
      <c r="CM105" s="66">
        <v>44845</v>
      </c>
      <c r="CN105" s="21" t="s">
        <v>1621</v>
      </c>
      <c r="CO105" s="140">
        <f>[1]!i_dq_close(CO$2,CM105)</f>
        <v>16832.36</v>
      </c>
      <c r="CP105" s="111">
        <v>0.9</v>
      </c>
      <c r="CS105" s="66">
        <v>44820</v>
      </c>
      <c r="CT105" s="21" t="s">
        <v>1622</v>
      </c>
      <c r="CU105" s="140">
        <f>[1]!i_dq_close(CU$2,CS105)</f>
        <v>410.16090000000003</v>
      </c>
      <c r="CV105" s="111">
        <v>1.0369999999999999</v>
      </c>
      <c r="CY105" s="66">
        <v>44813</v>
      </c>
      <c r="CZ105" s="21" t="s">
        <v>1622</v>
      </c>
      <c r="DA105" s="140">
        <f>[1]!i_dq_close(DA$2,CY105)</f>
        <v>4465.1010999999999</v>
      </c>
      <c r="DB105" s="111">
        <v>5.2361000000000004</v>
      </c>
      <c r="DE105" s="66">
        <v>44799</v>
      </c>
      <c r="DF105" s="21" t="s">
        <v>1623</v>
      </c>
      <c r="DG105" s="140">
        <f>[1]!i_dq_close(DG$2,DE105)</f>
        <v>4473.0267999999996</v>
      </c>
      <c r="DH105" s="111">
        <v>3.6389999999999998</v>
      </c>
      <c r="DK105" s="66">
        <v>44798</v>
      </c>
      <c r="DL105" s="21" t="s">
        <v>1623</v>
      </c>
      <c r="DM105" s="140">
        <f>[1]!i_dq_close(DM$2,DK105)</f>
        <v>4484.4516999999996</v>
      </c>
      <c r="DN105" s="111">
        <v>3.2427999999999999</v>
      </c>
      <c r="DQ105" s="66">
        <v>44796</v>
      </c>
      <c r="DR105" s="21" t="s">
        <v>1623</v>
      </c>
      <c r="DS105" s="140">
        <f>[1]!i_dq_close(DS$2,DQ105)</f>
        <v>427.03210000000001</v>
      </c>
      <c r="DT105" s="111">
        <v>2.1052</v>
      </c>
      <c r="DW105" s="66">
        <v>44792</v>
      </c>
      <c r="DX105" s="21" t="s">
        <v>1623</v>
      </c>
      <c r="DY105" s="140">
        <f>[1]!i_dq_close(DY$2,DW105)</f>
        <v>19773.03</v>
      </c>
      <c r="DZ105" s="111">
        <v>2.3639999999999999</v>
      </c>
      <c r="EC105" s="49">
        <v>44767</v>
      </c>
      <c r="ED105" s="21" t="s">
        <v>638</v>
      </c>
      <c r="EE105" s="140">
        <f>[1]!i_dq_close(EE$2,EC105)</f>
        <v>4546.8293000000003</v>
      </c>
      <c r="EF105">
        <v>1.216</v>
      </c>
      <c r="EI105" s="49">
        <v>44746</v>
      </c>
      <c r="EJ105" s="21" t="s">
        <v>638</v>
      </c>
      <c r="EK105" s="140">
        <f>[1]!i_dq_close(EK$2,EI105)</f>
        <v>21830.35</v>
      </c>
      <c r="EL105">
        <v>1.9379999999999999</v>
      </c>
      <c r="EO105" s="49">
        <v>44714</v>
      </c>
      <c r="EP105" s="28" t="s">
        <v>570</v>
      </c>
      <c r="EQ105" s="140">
        <f>[1]!i_dq_close(EQ$2,EO105)</f>
        <v>4418.9745999999996</v>
      </c>
      <c r="ER105">
        <v>0.94699999999999995</v>
      </c>
      <c r="EU105" s="49">
        <v>44706</v>
      </c>
      <c r="EV105" s="28" t="s">
        <v>535</v>
      </c>
      <c r="EW105" s="140">
        <f>[1]!i_dq_close(EW$2,EU105)</f>
        <v>4290.7759999999998</v>
      </c>
      <c r="EX105" s="48">
        <v>0.9597</v>
      </c>
      <c r="FA105" s="49">
        <v>44704</v>
      </c>
      <c r="FB105" s="28" t="s">
        <v>535</v>
      </c>
      <c r="FC105" s="140">
        <f>[1]!i_dq_close(FC$2,FA105)</f>
        <v>4370.1094000000003</v>
      </c>
      <c r="FD105">
        <v>0.89800000000000002</v>
      </c>
      <c r="FG105" s="49">
        <v>44699</v>
      </c>
      <c r="FH105" s="28" t="s">
        <v>345</v>
      </c>
      <c r="FI105" s="140">
        <f>[1]!i_dq_close(FI$2,FG105)</f>
        <v>4289.8078999999998</v>
      </c>
      <c r="FJ105">
        <v>1.0175000000000001</v>
      </c>
      <c r="FM105" s="49">
        <v>44697</v>
      </c>
      <c r="FN105" s="28" t="s">
        <v>345</v>
      </c>
      <c r="FO105" s="140">
        <f>[1]!i_dq_close(FO$2,FM105)</f>
        <v>4259.6260000000002</v>
      </c>
      <c r="FP105">
        <v>1.3267</v>
      </c>
      <c r="FS105" s="49">
        <v>44691</v>
      </c>
      <c r="FT105" s="28" t="s">
        <v>345</v>
      </c>
      <c r="FU105" s="140">
        <f>[1]!i_dq_close(FU$2,FS105)</f>
        <v>394.95319999999998</v>
      </c>
      <c r="FV105">
        <v>1.1917</v>
      </c>
      <c r="FY105" s="49">
        <v>44649</v>
      </c>
      <c r="FZ105" s="28" t="s">
        <v>350</v>
      </c>
      <c r="GA105" s="140">
        <f>[1]!i_dq_close(GA$2,FY105)</f>
        <v>4486.0407999999998</v>
      </c>
      <c r="GB105">
        <v>1.3481000000000001</v>
      </c>
      <c r="GE105" s="49">
        <v>44649</v>
      </c>
      <c r="GF105" s="28" t="s">
        <v>350</v>
      </c>
      <c r="GG105" s="140">
        <f>[1]!i_dq_close(GG$2,GE105)</f>
        <v>2948.5684999999999</v>
      </c>
      <c r="GH105">
        <v>0.9264</v>
      </c>
      <c r="GK105" s="49">
        <v>44628</v>
      </c>
      <c r="GL105" s="28" t="s">
        <v>350</v>
      </c>
      <c r="GM105" s="140">
        <f>[1]!i_dq_close(GM$2,GK105)</f>
        <v>4624.6763000000001</v>
      </c>
      <c r="GN105">
        <v>5.0629999999999997</v>
      </c>
      <c r="GQ105" s="49">
        <v>44614</v>
      </c>
      <c r="GR105" s="67" t="s">
        <v>348</v>
      </c>
      <c r="GS105" s="140">
        <f>[1]!i_dq_close(GS$2,GQ105)</f>
        <v>23520</v>
      </c>
      <c r="GT105">
        <v>1.0247999999999999</v>
      </c>
      <c r="GV105"/>
      <c r="GW105" s="49">
        <v>44614</v>
      </c>
      <c r="GX105" s="21" t="s">
        <v>348</v>
      </c>
      <c r="GY105" s="140">
        <f>[1]!i_dq_close(GY$2,GW105)</f>
        <v>4940.1639999999998</v>
      </c>
      <c r="GZ105">
        <v>2.5754999999999999</v>
      </c>
      <c r="HC105" s="49">
        <v>44603</v>
      </c>
      <c r="HD105" s="21" t="s">
        <v>348</v>
      </c>
      <c r="HE105" s="140">
        <f>[1]!i_dq_close(HE$2,HC105)</f>
        <v>4955.6099000000004</v>
      </c>
      <c r="HF105">
        <v>5.3879999999999999</v>
      </c>
      <c r="HI105" s="49">
        <v>44572</v>
      </c>
      <c r="HJ105" s="141" t="s">
        <v>346</v>
      </c>
      <c r="HK105" s="140">
        <f>[1]!i_dq_close(HK$2,HI105)</f>
        <v>23739.06</v>
      </c>
      <c r="HL105">
        <v>0.92400000000000004</v>
      </c>
      <c r="HO105" s="49">
        <v>44519</v>
      </c>
      <c r="HP105" s="20" t="s">
        <v>342</v>
      </c>
      <c r="HQ105" s="140">
        <f>[1]!i_dq_close(HQ$2,HO105)</f>
        <v>5267.4187000000002</v>
      </c>
      <c r="HR105">
        <v>1.4166000000000001</v>
      </c>
      <c r="HS105" s="33"/>
      <c r="HU105" s="49"/>
      <c r="HV105" s="20"/>
      <c r="HW105" s="140"/>
      <c r="HY105" s="33"/>
      <c r="IA105" s="49"/>
      <c r="IB105" s="20"/>
      <c r="IC105" s="140"/>
      <c r="IE105" s="33"/>
      <c r="IG105" s="49"/>
      <c r="IH105" s="20"/>
      <c r="II105" s="140"/>
      <c r="IK105" s="33"/>
      <c r="IM105" s="49"/>
      <c r="IN105" s="20"/>
      <c r="IO105" s="140"/>
      <c r="IQ105" s="33"/>
      <c r="IS105" s="49"/>
      <c r="IT105" s="20"/>
      <c r="IU105" s="140"/>
      <c r="IW105" s="33"/>
      <c r="IY105" s="49"/>
      <c r="IZ105" s="20"/>
      <c r="JA105" s="140"/>
      <c r="JC105" s="33"/>
      <c r="JE105" s="49"/>
      <c r="JF105" s="20"/>
      <c r="JG105" s="140"/>
      <c r="JI105" s="33"/>
      <c r="JK105" s="66"/>
      <c r="JL105" s="21"/>
      <c r="JM105" s="140"/>
      <c r="JN105" s="111"/>
      <c r="JQ105" s="66"/>
      <c r="JR105" s="21"/>
      <c r="JS105" s="140"/>
      <c r="JT105" s="111"/>
      <c r="JW105" s="66"/>
      <c r="JX105" s="21"/>
      <c r="JY105" s="140"/>
      <c r="JZ105" s="111"/>
      <c r="KC105" s="66"/>
      <c r="KD105" s="21"/>
      <c r="KE105" s="140"/>
      <c r="KF105" s="111"/>
      <c r="KI105" s="66"/>
      <c r="KJ105" s="21"/>
      <c r="KK105" s="140"/>
      <c r="KL105" s="111"/>
      <c r="KO105" s="66"/>
      <c r="KP105" s="21"/>
      <c r="KQ105" s="140"/>
      <c r="KR105" s="111"/>
      <c r="KU105" s="66"/>
      <c r="KV105" s="21"/>
      <c r="KW105" s="140"/>
      <c r="KX105" s="111"/>
      <c r="LA105" s="66"/>
      <c r="LB105" s="21"/>
      <c r="LC105" s="140"/>
      <c r="LD105" s="111"/>
      <c r="LG105" s="66"/>
      <c r="LH105" s="21"/>
      <c r="LI105" s="140"/>
      <c r="LJ105" s="111"/>
      <c r="LM105" s="66"/>
      <c r="LN105" s="21"/>
      <c r="LO105" s="140"/>
      <c r="LP105" s="111"/>
      <c r="LS105" s="66"/>
      <c r="LT105" s="21"/>
      <c r="LU105" s="140"/>
      <c r="LV105" s="111"/>
      <c r="LY105" s="66"/>
      <c r="LZ105" s="21"/>
      <c r="MA105" s="140"/>
      <c r="MB105" s="111"/>
      <c r="ME105" s="66"/>
      <c r="MF105" s="21"/>
      <c r="MG105" s="140"/>
      <c r="MH105" s="111"/>
      <c r="MK105" s="66"/>
      <c r="ML105" s="21"/>
      <c r="MM105" s="140"/>
      <c r="MN105" s="111"/>
      <c r="MQ105" s="66"/>
      <c r="MR105" s="21"/>
      <c r="MS105" s="140"/>
      <c r="MT105" s="111"/>
      <c r="MW105" s="66"/>
      <c r="MX105" s="21"/>
      <c r="MY105" s="140"/>
      <c r="MZ105" s="111"/>
      <c r="NC105" s="66"/>
      <c r="ND105" s="21"/>
      <c r="NE105" s="140"/>
      <c r="NF105" s="111"/>
      <c r="NI105" s="66"/>
      <c r="NJ105" s="21"/>
      <c r="NK105" s="140"/>
      <c r="NL105" s="111"/>
      <c r="NO105" s="66"/>
      <c r="NP105" s="21"/>
      <c r="NQ105" s="140"/>
      <c r="NR105" s="111"/>
      <c r="NU105" s="66"/>
      <c r="NV105" s="21"/>
      <c r="NW105" s="140"/>
      <c r="NX105" s="111"/>
      <c r="OA105" s="66"/>
      <c r="OB105" s="21"/>
      <c r="OC105" s="140"/>
      <c r="OD105" s="111"/>
      <c r="OG105" s="66"/>
      <c r="OH105" s="21"/>
      <c r="OI105" s="140"/>
      <c r="OJ105" s="111"/>
      <c r="OM105" s="66"/>
      <c r="ON105" s="21"/>
      <c r="OO105" s="140"/>
      <c r="OP105" s="111"/>
      <c r="OS105" s="66"/>
      <c r="OT105" s="21"/>
      <c r="OU105" s="140"/>
      <c r="OV105" s="111"/>
      <c r="OY105" s="66"/>
      <c r="OZ105" s="21"/>
      <c r="PA105" s="140"/>
      <c r="PB105" s="111"/>
    </row>
    <row r="106" spans="1:418">
      <c r="A106" s="52">
        <v>44014</v>
      </c>
      <c r="B106" s="52" t="s">
        <v>347</v>
      </c>
      <c r="C106" s="262">
        <f>[1]!i_dq_close(C$2,A106)</f>
        <v>4605.9548000000004</v>
      </c>
      <c r="D106" s="263">
        <v>1.383</v>
      </c>
      <c r="E106" s="263"/>
      <c r="G106" s="49">
        <v>44677</v>
      </c>
      <c r="H106" s="28" t="s">
        <v>334</v>
      </c>
      <c r="I106" s="140">
        <f>[1]!i_dq_close(I$2,G106)</f>
        <v>0</v>
      </c>
      <c r="J106">
        <v>0.84499999999999997</v>
      </c>
      <c r="M106" s="66"/>
      <c r="N106" s="21"/>
      <c r="O106" s="140"/>
      <c r="P106" s="111"/>
      <c r="S106" s="66">
        <v>44944</v>
      </c>
      <c r="T106" s="21" t="s">
        <v>1626</v>
      </c>
      <c r="U106" s="140">
        <f>[1]!i_dq_close(U$2,S106)</f>
        <v>4464.3689999999997</v>
      </c>
      <c r="V106" s="111">
        <v>0.96479999999999999</v>
      </c>
      <c r="Y106" s="66">
        <v>44942</v>
      </c>
      <c r="Z106" s="21" t="s">
        <v>1626</v>
      </c>
      <c r="AA106" s="140">
        <f>[1]!i_dq_close(AA$2,Y106)</f>
        <v>404.48110000000003</v>
      </c>
      <c r="AB106" s="111">
        <v>1.1391</v>
      </c>
      <c r="AE106" s="66">
        <v>44924</v>
      </c>
      <c r="AF106" s="21" t="s">
        <v>1624</v>
      </c>
      <c r="AG106" s="140">
        <f>[1]!i_dq_close(AG$2,AE106)</f>
        <v>4189.3071</v>
      </c>
      <c r="AH106" s="111">
        <v>2.4613999999999998</v>
      </c>
      <c r="AI106" s="45">
        <v>923488.94</v>
      </c>
      <c r="AK106" s="66">
        <v>44922</v>
      </c>
      <c r="AL106" s="21" t="s">
        <v>1624</v>
      </c>
      <c r="AM106" s="140">
        <f>[1]!i_dq_close(AM$2,AK106)</f>
        <v>4219.6733999999997</v>
      </c>
      <c r="AN106" s="111">
        <v>0.99299999999999999</v>
      </c>
      <c r="AO106" s="33">
        <v>1122964.6299999999</v>
      </c>
      <c r="AQ106" s="66">
        <v>44909</v>
      </c>
      <c r="AR106" s="21" t="s">
        <v>1624</v>
      </c>
      <c r="AS106" s="140">
        <f>[1]!i_dq_close(AS$2,AQ106)</f>
        <v>4312.3441999999995</v>
      </c>
      <c r="AT106" s="111">
        <v>1.9103000000000001</v>
      </c>
      <c r="AW106" s="66">
        <v>44904</v>
      </c>
      <c r="AX106" s="21" t="s">
        <v>1624</v>
      </c>
      <c r="AY106" s="140">
        <f>[1]!i_dq_close(AY$2,AW106)</f>
        <v>404.87920000000003</v>
      </c>
      <c r="AZ106" s="111">
        <v>0.97819999999999996</v>
      </c>
      <c r="BC106" s="66">
        <v>44904</v>
      </c>
      <c r="BD106" s="21" t="s">
        <v>1624</v>
      </c>
      <c r="BE106" s="140">
        <f>[1]!i_dq_close(BE$2,BC106)</f>
        <v>4364.9232000000002</v>
      </c>
      <c r="BF106" s="111">
        <v>1.0169999999999999</v>
      </c>
      <c r="BI106" s="66">
        <v>44889</v>
      </c>
      <c r="BJ106" s="21" t="s">
        <v>1630</v>
      </c>
      <c r="BK106" s="140">
        <f>[1]!i_dq_close(BK$2,BI106)</f>
        <v>4155.0478999999996</v>
      </c>
      <c r="BL106" s="111">
        <v>2.2189999999999999</v>
      </c>
      <c r="BO106" s="66">
        <v>44883</v>
      </c>
      <c r="BP106" s="21" t="s">
        <v>1630</v>
      </c>
      <c r="BQ106" s="140">
        <f>[1]!i_dq_close(BQ$2,BO106)</f>
        <v>4204.3148000000001</v>
      </c>
      <c r="BR106" s="111">
        <v>1.5880000000000001</v>
      </c>
      <c r="BU106" s="66">
        <v>44881</v>
      </c>
      <c r="BV106" s="21" t="s">
        <v>1630</v>
      </c>
      <c r="BW106" s="140">
        <f>[1]!i_dq_close(BW$2,BU106)</f>
        <v>403.40620000000001</v>
      </c>
      <c r="BX106" s="111">
        <v>1.1254</v>
      </c>
      <c r="CA106" s="66">
        <v>44879</v>
      </c>
      <c r="CB106" s="21" t="s">
        <v>1630</v>
      </c>
      <c r="CC106" s="140">
        <f>[1]!i_dq_close(CC$2,CA106)</f>
        <v>4187.0944</v>
      </c>
      <c r="CD106" s="111">
        <v>1.1735</v>
      </c>
      <c r="CG106" s="66">
        <v>44858</v>
      </c>
      <c r="CH106" s="21" t="s">
        <v>1621</v>
      </c>
      <c r="CI106" s="140">
        <f>[1]!i_dq_close(CI$2,CG106)</f>
        <v>4014.5981000000002</v>
      </c>
      <c r="CJ106" s="111">
        <v>1.4303999999999999</v>
      </c>
      <c r="CM106" s="66">
        <v>44846</v>
      </c>
      <c r="CN106" s="21" t="s">
        <v>1621</v>
      </c>
      <c r="CO106" s="140">
        <f>[1]!i_dq_close(CO$2,CM106)</f>
        <v>16701.03</v>
      </c>
      <c r="CP106" s="111">
        <v>0.90900000000000003</v>
      </c>
      <c r="CS106" s="66">
        <v>44823</v>
      </c>
      <c r="CT106" s="21" t="s">
        <v>1622</v>
      </c>
      <c r="CU106" s="140">
        <f>[1]!i_dq_close(CU$2,CS106)</f>
        <v>409.22129999999999</v>
      </c>
      <c r="CV106" s="111">
        <v>1.0329999999999999</v>
      </c>
      <c r="CY106" s="66">
        <v>44817</v>
      </c>
      <c r="CZ106" s="21" t="s">
        <v>1622</v>
      </c>
      <c r="DA106" s="140">
        <f>[1]!i_dq_close(DA$2,CY106)</f>
        <v>4476.2960999999996</v>
      </c>
      <c r="DB106" s="111">
        <v>5.2638999999999996</v>
      </c>
      <c r="DE106" s="66">
        <v>44802</v>
      </c>
      <c r="DF106" s="21" t="s">
        <v>1623</v>
      </c>
      <c r="DG106" s="140">
        <f>[1]!i_dq_close(DG$2,DE106)</f>
        <v>4460.4615999999996</v>
      </c>
      <c r="DH106" s="111">
        <v>3.629</v>
      </c>
      <c r="DK106" s="66">
        <v>44799</v>
      </c>
      <c r="DL106" s="21" t="s">
        <v>1623</v>
      </c>
      <c r="DM106" s="140">
        <f>[1]!i_dq_close(DM$2,DK106)</f>
        <v>4473.0267999999996</v>
      </c>
      <c r="DN106" s="111">
        <v>3.1410999999999998</v>
      </c>
      <c r="DQ106" s="66">
        <v>44797</v>
      </c>
      <c r="DR106" s="21" t="s">
        <v>1623</v>
      </c>
      <c r="DS106" s="140">
        <f>[1]!i_dq_close(DS$2,DQ106)</f>
        <v>420.9776</v>
      </c>
      <c r="DT106" s="111">
        <v>2.0697999999999999</v>
      </c>
      <c r="DW106" s="66">
        <v>44795</v>
      </c>
      <c r="DX106" s="21" t="s">
        <v>1623</v>
      </c>
      <c r="DY106" s="140">
        <f>[1]!i_dq_close(DY$2,DW106)</f>
        <v>19656.98</v>
      </c>
      <c r="DZ106" s="111">
        <v>2.379</v>
      </c>
      <c r="EC106" s="49">
        <v>44768</v>
      </c>
      <c r="ED106" s="21" t="s">
        <v>638</v>
      </c>
      <c r="EE106" s="140">
        <f>[1]!i_dq_close(EE$2,EC106)</f>
        <v>4587.6873999999998</v>
      </c>
      <c r="EF106">
        <v>1.2450000000000001</v>
      </c>
      <c r="EI106" s="49">
        <v>44747</v>
      </c>
      <c r="EJ106" s="21" t="s">
        <v>638</v>
      </c>
      <c r="EK106" s="140">
        <f>[1]!i_dq_close(EK$2,EI106)</f>
        <v>21853.07</v>
      </c>
      <c r="EL106">
        <v>1.9379999999999999</v>
      </c>
      <c r="EO106" s="49">
        <v>44718</v>
      </c>
      <c r="EP106" s="28" t="s">
        <v>570</v>
      </c>
      <c r="EQ106" s="140">
        <f>[1]!i_dq_close(EQ$2,EO106)</f>
        <v>4500.8329999999996</v>
      </c>
      <c r="ER106">
        <v>0.96299999999999997</v>
      </c>
      <c r="EU106" s="49">
        <v>44707</v>
      </c>
      <c r="EV106" s="28" t="s">
        <v>535</v>
      </c>
      <c r="EW106" s="140">
        <f>[1]!i_dq_close(EW$2,EU106)</f>
        <v>4310.6010999999999</v>
      </c>
      <c r="EX106">
        <v>0.96360000000000001</v>
      </c>
      <c r="FA106" s="49">
        <v>44705</v>
      </c>
      <c r="FB106" s="28" t="s">
        <v>535</v>
      </c>
      <c r="FC106" s="140">
        <f>[1]!i_dq_close(FC$2,FA106)</f>
        <v>4253.8715000000002</v>
      </c>
      <c r="FD106">
        <v>0.89600000000000002</v>
      </c>
      <c r="FG106" s="49">
        <v>44700</v>
      </c>
      <c r="FH106" s="28" t="s">
        <v>345</v>
      </c>
      <c r="FI106" s="140">
        <f>[1]!i_dq_close(FI$2,FG106)</f>
        <v>4303.2520000000004</v>
      </c>
      <c r="FJ106">
        <v>1.0184</v>
      </c>
      <c r="FM106" s="49">
        <v>44698</v>
      </c>
      <c r="FN106" s="28" t="s">
        <v>345</v>
      </c>
      <c r="FO106" s="140">
        <f>[1]!i_dq_close(FO$2,FM106)</f>
        <v>4304.5832</v>
      </c>
      <c r="FP106">
        <v>1.3403</v>
      </c>
      <c r="FS106" s="49">
        <v>44692</v>
      </c>
      <c r="FT106" s="28" t="s">
        <v>345</v>
      </c>
      <c r="FU106" s="140">
        <f>[1]!i_dq_close(FU$2,FS106)</f>
        <v>397.62169999999998</v>
      </c>
      <c r="FV106">
        <v>1.2056</v>
      </c>
      <c r="FY106" s="49">
        <v>44650</v>
      </c>
      <c r="FZ106" s="28" t="s">
        <v>350</v>
      </c>
      <c r="GA106" s="140">
        <f>[1]!i_dq_close(GA$2,FY106)</f>
        <v>4606.3418000000001</v>
      </c>
      <c r="GB106">
        <v>1.3728</v>
      </c>
      <c r="GE106" s="49">
        <v>44650</v>
      </c>
      <c r="GF106" s="28" t="s">
        <v>350</v>
      </c>
      <c r="GG106" s="140">
        <f>[1]!i_dq_close(GG$2,GE106)</f>
        <v>2972.3834000000002</v>
      </c>
      <c r="GH106">
        <v>0.93710000000000004</v>
      </c>
      <c r="GK106" s="49">
        <v>44629</v>
      </c>
      <c r="GL106" s="28" t="s">
        <v>350</v>
      </c>
      <c r="GM106" s="140">
        <f>[1]!i_dq_close(GM$2,GK106)</f>
        <v>4570.9339</v>
      </c>
      <c r="GN106">
        <v>5.0419999999999998</v>
      </c>
      <c r="GQ106" s="49">
        <v>44615</v>
      </c>
      <c r="GR106" s="67" t="s">
        <v>348</v>
      </c>
      <c r="GS106" s="140">
        <f>[1]!i_dq_close(GS$2,GQ106)</f>
        <v>23660.28</v>
      </c>
      <c r="GT106">
        <v>1.0246</v>
      </c>
      <c r="GV106"/>
      <c r="GW106" s="49">
        <v>44615</v>
      </c>
      <c r="GX106" s="21" t="s">
        <v>348</v>
      </c>
      <c r="GY106" s="140">
        <f>[1]!i_dq_close(GY$2,GW106)</f>
        <v>4998.2251999999999</v>
      </c>
      <c r="GZ106">
        <v>2.5865</v>
      </c>
      <c r="HC106" s="49">
        <v>44606</v>
      </c>
      <c r="HD106" s="21" t="s">
        <v>348</v>
      </c>
      <c r="HE106" s="140">
        <f>[1]!i_dq_close(HE$2,HC106)</f>
        <v>4906.1818999999996</v>
      </c>
      <c r="HF106">
        <v>5.4039999999999999</v>
      </c>
      <c r="HI106" s="49">
        <v>44573</v>
      </c>
      <c r="HJ106" s="141" t="s">
        <v>346</v>
      </c>
      <c r="HK106" s="140">
        <f>[1]!i_dq_close(HK$2,HI106)</f>
        <v>24402.17</v>
      </c>
      <c r="HL106">
        <v>0.93899999999999995</v>
      </c>
      <c r="HO106" s="49">
        <v>44522</v>
      </c>
      <c r="HP106" s="20" t="s">
        <v>342</v>
      </c>
      <c r="HQ106" s="140">
        <f>[1]!i_dq_close(HQ$2,HO106)</f>
        <v>5300.9228999999996</v>
      </c>
      <c r="HR106">
        <v>1.4158999999999999</v>
      </c>
      <c r="HS106" s="33"/>
      <c r="HU106" s="49"/>
      <c r="HV106" s="20"/>
      <c r="HW106" s="140"/>
      <c r="HY106" s="33"/>
      <c r="IA106" s="49"/>
      <c r="IB106" s="20"/>
      <c r="IC106" s="140"/>
      <c r="IE106" s="33"/>
      <c r="IG106" s="49"/>
      <c r="IH106" s="20"/>
      <c r="II106" s="140"/>
      <c r="IK106" s="33"/>
      <c r="IM106" s="49"/>
      <c r="IN106" s="20"/>
      <c r="IO106" s="140"/>
      <c r="IQ106" s="33"/>
      <c r="IS106" s="49"/>
      <c r="IT106" s="20"/>
      <c r="IU106" s="140"/>
      <c r="IW106" s="33"/>
      <c r="IY106" s="49"/>
      <c r="IZ106" s="20"/>
      <c r="JA106" s="140"/>
      <c r="JC106" s="33"/>
      <c r="JE106" s="49"/>
      <c r="JF106" s="20"/>
      <c r="JG106" s="140"/>
      <c r="JI106" s="33"/>
      <c r="JK106" s="66"/>
      <c r="JL106" s="21"/>
      <c r="JM106" s="140"/>
      <c r="JN106" s="111"/>
      <c r="JQ106" s="66"/>
      <c r="JR106" s="21"/>
      <c r="JS106" s="140"/>
      <c r="JT106" s="111"/>
      <c r="JW106" s="66"/>
      <c r="JX106" s="21"/>
      <c r="JY106" s="140"/>
      <c r="JZ106" s="111"/>
      <c r="KC106" s="66"/>
      <c r="KD106" s="21"/>
      <c r="KE106" s="140"/>
      <c r="KF106" s="111"/>
      <c r="KI106" s="66"/>
      <c r="KJ106" s="21"/>
      <c r="KK106" s="140"/>
      <c r="KL106" s="111"/>
      <c r="KO106" s="66"/>
      <c r="KP106" s="21"/>
      <c r="KQ106" s="140"/>
      <c r="KR106" s="111"/>
      <c r="KU106" s="66"/>
      <c r="KV106" s="21"/>
      <c r="KW106" s="140"/>
      <c r="KX106" s="111"/>
      <c r="LA106" s="66"/>
      <c r="LB106" s="21"/>
      <c r="LC106" s="140"/>
      <c r="LD106" s="111"/>
      <c r="LG106" s="66"/>
      <c r="LH106" s="21"/>
      <c r="LI106" s="140"/>
      <c r="LJ106" s="111"/>
      <c r="LM106" s="66"/>
      <c r="LN106" s="21"/>
      <c r="LO106" s="140"/>
      <c r="LP106" s="111"/>
      <c r="LS106" s="66"/>
      <c r="LT106" s="21"/>
      <c r="LU106" s="140"/>
      <c r="LV106" s="111"/>
      <c r="LY106" s="66"/>
      <c r="LZ106" s="21"/>
      <c r="MA106" s="140"/>
      <c r="MB106" s="111"/>
      <c r="ME106" s="66"/>
      <c r="MF106" s="21"/>
      <c r="MG106" s="140"/>
      <c r="MH106" s="111"/>
      <c r="MK106" s="66"/>
      <c r="ML106" s="21"/>
      <c r="MM106" s="140"/>
      <c r="MN106" s="111"/>
      <c r="MQ106" s="66"/>
      <c r="MR106" s="21"/>
      <c r="MS106" s="140"/>
      <c r="MT106" s="111"/>
      <c r="MW106" s="66"/>
      <c r="MX106" s="21"/>
      <c r="MY106" s="140"/>
      <c r="MZ106" s="111"/>
      <c r="NC106" s="66"/>
      <c r="ND106" s="21"/>
      <c r="NE106" s="140"/>
      <c r="NF106" s="111"/>
      <c r="NI106" s="66"/>
      <c r="NJ106" s="21"/>
      <c r="NK106" s="140"/>
      <c r="NL106" s="111"/>
      <c r="NO106" s="66"/>
      <c r="NP106" s="21"/>
      <c r="NQ106" s="140"/>
      <c r="NR106" s="111"/>
      <c r="NU106" s="66"/>
      <c r="NV106" s="21"/>
      <c r="NW106" s="140"/>
      <c r="NX106" s="111"/>
      <c r="OA106" s="66"/>
      <c r="OB106" s="21"/>
      <c r="OC106" s="140"/>
      <c r="OD106" s="111"/>
      <c r="OG106" s="66"/>
      <c r="OH106" s="21"/>
      <c r="OI106" s="140"/>
      <c r="OJ106" s="111"/>
      <c r="OM106" s="66"/>
      <c r="ON106" s="21"/>
      <c r="OO106" s="140"/>
      <c r="OP106" s="111"/>
      <c r="OS106" s="66"/>
      <c r="OT106" s="21"/>
      <c r="OU106" s="140"/>
      <c r="OV106" s="111"/>
      <c r="OY106" s="66"/>
      <c r="OZ106" s="21"/>
      <c r="PA106" s="140"/>
      <c r="PB106" s="111"/>
    </row>
    <row r="107" spans="1:418">
      <c r="A107" s="52">
        <v>44015</v>
      </c>
      <c r="B107" s="52" t="s">
        <v>347</v>
      </c>
      <c r="C107" s="262">
        <f>[1]!i_dq_close(C$2,A107)</f>
        <v>4687.5204999999996</v>
      </c>
      <c r="D107" s="263">
        <v>1.387</v>
      </c>
      <c r="E107" s="263"/>
      <c r="G107" s="49">
        <v>44678</v>
      </c>
      <c r="H107" s="28" t="s">
        <v>334</v>
      </c>
      <c r="I107" s="140">
        <f>[1]!i_dq_close(I$2,G107)</f>
        <v>0</v>
      </c>
      <c r="J107">
        <v>0.86399999999999999</v>
      </c>
      <c r="M107" s="66"/>
      <c r="N107" s="21"/>
      <c r="O107" s="140"/>
      <c r="P107" s="111"/>
      <c r="S107" s="66">
        <v>44945</v>
      </c>
      <c r="T107" s="21" t="s">
        <v>1626</v>
      </c>
      <c r="U107" s="140">
        <f>[1]!i_dq_close(U$2,S107)</f>
        <v>4494.8031000000001</v>
      </c>
      <c r="V107" s="111">
        <v>0.96779999999999999</v>
      </c>
      <c r="Y107" s="66">
        <v>44943</v>
      </c>
      <c r="Z107" s="21" t="s">
        <v>1626</v>
      </c>
      <c r="AA107" s="140">
        <f>[1]!i_dq_close(AA$2,Y107)</f>
        <v>405.93790000000001</v>
      </c>
      <c r="AB107" s="111">
        <v>1.1404000000000001</v>
      </c>
      <c r="AE107" s="66">
        <v>44925</v>
      </c>
      <c r="AF107" s="21" t="s">
        <v>1624</v>
      </c>
      <c r="AG107" s="140">
        <f>[1]!i_dq_close(AG$2,AE107)</f>
        <v>4202.6813000000002</v>
      </c>
      <c r="AH107" s="111">
        <v>2.4592999999999998</v>
      </c>
      <c r="AI107" s="45">
        <v>923488.94</v>
      </c>
      <c r="AK107" s="66">
        <v>44923</v>
      </c>
      <c r="AL107" s="21" t="s">
        <v>1624</v>
      </c>
      <c r="AM107" s="140">
        <f>[1]!i_dq_close(AM$2,AK107)</f>
        <v>4201.9503000000004</v>
      </c>
      <c r="AN107" s="111">
        <v>0.98899999999999999</v>
      </c>
      <c r="AO107" s="33">
        <v>1122964.6299999999</v>
      </c>
      <c r="AQ107" s="66">
        <v>44910</v>
      </c>
      <c r="AR107" s="21" t="s">
        <v>1624</v>
      </c>
      <c r="AS107" s="140">
        <f>[1]!i_dq_close(AS$2,AQ107)</f>
        <v>4311.0010000000002</v>
      </c>
      <c r="AT107" s="111">
        <v>1.9114</v>
      </c>
      <c r="AW107" s="66">
        <v>44907</v>
      </c>
      <c r="AX107" s="21" t="s">
        <v>1624</v>
      </c>
      <c r="AY107" s="140">
        <f>[1]!i_dq_close(AY$2,AW107)</f>
        <v>403.2482</v>
      </c>
      <c r="AZ107" s="111">
        <v>0.98080000000000001</v>
      </c>
      <c r="BC107" s="66">
        <v>44907</v>
      </c>
      <c r="BD107" s="21" t="s">
        <v>1624</v>
      </c>
      <c r="BE107" s="140">
        <f>[1]!i_dq_close(BE$2,BC107)</f>
        <v>4321.8283000000001</v>
      </c>
      <c r="BF107" s="111">
        <v>1.0130999999999999</v>
      </c>
      <c r="BI107" s="66">
        <v>44890</v>
      </c>
      <c r="BJ107" s="21" t="s">
        <v>1630</v>
      </c>
      <c r="BK107" s="140">
        <f>[1]!i_dq_close(BK$2,BI107)</f>
        <v>4164.7946000000002</v>
      </c>
      <c r="BL107" s="111">
        <v>2.2229999999999999</v>
      </c>
      <c r="BO107" s="66">
        <v>44886</v>
      </c>
      <c r="BP107" s="21" t="s">
        <v>1630</v>
      </c>
      <c r="BQ107" s="140">
        <f>[1]!i_dq_close(BQ$2,BO107)</f>
        <v>4177.4961999999996</v>
      </c>
      <c r="BR107" s="111">
        <v>1.5840000000000001</v>
      </c>
      <c r="BU107" s="66">
        <v>44882</v>
      </c>
      <c r="BV107" s="21" t="s">
        <v>1630</v>
      </c>
      <c r="BW107" s="140">
        <f>[1]!i_dq_close(BW$2,BU107)</f>
        <v>399.6884</v>
      </c>
      <c r="BX107" s="111">
        <v>1.1134999999999999</v>
      </c>
      <c r="CA107" s="66">
        <v>44880</v>
      </c>
      <c r="CB107" s="21" t="s">
        <v>1630</v>
      </c>
      <c r="CC107" s="140">
        <f>[1]!i_dq_close(CC$2,CA107)</f>
        <v>4264.8360000000002</v>
      </c>
      <c r="CD107" s="111">
        <v>1.1888000000000001</v>
      </c>
      <c r="CG107" s="66">
        <v>44859</v>
      </c>
      <c r="CH107" s="21" t="s">
        <v>1621</v>
      </c>
      <c r="CI107" s="140">
        <f>[1]!i_dq_close(CI$2,CG107)</f>
        <v>4004.9411</v>
      </c>
      <c r="CJ107" s="111">
        <v>1.4221999999999999</v>
      </c>
      <c r="CM107" s="66">
        <v>44847</v>
      </c>
      <c r="CN107" s="21" t="s">
        <v>1621</v>
      </c>
      <c r="CO107" s="140">
        <f>[1]!i_dq_close(CO$2,CM107)</f>
        <v>16389.11</v>
      </c>
      <c r="CP107" s="111">
        <v>0.91400000000000003</v>
      </c>
      <c r="CS107" s="66">
        <v>44824</v>
      </c>
      <c r="CT107" s="21" t="s">
        <v>1622</v>
      </c>
      <c r="CU107" s="140">
        <f>[1]!i_dq_close(CU$2,CS107)</f>
        <v>410.65890000000002</v>
      </c>
      <c r="CV107" s="111">
        <v>1.0369999999999999</v>
      </c>
      <c r="CY107" s="66">
        <v>44818</v>
      </c>
      <c r="CZ107" s="21" t="s">
        <v>1622</v>
      </c>
      <c r="DA107" s="140">
        <f>[1]!i_dq_close(DA$2,CY107)</f>
        <v>4429.9755999999998</v>
      </c>
      <c r="DB107" s="111">
        <v>5.2397999999999998</v>
      </c>
      <c r="DE107" s="66">
        <v>44803</v>
      </c>
      <c r="DF107" s="21" t="s">
        <v>1623</v>
      </c>
      <c r="DG107" s="140">
        <f>[1]!i_dq_close(DG$2,DE107)</f>
        <v>4444.9031999999997</v>
      </c>
      <c r="DH107" s="111">
        <v>3.621</v>
      </c>
      <c r="DK107" s="66">
        <v>44802</v>
      </c>
      <c r="DL107" s="21" t="s">
        <v>1623</v>
      </c>
      <c r="DM107" s="140">
        <f>[1]!i_dq_close(DM$2,DK107)</f>
        <v>4460.4615999999996</v>
      </c>
      <c r="DN107" s="111">
        <v>3.1796000000000002</v>
      </c>
      <c r="DQ107" s="66">
        <v>44798</v>
      </c>
      <c r="DR107" s="21" t="s">
        <v>1623</v>
      </c>
      <c r="DS107" s="140">
        <f>[1]!i_dq_close(DS$2,DQ107)</f>
        <v>419.48570000000001</v>
      </c>
      <c r="DT107" s="111">
        <v>2.0476999999999999</v>
      </c>
      <c r="DW107" s="66">
        <v>44796</v>
      </c>
      <c r="DX107" s="21" t="s">
        <v>1623</v>
      </c>
      <c r="DY107" s="140">
        <f>[1]!i_dq_close(DY$2,DW107)</f>
        <v>19503.25</v>
      </c>
      <c r="DZ107" s="111">
        <v>2.4140000000000001</v>
      </c>
      <c r="EC107" s="49">
        <v>44769</v>
      </c>
      <c r="ED107" s="21" t="s">
        <v>638</v>
      </c>
      <c r="EE107" s="140">
        <f>[1]!i_dq_close(EE$2,EC107)</f>
        <v>4574.9247999999998</v>
      </c>
      <c r="EF107">
        <v>1.2430000000000001</v>
      </c>
      <c r="EI107" s="49">
        <v>44748</v>
      </c>
      <c r="EJ107" s="21" t="s">
        <v>638</v>
      </c>
      <c r="EK107" s="140">
        <f>[1]!i_dq_close(EK$2,EI107)</f>
        <v>21586.66</v>
      </c>
      <c r="EL107">
        <v>1.9239999999999999</v>
      </c>
      <c r="EO107" s="49">
        <v>44719</v>
      </c>
      <c r="EP107" s="28" t="s">
        <v>570</v>
      </c>
      <c r="EQ107" s="140">
        <f>[1]!i_dq_close(EQ$2,EO107)</f>
        <v>4511.3995000000004</v>
      </c>
      <c r="ER107">
        <v>0.96499999999999997</v>
      </c>
      <c r="EU107" s="49">
        <v>44708</v>
      </c>
      <c r="EV107" s="28" t="s">
        <v>535</v>
      </c>
      <c r="EW107" s="140">
        <f>[1]!i_dq_close(EW$2,EU107)</f>
        <v>4315.357</v>
      </c>
      <c r="EX107">
        <v>0.96260000000000001</v>
      </c>
      <c r="FA107" s="49">
        <v>44706</v>
      </c>
      <c r="FB107" s="28" t="s">
        <v>535</v>
      </c>
      <c r="FC107" s="140">
        <f>[1]!i_dq_close(FC$2,FA107)</f>
        <v>4290.7759999999998</v>
      </c>
      <c r="FD107">
        <v>0.89600000000000002</v>
      </c>
      <c r="FG107" s="49">
        <v>44701</v>
      </c>
      <c r="FH107" s="28" t="s">
        <v>345</v>
      </c>
      <c r="FI107" s="140">
        <f>[1]!i_dq_close(FI$2,FG107)</f>
        <v>4383.2093999999997</v>
      </c>
      <c r="FJ107">
        <v>1.0198</v>
      </c>
      <c r="FM107" s="49">
        <v>44699</v>
      </c>
      <c r="FN107" s="28" t="s">
        <v>345</v>
      </c>
      <c r="FO107" s="140">
        <f>[1]!i_dq_close(FO$2,FM107)</f>
        <v>4289.8078999999998</v>
      </c>
      <c r="FP107">
        <v>1.3406</v>
      </c>
      <c r="FS107" s="49">
        <v>44693</v>
      </c>
      <c r="FT107" s="28" t="s">
        <v>345</v>
      </c>
      <c r="FU107" s="140">
        <f>[1]!i_dq_close(FU$2,FS107)</f>
        <v>397.50850000000003</v>
      </c>
      <c r="FV107">
        <v>1.2087000000000001</v>
      </c>
      <c r="FY107" s="49">
        <v>44651</v>
      </c>
      <c r="FZ107" s="28" t="s">
        <v>350</v>
      </c>
      <c r="GA107" s="140">
        <f>[1]!i_dq_close(GA$2,FY107)</f>
        <v>4571.2411000000002</v>
      </c>
      <c r="GB107">
        <v>1.3638999999999999</v>
      </c>
      <c r="GE107" s="49">
        <v>44651</v>
      </c>
      <c r="GF107" s="28" t="s">
        <v>350</v>
      </c>
      <c r="GG107" s="140">
        <f>[1]!i_dq_close(GG$2,GE107)</f>
        <v>2966.4254999999998</v>
      </c>
      <c r="GH107">
        <v>0.93630000000000002</v>
      </c>
      <c r="GK107" s="49">
        <v>44630</v>
      </c>
      <c r="GL107" s="28" t="s">
        <v>350</v>
      </c>
      <c r="GM107" s="140">
        <f>[1]!i_dq_close(GM$2,GK107)</f>
        <v>4644.6122999999998</v>
      </c>
      <c r="GN107">
        <v>5.0960000000000001</v>
      </c>
      <c r="GQ107" s="49">
        <v>44616</v>
      </c>
      <c r="GR107" s="67" t="s">
        <v>348</v>
      </c>
      <c r="GS107" s="140">
        <f>[1]!i_dq_close(GS$2,GQ107)</f>
        <v>22901.56</v>
      </c>
      <c r="GT107">
        <v>1.0047999999999999</v>
      </c>
      <c r="GV107"/>
      <c r="GW107" s="49">
        <v>44616</v>
      </c>
      <c r="GX107" s="21" t="s">
        <v>348</v>
      </c>
      <c r="GY107" s="140">
        <f>[1]!i_dq_close(GY$2,GW107)</f>
        <v>4899.8710000000001</v>
      </c>
      <c r="GZ107">
        <v>2.5638000000000001</v>
      </c>
      <c r="HC107" s="49">
        <v>44607</v>
      </c>
      <c r="HD107" s="21" t="s">
        <v>348</v>
      </c>
      <c r="HE107" s="140">
        <f>[1]!i_dq_close(HE$2,HC107)</f>
        <v>4957.2093000000004</v>
      </c>
      <c r="HF107">
        <v>5.569</v>
      </c>
      <c r="HI107" s="49">
        <v>44574</v>
      </c>
      <c r="HJ107" s="141" t="s">
        <v>346</v>
      </c>
      <c r="HK107" s="140">
        <f>[1]!i_dq_close(HK$2,HI107)</f>
        <v>24429.77</v>
      </c>
      <c r="HL107">
        <v>0.92200000000000004</v>
      </c>
      <c r="HO107" s="49">
        <v>44523</v>
      </c>
      <c r="HP107" s="20" t="s">
        <v>342</v>
      </c>
      <c r="HQ107" s="140">
        <f>[1]!i_dq_close(HQ$2,HO107)</f>
        <v>5302.8275000000003</v>
      </c>
      <c r="HR107">
        <v>1.4229000000000001</v>
      </c>
      <c r="HS107" s="33"/>
      <c r="HU107" s="49"/>
      <c r="HV107" s="20"/>
      <c r="HW107" s="140"/>
      <c r="HY107" s="33"/>
      <c r="IA107" s="49"/>
      <c r="IB107" s="20"/>
      <c r="IC107" s="140"/>
      <c r="IE107" s="33"/>
      <c r="IG107" s="49"/>
      <c r="IH107" s="20"/>
      <c r="II107" s="140"/>
      <c r="IK107" s="33"/>
      <c r="IM107" s="49"/>
      <c r="IN107" s="20"/>
      <c r="IO107" s="140"/>
      <c r="IQ107" s="33"/>
      <c r="IS107" s="49"/>
      <c r="IT107" s="20"/>
      <c r="IU107" s="140"/>
      <c r="IW107" s="33"/>
      <c r="IY107" s="49"/>
      <c r="IZ107" s="20"/>
      <c r="JA107" s="140"/>
      <c r="JC107" s="33"/>
      <c r="JE107" s="49"/>
      <c r="JF107" s="20"/>
      <c r="JG107" s="140"/>
      <c r="JI107" s="33"/>
      <c r="JK107" s="66"/>
      <c r="JL107" s="21"/>
      <c r="JM107" s="140"/>
      <c r="JN107" s="111"/>
      <c r="JQ107" s="66"/>
      <c r="JR107" s="21"/>
      <c r="JS107" s="140"/>
      <c r="JT107" s="111"/>
      <c r="JW107" s="66"/>
      <c r="JX107" s="21"/>
      <c r="JY107" s="140"/>
      <c r="JZ107" s="111"/>
      <c r="KC107" s="66"/>
      <c r="KD107" s="21"/>
      <c r="KE107" s="140"/>
      <c r="KF107" s="111"/>
      <c r="KI107" s="66"/>
      <c r="KJ107" s="21"/>
      <c r="KK107" s="140"/>
      <c r="KL107" s="111"/>
      <c r="KO107" s="66"/>
      <c r="KP107" s="21"/>
      <c r="KQ107" s="140"/>
      <c r="KR107" s="111"/>
      <c r="KU107" s="66"/>
      <c r="KV107" s="21"/>
      <c r="KW107" s="140"/>
      <c r="KX107" s="111"/>
      <c r="LA107" s="66"/>
      <c r="LB107" s="21"/>
      <c r="LC107" s="140"/>
      <c r="LD107" s="111"/>
      <c r="LG107" s="66"/>
      <c r="LH107" s="21"/>
      <c r="LI107" s="140"/>
      <c r="LJ107" s="111"/>
      <c r="LM107" s="66"/>
      <c r="LN107" s="21"/>
      <c r="LO107" s="140"/>
      <c r="LP107" s="111"/>
      <c r="LS107" s="66"/>
      <c r="LT107" s="21"/>
      <c r="LU107" s="140"/>
      <c r="LV107" s="111"/>
      <c r="LY107" s="66"/>
      <c r="LZ107" s="21"/>
      <c r="MA107" s="140"/>
      <c r="MB107" s="111"/>
      <c r="ME107" s="66"/>
      <c r="MF107" s="21"/>
      <c r="MG107" s="140"/>
      <c r="MH107" s="111"/>
      <c r="MK107" s="66"/>
      <c r="ML107" s="21"/>
      <c r="MM107" s="140"/>
      <c r="MN107" s="111"/>
      <c r="MQ107" s="66"/>
      <c r="MR107" s="21"/>
      <c r="MS107" s="140"/>
      <c r="MT107" s="111"/>
      <c r="MW107" s="66"/>
      <c r="MX107" s="21"/>
      <c r="MY107" s="140"/>
      <c r="MZ107" s="111"/>
      <c r="NC107" s="66"/>
      <c r="ND107" s="21"/>
      <c r="NE107" s="140"/>
      <c r="NF107" s="111"/>
      <c r="NI107" s="66"/>
      <c r="NJ107" s="21"/>
      <c r="NK107" s="140"/>
      <c r="NL107" s="111"/>
      <c r="NO107" s="66"/>
      <c r="NP107" s="21"/>
      <c r="NQ107" s="140"/>
      <c r="NR107" s="111"/>
      <c r="NU107" s="66"/>
      <c r="NV107" s="21"/>
      <c r="NW107" s="140"/>
      <c r="NX107" s="111"/>
      <c r="OA107" s="66"/>
      <c r="OB107" s="21"/>
      <c r="OC107" s="140"/>
      <c r="OD107" s="111"/>
      <c r="OG107" s="66"/>
      <c r="OH107" s="21"/>
      <c r="OI107" s="140"/>
      <c r="OJ107" s="111"/>
      <c r="OM107" s="66"/>
      <c r="ON107" s="21"/>
      <c r="OO107" s="140"/>
      <c r="OP107" s="111"/>
      <c r="OS107" s="66"/>
      <c r="OT107" s="21"/>
      <c r="OU107" s="140"/>
      <c r="OV107" s="111"/>
      <c r="OY107" s="66"/>
      <c r="OZ107" s="21"/>
      <c r="PA107" s="140"/>
      <c r="PB107" s="111"/>
    </row>
    <row r="108" spans="1:418">
      <c r="A108" s="52">
        <v>44018</v>
      </c>
      <c r="B108" s="52" t="s">
        <v>347</v>
      </c>
      <c r="C108" s="262">
        <f>[1]!i_dq_close(C$2,A108)</f>
        <v>4935.326</v>
      </c>
      <c r="D108" s="263">
        <v>1.4079999999999999</v>
      </c>
      <c r="E108" s="263"/>
      <c r="G108" s="49">
        <v>44679</v>
      </c>
      <c r="H108" s="28" t="s">
        <v>334</v>
      </c>
      <c r="I108" s="140">
        <f>[1]!i_dq_close(I$2,G108)</f>
        <v>0</v>
      </c>
      <c r="J108">
        <v>0.873</v>
      </c>
      <c r="M108" s="66"/>
      <c r="N108" s="21"/>
      <c r="O108" s="140"/>
      <c r="P108" s="111"/>
      <c r="S108" s="66">
        <v>44946</v>
      </c>
      <c r="T108" s="21" t="s">
        <v>1626</v>
      </c>
      <c r="U108" s="140">
        <f>[1]!i_dq_close(U$2,S108)</f>
        <v>4524.0456999999997</v>
      </c>
      <c r="V108" s="111">
        <v>0.9698</v>
      </c>
      <c r="Y108" s="66">
        <v>44944</v>
      </c>
      <c r="Z108" s="21" t="s">
        <v>1626</v>
      </c>
      <c r="AA108" s="140">
        <f>[1]!i_dq_close(AA$2,Y108)</f>
        <v>406.96390000000002</v>
      </c>
      <c r="AB108" s="111">
        <v>1.1458999999999999</v>
      </c>
      <c r="AE108" s="66">
        <v>44929</v>
      </c>
      <c r="AF108" s="21" t="s">
        <v>346</v>
      </c>
      <c r="AG108" s="140">
        <f>[1]!i_dq_close(AG$2,AE108)</f>
        <v>4232.5133999999998</v>
      </c>
      <c r="AH108" s="111">
        <v>2.4781</v>
      </c>
      <c r="AI108" s="45"/>
      <c r="AK108" s="66">
        <v>44924</v>
      </c>
      <c r="AL108" s="21" t="s">
        <v>1624</v>
      </c>
      <c r="AM108" s="140">
        <f>[1]!i_dq_close(AM$2,AK108)</f>
        <v>4189.3071</v>
      </c>
      <c r="AN108" s="111">
        <v>0.98399999999999999</v>
      </c>
      <c r="AO108" s="33">
        <v>1122964.6299999999</v>
      </c>
      <c r="AQ108" s="66">
        <v>44911</v>
      </c>
      <c r="AR108" s="21" t="s">
        <v>1624</v>
      </c>
      <c r="AS108" s="140">
        <f>[1]!i_dq_close(AS$2,AQ108)</f>
        <v>4307.5222999999996</v>
      </c>
      <c r="AT108" s="111">
        <v>1.9113</v>
      </c>
      <c r="AW108" s="66">
        <v>44908</v>
      </c>
      <c r="AX108" s="21" t="s">
        <v>1624</v>
      </c>
      <c r="AY108" s="140">
        <f>[1]!i_dq_close(AY$2,AW108)</f>
        <v>400.32560000000001</v>
      </c>
      <c r="AZ108" s="111">
        <v>0.97960000000000003</v>
      </c>
      <c r="BC108" s="66">
        <v>44908</v>
      </c>
      <c r="BD108" s="21" t="s">
        <v>1624</v>
      </c>
      <c r="BE108" s="140">
        <f>[1]!i_dq_close(BE$2,BC108)</f>
        <v>4309.5028000000002</v>
      </c>
      <c r="BF108" s="111">
        <v>1.0105999999999999</v>
      </c>
      <c r="BI108" s="66">
        <v>44893</v>
      </c>
      <c r="BJ108" s="21" t="s">
        <v>1630</v>
      </c>
      <c r="BK108" s="140">
        <f>[1]!i_dq_close(BK$2,BI108)</f>
        <v>4124.2883000000002</v>
      </c>
      <c r="BL108" s="111">
        <v>2.2189999999999999</v>
      </c>
      <c r="BO108" s="66">
        <v>44887</v>
      </c>
      <c r="BP108" s="21" t="s">
        <v>1630</v>
      </c>
      <c r="BQ108" s="140">
        <f>[1]!i_dq_close(BQ$2,BO108)</f>
        <v>4166.4138000000003</v>
      </c>
      <c r="BR108" s="111">
        <v>1.57</v>
      </c>
      <c r="BU108" s="66">
        <v>44883</v>
      </c>
      <c r="BV108" s="21" t="s">
        <v>1630</v>
      </c>
      <c r="BW108" s="140">
        <f>[1]!i_dq_close(BW$2,BU108)</f>
        <v>398.24560000000002</v>
      </c>
      <c r="BX108" s="111">
        <v>1.109</v>
      </c>
      <c r="CA108" s="66">
        <v>44881</v>
      </c>
      <c r="CB108" s="21" t="s">
        <v>1630</v>
      </c>
      <c r="CC108" s="140">
        <f>[1]!i_dq_close(CC$2,CA108)</f>
        <v>4233.2835999999998</v>
      </c>
      <c r="CD108" s="111">
        <v>1.1839999999999999</v>
      </c>
      <c r="CG108" s="66">
        <v>44860</v>
      </c>
      <c r="CH108" s="21" t="s">
        <v>1621</v>
      </c>
      <c r="CI108" s="140">
        <f>[1]!i_dq_close(CI$2,CG108)</f>
        <v>4047.0933</v>
      </c>
      <c r="CJ108" s="111">
        <v>1.4366000000000001</v>
      </c>
      <c r="CM108" s="66">
        <v>44848</v>
      </c>
      <c r="CN108" s="21" t="s">
        <v>1621</v>
      </c>
      <c r="CO108" s="140">
        <f>[1]!i_dq_close(CO$2,CM108)</f>
        <v>16587.689999999999</v>
      </c>
      <c r="CP108" s="111">
        <v>0.93500000000000005</v>
      </c>
      <c r="CS108" s="66">
        <v>44825</v>
      </c>
      <c r="CT108" s="21" t="s">
        <v>1622</v>
      </c>
      <c r="CU108" s="140">
        <f>[1]!i_dq_close(CU$2,CS108)</f>
        <v>411.69499999999999</v>
      </c>
      <c r="CV108" s="111">
        <v>1.0389999999999999</v>
      </c>
      <c r="CY108" s="66">
        <v>44819</v>
      </c>
      <c r="CZ108" s="21" t="s">
        <v>1622</v>
      </c>
      <c r="DA108" s="140">
        <f>[1]!i_dq_close(DA$2,CY108)</f>
        <v>4373.4669999999996</v>
      </c>
      <c r="DB108" s="111">
        <v>5.1863999999999999</v>
      </c>
      <c r="DE108" s="66">
        <v>44804</v>
      </c>
      <c r="DF108" s="21" t="s">
        <v>1623</v>
      </c>
      <c r="DG108" s="140">
        <f>[1]!i_dq_close(DG$2,DE108)</f>
        <v>4424.2089999999998</v>
      </c>
      <c r="DH108" s="111">
        <v>3.5219999999999998</v>
      </c>
      <c r="DK108" s="66">
        <v>44803</v>
      </c>
      <c r="DL108" s="21" t="s">
        <v>1623</v>
      </c>
      <c r="DM108" s="140">
        <f>[1]!i_dq_close(DM$2,DK108)</f>
        <v>4444.9031999999997</v>
      </c>
      <c r="DN108" s="111">
        <v>3.1861999999999999</v>
      </c>
      <c r="DQ108" s="66">
        <v>44799</v>
      </c>
      <c r="DR108" s="21" t="s">
        <v>1623</v>
      </c>
      <c r="DS108" s="140">
        <f>[1]!i_dq_close(DS$2,DQ108)</f>
        <v>419.13240000000002</v>
      </c>
      <c r="DT108" s="111">
        <v>2.0459000000000001</v>
      </c>
      <c r="DW108" s="66">
        <v>44797</v>
      </c>
      <c r="DX108" s="21" t="s">
        <v>1623</v>
      </c>
      <c r="DY108" s="140">
        <f>[1]!i_dq_close(DY$2,DW108)</f>
        <v>19268.740000000002</v>
      </c>
      <c r="DZ108" s="111">
        <v>2.4009999999999998</v>
      </c>
      <c r="EC108" s="49">
        <v>44770</v>
      </c>
      <c r="ED108" s="21" t="s">
        <v>638</v>
      </c>
      <c r="EE108" s="140">
        <f>[1]!i_dq_close(EE$2,EC108)</f>
        <v>4578.2821999999996</v>
      </c>
      <c r="EF108">
        <v>1.2809999999999999</v>
      </c>
      <c r="EI108" s="49">
        <v>44749</v>
      </c>
      <c r="EJ108" s="21" t="s">
        <v>638</v>
      </c>
      <c r="EK108" s="140">
        <f>[1]!i_dq_close(EK$2,EI108)</f>
        <v>21643.58</v>
      </c>
      <c r="EL108">
        <v>1.929</v>
      </c>
      <c r="EO108" s="49">
        <v>44720</v>
      </c>
      <c r="EP108" s="28" t="s">
        <v>570</v>
      </c>
      <c r="EQ108" s="140">
        <f>[1]!i_dq_close(EQ$2,EO108)</f>
        <v>4550.2753000000002</v>
      </c>
      <c r="ER108">
        <v>0.95699999999999996</v>
      </c>
      <c r="EU108" s="49">
        <v>44711</v>
      </c>
      <c r="EV108" s="28" t="s">
        <v>535</v>
      </c>
      <c r="EW108" s="140">
        <f>[1]!i_dq_close(EW$2,EU108)</f>
        <v>4345.6077999999998</v>
      </c>
      <c r="EX108">
        <v>0.96330000000000005</v>
      </c>
      <c r="FA108" s="49">
        <v>44707</v>
      </c>
      <c r="FB108" s="28" t="s">
        <v>535</v>
      </c>
      <c r="FC108" s="140">
        <f>[1]!i_dq_close(FC$2,FA108)</f>
        <v>4310.6010999999999</v>
      </c>
      <c r="FD108">
        <v>0.89600000000000002</v>
      </c>
      <c r="FG108" s="49">
        <v>44704</v>
      </c>
      <c r="FH108" s="28" t="s">
        <v>535</v>
      </c>
      <c r="FI108" s="140">
        <f>[1]!i_dq_close(FI$2,FG108)</f>
        <v>4370.1094000000003</v>
      </c>
      <c r="FJ108">
        <v>1.0193000000000001</v>
      </c>
      <c r="FM108" s="49">
        <v>44700</v>
      </c>
      <c r="FN108" s="28" t="s">
        <v>345</v>
      </c>
      <c r="FO108" s="140">
        <f>[1]!i_dq_close(FO$2,FM108)</f>
        <v>4303.2520000000004</v>
      </c>
      <c r="FP108">
        <v>1.3326</v>
      </c>
      <c r="FS108" s="49">
        <v>44694</v>
      </c>
      <c r="FT108" s="28" t="s">
        <v>345</v>
      </c>
      <c r="FU108" s="140">
        <f>[1]!i_dq_close(FU$2,FS108)</f>
        <v>399.37220000000002</v>
      </c>
      <c r="FV108">
        <v>1.216</v>
      </c>
      <c r="FY108" s="49">
        <v>44652</v>
      </c>
      <c r="FZ108" s="28" t="s">
        <v>351</v>
      </c>
      <c r="GA108" s="140">
        <f>[1]!i_dq_close(GA$2,FY108)</f>
        <v>4622.1410999999998</v>
      </c>
      <c r="GB108">
        <v>1.3747</v>
      </c>
      <c r="GE108" s="49">
        <v>44652</v>
      </c>
      <c r="GF108" s="28" t="s">
        <v>351</v>
      </c>
      <c r="GG108" s="140">
        <f>[1]!i_dq_close(GG$2,GE108)</f>
        <v>2977.9566</v>
      </c>
      <c r="GH108">
        <v>0.93899999999999995</v>
      </c>
      <c r="GK108" s="49">
        <v>44631</v>
      </c>
      <c r="GL108" s="28" t="s">
        <v>350</v>
      </c>
      <c r="GM108" s="140">
        <f>[1]!i_dq_close(GM$2,GK108)</f>
        <v>4666.1728999999996</v>
      </c>
      <c r="GN108">
        <v>5.0789999999999997</v>
      </c>
      <c r="GQ108" s="49">
        <v>44617</v>
      </c>
      <c r="GR108" s="67" t="s">
        <v>348</v>
      </c>
      <c r="GS108" s="140">
        <f>[1]!i_dq_close(GS$2,GQ108)</f>
        <v>22767.18</v>
      </c>
      <c r="GT108">
        <v>0.99509999999999998</v>
      </c>
      <c r="GV108"/>
      <c r="GW108" s="49">
        <v>44617</v>
      </c>
      <c r="GX108" s="21" t="s">
        <v>348</v>
      </c>
      <c r="GY108" s="140">
        <f>[1]!i_dq_close(GY$2,GW108)</f>
        <v>4945.6112000000003</v>
      </c>
      <c r="GZ108">
        <v>2.5741000000000001</v>
      </c>
      <c r="HC108" s="49">
        <v>44608</v>
      </c>
      <c r="HD108" s="21" t="s">
        <v>348</v>
      </c>
      <c r="HE108" s="140">
        <f>[1]!i_dq_close(HE$2,HC108)</f>
        <v>4973.9498000000003</v>
      </c>
      <c r="HF108">
        <v>5.6070000000000002</v>
      </c>
      <c r="HI108" s="49">
        <v>44575</v>
      </c>
      <c r="HJ108" s="141" t="s">
        <v>346</v>
      </c>
      <c r="HK108" s="140">
        <f>[1]!i_dq_close(HK$2,HI108)</f>
        <v>24383.32</v>
      </c>
      <c r="HL108">
        <v>0.91800000000000004</v>
      </c>
      <c r="HO108" s="49">
        <v>44524</v>
      </c>
      <c r="HP108" s="20" t="s">
        <v>342</v>
      </c>
      <c r="HQ108" s="140">
        <f>[1]!i_dq_close(HQ$2,HO108)</f>
        <v>5304.5738000000001</v>
      </c>
      <c r="HR108">
        <v>1.4323999999999999</v>
      </c>
      <c r="HS108" s="33"/>
      <c r="HU108" s="49"/>
      <c r="HV108" s="20"/>
      <c r="HW108" s="140"/>
      <c r="HY108" s="33"/>
      <c r="IA108" s="49"/>
      <c r="IB108" s="20"/>
      <c r="IC108" s="140"/>
      <c r="IE108" s="33"/>
      <c r="IG108" s="49"/>
      <c r="IH108" s="20"/>
      <c r="II108" s="140"/>
      <c r="IK108" s="33"/>
      <c r="IM108" s="49"/>
      <c r="IN108" s="20"/>
      <c r="IO108" s="140"/>
      <c r="IQ108" s="33"/>
      <c r="IS108" s="49"/>
      <c r="IT108" s="20"/>
      <c r="IU108" s="140"/>
      <c r="IW108" s="33"/>
      <c r="IY108" s="49"/>
      <c r="IZ108" s="20"/>
      <c r="JA108" s="140"/>
      <c r="JC108" s="33"/>
      <c r="JE108" s="49"/>
      <c r="JF108" s="20"/>
      <c r="JG108" s="140"/>
      <c r="JI108" s="33"/>
      <c r="JK108" s="66"/>
      <c r="JL108" s="21"/>
      <c r="JM108" s="140"/>
      <c r="JN108" s="111"/>
      <c r="JQ108" s="66"/>
      <c r="JR108" s="21"/>
      <c r="JS108" s="140"/>
      <c r="JT108" s="111"/>
      <c r="JW108" s="66"/>
      <c r="JX108" s="21"/>
      <c r="JY108" s="140"/>
      <c r="JZ108" s="111"/>
      <c r="KC108" s="66"/>
      <c r="KD108" s="21"/>
      <c r="KE108" s="140"/>
      <c r="KF108" s="111"/>
      <c r="KI108" s="66"/>
      <c r="KJ108" s="21"/>
      <c r="KK108" s="140"/>
      <c r="KL108" s="111"/>
      <c r="KO108" s="66"/>
      <c r="KP108" s="21"/>
      <c r="KQ108" s="140"/>
      <c r="KR108" s="111"/>
      <c r="KU108" s="66"/>
      <c r="KV108" s="21"/>
      <c r="KW108" s="140"/>
      <c r="KX108" s="111"/>
      <c r="LA108" s="66"/>
      <c r="LB108" s="21"/>
      <c r="LC108" s="140"/>
      <c r="LD108" s="111"/>
      <c r="LG108" s="66"/>
      <c r="LH108" s="21"/>
      <c r="LI108" s="140"/>
      <c r="LJ108" s="111"/>
      <c r="LM108" s="66"/>
      <c r="LN108" s="21"/>
      <c r="LO108" s="140"/>
      <c r="LP108" s="111"/>
      <c r="LS108" s="66"/>
      <c r="LT108" s="21"/>
      <c r="LU108" s="140"/>
      <c r="LV108" s="111"/>
      <c r="LY108" s="66"/>
      <c r="LZ108" s="21"/>
      <c r="MA108" s="140"/>
      <c r="MB108" s="111"/>
      <c r="ME108" s="66"/>
      <c r="MF108" s="21"/>
      <c r="MG108" s="140"/>
      <c r="MH108" s="111"/>
      <c r="MK108" s="66"/>
      <c r="ML108" s="21"/>
      <c r="MM108" s="140"/>
      <c r="MN108" s="111"/>
      <c r="MQ108" s="66"/>
      <c r="MR108" s="21"/>
      <c r="MS108" s="140"/>
      <c r="MT108" s="111"/>
      <c r="MW108" s="66"/>
      <c r="MX108" s="21"/>
      <c r="MY108" s="140"/>
      <c r="MZ108" s="111"/>
      <c r="NC108" s="66"/>
      <c r="ND108" s="21"/>
      <c r="NE108" s="140"/>
      <c r="NF108" s="111"/>
      <c r="NI108" s="66"/>
      <c r="NJ108" s="21"/>
      <c r="NK108" s="140"/>
      <c r="NL108" s="111"/>
      <c r="NO108" s="66"/>
      <c r="NP108" s="21"/>
      <c r="NQ108" s="140"/>
      <c r="NR108" s="111"/>
      <c r="NU108" s="66"/>
      <c r="NV108" s="21"/>
      <c r="NW108" s="140"/>
      <c r="NX108" s="111"/>
      <c r="OA108" s="66"/>
      <c r="OB108" s="21"/>
      <c r="OC108" s="140"/>
      <c r="OD108" s="111"/>
      <c r="OG108" s="66"/>
      <c r="OH108" s="21"/>
      <c r="OI108" s="140"/>
      <c r="OJ108" s="111"/>
      <c r="OM108" s="66"/>
      <c r="ON108" s="21"/>
      <c r="OO108" s="140"/>
      <c r="OP108" s="111"/>
      <c r="OS108" s="66"/>
      <c r="OT108" s="21"/>
      <c r="OU108" s="140"/>
      <c r="OV108" s="111"/>
      <c r="OY108" s="66"/>
      <c r="OZ108" s="21"/>
      <c r="PA108" s="140"/>
      <c r="PB108" s="111"/>
    </row>
    <row r="109" spans="1:418">
      <c r="A109" s="52">
        <v>44019</v>
      </c>
      <c r="B109" s="52" t="s">
        <v>347</v>
      </c>
      <c r="C109" s="262">
        <f>[1]!i_dq_close(C$2,A109)</f>
        <v>4972.9512000000004</v>
      </c>
      <c r="D109" s="263">
        <v>1.423</v>
      </c>
      <c r="E109" s="263"/>
      <c r="G109" s="49">
        <v>44680</v>
      </c>
      <c r="H109" s="28" t="s">
        <v>334</v>
      </c>
      <c r="I109" s="140">
        <f>[1]!i_dq_close(I$2,G109)</f>
        <v>0</v>
      </c>
      <c r="J109">
        <v>0.91300000000000003</v>
      </c>
      <c r="M109" s="66"/>
      <c r="N109" s="21"/>
      <c r="O109" s="140"/>
      <c r="P109" s="111"/>
      <c r="S109" s="66">
        <v>44956</v>
      </c>
      <c r="T109" s="21" t="s">
        <v>1626</v>
      </c>
      <c r="U109" s="140">
        <f>[1]!i_dq_close(U$2,S109)</f>
        <v>4545.9003000000002</v>
      </c>
      <c r="V109" s="111">
        <v>0.96919999999999995</v>
      </c>
      <c r="Y109" s="66">
        <v>44945</v>
      </c>
      <c r="Z109" s="21" t="s">
        <v>1626</v>
      </c>
      <c r="AA109" s="140">
        <f>[1]!i_dq_close(AA$2,Y109)</f>
        <v>407.99040000000002</v>
      </c>
      <c r="AB109" s="111">
        <v>1.1516</v>
      </c>
      <c r="AE109" s="66">
        <v>44930</v>
      </c>
      <c r="AF109" s="21" t="s">
        <v>1626</v>
      </c>
      <c r="AG109" s="140">
        <f>[1]!i_dq_close(AG$2,AE109)</f>
        <v>4235.9718999999996</v>
      </c>
      <c r="AH109" s="111">
        <v>2.4866999999999999</v>
      </c>
      <c r="AI109" s="45"/>
      <c r="AK109" s="66">
        <v>44925</v>
      </c>
      <c r="AL109" s="21" t="s">
        <v>1624</v>
      </c>
      <c r="AM109" s="140">
        <f>[1]!i_dq_close(AM$2,AK109)</f>
        <v>4202.6813000000002</v>
      </c>
      <c r="AN109" s="111">
        <v>0.99399999999999999</v>
      </c>
      <c r="AO109" s="33">
        <v>1122964.6299999999</v>
      </c>
      <c r="AQ109" s="66">
        <v>44914</v>
      </c>
      <c r="AR109" s="21" t="s">
        <v>1624</v>
      </c>
      <c r="AS109" s="140">
        <f>[1]!i_dq_close(AS$2,AQ109)</f>
        <v>4233.2809999999999</v>
      </c>
      <c r="AT109" s="111">
        <v>1.9049</v>
      </c>
      <c r="AW109" s="66">
        <v>44909</v>
      </c>
      <c r="AX109" s="21" t="s">
        <v>1624</v>
      </c>
      <c r="AY109" s="140">
        <f>[1]!i_dq_close(AY$2,AW109)</f>
        <v>398.65530000000001</v>
      </c>
      <c r="AZ109" s="111">
        <v>0.97119999999999995</v>
      </c>
      <c r="BC109" s="66">
        <v>44909</v>
      </c>
      <c r="BD109" s="21" t="s">
        <v>1624</v>
      </c>
      <c r="BE109" s="140">
        <f>[1]!i_dq_close(BE$2,BC109)</f>
        <v>4312.3441999999995</v>
      </c>
      <c r="BF109" s="111">
        <v>1.0141</v>
      </c>
      <c r="BI109" s="66">
        <v>44894</v>
      </c>
      <c r="BJ109" s="21" t="s">
        <v>1630</v>
      </c>
      <c r="BK109" s="140">
        <f>[1]!i_dq_close(BK$2,BI109)</f>
        <v>4237.5962</v>
      </c>
      <c r="BL109" s="111">
        <v>2.23</v>
      </c>
      <c r="BO109" s="66">
        <v>44888</v>
      </c>
      <c r="BP109" s="21" t="s">
        <v>1630</v>
      </c>
      <c r="BQ109" s="140">
        <f>[1]!i_dq_close(BQ$2,BO109)</f>
        <v>4167.8986999999997</v>
      </c>
      <c r="BR109" s="111">
        <v>1.5649999999999999</v>
      </c>
      <c r="BU109" s="66">
        <v>44886</v>
      </c>
      <c r="BV109" s="21" t="s">
        <v>1630</v>
      </c>
      <c r="BW109" s="140">
        <f>[1]!i_dq_close(BW$2,BU109)</f>
        <v>398.27050000000003</v>
      </c>
      <c r="BX109" s="111">
        <v>1.1073999999999999</v>
      </c>
      <c r="CA109" s="66">
        <v>44882</v>
      </c>
      <c r="CB109" s="21" t="s">
        <v>1630</v>
      </c>
      <c r="CC109" s="140">
        <f>[1]!i_dq_close(CC$2,CA109)</f>
        <v>4222.8145000000004</v>
      </c>
      <c r="CD109" s="111">
        <v>1.1994</v>
      </c>
      <c r="CG109" s="66">
        <v>44861</v>
      </c>
      <c r="CH109" s="21" t="s">
        <v>1621</v>
      </c>
      <c r="CI109" s="140">
        <f>[1]!i_dq_close(CI$2,CG109)</f>
        <v>4024.5419999999999</v>
      </c>
      <c r="CJ109" s="111">
        <v>1.4298999999999999</v>
      </c>
      <c r="CM109" s="66">
        <v>44851</v>
      </c>
      <c r="CN109" s="21" t="s">
        <v>1621</v>
      </c>
      <c r="CO109" s="140">
        <f>[1]!i_dq_close(CO$2,CM109)</f>
        <v>16612.900000000001</v>
      </c>
      <c r="CP109" s="111">
        <v>0.94899999999999995</v>
      </c>
      <c r="CS109" s="66">
        <v>44826</v>
      </c>
      <c r="CT109" s="21" t="s">
        <v>1622</v>
      </c>
      <c r="CU109" s="140">
        <f>[1]!i_dq_close(CU$2,CS109)</f>
        <v>410.7355</v>
      </c>
      <c r="CV109" s="111">
        <v>1.038</v>
      </c>
      <c r="CY109" s="66">
        <v>44820</v>
      </c>
      <c r="CZ109" s="21" t="s">
        <v>1622</v>
      </c>
      <c r="DA109" s="140">
        <f>[1]!i_dq_close(DA$2,CY109)</f>
        <v>4269.1180000000004</v>
      </c>
      <c r="DB109" s="111">
        <v>5.0845000000000002</v>
      </c>
      <c r="DE109" s="66">
        <v>44805</v>
      </c>
      <c r="DF109" s="21" t="s">
        <v>340</v>
      </c>
      <c r="DG109" s="140">
        <f>[1]!i_dq_close(DG$2,DE109)</f>
        <v>4390.4089999999997</v>
      </c>
      <c r="DH109" s="111">
        <v>3.5019999999999998</v>
      </c>
      <c r="DK109" s="66">
        <v>44804</v>
      </c>
      <c r="DL109" s="21" t="s">
        <v>1623</v>
      </c>
      <c r="DM109" s="140">
        <f>[1]!i_dq_close(DM$2,DK109)</f>
        <v>4424.2089999999998</v>
      </c>
      <c r="DN109" s="111">
        <v>3.0872000000000002</v>
      </c>
      <c r="DQ109" s="66">
        <v>44802</v>
      </c>
      <c r="DR109" s="21" t="s">
        <v>1623</v>
      </c>
      <c r="DS109" s="140">
        <f>[1]!i_dq_close(DS$2,DQ109)</f>
        <v>417.6934</v>
      </c>
      <c r="DT109" s="111">
        <v>2.0447000000000002</v>
      </c>
      <c r="DW109" s="66">
        <v>44798</v>
      </c>
      <c r="DX109" s="21" t="s">
        <v>1623</v>
      </c>
      <c r="DY109" s="140">
        <f>[1]!i_dq_close(DY$2,DW109)</f>
        <v>19968.38</v>
      </c>
      <c r="DZ109" s="111">
        <v>2.5339999999999998</v>
      </c>
      <c r="EC109" s="49">
        <v>44771</v>
      </c>
      <c r="ED109" s="21" t="s">
        <v>638</v>
      </c>
      <c r="EE109" s="140">
        <f>[1]!i_dq_close(EE$2,EC109)</f>
        <v>4523.3149000000003</v>
      </c>
      <c r="EF109">
        <v>1.284</v>
      </c>
      <c r="EI109" s="49">
        <v>44750</v>
      </c>
      <c r="EJ109" s="21" t="s">
        <v>638</v>
      </c>
      <c r="EK109" s="140">
        <f>[1]!i_dq_close(EK$2,EI109)</f>
        <v>21725.78</v>
      </c>
      <c r="EL109">
        <v>1.9319999999999999</v>
      </c>
      <c r="EO109" s="49">
        <v>44721</v>
      </c>
      <c r="EP109" s="28" t="s">
        <v>570</v>
      </c>
      <c r="EQ109" s="140">
        <f>[1]!i_dq_close(EQ$2,EO109)</f>
        <v>4498.8330999999998</v>
      </c>
      <c r="ER109">
        <v>0.94599999999999995</v>
      </c>
      <c r="EU109" s="49">
        <v>44712</v>
      </c>
      <c r="EV109" s="28" t="s">
        <v>535</v>
      </c>
      <c r="EW109" s="140">
        <f>[1]!i_dq_close(EW$2,EU109)</f>
        <v>4411.4897000000001</v>
      </c>
      <c r="EX109">
        <v>0.96619999999999995</v>
      </c>
      <c r="FA109" s="49">
        <v>44708</v>
      </c>
      <c r="FB109" s="28" t="s">
        <v>535</v>
      </c>
      <c r="FC109" s="140">
        <f>[1]!i_dq_close(FC$2,FA109)</f>
        <v>4315.357</v>
      </c>
      <c r="FD109">
        <v>0.89600000000000002</v>
      </c>
      <c r="FG109" s="49">
        <v>44705</v>
      </c>
      <c r="FH109" s="28" t="s">
        <v>535</v>
      </c>
      <c r="FI109" s="140">
        <f>[1]!i_dq_close(FI$2,FG109)</f>
        <v>4253.8715000000002</v>
      </c>
      <c r="FJ109">
        <v>1.0115000000000001</v>
      </c>
      <c r="FM109" s="49">
        <v>44701</v>
      </c>
      <c r="FN109" s="28" t="s">
        <v>535</v>
      </c>
      <c r="FO109" s="140">
        <f>[1]!i_dq_close(FO$2,FM109)</f>
        <v>4383.2093999999997</v>
      </c>
      <c r="FP109">
        <v>1.3454999999999999</v>
      </c>
      <c r="FS109" s="49">
        <v>44697</v>
      </c>
      <c r="FT109" s="28" t="s">
        <v>345</v>
      </c>
      <c r="FU109" s="140">
        <f>[1]!i_dq_close(FU$2,FS109)</f>
        <v>399.63099999999997</v>
      </c>
      <c r="FV109">
        <v>1.2145999999999999</v>
      </c>
      <c r="FY109" s="49">
        <v>44657</v>
      </c>
      <c r="FZ109" s="28" t="s">
        <v>351</v>
      </c>
      <c r="GA109" s="140">
        <f>[1]!i_dq_close(GA$2,FY109)</f>
        <v>4610.6980999999996</v>
      </c>
      <c r="GB109">
        <v>1.3725000000000001</v>
      </c>
      <c r="GE109" s="49">
        <v>44657</v>
      </c>
      <c r="GF109" s="28" t="s">
        <v>351</v>
      </c>
      <c r="GG109" s="140">
        <f>[1]!i_dq_close(GG$2,GE109)</f>
        <v>2978.3984999999998</v>
      </c>
      <c r="GH109" s="48">
        <v>0.93899999999999995</v>
      </c>
      <c r="GK109" s="49">
        <v>44634</v>
      </c>
      <c r="GL109" s="28" t="s">
        <v>350</v>
      </c>
      <c r="GM109" s="140">
        <f>[1]!i_dq_close(GM$2,GK109)</f>
        <v>4531.6904000000004</v>
      </c>
      <c r="GN109">
        <v>5.0670000000000002</v>
      </c>
      <c r="GQ109" s="49">
        <v>44620</v>
      </c>
      <c r="GR109" s="67" t="s">
        <v>348</v>
      </c>
      <c r="GS109" s="140">
        <f>[1]!i_dq_close(GS$2,GQ109)</f>
        <v>22713.02</v>
      </c>
      <c r="GT109">
        <v>0.998</v>
      </c>
      <c r="GV109"/>
      <c r="GW109" s="49">
        <v>44620</v>
      </c>
      <c r="GX109" s="21" t="s">
        <v>348</v>
      </c>
      <c r="GY109" s="140">
        <f>[1]!i_dq_close(GY$2,GW109)</f>
        <v>4958.2712000000001</v>
      </c>
      <c r="GZ109">
        <v>2.5897999999999999</v>
      </c>
      <c r="HC109" s="49">
        <v>44609</v>
      </c>
      <c r="HD109" s="21" t="s">
        <v>348</v>
      </c>
      <c r="HE109" s="140">
        <f>[1]!i_dq_close(HE$2,HC109)</f>
        <v>4982.5623999999998</v>
      </c>
      <c r="HF109">
        <v>5.6689999999999996</v>
      </c>
      <c r="HI109" s="49">
        <v>44578</v>
      </c>
      <c r="HJ109" s="141" t="s">
        <v>346</v>
      </c>
      <c r="HK109" s="140">
        <f>[1]!i_dq_close(HK$2,HI109)</f>
        <v>24218.03</v>
      </c>
      <c r="HL109">
        <v>0.92100000000000004</v>
      </c>
      <c r="HO109" s="49">
        <v>44525</v>
      </c>
      <c r="HP109" s="20" t="s">
        <v>342</v>
      </c>
      <c r="HQ109" s="140">
        <f>[1]!i_dq_close(HQ$2,HO109)</f>
        <v>5284.0699000000004</v>
      </c>
      <c r="HR109">
        <v>1.4374</v>
      </c>
      <c r="HS109" s="33"/>
      <c r="HU109" s="49"/>
      <c r="HV109" s="20"/>
      <c r="HW109" s="140"/>
      <c r="HY109" s="33"/>
      <c r="IA109" s="49"/>
      <c r="IB109" s="20"/>
      <c r="IC109" s="140"/>
      <c r="IE109" s="33"/>
      <c r="IG109" s="49"/>
      <c r="IH109" s="20"/>
      <c r="II109" s="140"/>
      <c r="IK109" s="33"/>
      <c r="IM109" s="49"/>
      <c r="IN109" s="20"/>
      <c r="IO109" s="140"/>
      <c r="IQ109" s="33"/>
      <c r="IS109" s="49"/>
      <c r="IT109" s="20"/>
      <c r="IU109" s="140"/>
      <c r="IW109" s="33"/>
      <c r="IY109" s="49"/>
      <c r="IZ109" s="20"/>
      <c r="JA109" s="140"/>
      <c r="JC109" s="33"/>
      <c r="JE109" s="49"/>
      <c r="JF109" s="20"/>
      <c r="JG109" s="140"/>
      <c r="JI109" s="33"/>
      <c r="JK109" s="66"/>
      <c r="JL109" s="21"/>
      <c r="JM109" s="140"/>
      <c r="JN109" s="111"/>
      <c r="JQ109" s="66"/>
      <c r="JR109" s="21"/>
      <c r="JS109" s="140"/>
      <c r="JT109" s="111"/>
      <c r="JW109" s="66"/>
      <c r="JX109" s="21"/>
      <c r="JY109" s="140"/>
      <c r="JZ109" s="111"/>
      <c r="KC109" s="66"/>
      <c r="KD109" s="21"/>
      <c r="KE109" s="140"/>
      <c r="KF109" s="111"/>
      <c r="KI109" s="66"/>
      <c r="KJ109" s="21"/>
      <c r="KK109" s="140"/>
      <c r="KL109" s="111"/>
      <c r="KO109" s="66"/>
      <c r="KP109" s="21"/>
      <c r="KQ109" s="140"/>
      <c r="KR109" s="111"/>
      <c r="KU109" s="66"/>
      <c r="KV109" s="21"/>
      <c r="KW109" s="140"/>
      <c r="KX109" s="111"/>
      <c r="LA109" s="66"/>
      <c r="LB109" s="21"/>
      <c r="LC109" s="140"/>
      <c r="LD109" s="111"/>
      <c r="LG109" s="66"/>
      <c r="LH109" s="21"/>
      <c r="LI109" s="140"/>
      <c r="LJ109" s="111"/>
      <c r="LM109" s="66"/>
      <c r="LN109" s="21"/>
      <c r="LO109" s="140"/>
      <c r="LP109" s="111"/>
      <c r="LS109" s="66"/>
      <c r="LT109" s="21"/>
      <c r="LU109" s="140"/>
      <c r="LV109" s="111"/>
      <c r="LY109" s="66"/>
      <c r="LZ109" s="21"/>
      <c r="MA109" s="140"/>
      <c r="MB109" s="111"/>
      <c r="ME109" s="66"/>
      <c r="MF109" s="21"/>
      <c r="MG109" s="140"/>
      <c r="MH109" s="111"/>
      <c r="MK109" s="66"/>
      <c r="ML109" s="21"/>
      <c r="MM109" s="140"/>
      <c r="MN109" s="111"/>
      <c r="MQ109" s="66"/>
      <c r="MR109" s="21"/>
      <c r="MS109" s="140"/>
      <c r="MT109" s="111"/>
      <c r="MW109" s="66"/>
      <c r="MX109" s="21"/>
      <c r="MY109" s="140"/>
      <c r="MZ109" s="111"/>
      <c r="NC109" s="66"/>
      <c r="ND109" s="21"/>
      <c r="NE109" s="140"/>
      <c r="NF109" s="111"/>
      <c r="NI109" s="66"/>
      <c r="NJ109" s="21"/>
      <c r="NK109" s="140"/>
      <c r="NL109" s="111"/>
      <c r="NO109" s="66"/>
      <c r="NP109" s="21"/>
      <c r="NQ109" s="140"/>
      <c r="NR109" s="111"/>
      <c r="NU109" s="66"/>
      <c r="NV109" s="21"/>
      <c r="NW109" s="140"/>
      <c r="NX109" s="111"/>
      <c r="OA109" s="66"/>
      <c r="OB109" s="21"/>
      <c r="OC109" s="140"/>
      <c r="OD109" s="111"/>
      <c r="OG109" s="66"/>
      <c r="OH109" s="21"/>
      <c r="OI109" s="140"/>
      <c r="OJ109" s="111"/>
      <c r="OM109" s="66"/>
      <c r="ON109" s="21"/>
      <c r="OO109" s="140"/>
      <c r="OP109" s="111"/>
      <c r="OS109" s="66"/>
      <c r="OT109" s="21"/>
      <c r="OU109" s="140"/>
      <c r="OV109" s="111"/>
      <c r="OY109" s="66"/>
      <c r="OZ109" s="21"/>
      <c r="PA109" s="140"/>
      <c r="PB109" s="111"/>
    </row>
    <row r="110" spans="1:418">
      <c r="A110" s="52">
        <v>44020</v>
      </c>
      <c r="B110" s="52" t="s">
        <v>347</v>
      </c>
      <c r="C110" s="262">
        <f>[1]!i_dq_close(C$2,A110)</f>
        <v>5063.1558999999997</v>
      </c>
      <c r="D110" s="263">
        <v>1.43</v>
      </c>
      <c r="E110" s="263"/>
      <c r="G110" s="49">
        <v>44686</v>
      </c>
      <c r="H110" s="28" t="s">
        <v>345</v>
      </c>
      <c r="I110" s="140">
        <f>[1]!i_dq_close(I$2,G110)</f>
        <v>0</v>
      </c>
      <c r="J110">
        <v>0.91100000000000003</v>
      </c>
      <c r="M110" s="66"/>
      <c r="N110" s="21"/>
      <c r="O110" s="140"/>
      <c r="P110" s="111"/>
      <c r="S110" s="66">
        <v>44957</v>
      </c>
      <c r="T110" s="21" t="s">
        <v>1626</v>
      </c>
      <c r="U110" s="140">
        <f>[1]!i_dq_close(U$2,S110)</f>
        <v>4510.9566999999997</v>
      </c>
      <c r="V110" s="111">
        <v>0.96579999999999999</v>
      </c>
      <c r="Y110" s="66">
        <v>44946</v>
      </c>
      <c r="Z110" s="21" t="s">
        <v>1626</v>
      </c>
      <c r="AA110" s="140">
        <f>[1]!i_dq_close(AA$2,Y110)</f>
        <v>410.12950000000001</v>
      </c>
      <c r="AB110" s="111">
        <v>1.163</v>
      </c>
      <c r="AE110" s="66">
        <v>44931</v>
      </c>
      <c r="AF110" s="21" t="s">
        <v>1626</v>
      </c>
      <c r="AG110" s="140">
        <f>[1]!i_dq_close(AG$2,AE110)</f>
        <v>4307.7605999999996</v>
      </c>
      <c r="AH110" s="111">
        <v>2.4853000000000001</v>
      </c>
      <c r="AI110" s="45"/>
      <c r="AK110" s="66">
        <v>44929</v>
      </c>
      <c r="AL110" s="21" t="s">
        <v>346</v>
      </c>
      <c r="AM110" s="140">
        <f>[1]!i_dq_close(AM$2,AK110)</f>
        <v>4232.5133999999998</v>
      </c>
      <c r="AN110" s="111">
        <v>0.99199999999999999</v>
      </c>
      <c r="AO110" s="33">
        <v>1122964.6299999999</v>
      </c>
      <c r="AQ110" s="66">
        <v>44915</v>
      </c>
      <c r="AR110" s="21" t="s">
        <v>1624</v>
      </c>
      <c r="AS110" s="140">
        <f>[1]!i_dq_close(AS$2,AQ110)</f>
        <v>4170.6633000000002</v>
      </c>
      <c r="AT110" s="111">
        <v>1.9009</v>
      </c>
      <c r="AW110" s="66">
        <v>44910</v>
      </c>
      <c r="AX110" s="21" t="s">
        <v>1624</v>
      </c>
      <c r="AY110" s="140">
        <f>[1]!i_dq_close(AY$2,AW110)</f>
        <v>398.73099999999999</v>
      </c>
      <c r="AZ110" s="111">
        <v>0.97170000000000001</v>
      </c>
      <c r="BC110" s="66">
        <v>44910</v>
      </c>
      <c r="BD110" s="21" t="s">
        <v>1624</v>
      </c>
      <c r="BE110" s="140">
        <f>[1]!i_dq_close(BE$2,BC110)</f>
        <v>4311.0010000000002</v>
      </c>
      <c r="BF110" s="111">
        <v>1.0117</v>
      </c>
      <c r="BI110" s="66">
        <v>44895</v>
      </c>
      <c r="BJ110" s="21" t="s">
        <v>1630</v>
      </c>
      <c r="BK110" s="140">
        <f>[1]!i_dq_close(BK$2,BI110)</f>
        <v>4239.9952000000003</v>
      </c>
      <c r="BL110" s="111">
        <v>2.218</v>
      </c>
      <c r="BO110" s="66">
        <v>44889</v>
      </c>
      <c r="BP110" s="21" t="s">
        <v>1630</v>
      </c>
      <c r="BQ110" s="140">
        <f>[1]!i_dq_close(BQ$2,BO110)</f>
        <v>4155.0478999999996</v>
      </c>
      <c r="BR110" s="111">
        <v>1.5660000000000001</v>
      </c>
      <c r="BU110" s="66">
        <v>44887</v>
      </c>
      <c r="BV110" s="21" t="s">
        <v>1630</v>
      </c>
      <c r="BW110" s="140">
        <f>[1]!i_dq_close(BW$2,BU110)</f>
        <v>397.88330000000002</v>
      </c>
      <c r="BX110" s="111">
        <v>1.1059000000000001</v>
      </c>
      <c r="CA110" s="66">
        <v>44883</v>
      </c>
      <c r="CB110" s="21" t="s">
        <v>1630</v>
      </c>
      <c r="CC110" s="140">
        <f>[1]!i_dq_close(CC$2,CA110)</f>
        <v>4204.3148000000001</v>
      </c>
      <c r="CD110" s="111">
        <v>1.1908000000000001</v>
      </c>
      <c r="CG110" s="66">
        <v>44862</v>
      </c>
      <c r="CH110" s="21" t="s">
        <v>1621</v>
      </c>
      <c r="CI110" s="140">
        <f>[1]!i_dq_close(CI$2,CG110)</f>
        <v>3918.9967999999999</v>
      </c>
      <c r="CJ110" s="111">
        <v>1.4025000000000001</v>
      </c>
      <c r="CM110" s="66">
        <v>44852</v>
      </c>
      <c r="CN110" s="21" t="s">
        <v>1621</v>
      </c>
      <c r="CO110" s="140">
        <f>[1]!i_dq_close(CO$2,CM110)</f>
        <v>16914.580000000002</v>
      </c>
      <c r="CP110" s="111">
        <v>0.97099999999999997</v>
      </c>
      <c r="CS110" s="66">
        <v>44827</v>
      </c>
      <c r="CT110" s="21" t="s">
        <v>1622</v>
      </c>
      <c r="CU110" s="140">
        <f>[1]!i_dq_close(CU$2,CS110)</f>
        <v>408.64010000000002</v>
      </c>
      <c r="CV110" s="111">
        <v>1.032</v>
      </c>
      <c r="CY110" s="66">
        <v>44823</v>
      </c>
      <c r="CZ110" s="21" t="s">
        <v>1622</v>
      </c>
      <c r="DA110" s="140">
        <f>[1]!i_dq_close(DA$2,CY110)</f>
        <v>4257.9368999999997</v>
      </c>
      <c r="DB110" s="111">
        <v>5.0381</v>
      </c>
      <c r="DE110" s="66">
        <v>44806</v>
      </c>
      <c r="DF110" s="21" t="s">
        <v>1622</v>
      </c>
      <c r="DG110" s="140">
        <f>[1]!i_dq_close(DG$2,DE110)</f>
        <v>4378.0162</v>
      </c>
      <c r="DH110" s="111">
        <v>3.5169999999999999</v>
      </c>
      <c r="DK110" s="66">
        <v>44805</v>
      </c>
      <c r="DL110" s="21" t="s">
        <v>340</v>
      </c>
      <c r="DM110" s="140">
        <f>[1]!i_dq_close(DM$2,DK110)</f>
        <v>4390.4089999999997</v>
      </c>
      <c r="DN110" s="111">
        <v>3.0548000000000002</v>
      </c>
      <c r="DQ110" s="66">
        <v>44803</v>
      </c>
      <c r="DR110" s="21" t="s">
        <v>1623</v>
      </c>
      <c r="DS110" s="140">
        <f>[1]!i_dq_close(DS$2,DQ110)</f>
        <v>416.74329999999998</v>
      </c>
      <c r="DT110" s="111">
        <v>2.0415000000000001</v>
      </c>
      <c r="DW110" s="66">
        <v>44799</v>
      </c>
      <c r="DX110" s="21" t="s">
        <v>1623</v>
      </c>
      <c r="DY110" s="140">
        <f>[1]!i_dq_close(DY$2,DW110)</f>
        <v>20170.04</v>
      </c>
      <c r="DZ110" s="111">
        <v>2.4980000000000002</v>
      </c>
      <c r="EC110" s="49">
        <v>44774</v>
      </c>
      <c r="ED110" s="21" t="s">
        <v>339</v>
      </c>
      <c r="EE110" s="140">
        <f>[1]!i_dq_close(EE$2,EC110)</f>
        <v>4547.9287999999997</v>
      </c>
      <c r="EF110">
        <v>1.2909999999999999</v>
      </c>
      <c r="EI110" s="49">
        <v>44753</v>
      </c>
      <c r="EJ110" s="21" t="s">
        <v>638</v>
      </c>
      <c r="EK110" s="140">
        <f>[1]!i_dq_close(EK$2,EI110)</f>
        <v>21124.2</v>
      </c>
      <c r="EL110">
        <v>1.9</v>
      </c>
      <c r="EO110" s="49">
        <v>44722</v>
      </c>
      <c r="EP110" s="28" t="s">
        <v>570</v>
      </c>
      <c r="EQ110" s="140">
        <f>[1]!i_dq_close(EQ$2,EO110)</f>
        <v>4569.9165000000003</v>
      </c>
      <c r="ER110">
        <v>0.96</v>
      </c>
      <c r="EU110" s="49">
        <v>44713</v>
      </c>
      <c r="EV110" s="28" t="s">
        <v>570</v>
      </c>
      <c r="EW110" s="140">
        <f>[1]!i_dq_close(EW$2,EU110)</f>
        <v>4404.1841000000004</v>
      </c>
      <c r="EX110">
        <v>0.9698</v>
      </c>
      <c r="FA110" s="49">
        <v>44711</v>
      </c>
      <c r="FB110" s="28" t="s">
        <v>535</v>
      </c>
      <c r="FC110" s="140">
        <f>[1]!i_dq_close(FC$2,FA110)</f>
        <v>4345.6077999999998</v>
      </c>
      <c r="FD110">
        <v>0.89700000000000002</v>
      </c>
      <c r="FG110" s="49">
        <v>44706</v>
      </c>
      <c r="FH110" s="28" t="s">
        <v>535</v>
      </c>
      <c r="FI110" s="140">
        <f>[1]!i_dq_close(FI$2,FG110)</f>
        <v>4290.7759999999998</v>
      </c>
      <c r="FJ110">
        <v>1.0149999999999999</v>
      </c>
      <c r="FM110" s="49">
        <v>44704</v>
      </c>
      <c r="FN110" s="28" t="s">
        <v>535</v>
      </c>
      <c r="FO110" s="140">
        <f>[1]!i_dq_close(FO$2,FM110)</f>
        <v>4370.1094000000003</v>
      </c>
      <c r="FP110">
        <v>1.3444</v>
      </c>
      <c r="FS110" s="49">
        <v>44698</v>
      </c>
      <c r="FT110" s="28" t="s">
        <v>345</v>
      </c>
      <c r="FU110" s="140">
        <f>[1]!i_dq_close(FU$2,FS110)</f>
        <v>401.33150000000001</v>
      </c>
      <c r="FV110">
        <v>1.2241</v>
      </c>
      <c r="FY110" s="49">
        <v>44658</v>
      </c>
      <c r="FZ110" s="28" t="s">
        <v>351</v>
      </c>
      <c r="GA110" s="140">
        <f>[1]!i_dq_close(GA$2,FY110)</f>
        <v>4542.1463999999996</v>
      </c>
      <c r="GB110">
        <v>1.3638999999999999</v>
      </c>
      <c r="GE110" s="49">
        <v>44658</v>
      </c>
      <c r="GF110" s="28" t="s">
        <v>351</v>
      </c>
      <c r="GG110" s="140">
        <f>[1]!i_dq_close(GG$2,GE110)</f>
        <v>2970.1909000000001</v>
      </c>
      <c r="GH110">
        <v>0.92949999999999999</v>
      </c>
      <c r="GK110" s="49">
        <v>44635</v>
      </c>
      <c r="GL110" s="28" t="s">
        <v>350</v>
      </c>
      <c r="GM110" s="140">
        <f>[1]!i_dq_close(GM$2,GK110)</f>
        <v>4312.3378000000002</v>
      </c>
      <c r="GN110">
        <v>5.0449999999999999</v>
      </c>
      <c r="GQ110" s="49">
        <v>44621</v>
      </c>
      <c r="GR110" s="67" t="s">
        <v>350</v>
      </c>
      <c r="GS110" s="140">
        <f>[1]!i_dq_close(GS$2,GQ110)</f>
        <v>22761.71</v>
      </c>
      <c r="GT110">
        <v>1.0016</v>
      </c>
      <c r="GV110"/>
      <c r="GW110" s="49">
        <v>44621</v>
      </c>
      <c r="GX110" s="21" t="s">
        <v>350</v>
      </c>
      <c r="GY110" s="140">
        <f>[1]!i_dq_close(GY$2,GW110)</f>
        <v>4993.1322</v>
      </c>
      <c r="GZ110">
        <v>2.5802999999999998</v>
      </c>
      <c r="HC110" s="49">
        <v>44610</v>
      </c>
      <c r="HD110" s="21" t="s">
        <v>348</v>
      </c>
      <c r="HE110" s="140">
        <f>[1]!i_dq_close(HE$2,HC110)</f>
        <v>5012.2416999999996</v>
      </c>
      <c r="HF110">
        <v>5.6769999999999996</v>
      </c>
      <c r="HI110" s="49">
        <v>44579</v>
      </c>
      <c r="HJ110" s="141" t="s">
        <v>346</v>
      </c>
      <c r="HK110" s="140">
        <f>[1]!i_dq_close(HK$2,HI110)</f>
        <v>24112.78</v>
      </c>
      <c r="HL110">
        <v>0.93200000000000005</v>
      </c>
      <c r="HO110" s="49">
        <v>44526</v>
      </c>
      <c r="HP110" s="20" t="s">
        <v>342</v>
      </c>
      <c r="HQ110" s="140">
        <f>[1]!i_dq_close(HQ$2,HO110)</f>
        <v>5252.0713999999998</v>
      </c>
      <c r="HR110">
        <v>1.4372</v>
      </c>
      <c r="HS110" s="33"/>
      <c r="HU110" s="49"/>
      <c r="HV110" s="20"/>
      <c r="HW110" s="140"/>
      <c r="HY110" s="33"/>
      <c r="IA110" s="49"/>
      <c r="IB110" s="20"/>
      <c r="IC110" s="140"/>
      <c r="IE110" s="33"/>
      <c r="IG110" s="49"/>
      <c r="IH110" s="20"/>
      <c r="II110" s="140"/>
      <c r="IK110" s="33"/>
      <c r="IM110" s="49"/>
      <c r="IN110" s="20"/>
      <c r="IO110" s="140"/>
      <c r="IQ110" s="33"/>
      <c r="IS110" s="49"/>
      <c r="IT110" s="20"/>
      <c r="IU110" s="140"/>
      <c r="IW110" s="33"/>
      <c r="IY110" s="49"/>
      <c r="IZ110" s="20"/>
      <c r="JA110" s="140"/>
      <c r="JC110" s="33"/>
      <c r="JE110" s="49"/>
      <c r="JF110" s="20"/>
      <c r="JG110" s="140"/>
      <c r="JI110" s="33"/>
      <c r="JK110" s="66"/>
      <c r="JL110" s="21"/>
      <c r="JM110" s="140"/>
      <c r="JN110" s="111"/>
      <c r="JQ110" s="66"/>
      <c r="JR110" s="21"/>
      <c r="JS110" s="140"/>
      <c r="JT110" s="111"/>
      <c r="JW110" s="66"/>
      <c r="JX110" s="21"/>
      <c r="JY110" s="140"/>
      <c r="JZ110" s="111"/>
      <c r="KC110" s="66"/>
      <c r="KD110" s="21"/>
      <c r="KE110" s="140"/>
      <c r="KF110" s="111"/>
      <c r="KI110" s="66"/>
      <c r="KJ110" s="21"/>
      <c r="KK110" s="140"/>
      <c r="KL110" s="111"/>
      <c r="KO110" s="66"/>
      <c r="KP110" s="21"/>
      <c r="KQ110" s="140"/>
      <c r="KR110" s="111"/>
      <c r="KU110" s="66"/>
      <c r="KV110" s="21"/>
      <c r="KW110" s="140"/>
      <c r="KX110" s="111"/>
      <c r="LA110" s="66"/>
      <c r="LB110" s="21"/>
      <c r="LC110" s="140"/>
      <c r="LD110" s="111"/>
      <c r="LG110" s="66"/>
      <c r="LH110" s="21"/>
      <c r="LI110" s="140"/>
      <c r="LJ110" s="111"/>
      <c r="LM110" s="66"/>
      <c r="LN110" s="21"/>
      <c r="LO110" s="140"/>
      <c r="LP110" s="111"/>
      <c r="LS110" s="66"/>
      <c r="LT110" s="21"/>
      <c r="LU110" s="140"/>
      <c r="LV110" s="111"/>
      <c r="LY110" s="66"/>
      <c r="LZ110" s="21"/>
      <c r="MA110" s="140"/>
      <c r="MB110" s="111"/>
      <c r="ME110" s="66"/>
      <c r="MF110" s="21"/>
      <c r="MG110" s="140"/>
      <c r="MH110" s="111"/>
      <c r="MK110" s="66"/>
      <c r="ML110" s="21"/>
      <c r="MM110" s="140"/>
      <c r="MN110" s="111"/>
      <c r="MQ110" s="66"/>
      <c r="MR110" s="21"/>
      <c r="MS110" s="140"/>
      <c r="MT110" s="111"/>
      <c r="MW110" s="66"/>
      <c r="MX110" s="21"/>
      <c r="MY110" s="140"/>
      <c r="MZ110" s="111"/>
      <c r="NC110" s="66"/>
      <c r="ND110" s="21"/>
      <c r="NE110" s="140"/>
      <c r="NF110" s="111"/>
      <c r="NI110" s="66"/>
      <c r="NJ110" s="21"/>
      <c r="NK110" s="140"/>
      <c r="NL110" s="111"/>
      <c r="NO110" s="66"/>
      <c r="NP110" s="21"/>
      <c r="NQ110" s="140"/>
      <c r="NR110" s="111"/>
      <c r="NU110" s="66"/>
      <c r="NV110" s="21"/>
      <c r="NW110" s="140"/>
      <c r="NX110" s="111"/>
      <c r="OA110" s="66"/>
      <c r="OB110" s="21"/>
      <c r="OC110" s="140"/>
      <c r="OD110" s="111"/>
      <c r="OG110" s="66"/>
      <c r="OH110" s="21"/>
      <c r="OI110" s="140"/>
      <c r="OJ110" s="111"/>
      <c r="OM110" s="66"/>
      <c r="ON110" s="21"/>
      <c r="OO110" s="140"/>
      <c r="OP110" s="111"/>
      <c r="OS110" s="66"/>
      <c r="OT110" s="21"/>
      <c r="OU110" s="140"/>
      <c r="OV110" s="111"/>
      <c r="OY110" s="66"/>
      <c r="OZ110" s="21"/>
      <c r="PA110" s="140"/>
      <c r="PB110" s="111"/>
    </row>
    <row r="111" spans="1:418">
      <c r="A111" s="52">
        <v>44021</v>
      </c>
      <c r="B111" s="52" t="s">
        <v>347</v>
      </c>
      <c r="C111" s="262">
        <f>[1]!i_dq_close(C$2,A111)</f>
        <v>5146.6126000000004</v>
      </c>
      <c r="D111" s="263">
        <v>1.44</v>
      </c>
      <c r="E111" s="263"/>
      <c r="G111" s="49">
        <v>44687</v>
      </c>
      <c r="H111" s="28" t="s">
        <v>345</v>
      </c>
      <c r="I111" s="140">
        <f>[1]!i_dq_close(I$2,G111)</f>
        <v>0</v>
      </c>
      <c r="J111">
        <v>0.89700000000000002</v>
      </c>
      <c r="M111" s="66"/>
      <c r="N111" s="21"/>
      <c r="O111" s="140"/>
      <c r="P111" s="111"/>
      <c r="S111" s="66">
        <v>44958</v>
      </c>
      <c r="T111" s="21" t="s">
        <v>348</v>
      </c>
      <c r="U111" s="140">
        <f>[1]!i_dq_close(U$2,S111)</f>
        <v>4556.5766999999996</v>
      </c>
      <c r="V111" s="111">
        <v>0.97240000000000004</v>
      </c>
      <c r="Y111" s="66">
        <v>44956</v>
      </c>
      <c r="Z111" s="21" t="s">
        <v>1626</v>
      </c>
      <c r="AA111" s="140">
        <f>[1]!i_dq_close(AA$2,Y111)</f>
        <v>410.59120000000001</v>
      </c>
      <c r="AB111" s="111">
        <v>1.1664000000000001</v>
      </c>
      <c r="AE111" s="66">
        <v>44932</v>
      </c>
      <c r="AF111" s="21" t="s">
        <v>1626</v>
      </c>
      <c r="AG111" s="140">
        <f>[1]!i_dq_close(AG$2,AE111)</f>
        <v>4318.1531000000004</v>
      </c>
      <c r="AH111" s="111">
        <v>2.4876999999999998</v>
      </c>
      <c r="AI111" s="45"/>
      <c r="AK111" s="66">
        <v>44930</v>
      </c>
      <c r="AL111" s="21" t="s">
        <v>1626</v>
      </c>
      <c r="AM111" s="140">
        <f>[1]!i_dq_close(AM$2,AK111)</f>
        <v>4235.9718999999996</v>
      </c>
      <c r="AN111" s="111">
        <v>0.99299999999999999</v>
      </c>
      <c r="AO111" s="33">
        <v>1122964.6299999999</v>
      </c>
      <c r="AQ111" s="66">
        <v>44916</v>
      </c>
      <c r="AR111" s="21" t="s">
        <v>1624</v>
      </c>
      <c r="AS111" s="140">
        <f>[1]!i_dq_close(AS$2,AQ111)</f>
        <v>4166.0241999999998</v>
      </c>
      <c r="AT111" s="111">
        <v>1.9003000000000001</v>
      </c>
      <c r="AW111" s="66">
        <v>44911</v>
      </c>
      <c r="AX111" s="21" t="s">
        <v>1624</v>
      </c>
      <c r="AY111" s="140">
        <f>[1]!i_dq_close(AY$2,AW111)</f>
        <v>396.3888</v>
      </c>
      <c r="AZ111" s="111">
        <v>0.96960000000000002</v>
      </c>
      <c r="BC111" s="66">
        <v>44911</v>
      </c>
      <c r="BD111" s="21" t="s">
        <v>1624</v>
      </c>
      <c r="BE111" s="140">
        <f>[1]!i_dq_close(BE$2,BC111)</f>
        <v>4307.5222999999996</v>
      </c>
      <c r="BF111" s="111">
        <v>1.0091000000000001</v>
      </c>
      <c r="BI111" s="66">
        <v>44896</v>
      </c>
      <c r="BJ111" s="21" t="s">
        <v>336</v>
      </c>
      <c r="BK111" s="140">
        <f>[1]!i_dq_close(BK$2,BI111)</f>
        <v>4279.3801999999996</v>
      </c>
      <c r="BL111" s="111">
        <v>2.2229999999999999</v>
      </c>
      <c r="BO111" s="66">
        <v>44890</v>
      </c>
      <c r="BP111" s="21" t="s">
        <v>1630</v>
      </c>
      <c r="BQ111" s="140">
        <f>[1]!i_dq_close(BQ$2,BO111)</f>
        <v>4164.7946000000002</v>
      </c>
      <c r="BR111" s="111">
        <v>1.5589999999999999</v>
      </c>
      <c r="BU111" s="66">
        <v>44888</v>
      </c>
      <c r="BV111" s="21" t="s">
        <v>1630</v>
      </c>
      <c r="BW111" s="140">
        <f>[1]!i_dq_close(BW$2,BU111)</f>
        <v>398.34660000000002</v>
      </c>
      <c r="BX111" s="111">
        <v>1.1034999999999999</v>
      </c>
      <c r="CA111" s="66">
        <v>44886</v>
      </c>
      <c r="CB111" s="21" t="s">
        <v>1630</v>
      </c>
      <c r="CC111" s="140">
        <f>[1]!i_dq_close(CC$2,CA111)</f>
        <v>4177.4961999999996</v>
      </c>
      <c r="CD111" s="111">
        <v>1.1820999999999999</v>
      </c>
      <c r="CG111" s="66">
        <v>44865</v>
      </c>
      <c r="CH111" s="21" t="s">
        <v>1621</v>
      </c>
      <c r="CI111" s="140">
        <f>[1]!i_dq_close(CI$2,CG111)</f>
        <v>3896.8741</v>
      </c>
      <c r="CJ111" s="111">
        <v>1.4020999999999999</v>
      </c>
      <c r="CM111" s="66">
        <v>44853</v>
      </c>
      <c r="CN111" s="21" t="s">
        <v>1621</v>
      </c>
      <c r="CO111" s="140">
        <f>[1]!i_dq_close(CO$2,CM111)</f>
        <v>16511.28</v>
      </c>
      <c r="CP111" s="111">
        <v>0.95899999999999996</v>
      </c>
      <c r="CS111" s="66">
        <v>44830</v>
      </c>
      <c r="CT111" s="21" t="s">
        <v>1622</v>
      </c>
      <c r="CU111" s="140">
        <f>[1]!i_dq_close(CU$2,CS111)</f>
        <v>406.65929999999997</v>
      </c>
      <c r="CV111" s="111">
        <v>1.0269999999999999</v>
      </c>
      <c r="CY111" s="66">
        <v>44824</v>
      </c>
      <c r="CZ111" s="21" t="s">
        <v>1622</v>
      </c>
      <c r="DA111" s="140">
        <f>[1]!i_dq_close(DA$2,CY111)</f>
        <v>4269.9174000000003</v>
      </c>
      <c r="DB111" s="111">
        <v>5.0697000000000001</v>
      </c>
      <c r="DE111" s="66">
        <v>44809</v>
      </c>
      <c r="DF111" s="21" t="s">
        <v>1622</v>
      </c>
      <c r="DG111" s="140">
        <f>[1]!i_dq_close(DG$2,DE111)</f>
        <v>4377.2466999999997</v>
      </c>
      <c r="DH111" s="111">
        <v>3.4860000000000002</v>
      </c>
      <c r="DK111" s="66">
        <v>44806</v>
      </c>
      <c r="DL111" s="21" t="s">
        <v>1622</v>
      </c>
      <c r="DM111" s="140">
        <f>[1]!i_dq_close(DM$2,DK111)</f>
        <v>4378.0162</v>
      </c>
      <c r="DN111" s="111">
        <v>3.0739000000000001</v>
      </c>
      <c r="DQ111" s="66">
        <v>44804</v>
      </c>
      <c r="DR111" s="21" t="s">
        <v>1623</v>
      </c>
      <c r="DS111" s="140">
        <f>[1]!i_dq_close(DS$2,DQ111)</f>
        <v>412.22340000000003</v>
      </c>
      <c r="DT111" s="111">
        <v>1.9923</v>
      </c>
      <c r="DW111" s="66">
        <v>44802</v>
      </c>
      <c r="DX111" s="21" t="s">
        <v>1623</v>
      </c>
      <c r="DY111" s="140">
        <f>[1]!i_dq_close(DY$2,DW111)</f>
        <v>20023.22</v>
      </c>
      <c r="DZ111" s="111">
        <v>2.524</v>
      </c>
      <c r="EC111" s="49">
        <v>44775</v>
      </c>
      <c r="ED111" s="21" t="s">
        <v>1623</v>
      </c>
      <c r="EE111" s="140">
        <f>[1]!i_dq_close(EE$2,EC111)</f>
        <v>4449.7467999999999</v>
      </c>
      <c r="EF111">
        <v>1.268</v>
      </c>
      <c r="EI111" s="49">
        <v>44754</v>
      </c>
      <c r="EJ111" s="21" t="s">
        <v>638</v>
      </c>
      <c r="EK111" s="140">
        <f>[1]!i_dq_close(EK$2,EI111)</f>
        <v>20844.740000000002</v>
      </c>
      <c r="EL111">
        <v>1.8959999999999999</v>
      </c>
      <c r="EO111" s="49">
        <v>44725</v>
      </c>
      <c r="EP111" s="28" t="s">
        <v>570</v>
      </c>
      <c r="EQ111" s="140">
        <f>[1]!i_dq_close(EQ$2,EO111)</f>
        <v>4528.2704999999996</v>
      </c>
      <c r="ER111">
        <v>0.95699999999999996</v>
      </c>
      <c r="EU111" s="49">
        <v>44714</v>
      </c>
      <c r="EV111" s="28" t="s">
        <v>570</v>
      </c>
      <c r="EW111" s="140">
        <f>[1]!i_dq_close(EW$2,EU111)</f>
        <v>4418.9745999999996</v>
      </c>
      <c r="EX111">
        <v>0.97789999999999999</v>
      </c>
      <c r="FA111" s="49">
        <v>44712</v>
      </c>
      <c r="FB111" s="28" t="s">
        <v>535</v>
      </c>
      <c r="FC111" s="140">
        <f>[1]!i_dq_close(FC$2,FA111)</f>
        <v>4411.4897000000001</v>
      </c>
      <c r="FD111">
        <v>0.89800000000000002</v>
      </c>
      <c r="FG111" s="49">
        <v>44707</v>
      </c>
      <c r="FH111" s="28" t="s">
        <v>535</v>
      </c>
      <c r="FI111" s="140">
        <f>[1]!i_dq_close(FI$2,FG111)</f>
        <v>4310.6010999999999</v>
      </c>
      <c r="FJ111">
        <v>1.0109999999999999</v>
      </c>
      <c r="FM111" s="49">
        <v>44705</v>
      </c>
      <c r="FN111" s="28" t="s">
        <v>535</v>
      </c>
      <c r="FO111" s="140">
        <f>[1]!i_dq_close(FO$2,FM111)</f>
        <v>4253.8715000000002</v>
      </c>
      <c r="FP111">
        <v>1.3402000000000001</v>
      </c>
      <c r="FS111" s="49">
        <v>44699</v>
      </c>
      <c r="FT111" s="28" t="s">
        <v>345</v>
      </c>
      <c r="FU111" s="140">
        <f>[1]!i_dq_close(FU$2,FS111)</f>
        <v>401.18990000000002</v>
      </c>
      <c r="FV111">
        <v>1.2189000000000001</v>
      </c>
      <c r="FY111" s="49">
        <v>44659</v>
      </c>
      <c r="FZ111" s="28" t="s">
        <v>351</v>
      </c>
      <c r="GA111" s="140">
        <f>[1]!i_dq_close(GA$2,FY111)</f>
        <v>4560.3894</v>
      </c>
      <c r="GB111">
        <v>1.3652</v>
      </c>
      <c r="GE111" s="49">
        <v>44659</v>
      </c>
      <c r="GF111" s="28" t="s">
        <v>351</v>
      </c>
      <c r="GG111" s="140">
        <f>[1]!i_dq_close(GG$2,GE111)</f>
        <v>2974.4063000000001</v>
      </c>
      <c r="GH111">
        <v>0.93069999999999997</v>
      </c>
      <c r="GK111" s="49">
        <v>44636</v>
      </c>
      <c r="GL111" s="28" t="s">
        <v>350</v>
      </c>
      <c r="GM111" s="140">
        <f>[1]!i_dq_close(GM$2,GK111)</f>
        <v>4487.2051000000001</v>
      </c>
      <c r="GN111">
        <v>5.0860000000000003</v>
      </c>
      <c r="GQ111" s="49">
        <v>44622</v>
      </c>
      <c r="GR111" s="67" t="s">
        <v>350</v>
      </c>
      <c r="GS111" s="140">
        <f>[1]!i_dq_close(GS$2,GQ111)</f>
        <v>22343.919999999998</v>
      </c>
      <c r="GT111">
        <v>1.0026999999999999</v>
      </c>
      <c r="GV111"/>
      <c r="GW111" s="49">
        <v>44622</v>
      </c>
      <c r="GX111" s="21" t="s">
        <v>350</v>
      </c>
      <c r="GY111" s="140">
        <f>[1]!i_dq_close(GY$2,GW111)</f>
        <v>4959.5945000000002</v>
      </c>
      <c r="GZ111">
        <v>2.5709</v>
      </c>
      <c r="HC111" s="49">
        <v>44613</v>
      </c>
      <c r="HD111" s="21" t="s">
        <v>348</v>
      </c>
      <c r="HE111" s="140">
        <f>[1]!i_dq_close(HE$2,HC111)</f>
        <v>5003.9387999999999</v>
      </c>
      <c r="HF111">
        <v>5.7210000000000001</v>
      </c>
      <c r="HI111" s="49">
        <v>44580</v>
      </c>
      <c r="HJ111" s="141" t="s">
        <v>346</v>
      </c>
      <c r="HK111" s="140">
        <f>[1]!i_dq_close(HK$2,HI111)</f>
        <v>24127.85</v>
      </c>
      <c r="HL111">
        <v>0.94599999999999995</v>
      </c>
      <c r="HO111" s="49">
        <v>44529</v>
      </c>
      <c r="HP111" s="20" t="s">
        <v>342</v>
      </c>
      <c r="HQ111" s="140">
        <f>[1]!i_dq_close(HQ$2,HO111)</f>
        <v>5245.3585999999996</v>
      </c>
      <c r="HR111">
        <v>1.4437</v>
      </c>
      <c r="HS111" s="33"/>
      <c r="HU111" s="49"/>
      <c r="HV111" s="20"/>
      <c r="HW111" s="140"/>
      <c r="HY111" s="33"/>
      <c r="IA111" s="49"/>
      <c r="IB111" s="20"/>
      <c r="IC111" s="140"/>
      <c r="IE111" s="33"/>
      <c r="IG111" s="49"/>
      <c r="IH111" s="20"/>
      <c r="II111" s="140"/>
      <c r="IK111" s="33"/>
      <c r="IM111" s="49"/>
      <c r="IN111" s="20"/>
      <c r="IO111" s="140"/>
      <c r="IQ111" s="33"/>
      <c r="IS111" s="49"/>
      <c r="IT111" s="20"/>
      <c r="IU111" s="140"/>
      <c r="IW111" s="33"/>
      <c r="IY111" s="49"/>
      <c r="IZ111" s="20"/>
      <c r="JA111" s="140"/>
      <c r="JC111" s="33"/>
      <c r="JE111" s="49"/>
      <c r="JF111" s="20"/>
      <c r="JG111" s="140"/>
      <c r="JI111" s="33"/>
      <c r="JK111" s="66"/>
      <c r="JL111" s="21"/>
      <c r="JM111" s="140"/>
      <c r="JN111" s="111"/>
      <c r="JQ111" s="66"/>
      <c r="JR111" s="21"/>
      <c r="JS111" s="140"/>
      <c r="JT111" s="111"/>
      <c r="JW111" s="66"/>
      <c r="JX111" s="21"/>
      <c r="JY111" s="140"/>
      <c r="JZ111" s="111"/>
      <c r="KC111" s="66"/>
      <c r="KD111" s="21"/>
      <c r="KE111" s="140"/>
      <c r="KF111" s="111"/>
      <c r="KI111" s="66"/>
      <c r="KJ111" s="21"/>
      <c r="KK111" s="140"/>
      <c r="KL111" s="111"/>
      <c r="KO111" s="66"/>
      <c r="KP111" s="21"/>
      <c r="KQ111" s="140"/>
      <c r="KR111" s="111"/>
      <c r="KU111" s="66"/>
      <c r="KV111" s="21"/>
      <c r="KW111" s="140"/>
      <c r="KX111" s="111"/>
      <c r="LA111" s="66"/>
      <c r="LB111" s="21"/>
      <c r="LC111" s="140"/>
      <c r="LD111" s="111"/>
      <c r="LG111" s="66"/>
      <c r="LH111" s="21"/>
      <c r="LI111" s="140"/>
      <c r="LJ111" s="111"/>
      <c r="LM111" s="66"/>
      <c r="LN111" s="21"/>
      <c r="LO111" s="140"/>
      <c r="LP111" s="111"/>
      <c r="LS111" s="66"/>
      <c r="LT111" s="21"/>
      <c r="LU111" s="140"/>
      <c r="LV111" s="111"/>
      <c r="LY111" s="66"/>
      <c r="LZ111" s="21"/>
      <c r="MA111" s="140"/>
      <c r="MB111" s="111"/>
      <c r="ME111" s="66"/>
      <c r="MF111" s="21"/>
      <c r="MG111" s="140"/>
      <c r="MH111" s="111"/>
      <c r="MK111" s="66"/>
      <c r="ML111" s="21"/>
      <c r="MM111" s="140"/>
      <c r="MN111" s="111"/>
      <c r="MQ111" s="66"/>
      <c r="MR111" s="21"/>
      <c r="MS111" s="140"/>
      <c r="MT111" s="111"/>
      <c r="MW111" s="66"/>
      <c r="MX111" s="21"/>
      <c r="MY111" s="140"/>
      <c r="MZ111" s="111"/>
      <c r="NC111" s="66"/>
      <c r="ND111" s="21"/>
      <c r="NE111" s="140"/>
      <c r="NF111" s="111"/>
      <c r="NI111" s="66"/>
      <c r="NJ111" s="21"/>
      <c r="NK111" s="140"/>
      <c r="NL111" s="111"/>
      <c r="NO111" s="66"/>
      <c r="NP111" s="21"/>
      <c r="NQ111" s="140"/>
      <c r="NR111" s="111"/>
      <c r="NU111" s="66"/>
      <c r="NV111" s="21"/>
      <c r="NW111" s="140"/>
      <c r="NX111" s="111"/>
      <c r="OA111" s="66"/>
      <c r="OB111" s="21"/>
      <c r="OC111" s="140"/>
      <c r="OD111" s="111"/>
      <c r="OG111" s="66"/>
      <c r="OH111" s="21"/>
      <c r="OI111" s="140"/>
      <c r="OJ111" s="111"/>
      <c r="OM111" s="66"/>
      <c r="ON111" s="21"/>
      <c r="OO111" s="140"/>
      <c r="OP111" s="111"/>
      <c r="OS111" s="66"/>
      <c r="OT111" s="21"/>
      <c r="OU111" s="140"/>
      <c r="OV111" s="111"/>
      <c r="OY111" s="66"/>
      <c r="OZ111" s="21"/>
      <c r="PA111" s="140"/>
      <c r="PB111" s="111"/>
    </row>
    <row r="112" spans="1:418">
      <c r="A112" s="52">
        <v>44022</v>
      </c>
      <c r="B112" s="52" t="s">
        <v>347</v>
      </c>
      <c r="C112" s="262">
        <f>[1]!i_dq_close(C$2,A112)</f>
        <v>5073.0643</v>
      </c>
      <c r="D112" s="263">
        <v>1.44</v>
      </c>
      <c r="E112" s="263"/>
      <c r="G112" s="49">
        <v>44690</v>
      </c>
      <c r="H112" s="28" t="s">
        <v>345</v>
      </c>
      <c r="I112" s="140">
        <f>[1]!i_dq_close(I$2,G112)</f>
        <v>0</v>
      </c>
      <c r="J112">
        <v>0.89</v>
      </c>
      <c r="M112" s="66"/>
      <c r="N112" s="21"/>
      <c r="O112" s="140"/>
      <c r="P112" s="111"/>
      <c r="S112" s="66">
        <v>44959</v>
      </c>
      <c r="T112" s="21" t="s">
        <v>1632</v>
      </c>
      <c r="U112" s="140">
        <f>[1]!i_dq_close(U$2,S112)</f>
        <v>4545.3834999999999</v>
      </c>
      <c r="V112" s="111">
        <v>0.96909999999999996</v>
      </c>
      <c r="Y112" s="66">
        <v>44957</v>
      </c>
      <c r="Z112" s="21" t="s">
        <v>1626</v>
      </c>
      <c r="AA112" s="140">
        <f>[1]!i_dq_close(AA$2,Y112)</f>
        <v>409.28320000000002</v>
      </c>
      <c r="AB112" s="111">
        <v>1.1698</v>
      </c>
      <c r="AE112" s="66">
        <v>44935</v>
      </c>
      <c r="AF112" s="21" t="s">
        <v>1626</v>
      </c>
      <c r="AG112" s="140">
        <f>[1]!i_dq_close(AG$2,AE112)</f>
        <v>4349.1992</v>
      </c>
      <c r="AH112" s="111">
        <v>2.4956999999999998</v>
      </c>
      <c r="AI112" s="45"/>
      <c r="AK112" s="66">
        <v>44931</v>
      </c>
      <c r="AL112" s="21" t="s">
        <v>1626</v>
      </c>
      <c r="AM112" s="140">
        <f>[1]!i_dq_close(AM$2,AK112)</f>
        <v>4307.7605999999996</v>
      </c>
      <c r="AN112" s="111">
        <v>1.0269999999999999</v>
      </c>
      <c r="AO112" s="33">
        <v>1122964.6299999999</v>
      </c>
      <c r="AQ112" s="66">
        <v>44917</v>
      </c>
      <c r="AR112" s="21" t="s">
        <v>1624</v>
      </c>
      <c r="AS112" s="140">
        <f>[1]!i_dq_close(AS$2,AQ112)</f>
        <v>4158.2915000000003</v>
      </c>
      <c r="AT112" s="111">
        <v>1.8947000000000001</v>
      </c>
      <c r="AW112" s="66">
        <v>44914</v>
      </c>
      <c r="AX112" s="21" t="s">
        <v>1624</v>
      </c>
      <c r="AY112" s="140">
        <f>[1]!i_dq_close(AY$2,AW112)</f>
        <v>392.92009999999999</v>
      </c>
      <c r="AZ112" s="111">
        <v>0.95750000000000002</v>
      </c>
      <c r="BC112" s="66">
        <v>44914</v>
      </c>
      <c r="BD112" s="21" t="s">
        <v>1624</v>
      </c>
      <c r="BE112" s="140">
        <f>[1]!i_dq_close(BE$2,BC112)</f>
        <v>4233.2809999999999</v>
      </c>
      <c r="BF112" s="111">
        <v>1.0041</v>
      </c>
      <c r="BI112" s="66">
        <v>44897</v>
      </c>
      <c r="BJ112" s="21" t="s">
        <v>1624</v>
      </c>
      <c r="BK112" s="140">
        <f>[1]!i_dq_close(BK$2,BI112)</f>
        <v>4256.7224999999999</v>
      </c>
      <c r="BL112" s="111">
        <v>2.214</v>
      </c>
      <c r="BO112" s="66">
        <v>44893</v>
      </c>
      <c r="BP112" s="21" t="s">
        <v>1630</v>
      </c>
      <c r="BQ112" s="140">
        <f>[1]!i_dq_close(BQ$2,BO112)</f>
        <v>4124.2883000000002</v>
      </c>
      <c r="BR112" s="111">
        <v>1.556</v>
      </c>
      <c r="BU112" s="66">
        <v>44889</v>
      </c>
      <c r="BV112" s="21" t="s">
        <v>1630</v>
      </c>
      <c r="BW112" s="140">
        <f>[1]!i_dq_close(BW$2,BU112)</f>
        <v>399.82990000000001</v>
      </c>
      <c r="BX112" s="111">
        <v>1.1131</v>
      </c>
      <c r="CA112" s="66">
        <v>44887</v>
      </c>
      <c r="CB112" s="21" t="s">
        <v>1630</v>
      </c>
      <c r="CC112" s="140">
        <f>[1]!i_dq_close(CC$2,CA112)</f>
        <v>4166.4138000000003</v>
      </c>
      <c r="CD112" s="111">
        <v>1.1687000000000001</v>
      </c>
      <c r="CG112" s="66">
        <v>44866</v>
      </c>
      <c r="CH112" s="21" t="s">
        <v>342</v>
      </c>
      <c r="CI112" s="140">
        <f>[1]!i_dq_close(CI$2,CG112)</f>
        <v>4023.1237999999998</v>
      </c>
      <c r="CJ112" s="111">
        <v>1.4211</v>
      </c>
      <c r="CM112" s="66">
        <v>44854</v>
      </c>
      <c r="CN112" s="21" t="s">
        <v>1621</v>
      </c>
      <c r="CO112" s="140">
        <f>[1]!i_dq_close(CO$2,CM112)</f>
        <v>16280.22</v>
      </c>
      <c r="CP112" s="111">
        <v>0.95499999999999996</v>
      </c>
      <c r="CS112" s="66">
        <v>44831</v>
      </c>
      <c r="CT112" s="21" t="s">
        <v>1622</v>
      </c>
      <c r="CU112" s="140">
        <f>[1]!i_dq_close(CU$2,CS112)</f>
        <v>408.16269999999997</v>
      </c>
      <c r="CV112" s="111">
        <v>1.0309999999999999</v>
      </c>
      <c r="CY112" s="66">
        <v>44825</v>
      </c>
      <c r="CZ112" s="21" t="s">
        <v>1622</v>
      </c>
      <c r="DA112" s="140">
        <f>[1]!i_dq_close(DA$2,CY112)</f>
        <v>4249.7790000000005</v>
      </c>
      <c r="DB112" s="111">
        <v>5.101</v>
      </c>
      <c r="DE112" s="66">
        <v>44810</v>
      </c>
      <c r="DF112" s="21" t="s">
        <v>1622</v>
      </c>
      <c r="DG112" s="140">
        <f>[1]!i_dq_close(DG$2,DE112)</f>
        <v>4426.7070999999996</v>
      </c>
      <c r="DH112" s="111">
        <v>3.5379999999999998</v>
      </c>
      <c r="DK112" s="66">
        <v>44809</v>
      </c>
      <c r="DL112" s="21" t="s">
        <v>1622</v>
      </c>
      <c r="DM112" s="140">
        <f>[1]!i_dq_close(DM$2,DK112)</f>
        <v>4377.2466999999997</v>
      </c>
      <c r="DN112" s="111">
        <v>3.1082999999999998</v>
      </c>
      <c r="DQ112" s="66">
        <v>44805</v>
      </c>
      <c r="DR112" s="21" t="s">
        <v>340</v>
      </c>
      <c r="DS112" s="140">
        <f>[1]!i_dq_close(DS$2,DQ112)</f>
        <v>411.77749999999997</v>
      </c>
      <c r="DT112" s="111">
        <v>1.9851000000000001</v>
      </c>
      <c r="DW112" s="66">
        <v>44803</v>
      </c>
      <c r="DX112" s="21" t="s">
        <v>1623</v>
      </c>
      <c r="DY112" s="140">
        <f>[1]!i_dq_close(DY$2,DW112)</f>
        <v>19949.03</v>
      </c>
      <c r="DZ112" s="111">
        <v>2.488</v>
      </c>
      <c r="EC112" s="49">
        <v>44776</v>
      </c>
      <c r="ED112" s="21" t="s">
        <v>1623</v>
      </c>
      <c r="EE112" s="140">
        <f>[1]!i_dq_close(EE$2,EC112)</f>
        <v>4408.9350000000004</v>
      </c>
      <c r="EF112">
        <v>1.2849999999999999</v>
      </c>
      <c r="EI112" s="49">
        <v>44755</v>
      </c>
      <c r="EJ112" s="21" t="s">
        <v>638</v>
      </c>
      <c r="EK112" s="140">
        <f>[1]!i_dq_close(EK$2,EI112)</f>
        <v>20797.95</v>
      </c>
      <c r="EL112">
        <v>1.9019999999999999</v>
      </c>
      <c r="EO112" s="49">
        <v>44726</v>
      </c>
      <c r="EP112" s="28" t="s">
        <v>570</v>
      </c>
      <c r="EQ112" s="140">
        <f>[1]!i_dq_close(EQ$2,EO112)</f>
        <v>4562.6306999999997</v>
      </c>
      <c r="ER112">
        <v>0.96699999999999997</v>
      </c>
      <c r="EU112" s="49">
        <v>44718</v>
      </c>
      <c r="EV112" s="28" t="s">
        <v>570</v>
      </c>
      <c r="EW112" s="140">
        <f>[1]!i_dq_close(EW$2,EU112)</f>
        <v>4500.8329999999996</v>
      </c>
      <c r="EX112">
        <v>0.98570000000000002</v>
      </c>
      <c r="FA112" s="49">
        <v>44713</v>
      </c>
      <c r="FB112" s="28" t="s">
        <v>570</v>
      </c>
      <c r="FC112" s="140">
        <f>[1]!i_dq_close(FC$2,FA112)</f>
        <v>4404.1841000000004</v>
      </c>
      <c r="FD112">
        <v>0.89700000000000002</v>
      </c>
      <c r="FG112" s="49">
        <v>44708</v>
      </c>
      <c r="FH112" s="28" t="s">
        <v>535</v>
      </c>
      <c r="FI112" s="140">
        <f>[1]!i_dq_close(FI$2,FG112)</f>
        <v>4315.357</v>
      </c>
      <c r="FJ112">
        <v>1.0118</v>
      </c>
      <c r="FM112" s="49">
        <v>44706</v>
      </c>
      <c r="FN112" s="28" t="s">
        <v>535</v>
      </c>
      <c r="FO112" s="140">
        <f>[1]!i_dq_close(FO$2,FM112)</f>
        <v>4290.7759999999998</v>
      </c>
      <c r="FP112">
        <v>1.3482000000000001</v>
      </c>
      <c r="FS112" s="49">
        <v>44700</v>
      </c>
      <c r="FT112" s="28" t="s">
        <v>345</v>
      </c>
      <c r="FU112" s="140">
        <f>[1]!i_dq_close(FU$2,FS112)</f>
        <v>401.44479999999999</v>
      </c>
      <c r="FV112">
        <v>1.2283999999999999</v>
      </c>
      <c r="FY112" s="49">
        <v>44662</v>
      </c>
      <c r="FZ112" s="28" t="s">
        <v>351</v>
      </c>
      <c r="GA112" s="140">
        <f>[1]!i_dq_close(GA$2,FY112)</f>
        <v>4419.1709000000001</v>
      </c>
      <c r="GB112">
        <v>1.3313999999999999</v>
      </c>
      <c r="GE112" s="49">
        <v>44662</v>
      </c>
      <c r="GF112" s="28" t="s">
        <v>351</v>
      </c>
      <c r="GG112" s="140">
        <f>[1]!i_dq_close(GG$2,GE112)</f>
        <v>2949.2631999999999</v>
      </c>
      <c r="GH112">
        <v>0.92379999999999995</v>
      </c>
      <c r="GK112" s="49">
        <v>44637</v>
      </c>
      <c r="GL112" s="28" t="s">
        <v>350</v>
      </c>
      <c r="GM112" s="140">
        <f>[1]!i_dq_close(GM$2,GK112)</f>
        <v>4573.6431000000002</v>
      </c>
      <c r="GN112">
        <v>5.1449999999999996</v>
      </c>
      <c r="GQ112" s="49">
        <v>44623</v>
      </c>
      <c r="GR112" s="67" t="s">
        <v>350</v>
      </c>
      <c r="GS112" s="140">
        <f>[1]!i_dq_close(GS$2,GQ112)</f>
        <v>22467.34</v>
      </c>
      <c r="GT112">
        <v>1.0174000000000001</v>
      </c>
      <c r="GV112"/>
      <c r="GW112" s="49">
        <v>44623</v>
      </c>
      <c r="GX112" s="21" t="s">
        <v>350</v>
      </c>
      <c r="GY112" s="140">
        <f>[1]!i_dq_close(GY$2,GW112)</f>
        <v>4934.7047000000002</v>
      </c>
      <c r="GZ112">
        <v>2.5531000000000001</v>
      </c>
      <c r="HC112" s="49">
        <v>44614</v>
      </c>
      <c r="HD112" s="21" t="s">
        <v>348</v>
      </c>
      <c r="HE112" s="140">
        <f>[1]!i_dq_close(HE$2,HC112)</f>
        <v>4940.1639999999998</v>
      </c>
      <c r="HF112">
        <v>5.7229999999999999</v>
      </c>
      <c r="HI112" s="49">
        <v>44581</v>
      </c>
      <c r="HJ112" s="141" t="s">
        <v>346</v>
      </c>
      <c r="HK112" s="140">
        <f>[1]!i_dq_close(HK$2,HI112)</f>
        <v>24952.35</v>
      </c>
      <c r="HL112">
        <v>0.95</v>
      </c>
      <c r="HO112" s="49">
        <v>44530</v>
      </c>
      <c r="HP112" s="20" t="s">
        <v>342</v>
      </c>
      <c r="HQ112" s="140">
        <f>[1]!i_dq_close(HQ$2,HO112)</f>
        <v>5235.1342000000004</v>
      </c>
      <c r="HR112">
        <v>1.4326000000000001</v>
      </c>
      <c r="HS112" s="33"/>
      <c r="HU112" s="49"/>
      <c r="HV112" s="20"/>
      <c r="HW112" s="140"/>
      <c r="HY112" s="33"/>
      <c r="IA112" s="49"/>
      <c r="IB112" s="20"/>
      <c r="IC112" s="140"/>
      <c r="IE112" s="33"/>
      <c r="IG112" s="49"/>
      <c r="IH112" s="20"/>
      <c r="II112" s="140"/>
      <c r="IK112" s="33"/>
      <c r="IM112" s="49"/>
      <c r="IN112" s="20"/>
      <c r="IO112" s="140"/>
      <c r="IQ112" s="33"/>
      <c r="IS112" s="49"/>
      <c r="IT112" s="20"/>
      <c r="IU112" s="140"/>
      <c r="IW112" s="33"/>
      <c r="IY112" s="49"/>
      <c r="IZ112" s="20"/>
      <c r="JA112" s="140"/>
      <c r="JC112" s="33"/>
      <c r="JE112" s="49"/>
      <c r="JF112" s="20"/>
      <c r="JG112" s="140"/>
      <c r="JI112" s="33"/>
      <c r="JK112" s="66"/>
      <c r="JL112" s="21"/>
      <c r="JM112" s="140"/>
      <c r="JN112" s="111"/>
      <c r="JQ112" s="66"/>
      <c r="JR112" s="21"/>
      <c r="JS112" s="140"/>
      <c r="JT112" s="111"/>
      <c r="JW112" s="66"/>
      <c r="JX112" s="21"/>
      <c r="JY112" s="140"/>
      <c r="JZ112" s="111"/>
      <c r="KC112" s="66"/>
      <c r="KD112" s="21"/>
      <c r="KE112" s="140"/>
      <c r="KF112" s="111"/>
      <c r="KI112" s="66"/>
      <c r="KJ112" s="21"/>
      <c r="KK112" s="140"/>
      <c r="KL112" s="111"/>
      <c r="KO112" s="66"/>
      <c r="KP112" s="21"/>
      <c r="KQ112" s="140"/>
      <c r="KR112" s="111"/>
      <c r="KU112" s="66"/>
      <c r="KV112" s="21"/>
      <c r="KW112" s="140"/>
      <c r="KX112" s="111"/>
      <c r="LA112" s="66"/>
      <c r="LB112" s="21"/>
      <c r="LC112" s="140"/>
      <c r="LD112" s="111"/>
      <c r="LG112" s="66"/>
      <c r="LH112" s="21"/>
      <c r="LI112" s="140"/>
      <c r="LJ112" s="111"/>
      <c r="LM112" s="66"/>
      <c r="LN112" s="21"/>
      <c r="LO112" s="140"/>
      <c r="LP112" s="111"/>
      <c r="LS112" s="66"/>
      <c r="LT112" s="21"/>
      <c r="LU112" s="140"/>
      <c r="LV112" s="111"/>
      <c r="LY112" s="66"/>
      <c r="LZ112" s="21"/>
      <c r="MA112" s="140"/>
      <c r="MB112" s="111"/>
      <c r="ME112" s="66"/>
      <c r="MF112" s="21"/>
      <c r="MG112" s="140"/>
      <c r="MH112" s="111"/>
      <c r="MK112" s="66"/>
      <c r="ML112" s="21"/>
      <c r="MM112" s="140"/>
      <c r="MN112" s="111"/>
      <c r="MQ112" s="66"/>
      <c r="MR112" s="21"/>
      <c r="MS112" s="140"/>
      <c r="MT112" s="111"/>
      <c r="MW112" s="66"/>
      <c r="MX112" s="21"/>
      <c r="MY112" s="140"/>
      <c r="MZ112" s="111"/>
      <c r="NC112" s="66"/>
      <c r="ND112" s="21"/>
      <c r="NE112" s="140"/>
      <c r="NF112" s="111"/>
      <c r="NI112" s="66"/>
      <c r="NJ112" s="21"/>
      <c r="NK112" s="140"/>
      <c r="NL112" s="111"/>
      <c r="NO112" s="66"/>
      <c r="NP112" s="21"/>
      <c r="NQ112" s="140"/>
      <c r="NR112" s="111"/>
      <c r="NU112" s="66"/>
      <c r="NV112" s="21"/>
      <c r="NW112" s="140"/>
      <c r="NX112" s="111"/>
      <c r="OA112" s="66"/>
      <c r="OB112" s="21"/>
      <c r="OC112" s="140"/>
      <c r="OD112" s="111"/>
      <c r="OG112" s="66"/>
      <c r="OH112" s="21"/>
      <c r="OI112" s="140"/>
      <c r="OJ112" s="111"/>
      <c r="OM112" s="66"/>
      <c r="ON112" s="21"/>
      <c r="OO112" s="140"/>
      <c r="OP112" s="111"/>
      <c r="OS112" s="66"/>
      <c r="OT112" s="21"/>
      <c r="OU112" s="140"/>
      <c r="OV112" s="111"/>
      <c r="OY112" s="66"/>
      <c r="OZ112" s="21"/>
      <c r="PA112" s="140"/>
      <c r="PB112" s="111"/>
    </row>
    <row r="113" spans="1:418">
      <c r="A113" s="52">
        <v>44025</v>
      </c>
      <c r="B113" s="52" t="s">
        <v>347</v>
      </c>
      <c r="C113" s="262">
        <f>[1]!i_dq_close(C$2,A113)</f>
        <v>5195.2669999999998</v>
      </c>
      <c r="D113" s="263">
        <v>1.47</v>
      </c>
      <c r="E113" s="263"/>
      <c r="G113" s="49">
        <v>44691</v>
      </c>
      <c r="H113" s="28" t="s">
        <v>345</v>
      </c>
      <c r="I113" s="140">
        <f>[1]!i_dq_close(I$2,G113)</f>
        <v>0</v>
      </c>
      <c r="J113">
        <v>0.88700000000000001</v>
      </c>
      <c r="M113" s="66"/>
      <c r="N113" s="21"/>
      <c r="O113" s="140"/>
      <c r="P113" s="111"/>
      <c r="S113" s="66">
        <v>44960</v>
      </c>
      <c r="T113" s="21" t="s">
        <v>1632</v>
      </c>
      <c r="U113" s="140">
        <f>[1]!i_dq_close(U$2,S113)</f>
        <v>4508.5767999999998</v>
      </c>
      <c r="V113" s="111">
        <v>0.96430000000000005</v>
      </c>
      <c r="Y113" s="66">
        <v>44958</v>
      </c>
      <c r="Z113" s="21" t="s">
        <v>348</v>
      </c>
      <c r="AA113" s="140">
        <f>[1]!i_dq_close(AA$2,Y113)</f>
        <v>411.66210000000001</v>
      </c>
      <c r="AB113" s="111">
        <v>1.18</v>
      </c>
      <c r="AE113" s="66">
        <v>44936</v>
      </c>
      <c r="AF113" s="21" t="s">
        <v>1626</v>
      </c>
      <c r="AG113" s="140">
        <f>[1]!i_dq_close(AG$2,AE113)</f>
        <v>4354.2322999999997</v>
      </c>
      <c r="AH113" s="111">
        <v>2.4845999999999999</v>
      </c>
      <c r="AI113" s="45"/>
      <c r="AK113" s="66">
        <v>44932</v>
      </c>
      <c r="AL113" s="21" t="s">
        <v>1626</v>
      </c>
      <c r="AM113" s="140">
        <f>[1]!i_dq_close(AM$2,AK113)</f>
        <v>4318.1531000000004</v>
      </c>
      <c r="AN113" s="111">
        <v>1.026</v>
      </c>
      <c r="AO113" s="33">
        <v>1122964.6299999999</v>
      </c>
      <c r="AQ113" s="66">
        <v>44918</v>
      </c>
      <c r="AR113" s="21" t="s">
        <v>1624</v>
      </c>
      <c r="AS113" s="140">
        <f>[1]!i_dq_close(AS$2,AQ113)</f>
        <v>4149.107</v>
      </c>
      <c r="AT113" s="111">
        <v>1.8919999999999999</v>
      </c>
      <c r="AW113" s="66">
        <v>44915</v>
      </c>
      <c r="AX113" s="21" t="s">
        <v>1624</v>
      </c>
      <c r="AY113" s="140">
        <f>[1]!i_dq_close(AY$2,AW113)</f>
        <v>391.23340000000002</v>
      </c>
      <c r="AZ113" s="111">
        <v>0.95220000000000005</v>
      </c>
      <c r="BC113" s="66">
        <v>44915</v>
      </c>
      <c r="BD113" s="21" t="s">
        <v>1624</v>
      </c>
      <c r="BE113" s="140">
        <f>[1]!i_dq_close(BE$2,BC113)</f>
        <v>4170.6633000000002</v>
      </c>
      <c r="BF113" s="111">
        <v>1</v>
      </c>
      <c r="BI113" s="66">
        <v>44900</v>
      </c>
      <c r="BJ113" s="21" t="s">
        <v>1624</v>
      </c>
      <c r="BK113" s="140">
        <f>[1]!i_dq_close(BK$2,BI113)</f>
        <v>4327.0653000000002</v>
      </c>
      <c r="BL113" s="111">
        <v>2.2090000000000001</v>
      </c>
      <c r="BO113" s="66">
        <v>44894</v>
      </c>
      <c r="BP113" s="21" t="s">
        <v>1630</v>
      </c>
      <c r="BQ113" s="140">
        <f>[1]!i_dq_close(BQ$2,BO113)</f>
        <v>4237.5962</v>
      </c>
      <c r="BR113" s="111">
        <v>1.5780000000000001</v>
      </c>
      <c r="BU113" s="66">
        <v>44890</v>
      </c>
      <c r="BV113" s="21" t="s">
        <v>1630</v>
      </c>
      <c r="BW113" s="140">
        <f>[1]!i_dq_close(BW$2,BU113)</f>
        <v>400.65460000000002</v>
      </c>
      <c r="BX113" s="111">
        <v>1.1131</v>
      </c>
      <c r="CA113" s="66">
        <v>44888</v>
      </c>
      <c r="CB113" s="21" t="s">
        <v>1630</v>
      </c>
      <c r="CC113" s="140">
        <f>[1]!i_dq_close(CC$2,CA113)</f>
        <v>4167.8986999999997</v>
      </c>
      <c r="CD113" s="111">
        <v>1.1677</v>
      </c>
      <c r="CG113" s="66">
        <v>44867</v>
      </c>
      <c r="CH113" s="21" t="s">
        <v>1630</v>
      </c>
      <c r="CI113" s="140">
        <f>[1]!i_dq_close(CI$2,CG113)</f>
        <v>4068.8146999999999</v>
      </c>
      <c r="CJ113" s="111">
        <v>1.4378</v>
      </c>
      <c r="CM113" s="66">
        <v>44855</v>
      </c>
      <c r="CN113" s="21" t="s">
        <v>1621</v>
      </c>
      <c r="CO113" s="140">
        <f>[1]!i_dq_close(CO$2,CM113)</f>
        <v>16211.12</v>
      </c>
      <c r="CP113" s="111">
        <v>0.96399999999999997</v>
      </c>
      <c r="CS113" s="66">
        <v>44832</v>
      </c>
      <c r="CT113" s="21" t="s">
        <v>1622</v>
      </c>
      <c r="CU113" s="140">
        <f>[1]!i_dq_close(CU$2,CS113)</f>
        <v>404.88650000000001</v>
      </c>
      <c r="CV113" s="111">
        <v>1.0229999999999999</v>
      </c>
      <c r="CY113" s="66">
        <v>44826</v>
      </c>
      <c r="CZ113" s="21" t="s">
        <v>1622</v>
      </c>
      <c r="DA113" s="140">
        <f>[1]!i_dq_close(DA$2,CY113)</f>
        <v>4219.4538000000002</v>
      </c>
      <c r="DB113" s="111">
        <v>5.0471000000000004</v>
      </c>
      <c r="DE113" s="66">
        <v>44811</v>
      </c>
      <c r="DF113" s="21" t="s">
        <v>1622</v>
      </c>
      <c r="DG113" s="140">
        <f>[1]!i_dq_close(DG$2,DE113)</f>
        <v>4430.6913000000004</v>
      </c>
      <c r="DH113" s="111">
        <v>3.5590000000000002</v>
      </c>
      <c r="DK113" s="66">
        <v>44810</v>
      </c>
      <c r="DL113" s="21" t="s">
        <v>1622</v>
      </c>
      <c r="DM113" s="140">
        <f>[1]!i_dq_close(DM$2,DK113)</f>
        <v>4426.7070999999996</v>
      </c>
      <c r="DN113" s="111">
        <v>3.1564000000000001</v>
      </c>
      <c r="DQ113" s="66">
        <v>44806</v>
      </c>
      <c r="DR113" s="21" t="s">
        <v>1622</v>
      </c>
      <c r="DS113" s="140">
        <f>[1]!i_dq_close(DS$2,DQ113)</f>
        <v>413.67309999999998</v>
      </c>
      <c r="DT113" s="111">
        <v>2.0068000000000001</v>
      </c>
      <c r="DW113" s="66">
        <v>44804</v>
      </c>
      <c r="DX113" s="21" t="s">
        <v>1623</v>
      </c>
      <c r="DY113" s="140">
        <f>[1]!i_dq_close(DY$2,DW113)</f>
        <v>19954.39</v>
      </c>
      <c r="DZ113" s="111">
        <v>2.48</v>
      </c>
      <c r="EC113" s="49">
        <v>44777</v>
      </c>
      <c r="ED113" s="21" t="s">
        <v>1623</v>
      </c>
      <c r="EE113" s="140">
        <f>[1]!i_dq_close(EE$2,EC113)</f>
        <v>4443.2641999999996</v>
      </c>
      <c r="EF113">
        <v>1.304</v>
      </c>
      <c r="EI113" s="49">
        <v>44756</v>
      </c>
      <c r="EJ113" s="21" t="s">
        <v>638</v>
      </c>
      <c r="EK113" s="140">
        <f>[1]!i_dq_close(EK$2,EI113)</f>
        <v>20751.21</v>
      </c>
      <c r="EL113">
        <v>1.911</v>
      </c>
      <c r="EO113" s="49">
        <v>44727</v>
      </c>
      <c r="EP113" s="28" t="s">
        <v>570</v>
      </c>
      <c r="EQ113" s="140">
        <f>[1]!i_dq_close(EQ$2,EO113)</f>
        <v>4605.6460999999999</v>
      </c>
      <c r="ER113">
        <v>0.97399999999999998</v>
      </c>
      <c r="EU113" s="49">
        <v>44719</v>
      </c>
      <c r="EV113" s="28" t="s">
        <v>570</v>
      </c>
      <c r="EW113" s="140">
        <f>[1]!i_dq_close(EW$2,EU113)</f>
        <v>4511.3995000000004</v>
      </c>
      <c r="EX113">
        <v>0.98299999999999998</v>
      </c>
      <c r="FA113" s="49">
        <v>44714</v>
      </c>
      <c r="FB113" s="28" t="s">
        <v>570</v>
      </c>
      <c r="FC113" s="140">
        <f>[1]!i_dq_close(FC$2,FA113)</f>
        <v>4418.9745999999996</v>
      </c>
      <c r="FD113">
        <v>0.89800000000000002</v>
      </c>
      <c r="FG113" s="49">
        <v>44711</v>
      </c>
      <c r="FH113" s="28" t="s">
        <v>535</v>
      </c>
      <c r="FI113" s="140">
        <f>[1]!i_dq_close(FI$2,FG113)</f>
        <v>4345.6077999999998</v>
      </c>
      <c r="FJ113">
        <v>1.0189999999999999</v>
      </c>
      <c r="FM113" s="49">
        <v>44707</v>
      </c>
      <c r="FN113" s="28" t="s">
        <v>535</v>
      </c>
      <c r="FO113" s="140">
        <f>[1]!i_dq_close(FO$2,FM113)</f>
        <v>4310.6010999999999</v>
      </c>
      <c r="FP113">
        <v>1.3526</v>
      </c>
      <c r="FS113" s="49">
        <v>44701</v>
      </c>
      <c r="FT113" s="28" t="s">
        <v>345</v>
      </c>
      <c r="FU113" s="140">
        <f>[1]!i_dq_close(FU$2,FS113)</f>
        <v>403.3075</v>
      </c>
      <c r="FV113">
        <v>1.23</v>
      </c>
      <c r="FY113" s="49">
        <v>44663</v>
      </c>
      <c r="FZ113" s="28" t="s">
        <v>351</v>
      </c>
      <c r="GA113" s="140">
        <f>[1]!i_dq_close(GA$2,FY113)</f>
        <v>4501.7223999999997</v>
      </c>
      <c r="GB113">
        <v>1.3581000000000001</v>
      </c>
      <c r="GE113" s="49">
        <v>44663</v>
      </c>
      <c r="GF113" s="28" t="s">
        <v>351</v>
      </c>
      <c r="GG113" s="140">
        <f>[1]!i_dq_close(GG$2,GE113)</f>
        <v>2964.0065</v>
      </c>
      <c r="GH113">
        <v>0.93010000000000004</v>
      </c>
      <c r="GK113" s="49">
        <v>44638</v>
      </c>
      <c r="GL113" s="28" t="s">
        <v>350</v>
      </c>
      <c r="GM113" s="140">
        <f>[1]!i_dq_close(GM$2,GK113)</f>
        <v>4608.0868</v>
      </c>
      <c r="GN113">
        <v>5.0990000000000002</v>
      </c>
      <c r="GQ113" s="49">
        <v>44624</v>
      </c>
      <c r="GR113" s="67" t="s">
        <v>350</v>
      </c>
      <c r="GS113" s="140">
        <f>[1]!i_dq_close(GS$2,GQ113)</f>
        <v>21905.29</v>
      </c>
      <c r="GT113">
        <v>1.0034000000000001</v>
      </c>
      <c r="GV113"/>
      <c r="GW113" s="49">
        <v>44624</v>
      </c>
      <c r="GX113" s="21" t="s">
        <v>350</v>
      </c>
      <c r="GY113" s="140">
        <f>[1]!i_dq_close(GY$2,GW113)</f>
        <v>4879.6507000000001</v>
      </c>
      <c r="GZ113">
        <v>2.5305</v>
      </c>
      <c r="HC113" s="49">
        <v>44615</v>
      </c>
      <c r="HD113" s="21" t="s">
        <v>348</v>
      </c>
      <c r="HE113" s="140">
        <f>[1]!i_dq_close(HE$2,HC113)</f>
        <v>4998.2251999999999</v>
      </c>
      <c r="HF113">
        <v>5.827</v>
      </c>
      <c r="HI113" s="49">
        <v>44582</v>
      </c>
      <c r="HJ113" s="141" t="s">
        <v>346</v>
      </c>
      <c r="HK113" s="140">
        <f>[1]!i_dq_close(HK$2,HI113)</f>
        <v>24965.55</v>
      </c>
      <c r="HL113">
        <v>0.93899999999999995</v>
      </c>
      <c r="HO113" s="49">
        <v>44531</v>
      </c>
      <c r="HP113" s="20" t="s">
        <v>336</v>
      </c>
      <c r="HQ113" s="140">
        <f>[1]!i_dq_close(HQ$2,HO113)</f>
        <v>5248.3656000000001</v>
      </c>
      <c r="HR113">
        <v>1.4296</v>
      </c>
      <c r="HS113" s="33"/>
      <c r="HU113" s="49"/>
      <c r="HV113" s="20"/>
      <c r="HW113" s="140"/>
      <c r="HY113" s="33"/>
      <c r="IA113" s="49"/>
      <c r="IB113" s="20"/>
      <c r="IC113" s="140"/>
      <c r="IE113" s="33"/>
      <c r="IG113" s="49"/>
      <c r="IH113" s="20"/>
      <c r="II113" s="140"/>
      <c r="IK113" s="33"/>
      <c r="IM113" s="49"/>
      <c r="IN113" s="20"/>
      <c r="IO113" s="140"/>
      <c r="IQ113" s="33"/>
      <c r="IS113" s="49"/>
      <c r="IT113" s="20"/>
      <c r="IU113" s="140"/>
      <c r="IW113" s="33"/>
      <c r="IY113" s="49"/>
      <c r="IZ113" s="20"/>
      <c r="JA113" s="140"/>
      <c r="JC113" s="33"/>
      <c r="JE113" s="49"/>
      <c r="JF113" s="20"/>
      <c r="JG113" s="140"/>
      <c r="JI113" s="33"/>
      <c r="JK113" s="66"/>
      <c r="JL113" s="21"/>
      <c r="JM113" s="140"/>
      <c r="JN113" s="111"/>
      <c r="JQ113" s="66"/>
      <c r="JR113" s="21"/>
      <c r="JS113" s="140"/>
      <c r="JT113" s="111"/>
      <c r="JW113" s="66"/>
      <c r="JX113" s="21"/>
      <c r="JY113" s="140"/>
      <c r="JZ113" s="111"/>
      <c r="KC113" s="66"/>
      <c r="KD113" s="21"/>
      <c r="KE113" s="140"/>
      <c r="KF113" s="111"/>
      <c r="KI113" s="66"/>
      <c r="KJ113" s="21"/>
      <c r="KK113" s="140"/>
      <c r="KL113" s="111"/>
      <c r="KO113" s="66"/>
      <c r="KP113" s="21"/>
      <c r="KQ113" s="140"/>
      <c r="KR113" s="111"/>
      <c r="KU113" s="66"/>
      <c r="KV113" s="21"/>
      <c r="KW113" s="140"/>
      <c r="KX113" s="111"/>
      <c r="LA113" s="66"/>
      <c r="LB113" s="21"/>
      <c r="LC113" s="140"/>
      <c r="LD113" s="111"/>
      <c r="LG113" s="66"/>
      <c r="LH113" s="21"/>
      <c r="LI113" s="140"/>
      <c r="LJ113" s="111"/>
      <c r="LM113" s="66"/>
      <c r="LN113" s="21"/>
      <c r="LO113" s="140"/>
      <c r="LP113" s="111"/>
      <c r="LS113" s="66"/>
      <c r="LT113" s="21"/>
      <c r="LU113" s="140"/>
      <c r="LV113" s="111"/>
      <c r="LY113" s="66"/>
      <c r="LZ113" s="21"/>
      <c r="MA113" s="140"/>
      <c r="MB113" s="111"/>
      <c r="ME113" s="66"/>
      <c r="MF113" s="21"/>
      <c r="MG113" s="140"/>
      <c r="MH113" s="111"/>
      <c r="MK113" s="66"/>
      <c r="ML113" s="21"/>
      <c r="MM113" s="140"/>
      <c r="MN113" s="111"/>
      <c r="MQ113" s="66"/>
      <c r="MR113" s="21"/>
      <c r="MS113" s="140"/>
      <c r="MT113" s="111"/>
      <c r="MW113" s="66"/>
      <c r="MX113" s="21"/>
      <c r="MY113" s="140"/>
      <c r="MZ113" s="111"/>
      <c r="NC113" s="66"/>
      <c r="ND113" s="21"/>
      <c r="NE113" s="140"/>
      <c r="NF113" s="111"/>
      <c r="NI113" s="66"/>
      <c r="NJ113" s="21"/>
      <c r="NK113" s="140"/>
      <c r="NL113" s="111"/>
      <c r="NO113" s="66"/>
      <c r="NP113" s="21"/>
      <c r="NQ113" s="140"/>
      <c r="NR113" s="111"/>
      <c r="NU113" s="66"/>
      <c r="NV113" s="21"/>
      <c r="NW113" s="140"/>
      <c r="NX113" s="111"/>
      <c r="OA113" s="66"/>
      <c r="OB113" s="21"/>
      <c r="OC113" s="140"/>
      <c r="OD113" s="111"/>
      <c r="OG113" s="66"/>
      <c r="OH113" s="21"/>
      <c r="OI113" s="140"/>
      <c r="OJ113" s="111"/>
      <c r="OM113" s="66"/>
      <c r="ON113" s="21"/>
      <c r="OO113" s="140"/>
      <c r="OP113" s="111"/>
      <c r="OS113" s="66"/>
      <c r="OT113" s="21"/>
      <c r="OU113" s="140"/>
      <c r="OV113" s="111"/>
      <c r="OY113" s="66"/>
      <c r="OZ113" s="21"/>
      <c r="PA113" s="140"/>
      <c r="PB113" s="111"/>
    </row>
    <row r="114" spans="1:418">
      <c r="A114" s="52">
        <v>44026</v>
      </c>
      <c r="B114" s="52" t="s">
        <v>347</v>
      </c>
      <c r="C114" s="262">
        <f>[1]!i_dq_close(C$2,A114)</f>
        <v>5140.8185999999996</v>
      </c>
      <c r="D114" s="263">
        <v>1.454</v>
      </c>
      <c r="E114" s="263"/>
      <c r="G114" s="49">
        <v>44692</v>
      </c>
      <c r="H114" s="28" t="s">
        <v>345</v>
      </c>
      <c r="I114" s="140">
        <f>[1]!i_dq_close(I$2,G114)</f>
        <v>0</v>
      </c>
      <c r="J114">
        <v>0.9</v>
      </c>
      <c r="M114" s="66"/>
      <c r="N114" s="21"/>
      <c r="O114" s="140"/>
      <c r="P114" s="111"/>
      <c r="S114" s="66">
        <v>44963</v>
      </c>
      <c r="T114" s="21" t="s">
        <v>1632</v>
      </c>
      <c r="U114" s="140">
        <f>[1]!i_dq_close(U$2,S114)</f>
        <v>4456.7232000000004</v>
      </c>
      <c r="V114" s="111">
        <v>0.9587</v>
      </c>
      <c r="Y114" s="66">
        <v>44959</v>
      </c>
      <c r="Z114" s="21" t="s">
        <v>1632</v>
      </c>
      <c r="AA114" s="140">
        <f>[1]!i_dq_close(AA$2,Y114)</f>
        <v>412.34359999999998</v>
      </c>
      <c r="AB114" s="111">
        <v>1.1820999999999999</v>
      </c>
      <c r="AE114" s="66">
        <v>44937</v>
      </c>
      <c r="AF114" s="21" t="s">
        <v>1626</v>
      </c>
      <c r="AG114" s="140">
        <f>[1]!i_dq_close(AG$2,AE114)</f>
        <v>4341.9845999999998</v>
      </c>
      <c r="AH114" s="111">
        <v>2.4782000000000002</v>
      </c>
      <c r="AI114" s="45"/>
      <c r="AK114" s="66">
        <v>44935</v>
      </c>
      <c r="AL114" s="21" t="s">
        <v>1626</v>
      </c>
      <c r="AM114" s="140">
        <f>[1]!i_dq_close(AM$2,AK114)</f>
        <v>4349.1992</v>
      </c>
      <c r="AN114" s="111">
        <v>1.038</v>
      </c>
      <c r="AO114" s="33">
        <v>1122964.6299999999</v>
      </c>
      <c r="AQ114" s="66">
        <v>44921</v>
      </c>
      <c r="AR114" s="21" t="s">
        <v>1624</v>
      </c>
      <c r="AS114" s="140">
        <f>[1]!i_dq_close(AS$2,AQ114)</f>
        <v>4176.0355</v>
      </c>
      <c r="AT114" s="111">
        <v>1.9051</v>
      </c>
      <c r="AW114" s="66">
        <v>44916</v>
      </c>
      <c r="AX114" s="21" t="s">
        <v>1624</v>
      </c>
      <c r="AY114" s="140">
        <f>[1]!i_dq_close(AY$2,AW114)</f>
        <v>391.12060000000002</v>
      </c>
      <c r="AZ114" s="111">
        <v>0.95099999999999996</v>
      </c>
      <c r="BC114" s="66">
        <v>44916</v>
      </c>
      <c r="BD114" s="21" t="s">
        <v>1624</v>
      </c>
      <c r="BE114" s="140">
        <f>[1]!i_dq_close(BE$2,BC114)</f>
        <v>4166.0241999999998</v>
      </c>
      <c r="BF114" s="111">
        <v>0.99890000000000001</v>
      </c>
      <c r="BI114" s="66">
        <v>44901</v>
      </c>
      <c r="BJ114" s="21" t="s">
        <v>1624</v>
      </c>
      <c r="BK114" s="140">
        <f>[1]!i_dq_close(BK$2,BI114)</f>
        <v>4343.7743</v>
      </c>
      <c r="BL114" s="111">
        <v>2.2240000000000002</v>
      </c>
      <c r="BO114" s="66">
        <v>44895</v>
      </c>
      <c r="BP114" s="21" t="s">
        <v>1630</v>
      </c>
      <c r="BQ114" s="140">
        <f>[1]!i_dq_close(BQ$2,BO114)</f>
        <v>4239.9952000000003</v>
      </c>
      <c r="BR114" s="111">
        <v>1.581</v>
      </c>
      <c r="BU114" s="66">
        <v>44893</v>
      </c>
      <c r="BV114" s="21" t="s">
        <v>1630</v>
      </c>
      <c r="BW114" s="140">
        <f>[1]!i_dq_close(BW$2,BU114)</f>
        <v>399.02859999999998</v>
      </c>
      <c r="BX114" s="111">
        <v>1.1068</v>
      </c>
      <c r="CA114" s="66">
        <v>44889</v>
      </c>
      <c r="CB114" s="21" t="s">
        <v>1630</v>
      </c>
      <c r="CC114" s="140">
        <f>[1]!i_dq_close(CC$2,CA114)</f>
        <v>4155.0478999999996</v>
      </c>
      <c r="CD114" s="111">
        <v>1.1677</v>
      </c>
      <c r="CG114" s="66">
        <v>44868</v>
      </c>
      <c r="CH114" s="21" t="s">
        <v>1630</v>
      </c>
      <c r="CI114" s="140">
        <f>[1]!i_dq_close(CI$2,CG114)</f>
        <v>4044.2130000000002</v>
      </c>
      <c r="CJ114" s="111">
        <v>1.4473</v>
      </c>
      <c r="CM114" s="66">
        <v>44858</v>
      </c>
      <c r="CN114" s="21" t="s">
        <v>1621</v>
      </c>
      <c r="CO114" s="140">
        <f>[1]!i_dq_close(CO$2,CM114)</f>
        <v>15180.69</v>
      </c>
      <c r="CP114" s="111">
        <v>0.93300000000000005</v>
      </c>
      <c r="CS114" s="66">
        <v>44833</v>
      </c>
      <c r="CT114" s="21" t="s">
        <v>1622</v>
      </c>
      <c r="CU114" s="140">
        <f>[1]!i_dq_close(CU$2,CS114)</f>
        <v>403.30009999999999</v>
      </c>
      <c r="CV114" s="111">
        <v>1.0229999999999999</v>
      </c>
      <c r="CY114" s="66">
        <v>44827</v>
      </c>
      <c r="CZ114" s="21" t="s">
        <v>1622</v>
      </c>
      <c r="DA114" s="140">
        <f>[1]!i_dq_close(DA$2,CY114)</f>
        <v>4195.0051999999996</v>
      </c>
      <c r="DB114" s="111">
        <v>5.0349000000000004</v>
      </c>
      <c r="DE114" s="66">
        <v>44812</v>
      </c>
      <c r="DF114" s="21" t="s">
        <v>1622</v>
      </c>
      <c r="DG114" s="140">
        <f>[1]!i_dq_close(DG$2,DE114)</f>
        <v>4411.4146000000001</v>
      </c>
      <c r="DH114" s="111">
        <v>3.5289999999999999</v>
      </c>
      <c r="DK114" s="66">
        <v>44811</v>
      </c>
      <c r="DL114" s="21" t="s">
        <v>1622</v>
      </c>
      <c r="DM114" s="140">
        <f>[1]!i_dq_close(DM$2,DK114)</f>
        <v>4430.6913000000004</v>
      </c>
      <c r="DN114" s="111">
        <v>3.1766999999999999</v>
      </c>
      <c r="DQ114" s="66">
        <v>44809</v>
      </c>
      <c r="DR114" s="21" t="s">
        <v>1622</v>
      </c>
      <c r="DS114" s="140">
        <f>[1]!i_dq_close(DS$2,DQ114)</f>
        <v>415.52120000000002</v>
      </c>
      <c r="DT114" s="111">
        <v>2.0211999999999999</v>
      </c>
      <c r="DW114" s="66">
        <v>44805</v>
      </c>
      <c r="DX114" s="21" t="s">
        <v>340</v>
      </c>
      <c r="DY114" s="140">
        <f>[1]!i_dq_close(DY$2,DW114)</f>
        <v>19597.310000000001</v>
      </c>
      <c r="DZ114" s="111">
        <v>2.5139999999999998</v>
      </c>
      <c r="EC114" s="49">
        <v>44778</v>
      </c>
      <c r="ED114" s="21" t="s">
        <v>1623</v>
      </c>
      <c r="EE114" s="140">
        <f>[1]!i_dq_close(EE$2,EC114)</f>
        <v>4508.3496999999998</v>
      </c>
      <c r="EF114">
        <v>1.34</v>
      </c>
      <c r="EI114" s="49">
        <v>44757</v>
      </c>
      <c r="EJ114" s="21" t="s">
        <v>638</v>
      </c>
      <c r="EK114" s="140">
        <f>[1]!i_dq_close(EK$2,EI114)</f>
        <v>20297.72</v>
      </c>
      <c r="EL114">
        <v>1.8959999999999999</v>
      </c>
      <c r="EO114" s="49">
        <v>44728</v>
      </c>
      <c r="EP114" s="28" t="s">
        <v>570</v>
      </c>
      <c r="EQ114" s="140">
        <f>[1]!i_dq_close(EQ$2,EO114)</f>
        <v>4583.3503000000001</v>
      </c>
      <c r="ER114">
        <v>0.97799999999999998</v>
      </c>
      <c r="EU114" s="49">
        <v>44720</v>
      </c>
      <c r="EV114" s="28" t="s">
        <v>570</v>
      </c>
      <c r="EW114" s="140">
        <f>[1]!i_dq_close(EW$2,EU114)</f>
        <v>4550.2753000000002</v>
      </c>
      <c r="EX114">
        <v>0.98229999999999995</v>
      </c>
      <c r="FA114" s="49">
        <v>44718</v>
      </c>
      <c r="FB114" s="28" t="s">
        <v>570</v>
      </c>
      <c r="FC114" s="140">
        <f>[1]!i_dq_close(FC$2,FA114)</f>
        <v>4500.8329999999996</v>
      </c>
      <c r="FD114">
        <v>0.90100000000000002</v>
      </c>
      <c r="FG114" s="49">
        <v>44712</v>
      </c>
      <c r="FH114" s="28" t="s">
        <v>535</v>
      </c>
      <c r="FI114" s="140">
        <f>[1]!i_dq_close(FI$2,FG114)</f>
        <v>4411.4897000000001</v>
      </c>
      <c r="FJ114">
        <v>1.0257000000000001</v>
      </c>
      <c r="FM114" s="49">
        <v>44708</v>
      </c>
      <c r="FN114" s="28" t="s">
        <v>535</v>
      </c>
      <c r="FO114" s="140">
        <f>[1]!i_dq_close(FO$2,FM114)</f>
        <v>4315.357</v>
      </c>
      <c r="FP114">
        <v>1.37</v>
      </c>
      <c r="FS114" s="49">
        <v>44704</v>
      </c>
      <c r="FT114" s="28" t="s">
        <v>535</v>
      </c>
      <c r="FU114" s="140">
        <f>[1]!i_dq_close(FU$2,FS114)</f>
        <v>404.20049999999998</v>
      </c>
      <c r="FV114">
        <v>1.2395</v>
      </c>
      <c r="FY114" s="49">
        <v>44664</v>
      </c>
      <c r="FZ114" s="28" t="s">
        <v>351</v>
      </c>
      <c r="GA114" s="140">
        <f>[1]!i_dq_close(GA$2,FY114)</f>
        <v>4454.2791999999999</v>
      </c>
      <c r="GB114">
        <v>1.3472</v>
      </c>
      <c r="GE114" s="49">
        <v>44664</v>
      </c>
      <c r="GF114" s="28" t="s">
        <v>351</v>
      </c>
      <c r="GG114" s="140">
        <f>[1]!i_dq_close(GG$2,GE114)</f>
        <v>2957.2968999999998</v>
      </c>
      <c r="GH114">
        <v>0.92269999999999996</v>
      </c>
      <c r="GK114" s="49">
        <v>44641</v>
      </c>
      <c r="GL114" s="28" t="s">
        <v>350</v>
      </c>
      <c r="GM114" s="140">
        <f>[1]!i_dq_close(GM$2,GK114)</f>
        <v>4606.8625000000002</v>
      </c>
      <c r="GN114">
        <v>5.1269999999999998</v>
      </c>
      <c r="GQ114" s="49">
        <v>44627</v>
      </c>
      <c r="GR114" s="67" t="s">
        <v>350</v>
      </c>
      <c r="GS114" s="140">
        <f>[1]!i_dq_close(GS$2,GQ114)</f>
        <v>21057.63</v>
      </c>
      <c r="GT114">
        <v>0.98799999999999999</v>
      </c>
      <c r="GV114"/>
      <c r="GW114" s="49">
        <v>44627</v>
      </c>
      <c r="GX114" s="21" t="s">
        <v>350</v>
      </c>
      <c r="GY114" s="140">
        <f>[1]!i_dq_close(GY$2,GW114)</f>
        <v>4736.4718000000003</v>
      </c>
      <c r="GZ114">
        <v>2.5165999999999999</v>
      </c>
      <c r="HC114" s="49">
        <v>44616</v>
      </c>
      <c r="HD114" s="21" t="s">
        <v>348</v>
      </c>
      <c r="HE114" s="140">
        <f>[1]!i_dq_close(HE$2,HC114)</f>
        <v>4899.8710000000001</v>
      </c>
      <c r="HF114">
        <v>5.7389999999999999</v>
      </c>
      <c r="HI114" s="49">
        <v>44585</v>
      </c>
      <c r="HJ114" s="141" t="s">
        <v>346</v>
      </c>
      <c r="HK114" s="140">
        <f>[1]!i_dq_close(HK$2,HI114)</f>
        <v>24656.46</v>
      </c>
      <c r="HL114">
        <v>0.92800000000000005</v>
      </c>
      <c r="HO114" s="49">
        <v>44532</v>
      </c>
      <c r="HP114" s="20" t="s">
        <v>336</v>
      </c>
      <c r="HQ114" s="140">
        <f>[1]!i_dq_close(HQ$2,HO114)</f>
        <v>5250.6669000000002</v>
      </c>
      <c r="HR114">
        <v>1.421</v>
      </c>
      <c r="HS114" s="33"/>
      <c r="HU114" s="49"/>
      <c r="HV114" s="20"/>
      <c r="HW114" s="140"/>
      <c r="HY114" s="33"/>
      <c r="IA114" s="49"/>
      <c r="IB114" s="20"/>
      <c r="IC114" s="140"/>
      <c r="IE114" s="33"/>
      <c r="IG114" s="49"/>
      <c r="IH114" s="20"/>
      <c r="II114" s="140"/>
      <c r="IK114" s="33"/>
      <c r="IM114" s="49"/>
      <c r="IN114" s="20"/>
      <c r="IO114" s="140"/>
      <c r="IQ114" s="33"/>
      <c r="IS114" s="49"/>
      <c r="IT114" s="20"/>
      <c r="IU114" s="140"/>
      <c r="IW114" s="33"/>
      <c r="IY114" s="49"/>
      <c r="IZ114" s="20"/>
      <c r="JA114" s="140"/>
      <c r="JC114" s="33"/>
      <c r="JE114" s="49"/>
      <c r="JF114" s="20"/>
      <c r="JG114" s="140"/>
      <c r="JI114" s="33"/>
      <c r="JK114" s="66"/>
      <c r="JL114" s="21"/>
      <c r="JM114" s="140"/>
      <c r="JN114" s="111"/>
      <c r="JQ114" s="66"/>
      <c r="JR114" s="21"/>
      <c r="JS114" s="140"/>
      <c r="JT114" s="111"/>
      <c r="JW114" s="66"/>
      <c r="JX114" s="21"/>
      <c r="JY114" s="140"/>
      <c r="JZ114" s="111"/>
      <c r="KC114" s="66"/>
      <c r="KD114" s="21"/>
      <c r="KE114" s="140"/>
      <c r="KF114" s="111"/>
      <c r="KI114" s="66"/>
      <c r="KJ114" s="21"/>
      <c r="KK114" s="140"/>
      <c r="KL114" s="111"/>
      <c r="KO114" s="66"/>
      <c r="KP114" s="21"/>
      <c r="KQ114" s="140"/>
      <c r="KR114" s="111"/>
      <c r="KU114" s="66"/>
      <c r="KV114" s="21"/>
      <c r="KW114" s="140"/>
      <c r="KX114" s="111"/>
      <c r="LA114" s="66"/>
      <c r="LB114" s="21"/>
      <c r="LC114" s="140"/>
      <c r="LD114" s="111"/>
      <c r="LG114" s="66"/>
      <c r="LH114" s="21"/>
      <c r="LI114" s="140"/>
      <c r="LJ114" s="111"/>
      <c r="LM114" s="66"/>
      <c r="LN114" s="21"/>
      <c r="LO114" s="140"/>
      <c r="LP114" s="111"/>
      <c r="LS114" s="66"/>
      <c r="LT114" s="21"/>
      <c r="LU114" s="140"/>
      <c r="LV114" s="111"/>
      <c r="LY114" s="66"/>
      <c r="LZ114" s="21"/>
      <c r="MA114" s="140"/>
      <c r="MB114" s="111"/>
      <c r="ME114" s="66"/>
      <c r="MF114" s="21"/>
      <c r="MG114" s="140"/>
      <c r="MH114" s="111"/>
      <c r="MK114" s="66"/>
      <c r="ML114" s="21"/>
      <c r="MM114" s="140"/>
      <c r="MN114" s="111"/>
      <c r="MQ114" s="66"/>
      <c r="MR114" s="21"/>
      <c r="MS114" s="140"/>
      <c r="MT114" s="111"/>
      <c r="MW114" s="66"/>
      <c r="MX114" s="21"/>
      <c r="MY114" s="140"/>
      <c r="MZ114" s="111"/>
      <c r="NC114" s="66"/>
      <c r="ND114" s="21"/>
      <c r="NE114" s="140"/>
      <c r="NF114" s="111"/>
      <c r="NI114" s="66"/>
      <c r="NJ114" s="21"/>
      <c r="NK114" s="140"/>
      <c r="NL114" s="111"/>
      <c r="NO114" s="66"/>
      <c r="NP114" s="21"/>
      <c r="NQ114" s="140"/>
      <c r="NR114" s="111"/>
      <c r="NU114" s="66"/>
      <c r="NV114" s="21"/>
      <c r="NW114" s="140"/>
      <c r="NX114" s="111"/>
      <c r="OA114" s="66"/>
      <c r="OB114" s="21"/>
      <c r="OC114" s="140"/>
      <c r="OD114" s="111"/>
      <c r="OG114" s="66"/>
      <c r="OH114" s="21"/>
      <c r="OI114" s="140"/>
      <c r="OJ114" s="111"/>
      <c r="OM114" s="66"/>
      <c r="ON114" s="21"/>
      <c r="OO114" s="140"/>
      <c r="OP114" s="111"/>
      <c r="OS114" s="66"/>
      <c r="OT114" s="21"/>
      <c r="OU114" s="140"/>
      <c r="OV114" s="111"/>
      <c r="OY114" s="66"/>
      <c r="OZ114" s="21"/>
      <c r="PA114" s="140"/>
      <c r="PB114" s="111"/>
    </row>
    <row r="115" spans="1:418">
      <c r="A115" s="52">
        <v>44027</v>
      </c>
      <c r="B115" s="52" t="s">
        <v>347</v>
      </c>
      <c r="C115" s="262">
        <f>[1]!i_dq_close(C$2,A115)</f>
        <v>5059.0120999999999</v>
      </c>
      <c r="D115" s="263">
        <v>1.4450000000000001</v>
      </c>
      <c r="E115" s="263"/>
      <c r="G115" s="49">
        <v>44693</v>
      </c>
      <c r="H115" s="28" t="s">
        <v>345</v>
      </c>
      <c r="I115" s="140">
        <f>[1]!i_dq_close(I$2,G115)</f>
        <v>0</v>
      </c>
      <c r="J115">
        <v>0.9</v>
      </c>
      <c r="S115" s="49">
        <v>44964</v>
      </c>
      <c r="T115" s="21" t="s">
        <v>1632</v>
      </c>
      <c r="U115" s="140">
        <f>[1]!i_dq_close(U$2,S115)</f>
        <v>4465.3935000000001</v>
      </c>
      <c r="V115">
        <v>0.95909999999999995</v>
      </c>
      <c r="Y115" s="49">
        <v>44960</v>
      </c>
      <c r="Z115" s="21" t="s">
        <v>1632</v>
      </c>
      <c r="AA115" s="140">
        <f>[1]!i_dq_close(AA$2,Y115)</f>
        <v>410.87279999999998</v>
      </c>
      <c r="AB115">
        <v>1.1749000000000001</v>
      </c>
      <c r="AE115" s="49">
        <v>44938</v>
      </c>
      <c r="AF115" s="21" t="s">
        <v>1626</v>
      </c>
      <c r="AG115" s="140">
        <f>[1]!i_dq_close(AG$2,AE115)</f>
        <v>4348.5348999999997</v>
      </c>
      <c r="AH115">
        <v>2.4722</v>
      </c>
      <c r="AI115" s="45"/>
      <c r="AK115" s="49">
        <v>44936</v>
      </c>
      <c r="AL115" s="21" t="s">
        <v>1626</v>
      </c>
      <c r="AM115" s="140">
        <f>[1]!i_dq_close(AM$2,AK115)</f>
        <v>4354.2322999999997</v>
      </c>
      <c r="AN115">
        <v>1.0449999999999999</v>
      </c>
      <c r="AO115" s="33">
        <v>1122964.6299999999</v>
      </c>
      <c r="AQ115" s="49">
        <v>44922</v>
      </c>
      <c r="AR115" s="21" t="s">
        <v>1624</v>
      </c>
      <c r="AS115" s="140">
        <f>[1]!i_dq_close(AS$2,AQ115)</f>
        <v>4219.6733999999997</v>
      </c>
      <c r="AT115">
        <v>1.9098999999999999</v>
      </c>
      <c r="AW115" s="49">
        <v>44917</v>
      </c>
      <c r="AX115" s="21" t="s">
        <v>1624</v>
      </c>
      <c r="AY115" s="140">
        <f>[1]!i_dq_close(AY$2,AW115)</f>
        <v>389.42110000000002</v>
      </c>
      <c r="AZ115">
        <v>0.94679999999999997</v>
      </c>
      <c r="BC115" s="49">
        <v>44917</v>
      </c>
      <c r="BD115" s="21" t="s">
        <v>1624</v>
      </c>
      <c r="BE115" s="140">
        <f>[1]!i_dq_close(BE$2,BC115)</f>
        <v>4158.2915000000003</v>
      </c>
      <c r="BF115">
        <v>1.0004999999999999</v>
      </c>
      <c r="BI115" s="49">
        <v>44902</v>
      </c>
      <c r="BJ115" s="21" t="s">
        <v>1624</v>
      </c>
      <c r="BK115" s="140">
        <f>[1]!i_dq_close(BK$2,BI115)</f>
        <v>4334.5227000000004</v>
      </c>
      <c r="BL115">
        <v>2.2109999999999999</v>
      </c>
      <c r="BO115" s="49">
        <v>44896</v>
      </c>
      <c r="BP115" s="21" t="s">
        <v>336</v>
      </c>
      <c r="BQ115" s="140">
        <f>[1]!i_dq_close(BQ$2,BO115)</f>
        <v>4279.3801999999996</v>
      </c>
      <c r="BR115">
        <v>1.59</v>
      </c>
      <c r="BU115" s="49">
        <v>44894</v>
      </c>
      <c r="BV115" s="21" t="s">
        <v>1630</v>
      </c>
      <c r="BW115" s="140">
        <f>[1]!i_dq_close(BW$2,BU115)</f>
        <v>403.61869999999999</v>
      </c>
      <c r="BX115">
        <v>1.1236999999999999</v>
      </c>
      <c r="CA115" s="49">
        <v>44890</v>
      </c>
      <c r="CB115" s="21" t="s">
        <v>1630</v>
      </c>
      <c r="CC115" s="140">
        <f>[1]!i_dq_close(CC$2,CA115)</f>
        <v>4164.7946000000002</v>
      </c>
      <c r="CD115">
        <v>1.1599999999999999</v>
      </c>
      <c r="CG115" s="49">
        <v>44869</v>
      </c>
      <c r="CH115" s="21" t="s">
        <v>1630</v>
      </c>
      <c r="CI115" s="140">
        <f>[1]!i_dq_close(CI$2,CG115)</f>
        <v>4165.8909000000003</v>
      </c>
      <c r="CJ115">
        <v>1.4735</v>
      </c>
      <c r="CM115" s="49">
        <v>44859</v>
      </c>
      <c r="CN115" s="21" t="s">
        <v>1621</v>
      </c>
      <c r="CO115" s="140">
        <f>[1]!i_dq_close(CO$2,CM115)</f>
        <v>15165.59</v>
      </c>
      <c r="CP115">
        <v>0.93100000000000005</v>
      </c>
      <c r="CS115" s="49">
        <v>44834</v>
      </c>
      <c r="CT115" s="21" t="s">
        <v>1622</v>
      </c>
      <c r="CU115" s="140">
        <f>[1]!i_dq_close(CU$2,CS115)</f>
        <v>402.6447</v>
      </c>
      <c r="CV115">
        <v>1.02</v>
      </c>
      <c r="CY115" s="49">
        <v>44830</v>
      </c>
      <c r="CZ115" s="21" t="s">
        <v>1622</v>
      </c>
      <c r="DA115" s="140">
        <f>[1]!i_dq_close(DA$2,CY115)</f>
        <v>4164.3971000000001</v>
      </c>
      <c r="DB115">
        <v>4.9539</v>
      </c>
      <c r="DE115" s="49">
        <v>44813</v>
      </c>
      <c r="DF115" s="21" t="s">
        <v>1622</v>
      </c>
      <c r="DG115" s="140">
        <f>[1]!i_dq_close(DG$2,DE115)</f>
        <v>4465.1010999999999</v>
      </c>
      <c r="DH115">
        <v>3.5430000000000001</v>
      </c>
      <c r="DK115" s="49">
        <v>44812</v>
      </c>
      <c r="DL115" s="21" t="s">
        <v>1622</v>
      </c>
      <c r="DM115" s="140">
        <f>[1]!i_dq_close(DM$2,DK115)</f>
        <v>4411.4146000000001</v>
      </c>
      <c r="DN115">
        <v>3.2040000000000002</v>
      </c>
      <c r="DQ115" s="49">
        <v>44810</v>
      </c>
      <c r="DR115" s="21" t="s">
        <v>1622</v>
      </c>
      <c r="DS115" s="140">
        <f>[1]!i_dq_close(DS$2,DQ115)</f>
        <v>419.3734</v>
      </c>
      <c r="DT115">
        <v>2.0427</v>
      </c>
      <c r="DW115" s="49">
        <v>44806</v>
      </c>
      <c r="DX115" s="21" t="s">
        <v>1622</v>
      </c>
      <c r="DY115" s="140">
        <f>[1]!i_dq_close(DY$2,DW115)</f>
        <v>19452.09</v>
      </c>
      <c r="DZ115">
        <v>2.4900000000000002</v>
      </c>
      <c r="EC115" s="49">
        <v>44781</v>
      </c>
      <c r="ED115" s="21" t="s">
        <v>1623</v>
      </c>
      <c r="EE115" s="140">
        <f>[1]!i_dq_close(EE$2,EC115)</f>
        <v>4510.4988999999996</v>
      </c>
      <c r="EF115">
        <v>1.3759999999999999</v>
      </c>
      <c r="EI115" s="49">
        <v>44760</v>
      </c>
      <c r="EJ115" s="21" t="s">
        <v>638</v>
      </c>
      <c r="EK115" s="140">
        <f>[1]!i_dq_close(EK$2,EI115)</f>
        <v>20846.18</v>
      </c>
      <c r="EL115">
        <v>1.9350000000000001</v>
      </c>
      <c r="EO115" s="49">
        <v>44729</v>
      </c>
      <c r="EP115" s="28" t="s">
        <v>570</v>
      </c>
      <c r="EQ115" s="140">
        <f>[1]!i_dq_close(EQ$2,EO115)</f>
        <v>4640.6382999999996</v>
      </c>
      <c r="ER115">
        <v>0.97899999999999998</v>
      </c>
      <c r="EU115" s="49">
        <v>44721</v>
      </c>
      <c r="EV115" s="28" t="s">
        <v>570</v>
      </c>
      <c r="EW115" s="140">
        <f>[1]!i_dq_close(EW$2,EU115)</f>
        <v>4498.8330999999998</v>
      </c>
      <c r="EX115">
        <v>0.98199999999999998</v>
      </c>
      <c r="FA115" s="49">
        <v>44719</v>
      </c>
      <c r="FB115" s="28" t="s">
        <v>570</v>
      </c>
      <c r="FC115" s="140">
        <f>[1]!i_dq_close(FC$2,FA115)</f>
        <v>4511.3995000000004</v>
      </c>
      <c r="FD115">
        <v>0.90100000000000002</v>
      </c>
      <c r="FG115" s="49">
        <v>44713</v>
      </c>
      <c r="FH115" s="28" t="s">
        <v>570</v>
      </c>
      <c r="FI115" s="140">
        <f>[1]!i_dq_close(FI$2,FG115)</f>
        <v>4404.1841000000004</v>
      </c>
      <c r="FJ115">
        <v>1.0331999999999999</v>
      </c>
      <c r="FM115" s="49">
        <v>44711</v>
      </c>
      <c r="FN115" s="28" t="s">
        <v>535</v>
      </c>
      <c r="FO115" s="140">
        <f>[1]!i_dq_close(FO$2,FM115)</f>
        <v>4345.6077999999998</v>
      </c>
      <c r="FP115">
        <v>1.3753</v>
      </c>
      <c r="FS115" s="49">
        <v>44705</v>
      </c>
      <c r="FT115" s="28" t="s">
        <v>535</v>
      </c>
      <c r="FU115" s="140">
        <f>[1]!i_dq_close(FU$2,FS115)</f>
        <v>399.25850000000003</v>
      </c>
      <c r="FV115">
        <v>1.2085999999999999</v>
      </c>
      <c r="FY115" s="49">
        <v>44665</v>
      </c>
      <c r="FZ115" s="28" t="s">
        <v>351</v>
      </c>
      <c r="GA115" s="140">
        <f>[1]!i_dq_close(GA$2,FY115)</f>
        <v>4511.1783999999998</v>
      </c>
      <c r="GB115">
        <v>1.3624000000000001</v>
      </c>
      <c r="GE115" s="49">
        <v>44665</v>
      </c>
      <c r="GF115" s="28" t="s">
        <v>351</v>
      </c>
      <c r="GG115" s="140">
        <f>[1]!i_dq_close(GG$2,GE115)</f>
        <v>2968.0646999999999</v>
      </c>
      <c r="GH115">
        <v>0.9264</v>
      </c>
      <c r="GK115" s="49">
        <v>44642</v>
      </c>
      <c r="GL115" s="28" t="s">
        <v>350</v>
      </c>
      <c r="GM115" s="140">
        <f>[1]!i_dq_close(GM$2,GK115)</f>
        <v>4603.8818000000001</v>
      </c>
      <c r="GN115">
        <v>5.1310000000000002</v>
      </c>
      <c r="GQ115" s="49">
        <v>44628</v>
      </c>
      <c r="GR115" s="67" t="s">
        <v>350</v>
      </c>
      <c r="GS115" s="140">
        <f>[1]!i_dq_close(GS$2,GQ115)</f>
        <v>20765.87</v>
      </c>
      <c r="GT115">
        <v>0.95930000000000004</v>
      </c>
      <c r="GV115"/>
      <c r="GW115" s="49">
        <v>44628</v>
      </c>
      <c r="GX115" s="21" t="s">
        <v>350</v>
      </c>
      <c r="GY115" s="140">
        <f>[1]!i_dq_close(GY$2,GW115)</f>
        <v>4624.6763000000001</v>
      </c>
      <c r="GZ115">
        <v>2.5001000000000002</v>
      </c>
      <c r="HC115" s="49">
        <v>44617</v>
      </c>
      <c r="HD115" s="21" t="s">
        <v>348</v>
      </c>
      <c r="HE115" s="140">
        <f>[1]!i_dq_close(HE$2,HC115)</f>
        <v>4945.6112000000003</v>
      </c>
      <c r="HF115">
        <v>5.8079999999999998</v>
      </c>
      <c r="HI115" s="49">
        <v>44586</v>
      </c>
      <c r="HJ115" s="141" t="s">
        <v>346</v>
      </c>
      <c r="HK115" s="140">
        <f>[1]!i_dq_close(HK$2,HI115)</f>
        <v>24243.61</v>
      </c>
      <c r="HL115">
        <v>0.91400000000000003</v>
      </c>
      <c r="HO115" s="49">
        <v>44533</v>
      </c>
      <c r="HP115" s="20" t="s">
        <v>336</v>
      </c>
      <c r="HQ115" s="140">
        <f>[1]!i_dq_close(HQ$2,HO115)</f>
        <v>5300.0919999999996</v>
      </c>
      <c r="HR115">
        <v>1.4300999999999999</v>
      </c>
      <c r="HS115" s="33"/>
      <c r="HU115" s="49"/>
      <c r="HV115" s="20"/>
      <c r="HW115" s="140"/>
      <c r="HY115" s="33"/>
      <c r="IA115" s="49"/>
      <c r="IB115" s="20"/>
      <c r="IC115" s="140"/>
      <c r="IE115" s="33"/>
      <c r="IG115" s="49"/>
      <c r="IH115" s="20"/>
      <c r="II115" s="140"/>
      <c r="IK115" s="33"/>
      <c r="IM115" s="49"/>
      <c r="IN115" s="20"/>
      <c r="IO115" s="140"/>
      <c r="IQ115" s="33"/>
      <c r="IS115" s="49"/>
      <c r="IT115" s="20"/>
      <c r="IU115" s="140"/>
      <c r="IW115" s="33"/>
      <c r="IY115" s="49"/>
      <c r="IZ115" s="20"/>
      <c r="JA115" s="140"/>
      <c r="JC115" s="33"/>
      <c r="JE115" s="49"/>
      <c r="JF115" s="20"/>
      <c r="JG115" s="140"/>
      <c r="JI115" s="33"/>
      <c r="JK115" s="49"/>
      <c r="JL115" s="21"/>
      <c r="JM115" s="140"/>
      <c r="JQ115" s="49"/>
      <c r="JR115" s="21"/>
      <c r="JS115" s="140"/>
      <c r="KC115" s="49"/>
      <c r="KD115" s="21"/>
      <c r="KE115" s="140"/>
      <c r="KI115" s="49"/>
      <c r="KJ115" s="21"/>
      <c r="KK115" s="140"/>
      <c r="KO115" s="49"/>
      <c r="KP115" s="21"/>
      <c r="KQ115" s="140"/>
      <c r="KU115" s="49"/>
      <c r="KV115" s="21"/>
      <c r="KW115" s="140"/>
      <c r="LA115" s="49"/>
      <c r="LB115" s="21"/>
      <c r="LC115" s="140"/>
      <c r="LG115" s="49"/>
      <c r="LH115" s="21"/>
      <c r="LI115" s="140"/>
    </row>
    <row r="116" spans="1:418">
      <c r="A116" s="52">
        <v>44028</v>
      </c>
      <c r="B116" s="52" t="s">
        <v>347</v>
      </c>
      <c r="C116" s="262">
        <f>[1]!i_dq_close(C$2,A116)</f>
        <v>4815.7605000000003</v>
      </c>
      <c r="D116" s="263">
        <v>1.405</v>
      </c>
      <c r="E116" s="263"/>
      <c r="G116" s="49">
        <v>44694</v>
      </c>
      <c r="H116" s="28" t="s">
        <v>345</v>
      </c>
      <c r="I116" s="140">
        <f>[1]!i_dq_close(I$2,G116)</f>
        <v>0</v>
      </c>
      <c r="J116">
        <v>0.9</v>
      </c>
      <c r="S116" s="49">
        <v>44965</v>
      </c>
      <c r="T116" s="21" t="s">
        <v>1632</v>
      </c>
      <c r="U116" s="140">
        <f>[1]!i_dq_close(U$2,S116)</f>
        <v>4441.8236999999999</v>
      </c>
      <c r="V116">
        <v>0.95650000000000002</v>
      </c>
      <c r="Y116" s="49">
        <v>44963</v>
      </c>
      <c r="Z116" s="21" t="s">
        <v>1632</v>
      </c>
      <c r="AA116" s="140">
        <f>[1]!i_dq_close(AA$2,Y116)</f>
        <v>407.38040000000001</v>
      </c>
      <c r="AB116">
        <v>1.1631</v>
      </c>
      <c r="AE116" s="49">
        <v>44939</v>
      </c>
      <c r="AF116" s="21" t="s">
        <v>1626</v>
      </c>
      <c r="AG116" s="140">
        <f>[1]!i_dq_close(AG$2,AE116)</f>
        <v>4402.0011999999997</v>
      </c>
      <c r="AH116">
        <v>2.4798</v>
      </c>
      <c r="AI116" s="45"/>
      <c r="AK116" s="49">
        <v>44937</v>
      </c>
      <c r="AL116" s="21" t="s">
        <v>1626</v>
      </c>
      <c r="AM116" s="140">
        <f>[1]!i_dq_close(AM$2,AK116)</f>
        <v>4341.9845999999998</v>
      </c>
      <c r="AN116">
        <v>1.0389999999999999</v>
      </c>
      <c r="AO116" s="33">
        <v>1122964.6299999999</v>
      </c>
      <c r="AQ116" s="49">
        <v>44923</v>
      </c>
      <c r="AR116" s="21" t="s">
        <v>1624</v>
      </c>
      <c r="AS116" s="140">
        <f>[1]!i_dq_close(AS$2,AQ116)</f>
        <v>4201.9503000000004</v>
      </c>
      <c r="AT116">
        <v>1.9100999999999999</v>
      </c>
      <c r="AW116" s="49">
        <v>44918</v>
      </c>
      <c r="AX116" s="21" t="s">
        <v>1624</v>
      </c>
      <c r="AY116" s="140">
        <f>[1]!i_dq_close(AY$2,AW116)</f>
        <v>388.46080000000001</v>
      </c>
      <c r="AZ116">
        <v>0.95069999999999999</v>
      </c>
      <c r="BC116" s="49">
        <v>44918</v>
      </c>
      <c r="BD116" s="21" t="s">
        <v>1624</v>
      </c>
      <c r="BE116" s="140">
        <f>[1]!i_dq_close(BE$2,BC116)</f>
        <v>4149.107</v>
      </c>
      <c r="BF116">
        <v>0.99990000000000001</v>
      </c>
      <c r="BI116" s="49">
        <v>44903</v>
      </c>
      <c r="BJ116" s="21" t="s">
        <v>1624</v>
      </c>
      <c r="BK116" s="140">
        <f>[1]!i_dq_close(BK$2,BI116)</f>
        <v>4331.9718999999996</v>
      </c>
      <c r="BL116">
        <v>2.2040000000000002</v>
      </c>
      <c r="BO116" s="49">
        <v>44897</v>
      </c>
      <c r="BP116" s="21" t="s">
        <v>1624</v>
      </c>
      <c r="BQ116" s="140">
        <f>[1]!i_dq_close(BQ$2,BO116)</f>
        <v>4256.7224999999999</v>
      </c>
      <c r="BR116">
        <v>1.593</v>
      </c>
      <c r="BU116" s="49">
        <v>44895</v>
      </c>
      <c r="BV116" s="21" t="s">
        <v>1630</v>
      </c>
      <c r="BW116" s="140">
        <f>[1]!i_dq_close(BW$2,BU116)</f>
        <v>404.29410000000001</v>
      </c>
      <c r="BX116">
        <v>1.1254999999999999</v>
      </c>
      <c r="CA116" s="49">
        <v>44893</v>
      </c>
      <c r="CB116" s="21" t="s">
        <v>1630</v>
      </c>
      <c r="CC116" s="140">
        <f>[1]!i_dq_close(CC$2,CA116)</f>
        <v>4124.2883000000002</v>
      </c>
      <c r="CD116">
        <v>1.1571</v>
      </c>
      <c r="CG116" s="49">
        <v>44872</v>
      </c>
      <c r="CH116" s="21" t="s">
        <v>1630</v>
      </c>
      <c r="CI116" s="140">
        <f>[1]!i_dq_close(CI$2,CG116)</f>
        <v>4173.9336999999996</v>
      </c>
      <c r="CJ116">
        <v>1.4774</v>
      </c>
      <c r="CM116" s="49">
        <v>44860</v>
      </c>
      <c r="CN116" s="21" t="s">
        <v>1621</v>
      </c>
      <c r="CO116" s="140">
        <f>[1]!i_dq_close(CO$2,CM116)</f>
        <v>15317.67</v>
      </c>
      <c r="CP116">
        <v>0.96099999999999997</v>
      </c>
      <c r="CS116" s="49">
        <v>44844</v>
      </c>
      <c r="CT116" s="21" t="s">
        <v>341</v>
      </c>
      <c r="CU116" s="140">
        <f>[1]!i_dq_close(CU$2,CS116)</f>
        <v>400.63830000000002</v>
      </c>
      <c r="CV116">
        <v>1.0149999999999999</v>
      </c>
      <c r="CY116" s="49">
        <v>44831</v>
      </c>
      <c r="CZ116" s="21" t="s">
        <v>1622</v>
      </c>
      <c r="DA116" s="140">
        <f>[1]!i_dq_close(DA$2,CY116)</f>
        <v>4230.0271000000002</v>
      </c>
      <c r="DB116">
        <v>5.0224000000000002</v>
      </c>
      <c r="DE116" s="49">
        <v>44817</v>
      </c>
      <c r="DF116" s="21" t="s">
        <v>1622</v>
      </c>
      <c r="DG116" s="140">
        <f>[1]!i_dq_close(DG$2,DE116)</f>
        <v>4476.2960999999996</v>
      </c>
      <c r="DH116">
        <v>3.5569999999999999</v>
      </c>
      <c r="DK116" s="49">
        <v>44813</v>
      </c>
      <c r="DL116" s="21" t="s">
        <v>1622</v>
      </c>
      <c r="DM116" s="140">
        <f>[1]!i_dq_close(DM$2,DK116)</f>
        <v>4465.1010999999999</v>
      </c>
      <c r="DN116">
        <v>3.1419999999999999</v>
      </c>
      <c r="DQ116" s="49">
        <v>44811</v>
      </c>
      <c r="DR116" s="21" t="s">
        <v>1622</v>
      </c>
      <c r="DS116" s="140">
        <f>[1]!i_dq_close(DS$2,DQ116)</f>
        <v>420.5104</v>
      </c>
      <c r="DT116">
        <v>2.0522</v>
      </c>
      <c r="DW116" s="49">
        <v>44809</v>
      </c>
      <c r="DX116" s="21" t="s">
        <v>1622</v>
      </c>
      <c r="DY116" s="140">
        <f>[1]!i_dq_close(DY$2,DW116)</f>
        <v>19225.7</v>
      </c>
      <c r="DZ116">
        <v>2.633</v>
      </c>
      <c r="EC116" s="49">
        <v>44782</v>
      </c>
      <c r="ED116" s="21" t="s">
        <v>1623</v>
      </c>
      <c r="EE116" s="140">
        <f>[1]!i_dq_close(EE$2,EC116)</f>
        <v>4520.4802</v>
      </c>
      <c r="EF116">
        <v>1.3740000000000001</v>
      </c>
      <c r="EI116" s="49">
        <v>44761</v>
      </c>
      <c r="EJ116" s="21" t="s">
        <v>638</v>
      </c>
      <c r="EK116" s="140">
        <f>[1]!i_dq_close(EK$2,EI116)</f>
        <v>20661.060000000001</v>
      </c>
      <c r="EL116">
        <v>1.9139999999999999</v>
      </c>
      <c r="EO116" s="49">
        <v>44732</v>
      </c>
      <c r="EP116" s="28" t="s">
        <v>570</v>
      </c>
      <c r="EQ116" s="140">
        <f>[1]!i_dq_close(EQ$2,EO116)</f>
        <v>4660.5947999999999</v>
      </c>
      <c r="ER116">
        <v>0.99399999999999999</v>
      </c>
      <c r="EU116" s="49">
        <v>44722</v>
      </c>
      <c r="EV116" s="28" t="s">
        <v>570</v>
      </c>
      <c r="EW116" s="140">
        <f>[1]!i_dq_close(EW$2,EU116)</f>
        <v>4569.9165000000003</v>
      </c>
      <c r="EX116">
        <v>0.99399999999999999</v>
      </c>
      <c r="FA116" s="49">
        <v>44720</v>
      </c>
      <c r="FB116" s="28" t="s">
        <v>570</v>
      </c>
      <c r="FC116" s="140">
        <f>[1]!i_dq_close(FC$2,FA116)</f>
        <v>4550.2753000000002</v>
      </c>
      <c r="FD116">
        <v>0.90100000000000002</v>
      </c>
      <c r="FG116" s="49">
        <v>44714</v>
      </c>
      <c r="FH116" s="28" t="s">
        <v>570</v>
      </c>
      <c r="FI116" s="140">
        <f>[1]!i_dq_close(FI$2,FG116)</f>
        <v>4418.9745999999996</v>
      </c>
      <c r="FJ116">
        <v>1.0388999999999999</v>
      </c>
      <c r="FM116" s="49">
        <v>44712</v>
      </c>
      <c r="FN116" s="28" t="s">
        <v>535</v>
      </c>
      <c r="FO116" s="140">
        <f>[1]!i_dq_close(FO$2,FM116)</f>
        <v>4411.4897000000001</v>
      </c>
      <c r="FP116">
        <v>1.3823000000000001</v>
      </c>
      <c r="FS116" s="49">
        <v>44706</v>
      </c>
      <c r="FT116" s="28" t="s">
        <v>535</v>
      </c>
      <c r="FU116" s="140">
        <f>[1]!i_dq_close(FU$2,FS116)</f>
        <v>401.14659999999998</v>
      </c>
      <c r="FV116">
        <v>1.2153</v>
      </c>
      <c r="FY116" s="49">
        <v>44666</v>
      </c>
      <c r="FZ116" s="28" t="s">
        <v>351</v>
      </c>
      <c r="GA116" s="140">
        <f>[1]!i_dq_close(GA$2,FY116)</f>
        <v>4499.1529</v>
      </c>
      <c r="GB116">
        <v>1.353</v>
      </c>
      <c r="GE116" s="49">
        <v>44666</v>
      </c>
      <c r="GF116" s="28" t="s">
        <v>351</v>
      </c>
      <c r="GG116" s="140">
        <f>[1]!i_dq_close(GG$2,GE116)</f>
        <v>2968.2808</v>
      </c>
      <c r="GH116">
        <v>0.92049999999999998</v>
      </c>
      <c r="GK116" s="49">
        <v>44643</v>
      </c>
      <c r="GL116" s="28" t="s">
        <v>350</v>
      </c>
      <c r="GM116" s="140">
        <f>[1]!i_dq_close(GM$2,GK116)</f>
        <v>4628.2852999999996</v>
      </c>
      <c r="GN116">
        <v>5.1680000000000001</v>
      </c>
      <c r="GQ116" s="49">
        <v>44629</v>
      </c>
      <c r="GR116" s="67" t="s">
        <v>350</v>
      </c>
      <c r="GS116" s="140">
        <f>[1]!i_dq_close(GS$2,GQ116)</f>
        <v>20627.71</v>
      </c>
      <c r="GT116">
        <v>0.95350000000000001</v>
      </c>
      <c r="GV116"/>
      <c r="GW116" s="49">
        <v>44629</v>
      </c>
      <c r="GX116" s="21" t="s">
        <v>350</v>
      </c>
      <c r="GY116" s="140">
        <f>[1]!i_dq_close(GY$2,GW116)</f>
        <v>4570.9339</v>
      </c>
      <c r="GZ116">
        <v>2.4986000000000002</v>
      </c>
      <c r="HC116" s="49">
        <v>44620</v>
      </c>
      <c r="HD116" s="21" t="s">
        <v>348</v>
      </c>
      <c r="HE116" s="140">
        <f>[1]!i_dq_close(HE$2,HC116)</f>
        <v>4958.2712000000001</v>
      </c>
      <c r="HF116">
        <v>5.8550000000000004</v>
      </c>
      <c r="HI116" s="49">
        <v>44587</v>
      </c>
      <c r="HJ116" s="141" t="s">
        <v>346</v>
      </c>
      <c r="HK116" s="140">
        <f>[1]!i_dq_close(HK$2,HI116)</f>
        <v>24289.9</v>
      </c>
      <c r="HL116">
        <v>0.92700000000000005</v>
      </c>
      <c r="HO116" s="49">
        <v>44536</v>
      </c>
      <c r="HP116" s="20" t="s">
        <v>336</v>
      </c>
      <c r="HQ116" s="140">
        <f>[1]!i_dq_close(HQ$2,HO116)</f>
        <v>5282.2015000000001</v>
      </c>
      <c r="HR116">
        <v>1.4225000000000001</v>
      </c>
      <c r="HS116" s="33"/>
      <c r="HU116" s="49"/>
      <c r="HV116" s="20"/>
      <c r="HW116" s="140"/>
      <c r="HY116" s="33"/>
      <c r="IA116" s="49"/>
      <c r="IB116" s="20"/>
      <c r="IC116" s="140"/>
      <c r="IE116" s="33"/>
      <c r="IG116" s="49"/>
      <c r="IH116" s="20"/>
      <c r="II116" s="140"/>
      <c r="IK116" s="33"/>
      <c r="IM116" s="49"/>
      <c r="IN116" s="20"/>
      <c r="IO116" s="140"/>
      <c r="IQ116" s="33"/>
      <c r="IS116" s="49"/>
      <c r="IT116" s="20"/>
      <c r="IU116" s="140"/>
      <c r="IW116" s="33"/>
      <c r="IY116" s="49"/>
      <c r="IZ116" s="20"/>
      <c r="JA116" s="140"/>
      <c r="JC116" s="33"/>
      <c r="JE116" s="49"/>
      <c r="JF116" s="20"/>
      <c r="JG116" s="140"/>
      <c r="JI116" s="33"/>
      <c r="JK116" s="49"/>
      <c r="JL116" s="21"/>
      <c r="JM116" s="140"/>
      <c r="JQ116" s="49"/>
      <c r="JR116" s="21"/>
      <c r="JS116" s="140"/>
      <c r="KC116" s="49"/>
      <c r="KD116" s="21"/>
      <c r="KE116" s="140"/>
      <c r="KI116" s="49"/>
      <c r="KJ116" s="21"/>
      <c r="KK116" s="140"/>
      <c r="KO116" s="49"/>
      <c r="KP116" s="21"/>
      <c r="KQ116" s="140"/>
      <c r="KU116" s="49"/>
      <c r="KV116" s="21"/>
      <c r="KW116" s="140"/>
      <c r="LA116" s="49"/>
      <c r="LB116" s="21"/>
      <c r="LC116" s="140"/>
      <c r="LG116" s="49"/>
      <c r="LH116" s="21"/>
      <c r="LI116" s="140"/>
    </row>
    <row r="117" spans="1:418">
      <c r="A117" s="52">
        <v>44029</v>
      </c>
      <c r="B117" s="52" t="s">
        <v>347</v>
      </c>
      <c r="C117" s="262">
        <f>[1]!i_dq_close(C$2,A117)</f>
        <v>4843.2196000000004</v>
      </c>
      <c r="D117" s="263">
        <v>1.4119999999999999</v>
      </c>
      <c r="E117" s="263"/>
      <c r="G117" s="49">
        <v>44697</v>
      </c>
      <c r="H117" s="28" t="s">
        <v>345</v>
      </c>
      <c r="I117" s="140">
        <f>[1]!i_dq_close(I$2,G117)</f>
        <v>0</v>
      </c>
      <c r="J117">
        <v>0.88800000000000001</v>
      </c>
      <c r="S117" s="49">
        <v>44966</v>
      </c>
      <c r="T117" s="21" t="s">
        <v>1632</v>
      </c>
      <c r="U117" s="140">
        <f>[1]!i_dq_close(U$2,S117)</f>
        <v>4501.8388000000004</v>
      </c>
      <c r="V117">
        <v>0.96050000000000002</v>
      </c>
      <c r="Y117" s="49">
        <v>44964</v>
      </c>
      <c r="Z117" s="21" t="s">
        <v>1632</v>
      </c>
      <c r="AA117" s="140">
        <f>[1]!i_dq_close(AA$2,Y117)</f>
        <v>408.29140000000001</v>
      </c>
      <c r="AB117">
        <v>1.1671</v>
      </c>
      <c r="AE117" s="49">
        <v>44942</v>
      </c>
      <c r="AF117" s="21" t="s">
        <v>1626</v>
      </c>
      <c r="AG117" s="140">
        <f>[1]!i_dq_close(AG$2,AE117)</f>
        <v>4465.9520000000002</v>
      </c>
      <c r="AH117">
        <v>2.4961000000000002</v>
      </c>
      <c r="AI117" s="45"/>
      <c r="AK117" s="49">
        <v>44938</v>
      </c>
      <c r="AL117" s="21" t="s">
        <v>1626</v>
      </c>
      <c r="AM117" s="140">
        <f>[1]!i_dq_close(AM$2,AK117)</f>
        <v>4348.5348999999997</v>
      </c>
      <c r="AN117">
        <v>1.0309999999999999</v>
      </c>
      <c r="AO117" s="33">
        <v>1122964.6299999999</v>
      </c>
      <c r="AQ117" s="49">
        <v>44924</v>
      </c>
      <c r="AR117" s="21" t="s">
        <v>1624</v>
      </c>
      <c r="AS117" s="140">
        <f>[1]!i_dq_close(AS$2,AQ117)</f>
        <v>4189.3071</v>
      </c>
      <c r="AT117">
        <v>1.9078999999999999</v>
      </c>
      <c r="AW117" s="49">
        <v>44921</v>
      </c>
      <c r="AX117" s="21" t="s">
        <v>1624</v>
      </c>
      <c r="AY117" s="140">
        <f>[1]!i_dq_close(AY$2,AW117)</f>
        <v>391.34140000000002</v>
      </c>
      <c r="AZ117">
        <v>0.95569999999999999</v>
      </c>
      <c r="BC117" s="49">
        <v>44921</v>
      </c>
      <c r="BD117" s="21" t="s">
        <v>1624</v>
      </c>
      <c r="BE117" s="140">
        <f>[1]!i_dq_close(BE$2,BC117)</f>
        <v>4176.0355</v>
      </c>
      <c r="BF117">
        <v>1.0012000000000001</v>
      </c>
      <c r="BI117" s="49">
        <v>44904</v>
      </c>
      <c r="BJ117" s="21" t="s">
        <v>1624</v>
      </c>
      <c r="BK117" s="140">
        <f>[1]!i_dq_close(BK$2,BI117)</f>
        <v>4364.9232000000002</v>
      </c>
      <c r="BL117">
        <v>2.2309999999999999</v>
      </c>
      <c r="BO117" s="49">
        <v>44900</v>
      </c>
      <c r="BP117" s="21" t="s">
        <v>1624</v>
      </c>
      <c r="BQ117" s="140">
        <f>[1]!i_dq_close(BQ$2,BO117)</f>
        <v>4327.0653000000002</v>
      </c>
      <c r="BR117">
        <v>1.609</v>
      </c>
      <c r="BU117" s="49">
        <v>44896</v>
      </c>
      <c r="BV117" s="21" t="s">
        <v>336</v>
      </c>
      <c r="BW117" s="140">
        <f>[1]!i_dq_close(BW$2,BU117)</f>
        <v>406.51389999999998</v>
      </c>
      <c r="BX117">
        <v>1.1335999999999999</v>
      </c>
      <c r="CA117" s="49">
        <v>44894</v>
      </c>
      <c r="CB117" s="21" t="s">
        <v>1630</v>
      </c>
      <c r="CC117" s="140">
        <f>[1]!i_dq_close(CC$2,CA117)</f>
        <v>4237.5962</v>
      </c>
      <c r="CD117">
        <v>1.1648000000000001</v>
      </c>
      <c r="CG117" s="49">
        <v>44873</v>
      </c>
      <c r="CH117" s="21" t="s">
        <v>1630</v>
      </c>
      <c r="CI117" s="140">
        <f>[1]!i_dq_close(CI$2,CG117)</f>
        <v>4151.4648999999999</v>
      </c>
      <c r="CJ117">
        <v>1.4802</v>
      </c>
      <c r="CM117" s="49">
        <v>44861</v>
      </c>
      <c r="CN117" s="21" t="s">
        <v>1621</v>
      </c>
      <c r="CO117" s="140">
        <f>[1]!i_dq_close(CO$2,CM117)</f>
        <v>15427.94</v>
      </c>
      <c r="CP117">
        <v>0.95</v>
      </c>
      <c r="CS117" s="49">
        <v>44845</v>
      </c>
      <c r="CT117" s="21" t="s">
        <v>1621</v>
      </c>
      <c r="CU117" s="140">
        <f>[1]!i_dq_close(CU$2,CS117)</f>
        <v>402.37360000000001</v>
      </c>
      <c r="CV117">
        <v>1.0209999999999999</v>
      </c>
      <c r="CY117" s="49">
        <v>44832</v>
      </c>
      <c r="CZ117" s="21" t="s">
        <v>1622</v>
      </c>
      <c r="DA117" s="140">
        <f>[1]!i_dq_close(DA$2,CY117)</f>
        <v>4151.3467000000001</v>
      </c>
      <c r="DB117">
        <v>5.0224000000000002</v>
      </c>
      <c r="DE117" s="49">
        <v>44818</v>
      </c>
      <c r="DF117" s="21" t="s">
        <v>1622</v>
      </c>
      <c r="DG117" s="140">
        <f>[1]!i_dq_close(DG$2,DE117)</f>
        <v>4429.9755999999998</v>
      </c>
      <c r="DH117">
        <v>3.532</v>
      </c>
      <c r="DK117" s="49">
        <v>44817</v>
      </c>
      <c r="DL117" s="21" t="s">
        <v>1622</v>
      </c>
      <c r="DM117" s="140">
        <f>[1]!i_dq_close(DM$2,DK117)</f>
        <v>4476.2960999999996</v>
      </c>
      <c r="DN117">
        <v>3.0857999999999999</v>
      </c>
      <c r="DQ117" s="49">
        <v>44812</v>
      </c>
      <c r="DR117" s="21" t="s">
        <v>1622</v>
      </c>
      <c r="DS117" s="140">
        <f>[1]!i_dq_close(DS$2,DQ117)</f>
        <v>418.37290000000002</v>
      </c>
      <c r="DT117">
        <v>2.0322</v>
      </c>
      <c r="DW117" s="49">
        <v>44810</v>
      </c>
      <c r="DX117" s="21" t="s">
        <v>1622</v>
      </c>
      <c r="DY117" s="140">
        <f>[1]!i_dq_close(DY$2,DW117)</f>
        <v>19202.73</v>
      </c>
      <c r="DZ117">
        <v>2.661</v>
      </c>
      <c r="EC117" s="49">
        <v>44783</v>
      </c>
      <c r="ED117" s="21" t="s">
        <v>1623</v>
      </c>
      <c r="EE117" s="140">
        <f>[1]!i_dq_close(EE$2,EC117)</f>
        <v>4479.0361000000003</v>
      </c>
      <c r="EF117">
        <v>1.363</v>
      </c>
      <c r="EI117" s="49">
        <v>44762</v>
      </c>
      <c r="EJ117" s="21" t="s">
        <v>638</v>
      </c>
      <c r="EK117" s="140">
        <f>[1]!i_dq_close(EK$2,EI117)</f>
        <v>20890.22</v>
      </c>
      <c r="EL117">
        <v>1.929</v>
      </c>
      <c r="EO117" s="49">
        <v>44733</v>
      </c>
      <c r="EP117" s="28" t="s">
        <v>570</v>
      </c>
      <c r="EQ117" s="140">
        <f>[1]!i_dq_close(EQ$2,EO117)</f>
        <v>4647.1080000000002</v>
      </c>
      <c r="ER117">
        <v>0.97199999999999998</v>
      </c>
      <c r="EU117" s="49">
        <v>44725</v>
      </c>
      <c r="EV117" s="28" t="s">
        <v>570</v>
      </c>
      <c r="EW117" s="140">
        <f>[1]!i_dq_close(EW$2,EU117)</f>
        <v>4528.2704999999996</v>
      </c>
      <c r="EX117">
        <v>0.99760000000000004</v>
      </c>
      <c r="FA117" s="49">
        <v>44721</v>
      </c>
      <c r="FB117" s="28" t="s">
        <v>570</v>
      </c>
      <c r="FC117" s="140">
        <f>[1]!i_dq_close(FC$2,FA117)</f>
        <v>4498.8330999999998</v>
      </c>
      <c r="FD117">
        <v>0.89600000000000002</v>
      </c>
      <c r="FG117" s="49">
        <v>44718</v>
      </c>
      <c r="FH117" s="28" t="s">
        <v>570</v>
      </c>
      <c r="FI117" s="140">
        <f>[1]!i_dq_close(FI$2,FG117)</f>
        <v>4500.8329999999996</v>
      </c>
      <c r="FJ117">
        <v>1.0525</v>
      </c>
      <c r="FM117" s="49">
        <v>44713</v>
      </c>
      <c r="FN117" s="28" t="s">
        <v>570</v>
      </c>
      <c r="FO117" s="140">
        <f>[1]!i_dq_close(FO$2,FM117)</f>
        <v>4404.1841000000004</v>
      </c>
      <c r="FP117">
        <v>1.3768</v>
      </c>
      <c r="FS117" s="49">
        <v>44707</v>
      </c>
      <c r="FT117" s="28" t="s">
        <v>535</v>
      </c>
      <c r="FU117" s="140">
        <f>[1]!i_dq_close(FU$2,FS117)</f>
        <v>402.21679999999998</v>
      </c>
      <c r="FV117">
        <v>1.2222</v>
      </c>
      <c r="FY117" s="49">
        <v>44669</v>
      </c>
      <c r="FZ117" s="28" t="s">
        <v>351</v>
      </c>
      <c r="GA117" s="140">
        <f>[1]!i_dq_close(GA$2,FY117)</f>
        <v>4481.3445000000002</v>
      </c>
      <c r="GB117">
        <v>1.355</v>
      </c>
      <c r="GE117" s="49">
        <v>44669</v>
      </c>
      <c r="GF117" s="28" t="s">
        <v>351</v>
      </c>
      <c r="GG117" s="140">
        <f>[1]!i_dq_close(GG$2,GE117)</f>
        <v>2961.2082</v>
      </c>
      <c r="GH117">
        <v>0.92779999999999996</v>
      </c>
      <c r="GK117" s="49">
        <v>44644</v>
      </c>
      <c r="GL117" s="28" t="s">
        <v>350</v>
      </c>
      <c r="GM117" s="140">
        <f>[1]!i_dq_close(GM$2,GK117)</f>
        <v>4598.1666999999998</v>
      </c>
      <c r="GN117">
        <v>5.1349999999999998</v>
      </c>
      <c r="GQ117" s="49">
        <v>44630</v>
      </c>
      <c r="GR117" s="67" t="s">
        <v>350</v>
      </c>
      <c r="GS117" s="140">
        <f>[1]!i_dq_close(GS$2,GQ117)</f>
        <v>20890.259999999998</v>
      </c>
      <c r="GT117">
        <v>0.96089999999999998</v>
      </c>
      <c r="GV117"/>
      <c r="GW117" s="49">
        <v>44630</v>
      </c>
      <c r="GX117" s="21" t="s">
        <v>350</v>
      </c>
      <c r="GY117" s="140">
        <f>[1]!i_dq_close(GY$2,GW117)</f>
        <v>4644.6122999999998</v>
      </c>
      <c r="GZ117">
        <v>2.5070999999999999</v>
      </c>
      <c r="HC117" s="49">
        <v>44621</v>
      </c>
      <c r="HD117" s="21" t="s">
        <v>350</v>
      </c>
      <c r="HE117" s="140">
        <f>[1]!i_dq_close(HE$2,HC117)</f>
        <v>4993.1322</v>
      </c>
      <c r="HF117">
        <v>5.88</v>
      </c>
      <c r="HI117" s="49">
        <v>44588</v>
      </c>
      <c r="HJ117" s="141" t="s">
        <v>346</v>
      </c>
      <c r="HK117" s="140">
        <f>[1]!i_dq_close(HK$2,HI117)</f>
        <v>23807</v>
      </c>
      <c r="HL117">
        <v>0.91</v>
      </c>
      <c r="HO117" s="49">
        <v>44537</v>
      </c>
      <c r="HP117" s="20" t="s">
        <v>336</v>
      </c>
      <c r="HQ117" s="140">
        <f>[1]!i_dq_close(HQ$2,HO117)</f>
        <v>5300.125</v>
      </c>
      <c r="HR117">
        <v>1.4195</v>
      </c>
      <c r="HS117" s="33"/>
      <c r="HU117" s="49"/>
      <c r="HV117" s="20"/>
      <c r="HW117" s="140"/>
      <c r="HY117" s="33"/>
      <c r="IA117" s="49"/>
      <c r="IB117" s="20"/>
      <c r="IC117" s="140"/>
      <c r="IE117" s="33"/>
      <c r="IG117" s="49"/>
      <c r="IH117" s="20"/>
      <c r="II117" s="140"/>
      <c r="IK117" s="33"/>
      <c r="IM117" s="49"/>
      <c r="IN117" s="20"/>
      <c r="IO117" s="140"/>
      <c r="IQ117" s="33"/>
      <c r="IS117" s="49"/>
      <c r="IT117" s="20"/>
      <c r="IU117" s="140"/>
      <c r="IW117" s="33"/>
      <c r="IY117" s="49"/>
      <c r="IZ117" s="20"/>
      <c r="JA117" s="140"/>
      <c r="JC117" s="33"/>
      <c r="JE117" s="49"/>
      <c r="JF117" s="20"/>
      <c r="JG117" s="140"/>
      <c r="JI117" s="33"/>
      <c r="JK117" s="49"/>
      <c r="JL117" s="21"/>
      <c r="JM117" s="140"/>
      <c r="JQ117" s="49"/>
      <c r="JR117" s="21"/>
      <c r="JS117" s="140"/>
      <c r="KC117" s="49"/>
      <c r="KD117" s="21"/>
      <c r="KE117" s="140"/>
      <c r="KI117" s="49"/>
      <c r="KJ117" s="21"/>
      <c r="KK117" s="140"/>
      <c r="KO117" s="49"/>
      <c r="KP117" s="21"/>
      <c r="KQ117" s="140"/>
      <c r="KU117" s="49"/>
      <c r="KV117" s="21"/>
      <c r="KW117" s="140"/>
      <c r="LA117" s="49"/>
      <c r="LB117" s="21"/>
      <c r="LC117" s="140"/>
    </row>
    <row r="118" spans="1:418">
      <c r="A118" s="52">
        <v>44032</v>
      </c>
      <c r="B118" s="52" t="s">
        <v>347</v>
      </c>
      <c r="C118" s="262">
        <f>[1]!i_dq_close(C$2,A118)</f>
        <v>4986.3958000000002</v>
      </c>
      <c r="D118" s="263">
        <v>1.425</v>
      </c>
      <c r="E118" s="263"/>
      <c r="G118" s="49">
        <v>44698</v>
      </c>
      <c r="H118" s="28" t="s">
        <v>345</v>
      </c>
      <c r="I118" s="140">
        <f>[1]!i_dq_close(I$2,G118)</f>
        <v>0</v>
      </c>
      <c r="J118">
        <v>0.89900000000000002</v>
      </c>
      <c r="Y118" s="49">
        <v>44965</v>
      </c>
      <c r="Z118" s="21" t="s">
        <v>1632</v>
      </c>
      <c r="AA118" s="140">
        <f>[1]!i_dq_close(AA$2,Y118)</f>
        <v>407.53219999999999</v>
      </c>
      <c r="AB118">
        <v>1.1624000000000001</v>
      </c>
      <c r="AE118" s="49">
        <v>44943</v>
      </c>
      <c r="AF118" s="21" t="s">
        <v>1626</v>
      </c>
      <c r="AG118" s="140">
        <f>[1]!i_dq_close(AG$2,AE118)</f>
        <v>4466.5456000000004</v>
      </c>
      <c r="AH118">
        <v>2.4893000000000001</v>
      </c>
      <c r="AI118" s="45"/>
      <c r="AK118" s="49">
        <v>44939</v>
      </c>
      <c r="AL118" s="21" t="s">
        <v>1626</v>
      </c>
      <c r="AM118" s="140">
        <f>[1]!i_dq_close(AM$2,AK118)</f>
        <v>4402.0011999999997</v>
      </c>
      <c r="AN118">
        <v>1.054</v>
      </c>
      <c r="AO118" s="33">
        <v>1122964.6299999999</v>
      </c>
      <c r="AQ118" s="49">
        <v>44925</v>
      </c>
      <c r="AR118" s="21" t="s">
        <v>1624</v>
      </c>
      <c r="AS118" s="140">
        <f>[1]!i_dq_close(AS$2,AQ118)</f>
        <v>4202.6813000000002</v>
      </c>
      <c r="AT118">
        <v>1.9124000000000001</v>
      </c>
      <c r="AW118" s="49">
        <v>44922</v>
      </c>
      <c r="AX118" s="21" t="s">
        <v>1624</v>
      </c>
      <c r="AY118" s="140">
        <f>[1]!i_dq_close(AY$2,AW118)</f>
        <v>394.88200000000001</v>
      </c>
      <c r="AZ118">
        <v>0.96020000000000005</v>
      </c>
      <c r="BC118" s="49">
        <v>44922</v>
      </c>
      <c r="BD118" s="21" t="s">
        <v>1624</v>
      </c>
      <c r="BE118" s="140">
        <f>[1]!i_dq_close(BE$2,BC118)</f>
        <v>4219.6733999999997</v>
      </c>
      <c r="BF118">
        <v>1.0074000000000001</v>
      </c>
      <c r="BI118" s="49">
        <v>44907</v>
      </c>
      <c r="BJ118" s="21" t="s">
        <v>1624</v>
      </c>
      <c r="BK118" s="140">
        <f>[1]!i_dq_close(BK$2,BI118)</f>
        <v>4321.8283000000001</v>
      </c>
      <c r="BL118">
        <v>2.2120000000000002</v>
      </c>
      <c r="BO118" s="49">
        <v>44901</v>
      </c>
      <c r="BP118" s="21" t="s">
        <v>1624</v>
      </c>
      <c r="BQ118" s="140">
        <f>[1]!i_dq_close(BQ$2,BO118)</f>
        <v>4343.7743</v>
      </c>
      <c r="BR118">
        <v>1.6080000000000001</v>
      </c>
      <c r="BU118" s="49">
        <v>44897</v>
      </c>
      <c r="BV118" s="21" t="s">
        <v>1624</v>
      </c>
      <c r="BW118" s="140">
        <f>[1]!i_dq_close(BW$2,BU118)</f>
        <v>406.5625</v>
      </c>
      <c r="BX118">
        <v>1.1371</v>
      </c>
      <c r="CA118" s="49">
        <v>44895</v>
      </c>
      <c r="CB118" s="21" t="s">
        <v>1630</v>
      </c>
      <c r="CC118" s="140">
        <f>[1]!i_dq_close(CC$2,CA118)</f>
        <v>4239.9952000000003</v>
      </c>
      <c r="CD118">
        <v>1.1706000000000001</v>
      </c>
      <c r="CG118" s="49">
        <v>44874</v>
      </c>
      <c r="CH118" s="21" t="s">
        <v>1630</v>
      </c>
      <c r="CI118" s="140">
        <f>[1]!i_dq_close(CI$2,CG118)</f>
        <v>4120.4669999999996</v>
      </c>
      <c r="CJ118">
        <v>1.4754</v>
      </c>
      <c r="CM118" s="49">
        <v>44862</v>
      </c>
      <c r="CN118" s="21" t="s">
        <v>1621</v>
      </c>
      <c r="CO118" s="140">
        <f>[1]!i_dq_close(CO$2,CM118)</f>
        <v>14863.06</v>
      </c>
      <c r="CP118">
        <v>0.92300000000000004</v>
      </c>
      <c r="CS118" s="49">
        <v>44846</v>
      </c>
      <c r="CT118" s="21" t="s">
        <v>1621</v>
      </c>
      <c r="CU118" s="140">
        <f>[1]!i_dq_close(CU$2,CS118)</f>
        <v>406.83550000000002</v>
      </c>
      <c r="CV118">
        <v>1.0309999999999999</v>
      </c>
      <c r="CY118" s="49">
        <v>44833</v>
      </c>
      <c r="CZ118" s="21" t="s">
        <v>1622</v>
      </c>
      <c r="DA118" s="140">
        <f>[1]!i_dq_close(DA$2,CY118)</f>
        <v>4150.4885999999997</v>
      </c>
      <c r="DB118">
        <v>4.9287000000000001</v>
      </c>
      <c r="DE118" s="49">
        <v>44819</v>
      </c>
      <c r="DF118" s="21" t="s">
        <v>1622</v>
      </c>
      <c r="DG118" s="140">
        <f>[1]!i_dq_close(DG$2,DE118)</f>
        <v>4373.4669999999996</v>
      </c>
      <c r="DH118">
        <v>3.4529999999999998</v>
      </c>
      <c r="DK118" s="49">
        <v>44818</v>
      </c>
      <c r="DL118" s="21" t="s">
        <v>1622</v>
      </c>
      <c r="DM118" s="140">
        <f>[1]!i_dq_close(DM$2,DK118)</f>
        <v>4429.9755999999998</v>
      </c>
      <c r="DN118">
        <v>3.0792000000000002</v>
      </c>
      <c r="DQ118" s="49">
        <v>44813</v>
      </c>
      <c r="DR118" s="21" t="s">
        <v>1622</v>
      </c>
      <c r="DS118" s="140">
        <f>[1]!i_dq_close(DS$2,DQ118)</f>
        <v>418.5609</v>
      </c>
      <c r="DT118">
        <v>2.0293000000000001</v>
      </c>
      <c r="DW118" s="49">
        <v>44811</v>
      </c>
      <c r="DX118" s="21" t="s">
        <v>1622</v>
      </c>
      <c r="DY118" s="140">
        <f>[1]!i_dq_close(DY$2,DW118)</f>
        <v>19044.3</v>
      </c>
      <c r="DZ118">
        <v>2.6469999999999998</v>
      </c>
      <c r="EC118" s="49">
        <v>44784</v>
      </c>
      <c r="ED118" s="21" t="s">
        <v>1623</v>
      </c>
      <c r="EE118" s="140">
        <f>[1]!i_dq_close(EE$2,EC118)</f>
        <v>4568.3040000000001</v>
      </c>
      <c r="EF118">
        <v>1.3580000000000001</v>
      </c>
      <c r="EI118" s="49">
        <v>44763</v>
      </c>
      <c r="EJ118" s="21" t="s">
        <v>638</v>
      </c>
      <c r="EK118" s="140">
        <f>[1]!i_dq_close(EK$2,EI118)</f>
        <v>20574.63</v>
      </c>
      <c r="EL118">
        <v>1.8939999999999999</v>
      </c>
      <c r="EO118" s="49">
        <v>44734</v>
      </c>
      <c r="EP118" s="28" t="s">
        <v>570</v>
      </c>
      <c r="EQ118" s="140">
        <f>[1]!i_dq_close(EQ$2,EO118)</f>
        <v>4584.9269000000004</v>
      </c>
      <c r="ER118">
        <v>0.97099999999999997</v>
      </c>
      <c r="EU118" s="49">
        <v>44726</v>
      </c>
      <c r="EV118" s="28" t="s">
        <v>570</v>
      </c>
      <c r="EW118" s="140">
        <f>[1]!i_dq_close(EW$2,EU118)</f>
        <v>4562.6306999999997</v>
      </c>
      <c r="EX118">
        <v>0.99529999999999996</v>
      </c>
      <c r="FA118" s="49">
        <v>44722</v>
      </c>
      <c r="FB118" s="28" t="s">
        <v>570</v>
      </c>
      <c r="FC118" s="140">
        <f>[1]!i_dq_close(FC$2,FA118)</f>
        <v>4569.9165000000003</v>
      </c>
      <c r="FD118">
        <v>0.9</v>
      </c>
      <c r="FG118" s="49">
        <v>44719</v>
      </c>
      <c r="FH118" s="28" t="s">
        <v>570</v>
      </c>
      <c r="FI118" s="140">
        <f>[1]!i_dq_close(FI$2,FG118)</f>
        <v>4511.3995000000004</v>
      </c>
      <c r="FJ118">
        <v>1.0504</v>
      </c>
      <c r="FM118" s="49">
        <v>44714</v>
      </c>
      <c r="FN118" s="28" t="s">
        <v>570</v>
      </c>
      <c r="FO118" s="140">
        <f>[1]!i_dq_close(FO$2,FM118)</f>
        <v>4418.9745999999996</v>
      </c>
      <c r="FP118">
        <v>1.3754</v>
      </c>
      <c r="FS118" s="49">
        <v>44708</v>
      </c>
      <c r="FT118" s="28" t="s">
        <v>535</v>
      </c>
      <c r="FU118" s="140">
        <f>[1]!i_dq_close(FU$2,FS118)</f>
        <v>402.32819999999998</v>
      </c>
      <c r="FV118">
        <v>1.2232000000000001</v>
      </c>
      <c r="FY118" s="49">
        <v>44670</v>
      </c>
      <c r="FZ118" s="28" t="s">
        <v>351</v>
      </c>
      <c r="GA118" s="140">
        <f>[1]!i_dq_close(GA$2,FY118)</f>
        <v>4458.6772000000001</v>
      </c>
      <c r="GB118">
        <v>1.3482000000000001</v>
      </c>
      <c r="GE118" s="49">
        <v>44670</v>
      </c>
      <c r="GF118" s="28" t="s">
        <v>351</v>
      </c>
      <c r="GG118" s="140">
        <f>[1]!i_dq_close(GG$2,GE118)</f>
        <v>2955.4636999999998</v>
      </c>
      <c r="GH118">
        <v>0.93189999999999995</v>
      </c>
      <c r="GK118" s="49">
        <v>44645</v>
      </c>
      <c r="GL118" s="28" t="s">
        <v>350</v>
      </c>
      <c r="GM118" s="140">
        <f>[1]!i_dq_close(GM$2,GK118)</f>
        <v>4521.9026000000003</v>
      </c>
      <c r="GN118">
        <v>5.0979999999999999</v>
      </c>
      <c r="GQ118" s="49">
        <v>44631</v>
      </c>
      <c r="GR118" s="67" t="s">
        <v>350</v>
      </c>
      <c r="GS118" s="140">
        <f>[1]!i_dq_close(GS$2,GQ118)</f>
        <v>20553.79</v>
      </c>
      <c r="GT118">
        <v>0.94740000000000002</v>
      </c>
      <c r="GV118"/>
      <c r="GW118" s="49">
        <v>44631</v>
      </c>
      <c r="GX118" s="21" t="s">
        <v>350</v>
      </c>
      <c r="GY118" s="140">
        <f>[1]!i_dq_close(GY$2,GW118)</f>
        <v>4666.1728999999996</v>
      </c>
      <c r="GZ118">
        <v>2.5099</v>
      </c>
      <c r="HC118" s="49">
        <v>44622</v>
      </c>
      <c r="HD118" s="21" t="s">
        <v>350</v>
      </c>
      <c r="HE118" s="140">
        <f>[1]!i_dq_close(HE$2,HC118)</f>
        <v>4959.5945000000002</v>
      </c>
      <c r="HF118">
        <v>5.8250000000000002</v>
      </c>
      <c r="HI118" s="49">
        <v>44589</v>
      </c>
      <c r="HJ118" s="141" t="s">
        <v>346</v>
      </c>
      <c r="HK118" s="140">
        <f>[1]!i_dq_close(HK$2,HI118)</f>
        <v>23550.080000000002</v>
      </c>
      <c r="HL118">
        <v>0.91600000000000004</v>
      </c>
      <c r="HO118" s="49">
        <v>44538</v>
      </c>
      <c r="HP118" s="20" t="s">
        <v>336</v>
      </c>
      <c r="HQ118" s="140">
        <f>[1]!i_dq_close(HQ$2,HO118)</f>
        <v>5377.4757</v>
      </c>
      <c r="HR118">
        <v>1.4395</v>
      </c>
      <c r="HS118" s="33"/>
      <c r="HU118" s="49"/>
      <c r="HV118" s="20"/>
      <c r="HW118" s="140"/>
      <c r="HY118" s="33"/>
      <c r="IA118" s="49"/>
      <c r="IB118" s="20"/>
      <c r="IC118" s="140"/>
      <c r="IE118" s="33"/>
      <c r="IG118" s="49"/>
      <c r="IH118" s="20"/>
      <c r="II118" s="140"/>
      <c r="IK118" s="33"/>
      <c r="IM118" s="49"/>
      <c r="IN118" s="20"/>
      <c r="IO118" s="140"/>
      <c r="IQ118" s="33"/>
      <c r="IS118" s="49"/>
      <c r="IT118" s="20"/>
      <c r="IU118" s="140"/>
      <c r="IW118" s="33"/>
      <c r="IY118" s="49"/>
      <c r="IZ118" s="20"/>
      <c r="JA118" s="140"/>
      <c r="JC118" s="33"/>
      <c r="JE118" s="49"/>
      <c r="JF118" s="20"/>
      <c r="JG118" s="140"/>
      <c r="JI118" s="33"/>
      <c r="JK118" s="49"/>
      <c r="JL118" s="21"/>
      <c r="JM118" s="140"/>
      <c r="JQ118" s="49"/>
      <c r="JR118" s="21"/>
      <c r="JS118" s="140"/>
      <c r="KC118" s="49"/>
      <c r="KD118" s="21"/>
      <c r="KE118" s="140"/>
      <c r="KI118" s="49"/>
      <c r="KJ118" s="21"/>
      <c r="KK118" s="140"/>
      <c r="KO118" s="49"/>
      <c r="KP118" s="21"/>
      <c r="KQ118" s="140"/>
      <c r="KU118" s="49"/>
      <c r="KV118" s="21"/>
      <c r="KW118" s="140"/>
      <c r="LA118" s="49"/>
      <c r="LB118" s="21"/>
      <c r="LC118" s="140"/>
    </row>
    <row r="119" spans="1:418">
      <c r="A119" s="52">
        <v>44033</v>
      </c>
      <c r="B119" s="52" t="s">
        <v>347</v>
      </c>
      <c r="C119" s="262">
        <f>[1]!i_dq_close(C$2,A119)</f>
        <v>5001.9002</v>
      </c>
      <c r="D119" s="263">
        <v>1.4359999999999999</v>
      </c>
      <c r="E119" s="263"/>
      <c r="G119" s="49">
        <v>44699</v>
      </c>
      <c r="H119" s="28" t="s">
        <v>345</v>
      </c>
      <c r="I119" s="140">
        <f>[1]!i_dq_close(I$2,G119)</f>
        <v>0</v>
      </c>
      <c r="J119">
        <v>0.89500000000000002</v>
      </c>
      <c r="Y119" s="49">
        <v>44966</v>
      </c>
      <c r="Z119" s="21" t="s">
        <v>1632</v>
      </c>
      <c r="AA119" s="140">
        <f>[1]!i_dq_close(AA$2,Y119)</f>
        <v>409.99689999999998</v>
      </c>
      <c r="AB119">
        <v>1.1698999999999999</v>
      </c>
      <c r="AE119" s="49">
        <v>44944</v>
      </c>
      <c r="AF119" s="21" t="s">
        <v>1626</v>
      </c>
      <c r="AG119" s="140">
        <f>[1]!i_dq_close(AG$2,AE119)</f>
        <v>4464.3689999999997</v>
      </c>
      <c r="AH119">
        <v>2.4864000000000002</v>
      </c>
      <c r="AI119" s="45"/>
      <c r="AK119" s="49">
        <v>44942</v>
      </c>
      <c r="AL119" s="21" t="s">
        <v>1626</v>
      </c>
      <c r="AM119" s="140">
        <f>[1]!i_dq_close(AM$2,AK119)</f>
        <v>4465.9520000000002</v>
      </c>
      <c r="AN119">
        <v>1.077</v>
      </c>
      <c r="AO119" s="33">
        <v>1122964.6299999999</v>
      </c>
      <c r="AQ119" s="49">
        <v>44929</v>
      </c>
      <c r="AR119" s="21" t="s">
        <v>346</v>
      </c>
      <c r="AS119" s="140">
        <f>[1]!i_dq_close(AS$2,AQ119)</f>
        <v>4232.5133999999998</v>
      </c>
      <c r="AT119">
        <v>1.9155</v>
      </c>
      <c r="AW119" s="49">
        <v>44923</v>
      </c>
      <c r="AX119" s="21" t="s">
        <v>1624</v>
      </c>
      <c r="AY119" s="140">
        <f>[1]!i_dq_close(AY$2,AW119)</f>
        <v>393.66980000000001</v>
      </c>
      <c r="AZ119">
        <v>0.95940000000000003</v>
      </c>
      <c r="BC119" s="49">
        <v>44923</v>
      </c>
      <c r="BD119" s="21" t="s">
        <v>1624</v>
      </c>
      <c r="BE119" s="140">
        <f>[1]!i_dq_close(BE$2,BC119)</f>
        <v>4201.9503000000004</v>
      </c>
      <c r="BF119">
        <v>1.0039</v>
      </c>
      <c r="BI119" s="49">
        <v>44908</v>
      </c>
      <c r="BJ119" s="21" t="s">
        <v>1624</v>
      </c>
      <c r="BK119" s="140">
        <f>[1]!i_dq_close(BK$2,BI119)</f>
        <v>4309.5028000000002</v>
      </c>
      <c r="BL119">
        <v>2.1930000000000001</v>
      </c>
      <c r="BO119" s="49">
        <v>44902</v>
      </c>
      <c r="BP119" s="21" t="s">
        <v>1624</v>
      </c>
      <c r="BQ119" s="140">
        <f>[1]!i_dq_close(BQ$2,BO119)</f>
        <v>4334.5227000000004</v>
      </c>
      <c r="BR119">
        <v>1.6020000000000001</v>
      </c>
      <c r="BU119" s="49">
        <v>44900</v>
      </c>
      <c r="BV119" s="21" t="s">
        <v>1624</v>
      </c>
      <c r="BW119" s="140">
        <f>[1]!i_dq_close(BW$2,BU119)</f>
        <v>408.76350000000002</v>
      </c>
      <c r="BX119">
        <v>1.1402000000000001</v>
      </c>
      <c r="CA119" s="49">
        <v>44896</v>
      </c>
      <c r="CB119" s="21" t="s">
        <v>336</v>
      </c>
      <c r="CC119" s="140">
        <f>[1]!i_dq_close(CC$2,CA119)</f>
        <v>4279.3801999999996</v>
      </c>
      <c r="CD119">
        <v>1.1839999999999999</v>
      </c>
      <c r="CG119" s="49">
        <v>44875</v>
      </c>
      <c r="CH119" s="21" t="s">
        <v>1630</v>
      </c>
      <c r="CI119" s="140">
        <f>[1]!i_dq_close(CI$2,CG119)</f>
        <v>4091.6007</v>
      </c>
      <c r="CJ119">
        <v>1.45</v>
      </c>
      <c r="CM119" s="49">
        <v>44865</v>
      </c>
      <c r="CN119" s="21" t="s">
        <v>1621</v>
      </c>
      <c r="CO119" s="140">
        <f>[1]!i_dq_close(CO$2,CM119)</f>
        <v>14687.02</v>
      </c>
      <c r="CP119">
        <v>0.90700000000000003</v>
      </c>
      <c r="CS119" s="49">
        <v>44847</v>
      </c>
      <c r="CT119" s="21" t="s">
        <v>1621</v>
      </c>
      <c r="CU119" s="140">
        <f>[1]!i_dq_close(CU$2,CS119)</f>
        <v>407.68740000000003</v>
      </c>
      <c r="CV119">
        <v>1.0349999999999999</v>
      </c>
      <c r="CY119" s="49">
        <v>44834</v>
      </c>
      <c r="CZ119" s="21" t="s">
        <v>1622</v>
      </c>
      <c r="DA119" s="140">
        <f>[1]!i_dq_close(DA$2,CY119)</f>
        <v>4122.0351000000001</v>
      </c>
      <c r="DB119">
        <v>4.9097</v>
      </c>
      <c r="DE119" s="49">
        <v>44820</v>
      </c>
      <c r="DF119" s="21" t="s">
        <v>1622</v>
      </c>
      <c r="DG119" s="140">
        <f>[1]!i_dq_close(DG$2,DE119)</f>
        <v>4269.1180000000004</v>
      </c>
      <c r="DH119">
        <v>3.4279999999999999</v>
      </c>
      <c r="DK119" s="49">
        <v>44819</v>
      </c>
      <c r="DL119" s="21" t="s">
        <v>1622</v>
      </c>
      <c r="DM119" s="140">
        <f>[1]!i_dq_close(DM$2,DK119)</f>
        <v>4373.4669999999996</v>
      </c>
      <c r="DN119">
        <v>2.9849999999999999</v>
      </c>
      <c r="DQ119" s="49">
        <v>44817</v>
      </c>
      <c r="DR119" s="21" t="s">
        <v>1622</v>
      </c>
      <c r="DS119" s="140">
        <f>[1]!i_dq_close(DS$2,DQ119)</f>
        <v>418.68419999999998</v>
      </c>
      <c r="DT119">
        <v>2.0325000000000002</v>
      </c>
      <c r="DW119" s="49">
        <v>44812</v>
      </c>
      <c r="DX119" s="21" t="s">
        <v>1622</v>
      </c>
      <c r="DY119" s="140">
        <f>[1]!i_dq_close(DY$2,DW119)</f>
        <v>18854.62</v>
      </c>
      <c r="DZ119">
        <v>2.6160000000000001</v>
      </c>
      <c r="EC119" s="49">
        <v>44785</v>
      </c>
      <c r="ED119" s="21" t="s">
        <v>1623</v>
      </c>
      <c r="EE119" s="140">
        <f>[1]!i_dq_close(EE$2,EC119)</f>
        <v>4563.0582000000004</v>
      </c>
      <c r="EF119">
        <v>1.35</v>
      </c>
      <c r="EI119" s="49">
        <v>44764</v>
      </c>
      <c r="EJ119" s="21" t="s">
        <v>638</v>
      </c>
      <c r="EK119" s="140">
        <f>[1]!i_dq_close(EK$2,EI119)</f>
        <v>20609.14</v>
      </c>
      <c r="EL119">
        <v>1.889</v>
      </c>
      <c r="EO119" s="49">
        <v>44735</v>
      </c>
      <c r="EP119" s="28" t="s">
        <v>570</v>
      </c>
      <c r="EQ119" s="140">
        <f>[1]!i_dq_close(EQ$2,EO119)</f>
        <v>4666.2291999999998</v>
      </c>
      <c r="ER119">
        <v>0.99099999999999999</v>
      </c>
      <c r="EU119" s="49">
        <v>44727</v>
      </c>
      <c r="EV119" s="28" t="s">
        <v>570</v>
      </c>
      <c r="EW119" s="140">
        <f>[1]!i_dq_close(EW$2,EU119)</f>
        <v>4605.6460999999999</v>
      </c>
      <c r="EX119">
        <v>0.97860000000000003</v>
      </c>
      <c r="FA119" s="49">
        <v>44725</v>
      </c>
      <c r="FB119" s="28" t="s">
        <v>570</v>
      </c>
      <c r="FC119" s="140">
        <f>[1]!i_dq_close(FC$2,FA119)</f>
        <v>4528.2704999999996</v>
      </c>
      <c r="FD119">
        <v>0.89800000000000002</v>
      </c>
      <c r="FG119" s="49">
        <v>44720</v>
      </c>
      <c r="FH119" s="28" t="s">
        <v>570</v>
      </c>
      <c r="FI119" s="140">
        <f>[1]!i_dq_close(FI$2,FG119)</f>
        <v>4550.2753000000002</v>
      </c>
      <c r="FJ119">
        <v>1.0529999999999999</v>
      </c>
      <c r="FM119" s="49">
        <v>44718</v>
      </c>
      <c r="FN119" s="28" t="s">
        <v>570</v>
      </c>
      <c r="FO119" s="140">
        <f>[1]!i_dq_close(FO$2,FM119)</f>
        <v>4500.8329999999996</v>
      </c>
      <c r="FP119">
        <v>1.3829</v>
      </c>
      <c r="FS119" s="49">
        <v>44711</v>
      </c>
      <c r="FT119" s="28" t="s">
        <v>535</v>
      </c>
      <c r="FU119" s="140">
        <f>[1]!i_dq_close(FU$2,FS119)</f>
        <v>402.1952</v>
      </c>
      <c r="FV119">
        <v>1.2313000000000001</v>
      </c>
      <c r="FY119" s="49">
        <v>44671</v>
      </c>
      <c r="FZ119" s="28" t="s">
        <v>351</v>
      </c>
      <c r="GA119" s="140">
        <f>[1]!i_dq_close(GA$2,FY119)</f>
        <v>4382.4022000000004</v>
      </c>
      <c r="GB119">
        <v>1.3363</v>
      </c>
      <c r="GE119" s="49">
        <v>44671</v>
      </c>
      <c r="GF119" s="28" t="s">
        <v>351</v>
      </c>
      <c r="GG119" s="140">
        <f>[1]!i_dq_close(GG$2,GE119)</f>
        <v>2942.3703</v>
      </c>
      <c r="GH119">
        <v>0.92789999999999995</v>
      </c>
      <c r="GK119" s="49">
        <v>44648</v>
      </c>
      <c r="GL119" s="28" t="s">
        <v>350</v>
      </c>
      <c r="GM119" s="140">
        <f>[1]!i_dq_close(GM$2,GK119)</f>
        <v>4503.0712000000003</v>
      </c>
      <c r="GN119">
        <v>5.08</v>
      </c>
      <c r="GQ119" s="49">
        <v>44634</v>
      </c>
      <c r="GR119" s="67" t="s">
        <v>350</v>
      </c>
      <c r="GS119" s="140">
        <f>[1]!i_dq_close(GS$2,GQ119)</f>
        <v>19531.66</v>
      </c>
      <c r="GT119">
        <v>0.90559999999999996</v>
      </c>
      <c r="GV119"/>
      <c r="GW119" s="49">
        <v>44634</v>
      </c>
      <c r="GX119" s="21" t="s">
        <v>350</v>
      </c>
      <c r="GY119" s="140">
        <f>[1]!i_dq_close(GY$2,GW119)</f>
        <v>4531.6904000000004</v>
      </c>
      <c r="GZ119">
        <v>2.4950999999999999</v>
      </c>
      <c r="HC119" s="49">
        <v>44623</v>
      </c>
      <c r="HD119" s="21" t="s">
        <v>350</v>
      </c>
      <c r="HE119" s="140">
        <f>[1]!i_dq_close(HE$2,HC119)</f>
        <v>4934.7047000000002</v>
      </c>
      <c r="HF119">
        <v>5.71</v>
      </c>
      <c r="HI119" s="49">
        <v>44599</v>
      </c>
      <c r="HJ119" s="141" t="s">
        <v>348</v>
      </c>
      <c r="HK119" s="140">
        <f>[1]!i_dq_close(HK$2,HI119)</f>
        <v>24579.55</v>
      </c>
      <c r="HL119">
        <v>0.95699999999999996</v>
      </c>
      <c r="HO119" s="49">
        <v>44539</v>
      </c>
      <c r="HP119" s="20" t="s">
        <v>336</v>
      </c>
      <c r="HQ119" s="140">
        <f>[1]!i_dq_close(HQ$2,HO119)</f>
        <v>5447.9031000000004</v>
      </c>
      <c r="HR119">
        <v>1.4581999999999999</v>
      </c>
      <c r="HS119" s="33"/>
      <c r="HU119" s="49"/>
      <c r="HV119" s="20"/>
      <c r="HW119" s="140"/>
      <c r="HY119" s="33"/>
      <c r="IA119" s="49"/>
      <c r="IB119" s="20"/>
      <c r="IC119" s="140"/>
      <c r="IE119" s="33"/>
      <c r="IG119" s="49"/>
      <c r="IH119" s="20"/>
      <c r="II119" s="140"/>
      <c r="IK119" s="33"/>
      <c r="IM119" s="49"/>
      <c r="IN119" s="20"/>
      <c r="IO119" s="140"/>
      <c r="IQ119" s="33"/>
      <c r="IS119" s="49"/>
      <c r="IT119" s="20"/>
      <c r="IU119" s="140"/>
      <c r="IW119" s="33"/>
      <c r="IY119" s="49"/>
      <c r="IZ119" s="20"/>
      <c r="JA119" s="140"/>
      <c r="JC119" s="33"/>
      <c r="JE119" s="49"/>
      <c r="JF119" s="20"/>
      <c r="JG119" s="140"/>
      <c r="JI119" s="33"/>
      <c r="JK119" s="49"/>
      <c r="JL119" s="21"/>
      <c r="JM119" s="140"/>
      <c r="JQ119" s="49"/>
      <c r="JR119" s="21"/>
      <c r="JS119" s="140"/>
      <c r="KC119" s="49"/>
      <c r="KD119" s="21"/>
      <c r="KE119" s="140"/>
      <c r="KI119" s="49"/>
      <c r="KJ119" s="21"/>
      <c r="KK119" s="140"/>
      <c r="KO119" s="49"/>
      <c r="KP119" s="21"/>
      <c r="KQ119" s="140"/>
      <c r="KU119" s="49"/>
      <c r="KV119" s="21"/>
      <c r="KW119" s="140"/>
      <c r="LA119" s="49"/>
      <c r="LB119" s="21"/>
      <c r="LC119" s="140"/>
    </row>
    <row r="120" spans="1:418">
      <c r="A120" s="52">
        <v>44034</v>
      </c>
      <c r="B120" s="52" t="s">
        <v>347</v>
      </c>
      <c r="C120" s="262">
        <f>[1]!i_dq_close(C$2,A120)</f>
        <v>5031.5051000000003</v>
      </c>
      <c r="D120" s="263">
        <v>1.44</v>
      </c>
      <c r="E120" s="263"/>
      <c r="G120" s="49">
        <v>44700</v>
      </c>
      <c r="H120" s="28" t="s">
        <v>345</v>
      </c>
      <c r="I120" s="140">
        <f>[1]!i_dq_close(I$2,G120)</f>
        <v>0</v>
      </c>
      <c r="J120">
        <v>0.89500000000000002</v>
      </c>
      <c r="Y120" s="49">
        <v>44967</v>
      </c>
      <c r="Z120" s="21" t="s">
        <v>1632</v>
      </c>
      <c r="AA120" s="140">
        <f>[1]!i_dq_close(AA$2,Y120)</f>
        <v>409.61739999999998</v>
      </c>
      <c r="AB120">
        <v>1.1700999999999999</v>
      </c>
      <c r="AE120" s="49">
        <v>44945</v>
      </c>
      <c r="AF120" s="21" t="s">
        <v>1626</v>
      </c>
      <c r="AG120" s="140">
        <f>[1]!i_dq_close(AG$2,AE120)</f>
        <v>4494.8031000000001</v>
      </c>
      <c r="AH120">
        <v>2.5011000000000001</v>
      </c>
      <c r="AI120" s="45"/>
      <c r="AK120" s="49">
        <v>44943</v>
      </c>
      <c r="AL120" s="21" t="s">
        <v>1626</v>
      </c>
      <c r="AM120" s="140">
        <f>[1]!i_dq_close(AM$2,AK120)</f>
        <v>4466.5456000000004</v>
      </c>
      <c r="AN120">
        <v>1.071</v>
      </c>
      <c r="AO120" s="33">
        <v>1122964.6299999999</v>
      </c>
      <c r="AQ120" s="49">
        <v>44930</v>
      </c>
      <c r="AR120" s="21" t="s">
        <v>1626</v>
      </c>
      <c r="AS120" s="140">
        <f>[1]!i_dq_close(AS$2,AQ120)</f>
        <v>4235.9718999999996</v>
      </c>
      <c r="AT120">
        <v>1.9121999999999999</v>
      </c>
      <c r="AW120" s="49">
        <v>44924</v>
      </c>
      <c r="AX120" s="21" t="s">
        <v>1624</v>
      </c>
      <c r="AY120" s="140">
        <f>[1]!i_dq_close(AY$2,AW120)</f>
        <v>392.0222</v>
      </c>
      <c r="AZ120">
        <v>0.95820000000000005</v>
      </c>
      <c r="BC120" s="49">
        <v>44924</v>
      </c>
      <c r="BD120" s="21" t="s">
        <v>1624</v>
      </c>
      <c r="BE120" s="140">
        <f>[1]!i_dq_close(BE$2,BC120)</f>
        <v>4189.3071</v>
      </c>
      <c r="BF120">
        <v>1.0044999999999999</v>
      </c>
      <c r="BI120" s="49">
        <v>44909</v>
      </c>
      <c r="BJ120" s="21" t="s">
        <v>1624</v>
      </c>
      <c r="BK120" s="140">
        <f>[1]!i_dq_close(BK$2,BI120)</f>
        <v>4312.3441999999995</v>
      </c>
      <c r="BL120">
        <v>2.1909999999999998</v>
      </c>
      <c r="BO120" s="49">
        <v>44903</v>
      </c>
      <c r="BP120" s="21" t="s">
        <v>1624</v>
      </c>
      <c r="BQ120" s="140">
        <f>[1]!i_dq_close(BQ$2,BO120)</f>
        <v>4331.9718999999996</v>
      </c>
      <c r="BR120">
        <v>1.597</v>
      </c>
      <c r="BU120" s="49">
        <v>44901</v>
      </c>
      <c r="BV120" s="21" t="s">
        <v>1624</v>
      </c>
      <c r="BW120" s="140">
        <f>[1]!i_dq_close(BW$2,BU120)</f>
        <v>408.16430000000003</v>
      </c>
      <c r="BX120">
        <v>1.1334</v>
      </c>
      <c r="CA120" s="49">
        <v>44897</v>
      </c>
      <c r="CB120" s="21" t="s">
        <v>1624</v>
      </c>
      <c r="CC120" s="140">
        <f>[1]!i_dq_close(CC$2,CA120)</f>
        <v>4256.7224999999999</v>
      </c>
      <c r="CD120">
        <v>1.1763999999999999</v>
      </c>
      <c r="CG120" s="49">
        <v>44876</v>
      </c>
      <c r="CH120" s="21" t="s">
        <v>1630</v>
      </c>
      <c r="CI120" s="140">
        <f>[1]!i_dq_close(CI$2,CG120)</f>
        <v>4184.1625999999997</v>
      </c>
      <c r="CJ120">
        <v>1.4821</v>
      </c>
      <c r="CM120" s="49">
        <v>44866</v>
      </c>
      <c r="CN120" s="21" t="s">
        <v>342</v>
      </c>
      <c r="CO120" s="140">
        <f>[1]!i_dq_close(CO$2,CM120)</f>
        <v>15455.27</v>
      </c>
      <c r="CP120">
        <v>0.93200000000000005</v>
      </c>
      <c r="CS120" s="49">
        <v>44848</v>
      </c>
      <c r="CT120" s="21" t="s">
        <v>1621</v>
      </c>
      <c r="CU120" s="140">
        <f>[1]!i_dq_close(CU$2,CS120)</f>
        <v>411.07569999999998</v>
      </c>
      <c r="CV120">
        <v>1.042</v>
      </c>
      <c r="CY120" s="49">
        <v>44844</v>
      </c>
      <c r="CZ120" s="21" t="s">
        <v>341</v>
      </c>
      <c r="DA120" s="140">
        <f>[1]!i_dq_close(DA$2,CY120)</f>
        <v>4039.5805999999998</v>
      </c>
      <c r="DB120">
        <v>4.8357999999999999</v>
      </c>
      <c r="DE120" s="49">
        <v>44823</v>
      </c>
      <c r="DF120" s="21" t="s">
        <v>1622</v>
      </c>
      <c r="DG120" s="140">
        <f>[1]!i_dq_close(DG$2,DE120)</f>
        <v>4257.9368999999997</v>
      </c>
      <c r="DH120">
        <v>3.419</v>
      </c>
      <c r="DK120" s="49">
        <v>44820</v>
      </c>
      <c r="DL120" s="21" t="s">
        <v>1622</v>
      </c>
      <c r="DM120" s="140">
        <f>[1]!i_dq_close(DM$2,DK120)</f>
        <v>4269.1180000000004</v>
      </c>
      <c r="DN120">
        <v>2.9704000000000002</v>
      </c>
      <c r="DQ120" s="49">
        <v>44818</v>
      </c>
      <c r="DR120" s="21" t="s">
        <v>1622</v>
      </c>
      <c r="DS120" s="140">
        <f>[1]!i_dq_close(DS$2,DQ120)</f>
        <v>416.95490000000001</v>
      </c>
      <c r="DT120">
        <v>2.0259</v>
      </c>
      <c r="DW120" s="49">
        <v>44813</v>
      </c>
      <c r="DX120" s="21" t="s">
        <v>1622</v>
      </c>
      <c r="DY120" s="140">
        <f>[1]!i_dq_close(DY$2,DW120)</f>
        <v>19362.25</v>
      </c>
      <c r="DZ120">
        <v>2.649</v>
      </c>
      <c r="EC120" s="49">
        <v>44788</v>
      </c>
      <c r="ED120" s="21" t="s">
        <v>1623</v>
      </c>
      <c r="EE120" s="140">
        <f>[1]!i_dq_close(EE$2,EC120)</f>
        <v>4562.5023000000001</v>
      </c>
      <c r="EF120">
        <v>1.35</v>
      </c>
      <c r="EI120" s="49">
        <v>44767</v>
      </c>
      <c r="EJ120" s="21" t="s">
        <v>638</v>
      </c>
      <c r="EK120" s="140">
        <f>[1]!i_dq_close(EK$2,EI120)</f>
        <v>20562.939999999999</v>
      </c>
      <c r="EL120">
        <v>1.895</v>
      </c>
      <c r="EO120" s="49">
        <v>44736</v>
      </c>
      <c r="EP120" s="28" t="s">
        <v>570</v>
      </c>
      <c r="EQ120" s="140">
        <f>[1]!i_dq_close(EQ$2,EO120)</f>
        <v>4719.8293000000003</v>
      </c>
      <c r="ER120">
        <v>1.016</v>
      </c>
      <c r="EU120" s="49">
        <v>44728</v>
      </c>
      <c r="EV120" s="28" t="s">
        <v>570</v>
      </c>
      <c r="EW120" s="140">
        <f>[1]!i_dq_close(EW$2,EU120)</f>
        <v>4583.3503000000001</v>
      </c>
      <c r="EX120">
        <v>0.97709999999999997</v>
      </c>
      <c r="FA120" s="49">
        <v>44726</v>
      </c>
      <c r="FB120" s="28" t="s">
        <v>570</v>
      </c>
      <c r="FC120" s="140">
        <f>[1]!i_dq_close(FC$2,FA120)</f>
        <v>4562.6306999999997</v>
      </c>
      <c r="FD120">
        <v>0.9</v>
      </c>
      <c r="FG120" s="49">
        <v>44721</v>
      </c>
      <c r="FH120" s="28" t="s">
        <v>570</v>
      </c>
      <c r="FI120" s="140">
        <f>[1]!i_dq_close(FI$2,FG120)</f>
        <v>4498.8330999999998</v>
      </c>
      <c r="FJ120">
        <v>1.0349999999999999</v>
      </c>
      <c r="FM120" s="49">
        <v>44719</v>
      </c>
      <c r="FN120" s="28" t="s">
        <v>570</v>
      </c>
      <c r="FO120" s="140">
        <f>[1]!i_dq_close(FO$2,FM120)</f>
        <v>4511.3995000000004</v>
      </c>
      <c r="FP120">
        <v>1.3835</v>
      </c>
      <c r="FS120" s="49">
        <v>44712</v>
      </c>
      <c r="FT120" s="28" t="s">
        <v>535</v>
      </c>
      <c r="FU120" s="140">
        <f>[1]!i_dq_close(FU$2,FS120)</f>
        <v>403.19630000000001</v>
      </c>
      <c r="FV120">
        <v>1.2361</v>
      </c>
      <c r="FY120" s="49">
        <v>44672</v>
      </c>
      <c r="FZ120" s="28" t="s">
        <v>351</v>
      </c>
      <c r="GA120" s="140">
        <f>[1]!i_dq_close(GA$2,FY120)</f>
        <v>4286.4796999999999</v>
      </c>
      <c r="GB120">
        <v>1.3218000000000001</v>
      </c>
      <c r="GE120" s="49">
        <v>44672</v>
      </c>
      <c r="GF120" s="28" t="s">
        <v>351</v>
      </c>
      <c r="GG120" s="140">
        <f>[1]!i_dq_close(GG$2,GE120)</f>
        <v>2928.6822000000002</v>
      </c>
      <c r="GH120">
        <v>0.91710000000000003</v>
      </c>
      <c r="GK120" s="49">
        <v>44649</v>
      </c>
      <c r="GL120" s="28" t="s">
        <v>350</v>
      </c>
      <c r="GM120" s="140">
        <f>[1]!i_dq_close(GM$2,GK120)</f>
        <v>4486.0407999999998</v>
      </c>
      <c r="GN120">
        <v>5.0839999999999996</v>
      </c>
      <c r="GQ120" s="49">
        <v>44635</v>
      </c>
      <c r="GR120" s="67" t="s">
        <v>350</v>
      </c>
      <c r="GS120" s="140">
        <f>[1]!i_dq_close(GS$2,GQ120)</f>
        <v>18415.080000000002</v>
      </c>
      <c r="GT120">
        <v>0.85540000000000005</v>
      </c>
      <c r="GV120"/>
      <c r="GW120" s="49">
        <v>44635</v>
      </c>
      <c r="GX120" s="21" t="s">
        <v>350</v>
      </c>
      <c r="GY120" s="140">
        <f>[1]!i_dq_close(GY$2,GW120)</f>
        <v>4312.3378000000002</v>
      </c>
      <c r="GZ120">
        <v>2.4744000000000002</v>
      </c>
      <c r="HC120" s="49">
        <v>44624</v>
      </c>
      <c r="HD120" s="21" t="s">
        <v>350</v>
      </c>
      <c r="HE120" s="140">
        <f>[1]!i_dq_close(HE$2,HC120)</f>
        <v>4879.6507000000001</v>
      </c>
      <c r="HF120">
        <v>5.6669999999999998</v>
      </c>
      <c r="HI120" s="49">
        <v>44600</v>
      </c>
      <c r="HJ120" s="141" t="s">
        <v>348</v>
      </c>
      <c r="HK120" s="140">
        <f>[1]!i_dq_close(HK$2,HI120)</f>
        <v>24329.49</v>
      </c>
      <c r="HL120">
        <v>0.96</v>
      </c>
      <c r="HO120" s="49">
        <v>44540</v>
      </c>
      <c r="HP120" s="20" t="s">
        <v>336</v>
      </c>
      <c r="HQ120" s="140">
        <f>[1]!i_dq_close(HQ$2,HO120)</f>
        <v>5426.2708000000002</v>
      </c>
      <c r="HR120">
        <v>1.458</v>
      </c>
      <c r="HS120" s="33"/>
      <c r="HU120" s="49"/>
      <c r="HV120" s="20"/>
      <c r="HW120" s="140"/>
      <c r="HY120" s="33"/>
      <c r="IA120" s="49"/>
      <c r="IB120" s="20"/>
      <c r="IC120" s="140"/>
      <c r="IE120" s="33"/>
      <c r="IG120" s="49"/>
      <c r="IH120" s="20"/>
      <c r="II120" s="140"/>
      <c r="IK120" s="33"/>
      <c r="IM120" s="49"/>
      <c r="IN120" s="20"/>
      <c r="IO120" s="140"/>
      <c r="IQ120" s="33"/>
      <c r="IS120" s="49"/>
      <c r="IT120" s="20"/>
      <c r="IU120" s="140"/>
      <c r="IW120" s="33"/>
      <c r="IY120" s="49"/>
      <c r="IZ120" s="20"/>
      <c r="JA120" s="140"/>
      <c r="JC120" s="33"/>
      <c r="JE120" s="49"/>
      <c r="JF120" s="20"/>
      <c r="JG120" s="140"/>
      <c r="JI120" s="33"/>
      <c r="JK120" s="49"/>
      <c r="JL120" s="21"/>
      <c r="JM120" s="140"/>
      <c r="JQ120" s="49"/>
      <c r="JR120" s="21"/>
      <c r="JS120" s="140"/>
      <c r="KC120" s="49"/>
      <c r="KD120" s="21"/>
      <c r="KE120" s="140"/>
      <c r="KI120" s="49"/>
      <c r="KJ120" s="21"/>
      <c r="KK120" s="140"/>
      <c r="KO120" s="49"/>
      <c r="KP120" s="21"/>
      <c r="KQ120" s="140"/>
      <c r="KU120" s="49"/>
      <c r="KV120" s="21"/>
      <c r="KW120" s="140"/>
      <c r="LA120" s="49"/>
      <c r="LB120" s="21"/>
      <c r="LC120" s="140"/>
    </row>
    <row r="121" spans="1:418">
      <c r="A121" s="52">
        <v>44035</v>
      </c>
      <c r="B121" s="52" t="s">
        <v>347</v>
      </c>
      <c r="C121" s="262">
        <f>[1]!i_dq_close(C$2,A121)</f>
        <v>5029.7794000000004</v>
      </c>
      <c r="D121" s="263">
        <v>1.4410000000000001</v>
      </c>
      <c r="E121" s="263"/>
      <c r="G121" s="49">
        <v>44701</v>
      </c>
      <c r="H121" s="28" t="s">
        <v>345</v>
      </c>
      <c r="I121" s="140">
        <f>[1]!i_dq_close(I$2,G121)</f>
        <v>0</v>
      </c>
      <c r="J121">
        <v>0.9</v>
      </c>
      <c r="AE121" s="49">
        <v>44946</v>
      </c>
      <c r="AF121" s="21" t="s">
        <v>1626</v>
      </c>
      <c r="AG121" s="140">
        <f>[1]!i_dq_close(AG$2,AE121)</f>
        <v>4524.0456999999997</v>
      </c>
      <c r="AH121">
        <v>2.5304000000000002</v>
      </c>
      <c r="AI121" s="45"/>
      <c r="AK121" s="49">
        <v>44944</v>
      </c>
      <c r="AL121" s="21" t="s">
        <v>1626</v>
      </c>
      <c r="AM121" s="140">
        <f>[1]!i_dq_close(AM$2,AK121)</f>
        <v>4464.3689999999997</v>
      </c>
      <c r="AN121">
        <v>1.0629999999999999</v>
      </c>
      <c r="AO121" s="33">
        <v>1122964.6299999999</v>
      </c>
      <c r="AQ121" s="49">
        <v>44931</v>
      </c>
      <c r="AR121" s="21" t="s">
        <v>1626</v>
      </c>
      <c r="AS121" s="140">
        <f>[1]!i_dq_close(AS$2,AQ121)</f>
        <v>4307.7605999999996</v>
      </c>
      <c r="AT121">
        <v>1.917</v>
      </c>
      <c r="AW121" s="49">
        <v>44925</v>
      </c>
      <c r="AX121" s="21" t="s">
        <v>1624</v>
      </c>
      <c r="AY121" s="140">
        <f>[1]!i_dq_close(AY$2,AW121)</f>
        <v>392.65820000000002</v>
      </c>
      <c r="AZ121">
        <v>0.95979999999999999</v>
      </c>
      <c r="BC121" s="49">
        <v>44925</v>
      </c>
      <c r="BD121" s="21" t="s">
        <v>1624</v>
      </c>
      <c r="BE121" s="140">
        <f>[1]!i_dq_close(BE$2,BC121)</f>
        <v>4202.6813000000002</v>
      </c>
      <c r="BF121">
        <v>1.0056</v>
      </c>
      <c r="BI121" s="49">
        <v>44910</v>
      </c>
      <c r="BJ121" s="21" t="s">
        <v>1624</v>
      </c>
      <c r="BK121" s="140">
        <f>[1]!i_dq_close(BK$2,BI121)</f>
        <v>4311.0010000000002</v>
      </c>
      <c r="BL121">
        <v>2.1840000000000002</v>
      </c>
      <c r="BO121" s="49">
        <v>44904</v>
      </c>
      <c r="BP121" s="21" t="s">
        <v>1624</v>
      </c>
      <c r="BQ121" s="140">
        <f>[1]!i_dq_close(BQ$2,BO121)</f>
        <v>4364.9232000000002</v>
      </c>
      <c r="BR121">
        <v>1.605</v>
      </c>
      <c r="BU121" s="49">
        <v>44902</v>
      </c>
      <c r="BV121" s="21" t="s">
        <v>1624</v>
      </c>
      <c r="BW121" s="140">
        <f>[1]!i_dq_close(BW$2,BU121)</f>
        <v>405.95069999999998</v>
      </c>
      <c r="BX121">
        <v>1.1278999999999999</v>
      </c>
      <c r="CA121" s="49">
        <v>44900</v>
      </c>
      <c r="CB121" s="21" t="s">
        <v>1624</v>
      </c>
      <c r="CC121" s="140">
        <f>[1]!i_dq_close(CC$2,CA121)</f>
        <v>4327.0653000000002</v>
      </c>
      <c r="CD121">
        <v>1.1820999999999999</v>
      </c>
      <c r="CG121" s="49">
        <v>44879</v>
      </c>
      <c r="CH121" s="21" t="s">
        <v>1630</v>
      </c>
      <c r="CI121" s="140">
        <f>[1]!i_dq_close(CI$2,CG121)</f>
        <v>4187.0944</v>
      </c>
      <c r="CJ121">
        <v>1.4706999999999999</v>
      </c>
      <c r="CM121" s="49">
        <v>44867</v>
      </c>
      <c r="CN121" s="21" t="s">
        <v>1630</v>
      </c>
      <c r="CO121" s="140">
        <f>[1]!i_dq_close(CO$2,CM121)</f>
        <v>15827.17</v>
      </c>
      <c r="CP121">
        <v>0.94199999999999995</v>
      </c>
      <c r="CS121" s="49">
        <v>44851</v>
      </c>
      <c r="CT121" s="21" t="s">
        <v>1621</v>
      </c>
      <c r="CU121" s="140">
        <f>[1]!i_dq_close(CU$2,CS121)</f>
        <v>410.97430000000003</v>
      </c>
      <c r="CV121">
        <v>1.0449999999999999</v>
      </c>
      <c r="CY121" s="49">
        <v>44845</v>
      </c>
      <c r="CZ121" s="21" t="s">
        <v>1621</v>
      </c>
      <c r="DA121" s="140">
        <f>[1]!i_dq_close(DA$2,CY121)</f>
        <v>4053.7725999999998</v>
      </c>
      <c r="DB121">
        <v>4.8287000000000004</v>
      </c>
      <c r="DE121" s="49">
        <v>44824</v>
      </c>
      <c r="DF121" s="21" t="s">
        <v>1622</v>
      </c>
      <c r="DG121" s="140">
        <f>[1]!i_dq_close(DG$2,DE121)</f>
        <v>4269.9174000000003</v>
      </c>
      <c r="DH121">
        <v>3.431</v>
      </c>
      <c r="DK121" s="49">
        <v>44823</v>
      </c>
      <c r="DL121" s="21" t="s">
        <v>1622</v>
      </c>
      <c r="DM121" s="140">
        <f>[1]!i_dq_close(DM$2,DK121)</f>
        <v>4257.9368999999997</v>
      </c>
      <c r="DN121">
        <v>2.9312</v>
      </c>
      <c r="DQ121" s="49">
        <v>44819</v>
      </c>
      <c r="DR121" s="21" t="s">
        <v>1622</v>
      </c>
      <c r="DS121" s="140">
        <f>[1]!i_dq_close(DS$2,DQ121)</f>
        <v>413.65699999999998</v>
      </c>
      <c r="DT121">
        <v>1.9961</v>
      </c>
      <c r="DW121" s="49">
        <v>44817</v>
      </c>
      <c r="DX121" s="21" t="s">
        <v>1622</v>
      </c>
      <c r="DY121" s="140">
        <f>[1]!i_dq_close(DY$2,DW121)</f>
        <v>19326.86</v>
      </c>
      <c r="DZ121">
        <v>2.6360000000000001</v>
      </c>
      <c r="EC121" s="49">
        <v>44789</v>
      </c>
      <c r="ED121" s="21" t="s">
        <v>1623</v>
      </c>
      <c r="EE121" s="140">
        <f>[1]!i_dq_close(EE$2,EC121)</f>
        <v>4560.0877</v>
      </c>
      <c r="EF121">
        <v>1.351</v>
      </c>
      <c r="EI121" s="49">
        <v>44768</v>
      </c>
      <c r="EJ121" s="21" t="s">
        <v>638</v>
      </c>
      <c r="EK121" s="140">
        <f>[1]!i_dq_close(EK$2,EI121)</f>
        <v>20905.88</v>
      </c>
      <c r="EL121">
        <v>1.915</v>
      </c>
      <c r="EO121" s="49">
        <v>44739</v>
      </c>
      <c r="EP121" s="28" t="s">
        <v>570</v>
      </c>
      <c r="EQ121" s="140">
        <f>[1]!i_dq_close(EQ$2,EO121)</f>
        <v>4767.2349000000004</v>
      </c>
      <c r="ER121">
        <v>1.0509999999999999</v>
      </c>
      <c r="EU121" s="49">
        <v>44729</v>
      </c>
      <c r="EV121" s="28" t="s">
        <v>570</v>
      </c>
      <c r="EW121" s="140">
        <f>[1]!i_dq_close(EW$2,EU121)</f>
        <v>4640.6382999999996</v>
      </c>
      <c r="EX121">
        <v>0.99829999999999997</v>
      </c>
      <c r="FA121" s="49">
        <v>44727</v>
      </c>
      <c r="FB121" s="28" t="s">
        <v>570</v>
      </c>
      <c r="FC121" s="140">
        <f>[1]!i_dq_close(FC$2,FA121)</f>
        <v>4605.6460999999999</v>
      </c>
      <c r="FD121">
        <v>0.90100000000000002</v>
      </c>
      <c r="FG121" s="49">
        <v>44722</v>
      </c>
      <c r="FH121" s="28" t="s">
        <v>570</v>
      </c>
      <c r="FI121" s="140">
        <f>[1]!i_dq_close(FI$2,FG121)</f>
        <v>4569.9165000000003</v>
      </c>
      <c r="FJ121">
        <v>1.0504</v>
      </c>
      <c r="FM121" s="49">
        <v>44720</v>
      </c>
      <c r="FN121" s="28" t="s">
        <v>570</v>
      </c>
      <c r="FO121" s="140">
        <f>[1]!i_dq_close(FO$2,FM121)</f>
        <v>4550.2753000000002</v>
      </c>
      <c r="FP121">
        <v>1.3962000000000001</v>
      </c>
      <c r="FS121" s="49">
        <v>44713</v>
      </c>
      <c r="FT121" s="28" t="s">
        <v>570</v>
      </c>
      <c r="FU121" s="140">
        <f>[1]!i_dq_close(FU$2,FS121)</f>
        <v>402.79509999999999</v>
      </c>
      <c r="FV121">
        <v>1.2333000000000001</v>
      </c>
      <c r="FY121" s="49">
        <v>44673</v>
      </c>
      <c r="FZ121" s="28" t="s">
        <v>351</v>
      </c>
      <c r="GA121" s="140">
        <f>[1]!i_dq_close(GA$2,FY121)</f>
        <v>4297.5173999999997</v>
      </c>
      <c r="GB121">
        <v>1.3257000000000001</v>
      </c>
      <c r="GE121" s="49">
        <v>44673</v>
      </c>
      <c r="GF121" s="28" t="s">
        <v>351</v>
      </c>
      <c r="GG121" s="140">
        <f>[1]!i_dq_close(GG$2,GE121)</f>
        <v>2931.6986000000002</v>
      </c>
      <c r="GH121">
        <v>0.91400000000000003</v>
      </c>
      <c r="GK121" s="49">
        <v>44650</v>
      </c>
      <c r="GL121" s="28" t="s">
        <v>350</v>
      </c>
      <c r="GM121" s="140">
        <f>[1]!i_dq_close(GM$2,GK121)</f>
        <v>4606.3418000000001</v>
      </c>
      <c r="GN121">
        <v>5.1269999999999998</v>
      </c>
      <c r="GQ121" s="49">
        <v>44636</v>
      </c>
      <c r="GR121" s="67" t="s">
        <v>350</v>
      </c>
      <c r="GS121" s="140">
        <f>[1]!i_dq_close(GS$2,GQ121)</f>
        <v>20087.5</v>
      </c>
      <c r="GT121">
        <v>0.91</v>
      </c>
      <c r="GV121"/>
      <c r="GW121" s="49">
        <v>44636</v>
      </c>
      <c r="GX121" s="21" t="s">
        <v>350</v>
      </c>
      <c r="GY121" s="140">
        <f>[1]!i_dq_close(GY$2,GW121)</f>
        <v>4487.2051000000001</v>
      </c>
      <c r="GZ121">
        <v>2.4883999999999999</v>
      </c>
      <c r="HC121" s="49">
        <v>44627</v>
      </c>
      <c r="HD121" s="21" t="s">
        <v>350</v>
      </c>
      <c r="HE121" s="140">
        <f>[1]!i_dq_close(HE$2,HC121)</f>
        <v>4736.4718000000003</v>
      </c>
      <c r="HF121">
        <v>5.5410000000000004</v>
      </c>
      <c r="HI121" s="49">
        <v>44601</v>
      </c>
      <c r="HJ121" s="141" t="s">
        <v>348</v>
      </c>
      <c r="HK121" s="140">
        <f>[1]!i_dq_close(HK$2,HI121)</f>
        <v>24829.99</v>
      </c>
      <c r="HL121">
        <v>0.97099999999999997</v>
      </c>
      <c r="HO121" s="49">
        <v>44543</v>
      </c>
      <c r="HP121" s="20" t="s">
        <v>336</v>
      </c>
      <c r="HQ121" s="140">
        <f>[1]!i_dq_close(HQ$2,HO121)</f>
        <v>5457.9180999999999</v>
      </c>
      <c r="HR121">
        <v>1.4619</v>
      </c>
      <c r="HS121" s="33"/>
      <c r="HU121" s="49"/>
      <c r="HV121" s="20"/>
      <c r="HW121" s="140"/>
      <c r="HY121" s="33"/>
      <c r="IA121" s="49"/>
      <c r="IB121" s="20"/>
      <c r="IC121" s="140"/>
      <c r="IE121" s="33"/>
      <c r="IG121" s="49"/>
      <c r="IH121" s="20"/>
      <c r="II121" s="140"/>
      <c r="IK121" s="33"/>
      <c r="IM121" s="49"/>
      <c r="IN121" s="20"/>
      <c r="IO121" s="140"/>
      <c r="IQ121" s="33"/>
      <c r="IS121" s="49"/>
      <c r="IT121" s="20"/>
      <c r="IU121" s="140"/>
      <c r="IW121" s="33"/>
      <c r="IY121" s="49"/>
      <c r="IZ121" s="20"/>
      <c r="JA121" s="140"/>
      <c r="JC121" s="33"/>
      <c r="JE121" s="49"/>
      <c r="JF121" s="20"/>
      <c r="JG121" s="140"/>
      <c r="JI121" s="33"/>
      <c r="JK121" s="49"/>
      <c r="JL121" s="21"/>
      <c r="JM121" s="140"/>
      <c r="JQ121" s="49"/>
      <c r="JR121" s="21"/>
      <c r="JS121" s="140"/>
      <c r="KC121" s="49"/>
      <c r="KD121" s="21"/>
      <c r="KE121" s="140"/>
      <c r="KI121" s="49"/>
      <c r="KJ121" s="21"/>
      <c r="KK121" s="140"/>
      <c r="KO121" s="49"/>
      <c r="KP121" s="21"/>
      <c r="KQ121" s="140"/>
      <c r="KU121" s="49"/>
      <c r="KV121" s="21"/>
      <c r="KW121" s="140"/>
      <c r="LA121" s="49"/>
      <c r="LB121" s="21"/>
      <c r="LC121" s="140"/>
    </row>
    <row r="122" spans="1:418">
      <c r="A122" s="52">
        <v>44036</v>
      </c>
      <c r="B122" s="52" t="s">
        <v>347</v>
      </c>
      <c r="C122" s="262">
        <f>[1]!i_dq_close(C$2,A122)</f>
        <v>4800.4044000000004</v>
      </c>
      <c r="D122" s="263">
        <v>1.4059999999999999</v>
      </c>
      <c r="E122" s="263"/>
      <c r="G122" s="49">
        <v>44704</v>
      </c>
      <c r="H122" s="28" t="s">
        <v>535</v>
      </c>
      <c r="I122" s="140">
        <f>[1]!i_dq_close(I$2,G122)</f>
        <v>0</v>
      </c>
      <c r="J122">
        <v>0.90800000000000003</v>
      </c>
      <c r="AE122" s="49">
        <v>44956</v>
      </c>
      <c r="AF122" s="21" t="s">
        <v>1626</v>
      </c>
      <c r="AG122" s="140">
        <f>[1]!i_dq_close(AG$2,AE122)</f>
        <v>4545.9003000000002</v>
      </c>
      <c r="AH122">
        <v>2.5265</v>
      </c>
      <c r="AI122" s="45"/>
      <c r="AK122" s="49">
        <v>44945</v>
      </c>
      <c r="AL122" s="21" t="s">
        <v>1626</v>
      </c>
      <c r="AM122" s="140">
        <f>[1]!i_dq_close(AM$2,AK122)</f>
        <v>4494.8031000000001</v>
      </c>
      <c r="AN122">
        <v>1.0609999999999999</v>
      </c>
      <c r="AO122" s="33">
        <v>1122964.6299999999</v>
      </c>
      <c r="AQ122" s="49">
        <v>44932</v>
      </c>
      <c r="AR122" s="21" t="s">
        <v>1626</v>
      </c>
      <c r="AS122" s="140">
        <f>[1]!i_dq_close(AS$2,AQ122)</f>
        <v>4318.1531000000004</v>
      </c>
      <c r="AT122">
        <v>1.921</v>
      </c>
      <c r="AW122" s="49">
        <v>44929</v>
      </c>
      <c r="AX122" s="21" t="s">
        <v>346</v>
      </c>
      <c r="AY122" s="140">
        <f>[1]!i_dq_close(AY$2,AW122)</f>
        <v>394.59899999999999</v>
      </c>
      <c r="AZ122">
        <v>0.96679999999999999</v>
      </c>
      <c r="BC122" s="49">
        <v>44929</v>
      </c>
      <c r="BD122" s="21" t="s">
        <v>346</v>
      </c>
      <c r="BE122" s="140">
        <f>[1]!i_dq_close(BE$2,BC122)</f>
        <v>4232.5133999999998</v>
      </c>
      <c r="BF122">
        <v>1.0108999999999999</v>
      </c>
      <c r="BI122" s="49">
        <v>44911</v>
      </c>
      <c r="BJ122" s="21" t="s">
        <v>1624</v>
      </c>
      <c r="BK122" s="140">
        <f>[1]!i_dq_close(BK$2,BI122)</f>
        <v>4307.5222999999996</v>
      </c>
      <c r="BL122">
        <v>2.1779999999999999</v>
      </c>
      <c r="BO122" s="49">
        <v>44907</v>
      </c>
      <c r="BP122" s="21" t="s">
        <v>1624</v>
      </c>
      <c r="BQ122" s="140">
        <f>[1]!i_dq_close(BQ$2,BO122)</f>
        <v>4321.8283000000001</v>
      </c>
      <c r="BR122">
        <v>1.609</v>
      </c>
      <c r="BU122" s="49">
        <v>44903</v>
      </c>
      <c r="BV122" s="21" t="s">
        <v>1624</v>
      </c>
      <c r="BW122" s="140">
        <f>[1]!i_dq_close(BW$2,BU122)</f>
        <v>404.61509999999998</v>
      </c>
      <c r="BX122">
        <v>1.121</v>
      </c>
      <c r="CA122" s="49">
        <v>44901</v>
      </c>
      <c r="CB122" s="21" t="s">
        <v>1624</v>
      </c>
      <c r="CC122" s="140">
        <f>[1]!i_dq_close(CC$2,CA122)</f>
        <v>4343.7743</v>
      </c>
      <c r="CD122">
        <v>1.1763999999999999</v>
      </c>
      <c r="CG122" s="49">
        <v>44880</v>
      </c>
      <c r="CH122" s="21" t="s">
        <v>1630</v>
      </c>
      <c r="CI122" s="140">
        <f>[1]!i_dq_close(CI$2,CG122)</f>
        <v>4264.8360000000002</v>
      </c>
      <c r="CJ122">
        <v>1.5149999999999999</v>
      </c>
      <c r="CM122" s="49">
        <v>44868</v>
      </c>
      <c r="CN122" s="21" t="s">
        <v>1630</v>
      </c>
      <c r="CO122" s="140">
        <f>[1]!i_dq_close(CO$2,CM122)</f>
        <v>15339.49</v>
      </c>
      <c r="CP122">
        <v>0.92900000000000005</v>
      </c>
      <c r="CS122" s="49">
        <v>44852</v>
      </c>
      <c r="CT122" s="21" t="s">
        <v>1621</v>
      </c>
      <c r="CU122" s="140">
        <f>[1]!i_dq_close(CU$2,CS122)</f>
        <v>410.84199999999998</v>
      </c>
      <c r="CV122">
        <v>1.044</v>
      </c>
      <c r="CY122" s="49">
        <v>44846</v>
      </c>
      <c r="CZ122" s="21" t="s">
        <v>1621</v>
      </c>
      <c r="DA122" s="140">
        <f>[1]!i_dq_close(DA$2,CY122)</f>
        <v>4124.1724000000004</v>
      </c>
      <c r="DB122">
        <v>4.8948999999999998</v>
      </c>
      <c r="DE122" s="49">
        <v>44825</v>
      </c>
      <c r="DF122" s="21" t="s">
        <v>1622</v>
      </c>
      <c r="DG122" s="140">
        <f>[1]!i_dq_close(DG$2,DE122)</f>
        <v>4249.7790000000005</v>
      </c>
      <c r="DH122">
        <v>3.403</v>
      </c>
      <c r="DK122" s="49">
        <v>44824</v>
      </c>
      <c r="DL122" s="21" t="s">
        <v>1622</v>
      </c>
      <c r="DM122" s="140">
        <f>[1]!i_dq_close(DM$2,DK122)</f>
        <v>4269.9174000000003</v>
      </c>
      <c r="DN122">
        <v>2.9468999999999999</v>
      </c>
      <c r="DQ122" s="49">
        <v>44820</v>
      </c>
      <c r="DR122" s="21" t="s">
        <v>1622</v>
      </c>
      <c r="DS122" s="140">
        <f>[1]!i_dq_close(DS$2,DQ122)</f>
        <v>410.16090000000003</v>
      </c>
      <c r="DT122">
        <v>1.9714</v>
      </c>
      <c r="DW122" s="49">
        <v>44818</v>
      </c>
      <c r="DX122" s="21" t="s">
        <v>1622</v>
      </c>
      <c r="DY122" s="140">
        <f>[1]!i_dq_close(DY$2,DW122)</f>
        <v>18847.099999999999</v>
      </c>
      <c r="DZ122">
        <v>2.6280000000000001</v>
      </c>
      <c r="EC122" s="49">
        <v>44790</v>
      </c>
      <c r="ED122" s="21" t="s">
        <v>1623</v>
      </c>
      <c r="EE122" s="140">
        <f>[1]!i_dq_close(EE$2,EC122)</f>
        <v>4597.0513000000001</v>
      </c>
      <c r="EF122">
        <v>1.3520000000000001</v>
      </c>
      <c r="EI122" s="49">
        <v>44769</v>
      </c>
      <c r="EJ122" s="21" t="s">
        <v>638</v>
      </c>
      <c r="EK122" s="140">
        <f>[1]!i_dq_close(EK$2,EI122)</f>
        <v>20670.04</v>
      </c>
      <c r="EL122">
        <v>1.9019999999999999</v>
      </c>
      <c r="EO122" s="49">
        <v>44740</v>
      </c>
      <c r="EP122" s="28" t="s">
        <v>570</v>
      </c>
      <c r="EQ122" s="140">
        <f>[1]!i_dq_close(EQ$2,EO122)</f>
        <v>4821.6458000000002</v>
      </c>
      <c r="ER122">
        <v>1.083</v>
      </c>
      <c r="EU122" s="49">
        <v>44732</v>
      </c>
      <c r="EV122" s="28" t="s">
        <v>570</v>
      </c>
      <c r="EW122" s="140">
        <f>[1]!i_dq_close(EW$2,EU122)</f>
        <v>4660.5947999999999</v>
      </c>
      <c r="EX122">
        <v>1.0112000000000001</v>
      </c>
      <c r="FA122" s="49">
        <v>44728</v>
      </c>
      <c r="FB122" s="28" t="s">
        <v>570</v>
      </c>
      <c r="FC122" s="140">
        <f>[1]!i_dq_close(FC$2,FA122)</f>
        <v>4583.3503000000001</v>
      </c>
      <c r="FD122">
        <v>0.90100000000000002</v>
      </c>
      <c r="FG122" s="49">
        <v>44725</v>
      </c>
      <c r="FH122" s="28" t="s">
        <v>570</v>
      </c>
      <c r="FI122" s="140">
        <f>[1]!i_dq_close(FI$2,FG122)</f>
        <v>4528.2704999999996</v>
      </c>
      <c r="FJ122">
        <v>1.0508999999999999</v>
      </c>
      <c r="FM122" s="49">
        <v>44721</v>
      </c>
      <c r="FN122" s="28" t="s">
        <v>570</v>
      </c>
      <c r="FO122" s="140">
        <f>[1]!i_dq_close(FO$2,FM122)</f>
        <v>4498.8330999999998</v>
      </c>
      <c r="FP122">
        <v>1.3823000000000001</v>
      </c>
      <c r="FS122" s="49">
        <v>44714</v>
      </c>
      <c r="FT122" s="28" t="s">
        <v>570</v>
      </c>
      <c r="FU122" s="140">
        <f>[1]!i_dq_close(FU$2,FS122)</f>
        <v>403.5181</v>
      </c>
      <c r="FV122">
        <v>1.2416</v>
      </c>
      <c r="FY122" s="49">
        <v>44676</v>
      </c>
      <c r="FZ122" s="28" t="s">
        <v>351</v>
      </c>
      <c r="GA122" s="140">
        <f>[1]!i_dq_close(GA$2,FY122)</f>
        <v>4069.8868000000002</v>
      </c>
      <c r="GB122">
        <v>1.2758</v>
      </c>
      <c r="GE122" s="49">
        <v>44676</v>
      </c>
      <c r="GF122" s="28" t="s">
        <v>351</v>
      </c>
      <c r="GG122" s="140">
        <f>[1]!i_dq_close(GG$2,GE122)</f>
        <v>2895.8227999999999</v>
      </c>
      <c r="GH122">
        <v>0.89300000000000002</v>
      </c>
      <c r="GK122" s="49">
        <v>44651</v>
      </c>
      <c r="GL122" s="28" t="s">
        <v>350</v>
      </c>
      <c r="GM122" s="140">
        <f>[1]!i_dq_close(GM$2,GK122)</f>
        <v>4571.2411000000002</v>
      </c>
      <c r="GN122">
        <v>5.1120000000000001</v>
      </c>
      <c r="GQ122" s="49">
        <v>44637</v>
      </c>
      <c r="GR122" s="67" t="s">
        <v>350</v>
      </c>
      <c r="GS122" s="140">
        <f>[1]!i_dq_close(GS$2,GQ122)</f>
        <v>21501.23</v>
      </c>
      <c r="GT122">
        <v>0.9405</v>
      </c>
      <c r="GV122"/>
      <c r="GW122" s="49">
        <v>44637</v>
      </c>
      <c r="GX122" s="21" t="s">
        <v>350</v>
      </c>
      <c r="GY122" s="140">
        <f>[1]!i_dq_close(GY$2,GW122)</f>
        <v>4573.6431000000002</v>
      </c>
      <c r="GZ122">
        <v>2.5</v>
      </c>
      <c r="HC122" s="49">
        <v>44628</v>
      </c>
      <c r="HD122" s="21" t="s">
        <v>350</v>
      </c>
      <c r="HE122" s="140">
        <f>[1]!i_dq_close(HE$2,HC122)</f>
        <v>4624.6763000000001</v>
      </c>
      <c r="HF122">
        <v>5.4279999999999999</v>
      </c>
      <c r="HI122" s="49">
        <v>44602</v>
      </c>
      <c r="HJ122" s="141" t="s">
        <v>348</v>
      </c>
      <c r="HK122" s="140">
        <f>[1]!i_dq_close(HK$2,HI122)</f>
        <v>24924.35</v>
      </c>
      <c r="HL122">
        <v>0.98099999999999998</v>
      </c>
      <c r="HO122" s="49">
        <v>44544</v>
      </c>
      <c r="HP122" s="20" t="s">
        <v>336</v>
      </c>
      <c r="HQ122" s="140">
        <f>[1]!i_dq_close(HQ$2,HO122)</f>
        <v>5424.8608000000004</v>
      </c>
      <c r="HR122">
        <v>1.4715</v>
      </c>
      <c r="HS122" s="33"/>
      <c r="HU122" s="49"/>
      <c r="HV122" s="20"/>
      <c r="HW122" s="140"/>
      <c r="HY122" s="33"/>
      <c r="IA122" s="49"/>
      <c r="IB122" s="20"/>
      <c r="IC122" s="140"/>
      <c r="IE122" s="33"/>
      <c r="IG122" s="49"/>
      <c r="IH122" s="20"/>
      <c r="II122" s="140"/>
      <c r="IK122" s="33"/>
      <c r="IM122" s="49"/>
      <c r="IN122" s="20"/>
      <c r="IO122" s="140"/>
      <c r="IQ122" s="33"/>
      <c r="IS122" s="49"/>
      <c r="IT122" s="20"/>
      <c r="IU122" s="140"/>
      <c r="IW122" s="33"/>
      <c r="IY122" s="49"/>
      <c r="IZ122" s="20"/>
      <c r="JA122" s="140"/>
      <c r="JC122" s="33"/>
      <c r="JE122" s="49"/>
      <c r="JF122" s="20"/>
      <c r="JG122" s="140"/>
      <c r="JI122" s="33"/>
      <c r="JK122" s="49"/>
      <c r="JL122" s="21"/>
      <c r="JM122" s="140"/>
      <c r="JQ122" s="49"/>
      <c r="JR122" s="21"/>
      <c r="JS122" s="140"/>
      <c r="KC122" s="49"/>
      <c r="KD122" s="21"/>
      <c r="KE122" s="140"/>
      <c r="KI122" s="49"/>
      <c r="KJ122" s="21"/>
      <c r="KK122" s="140"/>
      <c r="KO122" s="49"/>
      <c r="KP122" s="21"/>
      <c r="KQ122" s="140"/>
      <c r="KU122" s="49"/>
      <c r="KV122" s="21"/>
      <c r="KW122" s="140"/>
      <c r="LA122" s="49"/>
      <c r="LB122" s="21"/>
      <c r="LC122" s="140"/>
    </row>
    <row r="123" spans="1:418">
      <c r="A123" s="52">
        <v>44039</v>
      </c>
      <c r="B123" s="52" t="s">
        <v>347</v>
      </c>
      <c r="C123" s="262">
        <f>[1]!i_dq_close(C$2,A123)</f>
        <v>4821.5232999999998</v>
      </c>
      <c r="D123" s="263">
        <v>1.407</v>
      </c>
      <c r="E123" s="263"/>
      <c r="G123" s="49">
        <v>44705</v>
      </c>
      <c r="H123" s="28" t="s">
        <v>535</v>
      </c>
      <c r="I123" s="140">
        <f>[1]!i_dq_close(I$2,G123)</f>
        <v>0</v>
      </c>
      <c r="J123">
        <v>0.872</v>
      </c>
      <c r="AE123" s="49">
        <v>44957</v>
      </c>
      <c r="AF123" s="21" t="s">
        <v>1626</v>
      </c>
      <c r="AG123" s="140">
        <f>[1]!i_dq_close(AG$2,AE123)</f>
        <v>4510.9566999999997</v>
      </c>
      <c r="AH123">
        <v>2.5215000000000001</v>
      </c>
      <c r="AI123" s="45"/>
      <c r="AK123" s="49">
        <v>44946</v>
      </c>
      <c r="AL123" s="21" t="s">
        <v>1626</v>
      </c>
      <c r="AM123" s="140">
        <f>[1]!i_dq_close(AM$2,AK123)</f>
        <v>4524.0456999999997</v>
      </c>
      <c r="AN123">
        <v>1.0589999999999999</v>
      </c>
      <c r="AO123" s="33">
        <v>1122964.6299999999</v>
      </c>
      <c r="AQ123" s="49">
        <v>44935</v>
      </c>
      <c r="AR123" s="21" t="s">
        <v>1626</v>
      </c>
      <c r="AS123" s="140">
        <f>[1]!i_dq_close(AS$2,AQ123)</f>
        <v>4349.1992</v>
      </c>
      <c r="AT123">
        <v>1.9252</v>
      </c>
      <c r="AW123" s="49">
        <v>44930</v>
      </c>
      <c r="AX123" s="21" t="s">
        <v>1626</v>
      </c>
      <c r="AY123" s="140">
        <f>[1]!i_dq_close(AY$2,AW123)</f>
        <v>396.12729999999999</v>
      </c>
      <c r="AZ123">
        <v>0.9708</v>
      </c>
      <c r="BC123" s="49">
        <v>44930</v>
      </c>
      <c r="BD123" s="21" t="s">
        <v>1626</v>
      </c>
      <c r="BE123" s="140">
        <f>[1]!i_dq_close(BE$2,BC123)</f>
        <v>4235.9718999999996</v>
      </c>
      <c r="BF123">
        <v>1.0088999999999999</v>
      </c>
      <c r="BI123" s="49">
        <v>44914</v>
      </c>
      <c r="BJ123" s="21" t="s">
        <v>1624</v>
      </c>
      <c r="BK123" s="140">
        <f>[1]!i_dq_close(BK$2,BI123)</f>
        <v>4233.2809999999999</v>
      </c>
      <c r="BL123">
        <v>2.161</v>
      </c>
      <c r="BO123" s="49">
        <v>44908</v>
      </c>
      <c r="BP123" s="21" t="s">
        <v>1624</v>
      </c>
      <c r="BQ123" s="140">
        <f>[1]!i_dq_close(BQ$2,BO123)</f>
        <v>4309.5028000000002</v>
      </c>
      <c r="BR123">
        <v>1.6040000000000001</v>
      </c>
      <c r="BU123" s="49">
        <v>44904</v>
      </c>
      <c r="BV123" s="21" t="s">
        <v>1624</v>
      </c>
      <c r="BW123" s="140">
        <f>[1]!i_dq_close(BW$2,BU123)</f>
        <v>404.87920000000003</v>
      </c>
      <c r="BX123">
        <v>1.1193</v>
      </c>
      <c r="CA123" s="49">
        <v>44902</v>
      </c>
      <c r="CB123" s="21" t="s">
        <v>1624</v>
      </c>
      <c r="CC123" s="140">
        <f>[1]!i_dq_close(CC$2,CA123)</f>
        <v>4334.5227000000004</v>
      </c>
      <c r="CD123">
        <v>1.1696</v>
      </c>
      <c r="CG123" s="49">
        <v>44881</v>
      </c>
      <c r="CH123" s="21" t="s">
        <v>1630</v>
      </c>
      <c r="CI123" s="140">
        <f>[1]!i_dq_close(CI$2,CG123)</f>
        <v>4233.2835999999998</v>
      </c>
      <c r="CJ123">
        <v>1.5037</v>
      </c>
      <c r="CM123" s="49">
        <v>44869</v>
      </c>
      <c r="CN123" s="21" t="s">
        <v>1630</v>
      </c>
      <c r="CO123" s="140">
        <f>[1]!i_dq_close(CO$2,CM123)</f>
        <v>16161.14</v>
      </c>
      <c r="CP123">
        <v>0.96099999999999997</v>
      </c>
      <c r="CS123" s="49">
        <v>44853</v>
      </c>
      <c r="CT123" s="21" t="s">
        <v>1621</v>
      </c>
      <c r="CU123" s="140">
        <f>[1]!i_dq_close(CU$2,CS123)</f>
        <v>409.22109999999998</v>
      </c>
      <c r="CV123">
        <v>1.04</v>
      </c>
      <c r="CY123" s="49">
        <v>44847</v>
      </c>
      <c r="CZ123" s="21" t="s">
        <v>1621</v>
      </c>
      <c r="DA123" s="140">
        <f>[1]!i_dq_close(DA$2,CY123)</f>
        <v>4100.1144000000004</v>
      </c>
      <c r="DB123">
        <v>4.8776999999999999</v>
      </c>
      <c r="DE123" s="49">
        <v>44826</v>
      </c>
      <c r="DF123" s="21" t="s">
        <v>1622</v>
      </c>
      <c r="DG123" s="140">
        <f>[1]!i_dq_close(DG$2,DE123)</f>
        <v>4219.4538000000002</v>
      </c>
      <c r="DH123">
        <v>3.3980000000000001</v>
      </c>
      <c r="DK123" s="49">
        <v>44825</v>
      </c>
      <c r="DL123" s="21" t="s">
        <v>1622</v>
      </c>
      <c r="DM123" s="140">
        <f>[1]!i_dq_close(DM$2,DK123)</f>
        <v>4249.7790000000005</v>
      </c>
      <c r="DN123">
        <v>2.9323999999999999</v>
      </c>
      <c r="DQ123" s="49">
        <v>44823</v>
      </c>
      <c r="DR123" s="21" t="s">
        <v>1622</v>
      </c>
      <c r="DS123" s="140">
        <f>[1]!i_dq_close(DS$2,DQ123)</f>
        <v>409.22129999999999</v>
      </c>
      <c r="DT123">
        <v>1.9624999999999999</v>
      </c>
      <c r="DW123" s="49">
        <v>44819</v>
      </c>
      <c r="DX123" s="21" t="s">
        <v>1622</v>
      </c>
      <c r="DY123" s="140">
        <f>[1]!i_dq_close(DY$2,DW123)</f>
        <v>18930.38</v>
      </c>
      <c r="DZ123">
        <v>2.6030000000000002</v>
      </c>
      <c r="EC123" s="49">
        <v>44791</v>
      </c>
      <c r="ED123" s="21" t="s">
        <v>1623</v>
      </c>
      <c r="EE123" s="140">
        <f>[1]!i_dq_close(EE$2,EC123)</f>
        <v>4562.5783000000001</v>
      </c>
      <c r="EF123">
        <v>1.339</v>
      </c>
      <c r="EI123" s="49">
        <v>44770</v>
      </c>
      <c r="EJ123" s="21" t="s">
        <v>638</v>
      </c>
      <c r="EK123" s="140">
        <f>[1]!i_dq_close(EK$2,EI123)</f>
        <v>20622.68</v>
      </c>
      <c r="EL123">
        <v>1.9059999999999999</v>
      </c>
      <c r="EO123" s="49">
        <v>44741</v>
      </c>
      <c r="EP123" s="28" t="s">
        <v>570</v>
      </c>
      <c r="EQ123" s="140">
        <f>[1]!i_dq_close(EQ$2,EO123)</f>
        <v>4742.5883999999996</v>
      </c>
      <c r="ER123">
        <v>1.0409999999999999</v>
      </c>
      <c r="EU123" s="49">
        <v>44733</v>
      </c>
      <c r="EV123" s="28" t="s">
        <v>570</v>
      </c>
      <c r="EW123" s="140">
        <f>[1]!i_dq_close(EW$2,EU123)</f>
        <v>4647.1080000000002</v>
      </c>
      <c r="EX123">
        <v>0.99680000000000002</v>
      </c>
      <c r="FA123" s="49">
        <v>44729</v>
      </c>
      <c r="FB123" s="28" t="s">
        <v>570</v>
      </c>
      <c r="FC123" s="140">
        <f>[1]!i_dq_close(FC$2,FA123)</f>
        <v>4640.6382999999996</v>
      </c>
      <c r="FD123">
        <v>0.90400000000000003</v>
      </c>
      <c r="FG123" s="49">
        <v>44726</v>
      </c>
      <c r="FH123" s="28" t="s">
        <v>570</v>
      </c>
      <c r="FI123" s="140">
        <f>[1]!i_dq_close(FI$2,FG123)</f>
        <v>4562.6306999999997</v>
      </c>
      <c r="FJ123">
        <v>1.0404</v>
      </c>
      <c r="FM123" s="49">
        <v>44722</v>
      </c>
      <c r="FN123" s="28" t="s">
        <v>570</v>
      </c>
      <c r="FO123" s="140">
        <f>[1]!i_dq_close(FO$2,FM123)</f>
        <v>4569.9165000000003</v>
      </c>
      <c r="FP123">
        <v>1.3884000000000001</v>
      </c>
      <c r="FS123" s="49">
        <v>44718</v>
      </c>
      <c r="FT123" s="28" t="s">
        <v>570</v>
      </c>
      <c r="FU123" s="140">
        <f>[1]!i_dq_close(FU$2,FS123)</f>
        <v>406.32010000000002</v>
      </c>
      <c r="FV123">
        <v>1.2786999999999999</v>
      </c>
      <c r="FY123" s="49">
        <v>44677</v>
      </c>
      <c r="FZ123" s="28" t="s">
        <v>351</v>
      </c>
      <c r="GA123" s="140">
        <f>[1]!i_dq_close(GA$2,FY123)</f>
        <v>4020.951</v>
      </c>
      <c r="GB123">
        <v>1.2698</v>
      </c>
      <c r="GE123" s="49">
        <v>44677</v>
      </c>
      <c r="GF123" s="28" t="s">
        <v>351</v>
      </c>
      <c r="GG123" s="140">
        <f>[1]!i_dq_close(GG$2,GE123)</f>
        <v>2890.4151999999999</v>
      </c>
      <c r="GH123">
        <v>0.89080000000000004</v>
      </c>
      <c r="GK123" s="49">
        <v>44652</v>
      </c>
      <c r="GL123" s="28" t="s">
        <v>351</v>
      </c>
      <c r="GM123" s="140">
        <f>[1]!i_dq_close(GM$2,GK123)</f>
        <v>4622.1410999999998</v>
      </c>
      <c r="GN123">
        <v>5.1360000000000001</v>
      </c>
      <c r="GQ123" s="49">
        <v>44638</v>
      </c>
      <c r="GR123" s="67" t="s">
        <v>350</v>
      </c>
      <c r="GS123" s="140">
        <f>[1]!i_dq_close(GS$2,GQ123)</f>
        <v>21412.400000000001</v>
      </c>
      <c r="GT123">
        <v>0.95450000000000002</v>
      </c>
      <c r="GV123"/>
      <c r="GW123" s="49">
        <v>44638</v>
      </c>
      <c r="GX123" s="21" t="s">
        <v>350</v>
      </c>
      <c r="GY123" s="140">
        <f>[1]!i_dq_close(GY$2,GW123)</f>
        <v>4608.0868</v>
      </c>
      <c r="GZ123">
        <v>2.4943</v>
      </c>
      <c r="HC123" s="49">
        <v>44629</v>
      </c>
      <c r="HD123" s="21" t="s">
        <v>350</v>
      </c>
      <c r="HE123" s="140">
        <f>[1]!i_dq_close(HE$2,HC123)</f>
        <v>4570.9339</v>
      </c>
      <c r="HF123">
        <v>5.4020000000000001</v>
      </c>
      <c r="HI123" s="49">
        <v>44603</v>
      </c>
      <c r="HJ123" s="141" t="s">
        <v>348</v>
      </c>
      <c r="HK123" s="140">
        <f>[1]!i_dq_close(HK$2,HI123)</f>
        <v>24906.66</v>
      </c>
      <c r="HL123">
        <v>0.98499999999999999</v>
      </c>
      <c r="HO123" s="49">
        <v>44545</v>
      </c>
      <c r="HP123" s="20" t="s">
        <v>336</v>
      </c>
      <c r="HQ123" s="140">
        <f>[1]!i_dq_close(HQ$2,HO123)</f>
        <v>5387.1535000000003</v>
      </c>
      <c r="HR123">
        <v>1.4503999999999999</v>
      </c>
      <c r="HS123" s="33"/>
      <c r="HU123" s="49"/>
      <c r="HV123" s="20"/>
      <c r="HW123" s="140"/>
      <c r="HY123" s="33"/>
      <c r="IA123" s="49"/>
      <c r="IB123" s="20"/>
      <c r="IC123" s="140"/>
      <c r="IE123" s="33"/>
      <c r="IG123" s="49"/>
      <c r="IH123" s="20"/>
      <c r="II123" s="140"/>
      <c r="IK123" s="33"/>
      <c r="IM123" s="49"/>
      <c r="IN123" s="20"/>
      <c r="IO123" s="140"/>
      <c r="IQ123" s="33"/>
      <c r="IS123" s="49"/>
      <c r="IT123" s="20"/>
      <c r="IU123" s="140"/>
      <c r="IW123" s="33"/>
      <c r="IY123" s="49"/>
      <c r="IZ123" s="20"/>
      <c r="JA123" s="140"/>
      <c r="JC123" s="33"/>
      <c r="JE123" s="49"/>
      <c r="JF123" s="20"/>
      <c r="JG123" s="140"/>
      <c r="JI123" s="33"/>
      <c r="JK123" s="49"/>
      <c r="JL123" s="21"/>
      <c r="JM123" s="140"/>
      <c r="JQ123" s="49"/>
      <c r="JR123" s="21"/>
      <c r="JS123" s="140"/>
      <c r="KC123" s="49"/>
      <c r="KD123" s="21"/>
      <c r="KE123" s="140"/>
      <c r="KI123" s="49"/>
      <c r="KJ123" s="21"/>
      <c r="KK123" s="140"/>
      <c r="KO123" s="49"/>
      <c r="KP123" s="21"/>
      <c r="KQ123" s="140"/>
      <c r="KU123" s="49"/>
      <c r="KV123" s="21"/>
      <c r="KW123" s="140"/>
      <c r="LA123" s="49"/>
      <c r="LB123" s="21"/>
      <c r="LC123" s="140"/>
    </row>
    <row r="124" spans="1:418">
      <c r="A124" s="52">
        <v>44040</v>
      </c>
      <c r="B124" s="52" t="s">
        <v>347</v>
      </c>
      <c r="C124" s="262">
        <f>[1]!i_dq_close(C$2,A124)</f>
        <v>4864.9574000000002</v>
      </c>
      <c r="D124" s="263">
        <v>1.419</v>
      </c>
      <c r="E124" s="263"/>
      <c r="G124" s="49">
        <v>44706</v>
      </c>
      <c r="H124" s="28" t="s">
        <v>535</v>
      </c>
      <c r="I124" s="140">
        <f>[1]!i_dq_close(I$2,G124)</f>
        <v>0</v>
      </c>
      <c r="J124">
        <v>0.872</v>
      </c>
      <c r="AE124" s="49">
        <v>44958</v>
      </c>
      <c r="AF124" s="21" t="s">
        <v>348</v>
      </c>
      <c r="AG124" s="140">
        <f>[1]!i_dq_close(AG$2,AE124)</f>
        <v>4556.5766999999996</v>
      </c>
      <c r="AH124">
        <v>2.5642</v>
      </c>
      <c r="AI124" s="45"/>
      <c r="AK124" s="49">
        <v>44956</v>
      </c>
      <c r="AL124" s="21" t="s">
        <v>1626</v>
      </c>
      <c r="AM124" s="140">
        <f>[1]!i_dq_close(AM$2,AK124)</f>
        <v>4545.9003000000002</v>
      </c>
      <c r="AN124">
        <v>1.071</v>
      </c>
      <c r="AO124" s="33">
        <v>1122964.6299999999</v>
      </c>
      <c r="AQ124" s="49">
        <v>44936</v>
      </c>
      <c r="AR124" s="21" t="s">
        <v>1626</v>
      </c>
      <c r="AS124" s="140">
        <f>[1]!i_dq_close(AS$2,AQ124)</f>
        <v>4354.2322999999997</v>
      </c>
      <c r="AT124">
        <v>1.9253</v>
      </c>
      <c r="AW124" s="49">
        <v>44931</v>
      </c>
      <c r="AX124" s="21" t="s">
        <v>1626</v>
      </c>
      <c r="AY124" s="140">
        <f>[1]!i_dq_close(AY$2,AW124)</f>
        <v>399.4735</v>
      </c>
      <c r="AZ124">
        <v>0.97660000000000002</v>
      </c>
      <c r="BC124" s="49">
        <v>44931</v>
      </c>
      <c r="BD124" s="21" t="s">
        <v>1626</v>
      </c>
      <c r="BE124" s="140">
        <f>[1]!i_dq_close(BE$2,BC124)</f>
        <v>4307.7605999999996</v>
      </c>
      <c r="BF124">
        <v>1.0197000000000001</v>
      </c>
      <c r="BI124" s="49">
        <v>44915</v>
      </c>
      <c r="BJ124" s="21" t="s">
        <v>1624</v>
      </c>
      <c r="BK124" s="140">
        <f>[1]!i_dq_close(BK$2,BI124)</f>
        <v>4170.6633000000002</v>
      </c>
      <c r="BL124">
        <v>2.1429999999999998</v>
      </c>
      <c r="BO124" s="49">
        <v>44909</v>
      </c>
      <c r="BP124" s="21" t="s">
        <v>1624</v>
      </c>
      <c r="BQ124" s="140">
        <f>[1]!i_dq_close(BQ$2,BO124)</f>
        <v>4312.3441999999995</v>
      </c>
      <c r="BR124">
        <v>1.6080000000000001</v>
      </c>
      <c r="BU124" s="49">
        <v>44907</v>
      </c>
      <c r="BV124" s="21" t="s">
        <v>1624</v>
      </c>
      <c r="BW124" s="140">
        <f>[1]!i_dq_close(BW$2,BU124)</f>
        <v>403.2482</v>
      </c>
      <c r="BX124">
        <v>1.1185</v>
      </c>
      <c r="CA124" s="49">
        <v>44903</v>
      </c>
      <c r="CB124" s="21" t="s">
        <v>1624</v>
      </c>
      <c r="CC124" s="140">
        <f>[1]!i_dq_close(CC$2,CA124)</f>
        <v>4331.9718999999996</v>
      </c>
      <c r="CD124">
        <v>1.1618999999999999</v>
      </c>
      <c r="CG124" s="49">
        <v>44882</v>
      </c>
      <c r="CH124" s="21" t="s">
        <v>1630</v>
      </c>
      <c r="CI124" s="140">
        <f>[1]!i_dq_close(CI$2,CG124)</f>
        <v>4222.8145000000004</v>
      </c>
      <c r="CJ124">
        <v>1.4990000000000001</v>
      </c>
      <c r="CM124" s="49">
        <v>44872</v>
      </c>
      <c r="CN124" s="21" t="s">
        <v>1630</v>
      </c>
      <c r="CO124" s="140">
        <f>[1]!i_dq_close(CO$2,CM124)</f>
        <v>16595.91</v>
      </c>
      <c r="CP124">
        <v>0.97299999999999998</v>
      </c>
      <c r="CS124" s="49">
        <v>44854</v>
      </c>
      <c r="CT124" s="21" t="s">
        <v>1621</v>
      </c>
      <c r="CU124" s="140">
        <f>[1]!i_dq_close(CU$2,CS124)</f>
        <v>406.81330000000003</v>
      </c>
      <c r="CV124">
        <v>1.0369999999999999</v>
      </c>
      <c r="CY124" s="49">
        <v>44848</v>
      </c>
      <c r="CZ124" s="21" t="s">
        <v>1621</v>
      </c>
      <c r="DA124" s="140">
        <f>[1]!i_dq_close(DA$2,CY124)</f>
        <v>4198.8639999999996</v>
      </c>
      <c r="DB124">
        <v>4.9477000000000002</v>
      </c>
      <c r="DE124" s="49">
        <v>44827</v>
      </c>
      <c r="DF124" s="21" t="s">
        <v>1622</v>
      </c>
      <c r="DG124" s="140">
        <f>[1]!i_dq_close(DG$2,DE124)</f>
        <v>4195.0051999999996</v>
      </c>
      <c r="DH124">
        <v>3.36</v>
      </c>
      <c r="DK124" s="49">
        <v>44826</v>
      </c>
      <c r="DL124" s="21" t="s">
        <v>1622</v>
      </c>
      <c r="DM124" s="140">
        <f>[1]!i_dq_close(DM$2,DK124)</f>
        <v>4219.4538000000002</v>
      </c>
      <c r="DN124">
        <v>2.9428000000000001</v>
      </c>
      <c r="DQ124" s="49">
        <v>44824</v>
      </c>
      <c r="DR124" s="21" t="s">
        <v>1622</v>
      </c>
      <c r="DS124" s="140">
        <f>[1]!i_dq_close(DS$2,DQ124)</f>
        <v>410.65890000000002</v>
      </c>
      <c r="DT124">
        <v>1.9777</v>
      </c>
      <c r="DW124" s="49">
        <v>44820</v>
      </c>
      <c r="DX124" s="21" t="s">
        <v>1622</v>
      </c>
      <c r="DY124" s="140">
        <f>[1]!i_dq_close(DY$2,DW124)</f>
        <v>18761.689999999999</v>
      </c>
      <c r="DZ124">
        <v>2.4710000000000001</v>
      </c>
      <c r="EC124" s="49">
        <v>44792</v>
      </c>
      <c r="ED124" s="21" t="s">
        <v>1623</v>
      </c>
      <c r="EE124" s="140">
        <f>[1]!i_dq_close(EE$2,EC124)</f>
        <v>4525.1674999999996</v>
      </c>
      <c r="EF124">
        <v>1.3480000000000001</v>
      </c>
      <c r="EI124" s="49">
        <v>44771</v>
      </c>
      <c r="EJ124" s="21" t="s">
        <v>638</v>
      </c>
      <c r="EK124" s="140">
        <f>[1]!i_dq_close(EK$2,EI124)</f>
        <v>20156.509999999998</v>
      </c>
      <c r="EL124">
        <v>1.865</v>
      </c>
      <c r="EO124" s="49">
        <v>44742</v>
      </c>
      <c r="EP124" s="28" t="s">
        <v>570</v>
      </c>
      <c r="EQ124" s="140">
        <f>[1]!i_dq_close(EQ$2,EO124)</f>
        <v>4808.7305999999999</v>
      </c>
      <c r="ER124">
        <v>1.0549999999999999</v>
      </c>
      <c r="EU124" s="49">
        <v>44734</v>
      </c>
      <c r="EV124" s="28" t="s">
        <v>570</v>
      </c>
      <c r="EW124" s="140">
        <f>[1]!i_dq_close(EW$2,EU124)</f>
        <v>4584.9269000000004</v>
      </c>
      <c r="EX124">
        <v>0.99390000000000001</v>
      </c>
      <c r="FA124" s="49">
        <v>44732</v>
      </c>
      <c r="FB124" s="28" t="s">
        <v>570</v>
      </c>
      <c r="FC124" s="140">
        <f>[1]!i_dq_close(FC$2,FA124)</f>
        <v>4660.5947999999999</v>
      </c>
      <c r="FD124">
        <v>0.91100000000000003</v>
      </c>
      <c r="FG124" s="49">
        <v>44727</v>
      </c>
      <c r="FH124" s="28" t="s">
        <v>570</v>
      </c>
      <c r="FI124" s="140">
        <f>[1]!i_dq_close(FI$2,FG124)</f>
        <v>4605.6460999999999</v>
      </c>
      <c r="FJ124">
        <v>1.034</v>
      </c>
      <c r="FM124" s="49">
        <v>44725</v>
      </c>
      <c r="FN124" s="28" t="s">
        <v>570</v>
      </c>
      <c r="FO124" s="140">
        <f>[1]!i_dq_close(FO$2,FM124)</f>
        <v>4528.2704999999996</v>
      </c>
      <c r="FP124">
        <v>1.3819999999999999</v>
      </c>
      <c r="FS124" s="49">
        <v>44719</v>
      </c>
      <c r="FT124" s="28" t="s">
        <v>570</v>
      </c>
      <c r="FU124" s="140">
        <f>[1]!i_dq_close(FU$2,FS124)</f>
        <v>406.8732</v>
      </c>
      <c r="FV124">
        <v>1.2785</v>
      </c>
      <c r="FY124" s="49">
        <v>44678</v>
      </c>
      <c r="FZ124" s="28" t="s">
        <v>351</v>
      </c>
      <c r="GA124" s="140">
        <f>[1]!i_dq_close(GA$2,FY124)</f>
        <v>4147.8602000000001</v>
      </c>
      <c r="GB124">
        <v>1.3017000000000001</v>
      </c>
      <c r="GE124" s="49">
        <v>44678</v>
      </c>
      <c r="GF124" s="28" t="s">
        <v>351</v>
      </c>
      <c r="GG124" s="140">
        <f>[1]!i_dq_close(GG$2,GE124)</f>
        <v>2915.1826999999998</v>
      </c>
      <c r="GH124">
        <v>0.89849999999999997</v>
      </c>
      <c r="GK124" s="49">
        <v>44657</v>
      </c>
      <c r="GL124" s="28" t="s">
        <v>351</v>
      </c>
      <c r="GM124" s="140">
        <f>[1]!i_dq_close(GM$2,GK124)</f>
        <v>4610.6980999999996</v>
      </c>
      <c r="GN124">
        <v>5.1189999999999998</v>
      </c>
      <c r="GQ124" s="49">
        <v>44641</v>
      </c>
      <c r="GR124" s="67" t="s">
        <v>350</v>
      </c>
      <c r="GS124" s="140">
        <f>[1]!i_dq_close(GS$2,GQ124)</f>
        <v>21221.34</v>
      </c>
      <c r="GT124">
        <v>0.94920000000000004</v>
      </c>
      <c r="GV124"/>
      <c r="GW124" s="49">
        <v>44641</v>
      </c>
      <c r="GX124" s="21" t="s">
        <v>350</v>
      </c>
      <c r="GY124" s="140">
        <f>[1]!i_dq_close(GY$2,GW124)</f>
        <v>4606.8625000000002</v>
      </c>
      <c r="GZ124">
        <v>2.5104000000000002</v>
      </c>
      <c r="HC124" s="49">
        <v>44630</v>
      </c>
      <c r="HD124" s="21" t="s">
        <v>350</v>
      </c>
      <c r="HE124" s="140">
        <f>[1]!i_dq_close(HE$2,HC124)</f>
        <v>4644.6122999999998</v>
      </c>
      <c r="HF124">
        <v>5.5419999999999998</v>
      </c>
      <c r="HI124" s="49">
        <v>44606</v>
      </c>
      <c r="HJ124" s="141" t="s">
        <v>348</v>
      </c>
      <c r="HK124" s="140">
        <f>[1]!i_dq_close(HK$2,HI124)</f>
        <v>24556.57</v>
      </c>
      <c r="HL124">
        <v>0.96299999999999997</v>
      </c>
      <c r="HO124" s="49">
        <v>44546</v>
      </c>
      <c r="HP124" s="20" t="s">
        <v>336</v>
      </c>
      <c r="HQ124" s="140">
        <f>[1]!i_dq_close(HQ$2,HO124)</f>
        <v>5422.4736999999996</v>
      </c>
      <c r="HR124">
        <v>1.4500999999999999</v>
      </c>
      <c r="HS124" s="33"/>
      <c r="HU124" s="49"/>
      <c r="HV124" s="20"/>
      <c r="HW124" s="140"/>
      <c r="HY124" s="33"/>
      <c r="IA124" s="49"/>
      <c r="IB124" s="20"/>
      <c r="IC124" s="140"/>
      <c r="IE124" s="33"/>
      <c r="IG124" s="49"/>
      <c r="IH124" s="20"/>
      <c r="II124" s="140"/>
      <c r="IK124" s="33"/>
      <c r="IM124" s="49"/>
      <c r="IN124" s="20"/>
      <c r="IO124" s="140"/>
      <c r="IQ124" s="33"/>
      <c r="IS124" s="49"/>
      <c r="IT124" s="20"/>
      <c r="IU124" s="140"/>
      <c r="IW124" s="33"/>
      <c r="IY124" s="49"/>
      <c r="IZ124" s="20"/>
      <c r="JA124" s="140"/>
      <c r="JC124" s="33"/>
      <c r="JE124" s="49"/>
      <c r="JF124" s="20"/>
      <c r="JG124" s="140"/>
      <c r="JI124" s="33"/>
      <c r="JK124" s="49"/>
      <c r="JL124" s="21"/>
      <c r="JM124" s="140"/>
      <c r="JQ124" s="49"/>
      <c r="JR124" s="21"/>
      <c r="JS124" s="140"/>
      <c r="KC124" s="49"/>
      <c r="KD124" s="21"/>
      <c r="KE124" s="140"/>
      <c r="KI124" s="49"/>
      <c r="KJ124" s="21"/>
      <c r="KK124" s="140"/>
      <c r="KO124" s="49"/>
      <c r="KP124" s="21"/>
      <c r="KQ124" s="140"/>
      <c r="KU124" s="49"/>
      <c r="KV124" s="21"/>
      <c r="KW124" s="140"/>
      <c r="LA124" s="49"/>
      <c r="LB124" s="21"/>
      <c r="LC124" s="140"/>
    </row>
    <row r="125" spans="1:418">
      <c r="A125" s="52">
        <v>44041</v>
      </c>
      <c r="B125" s="52" t="s">
        <v>347</v>
      </c>
      <c r="C125" s="262">
        <f>[1]!i_dq_close(C$2,A125)</f>
        <v>4986.0038999999997</v>
      </c>
      <c r="D125" s="263">
        <v>1.44</v>
      </c>
      <c r="E125" s="263"/>
      <c r="G125" s="49">
        <v>44707</v>
      </c>
      <c r="H125" s="28" t="s">
        <v>535</v>
      </c>
      <c r="I125" s="140">
        <f>[1]!i_dq_close(I$2,G125)</f>
        <v>0</v>
      </c>
      <c r="J125">
        <v>0.88200000000000001</v>
      </c>
      <c r="AE125" s="49">
        <v>44959</v>
      </c>
      <c r="AF125" s="21" t="s">
        <v>1632</v>
      </c>
      <c r="AG125" s="140">
        <f>[1]!i_dq_close(AG$2,AE125)</f>
        <v>4545.3834999999999</v>
      </c>
      <c r="AH125">
        <v>2.5651999999999999</v>
      </c>
      <c r="AI125" s="45"/>
      <c r="AK125" s="49">
        <v>44957</v>
      </c>
      <c r="AL125" s="21" t="s">
        <v>1626</v>
      </c>
      <c r="AM125" s="140">
        <f>[1]!i_dq_close(AM$2,AK125)</f>
        <v>4510.9566999999997</v>
      </c>
      <c r="AN125">
        <v>1.0449999999999999</v>
      </c>
      <c r="AO125" s="33">
        <v>1122964.6299999999</v>
      </c>
      <c r="AQ125" s="49">
        <v>44937</v>
      </c>
      <c r="AR125" s="21" t="s">
        <v>1626</v>
      </c>
      <c r="AS125" s="140">
        <f>[1]!i_dq_close(AS$2,AQ125)</f>
        <v>4341.9845999999998</v>
      </c>
      <c r="AT125">
        <v>1.9237</v>
      </c>
      <c r="AW125" s="49">
        <v>44932</v>
      </c>
      <c r="AX125" s="21" t="s">
        <v>1626</v>
      </c>
      <c r="AY125" s="140">
        <f>[1]!i_dq_close(AY$2,AW125)</f>
        <v>400.96269999999998</v>
      </c>
      <c r="AZ125">
        <v>0.97699999999999998</v>
      </c>
      <c r="BC125" s="49">
        <v>44932</v>
      </c>
      <c r="BD125" s="21" t="s">
        <v>1626</v>
      </c>
      <c r="BE125" s="140">
        <f>[1]!i_dq_close(BE$2,BC125)</f>
        <v>4318.1531000000004</v>
      </c>
      <c r="BF125">
        <v>1.0168999999999999</v>
      </c>
      <c r="BI125" s="49">
        <v>44916</v>
      </c>
      <c r="BJ125" s="21" t="s">
        <v>1624</v>
      </c>
      <c r="BK125" s="140">
        <f>[1]!i_dq_close(BK$2,BI125)</f>
        <v>4166.0241999999998</v>
      </c>
      <c r="BL125">
        <v>2.145</v>
      </c>
      <c r="BO125" s="49">
        <v>44910</v>
      </c>
      <c r="BP125" s="21" t="s">
        <v>1624</v>
      </c>
      <c r="BQ125" s="140">
        <f>[1]!i_dq_close(BQ$2,BO125)</f>
        <v>4311.0010000000002</v>
      </c>
      <c r="BR125">
        <v>1.603</v>
      </c>
      <c r="BU125" s="49">
        <v>44908</v>
      </c>
      <c r="BV125" s="21" t="s">
        <v>1624</v>
      </c>
      <c r="BW125" s="140">
        <f>[1]!i_dq_close(BW$2,BU125)</f>
        <v>400.32560000000001</v>
      </c>
      <c r="BX125">
        <v>1.1122000000000001</v>
      </c>
      <c r="CA125" s="49">
        <v>44904</v>
      </c>
      <c r="CB125" s="21" t="s">
        <v>1624</v>
      </c>
      <c r="CC125" s="140">
        <f>[1]!i_dq_close(CC$2,CA125)</f>
        <v>4364.9232000000002</v>
      </c>
      <c r="CD125">
        <v>1.1638999999999999</v>
      </c>
      <c r="CG125" s="49">
        <v>44883</v>
      </c>
      <c r="CH125" s="21" t="s">
        <v>1630</v>
      </c>
      <c r="CI125" s="140">
        <f>[1]!i_dq_close(CI$2,CG125)</f>
        <v>4204.3148000000001</v>
      </c>
      <c r="CJ125">
        <v>1.4894000000000001</v>
      </c>
      <c r="CM125" s="49">
        <v>44873</v>
      </c>
      <c r="CN125" s="21" t="s">
        <v>1630</v>
      </c>
      <c r="CO125" s="140">
        <f>[1]!i_dq_close(CO$2,CM125)</f>
        <v>16557.310000000001</v>
      </c>
      <c r="CP125">
        <v>0.96899999999999997</v>
      </c>
      <c r="CS125" s="49">
        <v>44855</v>
      </c>
      <c r="CT125" s="21" t="s">
        <v>1621</v>
      </c>
      <c r="CU125" s="140">
        <f>[1]!i_dq_close(CU$2,CS125)</f>
        <v>406.61509999999998</v>
      </c>
      <c r="CV125">
        <v>1.0369999999999999</v>
      </c>
      <c r="CY125" s="49">
        <v>44851</v>
      </c>
      <c r="CZ125" s="21" t="s">
        <v>1621</v>
      </c>
      <c r="DA125" s="140">
        <f>[1]!i_dq_close(DA$2,CY125)</f>
        <v>4209.5830999999998</v>
      </c>
      <c r="DB125">
        <v>5.0025000000000004</v>
      </c>
      <c r="DE125" s="49">
        <v>44830</v>
      </c>
      <c r="DF125" s="21" t="s">
        <v>1622</v>
      </c>
      <c r="DG125" s="140">
        <f>[1]!i_dq_close(DG$2,DE125)</f>
        <v>4164.3971000000001</v>
      </c>
      <c r="DH125">
        <v>3.3769999999999998</v>
      </c>
      <c r="DK125" s="49">
        <v>44827</v>
      </c>
      <c r="DL125" s="21" t="s">
        <v>1622</v>
      </c>
      <c r="DM125" s="140">
        <f>[1]!i_dq_close(DM$2,DK125)</f>
        <v>4195.0051999999996</v>
      </c>
      <c r="DN125">
        <v>2.9108000000000001</v>
      </c>
      <c r="DQ125" s="49">
        <v>44825</v>
      </c>
      <c r="DR125" s="21" t="s">
        <v>1622</v>
      </c>
      <c r="DS125" s="140">
        <f>[1]!i_dq_close(DS$2,DQ125)</f>
        <v>411.69499999999999</v>
      </c>
      <c r="DT125">
        <v>1.9901</v>
      </c>
      <c r="DW125" s="49">
        <v>44823</v>
      </c>
      <c r="DX125" s="21" t="s">
        <v>1622</v>
      </c>
      <c r="DY125" s="140">
        <f>[1]!i_dq_close(DY$2,DW125)</f>
        <v>18565.97</v>
      </c>
      <c r="DZ125">
        <v>2.4649999999999999</v>
      </c>
      <c r="EC125" s="49">
        <v>44795</v>
      </c>
      <c r="ED125" s="21" t="s">
        <v>1623</v>
      </c>
      <c r="EE125" s="140">
        <f>[1]!i_dq_close(EE$2,EC125)</f>
        <v>4564.3263999999999</v>
      </c>
      <c r="EF125">
        <v>1.3839999999999999</v>
      </c>
      <c r="EI125" s="49">
        <v>44774</v>
      </c>
      <c r="EJ125" s="21" t="s">
        <v>339</v>
      </c>
      <c r="EK125" s="140">
        <f>[1]!i_dq_close(EK$2,EI125)</f>
        <v>20165.84</v>
      </c>
      <c r="EL125">
        <v>1.8540000000000001</v>
      </c>
      <c r="EO125" s="49">
        <v>44743</v>
      </c>
      <c r="EP125" s="28" t="s">
        <v>638</v>
      </c>
      <c r="EQ125" s="140">
        <f>[1]!i_dq_close(EQ$2,EO125)</f>
        <v>4791.0388999999996</v>
      </c>
      <c r="ER125">
        <v>1.0620000000000001</v>
      </c>
      <c r="EU125" s="49">
        <v>44735</v>
      </c>
      <c r="EV125" s="28" t="s">
        <v>570</v>
      </c>
      <c r="EW125" s="140">
        <f>[1]!i_dq_close(EW$2,EU125)</f>
        <v>4666.2291999999998</v>
      </c>
      <c r="EX125">
        <v>1.0098</v>
      </c>
      <c r="FA125" s="49">
        <v>44733</v>
      </c>
      <c r="FB125" s="28" t="s">
        <v>570</v>
      </c>
      <c r="FC125" s="140">
        <f>[1]!i_dq_close(FC$2,FA125)</f>
        <v>4647.1080000000002</v>
      </c>
      <c r="FD125">
        <v>0.91500000000000004</v>
      </c>
      <c r="FG125" s="49">
        <v>44728</v>
      </c>
      <c r="FH125" s="28" t="s">
        <v>570</v>
      </c>
      <c r="FI125" s="140">
        <f>[1]!i_dq_close(FI$2,FG125)</f>
        <v>4583.3503000000001</v>
      </c>
      <c r="FJ125">
        <v>1.0346</v>
      </c>
      <c r="FM125" s="49">
        <v>44726</v>
      </c>
      <c r="FN125" s="28" t="s">
        <v>570</v>
      </c>
      <c r="FO125" s="140">
        <f>[1]!i_dq_close(FO$2,FM125)</f>
        <v>4562.6306999999997</v>
      </c>
      <c r="FP125">
        <v>1.3791</v>
      </c>
      <c r="FS125" s="49">
        <v>44720</v>
      </c>
      <c r="FT125" s="28" t="s">
        <v>570</v>
      </c>
      <c r="FU125" s="140">
        <f>[1]!i_dq_close(FU$2,FS125)</f>
        <v>407.5104</v>
      </c>
      <c r="FV125">
        <v>1.2836000000000001</v>
      </c>
      <c r="FY125" s="49">
        <v>44679</v>
      </c>
      <c r="FZ125" s="28" t="s">
        <v>351</v>
      </c>
      <c r="GA125" s="140">
        <f>[1]!i_dq_close(GA$2,FY125)</f>
        <v>4165.6907000000001</v>
      </c>
      <c r="GB125">
        <v>1.3015000000000001</v>
      </c>
      <c r="GE125" s="49">
        <v>44679</v>
      </c>
      <c r="GF125" s="28" t="s">
        <v>351</v>
      </c>
      <c r="GG125" s="140">
        <f>[1]!i_dq_close(GG$2,GE125)</f>
        <v>2919.6619999999998</v>
      </c>
      <c r="GH125">
        <v>0.90010000000000001</v>
      </c>
      <c r="GK125" s="49">
        <v>44658</v>
      </c>
      <c r="GL125" s="28" t="s">
        <v>351</v>
      </c>
      <c r="GM125" s="140">
        <f>[1]!i_dq_close(GM$2,GK125)</f>
        <v>4542.1463999999996</v>
      </c>
      <c r="GN125">
        <v>5.0720000000000001</v>
      </c>
      <c r="GQ125" s="49">
        <v>44642</v>
      </c>
      <c r="GR125" s="67" t="s">
        <v>350</v>
      </c>
      <c r="GS125" s="140">
        <f>[1]!i_dq_close(GS$2,GQ125)</f>
        <v>21889.279999999999</v>
      </c>
      <c r="GT125">
        <v>0.97270000000000001</v>
      </c>
      <c r="GV125"/>
      <c r="GW125" s="49">
        <v>44642</v>
      </c>
      <c r="GX125" s="21" t="s">
        <v>350</v>
      </c>
      <c r="GY125" s="140">
        <f>[1]!i_dq_close(GY$2,GW125)</f>
        <v>4603.8818000000001</v>
      </c>
      <c r="GZ125">
        <v>2.5011999999999999</v>
      </c>
      <c r="HC125" s="49">
        <v>44631</v>
      </c>
      <c r="HD125" s="21" t="s">
        <v>350</v>
      </c>
      <c r="HE125" s="140">
        <f>[1]!i_dq_close(HE$2,HC125)</f>
        <v>4666.1728999999996</v>
      </c>
      <c r="HF125">
        <v>5.5190000000000001</v>
      </c>
      <c r="HI125" s="49">
        <v>44607</v>
      </c>
      <c r="HJ125" s="141" t="s">
        <v>348</v>
      </c>
      <c r="HK125" s="140">
        <f>[1]!i_dq_close(HK$2,HI125)</f>
        <v>24355.71</v>
      </c>
      <c r="HL125">
        <v>0.96099999999999997</v>
      </c>
      <c r="HO125" s="49">
        <v>44547</v>
      </c>
      <c r="HP125" s="20" t="s">
        <v>336</v>
      </c>
      <c r="HQ125" s="140">
        <f>[1]!i_dq_close(HQ$2,HO125)</f>
        <v>5345.2047000000002</v>
      </c>
      <c r="HR125">
        <v>1.4359</v>
      </c>
      <c r="HS125" s="33"/>
      <c r="HU125" s="49"/>
      <c r="HV125" s="20"/>
      <c r="HW125" s="140"/>
      <c r="HY125" s="33"/>
      <c r="IA125" s="49"/>
      <c r="IB125" s="20"/>
      <c r="IC125" s="140"/>
      <c r="IE125" s="33"/>
      <c r="IG125" s="49"/>
      <c r="IH125" s="20"/>
      <c r="II125" s="140"/>
      <c r="IK125" s="33"/>
      <c r="IM125" s="49"/>
      <c r="IN125" s="20"/>
      <c r="IO125" s="140"/>
      <c r="IQ125" s="33"/>
      <c r="IS125" s="49"/>
      <c r="IT125" s="20"/>
      <c r="IU125" s="140"/>
      <c r="IW125" s="33"/>
      <c r="IY125" s="49"/>
      <c r="IZ125" s="20"/>
      <c r="JA125" s="140"/>
      <c r="JC125" s="33"/>
      <c r="JE125" s="49"/>
      <c r="JF125" s="20"/>
      <c r="JG125" s="140"/>
      <c r="JI125" s="33"/>
      <c r="JK125" s="49"/>
      <c r="JL125" s="21"/>
      <c r="JM125" s="140"/>
      <c r="JQ125" s="49"/>
      <c r="JR125" s="21"/>
      <c r="JS125" s="140"/>
      <c r="KC125" s="49"/>
      <c r="KD125" s="21"/>
      <c r="KE125" s="140"/>
      <c r="KI125" s="49"/>
      <c r="KJ125" s="21"/>
      <c r="KK125" s="140"/>
      <c r="KO125" s="49"/>
      <c r="KP125" s="21"/>
      <c r="KQ125" s="140"/>
      <c r="KU125" s="49"/>
      <c r="KV125" s="21"/>
      <c r="KW125" s="140"/>
    </row>
    <row r="126" spans="1:418">
      <c r="A126" s="52">
        <v>44042</v>
      </c>
      <c r="B126" s="52" t="s">
        <v>347</v>
      </c>
      <c r="C126" s="262">
        <f>[1]!i_dq_close(C$2,A126)</f>
        <v>4964.1148999999996</v>
      </c>
      <c r="D126" s="263">
        <v>1.4379999999999999</v>
      </c>
      <c r="E126" s="263"/>
      <c r="G126" s="49">
        <v>44708</v>
      </c>
      <c r="H126" s="28" t="s">
        <v>535</v>
      </c>
      <c r="I126" s="140">
        <f>[1]!i_dq_close(I$2,G126)</f>
        <v>0</v>
      </c>
      <c r="J126">
        <v>0.88</v>
      </c>
      <c r="AE126" s="49">
        <v>44960</v>
      </c>
      <c r="AF126" s="21" t="s">
        <v>1632</v>
      </c>
      <c r="AG126" s="140">
        <f>[1]!i_dq_close(AG$2,AE126)</f>
        <v>4508.5767999999998</v>
      </c>
      <c r="AH126">
        <v>2.5516000000000001</v>
      </c>
      <c r="AI126" s="45"/>
      <c r="AK126" s="49">
        <v>44958</v>
      </c>
      <c r="AL126" s="21" t="s">
        <v>348</v>
      </c>
      <c r="AM126" s="140">
        <f>[1]!i_dq_close(AM$2,AK126)</f>
        <v>4556.5766999999996</v>
      </c>
      <c r="AN126">
        <v>1.05</v>
      </c>
      <c r="AO126" s="33">
        <v>1122964.6299999999</v>
      </c>
      <c r="AQ126" s="49">
        <v>44938</v>
      </c>
      <c r="AR126" s="21" t="s">
        <v>1626</v>
      </c>
      <c r="AS126" s="140">
        <f>[1]!i_dq_close(AS$2,AQ126)</f>
        <v>4348.5348999999997</v>
      </c>
      <c r="AT126">
        <v>1.9247000000000001</v>
      </c>
      <c r="AW126" s="49">
        <v>44935</v>
      </c>
      <c r="AX126" s="21" t="s">
        <v>1626</v>
      </c>
      <c r="AY126" s="140">
        <f>[1]!i_dq_close(AY$2,AW126)</f>
        <v>401.88220000000001</v>
      </c>
      <c r="AZ126">
        <v>0.98</v>
      </c>
      <c r="BC126" s="49">
        <v>44935</v>
      </c>
      <c r="BD126" s="21" t="s">
        <v>1626</v>
      </c>
      <c r="BE126" s="140">
        <f>[1]!i_dq_close(BE$2,BC126)</f>
        <v>4349.1992</v>
      </c>
      <c r="BF126">
        <v>1.0210999999999999</v>
      </c>
      <c r="BI126" s="49">
        <v>44917</v>
      </c>
      <c r="BJ126" s="21" t="s">
        <v>1624</v>
      </c>
      <c r="BK126" s="140">
        <f>[1]!i_dq_close(BK$2,BI126)</f>
        <v>4158.2915000000003</v>
      </c>
      <c r="BL126">
        <v>2.1440000000000001</v>
      </c>
      <c r="BO126" s="49">
        <v>44911</v>
      </c>
      <c r="BP126" s="21" t="s">
        <v>1624</v>
      </c>
      <c r="BQ126" s="140">
        <f>[1]!i_dq_close(BQ$2,BO126)</f>
        <v>4307.5222999999996</v>
      </c>
      <c r="BR126">
        <v>1.5960000000000001</v>
      </c>
      <c r="BU126" s="49">
        <v>44909</v>
      </c>
      <c r="BV126" s="21" t="s">
        <v>1624</v>
      </c>
      <c r="BW126" s="140">
        <f>[1]!i_dq_close(BW$2,BU126)</f>
        <v>398.65530000000001</v>
      </c>
      <c r="BX126">
        <v>1.1025</v>
      </c>
      <c r="CA126" s="49">
        <v>44907</v>
      </c>
      <c r="CB126" s="21" t="s">
        <v>1624</v>
      </c>
      <c r="CC126" s="140">
        <f>[1]!i_dq_close(CC$2,CA126)</f>
        <v>4321.8283000000001</v>
      </c>
      <c r="CD126">
        <v>1.1735</v>
      </c>
      <c r="CG126" s="49">
        <v>44886</v>
      </c>
      <c r="CH126" s="21" t="s">
        <v>1630</v>
      </c>
      <c r="CI126" s="140">
        <f>[1]!i_dq_close(CI$2,CG126)</f>
        <v>4177.4961999999996</v>
      </c>
      <c r="CJ126">
        <v>1.5074000000000001</v>
      </c>
      <c r="CM126" s="49">
        <v>44874</v>
      </c>
      <c r="CN126" s="21" t="s">
        <v>1630</v>
      </c>
      <c r="CO126" s="140">
        <f>[1]!i_dq_close(CO$2,CM126)</f>
        <v>16358.52</v>
      </c>
      <c r="CP126">
        <v>0.97199999999999998</v>
      </c>
      <c r="CS126" s="49">
        <v>44858</v>
      </c>
      <c r="CT126" s="21" t="s">
        <v>1621</v>
      </c>
      <c r="CU126" s="140">
        <f>[1]!i_dq_close(CU$2,CS126)</f>
        <v>402.74790000000002</v>
      </c>
      <c r="CV126">
        <v>1.028</v>
      </c>
      <c r="CY126" s="49">
        <v>44852</v>
      </c>
      <c r="CZ126" s="21" t="s">
        <v>1621</v>
      </c>
      <c r="DA126" s="140">
        <f>[1]!i_dq_close(DA$2,CY126)</f>
        <v>4206.5086000000001</v>
      </c>
      <c r="DB126">
        <v>5.0042</v>
      </c>
      <c r="DE126" s="49">
        <v>44831</v>
      </c>
      <c r="DF126" s="21" t="s">
        <v>1622</v>
      </c>
      <c r="DG126" s="140">
        <f>[1]!i_dq_close(DG$2,DE126)</f>
        <v>4230.0271000000002</v>
      </c>
      <c r="DH126">
        <v>3.399</v>
      </c>
      <c r="DK126" s="49">
        <v>44830</v>
      </c>
      <c r="DL126" s="21" t="s">
        <v>1622</v>
      </c>
      <c r="DM126" s="140">
        <f>[1]!i_dq_close(DM$2,DK126)</f>
        <v>4164.3971000000001</v>
      </c>
      <c r="DN126">
        <v>2.8776999999999999</v>
      </c>
      <c r="DQ126" s="49">
        <v>44826</v>
      </c>
      <c r="DR126" s="21" t="s">
        <v>1622</v>
      </c>
      <c r="DS126" s="140">
        <f>[1]!i_dq_close(DS$2,DQ126)</f>
        <v>410.7355</v>
      </c>
      <c r="DT126">
        <v>1.9878</v>
      </c>
      <c r="DW126" s="49">
        <v>44824</v>
      </c>
      <c r="DX126" s="21" t="s">
        <v>1622</v>
      </c>
      <c r="DY126" s="140">
        <f>[1]!i_dq_close(DY$2,DW126)</f>
        <v>18781.419999999998</v>
      </c>
      <c r="DZ126">
        <v>2.468</v>
      </c>
      <c r="EC126" s="49">
        <v>44796</v>
      </c>
      <c r="ED126" s="21" t="s">
        <v>1623</v>
      </c>
      <c r="EE126" s="140">
        <f>[1]!i_dq_close(EE$2,EC126)</f>
        <v>4546.6342000000004</v>
      </c>
      <c r="EF126">
        <v>1.415</v>
      </c>
      <c r="EI126" s="49">
        <v>44775</v>
      </c>
      <c r="EJ126" s="21" t="s">
        <v>1623</v>
      </c>
      <c r="EK126" s="140">
        <f>[1]!i_dq_close(EK$2,EI126)</f>
        <v>19689.21</v>
      </c>
      <c r="EL126">
        <v>1.829</v>
      </c>
      <c r="EO126" s="49">
        <v>44746</v>
      </c>
      <c r="EP126" s="28" t="s">
        <v>638</v>
      </c>
      <c r="EQ126" s="140">
        <f>[1]!i_dq_close(EQ$2,EO126)</f>
        <v>4830.0244000000002</v>
      </c>
      <c r="ER126">
        <v>1.0720000000000001</v>
      </c>
      <c r="EU126" s="49">
        <v>44736</v>
      </c>
      <c r="EV126" s="28" t="s">
        <v>570</v>
      </c>
      <c r="EW126" s="140">
        <f>[1]!i_dq_close(EW$2,EU126)</f>
        <v>4719.8293000000003</v>
      </c>
      <c r="EX126">
        <v>1.0273000000000001</v>
      </c>
      <c r="FA126" s="49">
        <v>44734</v>
      </c>
      <c r="FB126" s="28" t="s">
        <v>570</v>
      </c>
      <c r="FC126" s="140">
        <f>[1]!i_dq_close(FC$2,FA126)</f>
        <v>4584.9269000000004</v>
      </c>
      <c r="FD126">
        <v>0.90600000000000003</v>
      </c>
      <c r="FG126" s="49">
        <v>44729</v>
      </c>
      <c r="FH126" s="28" t="s">
        <v>570</v>
      </c>
      <c r="FI126" s="140">
        <f>[1]!i_dq_close(FI$2,FG126)</f>
        <v>4640.6382999999996</v>
      </c>
      <c r="FJ126">
        <v>1.0482</v>
      </c>
      <c r="FM126" s="49">
        <v>44727</v>
      </c>
      <c r="FN126" s="28" t="s">
        <v>570</v>
      </c>
      <c r="FO126" s="140">
        <f>[1]!i_dq_close(FO$2,FM126)</f>
        <v>4605.6460999999999</v>
      </c>
      <c r="FP126">
        <v>1.3702000000000001</v>
      </c>
      <c r="FS126" s="49">
        <v>44721</v>
      </c>
      <c r="FT126" s="28" t="s">
        <v>570</v>
      </c>
      <c r="FU126" s="140">
        <f>[1]!i_dq_close(FU$2,FS126)</f>
        <v>406.95429999999999</v>
      </c>
      <c r="FV126">
        <v>1.2830999999999999</v>
      </c>
      <c r="FY126" s="49">
        <v>44680</v>
      </c>
      <c r="FZ126" s="28" t="s">
        <v>351</v>
      </c>
      <c r="GA126" s="140">
        <f>[1]!i_dq_close(GA$2,FY126)</f>
        <v>4280.2806</v>
      </c>
      <c r="GB126">
        <v>1.3340000000000001</v>
      </c>
      <c r="GE126" s="49">
        <v>44680</v>
      </c>
      <c r="GF126" s="28" t="s">
        <v>351</v>
      </c>
      <c r="GG126" s="140">
        <f>[1]!i_dq_close(GG$2,GE126)</f>
        <v>2942.2946999999999</v>
      </c>
      <c r="GH126">
        <v>0.90459999999999996</v>
      </c>
      <c r="GK126" s="49">
        <v>44659</v>
      </c>
      <c r="GL126" s="28" t="s">
        <v>351</v>
      </c>
      <c r="GM126" s="140">
        <f>[1]!i_dq_close(GM$2,GK126)</f>
        <v>4560.3894</v>
      </c>
      <c r="GN126">
        <v>5.05</v>
      </c>
      <c r="GQ126" s="49">
        <v>44643</v>
      </c>
      <c r="GR126" s="67" t="s">
        <v>350</v>
      </c>
      <c r="GS126" s="140">
        <f>[1]!i_dq_close(GS$2,GQ126)</f>
        <v>22154.080000000002</v>
      </c>
      <c r="GT126">
        <v>0.97470000000000001</v>
      </c>
      <c r="GV126"/>
      <c r="GW126" s="49">
        <v>44643</v>
      </c>
      <c r="GX126" s="21" t="s">
        <v>350</v>
      </c>
      <c r="GY126" s="140">
        <f>[1]!i_dq_close(GY$2,GW126)</f>
        <v>4628.2852999999996</v>
      </c>
      <c r="GZ126">
        <v>2.5095999999999998</v>
      </c>
      <c r="HC126" s="49">
        <v>44634</v>
      </c>
      <c r="HD126" s="21" t="s">
        <v>350</v>
      </c>
      <c r="HE126" s="140">
        <f>[1]!i_dq_close(HE$2,HC126)</f>
        <v>4531.6904000000004</v>
      </c>
      <c r="HF126">
        <v>5.359</v>
      </c>
      <c r="HI126" s="49">
        <v>44608</v>
      </c>
      <c r="HJ126" s="141" t="s">
        <v>348</v>
      </c>
      <c r="HK126" s="140">
        <f>[1]!i_dq_close(HK$2,HI126)</f>
        <v>24718.9</v>
      </c>
      <c r="HL126">
        <v>0.96799999999999997</v>
      </c>
      <c r="HO126" s="49">
        <v>44550</v>
      </c>
      <c r="HP126" s="20" t="s">
        <v>336</v>
      </c>
      <c r="HQ126" s="140">
        <f>[1]!i_dq_close(HQ$2,HO126)</f>
        <v>5263.4625999999998</v>
      </c>
      <c r="HR126">
        <v>1.4186000000000001</v>
      </c>
      <c r="HS126" s="33"/>
      <c r="HU126" s="49"/>
      <c r="HV126" s="20"/>
      <c r="HW126" s="140"/>
      <c r="HY126" s="33"/>
      <c r="IA126" s="49"/>
      <c r="IB126" s="20"/>
      <c r="IC126" s="140"/>
      <c r="IE126" s="33"/>
      <c r="IG126" s="49"/>
      <c r="IH126" s="20"/>
      <c r="II126" s="140"/>
      <c r="IK126" s="33"/>
      <c r="IM126" s="49"/>
      <c r="IN126" s="20"/>
      <c r="IO126" s="140"/>
      <c r="IQ126" s="33"/>
      <c r="IS126" s="49"/>
      <c r="IT126" s="20"/>
      <c r="IU126" s="140"/>
      <c r="IW126" s="33"/>
      <c r="IY126" s="49"/>
      <c r="IZ126" s="20"/>
      <c r="JA126" s="140"/>
      <c r="JC126" s="33"/>
      <c r="JE126" s="49"/>
      <c r="JF126" s="20"/>
      <c r="JG126" s="140"/>
      <c r="JI126" s="33"/>
      <c r="JK126" s="49"/>
      <c r="JL126" s="21"/>
      <c r="JM126" s="140"/>
      <c r="JQ126" s="49"/>
      <c r="JR126" s="21"/>
      <c r="JS126" s="140"/>
      <c r="KC126" s="49"/>
      <c r="KD126" s="21"/>
      <c r="KE126" s="140"/>
      <c r="KI126" s="49"/>
      <c r="KJ126" s="21"/>
      <c r="KK126" s="140"/>
      <c r="KO126" s="49"/>
      <c r="KP126" s="21"/>
      <c r="KQ126" s="140"/>
      <c r="KU126" s="49"/>
      <c r="KV126" s="21"/>
      <c r="KW126" s="140"/>
    </row>
    <row r="127" spans="1:418">
      <c r="A127" s="52">
        <v>44043</v>
      </c>
      <c r="B127" s="52" t="s">
        <v>347</v>
      </c>
      <c r="C127" s="262">
        <f>[1]!i_dq_close(C$2,A127)</f>
        <v>5008.1974</v>
      </c>
      <c r="D127" s="263">
        <v>1.4470000000000001</v>
      </c>
      <c r="E127" s="263"/>
      <c r="G127" s="49">
        <v>44711</v>
      </c>
      <c r="H127" s="28" t="s">
        <v>535</v>
      </c>
      <c r="I127" s="140">
        <f>[1]!i_dq_close(I$2,G127)</f>
        <v>0</v>
      </c>
      <c r="J127">
        <v>0.89</v>
      </c>
      <c r="AE127" s="49">
        <v>44963</v>
      </c>
      <c r="AF127" s="21" t="s">
        <v>1632</v>
      </c>
      <c r="AG127" s="140">
        <f>[1]!i_dq_close(AG$2,AE127)</f>
        <v>4456.7232000000004</v>
      </c>
      <c r="AH127">
        <v>2.5293999999999999</v>
      </c>
      <c r="AI127" s="45"/>
      <c r="AK127" s="49">
        <v>44959</v>
      </c>
      <c r="AL127" s="21" t="s">
        <v>1632</v>
      </c>
      <c r="AM127" s="140">
        <f>[1]!i_dq_close(AM$2,AK127)</f>
        <v>4545.3834999999999</v>
      </c>
      <c r="AN127">
        <v>1.056</v>
      </c>
      <c r="AQ127" s="49">
        <v>44939</v>
      </c>
      <c r="AR127" s="21" t="s">
        <v>1626</v>
      </c>
      <c r="AS127" s="140">
        <f>[1]!i_dq_close(AS$2,AQ127)</f>
        <v>4402.0011999999997</v>
      </c>
      <c r="AT127">
        <v>1.9268000000000001</v>
      </c>
      <c r="AW127" s="49">
        <v>44936</v>
      </c>
      <c r="AX127" s="21" t="s">
        <v>1626</v>
      </c>
      <c r="AY127" s="140">
        <f>[1]!i_dq_close(AY$2,AW127)</f>
        <v>400.82420000000002</v>
      </c>
      <c r="AZ127">
        <v>0.97570000000000001</v>
      </c>
      <c r="BC127" s="49">
        <v>44936</v>
      </c>
      <c r="BD127" s="21" t="s">
        <v>1626</v>
      </c>
      <c r="BE127" s="140">
        <f>[1]!i_dq_close(BE$2,BC127)</f>
        <v>4354.2322999999997</v>
      </c>
      <c r="BF127">
        <v>1.0256000000000001</v>
      </c>
      <c r="BI127" s="49">
        <v>44918</v>
      </c>
      <c r="BJ127" s="21" t="s">
        <v>1624</v>
      </c>
      <c r="BK127" s="140">
        <f>[1]!i_dq_close(BK$2,BI127)</f>
        <v>4149.107</v>
      </c>
      <c r="BL127">
        <v>2.1459999999999999</v>
      </c>
      <c r="BO127" s="49">
        <v>44914</v>
      </c>
      <c r="BP127" s="21" t="s">
        <v>1624</v>
      </c>
      <c r="BQ127" s="140">
        <f>[1]!i_dq_close(BQ$2,BO127)</f>
        <v>4233.2809999999999</v>
      </c>
      <c r="BR127">
        <v>1.5820000000000001</v>
      </c>
      <c r="BU127" s="49">
        <v>44910</v>
      </c>
      <c r="BV127" s="21" t="s">
        <v>1624</v>
      </c>
      <c r="BW127" s="140">
        <f>[1]!i_dq_close(BW$2,BU127)</f>
        <v>398.73099999999999</v>
      </c>
      <c r="BX127">
        <v>1.1031</v>
      </c>
      <c r="CA127" s="49">
        <v>44908</v>
      </c>
      <c r="CB127" s="21" t="s">
        <v>1624</v>
      </c>
      <c r="CC127" s="140">
        <f>[1]!i_dq_close(CC$2,CA127)</f>
        <v>4309.5028000000002</v>
      </c>
      <c r="CD127">
        <v>1.1629</v>
      </c>
      <c r="CG127" s="49">
        <v>44887</v>
      </c>
      <c r="CH127" s="21" t="s">
        <v>1630</v>
      </c>
      <c r="CI127" s="140">
        <f>[1]!i_dq_close(CI$2,CG127)</f>
        <v>4166.4138000000003</v>
      </c>
      <c r="CJ127">
        <v>1.4811000000000001</v>
      </c>
      <c r="CM127" s="49">
        <v>44875</v>
      </c>
      <c r="CN127" s="21" t="s">
        <v>1630</v>
      </c>
      <c r="CO127" s="140">
        <f>[1]!i_dq_close(CO$2,CM127)</f>
        <v>16081.04</v>
      </c>
      <c r="CP127">
        <v>0.96599999999999997</v>
      </c>
      <c r="CS127" s="49">
        <v>44859</v>
      </c>
      <c r="CT127" s="21" t="s">
        <v>1621</v>
      </c>
      <c r="CU127" s="140">
        <f>[1]!i_dq_close(CU$2,CS127)</f>
        <v>401.3</v>
      </c>
      <c r="CV127">
        <v>1.024</v>
      </c>
      <c r="CY127" s="49">
        <v>44853</v>
      </c>
      <c r="CZ127" s="21" t="s">
        <v>1621</v>
      </c>
      <c r="DA127" s="140">
        <f>[1]!i_dq_close(DA$2,CY127)</f>
        <v>4144.9251000000004</v>
      </c>
      <c r="DB127">
        <v>4.9608999999999996</v>
      </c>
      <c r="DE127" s="49">
        <v>44832</v>
      </c>
      <c r="DF127" s="21" t="s">
        <v>1622</v>
      </c>
      <c r="DG127" s="140">
        <f>[1]!i_dq_close(DG$2,DE127)</f>
        <v>4151.3467000000001</v>
      </c>
      <c r="DH127">
        <v>3.3580000000000001</v>
      </c>
      <c r="DK127" s="49">
        <v>44831</v>
      </c>
      <c r="DL127" s="21" t="s">
        <v>1622</v>
      </c>
      <c r="DM127" s="140">
        <f>[1]!i_dq_close(DM$2,DK127)</f>
        <v>4230.0271000000002</v>
      </c>
      <c r="DN127">
        <v>2.9247000000000001</v>
      </c>
      <c r="DQ127" s="49">
        <v>44827</v>
      </c>
      <c r="DR127" s="21" t="s">
        <v>1622</v>
      </c>
      <c r="DS127" s="140">
        <f>[1]!i_dq_close(DS$2,DQ127)</f>
        <v>408.64010000000002</v>
      </c>
      <c r="DT127">
        <v>1.9664999999999999</v>
      </c>
      <c r="DW127" s="49">
        <v>44825</v>
      </c>
      <c r="DX127" s="21" t="s">
        <v>1622</v>
      </c>
      <c r="DY127" s="140">
        <f>[1]!i_dq_close(DY$2,DW127)</f>
        <v>18444.62</v>
      </c>
      <c r="DZ127">
        <v>2.4790000000000001</v>
      </c>
      <c r="EC127" s="49">
        <v>44797</v>
      </c>
      <c r="ED127" s="21" t="s">
        <v>1623</v>
      </c>
      <c r="EE127" s="140">
        <f>[1]!i_dq_close(EE$2,EC127)</f>
        <v>4450.0689000000002</v>
      </c>
      <c r="EF127">
        <v>1.385</v>
      </c>
      <c r="EI127" s="49">
        <v>44776</v>
      </c>
      <c r="EJ127" s="21" t="s">
        <v>1623</v>
      </c>
      <c r="EK127" s="140">
        <f>[1]!i_dq_close(EK$2,EI127)</f>
        <v>19767.09</v>
      </c>
      <c r="EL127">
        <v>1.827</v>
      </c>
      <c r="EO127" s="49">
        <v>44747</v>
      </c>
      <c r="EP127" s="28" t="s">
        <v>638</v>
      </c>
      <c r="EQ127" s="140">
        <f>[1]!i_dq_close(EQ$2,EO127)</f>
        <v>4822.6611999999996</v>
      </c>
      <c r="ER127">
        <v>1.06</v>
      </c>
      <c r="EU127" s="49">
        <v>44739</v>
      </c>
      <c r="EV127" s="28" t="s">
        <v>570</v>
      </c>
      <c r="EW127" s="140">
        <f>[1]!i_dq_close(EW$2,EU127)</f>
        <v>4767.2349000000004</v>
      </c>
      <c r="EX127">
        <v>1.0314000000000001</v>
      </c>
      <c r="FA127" s="49">
        <v>44735</v>
      </c>
      <c r="FB127" s="28" t="s">
        <v>570</v>
      </c>
      <c r="FC127" s="140">
        <f>[1]!i_dq_close(FC$2,FA127)</f>
        <v>4666.2291999999998</v>
      </c>
      <c r="FD127">
        <v>0.91100000000000003</v>
      </c>
      <c r="FG127" s="49">
        <v>44732</v>
      </c>
      <c r="FH127" s="28" t="s">
        <v>570</v>
      </c>
      <c r="FI127" s="140">
        <f>[1]!i_dq_close(FI$2,FG127)</f>
        <v>4660.5947999999999</v>
      </c>
      <c r="FJ127">
        <v>1.0524</v>
      </c>
      <c r="FM127" s="49">
        <v>44728</v>
      </c>
      <c r="FN127" s="28" t="s">
        <v>570</v>
      </c>
      <c r="FO127" s="140">
        <f>[1]!i_dq_close(FO$2,FM127)</f>
        <v>4583.3503000000001</v>
      </c>
      <c r="FP127">
        <v>1.3469</v>
      </c>
      <c r="FS127" s="49">
        <v>44722</v>
      </c>
      <c r="FT127" s="28" t="s">
        <v>570</v>
      </c>
      <c r="FU127" s="140">
        <f>[1]!i_dq_close(FU$2,FS127)</f>
        <v>409.4418</v>
      </c>
      <c r="FV127">
        <v>1.2988999999999999</v>
      </c>
      <c r="FY127" s="49">
        <v>44686</v>
      </c>
      <c r="FZ127" s="28" t="s">
        <v>353</v>
      </c>
      <c r="GA127" s="140">
        <f>[1]!i_dq_close(GA$2,FY127)</f>
        <v>4285.5617000000002</v>
      </c>
      <c r="GB127">
        <v>1.3314999999999999</v>
      </c>
      <c r="GE127" s="49">
        <v>44686</v>
      </c>
      <c r="GF127" s="28" t="s">
        <v>353</v>
      </c>
      <c r="GG127" s="140">
        <f>[1]!i_dq_close(GG$2,GE127)</f>
        <v>2942.6610000000001</v>
      </c>
      <c r="GH127">
        <v>0.90790000000000004</v>
      </c>
      <c r="GK127" s="49">
        <v>44662</v>
      </c>
      <c r="GL127" s="28" t="s">
        <v>351</v>
      </c>
      <c r="GM127" s="140">
        <f>[1]!i_dq_close(GM$2,GK127)</f>
        <v>4419.1709000000001</v>
      </c>
      <c r="GN127">
        <v>4.976</v>
      </c>
      <c r="GQ127" s="49">
        <v>44644</v>
      </c>
      <c r="GR127" s="67" t="s">
        <v>350</v>
      </c>
      <c r="GS127" s="140">
        <f>[1]!i_dq_close(GS$2,GQ127)</f>
        <v>21945.95</v>
      </c>
      <c r="GT127">
        <v>0.98109999999999997</v>
      </c>
      <c r="GV127"/>
      <c r="GW127" s="49">
        <v>44644</v>
      </c>
      <c r="GX127" s="21" t="s">
        <v>350</v>
      </c>
      <c r="GY127" s="140">
        <f>[1]!i_dq_close(GY$2,GW127)</f>
        <v>4598.1666999999998</v>
      </c>
      <c r="GZ127">
        <v>2.4948999999999999</v>
      </c>
      <c r="HC127" s="49">
        <v>44635</v>
      </c>
      <c r="HD127" s="21" t="s">
        <v>350</v>
      </c>
      <c r="HE127" s="140">
        <f>[1]!i_dq_close(HE$2,HC127)</f>
        <v>4312.3378000000002</v>
      </c>
      <c r="HF127">
        <v>5.2539999999999996</v>
      </c>
      <c r="HI127" s="49">
        <v>44609</v>
      </c>
      <c r="HJ127" s="141" t="s">
        <v>348</v>
      </c>
      <c r="HK127" s="140">
        <f>[1]!i_dq_close(HK$2,HI127)</f>
        <v>24792.77</v>
      </c>
      <c r="HL127">
        <v>0.96</v>
      </c>
      <c r="HO127" s="49">
        <v>44551</v>
      </c>
      <c r="HP127" s="20" t="s">
        <v>336</v>
      </c>
      <c r="HQ127" s="140">
        <f>[1]!i_dq_close(HQ$2,HO127)</f>
        <v>5304.4885000000004</v>
      </c>
      <c r="HR127">
        <v>1.4233</v>
      </c>
      <c r="HS127" s="33"/>
      <c r="HU127" s="49"/>
      <c r="HV127" s="20"/>
      <c r="HW127" s="140"/>
      <c r="HY127" s="33"/>
      <c r="IA127" s="49"/>
      <c r="IB127" s="20"/>
      <c r="IC127" s="140"/>
      <c r="IE127" s="33"/>
      <c r="IG127" s="49"/>
      <c r="IH127" s="20"/>
      <c r="II127" s="140"/>
      <c r="IK127" s="33"/>
      <c r="IM127" s="49"/>
      <c r="IN127" s="20"/>
      <c r="IO127" s="140"/>
      <c r="IQ127" s="33"/>
      <c r="IS127" s="49"/>
      <c r="IT127" s="20"/>
      <c r="IU127" s="140"/>
      <c r="IW127" s="33"/>
      <c r="IY127" s="49"/>
      <c r="IZ127" s="20"/>
      <c r="JA127" s="140"/>
      <c r="JC127" s="33"/>
      <c r="JE127" s="49"/>
      <c r="JF127" s="20"/>
      <c r="JG127" s="140"/>
      <c r="JI127" s="33"/>
      <c r="JK127" s="49"/>
      <c r="JL127" s="21"/>
      <c r="JM127" s="140"/>
      <c r="JQ127" s="49"/>
      <c r="JR127" s="21"/>
      <c r="JS127" s="140"/>
      <c r="KC127" s="49"/>
      <c r="KD127" s="21"/>
      <c r="KE127" s="140"/>
      <c r="KI127" s="49"/>
      <c r="KJ127" s="21"/>
      <c r="KK127" s="140"/>
      <c r="KO127" s="49"/>
      <c r="KP127" s="21"/>
      <c r="KQ127" s="140"/>
      <c r="KU127" s="49"/>
      <c r="KV127" s="21"/>
      <c r="KW127" s="140"/>
    </row>
    <row r="128" spans="1:418">
      <c r="A128" s="52">
        <v>44046</v>
      </c>
      <c r="B128" s="52" t="s">
        <v>339</v>
      </c>
      <c r="C128" s="262">
        <f>[1]!i_dq_close(C$2,A128)</f>
        <v>5099.6149999999998</v>
      </c>
      <c r="D128" s="263">
        <v>1.4590000000000001</v>
      </c>
      <c r="E128" s="263"/>
      <c r="G128" s="49">
        <v>44712</v>
      </c>
      <c r="H128" s="28" t="s">
        <v>535</v>
      </c>
      <c r="I128" s="140">
        <f>[1]!i_dq_close(I$2,G128)</f>
        <v>0</v>
      </c>
      <c r="J128">
        <v>0.89600000000000002</v>
      </c>
      <c r="AE128" s="49">
        <v>44964</v>
      </c>
      <c r="AF128" s="21" t="s">
        <v>1632</v>
      </c>
      <c r="AG128" s="140">
        <f>[1]!i_dq_close(AG$2,AE128)</f>
        <v>4465.3935000000001</v>
      </c>
      <c r="AH128">
        <v>2.5327999999999999</v>
      </c>
      <c r="AI128" s="45"/>
      <c r="AK128" s="49">
        <v>44960</v>
      </c>
      <c r="AL128" s="21" t="s">
        <v>1632</v>
      </c>
      <c r="AM128" s="140">
        <f>[1]!i_dq_close(AM$2,AK128)</f>
        <v>4508.5767999999998</v>
      </c>
      <c r="AN128">
        <v>1.05</v>
      </c>
      <c r="AQ128" s="49">
        <v>44942</v>
      </c>
      <c r="AR128" s="21" t="s">
        <v>1626</v>
      </c>
      <c r="AS128" s="140">
        <f>[1]!i_dq_close(AS$2,AQ128)</f>
        <v>4465.9520000000002</v>
      </c>
      <c r="AT128">
        <v>1.9315</v>
      </c>
      <c r="AW128" s="49">
        <v>44937</v>
      </c>
      <c r="AX128" s="21" t="s">
        <v>1626</v>
      </c>
      <c r="AY128" s="140">
        <f>[1]!i_dq_close(AY$2,AW128)</f>
        <v>400.38990000000001</v>
      </c>
      <c r="AZ128">
        <v>0.97319999999999995</v>
      </c>
      <c r="BC128" s="49">
        <v>44937</v>
      </c>
      <c r="BD128" s="21" t="s">
        <v>1626</v>
      </c>
      <c r="BE128" s="140">
        <f>[1]!i_dq_close(BE$2,BC128)</f>
        <v>4341.9845999999998</v>
      </c>
      <c r="BF128">
        <v>1.0257000000000001</v>
      </c>
      <c r="BI128" s="49">
        <v>44921</v>
      </c>
      <c r="BJ128" s="21" t="s">
        <v>1624</v>
      </c>
      <c r="BK128" s="140">
        <f>[1]!i_dq_close(BK$2,BI128)</f>
        <v>4176.0355</v>
      </c>
      <c r="BL128">
        <v>2.1429999999999998</v>
      </c>
      <c r="BO128" s="49">
        <v>44915</v>
      </c>
      <c r="BP128" s="21" t="s">
        <v>1624</v>
      </c>
      <c r="BQ128" s="140">
        <f>[1]!i_dq_close(BQ$2,BO128)</f>
        <v>4170.6633000000002</v>
      </c>
      <c r="BR128">
        <v>1.5720000000000001</v>
      </c>
      <c r="BU128" s="49">
        <v>44911</v>
      </c>
      <c r="BV128" s="21" t="s">
        <v>1624</v>
      </c>
      <c r="BW128" s="140">
        <f>[1]!i_dq_close(BW$2,BU128)</f>
        <v>396.3888</v>
      </c>
      <c r="BX128">
        <v>1.0909</v>
      </c>
      <c r="CA128" s="49">
        <v>44909</v>
      </c>
      <c r="CB128" s="21" t="s">
        <v>1624</v>
      </c>
      <c r="CC128" s="140">
        <f>[1]!i_dq_close(CC$2,CA128)</f>
        <v>4312.3441999999995</v>
      </c>
      <c r="CD128">
        <v>1.161</v>
      </c>
      <c r="CG128" s="49">
        <v>44888</v>
      </c>
      <c r="CH128" s="21" t="s">
        <v>1630</v>
      </c>
      <c r="CI128" s="140">
        <f>[1]!i_dq_close(CI$2,CG128)</f>
        <v>4167.8986999999997</v>
      </c>
      <c r="CJ128">
        <v>1.4804999999999999</v>
      </c>
      <c r="CM128" s="49">
        <v>44876</v>
      </c>
      <c r="CN128" s="21" t="s">
        <v>1630</v>
      </c>
      <c r="CO128" s="140">
        <f>[1]!i_dq_close(CO$2,CM128)</f>
        <v>17325.66</v>
      </c>
      <c r="CP128">
        <v>0.98299999999999998</v>
      </c>
      <c r="CS128" s="49">
        <v>44860</v>
      </c>
      <c r="CT128" s="21" t="s">
        <v>1621</v>
      </c>
      <c r="CU128" s="140">
        <f>[1]!i_dq_close(CU$2,CS128)</f>
        <v>403.15100000000001</v>
      </c>
      <c r="CV128">
        <v>1.0309999999999999</v>
      </c>
      <c r="CY128" s="49">
        <v>44854</v>
      </c>
      <c r="CZ128" s="21" t="s">
        <v>1621</v>
      </c>
      <c r="DA128" s="140">
        <f>[1]!i_dq_close(DA$2,CY128)</f>
        <v>4123.0456999999997</v>
      </c>
      <c r="DB128">
        <v>4.9622000000000002</v>
      </c>
      <c r="DE128" s="49">
        <v>44833</v>
      </c>
      <c r="DF128" s="21" t="s">
        <v>1622</v>
      </c>
      <c r="DG128" s="140">
        <f>[1]!i_dq_close(DG$2,DE128)</f>
        <v>4150.4885999999997</v>
      </c>
      <c r="DH128">
        <v>3.3580000000000001</v>
      </c>
      <c r="DK128" s="49">
        <v>44832</v>
      </c>
      <c r="DL128" s="21" t="s">
        <v>1622</v>
      </c>
      <c r="DM128" s="140">
        <f>[1]!i_dq_close(DM$2,DK128)</f>
        <v>4151.3467000000001</v>
      </c>
      <c r="DN128">
        <v>2.9247000000000001</v>
      </c>
      <c r="DQ128" s="49">
        <v>44830</v>
      </c>
      <c r="DR128" s="21" t="s">
        <v>1622</v>
      </c>
      <c r="DS128" s="140">
        <f>[1]!i_dq_close(DS$2,DQ128)</f>
        <v>406.65929999999997</v>
      </c>
      <c r="DT128">
        <v>1.9473</v>
      </c>
      <c r="DW128" s="49">
        <v>44826</v>
      </c>
      <c r="DX128" s="21" t="s">
        <v>1622</v>
      </c>
      <c r="DY128" s="140">
        <f>[1]!i_dq_close(DY$2,DW128)</f>
        <v>18147.95</v>
      </c>
      <c r="DZ128">
        <v>2.5179999999999998</v>
      </c>
      <c r="EC128" s="49">
        <v>44798</v>
      </c>
      <c r="ED128" s="21" t="s">
        <v>1623</v>
      </c>
      <c r="EE128" s="140">
        <f>[1]!i_dq_close(EE$2,EC128)</f>
        <v>4484.4516999999996</v>
      </c>
      <c r="EF128">
        <v>1.38</v>
      </c>
      <c r="EI128" s="49">
        <v>44777</v>
      </c>
      <c r="EJ128" s="21" t="s">
        <v>1623</v>
      </c>
      <c r="EK128" s="140">
        <f>[1]!i_dq_close(EK$2,EI128)</f>
        <v>20174.04</v>
      </c>
      <c r="EL128">
        <v>1.8480000000000001</v>
      </c>
      <c r="EO128" s="49">
        <v>44748</v>
      </c>
      <c r="EP128" s="28" t="s">
        <v>638</v>
      </c>
      <c r="EQ128" s="140">
        <f>[1]!i_dq_close(EQ$2,EO128)</f>
        <v>4752.6044000000002</v>
      </c>
      <c r="ER128">
        <v>1.0589999999999999</v>
      </c>
      <c r="EU128" s="49">
        <v>44740</v>
      </c>
      <c r="EV128" s="28" t="s">
        <v>570</v>
      </c>
      <c r="EW128" s="140">
        <f>[1]!i_dq_close(EW$2,EU128)</f>
        <v>4821.6458000000002</v>
      </c>
      <c r="EX128">
        <v>1.0382</v>
      </c>
      <c r="FA128" s="49">
        <v>44736</v>
      </c>
      <c r="FB128" s="28" t="s">
        <v>570</v>
      </c>
      <c r="FC128" s="140">
        <f>[1]!i_dq_close(FC$2,FA128)</f>
        <v>4719.8293000000003</v>
      </c>
      <c r="FD128">
        <v>0.92100000000000004</v>
      </c>
      <c r="FG128" s="49">
        <v>44733</v>
      </c>
      <c r="FH128" s="28" t="s">
        <v>570</v>
      </c>
      <c r="FI128" s="140">
        <f>[1]!i_dq_close(FI$2,FG128)</f>
        <v>4647.1080000000002</v>
      </c>
      <c r="FJ128">
        <v>1.0427999999999999</v>
      </c>
      <c r="FM128" s="49">
        <v>44729</v>
      </c>
      <c r="FN128" s="28" t="s">
        <v>570</v>
      </c>
      <c r="FO128" s="140">
        <f>[1]!i_dq_close(FO$2,FM128)</f>
        <v>4640.6382999999996</v>
      </c>
      <c r="FP128">
        <v>1.3481000000000001</v>
      </c>
      <c r="FS128" s="49">
        <v>44725</v>
      </c>
      <c r="FT128" s="28" t="s">
        <v>570</v>
      </c>
      <c r="FU128" s="140">
        <f>[1]!i_dq_close(FU$2,FS128)</f>
        <v>409.08909999999997</v>
      </c>
      <c r="FV128">
        <v>1.3078000000000001</v>
      </c>
      <c r="FY128" s="49">
        <v>44687</v>
      </c>
      <c r="FZ128" s="28" t="s">
        <v>353</v>
      </c>
      <c r="GA128" s="140">
        <f>[1]!i_dq_close(GA$2,FY128)</f>
        <v>4180.8346000000001</v>
      </c>
      <c r="GB128">
        <v>1.3112999999999999</v>
      </c>
      <c r="GE128" s="49">
        <v>44687</v>
      </c>
      <c r="GF128" s="28" t="s">
        <v>353</v>
      </c>
      <c r="GG128" s="140">
        <f>[1]!i_dq_close(GG$2,GE128)</f>
        <v>2919.8247999999999</v>
      </c>
      <c r="GH128">
        <v>0.90510000000000002</v>
      </c>
      <c r="GK128" s="49">
        <v>44663</v>
      </c>
      <c r="GL128" s="28" t="s">
        <v>351</v>
      </c>
      <c r="GM128" s="140">
        <f>[1]!i_dq_close(GM$2,GK128)</f>
        <v>4501.7223999999997</v>
      </c>
      <c r="GN128">
        <v>4.9740000000000002</v>
      </c>
      <c r="GQ128" s="49">
        <v>44645</v>
      </c>
      <c r="GR128" s="67" t="s">
        <v>350</v>
      </c>
      <c r="GS128" s="140">
        <f>[1]!i_dq_close(GS$2,GQ128)</f>
        <v>21404.880000000001</v>
      </c>
      <c r="GT128">
        <v>0.96299999999999997</v>
      </c>
      <c r="GV128"/>
      <c r="GW128" s="49">
        <v>44645</v>
      </c>
      <c r="GX128" s="21" t="s">
        <v>350</v>
      </c>
      <c r="GY128" s="140">
        <f>[1]!i_dq_close(GY$2,GW128)</f>
        <v>4521.9026000000003</v>
      </c>
      <c r="GZ128">
        <v>2.4771000000000001</v>
      </c>
      <c r="HC128" s="49">
        <v>44636</v>
      </c>
      <c r="HD128" s="21" t="s">
        <v>350</v>
      </c>
      <c r="HE128" s="140">
        <f>[1]!i_dq_close(HE$2,HC128)</f>
        <v>4487.2051000000001</v>
      </c>
      <c r="HF128">
        <v>5.4530000000000003</v>
      </c>
      <c r="HI128" s="49">
        <v>44610</v>
      </c>
      <c r="HJ128" s="141" t="s">
        <v>348</v>
      </c>
      <c r="HK128" s="140">
        <f>[1]!i_dq_close(HK$2,HI128)</f>
        <v>24327.71</v>
      </c>
      <c r="HL128">
        <v>0.96899999999999997</v>
      </c>
      <c r="HO128" s="49">
        <v>44552</v>
      </c>
      <c r="HP128" s="20" t="s">
        <v>336</v>
      </c>
      <c r="HQ128" s="140">
        <f>[1]!i_dq_close(HQ$2,HO128)</f>
        <v>5309.9943999999996</v>
      </c>
      <c r="HR128">
        <v>1.4271</v>
      </c>
      <c r="HS128" s="33"/>
      <c r="HU128" s="49"/>
      <c r="HV128" s="20"/>
      <c r="HW128" s="140"/>
      <c r="HY128" s="33"/>
      <c r="IA128" s="49"/>
      <c r="IB128" s="20"/>
      <c r="IC128" s="140"/>
      <c r="IE128" s="33"/>
      <c r="IG128" s="49"/>
      <c r="IH128" s="20"/>
      <c r="II128" s="140"/>
      <c r="IK128" s="33"/>
      <c r="IM128" s="49"/>
      <c r="IN128" s="20"/>
      <c r="IO128" s="140"/>
      <c r="IQ128" s="33"/>
      <c r="IS128" s="49"/>
      <c r="IT128" s="20"/>
      <c r="IU128" s="140"/>
      <c r="IW128" s="33"/>
      <c r="IY128" s="49"/>
      <c r="IZ128" s="20"/>
      <c r="JA128" s="140"/>
      <c r="JC128" s="33"/>
      <c r="JE128" s="49"/>
      <c r="JF128" s="20"/>
      <c r="JG128" s="140"/>
      <c r="JI128" s="33"/>
      <c r="JK128" s="49"/>
      <c r="JL128" s="21"/>
      <c r="JM128" s="140"/>
      <c r="JQ128" s="49"/>
      <c r="JR128" s="21"/>
      <c r="JS128" s="140"/>
      <c r="KC128" s="49"/>
      <c r="KD128" s="21"/>
      <c r="KE128" s="140"/>
      <c r="KI128" s="49"/>
      <c r="KJ128" s="21"/>
      <c r="KK128" s="140"/>
      <c r="KO128" s="49"/>
      <c r="KP128" s="21"/>
      <c r="KQ128" s="140"/>
      <c r="KU128" s="49"/>
      <c r="KV128" s="21"/>
      <c r="KW128" s="140"/>
    </row>
    <row r="129" spans="1:309">
      <c r="A129" s="52">
        <v>44047</v>
      </c>
      <c r="B129" s="52" t="s">
        <v>339</v>
      </c>
      <c r="C129" s="262">
        <f>[1]!i_dq_close(C$2,A129)</f>
        <v>5095.2593999999999</v>
      </c>
      <c r="D129" s="263">
        <v>1.458</v>
      </c>
      <c r="E129" s="263"/>
      <c r="G129" s="49">
        <v>44713</v>
      </c>
      <c r="H129" s="28" t="s">
        <v>570</v>
      </c>
      <c r="I129" s="140">
        <f>[1]!i_dq_close(I$2,G129)</f>
        <v>0</v>
      </c>
      <c r="J129">
        <v>0.88900000000000001</v>
      </c>
      <c r="AE129" s="49">
        <v>44965</v>
      </c>
      <c r="AF129" s="21" t="s">
        <v>1632</v>
      </c>
      <c r="AG129" s="140">
        <f>[1]!i_dq_close(AG$2,AE129)</f>
        <v>4441.8236999999999</v>
      </c>
      <c r="AH129">
        <v>2.5215000000000001</v>
      </c>
      <c r="AI129" s="45"/>
      <c r="AK129" s="49">
        <v>44963</v>
      </c>
      <c r="AL129" s="21" t="s">
        <v>1632</v>
      </c>
      <c r="AM129" s="140">
        <f>[1]!i_dq_close(AM$2,AK129)</f>
        <v>4456.7232000000004</v>
      </c>
      <c r="AN129">
        <v>1.0309999999999999</v>
      </c>
      <c r="AQ129" s="49">
        <v>44943</v>
      </c>
      <c r="AR129" s="21" t="s">
        <v>1626</v>
      </c>
      <c r="AS129" s="140">
        <f>[1]!i_dq_close(AS$2,AQ129)</f>
        <v>4466.5456000000004</v>
      </c>
      <c r="AT129">
        <v>1.9283999999999999</v>
      </c>
      <c r="AW129" s="49">
        <v>44938</v>
      </c>
      <c r="AX129" s="21" t="s">
        <v>1626</v>
      </c>
      <c r="AY129" s="140">
        <f>[1]!i_dq_close(AY$2,AW129)</f>
        <v>401.04790000000003</v>
      </c>
      <c r="AZ129">
        <v>0.97430000000000005</v>
      </c>
      <c r="BC129" s="49">
        <v>44938</v>
      </c>
      <c r="BD129" s="21" t="s">
        <v>1626</v>
      </c>
      <c r="BE129" s="140">
        <f>[1]!i_dq_close(BE$2,BC129)</f>
        <v>4348.5348999999997</v>
      </c>
      <c r="BF129">
        <v>1.0255000000000001</v>
      </c>
      <c r="BI129" s="49">
        <v>44922</v>
      </c>
      <c r="BJ129" s="21" t="s">
        <v>1624</v>
      </c>
      <c r="BK129" s="140">
        <f>[1]!i_dq_close(BK$2,BI129)</f>
        <v>4219.6733999999997</v>
      </c>
      <c r="BL129">
        <v>2.149</v>
      </c>
      <c r="BO129" s="49">
        <v>44916</v>
      </c>
      <c r="BP129" s="21" t="s">
        <v>1624</v>
      </c>
      <c r="BQ129" s="140">
        <f>[1]!i_dq_close(BQ$2,BO129)</f>
        <v>4166.0241999999998</v>
      </c>
      <c r="BR129">
        <v>1.5760000000000001</v>
      </c>
      <c r="BU129" s="49">
        <v>44914</v>
      </c>
      <c r="BV129" s="21" t="s">
        <v>1624</v>
      </c>
      <c r="BW129" s="140">
        <f>[1]!i_dq_close(BW$2,BU129)</f>
        <v>392.92009999999999</v>
      </c>
      <c r="BX129">
        <v>1.0703</v>
      </c>
      <c r="CA129" s="49">
        <v>44910</v>
      </c>
      <c r="CB129" s="21" t="s">
        <v>1624</v>
      </c>
      <c r="CC129" s="140">
        <f>[1]!i_dq_close(CC$2,CA129)</f>
        <v>4311.0010000000002</v>
      </c>
      <c r="CD129">
        <v>1.1638999999999999</v>
      </c>
      <c r="CG129" s="49">
        <v>44889</v>
      </c>
      <c r="CH129" s="21" t="s">
        <v>1630</v>
      </c>
      <c r="CI129" s="140">
        <f>[1]!i_dq_close(CI$2,CG129)</f>
        <v>4155.0478999999996</v>
      </c>
      <c r="CJ129">
        <v>1.4723999999999999</v>
      </c>
      <c r="CM129" s="49">
        <v>44879</v>
      </c>
      <c r="CN129" s="21" t="s">
        <v>1630</v>
      </c>
      <c r="CO129" s="140">
        <f>[1]!i_dq_close(CO$2,CM129)</f>
        <v>17619.71</v>
      </c>
      <c r="CP129">
        <v>1.01</v>
      </c>
      <c r="CS129" s="49">
        <v>44861</v>
      </c>
      <c r="CT129" s="21" t="s">
        <v>1621</v>
      </c>
      <c r="CU129" s="140">
        <f>[1]!i_dq_close(CU$2,CS129)</f>
        <v>403.40289999999999</v>
      </c>
      <c r="CV129">
        <v>1.03</v>
      </c>
      <c r="CY129" s="49">
        <v>44855</v>
      </c>
      <c r="CZ129" s="21" t="s">
        <v>1621</v>
      </c>
      <c r="DA129" s="140">
        <f>[1]!i_dq_close(DA$2,CY129)</f>
        <v>4114.6516000000001</v>
      </c>
      <c r="DB129">
        <v>5.0189000000000004</v>
      </c>
      <c r="DE129" s="49">
        <v>44834</v>
      </c>
      <c r="DF129" s="21" t="s">
        <v>1622</v>
      </c>
      <c r="DG129" s="140">
        <f>[1]!i_dq_close(DG$2,DE129)</f>
        <v>4122.0351000000001</v>
      </c>
      <c r="DH129">
        <v>3.339</v>
      </c>
      <c r="DK129" s="49">
        <v>44833</v>
      </c>
      <c r="DL129" s="21" t="s">
        <v>1622</v>
      </c>
      <c r="DM129" s="140">
        <f>[1]!i_dq_close(DM$2,DK129)</f>
        <v>4150.4885999999997</v>
      </c>
      <c r="DN129">
        <v>2.8803999999999998</v>
      </c>
      <c r="DQ129" s="49">
        <v>44831</v>
      </c>
      <c r="DR129" s="21" t="s">
        <v>1622</v>
      </c>
      <c r="DS129" s="140">
        <f>[1]!i_dq_close(DS$2,DQ129)</f>
        <v>408.16269999999997</v>
      </c>
      <c r="DT129">
        <v>1.9670000000000001</v>
      </c>
      <c r="DW129" s="49">
        <v>44827</v>
      </c>
      <c r="DX129" s="21" t="s">
        <v>1622</v>
      </c>
      <c r="DY129" s="140">
        <f>[1]!i_dq_close(DY$2,DW129)</f>
        <v>17933.27</v>
      </c>
      <c r="DZ129">
        <v>2.4470000000000001</v>
      </c>
      <c r="EC129" s="49">
        <v>44799</v>
      </c>
      <c r="ED129" s="21" t="s">
        <v>1623</v>
      </c>
      <c r="EE129" s="140">
        <f>[1]!i_dq_close(EE$2,EC129)</f>
        <v>4473.0267999999996</v>
      </c>
      <c r="EF129">
        <v>1.377</v>
      </c>
      <c r="EI129" s="49">
        <v>44778</v>
      </c>
      <c r="EJ129" s="21" t="s">
        <v>1623</v>
      </c>
      <c r="EK129" s="140">
        <f>[1]!i_dq_close(EK$2,EI129)</f>
        <v>20201.939999999999</v>
      </c>
      <c r="EL129">
        <v>1.8480000000000001</v>
      </c>
      <c r="EO129" s="49">
        <v>44749</v>
      </c>
      <c r="EP129" s="28" t="s">
        <v>638</v>
      </c>
      <c r="EQ129" s="140">
        <f>[1]!i_dq_close(EQ$2,EO129)</f>
        <v>4774.6517999999996</v>
      </c>
      <c r="ER129">
        <v>1.083</v>
      </c>
      <c r="EU129" s="49">
        <v>44741</v>
      </c>
      <c r="EV129" s="28" t="s">
        <v>570</v>
      </c>
      <c r="EW129" s="140">
        <f>[1]!i_dq_close(EW$2,EU129)</f>
        <v>4742.5883999999996</v>
      </c>
      <c r="EX129">
        <v>0.99429999999999996</v>
      </c>
      <c r="FA129" s="49">
        <v>44739</v>
      </c>
      <c r="FB129" s="28" t="s">
        <v>570</v>
      </c>
      <c r="FC129" s="140">
        <f>[1]!i_dq_close(FC$2,FA129)</f>
        <v>4767.2349000000004</v>
      </c>
      <c r="FD129">
        <v>0.92800000000000005</v>
      </c>
      <c r="FG129" s="49">
        <v>44734</v>
      </c>
      <c r="FH129" s="28" t="s">
        <v>570</v>
      </c>
      <c r="FI129" s="140">
        <f>[1]!i_dq_close(FI$2,FG129)</f>
        <v>4584.9269000000004</v>
      </c>
      <c r="FJ129">
        <v>1.0403</v>
      </c>
      <c r="FM129" s="49">
        <v>44732</v>
      </c>
      <c r="FN129" s="28" t="s">
        <v>570</v>
      </c>
      <c r="FO129" s="140">
        <f>[1]!i_dq_close(FO$2,FM129)</f>
        <v>4660.5947999999999</v>
      </c>
      <c r="FP129">
        <v>1.3331999999999999</v>
      </c>
      <c r="FS129" s="49">
        <v>44726</v>
      </c>
      <c r="FT129" s="28" t="s">
        <v>570</v>
      </c>
      <c r="FU129" s="140">
        <f>[1]!i_dq_close(FU$2,FS129)</f>
        <v>408.8587</v>
      </c>
      <c r="FV129">
        <v>1.3028</v>
      </c>
      <c r="FY129" s="49">
        <v>44690</v>
      </c>
      <c r="FZ129" s="28" t="s">
        <v>353</v>
      </c>
      <c r="GA129" s="140">
        <f>[1]!i_dq_close(GA$2,FY129)</f>
        <v>4162.8388000000004</v>
      </c>
      <c r="GB129">
        <v>1.3115000000000001</v>
      </c>
      <c r="GE129" s="49">
        <v>44690</v>
      </c>
      <c r="GF129" s="28" t="s">
        <v>353</v>
      </c>
      <c r="GG129" s="140">
        <f>[1]!i_dq_close(GG$2,GE129)</f>
        <v>2914.0967000000001</v>
      </c>
      <c r="GH129">
        <v>0.90800000000000003</v>
      </c>
      <c r="GK129" s="49">
        <v>44664</v>
      </c>
      <c r="GL129" s="28" t="s">
        <v>351</v>
      </c>
      <c r="GM129" s="140">
        <f>[1]!i_dq_close(GM$2,GK129)</f>
        <v>4454.2791999999999</v>
      </c>
      <c r="GN129">
        <v>4.9260000000000002</v>
      </c>
      <c r="GQ129" s="49">
        <v>44648</v>
      </c>
      <c r="GR129" s="67" t="s">
        <v>350</v>
      </c>
      <c r="GS129" s="140">
        <f>[1]!i_dq_close(GS$2,GQ129)</f>
        <v>21684.97</v>
      </c>
      <c r="GT129">
        <v>0.97670000000000001</v>
      </c>
      <c r="GV129"/>
      <c r="GW129" s="49">
        <v>44648</v>
      </c>
      <c r="GX129" s="21" t="s">
        <v>350</v>
      </c>
      <c r="GY129" s="140">
        <f>[1]!i_dq_close(GY$2,GW129)</f>
        <v>4503.0712000000003</v>
      </c>
      <c r="GZ129">
        <v>2.4733999999999998</v>
      </c>
      <c r="HC129" s="49">
        <v>44637</v>
      </c>
      <c r="HD129" s="21" t="s">
        <v>350</v>
      </c>
      <c r="HE129" s="140">
        <f>[1]!i_dq_close(HE$2,HC129)</f>
        <v>4573.6431000000002</v>
      </c>
      <c r="HF129">
        <v>5.5270000000000001</v>
      </c>
      <c r="HI129" s="49">
        <v>44613</v>
      </c>
      <c r="HJ129" s="141" t="s">
        <v>348</v>
      </c>
      <c r="HK129" s="140">
        <f>[1]!i_dq_close(HK$2,HI129)</f>
        <v>24170.07</v>
      </c>
      <c r="HL129">
        <v>0.96899999999999997</v>
      </c>
      <c r="HO129" s="49">
        <v>44553</v>
      </c>
      <c r="HP129" s="20" t="s">
        <v>336</v>
      </c>
      <c r="HQ129" s="140">
        <f>[1]!i_dq_close(HQ$2,HO129)</f>
        <v>5344.2071999999998</v>
      </c>
      <c r="HR129">
        <v>1.4318</v>
      </c>
      <c r="HS129" s="33"/>
      <c r="HU129" s="49"/>
      <c r="HV129" s="20"/>
      <c r="HW129" s="140"/>
      <c r="HY129" s="33"/>
      <c r="IA129" s="49"/>
      <c r="IB129" s="20"/>
      <c r="IC129" s="140"/>
      <c r="IE129" s="33"/>
      <c r="IG129" s="49"/>
      <c r="IH129" s="20"/>
      <c r="II129" s="140"/>
      <c r="IK129" s="33"/>
      <c r="IM129" s="49"/>
      <c r="IN129" s="20"/>
      <c r="IO129" s="140"/>
      <c r="IQ129" s="33"/>
      <c r="IS129" s="49"/>
      <c r="IT129" s="20"/>
      <c r="IU129" s="140"/>
      <c r="IW129" s="33"/>
      <c r="IY129" s="49"/>
      <c r="IZ129" s="20"/>
      <c r="JA129" s="140"/>
      <c r="JC129" s="33"/>
      <c r="JE129" s="49"/>
      <c r="JF129" s="20"/>
      <c r="JG129" s="140"/>
      <c r="JI129" s="33"/>
      <c r="JK129" s="49"/>
      <c r="JL129" s="21"/>
      <c r="JM129" s="140"/>
      <c r="JQ129" s="49"/>
      <c r="JR129" s="21"/>
      <c r="JS129" s="140"/>
      <c r="KC129" s="49"/>
      <c r="KD129" s="21"/>
      <c r="KE129" s="140"/>
      <c r="KI129" s="49"/>
      <c r="KJ129" s="21"/>
      <c r="KK129" s="140"/>
      <c r="KO129" s="49"/>
      <c r="KP129" s="21"/>
      <c r="KQ129" s="140"/>
      <c r="KU129" s="49"/>
      <c r="KV129" s="21"/>
      <c r="KW129" s="140"/>
    </row>
    <row r="130" spans="1:309">
      <c r="A130" s="52">
        <v>44048</v>
      </c>
      <c r="B130" s="52" t="s">
        <v>339</v>
      </c>
      <c r="C130" s="262">
        <f>[1]!i_dq_close(C$2,A130)</f>
        <v>5110.5074000000004</v>
      </c>
      <c r="D130" s="263">
        <v>1.46</v>
      </c>
      <c r="E130" s="263"/>
      <c r="G130" s="49">
        <v>44714</v>
      </c>
      <c r="H130" s="28" t="s">
        <v>570</v>
      </c>
      <c r="I130" s="140">
        <f>[1]!i_dq_close(I$2,G130)</f>
        <v>0</v>
      </c>
      <c r="J130">
        <v>0.89100000000000001</v>
      </c>
      <c r="AE130" s="49">
        <v>44966</v>
      </c>
      <c r="AF130" s="21" t="s">
        <v>1632</v>
      </c>
      <c r="AG130" s="140">
        <f>[1]!i_dq_close(AG$2,AE130)</f>
        <v>4501.8388000000004</v>
      </c>
      <c r="AH130">
        <v>2.548</v>
      </c>
      <c r="AI130" s="45"/>
      <c r="AK130" s="49">
        <v>44964</v>
      </c>
      <c r="AL130" s="21" t="s">
        <v>1632</v>
      </c>
      <c r="AM130" s="140">
        <f>[1]!i_dq_close(AM$2,AK130)</f>
        <v>4465.3935000000001</v>
      </c>
      <c r="AN130">
        <v>1.0329999999999999</v>
      </c>
      <c r="AQ130" s="49">
        <v>44944</v>
      </c>
      <c r="AR130" s="21" t="s">
        <v>1626</v>
      </c>
      <c r="AS130" s="140">
        <f>[1]!i_dq_close(AS$2,AQ130)</f>
        <v>4464.3689999999997</v>
      </c>
      <c r="AT130">
        <v>1.9303999999999999</v>
      </c>
      <c r="AW130" s="49">
        <v>44939</v>
      </c>
      <c r="AX130" s="21" t="s">
        <v>1626</v>
      </c>
      <c r="AY130" s="140">
        <f>[1]!i_dq_close(AY$2,AW130)</f>
        <v>401.69889999999998</v>
      </c>
      <c r="AZ130">
        <v>0.97740000000000005</v>
      </c>
      <c r="BC130" s="49">
        <v>44939</v>
      </c>
      <c r="BD130" s="21" t="s">
        <v>1626</v>
      </c>
      <c r="BE130" s="140">
        <f>[1]!i_dq_close(BE$2,BC130)</f>
        <v>4402.0011999999997</v>
      </c>
      <c r="BF130">
        <v>1.0345</v>
      </c>
      <c r="BI130" s="49">
        <v>44923</v>
      </c>
      <c r="BJ130" s="21" t="s">
        <v>1624</v>
      </c>
      <c r="BK130" s="140">
        <f>[1]!i_dq_close(BK$2,BI130)</f>
        <v>4201.9503000000004</v>
      </c>
      <c r="BL130">
        <v>2.1480000000000001</v>
      </c>
      <c r="BO130" s="49">
        <v>44917</v>
      </c>
      <c r="BP130" s="21" t="s">
        <v>1624</v>
      </c>
      <c r="BQ130" s="140">
        <f>[1]!i_dq_close(BQ$2,BO130)</f>
        <v>4158.2915000000003</v>
      </c>
      <c r="BR130">
        <v>1.5780000000000001</v>
      </c>
      <c r="BU130" s="49">
        <v>44915</v>
      </c>
      <c r="BV130" s="21" t="s">
        <v>1624</v>
      </c>
      <c r="BW130" s="140">
        <f>[1]!i_dq_close(BW$2,BU130)</f>
        <v>391.23340000000002</v>
      </c>
      <c r="BX130">
        <v>1.0657000000000001</v>
      </c>
      <c r="CA130" s="49">
        <v>44911</v>
      </c>
      <c r="CB130" s="21" t="s">
        <v>1624</v>
      </c>
      <c r="CC130" s="140">
        <f>[1]!i_dq_close(CC$2,CA130)</f>
        <v>4307.5222999999996</v>
      </c>
      <c r="CD130">
        <v>1.1504000000000001</v>
      </c>
      <c r="CG130" s="49">
        <v>44890</v>
      </c>
      <c r="CH130" s="21" t="s">
        <v>1630</v>
      </c>
      <c r="CI130" s="140">
        <f>[1]!i_dq_close(CI$2,CG130)</f>
        <v>4164.7946000000002</v>
      </c>
      <c r="CJ130">
        <v>1.4599</v>
      </c>
      <c r="CM130" s="49">
        <v>44880</v>
      </c>
      <c r="CN130" s="21" t="s">
        <v>1630</v>
      </c>
      <c r="CO130" s="140">
        <f>[1]!i_dq_close(CO$2,CM130)</f>
        <v>18343.12</v>
      </c>
      <c r="CP130">
        <v>1.008</v>
      </c>
      <c r="CS130" s="49">
        <v>44862</v>
      </c>
      <c r="CT130" s="21" t="s">
        <v>1621</v>
      </c>
      <c r="CU130" s="140">
        <f>[1]!i_dq_close(CU$2,CS130)</f>
        <v>399.52629999999999</v>
      </c>
      <c r="CV130">
        <v>1.02</v>
      </c>
      <c r="CY130" s="49">
        <v>44858</v>
      </c>
      <c r="CZ130" s="21" t="s">
        <v>1621</v>
      </c>
      <c r="DA130" s="140">
        <f>[1]!i_dq_close(DA$2,CY130)</f>
        <v>4014.5981000000002</v>
      </c>
      <c r="DB130">
        <v>4.9337</v>
      </c>
      <c r="DE130" s="49">
        <v>44844</v>
      </c>
      <c r="DF130" s="21" t="s">
        <v>341</v>
      </c>
      <c r="DG130" s="140">
        <f>[1]!i_dq_close(DG$2,DE130)</f>
        <v>4039.5805999999998</v>
      </c>
      <c r="DH130">
        <v>3.2909999999999999</v>
      </c>
      <c r="DK130" s="49">
        <v>44834</v>
      </c>
      <c r="DL130" s="21" t="s">
        <v>1622</v>
      </c>
      <c r="DM130" s="140">
        <f>[1]!i_dq_close(DM$2,DK130)</f>
        <v>4122.0351000000001</v>
      </c>
      <c r="DN130">
        <v>2.8849999999999998</v>
      </c>
      <c r="DQ130" s="49">
        <v>44832</v>
      </c>
      <c r="DR130" s="21" t="s">
        <v>1622</v>
      </c>
      <c r="DS130" s="140">
        <f>[1]!i_dq_close(DS$2,DQ130)</f>
        <v>404.88650000000001</v>
      </c>
      <c r="DT130">
        <v>1.9370000000000001</v>
      </c>
      <c r="DW130" s="49">
        <v>44830</v>
      </c>
      <c r="DX130" s="21" t="s">
        <v>1622</v>
      </c>
      <c r="DY130" s="140">
        <f>[1]!i_dq_close(DY$2,DW130)</f>
        <v>17855.14</v>
      </c>
      <c r="DZ130">
        <v>2.387</v>
      </c>
      <c r="EC130" s="49">
        <v>44802</v>
      </c>
      <c r="ED130" s="21" t="s">
        <v>1623</v>
      </c>
      <c r="EE130" s="140">
        <f>[1]!i_dq_close(EE$2,EC130)</f>
        <v>4460.4615999999996</v>
      </c>
      <c r="EF130">
        <v>1.379</v>
      </c>
      <c r="EI130" s="49">
        <v>44781</v>
      </c>
      <c r="EJ130" s="21" t="s">
        <v>1623</v>
      </c>
      <c r="EK130" s="140">
        <f>[1]!i_dq_close(EK$2,EI130)</f>
        <v>20045.77</v>
      </c>
      <c r="EL130">
        <v>1.8580000000000001</v>
      </c>
      <c r="EO130" s="49">
        <v>44750</v>
      </c>
      <c r="EP130" s="28" t="s">
        <v>638</v>
      </c>
      <c r="EQ130" s="140">
        <f>[1]!i_dq_close(EQ$2,EO130)</f>
        <v>4754.0155999999997</v>
      </c>
      <c r="ER130">
        <v>1.07</v>
      </c>
      <c r="EU130" s="49">
        <v>44742</v>
      </c>
      <c r="EV130" s="28" t="s">
        <v>570</v>
      </c>
      <c r="EW130" s="140">
        <f>[1]!i_dq_close(EW$2,EU130)</f>
        <v>4808.7305999999999</v>
      </c>
      <c r="EX130">
        <v>1.0109999999999999</v>
      </c>
      <c r="FA130" s="49">
        <v>44740</v>
      </c>
      <c r="FB130" s="28" t="s">
        <v>570</v>
      </c>
      <c r="FC130" s="140">
        <f>[1]!i_dq_close(FC$2,FA130)</f>
        <v>4821.6458000000002</v>
      </c>
      <c r="FD130">
        <v>0.93100000000000005</v>
      </c>
      <c r="FG130" s="49">
        <v>44735</v>
      </c>
      <c r="FH130" s="28" t="s">
        <v>570</v>
      </c>
      <c r="FI130" s="140">
        <f>[1]!i_dq_close(FI$2,FG130)</f>
        <v>4666.2291999999998</v>
      </c>
      <c r="FJ130">
        <v>1.0657000000000001</v>
      </c>
      <c r="FM130" s="49">
        <v>44733</v>
      </c>
      <c r="FN130" s="28" t="s">
        <v>570</v>
      </c>
      <c r="FO130" s="140">
        <f>[1]!i_dq_close(FO$2,FM130)</f>
        <v>4647.1080000000002</v>
      </c>
      <c r="FP130">
        <v>1.3290999999999999</v>
      </c>
      <c r="FS130" s="49">
        <v>44727</v>
      </c>
      <c r="FT130" s="28" t="s">
        <v>570</v>
      </c>
      <c r="FU130" s="140">
        <f>[1]!i_dq_close(FU$2,FS130)</f>
        <v>411.36419999999998</v>
      </c>
      <c r="FV130">
        <v>1.2999000000000001</v>
      </c>
      <c r="FY130" s="49">
        <v>44691</v>
      </c>
      <c r="FZ130" s="28" t="s">
        <v>353</v>
      </c>
      <c r="GA130" s="140">
        <f>[1]!i_dq_close(GA$2,FY130)</f>
        <v>4211.91</v>
      </c>
      <c r="GB130">
        <v>1.3243</v>
      </c>
      <c r="GE130" s="49">
        <v>44691</v>
      </c>
      <c r="GF130" s="28" t="s">
        <v>353</v>
      </c>
      <c r="GG130" s="140">
        <f>[1]!i_dq_close(GG$2,GE130)</f>
        <v>2925.5859999999998</v>
      </c>
      <c r="GH130">
        <v>0.90969999999999995</v>
      </c>
      <c r="GK130" s="49">
        <v>44665</v>
      </c>
      <c r="GL130" s="28" t="s">
        <v>351</v>
      </c>
      <c r="GM130" s="140">
        <f>[1]!i_dq_close(GM$2,GK130)</f>
        <v>4511.1783999999998</v>
      </c>
      <c r="GN130">
        <v>4.93</v>
      </c>
      <c r="GQ130" s="49">
        <v>44649</v>
      </c>
      <c r="GR130" s="67" t="s">
        <v>350</v>
      </c>
      <c r="GS130" s="140">
        <f>[1]!i_dq_close(GS$2,GQ130)</f>
        <v>21927.63</v>
      </c>
      <c r="GT130">
        <v>0.9879</v>
      </c>
      <c r="GV130"/>
      <c r="GW130" s="49">
        <v>44649</v>
      </c>
      <c r="GX130" s="21" t="s">
        <v>350</v>
      </c>
      <c r="GY130" s="140">
        <f>[1]!i_dq_close(GY$2,GW130)</f>
        <v>4486.0407999999998</v>
      </c>
      <c r="GZ130">
        <v>2.4714</v>
      </c>
      <c r="HC130" s="49">
        <v>44638</v>
      </c>
      <c r="HD130" s="21" t="s">
        <v>350</v>
      </c>
      <c r="HE130" s="140">
        <f>[1]!i_dq_close(HE$2,HC130)</f>
        <v>4608.0868</v>
      </c>
      <c r="HF130">
        <v>5.5330000000000004</v>
      </c>
      <c r="HI130" s="49">
        <v>44614</v>
      </c>
      <c r="HJ130" s="141" t="s">
        <v>348</v>
      </c>
      <c r="HK130" s="140">
        <f>[1]!i_dq_close(HK$2,HI130)</f>
        <v>23520</v>
      </c>
      <c r="HL130">
        <v>0.96399999999999997</v>
      </c>
      <c r="HO130" s="49">
        <v>44554</v>
      </c>
      <c r="HP130" s="20" t="s">
        <v>336</v>
      </c>
      <c r="HQ130" s="140">
        <f>[1]!i_dq_close(HQ$2,HO130)</f>
        <v>5311.5119999999997</v>
      </c>
      <c r="HR130">
        <v>1.4359999999999999</v>
      </c>
      <c r="HS130" s="33"/>
      <c r="HU130" s="49"/>
      <c r="HV130" s="20"/>
      <c r="HW130" s="140"/>
      <c r="HY130" s="33"/>
      <c r="IA130" s="49"/>
      <c r="IB130" s="20"/>
      <c r="IC130" s="140"/>
      <c r="IE130" s="33"/>
      <c r="IG130" s="49"/>
      <c r="IH130" s="20"/>
      <c r="II130" s="140"/>
      <c r="IK130" s="33"/>
      <c r="IM130" s="49"/>
      <c r="IN130" s="20"/>
      <c r="IO130" s="140"/>
      <c r="IQ130" s="33"/>
      <c r="IS130" s="49"/>
      <c r="IT130" s="20"/>
      <c r="IU130" s="140"/>
      <c r="IW130" s="33"/>
      <c r="IY130" s="49"/>
      <c r="IZ130" s="20"/>
      <c r="JA130" s="140"/>
      <c r="JC130" s="33"/>
      <c r="JE130" s="49"/>
      <c r="JF130" s="20"/>
      <c r="JG130" s="140"/>
      <c r="JI130" s="33"/>
      <c r="JK130" s="49"/>
      <c r="JL130" s="21"/>
      <c r="JM130" s="140"/>
      <c r="JQ130" s="49"/>
      <c r="JR130" s="21"/>
      <c r="JS130" s="140"/>
      <c r="KC130" s="49"/>
      <c r="KD130" s="21"/>
      <c r="KE130" s="140"/>
      <c r="KI130" s="49"/>
      <c r="KJ130" s="21"/>
      <c r="KK130" s="140"/>
      <c r="KO130" s="49"/>
      <c r="KP130" s="21"/>
      <c r="KQ130" s="140"/>
      <c r="KU130" s="49"/>
      <c r="KV130" s="21"/>
      <c r="KW130" s="140"/>
    </row>
    <row r="131" spans="1:309">
      <c r="A131" s="52">
        <v>44049</v>
      </c>
      <c r="B131" s="52" t="s">
        <v>339</v>
      </c>
      <c r="C131" s="262">
        <f>[1]!i_dq_close(C$2,A131)</f>
        <v>5098.5250999999998</v>
      </c>
      <c r="D131" s="263">
        <v>1.454</v>
      </c>
      <c r="E131" s="263"/>
      <c r="G131" s="49">
        <v>44718</v>
      </c>
      <c r="H131" s="28" t="s">
        <v>570</v>
      </c>
      <c r="I131" s="140">
        <f>[1]!i_dq_close(I$2,G131)</f>
        <v>0</v>
      </c>
      <c r="J131">
        <v>0.91600000000000004</v>
      </c>
      <c r="AE131" s="49">
        <v>44967</v>
      </c>
      <c r="AF131" s="21" t="s">
        <v>1632</v>
      </c>
      <c r="AG131" s="140">
        <f>[1]!i_dq_close(AG$2,AE131)</f>
        <v>4478.2692999999999</v>
      </c>
      <c r="AH131">
        <v>2.5411000000000001</v>
      </c>
      <c r="AI131" s="45"/>
      <c r="AK131" s="49">
        <v>44965</v>
      </c>
      <c r="AL131" s="21" t="s">
        <v>1632</v>
      </c>
      <c r="AM131" s="140">
        <f>[1]!i_dq_close(AM$2,AK131)</f>
        <v>4441.8236999999999</v>
      </c>
      <c r="AN131">
        <v>1.026</v>
      </c>
      <c r="AQ131" s="49">
        <v>44945</v>
      </c>
      <c r="AR131" s="21" t="s">
        <v>1626</v>
      </c>
      <c r="AS131" s="140">
        <f>[1]!i_dq_close(AS$2,AQ131)</f>
        <v>4494.8031000000001</v>
      </c>
      <c r="AT131">
        <v>1.9350000000000001</v>
      </c>
      <c r="AW131" s="49">
        <v>44942</v>
      </c>
      <c r="AX131" s="21" t="s">
        <v>1626</v>
      </c>
      <c r="AY131" s="140">
        <f>[1]!i_dq_close(AY$2,AW131)</f>
        <v>404.48110000000003</v>
      </c>
      <c r="AZ131">
        <v>0.98050000000000004</v>
      </c>
      <c r="BC131" s="49">
        <v>44942</v>
      </c>
      <c r="BD131" s="21" t="s">
        <v>1626</v>
      </c>
      <c r="BE131" s="140">
        <f>[1]!i_dq_close(BE$2,BC131)</f>
        <v>4465.9520000000002</v>
      </c>
      <c r="BF131">
        <v>1.0401</v>
      </c>
      <c r="BI131" s="49">
        <v>44924</v>
      </c>
      <c r="BJ131" s="21" t="s">
        <v>1624</v>
      </c>
      <c r="BK131" s="140">
        <f>[1]!i_dq_close(BK$2,BI131)</f>
        <v>4189.3071</v>
      </c>
      <c r="BL131">
        <v>2.1440000000000001</v>
      </c>
      <c r="BO131" s="49">
        <v>44918</v>
      </c>
      <c r="BP131" s="21" t="s">
        <v>1624</v>
      </c>
      <c r="BQ131" s="140">
        <f>[1]!i_dq_close(BQ$2,BO131)</f>
        <v>4149.107</v>
      </c>
      <c r="BR131">
        <v>1.577</v>
      </c>
      <c r="BU131" s="49">
        <v>44916</v>
      </c>
      <c r="BV131" s="21" t="s">
        <v>1624</v>
      </c>
      <c r="BW131" s="140">
        <f>[1]!i_dq_close(BW$2,BU131)</f>
        <v>391.12060000000002</v>
      </c>
      <c r="BX131">
        <v>1.0641</v>
      </c>
      <c r="CA131" s="49">
        <v>44914</v>
      </c>
      <c r="CB131" s="21" t="s">
        <v>1624</v>
      </c>
      <c r="CC131" s="140">
        <f>[1]!i_dq_close(CC$2,CA131)</f>
        <v>4233.2809999999999</v>
      </c>
      <c r="CD131">
        <v>1.1302000000000001</v>
      </c>
      <c r="CG131" s="49">
        <v>44893</v>
      </c>
      <c r="CH131" s="21" t="s">
        <v>1630</v>
      </c>
      <c r="CI131" s="140">
        <f>[1]!i_dq_close(CI$2,CG131)</f>
        <v>4124.2883000000002</v>
      </c>
      <c r="CJ131">
        <v>1.4438</v>
      </c>
      <c r="CM131" s="49">
        <v>44881</v>
      </c>
      <c r="CN131" s="21" t="s">
        <v>1630</v>
      </c>
      <c r="CO131" s="140">
        <f>[1]!i_dq_close(CO$2,CM131)</f>
        <v>18256.48</v>
      </c>
      <c r="CP131">
        <v>1.016</v>
      </c>
      <c r="CS131" s="49">
        <v>44865</v>
      </c>
      <c r="CT131" s="21" t="s">
        <v>1621</v>
      </c>
      <c r="CU131" s="140">
        <f>[1]!i_dq_close(CU$2,CS131)</f>
        <v>397.23719999999997</v>
      </c>
      <c r="CV131">
        <v>1.0149999999999999</v>
      </c>
      <c r="CY131" s="49">
        <v>44859</v>
      </c>
      <c r="CZ131" s="21" t="s">
        <v>1621</v>
      </c>
      <c r="DA131" s="140">
        <f>[1]!i_dq_close(DA$2,CY131)</f>
        <v>4004.9411</v>
      </c>
      <c r="DB131">
        <v>4.9225000000000003</v>
      </c>
      <c r="DE131" s="49">
        <v>44845</v>
      </c>
      <c r="DF131" s="21" t="s">
        <v>1621</v>
      </c>
      <c r="DG131" s="140">
        <f>[1]!i_dq_close(DG$2,DE131)</f>
        <v>4053.7725999999998</v>
      </c>
      <c r="DH131">
        <v>3.3159999999999998</v>
      </c>
      <c r="DK131" s="49">
        <v>44844</v>
      </c>
      <c r="DL131" s="21" t="s">
        <v>341</v>
      </c>
      <c r="DM131" s="140">
        <f>[1]!i_dq_close(DM$2,DK131)</f>
        <v>4039.5805999999998</v>
      </c>
      <c r="DN131">
        <v>2.8477999999999999</v>
      </c>
      <c r="DQ131" s="49">
        <v>44833</v>
      </c>
      <c r="DR131" s="21" t="s">
        <v>1622</v>
      </c>
      <c r="DS131" s="140">
        <f>[1]!i_dq_close(DS$2,DQ131)</f>
        <v>403.30009999999999</v>
      </c>
      <c r="DT131">
        <v>1.9370000000000001</v>
      </c>
      <c r="DW131" s="49">
        <v>44831</v>
      </c>
      <c r="DX131" s="21" t="s">
        <v>1622</v>
      </c>
      <c r="DY131" s="140">
        <f>[1]!i_dq_close(DY$2,DW131)</f>
        <v>17860.310000000001</v>
      </c>
      <c r="DZ131">
        <v>2.4060000000000001</v>
      </c>
      <c r="EC131" s="49">
        <v>44803</v>
      </c>
      <c r="ED131" s="21" t="s">
        <v>1623</v>
      </c>
      <c r="EE131" s="140">
        <f>[1]!i_dq_close(EE$2,EC131)</f>
        <v>4444.9031999999997</v>
      </c>
      <c r="EF131">
        <v>1.3759999999999999</v>
      </c>
      <c r="EI131" s="49">
        <v>44782</v>
      </c>
      <c r="EJ131" s="21" t="s">
        <v>1623</v>
      </c>
      <c r="EK131" s="140">
        <f>[1]!i_dq_close(EK$2,EI131)</f>
        <v>20003.439999999999</v>
      </c>
      <c r="EL131">
        <v>1.873</v>
      </c>
      <c r="EO131" s="49">
        <v>44753</v>
      </c>
      <c r="EP131" s="28" t="s">
        <v>638</v>
      </c>
      <c r="EQ131" s="140">
        <f>[1]!i_dq_close(EQ$2,EO131)</f>
        <v>4678.3161</v>
      </c>
      <c r="ER131">
        <v>1.0589999999999999</v>
      </c>
      <c r="EU131" s="49">
        <v>44743</v>
      </c>
      <c r="EV131" s="28" t="s">
        <v>638</v>
      </c>
      <c r="EW131" s="140">
        <f>[1]!i_dq_close(EW$2,EU131)</f>
        <v>4791.0388999999996</v>
      </c>
      <c r="EX131">
        <v>1.0012000000000001</v>
      </c>
      <c r="FA131" s="49">
        <v>44741</v>
      </c>
      <c r="FB131" s="28" t="s">
        <v>570</v>
      </c>
      <c r="FC131" s="140">
        <f>[1]!i_dq_close(FC$2,FA131)</f>
        <v>4742.5883999999996</v>
      </c>
      <c r="FD131">
        <v>0.92300000000000004</v>
      </c>
      <c r="FG131" s="49">
        <v>44736</v>
      </c>
      <c r="FH131" s="28" t="s">
        <v>570</v>
      </c>
      <c r="FI131" s="140">
        <f>[1]!i_dq_close(FI$2,FG131)</f>
        <v>4719.8293000000003</v>
      </c>
      <c r="FJ131">
        <v>1.0751999999999999</v>
      </c>
      <c r="FM131" s="49">
        <v>44734</v>
      </c>
      <c r="FN131" s="28" t="s">
        <v>570</v>
      </c>
      <c r="FO131" s="140">
        <f>[1]!i_dq_close(FO$2,FM131)</f>
        <v>4584.9269000000004</v>
      </c>
      <c r="FP131">
        <v>1.3146</v>
      </c>
      <c r="FS131" s="49">
        <v>44728</v>
      </c>
      <c r="FT131" s="28" t="s">
        <v>570</v>
      </c>
      <c r="FU131" s="140">
        <f>[1]!i_dq_close(FU$2,FS131)</f>
        <v>411.86599999999999</v>
      </c>
      <c r="FV131">
        <v>1.3012999999999999</v>
      </c>
      <c r="FY131" s="49">
        <v>44692</v>
      </c>
      <c r="FZ131" s="28" t="s">
        <v>353</v>
      </c>
      <c r="GA131" s="140">
        <f>[1]!i_dq_close(GA$2,FY131)</f>
        <v>4266.6953999999996</v>
      </c>
      <c r="GB131">
        <v>1.3514999999999999</v>
      </c>
      <c r="GE131" s="49">
        <v>44692</v>
      </c>
      <c r="GF131" s="28" t="s">
        <v>353</v>
      </c>
      <c r="GG131" s="140">
        <f>[1]!i_dq_close(GG$2,GE131)</f>
        <v>2937.6995999999999</v>
      </c>
      <c r="GH131">
        <v>0.91049999999999998</v>
      </c>
      <c r="GK131" s="49">
        <v>44666</v>
      </c>
      <c r="GL131" s="28" t="s">
        <v>351</v>
      </c>
      <c r="GM131" s="140">
        <f>[1]!i_dq_close(GM$2,GK131)</f>
        <v>4499.1529</v>
      </c>
      <c r="GN131">
        <v>4.96</v>
      </c>
      <c r="GQ131" s="49">
        <v>44650</v>
      </c>
      <c r="GR131" s="67" t="s">
        <v>350</v>
      </c>
      <c r="GS131" s="140">
        <f>[1]!i_dq_close(GS$2,GQ131)</f>
        <v>22232.03</v>
      </c>
      <c r="GT131">
        <v>0.99219999999999997</v>
      </c>
      <c r="GV131"/>
      <c r="GW131" s="49">
        <v>44650</v>
      </c>
      <c r="GX131" s="21" t="s">
        <v>350</v>
      </c>
      <c r="GY131" s="140">
        <f>[1]!i_dq_close(GY$2,GW131)</f>
        <v>4606.3418000000001</v>
      </c>
      <c r="GZ131">
        <v>2.4828999999999999</v>
      </c>
      <c r="HC131" s="49">
        <v>44641</v>
      </c>
      <c r="HD131" s="21" t="s">
        <v>350</v>
      </c>
      <c r="HE131" s="140">
        <f>[1]!i_dq_close(HE$2,HC131)</f>
        <v>4606.8625000000002</v>
      </c>
      <c r="HF131">
        <v>5.55</v>
      </c>
      <c r="HI131" s="49">
        <v>44615</v>
      </c>
      <c r="HJ131" s="141" t="s">
        <v>348</v>
      </c>
      <c r="HK131" s="140">
        <f>[1]!i_dq_close(HK$2,HI131)</f>
        <v>23660.28</v>
      </c>
      <c r="HL131">
        <v>0.96199999999999997</v>
      </c>
      <c r="HO131" s="49">
        <v>44557</v>
      </c>
      <c r="HP131" s="20" t="s">
        <v>336</v>
      </c>
      <c r="HQ131" s="140">
        <f>[1]!i_dq_close(HQ$2,HO131)</f>
        <v>5308.8037000000004</v>
      </c>
      <c r="HR131">
        <v>1.4283999999999999</v>
      </c>
      <c r="HS131" s="33"/>
      <c r="HU131" s="49"/>
      <c r="HV131" s="20"/>
      <c r="HW131" s="140"/>
      <c r="HY131" s="33"/>
      <c r="IA131" s="49"/>
      <c r="IB131" s="20"/>
      <c r="IC131" s="140"/>
      <c r="IE131" s="33"/>
      <c r="IG131" s="49"/>
      <c r="IH131" s="20"/>
      <c r="II131" s="140"/>
      <c r="IK131" s="33"/>
      <c r="IM131" s="49"/>
      <c r="IN131" s="20"/>
      <c r="IO131" s="140"/>
      <c r="IQ131" s="33"/>
      <c r="IS131" s="49"/>
      <c r="IT131" s="20"/>
      <c r="IU131" s="140"/>
      <c r="IW131" s="33"/>
      <c r="IY131" s="49"/>
      <c r="IZ131" s="20"/>
      <c r="JA131" s="140"/>
      <c r="JC131" s="33"/>
      <c r="JE131" s="49"/>
      <c r="JF131" s="20"/>
      <c r="JG131" s="140"/>
      <c r="JI131" s="33"/>
      <c r="JK131" s="49"/>
      <c r="JL131" s="21"/>
      <c r="JM131" s="140"/>
      <c r="JQ131" s="49"/>
      <c r="JR131" s="21"/>
      <c r="JS131" s="140"/>
      <c r="KC131" s="49"/>
      <c r="KD131" s="21"/>
      <c r="KE131" s="140"/>
      <c r="KI131" s="49"/>
      <c r="KJ131" s="21"/>
      <c r="KK131" s="140"/>
      <c r="KO131" s="49"/>
      <c r="KP131" s="21"/>
      <c r="KQ131" s="140"/>
      <c r="KU131" s="49"/>
      <c r="KV131" s="21"/>
      <c r="KW131" s="140"/>
    </row>
    <row r="132" spans="1:309">
      <c r="A132" s="52">
        <v>44050</v>
      </c>
      <c r="B132" s="52" t="s">
        <v>339</v>
      </c>
      <c r="C132" s="262">
        <f>[1]!i_dq_close(C$2,A132)</f>
        <v>5039.1659</v>
      </c>
      <c r="D132" s="263">
        <v>1.448</v>
      </c>
      <c r="E132" s="263"/>
      <c r="G132" s="49">
        <v>44719</v>
      </c>
      <c r="H132" s="28" t="s">
        <v>570</v>
      </c>
      <c r="I132" s="140">
        <f>[1]!i_dq_close(I$2,G132)</f>
        <v>0</v>
      </c>
      <c r="J132">
        <v>0.91300000000000003</v>
      </c>
      <c r="AI132" s="45"/>
      <c r="AK132" s="49">
        <v>44966</v>
      </c>
      <c r="AL132" s="21" t="s">
        <v>1632</v>
      </c>
      <c r="AM132" s="140">
        <f>[1]!i_dq_close(AM$2,AK132)</f>
        <v>4501.8388000000004</v>
      </c>
      <c r="AN132">
        <v>1.0449999999999999</v>
      </c>
      <c r="AQ132" s="49">
        <v>44946</v>
      </c>
      <c r="AR132" s="21" t="s">
        <v>1626</v>
      </c>
      <c r="AS132" s="140">
        <f>[1]!i_dq_close(AS$2,AQ132)</f>
        <v>4524.0456999999997</v>
      </c>
      <c r="AT132">
        <v>1.9380999999999999</v>
      </c>
      <c r="AW132" s="49">
        <v>44943</v>
      </c>
      <c r="AX132" s="21" t="s">
        <v>1626</v>
      </c>
      <c r="AY132" s="140">
        <f>[1]!i_dq_close(AY$2,AW132)</f>
        <v>405.93790000000001</v>
      </c>
      <c r="AZ132">
        <v>0.98119999999999996</v>
      </c>
      <c r="BC132" s="49">
        <v>44943</v>
      </c>
      <c r="BD132" s="21" t="s">
        <v>1626</v>
      </c>
      <c r="BE132" s="140">
        <f>[1]!i_dq_close(BE$2,BC132)</f>
        <v>4466.5456000000004</v>
      </c>
      <c r="BF132">
        <v>1.0327</v>
      </c>
      <c r="BI132" s="49">
        <v>44925</v>
      </c>
      <c r="BJ132" s="21" t="s">
        <v>1187</v>
      </c>
      <c r="BK132" s="140">
        <f>[1]!i_dq_close(BK$2,BI132)</f>
        <v>4202.6813000000002</v>
      </c>
      <c r="BL132">
        <v>2.145</v>
      </c>
      <c r="BO132" s="49">
        <v>44921</v>
      </c>
      <c r="BP132" s="21" t="s">
        <v>1624</v>
      </c>
      <c r="BQ132" s="140">
        <f>[1]!i_dq_close(BQ$2,BO132)</f>
        <v>4176.0355</v>
      </c>
      <c r="BR132">
        <v>1.591</v>
      </c>
      <c r="BU132" s="49">
        <v>44917</v>
      </c>
      <c r="BV132" s="21" t="s">
        <v>1624</v>
      </c>
      <c r="BW132" s="140">
        <f>[1]!i_dq_close(BW$2,BU132)</f>
        <v>389.42110000000002</v>
      </c>
      <c r="BX132">
        <v>1.0525</v>
      </c>
      <c r="CA132" s="49">
        <v>44915</v>
      </c>
      <c r="CB132" s="21" t="s">
        <v>1624</v>
      </c>
      <c r="CC132" s="140">
        <f>[1]!i_dq_close(CC$2,CA132)</f>
        <v>4170.6633000000002</v>
      </c>
      <c r="CD132">
        <v>1.1206</v>
      </c>
      <c r="CG132" s="49">
        <v>44894</v>
      </c>
      <c r="CH132" s="21" t="s">
        <v>1630</v>
      </c>
      <c r="CI132" s="140">
        <f>[1]!i_dq_close(CI$2,CG132)</f>
        <v>4237.5962</v>
      </c>
      <c r="CJ132">
        <v>1.4519</v>
      </c>
      <c r="CM132" s="49">
        <v>44882</v>
      </c>
      <c r="CN132" s="21" t="s">
        <v>1630</v>
      </c>
      <c r="CO132" s="140">
        <f>[1]!i_dq_close(CO$2,CM132)</f>
        <v>18045.66</v>
      </c>
      <c r="CP132">
        <v>1.014</v>
      </c>
      <c r="CS132" s="49">
        <v>44866</v>
      </c>
      <c r="CT132" s="21" t="s">
        <v>342</v>
      </c>
      <c r="CU132" s="140">
        <f>[1]!i_dq_close(CU$2,CS132)</f>
        <v>400.77929999999998</v>
      </c>
      <c r="CV132">
        <v>1.0229999999999999</v>
      </c>
      <c r="CY132" s="49">
        <v>44860</v>
      </c>
      <c r="CZ132" s="21" t="s">
        <v>1621</v>
      </c>
      <c r="DA132" s="140">
        <f>[1]!i_dq_close(DA$2,CY132)</f>
        <v>4047.0933</v>
      </c>
      <c r="DB132">
        <v>4.9381000000000004</v>
      </c>
      <c r="DE132" s="49">
        <v>44846</v>
      </c>
      <c r="DF132" s="21" t="s">
        <v>1621</v>
      </c>
      <c r="DG132" s="140">
        <f>[1]!i_dq_close(DG$2,DE132)</f>
        <v>4124.1724000000004</v>
      </c>
      <c r="DH132">
        <v>3.37</v>
      </c>
      <c r="DK132" s="49">
        <v>44845</v>
      </c>
      <c r="DL132" s="21" t="s">
        <v>1621</v>
      </c>
      <c r="DM132" s="140">
        <f>[1]!i_dq_close(DM$2,DK132)</f>
        <v>4053.7725999999998</v>
      </c>
      <c r="DN132">
        <v>2.8184</v>
      </c>
      <c r="DQ132" s="49">
        <v>44834</v>
      </c>
      <c r="DR132" s="21" t="s">
        <v>1622</v>
      </c>
      <c r="DS132" s="140">
        <f>[1]!i_dq_close(DS$2,DQ132)</f>
        <v>402.6447</v>
      </c>
      <c r="DT132">
        <v>1.9184000000000001</v>
      </c>
      <c r="DW132" s="49">
        <v>44832</v>
      </c>
      <c r="DX132" s="21" t="s">
        <v>1622</v>
      </c>
      <c r="DY132" s="140">
        <f>[1]!i_dq_close(DY$2,DW132)</f>
        <v>17250.88</v>
      </c>
      <c r="DZ132">
        <v>2.4060000000000001</v>
      </c>
      <c r="EC132" s="49">
        <v>44804</v>
      </c>
      <c r="ED132" s="21" t="s">
        <v>1623</v>
      </c>
      <c r="EE132" s="140">
        <f>[1]!i_dq_close(EE$2,EC132)</f>
        <v>4424.2089999999998</v>
      </c>
      <c r="EF132">
        <v>1.3560000000000001</v>
      </c>
      <c r="EI132" s="49">
        <v>44783</v>
      </c>
      <c r="EJ132" s="21" t="s">
        <v>1623</v>
      </c>
      <c r="EK132" s="140">
        <f>[1]!i_dq_close(EK$2,EI132)</f>
        <v>19610.84</v>
      </c>
      <c r="EL132">
        <v>1.851</v>
      </c>
      <c r="EO132" s="49">
        <v>44754</v>
      </c>
      <c r="EP132" s="28" t="s">
        <v>638</v>
      </c>
      <c r="EQ132" s="140">
        <f>[1]!i_dq_close(EQ$2,EO132)</f>
        <v>4631.0330999999996</v>
      </c>
      <c r="ER132">
        <v>1.04</v>
      </c>
      <c r="EU132" s="49">
        <v>44746</v>
      </c>
      <c r="EV132" s="28" t="s">
        <v>638</v>
      </c>
      <c r="EW132" s="140">
        <f>[1]!i_dq_close(EW$2,EU132)</f>
        <v>4830.0244000000002</v>
      </c>
      <c r="EX132">
        <v>1.0132000000000001</v>
      </c>
      <c r="FA132" s="49">
        <v>44742</v>
      </c>
      <c r="FB132" s="28" t="s">
        <v>570</v>
      </c>
      <c r="FC132" s="140">
        <f>[1]!i_dq_close(FC$2,FA132)</f>
        <v>4808.7305999999999</v>
      </c>
      <c r="FD132">
        <v>0.92800000000000005</v>
      </c>
      <c r="FG132" s="49">
        <v>44739</v>
      </c>
      <c r="FH132" s="28" t="s">
        <v>570</v>
      </c>
      <c r="FI132" s="140">
        <f>[1]!i_dq_close(FI$2,FG132)</f>
        <v>4767.2349000000004</v>
      </c>
      <c r="FJ132">
        <v>1.0905</v>
      </c>
      <c r="FM132" s="49">
        <v>44735</v>
      </c>
      <c r="FN132" s="28" t="s">
        <v>570</v>
      </c>
      <c r="FO132" s="140">
        <f>[1]!i_dq_close(FO$2,FM132)</f>
        <v>4666.2291999999998</v>
      </c>
      <c r="FP132">
        <v>1.3261000000000001</v>
      </c>
      <c r="FS132" s="49">
        <v>44729</v>
      </c>
      <c r="FT132" s="28" t="s">
        <v>570</v>
      </c>
      <c r="FU132" s="140">
        <f>[1]!i_dq_close(FU$2,FS132)</f>
        <v>413.38959999999997</v>
      </c>
      <c r="FV132">
        <v>1.319</v>
      </c>
      <c r="FY132" s="49">
        <v>44693</v>
      </c>
      <c r="FZ132" s="28" t="s">
        <v>353</v>
      </c>
      <c r="GA132" s="140">
        <f>[1]!i_dq_close(GA$2,FY132)</f>
        <v>4253.0835999999999</v>
      </c>
      <c r="GB132">
        <v>1.3473999999999999</v>
      </c>
      <c r="GE132" s="49">
        <v>44693</v>
      </c>
      <c r="GF132" s="28" t="s">
        <v>353</v>
      </c>
      <c r="GG132" s="140">
        <f>[1]!i_dq_close(GG$2,GE132)</f>
        <v>2934.4578000000001</v>
      </c>
      <c r="GH132">
        <v>0.91169999999999995</v>
      </c>
      <c r="GK132" s="49">
        <v>44669</v>
      </c>
      <c r="GL132" s="28" t="s">
        <v>351</v>
      </c>
      <c r="GM132" s="140">
        <f>[1]!i_dq_close(GM$2,GK132)</f>
        <v>4481.3445000000002</v>
      </c>
      <c r="GN132">
        <v>4.97</v>
      </c>
      <c r="GQ132" s="49">
        <v>44651</v>
      </c>
      <c r="GR132" s="67" t="s">
        <v>350</v>
      </c>
      <c r="GS132" s="140">
        <f>[1]!i_dq_close(GS$2,GQ132)</f>
        <v>21996.85</v>
      </c>
      <c r="GT132">
        <v>0.98160000000000003</v>
      </c>
      <c r="GV132"/>
      <c r="GW132" s="49">
        <v>44651</v>
      </c>
      <c r="GX132" s="21" t="s">
        <v>350</v>
      </c>
      <c r="GY132" s="140">
        <f>[1]!i_dq_close(GY$2,GW132)</f>
        <v>4571.2411000000002</v>
      </c>
      <c r="GZ132">
        <v>2.4752000000000001</v>
      </c>
      <c r="HC132" s="49">
        <v>44642</v>
      </c>
      <c r="HD132" s="21" t="s">
        <v>350</v>
      </c>
      <c r="HE132" s="140">
        <f>[1]!i_dq_close(HE$2,HC132)</f>
        <v>4603.8818000000001</v>
      </c>
      <c r="HF132">
        <v>5.4980000000000002</v>
      </c>
      <c r="HI132" s="49">
        <v>44616</v>
      </c>
      <c r="HJ132" s="141" t="s">
        <v>348</v>
      </c>
      <c r="HK132" s="140">
        <f>[1]!i_dq_close(HK$2,HI132)</f>
        <v>22901.56</v>
      </c>
      <c r="HL132">
        <v>0.95499999999999996</v>
      </c>
      <c r="HO132" s="49">
        <v>44558</v>
      </c>
      <c r="HP132" s="20" t="s">
        <v>336</v>
      </c>
      <c r="HQ132" s="140">
        <f>[1]!i_dq_close(HQ$2,HO132)</f>
        <v>5341.2038000000002</v>
      </c>
      <c r="HR132">
        <v>1.4437</v>
      </c>
      <c r="HS132" s="33"/>
      <c r="HU132" s="49"/>
      <c r="HV132" s="20"/>
      <c r="HW132" s="140"/>
      <c r="HY132" s="33"/>
      <c r="IA132" s="49"/>
      <c r="IB132" s="20"/>
      <c r="IC132" s="140"/>
      <c r="IE132" s="33"/>
      <c r="IG132" s="49"/>
      <c r="IH132" s="20"/>
      <c r="II132" s="140"/>
      <c r="IK132" s="33"/>
      <c r="IM132" s="49"/>
      <c r="IN132" s="20"/>
      <c r="IO132" s="140"/>
      <c r="IQ132" s="33"/>
      <c r="IS132" s="49"/>
      <c r="IT132" s="20"/>
      <c r="IU132" s="140"/>
      <c r="IW132" s="33"/>
      <c r="IY132" s="49"/>
      <c r="IZ132" s="20"/>
      <c r="JA132" s="140"/>
      <c r="JC132" s="33"/>
      <c r="JE132" s="49"/>
      <c r="JF132" s="20"/>
      <c r="JG132" s="140"/>
      <c r="JI132" s="33"/>
      <c r="JK132" s="49"/>
      <c r="JL132" s="21"/>
      <c r="JM132" s="140"/>
      <c r="JQ132" s="49"/>
      <c r="JR132" s="21"/>
      <c r="JS132" s="140"/>
      <c r="KC132" s="49"/>
      <c r="KD132" s="21"/>
      <c r="KE132" s="140"/>
      <c r="KI132" s="49"/>
      <c r="KJ132" s="21"/>
      <c r="KK132" s="140"/>
      <c r="KO132" s="49"/>
      <c r="KP132" s="21"/>
      <c r="KQ132" s="140"/>
      <c r="KU132" s="49"/>
      <c r="KV132" s="21"/>
      <c r="KW132" s="140"/>
    </row>
    <row r="133" spans="1:309">
      <c r="A133" s="52">
        <v>44053</v>
      </c>
      <c r="B133" s="52" t="s">
        <v>339</v>
      </c>
      <c r="C133" s="262">
        <f>[1]!i_dq_close(C$2,A133)</f>
        <v>5059.6338999999998</v>
      </c>
      <c r="D133" s="263">
        <v>1.452</v>
      </c>
      <c r="E133" s="263"/>
      <c r="G133" s="49">
        <v>44720</v>
      </c>
      <c r="H133" s="28" t="s">
        <v>570</v>
      </c>
      <c r="I133" s="140">
        <f>[1]!i_dq_close(I$2,G133)</f>
        <v>0</v>
      </c>
      <c r="J133">
        <v>0.92200000000000004</v>
      </c>
      <c r="AI133" s="45"/>
      <c r="AK133" s="49">
        <v>44967</v>
      </c>
      <c r="AL133" s="21" t="s">
        <v>1632</v>
      </c>
      <c r="AM133" s="140">
        <f>[1]!i_dq_close(AM$2,AK133)</f>
        <v>4478.2692999999999</v>
      </c>
      <c r="AN133">
        <v>1.0449999999999999</v>
      </c>
      <c r="AQ133" s="49">
        <v>44956</v>
      </c>
      <c r="AR133" s="21" t="s">
        <v>1626</v>
      </c>
      <c r="AS133" s="140">
        <f>[1]!i_dq_close(AS$2,AQ133)</f>
        <v>4545.9003000000002</v>
      </c>
      <c r="AT133">
        <v>1.9448000000000001</v>
      </c>
      <c r="AW133" s="49">
        <v>44944</v>
      </c>
      <c r="AX133" s="21" t="s">
        <v>1626</v>
      </c>
      <c r="AY133" s="140">
        <f>[1]!i_dq_close(AY$2,AW133)</f>
        <v>406.96390000000002</v>
      </c>
      <c r="AZ133">
        <v>0.98399999999999999</v>
      </c>
      <c r="BC133" s="49">
        <v>44944</v>
      </c>
      <c r="BD133" s="21" t="s">
        <v>1626</v>
      </c>
      <c r="BE133" s="140">
        <f>[1]!i_dq_close(BE$2,BC133)</f>
        <v>4464.3689999999997</v>
      </c>
      <c r="BF133">
        <v>1.0302</v>
      </c>
      <c r="BI133" s="49">
        <v>44929</v>
      </c>
      <c r="BJ133" s="21" t="s">
        <v>1626</v>
      </c>
      <c r="BK133" s="140">
        <f>[1]!i_dq_close(BK$2,BI133)</f>
        <v>4232.5133999999998</v>
      </c>
      <c r="BL133">
        <v>2.15</v>
      </c>
      <c r="BO133" s="49">
        <v>44922</v>
      </c>
      <c r="BP133" s="21" t="s">
        <v>1624</v>
      </c>
      <c r="BQ133" s="140">
        <f>[1]!i_dq_close(BQ$2,BO133)</f>
        <v>4219.6733999999997</v>
      </c>
      <c r="BR133">
        <v>1.6020000000000001</v>
      </c>
      <c r="BU133" s="49">
        <v>44918</v>
      </c>
      <c r="BV133" s="21" t="s">
        <v>1624</v>
      </c>
      <c r="BW133" s="140">
        <f>[1]!i_dq_close(BW$2,BU133)</f>
        <v>388.46080000000001</v>
      </c>
      <c r="BX133">
        <v>1.0483</v>
      </c>
      <c r="CA133" s="49">
        <v>44916</v>
      </c>
      <c r="CB133" s="21" t="s">
        <v>1624</v>
      </c>
      <c r="CC133" s="140">
        <f>[1]!i_dq_close(CC$2,CA133)</f>
        <v>4166.0241999999998</v>
      </c>
      <c r="CD133">
        <v>1.1160000000000001</v>
      </c>
      <c r="CE133">
        <f>2733367.23</f>
        <v>2733367.23</v>
      </c>
      <c r="CG133" s="49">
        <v>44895</v>
      </c>
      <c r="CH133" s="21" t="s">
        <v>1630</v>
      </c>
      <c r="CI133" s="140">
        <f>[1]!i_dq_close(CI$2,CG133)</f>
        <v>4239.9952000000003</v>
      </c>
      <c r="CJ133">
        <v>1.4532</v>
      </c>
      <c r="CM133" s="49">
        <v>44883</v>
      </c>
      <c r="CN133" s="21" t="s">
        <v>1630</v>
      </c>
      <c r="CO133" s="140">
        <f>[1]!i_dq_close(CO$2,CM133)</f>
        <v>17992.54</v>
      </c>
      <c r="CP133">
        <v>1.02</v>
      </c>
      <c r="CS133" s="49">
        <v>44867</v>
      </c>
      <c r="CT133" s="21" t="s">
        <v>1630</v>
      </c>
      <c r="CU133" s="140">
        <f>[1]!i_dq_close(CU$2,CS133)</f>
        <v>403.73329999999999</v>
      </c>
      <c r="CV133">
        <v>1.0289999999999999</v>
      </c>
      <c r="CY133" s="49">
        <v>44861</v>
      </c>
      <c r="CZ133" s="21" t="s">
        <v>1621</v>
      </c>
      <c r="DA133" s="140">
        <f>[1]!i_dq_close(DA$2,CY133)</f>
        <v>4024.5419999999999</v>
      </c>
      <c r="DB133">
        <v>4.9726999999999997</v>
      </c>
      <c r="DE133" s="49">
        <v>44847</v>
      </c>
      <c r="DF133" s="21" t="s">
        <v>1621</v>
      </c>
      <c r="DG133" s="140">
        <f>[1]!i_dq_close(DG$2,DE133)</f>
        <v>4100.1144000000004</v>
      </c>
      <c r="DH133">
        <v>3.3719999999999999</v>
      </c>
      <c r="DK133" s="49">
        <v>44846</v>
      </c>
      <c r="DL133" s="21" t="s">
        <v>1621</v>
      </c>
      <c r="DM133" s="140">
        <f>[1]!i_dq_close(DM$2,DK133)</f>
        <v>4124.1724000000004</v>
      </c>
      <c r="DN133">
        <v>2.8313999999999999</v>
      </c>
      <c r="DQ133" s="49">
        <v>44844</v>
      </c>
      <c r="DR133" s="21" t="s">
        <v>341</v>
      </c>
      <c r="DS133" s="140">
        <f>[1]!i_dq_close(DS$2,DQ133)</f>
        <v>400.63830000000002</v>
      </c>
      <c r="DT133">
        <v>1.9017999999999999</v>
      </c>
      <c r="DW133" s="49">
        <v>44833</v>
      </c>
      <c r="DX133" s="21" t="s">
        <v>1622</v>
      </c>
      <c r="DY133" s="140">
        <f>[1]!i_dq_close(DY$2,DW133)</f>
        <v>17165.87</v>
      </c>
      <c r="DZ133">
        <v>2.3849999999999998</v>
      </c>
      <c r="EC133" s="49">
        <v>44805</v>
      </c>
      <c r="ED133" s="21" t="s">
        <v>340</v>
      </c>
      <c r="EE133" s="140">
        <f>[1]!i_dq_close(EE$2,EC133)</f>
        <v>4390.4089999999997</v>
      </c>
      <c r="EF133">
        <v>1.351</v>
      </c>
      <c r="EI133" s="49">
        <v>44784</v>
      </c>
      <c r="EJ133" s="21" t="s">
        <v>1623</v>
      </c>
      <c r="EK133" s="140">
        <f>[1]!i_dq_close(EK$2,EI133)</f>
        <v>20082.43</v>
      </c>
      <c r="EL133">
        <v>1.881</v>
      </c>
      <c r="EO133" s="49">
        <v>44755</v>
      </c>
      <c r="EP133" s="28" t="s">
        <v>638</v>
      </c>
      <c r="EQ133" s="140">
        <f>[1]!i_dq_close(EQ$2,EO133)</f>
        <v>4642.2451000000001</v>
      </c>
      <c r="ER133">
        <v>1.0720000000000001</v>
      </c>
      <c r="EU133" s="49">
        <v>44747</v>
      </c>
      <c r="EV133" s="28" t="s">
        <v>638</v>
      </c>
      <c r="EW133" s="140">
        <f>[1]!i_dq_close(EW$2,EU133)</f>
        <v>4822.6611999999996</v>
      </c>
      <c r="EX133">
        <v>1.0101</v>
      </c>
      <c r="FA133" s="49">
        <v>44743</v>
      </c>
      <c r="FB133" s="28" t="s">
        <v>638</v>
      </c>
      <c r="FC133" s="140">
        <f>[1]!i_dq_close(FC$2,FA133)</f>
        <v>4791.0388999999996</v>
      </c>
      <c r="FD133">
        <v>0.93200000000000005</v>
      </c>
      <c r="FG133" s="49">
        <v>44740</v>
      </c>
      <c r="FH133" s="28" t="s">
        <v>570</v>
      </c>
      <c r="FI133" s="140">
        <f>[1]!i_dq_close(FI$2,FG133)</f>
        <v>4821.6458000000002</v>
      </c>
      <c r="FJ133">
        <v>1.0978000000000001</v>
      </c>
      <c r="FM133" s="49">
        <v>44736</v>
      </c>
      <c r="FN133" s="28" t="s">
        <v>570</v>
      </c>
      <c r="FO133" s="140">
        <f>[1]!i_dq_close(FO$2,FM133)</f>
        <v>4719.8293000000003</v>
      </c>
      <c r="FP133">
        <v>1.3263</v>
      </c>
      <c r="FS133" s="49">
        <v>44732</v>
      </c>
      <c r="FT133" s="28" t="s">
        <v>570</v>
      </c>
      <c r="FU133" s="140">
        <f>[1]!i_dq_close(FU$2,FS133)</f>
        <v>412.0419</v>
      </c>
      <c r="FV133">
        <v>1.3131999999999999</v>
      </c>
      <c r="FY133" s="49">
        <v>44694</v>
      </c>
      <c r="FZ133" s="28" t="s">
        <v>353</v>
      </c>
      <c r="GA133" s="140">
        <f>[1]!i_dq_close(GA$2,FY133)</f>
        <v>4286.9710999999998</v>
      </c>
      <c r="GB133">
        <v>1.3655999999999999</v>
      </c>
      <c r="GE133" s="49">
        <v>44694</v>
      </c>
      <c r="GF133" s="28" t="s">
        <v>353</v>
      </c>
      <c r="GG133" s="140">
        <f>[1]!i_dq_close(GG$2,GE133)</f>
        <v>2941.3496</v>
      </c>
      <c r="GH133">
        <v>0.91239999999999999</v>
      </c>
      <c r="GK133" s="49">
        <v>44670</v>
      </c>
      <c r="GL133" s="28" t="s">
        <v>351</v>
      </c>
      <c r="GM133" s="140">
        <f>[1]!i_dq_close(GM$2,GK133)</f>
        <v>4458.6772000000001</v>
      </c>
      <c r="GN133">
        <v>4.9649999999999999</v>
      </c>
      <c r="GQ133" s="49">
        <v>44652</v>
      </c>
      <c r="GR133" s="67" t="s">
        <v>351</v>
      </c>
      <c r="GS133" s="140">
        <f>[1]!i_dq_close(GS$2,GQ133)</f>
        <v>22039.55</v>
      </c>
      <c r="GT133">
        <v>0.99050000000000005</v>
      </c>
      <c r="GV133"/>
      <c r="GW133" s="49">
        <v>44652</v>
      </c>
      <c r="GX133" s="21" t="s">
        <v>351</v>
      </c>
      <c r="GY133" s="140">
        <f>[1]!i_dq_close(GY$2,GW133)</f>
        <v>4622.1410999999998</v>
      </c>
      <c r="GZ133">
        <v>2.4782000000000002</v>
      </c>
      <c r="HC133" s="49">
        <v>44643</v>
      </c>
      <c r="HD133" s="21" t="s">
        <v>350</v>
      </c>
      <c r="HE133" s="140">
        <f>[1]!i_dq_close(HE$2,HC133)</f>
        <v>4628.2852999999996</v>
      </c>
      <c r="HF133">
        <v>5.5449999999999999</v>
      </c>
      <c r="HI133" s="49">
        <v>44617</v>
      </c>
      <c r="HJ133" s="141" t="s">
        <v>348</v>
      </c>
      <c r="HK133" s="140">
        <f>[1]!i_dq_close(HK$2,HI133)</f>
        <v>22767.18</v>
      </c>
      <c r="HL133">
        <v>0.95</v>
      </c>
      <c r="HO133" s="49">
        <v>44559</v>
      </c>
      <c r="HP133" s="20" t="s">
        <v>336</v>
      </c>
      <c r="HQ133" s="140">
        <f>[1]!i_dq_close(HQ$2,HO133)</f>
        <v>5275.0168999999996</v>
      </c>
      <c r="HR133">
        <v>1.4297</v>
      </c>
      <c r="HS133" s="33"/>
      <c r="HU133" s="49"/>
      <c r="HV133" s="20"/>
      <c r="HW133" s="140"/>
      <c r="HY133" s="33"/>
      <c r="IA133" s="49"/>
      <c r="IB133" s="20"/>
      <c r="IC133" s="140"/>
      <c r="IE133" s="33"/>
      <c r="IG133" s="49"/>
      <c r="IH133" s="20"/>
      <c r="II133" s="140"/>
      <c r="IK133" s="33"/>
      <c r="IM133" s="49"/>
      <c r="IN133" s="20"/>
      <c r="IO133" s="140"/>
      <c r="IQ133" s="33"/>
      <c r="IS133" s="49"/>
      <c r="IT133" s="20"/>
      <c r="IU133" s="140"/>
      <c r="IW133" s="33"/>
      <c r="IY133" s="49"/>
      <c r="IZ133" s="20"/>
      <c r="JA133" s="140"/>
      <c r="JC133" s="33"/>
      <c r="JE133" s="49"/>
      <c r="JF133" s="20"/>
      <c r="JG133" s="140"/>
      <c r="JI133" s="33"/>
      <c r="JK133" s="49"/>
      <c r="JL133" s="21"/>
      <c r="JM133" s="140"/>
      <c r="JQ133" s="49"/>
      <c r="JR133" s="21"/>
      <c r="JS133" s="140"/>
      <c r="KC133" s="49"/>
      <c r="KD133" s="21"/>
      <c r="KE133" s="140"/>
      <c r="KI133" s="49"/>
      <c r="KJ133" s="21"/>
      <c r="KK133" s="140"/>
      <c r="KO133" s="49"/>
      <c r="KP133" s="21"/>
      <c r="KQ133" s="140"/>
    </row>
    <row r="134" spans="1:309">
      <c r="A134" s="52">
        <v>44054</v>
      </c>
      <c r="B134" s="52" t="s">
        <v>339</v>
      </c>
      <c r="C134" s="262">
        <f>[1]!i_dq_close(C$2,A134)</f>
        <v>5001.5668999999998</v>
      </c>
      <c r="D134" s="263">
        <v>1.452</v>
      </c>
      <c r="E134" s="263"/>
      <c r="G134" s="49">
        <v>44721</v>
      </c>
      <c r="H134" s="28" t="s">
        <v>570</v>
      </c>
      <c r="I134" s="140">
        <f>[1]!i_dq_close(I$2,G134)</f>
        <v>0</v>
      </c>
      <c r="J134">
        <v>0.90800000000000003</v>
      </c>
      <c r="AI134" s="45"/>
      <c r="AQ134" s="49">
        <v>44957</v>
      </c>
      <c r="AR134" s="21" t="s">
        <v>1626</v>
      </c>
      <c r="AS134" s="140">
        <f>[1]!i_dq_close(AS$2,AQ134)</f>
        <v>4510.9566999999997</v>
      </c>
      <c r="AT134">
        <v>1.9339</v>
      </c>
      <c r="AW134" s="49">
        <v>44945</v>
      </c>
      <c r="AX134" s="21" t="s">
        <v>1626</v>
      </c>
      <c r="AY134" s="140">
        <f>[1]!i_dq_close(AY$2,AW134)</f>
        <v>407.99040000000002</v>
      </c>
      <c r="AZ134">
        <v>0.98760000000000003</v>
      </c>
      <c r="BC134" s="49">
        <v>44945</v>
      </c>
      <c r="BD134" s="21" t="s">
        <v>1626</v>
      </c>
      <c r="BE134" s="140">
        <f>[1]!i_dq_close(BE$2,BC134)</f>
        <v>4494.8031000000001</v>
      </c>
      <c r="BF134">
        <v>1.0330999999999999</v>
      </c>
      <c r="BI134" s="49">
        <v>44930</v>
      </c>
      <c r="BJ134" s="21" t="s">
        <v>1626</v>
      </c>
      <c r="BK134" s="140">
        <f>[1]!i_dq_close(BK$2,BI134)</f>
        <v>4235.9718999999996</v>
      </c>
      <c r="BL134">
        <v>2.1549999999999998</v>
      </c>
      <c r="BO134" s="49">
        <v>44923</v>
      </c>
      <c r="BP134" s="21" t="s">
        <v>1624</v>
      </c>
      <c r="BQ134" s="140">
        <f>[1]!i_dq_close(BQ$2,BO134)</f>
        <v>4201.9503000000004</v>
      </c>
      <c r="BR134">
        <v>1.6</v>
      </c>
      <c r="BU134" s="49">
        <v>44921</v>
      </c>
      <c r="BV134" s="21" t="s">
        <v>1624</v>
      </c>
      <c r="BW134" s="140">
        <f>[1]!i_dq_close(BW$2,BU134)</f>
        <v>391.34140000000002</v>
      </c>
      <c r="BX134">
        <v>1.0646</v>
      </c>
      <c r="CA134" s="49">
        <v>44917</v>
      </c>
      <c r="CB134" s="21" t="s">
        <v>1624</v>
      </c>
      <c r="CC134" s="140">
        <f>[1]!i_dq_close(CC$2,CA134)</f>
        <v>4158.2915000000003</v>
      </c>
      <c r="CD134">
        <v>1.115</v>
      </c>
      <c r="CG134" s="49">
        <v>44896</v>
      </c>
      <c r="CH134" s="21" t="s">
        <v>336</v>
      </c>
      <c r="CI134" s="140">
        <f>[1]!i_dq_close(CI$2,CG134)</f>
        <v>4279.3801999999996</v>
      </c>
      <c r="CJ134">
        <v>1.4683999999999999</v>
      </c>
      <c r="CM134" s="49">
        <v>44886</v>
      </c>
      <c r="CN134" s="21" t="s">
        <v>1630</v>
      </c>
      <c r="CO134" s="140">
        <f>[1]!i_dq_close(CO$2,CM134)</f>
        <v>17655.91</v>
      </c>
      <c r="CP134">
        <v>1.0109999999999999</v>
      </c>
      <c r="CS134" s="49">
        <v>44868</v>
      </c>
      <c r="CT134" s="21" t="s">
        <v>1630</v>
      </c>
      <c r="CU134" s="140">
        <f>[1]!i_dq_close(CU$2,CS134)</f>
        <v>403.70890000000003</v>
      </c>
      <c r="CV134">
        <v>1.034</v>
      </c>
      <c r="CY134" s="49">
        <v>44862</v>
      </c>
      <c r="CZ134" s="21" t="s">
        <v>1621</v>
      </c>
      <c r="DA134" s="140">
        <f>[1]!i_dq_close(DA$2,CY134)</f>
        <v>3918.9967999999999</v>
      </c>
      <c r="DB134">
        <v>4.8605</v>
      </c>
      <c r="DE134" s="49">
        <v>44848</v>
      </c>
      <c r="DF134" s="21" t="s">
        <v>1621</v>
      </c>
      <c r="DG134" s="140">
        <f>[1]!i_dq_close(DG$2,DE134)</f>
        <v>4198.8639999999996</v>
      </c>
      <c r="DH134">
        <v>3.4220000000000002</v>
      </c>
      <c r="DK134" s="49">
        <v>44847</v>
      </c>
      <c r="DL134" s="21" t="s">
        <v>1621</v>
      </c>
      <c r="DM134" s="140">
        <f>[1]!i_dq_close(DM$2,DK134)</f>
        <v>4100.1144000000004</v>
      </c>
      <c r="DN134">
        <v>2.8443000000000001</v>
      </c>
      <c r="DQ134" s="49">
        <v>44845</v>
      </c>
      <c r="DR134" s="21" t="s">
        <v>1621</v>
      </c>
      <c r="DS134" s="140">
        <f>[1]!i_dq_close(DS$2,DQ134)</f>
        <v>402.37360000000001</v>
      </c>
      <c r="DT134">
        <v>1.9077</v>
      </c>
      <c r="DW134" s="49">
        <v>44834</v>
      </c>
      <c r="DX134" s="21" t="s">
        <v>1622</v>
      </c>
      <c r="DY134" s="140">
        <f>[1]!i_dq_close(DY$2,DW134)</f>
        <v>17222.830000000002</v>
      </c>
      <c r="DZ134">
        <v>2.375</v>
      </c>
      <c r="EC134" s="49">
        <v>44806</v>
      </c>
      <c r="ED134" s="21" t="s">
        <v>1622</v>
      </c>
      <c r="EE134" s="140">
        <f>[1]!i_dq_close(EE$2,EC134)</f>
        <v>4378.0162</v>
      </c>
      <c r="EF134">
        <v>1.3580000000000001</v>
      </c>
      <c r="EI134" s="49">
        <v>44785</v>
      </c>
      <c r="EJ134" s="21" t="s">
        <v>1623</v>
      </c>
      <c r="EK134" s="140">
        <f>[1]!i_dq_close(EK$2,EI134)</f>
        <v>20175.62</v>
      </c>
      <c r="EL134">
        <v>1.881</v>
      </c>
      <c r="EO134" s="49">
        <v>44756</v>
      </c>
      <c r="EP134" s="28" t="s">
        <v>638</v>
      </c>
      <c r="EQ134" s="140">
        <f>[1]!i_dq_close(EQ$2,EO134)</f>
        <v>4648.7920999999997</v>
      </c>
      <c r="ER134">
        <v>1.1120000000000001</v>
      </c>
      <c r="EU134" s="49">
        <v>44748</v>
      </c>
      <c r="EV134" s="28" t="s">
        <v>638</v>
      </c>
      <c r="EW134" s="140">
        <f>[1]!i_dq_close(EW$2,EU134)</f>
        <v>4752.6044000000002</v>
      </c>
      <c r="EX134">
        <v>1.0036</v>
      </c>
      <c r="FA134" s="49">
        <v>44746</v>
      </c>
      <c r="FB134" s="28" t="s">
        <v>638</v>
      </c>
      <c r="FC134" s="140">
        <f>[1]!i_dq_close(FC$2,FA134)</f>
        <v>4830.0244000000002</v>
      </c>
      <c r="FD134">
        <v>0.93700000000000006</v>
      </c>
      <c r="FG134" s="49">
        <v>44741</v>
      </c>
      <c r="FH134" s="28" t="s">
        <v>570</v>
      </c>
      <c r="FI134" s="140">
        <f>[1]!i_dq_close(FI$2,FG134)</f>
        <v>4742.5883999999996</v>
      </c>
      <c r="FJ134">
        <v>1.0646</v>
      </c>
      <c r="FM134" s="49">
        <v>44739</v>
      </c>
      <c r="FN134" s="28" t="s">
        <v>570</v>
      </c>
      <c r="FO134" s="140">
        <f>[1]!i_dq_close(FO$2,FM134)</f>
        <v>4767.2349000000004</v>
      </c>
      <c r="FP134">
        <v>1.3360000000000001</v>
      </c>
      <c r="FS134" s="49">
        <v>44733</v>
      </c>
      <c r="FT134" s="28" t="s">
        <v>570</v>
      </c>
      <c r="FU134" s="140">
        <f>[1]!i_dq_close(FU$2,FS134)</f>
        <v>410.82319999999999</v>
      </c>
      <c r="FV134">
        <v>1.2888999999999999</v>
      </c>
      <c r="FY134" s="49">
        <v>44697</v>
      </c>
      <c r="FZ134" s="28" t="s">
        <v>353</v>
      </c>
      <c r="GA134" s="140">
        <f>[1]!i_dq_close(GA$2,FY134)</f>
        <v>4259.6260000000002</v>
      </c>
      <c r="GB134">
        <v>1.3633</v>
      </c>
      <c r="GE134" s="49">
        <v>44697</v>
      </c>
      <c r="GF134" s="28" t="s">
        <v>353</v>
      </c>
      <c r="GG134" s="140">
        <f>[1]!i_dq_close(GG$2,GE134)</f>
        <v>2934.3215</v>
      </c>
      <c r="GH134">
        <v>0.91320000000000001</v>
      </c>
      <c r="GK134" s="49">
        <v>44671</v>
      </c>
      <c r="GL134" s="28" t="s">
        <v>351</v>
      </c>
      <c r="GM134" s="140">
        <f>[1]!i_dq_close(GM$2,GK134)</f>
        <v>4382.4022000000004</v>
      </c>
      <c r="GN134">
        <v>4.9400000000000004</v>
      </c>
      <c r="GQ134" s="49">
        <v>44657</v>
      </c>
      <c r="GR134" s="67" t="s">
        <v>351</v>
      </c>
      <c r="GS134" s="140">
        <f>[1]!i_dq_close(GS$2,GQ134)</f>
        <v>22080.52</v>
      </c>
      <c r="GT134">
        <v>1.0155000000000001</v>
      </c>
      <c r="GV134"/>
      <c r="GW134" s="49">
        <v>44657</v>
      </c>
      <c r="GX134" s="21" t="s">
        <v>351</v>
      </c>
      <c r="GY134" s="140">
        <f>[1]!i_dq_close(GY$2,GW134)</f>
        <v>4610.6980999999996</v>
      </c>
      <c r="GZ134">
        <v>2.4706999999999999</v>
      </c>
      <c r="HC134" s="49">
        <v>44644</v>
      </c>
      <c r="HD134" s="21" t="s">
        <v>350</v>
      </c>
      <c r="HE134" s="140">
        <f>[1]!i_dq_close(HE$2,HC134)</f>
        <v>4598.1666999999998</v>
      </c>
      <c r="HF134">
        <v>5.5110000000000001</v>
      </c>
      <c r="HI134" s="49">
        <v>44620</v>
      </c>
      <c r="HJ134" s="141" t="s">
        <v>348</v>
      </c>
      <c r="HK134" s="140">
        <f>[1]!i_dq_close(HK$2,HI134)</f>
        <v>22713.02</v>
      </c>
      <c r="HL134">
        <v>0.95799999999999996</v>
      </c>
      <c r="HO134" s="49">
        <v>44560</v>
      </c>
      <c r="HP134" s="20" t="s">
        <v>336</v>
      </c>
      <c r="HQ134" s="140">
        <f>[1]!i_dq_close(HQ$2,HO134)</f>
        <v>5317.2741999999998</v>
      </c>
      <c r="HR134">
        <v>1.4531000000000001</v>
      </c>
      <c r="HS134" s="33"/>
      <c r="HU134" s="49"/>
      <c r="HV134" s="20"/>
      <c r="HW134" s="140"/>
      <c r="HY134" s="33"/>
      <c r="IA134" s="49"/>
      <c r="IB134" s="20"/>
      <c r="IC134" s="140"/>
      <c r="IE134" s="33"/>
      <c r="IG134" s="49"/>
      <c r="IH134" s="20"/>
      <c r="II134" s="140"/>
      <c r="IK134" s="33"/>
      <c r="IM134" s="49"/>
      <c r="IN134" s="20"/>
      <c r="IO134" s="140"/>
      <c r="IQ134" s="33"/>
      <c r="IS134" s="49"/>
      <c r="IT134" s="20"/>
      <c r="IU134" s="140"/>
      <c r="IW134" s="33"/>
      <c r="IY134" s="49"/>
      <c r="IZ134" s="20"/>
      <c r="JA134" s="140"/>
      <c r="JC134" s="33"/>
      <c r="JE134" s="49"/>
      <c r="JF134" s="20"/>
      <c r="JG134" s="140"/>
      <c r="JI134" s="33"/>
      <c r="JK134" s="49"/>
      <c r="JL134" s="21"/>
      <c r="JM134" s="140"/>
      <c r="JQ134" s="49"/>
      <c r="JR134" s="21"/>
      <c r="JS134" s="140"/>
      <c r="KC134" s="49"/>
      <c r="KD134" s="21"/>
      <c r="KE134" s="140"/>
      <c r="KI134" s="49"/>
      <c r="KJ134" s="21"/>
      <c r="KK134" s="140"/>
      <c r="KO134" s="49"/>
      <c r="KP134" s="21"/>
      <c r="KQ134" s="140"/>
    </row>
    <row r="135" spans="1:309">
      <c r="A135" s="52">
        <v>44055</v>
      </c>
      <c r="B135" s="52" t="s">
        <v>339</v>
      </c>
      <c r="C135" s="262">
        <f>[1]!i_dq_close(C$2,A135)</f>
        <v>4960.5060999999996</v>
      </c>
      <c r="D135" s="263">
        <v>1.444</v>
      </c>
      <c r="E135" s="263"/>
      <c r="G135" s="49">
        <v>44722</v>
      </c>
      <c r="H135" s="28" t="s">
        <v>570</v>
      </c>
      <c r="I135" s="140">
        <f>[1]!i_dq_close(I$2,G135)</f>
        <v>0</v>
      </c>
      <c r="J135">
        <v>0.94499999999999995</v>
      </c>
      <c r="AI135" s="45"/>
      <c r="AQ135" s="49">
        <v>44958</v>
      </c>
      <c r="AR135" s="21" t="s">
        <v>348</v>
      </c>
      <c r="AS135" s="140">
        <f>[1]!i_dq_close(AS$2,AQ135)</f>
        <v>4556.5766999999996</v>
      </c>
      <c r="AT135">
        <v>1.9452</v>
      </c>
      <c r="AW135" s="49">
        <v>44946</v>
      </c>
      <c r="AX135" s="21" t="s">
        <v>1626</v>
      </c>
      <c r="AY135" s="140">
        <f>[1]!i_dq_close(AY$2,AW135)</f>
        <v>410.12950000000001</v>
      </c>
      <c r="AZ135">
        <v>0.99109999999999998</v>
      </c>
      <c r="BC135" s="49">
        <v>44946</v>
      </c>
      <c r="BD135" s="21" t="s">
        <v>1626</v>
      </c>
      <c r="BE135" s="140">
        <f>[1]!i_dq_close(BE$2,BC135)</f>
        <v>4524.0456999999997</v>
      </c>
      <c r="BF135">
        <v>1.0365</v>
      </c>
      <c r="BI135" s="49">
        <v>44931</v>
      </c>
      <c r="BJ135" s="21" t="s">
        <v>1626</v>
      </c>
      <c r="BK135" s="140">
        <f>[1]!i_dq_close(BK$2,BI135)</f>
        <v>4307.7605999999996</v>
      </c>
      <c r="BL135">
        <v>2.1680000000000001</v>
      </c>
      <c r="BO135" s="49">
        <v>44924</v>
      </c>
      <c r="BP135" s="21" t="s">
        <v>1624</v>
      </c>
      <c r="BQ135" s="140">
        <f>[1]!i_dq_close(BQ$2,BO135)</f>
        <v>4189.3071</v>
      </c>
      <c r="BR135">
        <v>1.6</v>
      </c>
      <c r="BU135" s="49">
        <v>44922</v>
      </c>
      <c r="BV135" s="21" t="s">
        <v>1624</v>
      </c>
      <c r="BW135" s="140">
        <f>[1]!i_dq_close(BW$2,BU135)</f>
        <v>394.88200000000001</v>
      </c>
      <c r="BX135">
        <v>1.0811999999999999</v>
      </c>
      <c r="CA135" s="49">
        <v>44918</v>
      </c>
      <c r="CB135" s="21" t="s">
        <v>1624</v>
      </c>
      <c r="CC135" s="140">
        <f>[1]!i_dq_close(CC$2,CA135)</f>
        <v>4149.107</v>
      </c>
      <c r="CD135">
        <v>1.117</v>
      </c>
      <c r="CG135" s="49">
        <v>44897</v>
      </c>
      <c r="CH135" s="21" t="s">
        <v>1624</v>
      </c>
      <c r="CI135" s="140">
        <f>[1]!i_dq_close(CI$2,CG135)</f>
        <v>4256.7224999999999</v>
      </c>
      <c r="CJ135">
        <v>1.4723999999999999</v>
      </c>
      <c r="CM135" s="49">
        <v>44887</v>
      </c>
      <c r="CN135" s="21" t="s">
        <v>1630</v>
      </c>
      <c r="CO135" s="140">
        <f>[1]!i_dq_close(CO$2,CM135)</f>
        <v>17424.41</v>
      </c>
      <c r="CP135">
        <v>1.012</v>
      </c>
      <c r="CS135" s="49">
        <v>44869</v>
      </c>
      <c r="CT135" s="21" t="s">
        <v>1630</v>
      </c>
      <c r="CU135" s="140">
        <f>[1]!i_dq_close(CU$2,CS135)</f>
        <v>408.81290000000001</v>
      </c>
      <c r="CV135">
        <v>1.0469999999999999</v>
      </c>
      <c r="CY135" s="49">
        <v>44865</v>
      </c>
      <c r="CZ135" s="21" t="s">
        <v>1621</v>
      </c>
      <c r="DA135" s="140">
        <f>[1]!i_dq_close(DA$2,CY135)</f>
        <v>3896.8741</v>
      </c>
      <c r="DB135">
        <v>4.8536999999999999</v>
      </c>
      <c r="DE135" s="49">
        <v>44851</v>
      </c>
      <c r="DF135" s="21" t="s">
        <v>1621</v>
      </c>
      <c r="DG135" s="140">
        <f>[1]!i_dq_close(DG$2,DE135)</f>
        <v>4209.5830999999998</v>
      </c>
      <c r="DH135">
        <v>3.4129999999999998</v>
      </c>
      <c r="DK135" s="49">
        <v>44848</v>
      </c>
      <c r="DL135" s="21" t="s">
        <v>1621</v>
      </c>
      <c r="DM135" s="140">
        <f>[1]!i_dq_close(DM$2,DK135)</f>
        <v>4198.8639999999996</v>
      </c>
      <c r="DN135">
        <v>2.8603999999999998</v>
      </c>
      <c r="DQ135" s="49">
        <v>44846</v>
      </c>
      <c r="DR135" s="21" t="s">
        <v>1621</v>
      </c>
      <c r="DS135" s="140">
        <f>[1]!i_dq_close(DS$2,DQ135)</f>
        <v>406.83550000000002</v>
      </c>
      <c r="DT135">
        <v>1.9360999999999999</v>
      </c>
      <c r="DW135" s="49">
        <v>44844</v>
      </c>
      <c r="DX135" s="21" t="s">
        <v>341</v>
      </c>
      <c r="DY135" s="140">
        <f>[1]!i_dq_close(DY$2,DW135)</f>
        <v>17216.66</v>
      </c>
      <c r="DZ135">
        <v>2.3530000000000002</v>
      </c>
      <c r="EC135" s="49">
        <v>44809</v>
      </c>
      <c r="ED135" s="21" t="s">
        <v>1622</v>
      </c>
      <c r="EE135" s="140">
        <f>[1]!i_dq_close(EE$2,EC135)</f>
        <v>4377.2466999999997</v>
      </c>
      <c r="EF135">
        <v>1.355</v>
      </c>
      <c r="EI135" s="49">
        <v>44788</v>
      </c>
      <c r="EJ135" s="21" t="s">
        <v>1623</v>
      </c>
      <c r="EK135" s="140">
        <f>[1]!i_dq_close(EK$2,EI135)</f>
        <v>20040.86</v>
      </c>
      <c r="EL135">
        <v>1.88</v>
      </c>
      <c r="EO135" s="49">
        <v>44757</v>
      </c>
      <c r="EP135" s="28" t="s">
        <v>638</v>
      </c>
      <c r="EQ135" s="140">
        <f>[1]!i_dq_close(EQ$2,EO135)</f>
        <v>4569.973</v>
      </c>
      <c r="ER135">
        <v>1.117</v>
      </c>
      <c r="EU135" s="49">
        <v>44749</v>
      </c>
      <c r="EV135" s="28" t="s">
        <v>638</v>
      </c>
      <c r="EW135" s="140">
        <f>[1]!i_dq_close(EW$2,EU135)</f>
        <v>4774.6517999999996</v>
      </c>
      <c r="EX135">
        <v>1.0181</v>
      </c>
      <c r="FA135" s="49">
        <v>44747</v>
      </c>
      <c r="FB135" s="28" t="s">
        <v>638</v>
      </c>
      <c r="FC135" s="140">
        <f>[1]!i_dq_close(FC$2,FA135)</f>
        <v>4822.6611999999996</v>
      </c>
      <c r="FD135">
        <v>0.93200000000000005</v>
      </c>
      <c r="FG135" s="49">
        <v>44742</v>
      </c>
      <c r="FH135" s="28" t="s">
        <v>570</v>
      </c>
      <c r="FI135" s="140">
        <f>[1]!i_dq_close(FI$2,FG135)</f>
        <v>4808.7305999999999</v>
      </c>
      <c r="FJ135">
        <v>1.0766</v>
      </c>
      <c r="FM135" s="49">
        <v>44740</v>
      </c>
      <c r="FN135" s="28" t="s">
        <v>570</v>
      </c>
      <c r="FO135" s="140">
        <f>[1]!i_dq_close(FO$2,FM135)</f>
        <v>4821.6458000000002</v>
      </c>
      <c r="FP135">
        <v>1.3453999999999999</v>
      </c>
      <c r="FS135" s="49">
        <v>44734</v>
      </c>
      <c r="FT135" s="28" t="s">
        <v>570</v>
      </c>
      <c r="FU135" s="140">
        <f>[1]!i_dq_close(FU$2,FS135)</f>
        <v>410.21429999999998</v>
      </c>
      <c r="FV135">
        <v>1.292</v>
      </c>
      <c r="FY135" s="49">
        <v>44698</v>
      </c>
      <c r="FZ135" s="28" t="s">
        <v>353</v>
      </c>
      <c r="GA135" s="140">
        <f>[1]!i_dq_close(GA$2,FY135)</f>
        <v>4304.5832</v>
      </c>
      <c r="GB135">
        <v>1.3731</v>
      </c>
      <c r="GE135" s="49">
        <v>44698</v>
      </c>
      <c r="GF135" s="28" t="s">
        <v>353</v>
      </c>
      <c r="GG135" s="140">
        <f>[1]!i_dq_close(GG$2,GE135)</f>
        <v>2946.3856000000001</v>
      </c>
      <c r="GH135">
        <v>0.91369999999999996</v>
      </c>
      <c r="GK135" s="49">
        <v>44672</v>
      </c>
      <c r="GL135" s="28" t="s">
        <v>351</v>
      </c>
      <c r="GM135" s="140">
        <f>[1]!i_dq_close(GM$2,GK135)</f>
        <v>4286.4796999999999</v>
      </c>
      <c r="GN135">
        <v>4.9219999999999997</v>
      </c>
      <c r="GQ135" s="49">
        <v>44658</v>
      </c>
      <c r="GR135" s="67" t="s">
        <v>351</v>
      </c>
      <c r="GS135" s="140">
        <f>[1]!i_dq_close(GS$2,GQ135)</f>
        <v>21808.98</v>
      </c>
      <c r="GT135">
        <v>0.99980000000000002</v>
      </c>
      <c r="GV135"/>
      <c r="GW135" s="49">
        <v>44658</v>
      </c>
      <c r="GX135" s="21" t="s">
        <v>351</v>
      </c>
      <c r="GY135" s="140">
        <f>[1]!i_dq_close(GY$2,GW135)</f>
        <v>4542.1463999999996</v>
      </c>
      <c r="GZ135">
        <v>2.4552</v>
      </c>
      <c r="HC135" s="49">
        <v>44645</v>
      </c>
      <c r="HD135" s="21" t="s">
        <v>350</v>
      </c>
      <c r="HE135" s="140">
        <f>[1]!i_dq_close(HE$2,HC135)</f>
        <v>4521.9026000000003</v>
      </c>
      <c r="HF135">
        <v>5.4020000000000001</v>
      </c>
      <c r="HI135" s="49">
        <v>44621</v>
      </c>
      <c r="HJ135" s="141" t="s">
        <v>350</v>
      </c>
      <c r="HK135" s="140">
        <f>[1]!i_dq_close(HK$2,HI135)</f>
        <v>22761.71</v>
      </c>
      <c r="HL135">
        <v>0.96299999999999997</v>
      </c>
      <c r="HO135" s="49">
        <v>44561</v>
      </c>
      <c r="HP135" s="20" t="s">
        <v>336</v>
      </c>
      <c r="HQ135" s="140">
        <f>[1]!i_dq_close(HQ$2,HO135)</f>
        <v>5341.2200999999995</v>
      </c>
      <c r="HR135">
        <v>1.4457</v>
      </c>
      <c r="HS135" s="33"/>
      <c r="HU135" s="49"/>
      <c r="HV135" s="20"/>
      <c r="HW135" s="140"/>
      <c r="HY135" s="33"/>
      <c r="IA135" s="49"/>
      <c r="IB135" s="20"/>
      <c r="IC135" s="140"/>
      <c r="IE135" s="33"/>
      <c r="IG135" s="49"/>
      <c r="IH135" s="20"/>
      <c r="II135" s="140"/>
      <c r="IK135" s="33"/>
      <c r="IM135" s="49"/>
      <c r="IN135" s="20"/>
      <c r="IO135" s="140"/>
      <c r="IQ135" s="33"/>
      <c r="IS135" s="49"/>
      <c r="IT135" s="20"/>
      <c r="IU135" s="140"/>
      <c r="IW135" s="33"/>
      <c r="IY135" s="49"/>
      <c r="IZ135" s="20"/>
      <c r="JA135" s="140"/>
      <c r="JC135" s="33"/>
      <c r="JE135" s="49"/>
      <c r="JF135" s="20"/>
      <c r="JG135" s="140"/>
      <c r="JI135" s="33"/>
      <c r="JK135" s="49"/>
      <c r="JL135" s="21"/>
      <c r="JM135" s="140"/>
      <c r="JQ135" s="49"/>
      <c r="JR135" s="21"/>
      <c r="JS135" s="140"/>
      <c r="KC135" s="49"/>
      <c r="KD135" s="21"/>
      <c r="KE135" s="140"/>
      <c r="KI135" s="49"/>
      <c r="KJ135" s="21"/>
      <c r="KK135" s="140"/>
      <c r="KO135" s="49"/>
      <c r="KP135" s="21"/>
      <c r="KQ135" s="140"/>
    </row>
    <row r="136" spans="1:309">
      <c r="A136" s="52">
        <v>44056</v>
      </c>
      <c r="B136" s="52" t="s">
        <v>339</v>
      </c>
      <c r="C136" s="262">
        <f>[1]!i_dq_close(C$2,A136)</f>
        <v>4955.5137999999997</v>
      </c>
      <c r="D136" s="263">
        <v>1.4419999999999999</v>
      </c>
      <c r="E136" s="263"/>
      <c r="G136" s="49">
        <v>44725</v>
      </c>
      <c r="H136" s="28" t="s">
        <v>570</v>
      </c>
      <c r="I136" s="140">
        <f>[1]!i_dq_close(I$2,G136)</f>
        <v>0</v>
      </c>
      <c r="J136">
        <v>0.96599999999999997</v>
      </c>
      <c r="AI136" s="45"/>
      <c r="AQ136" s="49">
        <v>44959</v>
      </c>
      <c r="AR136" s="21" t="s">
        <v>1632</v>
      </c>
      <c r="AS136" s="140">
        <f>[1]!i_dq_close(AS$2,AQ136)</f>
        <v>4545.3834999999999</v>
      </c>
      <c r="AT136">
        <v>1.9534</v>
      </c>
      <c r="AW136" s="49">
        <v>44956</v>
      </c>
      <c r="AX136" s="21" t="s">
        <v>1626</v>
      </c>
      <c r="AY136" s="140">
        <f>[1]!i_dq_close(AY$2,AW136)</f>
        <v>410.59120000000001</v>
      </c>
      <c r="AZ136">
        <v>0.99570000000000003</v>
      </c>
      <c r="BC136" s="49">
        <v>44956</v>
      </c>
      <c r="BD136" s="21" t="s">
        <v>1626</v>
      </c>
      <c r="BE136" s="140">
        <f>[1]!i_dq_close(BE$2,BC136)</f>
        <v>4545.9003000000002</v>
      </c>
      <c r="BF136">
        <v>1.0381</v>
      </c>
      <c r="BI136" s="49">
        <v>44932</v>
      </c>
      <c r="BJ136" s="21" t="s">
        <v>1626</v>
      </c>
      <c r="BK136" s="140">
        <f>[1]!i_dq_close(BK$2,BI136)</f>
        <v>4318.1531000000004</v>
      </c>
      <c r="BL136">
        <v>2.2000000000000002</v>
      </c>
      <c r="BO136" s="49">
        <v>44925</v>
      </c>
      <c r="BP136" s="21" t="s">
        <v>1624</v>
      </c>
      <c r="BQ136" s="140">
        <f>[1]!i_dq_close(BQ$2,BO136)</f>
        <v>4202.6813000000002</v>
      </c>
      <c r="BR136">
        <v>1.599</v>
      </c>
      <c r="BU136" s="49">
        <v>44923</v>
      </c>
      <c r="BV136" s="21" t="s">
        <v>1624</v>
      </c>
      <c r="BW136" s="140">
        <f>[1]!i_dq_close(BW$2,BU136)</f>
        <v>393.66980000000001</v>
      </c>
      <c r="BX136">
        <v>1.0773999999999999</v>
      </c>
      <c r="CA136" s="49">
        <v>44921</v>
      </c>
      <c r="CB136" s="21" t="s">
        <v>1624</v>
      </c>
      <c r="CC136" s="140">
        <f>[1]!i_dq_close(CC$2,CA136)</f>
        <v>4176.0355</v>
      </c>
      <c r="CD136">
        <v>1.133</v>
      </c>
      <c r="CG136" s="49">
        <v>44900</v>
      </c>
      <c r="CH136" s="21" t="s">
        <v>1624</v>
      </c>
      <c r="CI136" s="140">
        <f>[1]!i_dq_close(CI$2,CG136)</f>
        <v>4327.0653000000002</v>
      </c>
      <c r="CJ136">
        <v>1.4811000000000001</v>
      </c>
      <c r="CM136" s="49">
        <v>44888</v>
      </c>
      <c r="CN136" s="21" t="s">
        <v>1630</v>
      </c>
      <c r="CO136" s="140">
        <f>[1]!i_dq_close(CO$2,CM136)</f>
        <v>17523.810000000001</v>
      </c>
      <c r="CP136">
        <v>1</v>
      </c>
      <c r="CS136" s="49">
        <v>44872</v>
      </c>
      <c r="CT136" s="21" t="s">
        <v>1630</v>
      </c>
      <c r="CU136" s="140">
        <f>[1]!i_dq_close(CU$2,CS136)</f>
        <v>407.91419999999999</v>
      </c>
      <c r="CV136">
        <v>1.0469999999999999</v>
      </c>
      <c r="CY136" s="49">
        <v>44866</v>
      </c>
      <c r="CZ136" s="21" t="s">
        <v>342</v>
      </c>
      <c r="DA136" s="140">
        <f>[1]!i_dq_close(DA$2,CY136)</f>
        <v>4023.1237999999998</v>
      </c>
      <c r="DB136">
        <v>4.9603000000000002</v>
      </c>
      <c r="DE136" s="49">
        <v>44852</v>
      </c>
      <c r="DF136" s="21" t="s">
        <v>1621</v>
      </c>
      <c r="DG136" s="140">
        <f>[1]!i_dq_close(DG$2,DE136)</f>
        <v>4206.5086000000001</v>
      </c>
      <c r="DH136">
        <v>3.4329999999999998</v>
      </c>
      <c r="DK136" s="49">
        <v>44851</v>
      </c>
      <c r="DL136" s="21" t="s">
        <v>1621</v>
      </c>
      <c r="DM136" s="140">
        <f>[1]!i_dq_close(DM$2,DK136)</f>
        <v>4209.5830999999998</v>
      </c>
      <c r="DN136">
        <v>2.8913000000000002</v>
      </c>
      <c r="DQ136" s="49">
        <v>44847</v>
      </c>
      <c r="DR136" s="21" t="s">
        <v>1621</v>
      </c>
      <c r="DS136" s="140">
        <f>[1]!i_dq_close(DS$2,DQ136)</f>
        <v>407.68740000000003</v>
      </c>
      <c r="DT136">
        <v>1.9541999999999999</v>
      </c>
      <c r="DW136" s="49">
        <v>44845</v>
      </c>
      <c r="DX136" s="21" t="s">
        <v>1621</v>
      </c>
      <c r="DY136" s="140">
        <f>[1]!i_dq_close(DY$2,DW136)</f>
        <v>16832.36</v>
      </c>
      <c r="DZ136">
        <v>2.3029999999999999</v>
      </c>
      <c r="EC136" s="49">
        <v>44810</v>
      </c>
      <c r="ED136" s="21" t="s">
        <v>1622</v>
      </c>
      <c r="EE136" s="140">
        <f>[1]!i_dq_close(EE$2,EC136)</f>
        <v>4426.7070999999996</v>
      </c>
      <c r="EF136">
        <v>1.3620000000000001</v>
      </c>
      <c r="EI136" s="49">
        <v>44789</v>
      </c>
      <c r="EJ136" s="21" t="s">
        <v>1623</v>
      </c>
      <c r="EK136" s="140">
        <f>[1]!i_dq_close(EK$2,EI136)</f>
        <v>19830.52</v>
      </c>
      <c r="EL136">
        <v>1.89</v>
      </c>
      <c r="EO136" s="49">
        <v>44760</v>
      </c>
      <c r="EP136" s="28" t="s">
        <v>638</v>
      </c>
      <c r="EQ136" s="140">
        <f>[1]!i_dq_close(EQ$2,EO136)</f>
        <v>4626.5011999999997</v>
      </c>
      <c r="ER136">
        <v>1.167</v>
      </c>
      <c r="EU136" s="49">
        <v>44750</v>
      </c>
      <c r="EV136" s="28" t="s">
        <v>638</v>
      </c>
      <c r="EW136" s="140">
        <f>[1]!i_dq_close(EW$2,EU136)</f>
        <v>4754.0155999999997</v>
      </c>
      <c r="EX136">
        <v>1.0061</v>
      </c>
      <c r="FA136" s="49">
        <v>44748</v>
      </c>
      <c r="FB136" s="28" t="s">
        <v>638</v>
      </c>
      <c r="FC136" s="140">
        <f>[1]!i_dq_close(FC$2,FA136)</f>
        <v>4752.6044000000002</v>
      </c>
      <c r="FD136">
        <v>0.93200000000000005</v>
      </c>
      <c r="FG136" s="49">
        <v>44743</v>
      </c>
      <c r="FH136" s="28" t="s">
        <v>638</v>
      </c>
      <c r="FI136" s="140">
        <f>[1]!i_dq_close(FI$2,FG136)</f>
        <v>4791.0388999999996</v>
      </c>
      <c r="FJ136">
        <v>1.0706</v>
      </c>
      <c r="FM136" s="49">
        <v>44741</v>
      </c>
      <c r="FN136" s="28" t="s">
        <v>570</v>
      </c>
      <c r="FO136" s="140">
        <f>[1]!i_dq_close(FO$2,FM136)</f>
        <v>4742.5883999999996</v>
      </c>
      <c r="FP136">
        <v>1.3206</v>
      </c>
      <c r="FS136" s="49">
        <v>44735</v>
      </c>
      <c r="FT136" s="28" t="s">
        <v>570</v>
      </c>
      <c r="FU136" s="140">
        <f>[1]!i_dq_close(FU$2,FS136)</f>
        <v>412.23919999999998</v>
      </c>
      <c r="FV136">
        <v>1.3033999999999999</v>
      </c>
      <c r="FY136" s="49">
        <v>44699</v>
      </c>
      <c r="FZ136" s="28" t="s">
        <v>353</v>
      </c>
      <c r="GA136" s="140">
        <f>[1]!i_dq_close(GA$2,FY136)</f>
        <v>4289.8078999999998</v>
      </c>
      <c r="GB136">
        <v>1.3704000000000001</v>
      </c>
      <c r="GE136" s="49">
        <v>44699</v>
      </c>
      <c r="GF136" s="28" t="s">
        <v>353</v>
      </c>
      <c r="GG136" s="140">
        <f>[1]!i_dq_close(GG$2,GE136)</f>
        <v>2944.1275000000001</v>
      </c>
      <c r="GH136">
        <v>0.91400000000000003</v>
      </c>
      <c r="GK136" s="49">
        <v>44673</v>
      </c>
      <c r="GL136" s="28" t="s">
        <v>351</v>
      </c>
      <c r="GM136" s="140">
        <f>[1]!i_dq_close(GM$2,GK136)</f>
        <v>4297.5173999999997</v>
      </c>
      <c r="GN136">
        <v>4.9169999999999998</v>
      </c>
      <c r="GQ136" s="49">
        <v>44659</v>
      </c>
      <c r="GR136" s="67" t="s">
        <v>351</v>
      </c>
      <c r="GS136" s="140">
        <f>[1]!i_dq_close(GS$2,GQ136)</f>
        <v>21872.01</v>
      </c>
      <c r="GT136">
        <v>1.0065999999999999</v>
      </c>
      <c r="GV136"/>
      <c r="GW136" s="49">
        <v>44659</v>
      </c>
      <c r="GX136" s="21" t="s">
        <v>351</v>
      </c>
      <c r="GY136" s="140">
        <f>[1]!i_dq_close(GY$2,GW136)</f>
        <v>4560.3894</v>
      </c>
      <c r="GZ136">
        <v>2.4645999999999999</v>
      </c>
      <c r="HC136" s="49">
        <v>44648</v>
      </c>
      <c r="HD136" s="21" t="s">
        <v>350</v>
      </c>
      <c r="HE136" s="140">
        <f>[1]!i_dq_close(HE$2,HC136)</f>
        <v>4503.0712000000003</v>
      </c>
      <c r="HF136">
        <v>5.319</v>
      </c>
      <c r="HI136" s="49">
        <v>44622</v>
      </c>
      <c r="HJ136" s="141" t="s">
        <v>350</v>
      </c>
      <c r="HK136" s="140">
        <f>[1]!i_dq_close(HK$2,HI136)</f>
        <v>22343.919999999998</v>
      </c>
      <c r="HL136">
        <v>0.97899999999999998</v>
      </c>
      <c r="HO136" s="49">
        <v>44565</v>
      </c>
      <c r="HP136" s="20" t="s">
        <v>346</v>
      </c>
      <c r="HQ136" s="140">
        <f>[1]!i_dq_close(HQ$2,HO136)</f>
        <v>5321.7956999999997</v>
      </c>
      <c r="HR136">
        <v>1.4305000000000001</v>
      </c>
      <c r="HS136" s="33"/>
      <c r="HU136" s="49"/>
      <c r="HV136" s="20"/>
      <c r="HW136" s="140"/>
      <c r="HY136" s="33"/>
      <c r="IA136" s="49"/>
      <c r="IB136" s="20"/>
      <c r="IC136" s="140"/>
      <c r="IE136" s="33"/>
      <c r="IG136" s="49"/>
      <c r="IH136" s="20"/>
      <c r="II136" s="140"/>
      <c r="IK136" s="33"/>
      <c r="IM136" s="49"/>
      <c r="IN136" s="20"/>
      <c r="IO136" s="140"/>
      <c r="IQ136" s="33"/>
      <c r="IS136" s="49"/>
      <c r="IT136" s="20"/>
      <c r="IU136" s="140"/>
      <c r="IW136" s="33"/>
      <c r="IY136" s="49"/>
      <c r="IZ136" s="20"/>
      <c r="JA136" s="140"/>
      <c r="JC136" s="33"/>
      <c r="JE136" s="49"/>
      <c r="JF136" s="20"/>
      <c r="JG136" s="140"/>
      <c r="JI136" s="33"/>
      <c r="JK136" s="49"/>
      <c r="JL136" s="21"/>
      <c r="JM136" s="140"/>
      <c r="JQ136" s="49"/>
      <c r="JR136" s="21"/>
      <c r="JS136" s="140"/>
      <c r="KC136" s="49"/>
      <c r="KD136" s="21"/>
      <c r="KE136" s="140"/>
      <c r="KI136" s="49"/>
      <c r="KJ136" s="21"/>
      <c r="KK136" s="140"/>
      <c r="KO136" s="49"/>
      <c r="KP136" s="21"/>
      <c r="KQ136" s="140"/>
    </row>
    <row r="137" spans="1:309">
      <c r="A137" s="52">
        <v>44057</v>
      </c>
      <c r="B137" s="52" t="s">
        <v>339</v>
      </c>
      <c r="C137" s="262">
        <f>[1]!i_dq_close(C$2,A137)</f>
        <v>5024.1795000000002</v>
      </c>
      <c r="D137" s="263">
        <v>1.454</v>
      </c>
      <c r="E137" s="263"/>
      <c r="G137" s="49">
        <v>44726</v>
      </c>
      <c r="H137" s="28" t="s">
        <v>570</v>
      </c>
      <c r="I137" s="140">
        <f>[1]!i_dq_close(I$2,G137)</f>
        <v>0</v>
      </c>
      <c r="J137">
        <v>0.96499999999999997</v>
      </c>
      <c r="AI137" s="45"/>
      <c r="AQ137" s="49">
        <v>44960</v>
      </c>
      <c r="AR137" s="21" t="s">
        <v>1632</v>
      </c>
      <c r="AS137" s="140">
        <f>[1]!i_dq_close(AS$2,AQ137)</f>
        <v>4508.5767999999998</v>
      </c>
      <c r="AT137">
        <v>1.9454</v>
      </c>
      <c r="AW137" s="49">
        <v>44957</v>
      </c>
      <c r="AX137" s="21" t="s">
        <v>1626</v>
      </c>
      <c r="AY137" s="140">
        <f>[1]!i_dq_close(AY$2,AW137)</f>
        <v>409.28320000000002</v>
      </c>
      <c r="AZ137">
        <v>0.99319999999999997</v>
      </c>
      <c r="BC137" s="49">
        <v>44957</v>
      </c>
      <c r="BD137" s="21" t="s">
        <v>1626</v>
      </c>
      <c r="BE137" s="140">
        <f>[1]!i_dq_close(BE$2,BC137)</f>
        <v>4510.9566999999997</v>
      </c>
      <c r="BF137">
        <v>1.0255000000000001</v>
      </c>
      <c r="BI137" s="49">
        <v>44935</v>
      </c>
      <c r="BJ137" s="21" t="s">
        <v>1626</v>
      </c>
      <c r="BK137" s="140">
        <f>[1]!i_dq_close(BK$2,BI137)</f>
        <v>4349.1992</v>
      </c>
      <c r="BL137">
        <v>2.2130000000000001</v>
      </c>
      <c r="BO137" s="49">
        <v>44929</v>
      </c>
      <c r="BP137" s="21" t="s">
        <v>346</v>
      </c>
      <c r="BQ137" s="140">
        <f>[1]!i_dq_close(BQ$2,BO137)</f>
        <v>4232.5133999999998</v>
      </c>
      <c r="BR137">
        <v>1.6080000000000001</v>
      </c>
      <c r="BU137" s="49">
        <v>44924</v>
      </c>
      <c r="BV137" s="21" t="s">
        <v>1624</v>
      </c>
      <c r="BW137" s="140">
        <f>[1]!i_dq_close(BW$2,BU137)</f>
        <v>392.0222</v>
      </c>
      <c r="BX137">
        <v>1.075</v>
      </c>
      <c r="CA137" s="49">
        <v>44922</v>
      </c>
      <c r="CB137" s="21" t="s">
        <v>1624</v>
      </c>
      <c r="CC137" s="140">
        <f>[1]!i_dq_close(CC$2,CA137)</f>
        <v>4219.6733999999997</v>
      </c>
      <c r="CD137">
        <v>1.143</v>
      </c>
      <c r="CG137" s="49">
        <v>44901</v>
      </c>
      <c r="CH137" s="21" t="s">
        <v>1624</v>
      </c>
      <c r="CI137" s="140">
        <f>[1]!i_dq_close(CI$2,CG137)</f>
        <v>4343.7743</v>
      </c>
      <c r="CJ137">
        <v>1.4847999999999999</v>
      </c>
      <c r="CM137" s="49">
        <v>44889</v>
      </c>
      <c r="CN137" s="21" t="s">
        <v>1630</v>
      </c>
      <c r="CO137" s="140">
        <f>[1]!i_dq_close(CO$2,CM137)</f>
        <v>17660.900000000001</v>
      </c>
      <c r="CP137">
        <v>1.0069999999999999</v>
      </c>
      <c r="CS137" s="49">
        <v>44873</v>
      </c>
      <c r="CT137" s="21" t="s">
        <v>1630</v>
      </c>
      <c r="CU137" s="140">
        <f>[1]!i_dq_close(CU$2,CS137)</f>
        <v>406.67349999999999</v>
      </c>
      <c r="CV137">
        <v>1.044</v>
      </c>
      <c r="CY137" s="49">
        <v>44867</v>
      </c>
      <c r="CZ137" s="21" t="s">
        <v>1630</v>
      </c>
      <c r="DA137" s="140">
        <f>[1]!i_dq_close(DA$2,CY137)</f>
        <v>4068.8146999999999</v>
      </c>
      <c r="DB137">
        <v>5.0263999999999998</v>
      </c>
      <c r="DE137" s="49">
        <v>44853</v>
      </c>
      <c r="DF137" s="21" t="s">
        <v>1621</v>
      </c>
      <c r="DG137" s="140">
        <f>[1]!i_dq_close(DG$2,DE137)</f>
        <v>4144.9251000000004</v>
      </c>
      <c r="DH137">
        <v>3.4220000000000002</v>
      </c>
      <c r="DK137" s="49">
        <v>44852</v>
      </c>
      <c r="DL137" s="21" t="s">
        <v>1621</v>
      </c>
      <c r="DM137" s="140">
        <f>[1]!i_dq_close(DM$2,DK137)</f>
        <v>4206.5086000000001</v>
      </c>
      <c r="DN137">
        <v>2.8957999999999999</v>
      </c>
      <c r="DQ137" s="49">
        <v>44848</v>
      </c>
      <c r="DR137" s="21" t="s">
        <v>1621</v>
      </c>
      <c r="DS137" s="140">
        <f>[1]!i_dq_close(DS$2,DQ137)</f>
        <v>411.07569999999998</v>
      </c>
      <c r="DT137">
        <v>1.9799</v>
      </c>
      <c r="DW137" s="49">
        <v>44846</v>
      </c>
      <c r="DX137" s="21" t="s">
        <v>1621</v>
      </c>
      <c r="DY137" s="140">
        <f>[1]!i_dq_close(DY$2,DW137)</f>
        <v>16701.03</v>
      </c>
      <c r="DZ137">
        <v>2.3109999999999999</v>
      </c>
      <c r="EC137" s="49">
        <v>44811</v>
      </c>
      <c r="ED137" s="21" t="s">
        <v>1622</v>
      </c>
      <c r="EE137" s="140">
        <f>[1]!i_dq_close(EE$2,EC137)</f>
        <v>4430.6913000000004</v>
      </c>
      <c r="EF137">
        <v>1.3620000000000001</v>
      </c>
      <c r="EI137" s="49">
        <v>44790</v>
      </c>
      <c r="EJ137" s="21" t="s">
        <v>1623</v>
      </c>
      <c r="EK137" s="140">
        <f>[1]!i_dq_close(EK$2,EI137)</f>
        <v>19922.45</v>
      </c>
      <c r="EL137">
        <v>1.8939999999999999</v>
      </c>
      <c r="EO137" s="49">
        <v>44761</v>
      </c>
      <c r="EP137" s="28" t="s">
        <v>638</v>
      </c>
      <c r="EQ137" s="140">
        <f>[1]!i_dq_close(EQ$2,EO137)</f>
        <v>4611.6931000000004</v>
      </c>
      <c r="ER137">
        <v>1.163</v>
      </c>
      <c r="EU137" s="49">
        <v>44753</v>
      </c>
      <c r="EV137" s="28" t="s">
        <v>638</v>
      </c>
      <c r="EW137" s="140">
        <f>[1]!i_dq_close(EW$2,EU137)</f>
        <v>4678.3161</v>
      </c>
      <c r="EX137">
        <v>0.98570000000000002</v>
      </c>
      <c r="FA137" s="49">
        <v>44749</v>
      </c>
      <c r="FB137" s="28" t="s">
        <v>638</v>
      </c>
      <c r="FC137" s="140">
        <f>[1]!i_dq_close(FC$2,FA137)</f>
        <v>4774.6517999999996</v>
      </c>
      <c r="FD137">
        <v>0.94199999999999995</v>
      </c>
      <c r="FG137" s="49">
        <v>44746</v>
      </c>
      <c r="FH137" s="28" t="s">
        <v>638</v>
      </c>
      <c r="FI137" s="140">
        <f>[1]!i_dq_close(FI$2,FG137)</f>
        <v>4830.0244000000002</v>
      </c>
      <c r="FJ137">
        <v>1.0753999999999999</v>
      </c>
      <c r="FM137" s="49">
        <v>44742</v>
      </c>
      <c r="FN137" s="28" t="s">
        <v>570</v>
      </c>
      <c r="FO137" s="140">
        <f>[1]!i_dq_close(FO$2,FM137)</f>
        <v>4808.7305999999999</v>
      </c>
      <c r="FP137">
        <v>1.3241000000000001</v>
      </c>
      <c r="FS137" s="49">
        <v>44736</v>
      </c>
      <c r="FT137" s="28" t="s">
        <v>570</v>
      </c>
      <c r="FU137" s="140">
        <f>[1]!i_dq_close(FU$2,FS137)</f>
        <v>414.41379999999998</v>
      </c>
      <c r="FV137">
        <v>1.3104</v>
      </c>
      <c r="FY137" s="49">
        <v>44700</v>
      </c>
      <c r="FZ137" s="28" t="s">
        <v>353</v>
      </c>
      <c r="GA137" s="140">
        <f>[1]!i_dq_close(GA$2,FY137)</f>
        <v>4303.2520000000004</v>
      </c>
      <c r="GB137">
        <v>1.3657999999999999</v>
      </c>
      <c r="GE137" s="49">
        <v>44700</v>
      </c>
      <c r="GF137" s="28" t="s">
        <v>353</v>
      </c>
      <c r="GG137" s="140">
        <f>[1]!i_dq_close(GG$2,GE137)</f>
        <v>2946.3663000000001</v>
      </c>
      <c r="GH137">
        <v>0.91459999999999997</v>
      </c>
      <c r="GK137" s="49">
        <v>44676</v>
      </c>
      <c r="GL137" s="28" t="s">
        <v>351</v>
      </c>
      <c r="GM137" s="140">
        <f>[1]!i_dq_close(GM$2,GK137)</f>
        <v>4069.8868000000002</v>
      </c>
      <c r="GN137">
        <v>4.8479999999999999</v>
      </c>
      <c r="GQ137" s="49">
        <v>44662</v>
      </c>
      <c r="GR137" s="67" t="s">
        <v>351</v>
      </c>
      <c r="GS137" s="140">
        <f>[1]!i_dq_close(GS$2,GQ137)</f>
        <v>21208.3</v>
      </c>
      <c r="GT137">
        <v>0.97599999999999998</v>
      </c>
      <c r="GV137"/>
      <c r="GW137" s="49">
        <v>44662</v>
      </c>
      <c r="GX137" s="21" t="s">
        <v>351</v>
      </c>
      <c r="GY137" s="140">
        <f>[1]!i_dq_close(GY$2,GW137)</f>
        <v>4419.1709000000001</v>
      </c>
      <c r="GZ137">
        <v>2.4502000000000002</v>
      </c>
      <c r="HC137" s="49">
        <v>44649</v>
      </c>
      <c r="HD137" s="21" t="s">
        <v>350</v>
      </c>
      <c r="HE137" s="140">
        <f>[1]!i_dq_close(HE$2,HC137)</f>
        <v>4486.0407999999998</v>
      </c>
      <c r="HF137">
        <v>5.2750000000000004</v>
      </c>
      <c r="HI137" s="49">
        <v>44623</v>
      </c>
      <c r="HJ137" s="141" t="s">
        <v>350</v>
      </c>
      <c r="HK137" s="140">
        <f>[1]!i_dq_close(HK$2,HI137)</f>
        <v>22467.34</v>
      </c>
      <c r="HL137">
        <v>0.995</v>
      </c>
      <c r="HO137" s="49">
        <v>44566</v>
      </c>
      <c r="HP137" s="20" t="s">
        <v>346</v>
      </c>
      <c r="HQ137" s="140">
        <f>[1]!i_dq_close(HQ$2,HO137)</f>
        <v>5258.0227000000004</v>
      </c>
      <c r="HR137">
        <v>1.4169</v>
      </c>
      <c r="HS137" s="33"/>
      <c r="HU137" s="49"/>
      <c r="HV137" s="20"/>
      <c r="HW137" s="140"/>
      <c r="HY137" s="33"/>
      <c r="IA137" s="49"/>
      <c r="IB137" s="20"/>
      <c r="IC137" s="140"/>
      <c r="IE137" s="33"/>
      <c r="IG137" s="49"/>
      <c r="IH137" s="20"/>
      <c r="II137" s="140"/>
      <c r="IK137" s="33"/>
      <c r="IM137" s="49"/>
      <c r="IN137" s="20"/>
      <c r="IO137" s="140"/>
      <c r="IQ137" s="33"/>
      <c r="IS137" s="49"/>
      <c r="IT137" s="20"/>
      <c r="IU137" s="140"/>
      <c r="IW137" s="33"/>
      <c r="IY137" s="49"/>
      <c r="IZ137" s="20"/>
      <c r="JA137" s="140"/>
      <c r="JC137" s="33"/>
      <c r="JE137" s="49"/>
      <c r="JF137" s="20"/>
      <c r="JG137" s="140"/>
      <c r="JI137" s="33"/>
      <c r="JK137" s="49"/>
      <c r="JL137" s="21"/>
      <c r="JM137" s="140"/>
      <c r="JQ137" s="49"/>
      <c r="JR137" s="21"/>
      <c r="JS137" s="140"/>
      <c r="KC137" s="49"/>
      <c r="KD137" s="21"/>
      <c r="KE137" s="140"/>
      <c r="KI137" s="49"/>
      <c r="KJ137" s="21"/>
      <c r="KK137" s="140"/>
      <c r="KO137" s="49"/>
      <c r="KP137" s="21"/>
      <c r="KQ137" s="140"/>
    </row>
    <row r="138" spans="1:309">
      <c r="A138" s="52">
        <v>44060</v>
      </c>
      <c r="B138" s="52" t="s">
        <v>339</v>
      </c>
      <c r="C138" s="262">
        <f>[1]!i_dq_close(C$2,A138)</f>
        <v>5135.7250000000004</v>
      </c>
      <c r="D138" s="263">
        <v>1.466</v>
      </c>
      <c r="E138" s="263"/>
      <c r="G138" s="49">
        <v>44727</v>
      </c>
      <c r="H138" s="28" t="s">
        <v>570</v>
      </c>
      <c r="I138" s="140">
        <f>[1]!i_dq_close(I$2,G138)</f>
        <v>0</v>
      </c>
      <c r="J138">
        <v>0.95</v>
      </c>
      <c r="AI138" s="45"/>
      <c r="AQ138" s="49">
        <v>44963</v>
      </c>
      <c r="AR138" s="21" t="s">
        <v>1632</v>
      </c>
      <c r="AS138" s="140">
        <f>[1]!i_dq_close(AS$2,AQ138)</f>
        <v>4456.7232000000004</v>
      </c>
      <c r="AT138">
        <v>1.9319999999999999</v>
      </c>
      <c r="AW138" s="49">
        <v>44958</v>
      </c>
      <c r="AX138" s="21" t="s">
        <v>348</v>
      </c>
      <c r="AY138" s="140">
        <f>[1]!i_dq_close(AY$2,AW138)</f>
        <v>411.66210000000001</v>
      </c>
      <c r="AZ138">
        <v>1.0021</v>
      </c>
      <c r="BC138" s="49">
        <v>44958</v>
      </c>
      <c r="BD138" s="21" t="s">
        <v>348</v>
      </c>
      <c r="BE138" s="140">
        <f>[1]!i_dq_close(BE$2,BC138)</f>
        <v>4556.5766999999996</v>
      </c>
      <c r="BF138">
        <v>1.0345</v>
      </c>
      <c r="BI138" s="49">
        <v>44936</v>
      </c>
      <c r="BJ138" s="21" t="s">
        <v>1626</v>
      </c>
      <c r="BK138" s="140">
        <f>[1]!i_dq_close(BK$2,BI138)</f>
        <v>4354.2322999999997</v>
      </c>
      <c r="BL138">
        <v>2.2040000000000002</v>
      </c>
      <c r="BO138" s="49">
        <v>44930</v>
      </c>
      <c r="BP138" s="21" t="s">
        <v>1626</v>
      </c>
      <c r="BQ138" s="140">
        <f>[1]!i_dq_close(BQ$2,BO138)</f>
        <v>4235.9718999999996</v>
      </c>
      <c r="BR138">
        <v>1.613</v>
      </c>
      <c r="BU138" s="49">
        <v>44925</v>
      </c>
      <c r="BV138" s="21" t="s">
        <v>1624</v>
      </c>
      <c r="BW138" s="140">
        <f>[1]!i_dq_close(BW$2,BU138)</f>
        <v>392.65820000000002</v>
      </c>
      <c r="BX138">
        <v>1.0785</v>
      </c>
      <c r="CA138" s="49">
        <v>44923</v>
      </c>
      <c r="CB138" s="21" t="s">
        <v>1624</v>
      </c>
      <c r="CC138" s="140">
        <f>[1]!i_dq_close(CC$2,CA138)</f>
        <v>4201.9503000000004</v>
      </c>
      <c r="CD138">
        <v>1.147</v>
      </c>
      <c r="CG138" s="49">
        <v>44902</v>
      </c>
      <c r="CH138" s="21" t="s">
        <v>1624</v>
      </c>
      <c r="CI138" s="140">
        <f>[1]!i_dq_close(CI$2,CG138)</f>
        <v>4334.5227000000004</v>
      </c>
      <c r="CJ138">
        <v>1.4693000000000001</v>
      </c>
      <c r="CM138" s="49">
        <v>44890</v>
      </c>
      <c r="CN138" s="21" t="s">
        <v>1630</v>
      </c>
      <c r="CO138" s="140">
        <f>[1]!i_dq_close(CO$2,CM138)</f>
        <v>17573.580000000002</v>
      </c>
      <c r="CP138">
        <v>0.998</v>
      </c>
      <c r="CS138" s="49">
        <v>44874</v>
      </c>
      <c r="CT138" s="21" t="s">
        <v>1630</v>
      </c>
      <c r="CU138" s="140">
        <f>[1]!i_dq_close(CU$2,CS138)</f>
        <v>406.14569999999998</v>
      </c>
      <c r="CV138">
        <v>1.044</v>
      </c>
      <c r="CY138" s="49">
        <v>44868</v>
      </c>
      <c r="CZ138" s="21" t="s">
        <v>1630</v>
      </c>
      <c r="DA138" s="140">
        <f>[1]!i_dq_close(DA$2,CY138)</f>
        <v>4044.2130000000002</v>
      </c>
      <c r="DB138">
        <v>5.0403000000000002</v>
      </c>
      <c r="DE138" s="49">
        <v>44854</v>
      </c>
      <c r="DF138" s="21" t="s">
        <v>1621</v>
      </c>
      <c r="DG138" s="140">
        <f>[1]!i_dq_close(DG$2,DE138)</f>
        <v>4123.0456999999997</v>
      </c>
      <c r="DH138">
        <v>3.3849999999999998</v>
      </c>
      <c r="DK138" s="49">
        <v>44853</v>
      </c>
      <c r="DL138" s="21" t="s">
        <v>1621</v>
      </c>
      <c r="DM138" s="140">
        <f>[1]!i_dq_close(DM$2,DK138)</f>
        <v>4144.9251000000004</v>
      </c>
      <c r="DN138">
        <v>2.8856999999999999</v>
      </c>
      <c r="DQ138" s="49">
        <v>44851</v>
      </c>
      <c r="DR138" s="21" t="s">
        <v>1621</v>
      </c>
      <c r="DS138" s="140">
        <f>[1]!i_dq_close(DS$2,DQ138)</f>
        <v>410.97430000000003</v>
      </c>
      <c r="DT138">
        <v>1.9886999999999999</v>
      </c>
      <c r="DW138" s="49">
        <v>44847</v>
      </c>
      <c r="DX138" s="21" t="s">
        <v>1621</v>
      </c>
      <c r="DY138" s="140">
        <f>[1]!i_dq_close(DY$2,DW138)</f>
        <v>16389.11</v>
      </c>
      <c r="DZ138">
        <v>2.246</v>
      </c>
      <c r="EC138" s="49">
        <v>44812</v>
      </c>
      <c r="ED138" s="21" t="s">
        <v>1622</v>
      </c>
      <c r="EE138" s="140">
        <f>[1]!i_dq_close(EE$2,EC138)</f>
        <v>4411.4146000000001</v>
      </c>
      <c r="EF138">
        <v>1.357</v>
      </c>
      <c r="EI138" s="49">
        <v>44791</v>
      </c>
      <c r="EJ138" s="21" t="s">
        <v>1623</v>
      </c>
      <c r="EK138" s="140">
        <f>[1]!i_dq_close(EK$2,EI138)</f>
        <v>19763.91</v>
      </c>
      <c r="EL138">
        <v>1.8759999999999999</v>
      </c>
      <c r="EO138" s="49">
        <v>44762</v>
      </c>
      <c r="EP138" s="28" t="s">
        <v>638</v>
      </c>
      <c r="EQ138" s="140">
        <f>[1]!i_dq_close(EQ$2,EO138)</f>
        <v>4636.8489</v>
      </c>
      <c r="ER138">
        <v>1.2210000000000001</v>
      </c>
      <c r="EU138" s="49">
        <v>44754</v>
      </c>
      <c r="EV138" s="28" t="s">
        <v>638</v>
      </c>
      <c r="EW138" s="140">
        <f>[1]!i_dq_close(EW$2,EU138)</f>
        <v>4631.0330999999996</v>
      </c>
      <c r="EX138">
        <v>0.97599999999999998</v>
      </c>
      <c r="FA138" s="49">
        <v>44750</v>
      </c>
      <c r="FB138" s="28" t="s">
        <v>638</v>
      </c>
      <c r="FC138" s="140">
        <f>[1]!i_dq_close(FC$2,FA138)</f>
        <v>4754.0155999999997</v>
      </c>
      <c r="FD138">
        <v>0.94199999999999995</v>
      </c>
      <c r="FG138" s="49">
        <v>44747</v>
      </c>
      <c r="FH138" s="28" t="s">
        <v>638</v>
      </c>
      <c r="FI138" s="140">
        <f>[1]!i_dq_close(FI$2,FG138)</f>
        <v>4822.6611999999996</v>
      </c>
      <c r="FJ138">
        <v>1.0743</v>
      </c>
      <c r="FM138" s="49">
        <v>44743</v>
      </c>
      <c r="FN138" s="28" t="s">
        <v>638</v>
      </c>
      <c r="FO138" s="140">
        <f>[1]!i_dq_close(FO$2,FM138)</f>
        <v>4791.0388999999996</v>
      </c>
      <c r="FP138">
        <v>1.3221000000000001</v>
      </c>
      <c r="FS138" s="49">
        <v>44739</v>
      </c>
      <c r="FT138" s="28" t="s">
        <v>570</v>
      </c>
      <c r="FU138" s="140">
        <f>[1]!i_dq_close(FU$2,FS138)</f>
        <v>417.45920000000001</v>
      </c>
      <c r="FV138">
        <v>1.3228</v>
      </c>
      <c r="FY138" s="49">
        <v>44701</v>
      </c>
      <c r="FZ138" s="28" t="s">
        <v>534</v>
      </c>
      <c r="GA138" s="140">
        <f>[1]!i_dq_close(GA$2,FY138)</f>
        <v>4383.2093999999997</v>
      </c>
      <c r="GB138">
        <v>1.3914</v>
      </c>
      <c r="GE138" s="49">
        <v>44701</v>
      </c>
      <c r="GF138" s="28" t="s">
        <v>353</v>
      </c>
      <c r="GG138" s="140">
        <f>[1]!i_dq_close(GG$2,GE138)</f>
        <v>2964.1091999999999</v>
      </c>
      <c r="GH138">
        <v>0.91639999999999999</v>
      </c>
      <c r="GK138" s="49">
        <v>44677</v>
      </c>
      <c r="GL138" s="28" t="s">
        <v>351</v>
      </c>
      <c r="GM138" s="140">
        <f>[1]!i_dq_close(GM$2,GK138)</f>
        <v>4020.951</v>
      </c>
      <c r="GN138">
        <v>4.8410000000000002</v>
      </c>
      <c r="GQ138" s="49">
        <v>44663</v>
      </c>
      <c r="GR138" s="67" t="s">
        <v>351</v>
      </c>
      <c r="GS138" s="140">
        <f>[1]!i_dq_close(GS$2,GQ138)</f>
        <v>21319.13</v>
      </c>
      <c r="GT138">
        <v>0.98240000000000005</v>
      </c>
      <c r="GV138"/>
      <c r="GW138" s="49">
        <v>44663</v>
      </c>
      <c r="GX138" s="21" t="s">
        <v>351</v>
      </c>
      <c r="GY138" s="140">
        <f>[1]!i_dq_close(GY$2,GW138)</f>
        <v>4501.7223999999997</v>
      </c>
      <c r="GZ138">
        <v>2.4485999999999999</v>
      </c>
      <c r="HC138" s="49">
        <v>44650</v>
      </c>
      <c r="HD138" s="21" t="s">
        <v>350</v>
      </c>
      <c r="HE138" s="140">
        <f>[1]!i_dq_close(HE$2,HC138)</f>
        <v>4606.3418000000001</v>
      </c>
      <c r="HF138">
        <v>5.3929999999999998</v>
      </c>
      <c r="HI138" s="49">
        <v>44624</v>
      </c>
      <c r="HJ138" s="141" t="s">
        <v>350</v>
      </c>
      <c r="HK138" s="140">
        <f>[1]!i_dq_close(HK$2,HI138)</f>
        <v>21905.29</v>
      </c>
      <c r="HL138">
        <v>0.99199999999999999</v>
      </c>
      <c r="HO138" s="49">
        <v>44567</v>
      </c>
      <c r="HP138" s="20" t="s">
        <v>346</v>
      </c>
      <c r="HQ138" s="140">
        <f>[1]!i_dq_close(HQ$2,HO138)</f>
        <v>5218.3386</v>
      </c>
      <c r="HR138">
        <v>1.4157999999999999</v>
      </c>
      <c r="HS138" s="33"/>
      <c r="HU138" s="49"/>
      <c r="HV138" s="20"/>
      <c r="HW138" s="140"/>
      <c r="HY138" s="33"/>
      <c r="IA138" s="49"/>
      <c r="IB138" s="20"/>
      <c r="IC138" s="140"/>
      <c r="IE138" s="33"/>
      <c r="IG138" s="49"/>
      <c r="IH138" s="20"/>
      <c r="II138" s="140"/>
      <c r="IK138" s="33"/>
      <c r="IM138" s="49"/>
      <c r="IN138" s="20"/>
      <c r="IO138" s="140"/>
      <c r="IQ138" s="33"/>
      <c r="IS138" s="49"/>
      <c r="IT138" s="20"/>
      <c r="IU138" s="140"/>
      <c r="IW138" s="33"/>
      <c r="IY138" s="49"/>
      <c r="IZ138" s="20"/>
      <c r="JA138" s="140"/>
      <c r="JC138" s="33"/>
      <c r="JE138" s="49"/>
      <c r="JF138" s="20"/>
      <c r="JG138" s="140"/>
      <c r="JI138" s="33"/>
      <c r="JK138" s="49"/>
      <c r="JL138" s="21"/>
      <c r="JM138" s="140"/>
      <c r="JQ138" s="49"/>
      <c r="JR138" s="21"/>
      <c r="JS138" s="140"/>
      <c r="KC138" s="49"/>
      <c r="KD138" s="21"/>
      <c r="KE138" s="140"/>
      <c r="KI138" s="49"/>
      <c r="KJ138" s="21"/>
      <c r="KK138" s="140"/>
      <c r="KO138" s="49"/>
      <c r="KP138" s="21"/>
      <c r="KQ138" s="140"/>
    </row>
    <row r="139" spans="1:309">
      <c r="A139" s="52">
        <v>44061</v>
      </c>
      <c r="B139" s="52" t="s">
        <v>339</v>
      </c>
      <c r="C139" s="262">
        <f>[1]!i_dq_close(C$2,A139)</f>
        <v>5142.2201999999997</v>
      </c>
      <c r="D139" s="263">
        <v>1.4730000000000001</v>
      </c>
      <c r="E139" s="263"/>
      <c r="G139" s="49">
        <v>44728</v>
      </c>
      <c r="H139" s="28" t="s">
        <v>570</v>
      </c>
      <c r="I139" s="140">
        <f>[1]!i_dq_close(I$2,G139)</f>
        <v>0</v>
      </c>
      <c r="J139">
        <v>0.95099999999999996</v>
      </c>
      <c r="AI139" s="45"/>
      <c r="AQ139" s="49">
        <v>44964</v>
      </c>
      <c r="AR139" s="21" t="s">
        <v>1632</v>
      </c>
      <c r="AS139" s="140">
        <f>[1]!i_dq_close(AS$2,AQ139)</f>
        <v>4465.3935000000001</v>
      </c>
      <c r="AT139">
        <v>1.9373</v>
      </c>
      <c r="AW139" s="49">
        <v>44959</v>
      </c>
      <c r="AX139" s="21" t="s">
        <v>1632</v>
      </c>
      <c r="AY139" s="140">
        <f>[1]!i_dq_close(AY$2,AW139)</f>
        <v>412.34359999999998</v>
      </c>
      <c r="AZ139">
        <v>1.0018</v>
      </c>
      <c r="BC139" s="49">
        <v>44959</v>
      </c>
      <c r="BD139" s="21" t="s">
        <v>1632</v>
      </c>
      <c r="BE139" s="140">
        <f>[1]!i_dq_close(BE$2,BC139)</f>
        <v>4545.3834999999999</v>
      </c>
      <c r="BF139">
        <v>1.0349999999999999</v>
      </c>
      <c r="BI139" s="49">
        <v>44937</v>
      </c>
      <c r="BJ139" s="21" t="s">
        <v>1626</v>
      </c>
      <c r="BK139" s="140">
        <f>[1]!i_dq_close(BK$2,BI139)</f>
        <v>4341.9845999999998</v>
      </c>
      <c r="BL139">
        <v>2.1869999999999998</v>
      </c>
      <c r="BO139" s="49">
        <v>44931</v>
      </c>
      <c r="BP139" s="21" t="s">
        <v>1626</v>
      </c>
      <c r="BQ139" s="140">
        <f>[1]!i_dq_close(BQ$2,BO139)</f>
        <v>4307.7605999999996</v>
      </c>
      <c r="BR139">
        <v>1.6220000000000001</v>
      </c>
      <c r="BU139" s="49">
        <v>44929</v>
      </c>
      <c r="BV139" s="21" t="s">
        <v>346</v>
      </c>
      <c r="BW139" s="140">
        <f>[1]!i_dq_close(BW$2,BU139)</f>
        <v>394.59899999999999</v>
      </c>
      <c r="BX139">
        <v>1.0901000000000001</v>
      </c>
      <c r="CA139" s="49">
        <v>44924</v>
      </c>
      <c r="CB139" s="21" t="s">
        <v>1624</v>
      </c>
      <c r="CC139" s="140">
        <f>[1]!i_dq_close(CC$2,CA139)</f>
        <v>4189.3071</v>
      </c>
      <c r="CD139">
        <v>1.1619999999999999</v>
      </c>
      <c r="CG139" s="49">
        <v>44903</v>
      </c>
      <c r="CH139" s="21" t="s">
        <v>1624</v>
      </c>
      <c r="CI139" s="140">
        <f>[1]!i_dq_close(CI$2,CG139)</f>
        <v>4331.9718999999996</v>
      </c>
      <c r="CJ139">
        <v>1.4699</v>
      </c>
      <c r="CM139" s="49">
        <v>44893</v>
      </c>
      <c r="CN139" s="21" t="s">
        <v>1630</v>
      </c>
      <c r="CO139" s="140">
        <f>[1]!i_dq_close(CO$2,CM139)</f>
        <v>17297.939999999999</v>
      </c>
      <c r="CP139">
        <v>1</v>
      </c>
      <c r="CS139" s="49">
        <v>44875</v>
      </c>
      <c r="CT139" s="21" t="s">
        <v>1630</v>
      </c>
      <c r="CU139" s="140">
        <f>[1]!i_dq_close(CU$2,CS139)</f>
        <v>404.79410000000001</v>
      </c>
      <c r="CV139">
        <v>1.0429999999999999</v>
      </c>
      <c r="CY139" s="49">
        <v>44869</v>
      </c>
      <c r="CZ139" s="21" t="s">
        <v>1630</v>
      </c>
      <c r="DA139" s="140">
        <f>[1]!i_dq_close(DA$2,CY139)</f>
        <v>4165.8909000000003</v>
      </c>
      <c r="DB139">
        <v>5.0964</v>
      </c>
      <c r="DE139" s="49">
        <v>44855</v>
      </c>
      <c r="DF139" s="21" t="s">
        <v>1621</v>
      </c>
      <c r="DG139" s="140">
        <f>[1]!i_dq_close(DG$2,DE139)</f>
        <v>4114.6516000000001</v>
      </c>
      <c r="DH139">
        <v>3.3809999999999998</v>
      </c>
      <c r="DK139" s="49">
        <v>44854</v>
      </c>
      <c r="DL139" s="21" t="s">
        <v>1621</v>
      </c>
      <c r="DM139" s="140">
        <f>[1]!i_dq_close(DM$2,DK139)</f>
        <v>4123.0456999999997</v>
      </c>
      <c r="DN139">
        <v>2.8752</v>
      </c>
      <c r="DQ139" s="49">
        <v>44852</v>
      </c>
      <c r="DR139" s="21" t="s">
        <v>1621</v>
      </c>
      <c r="DS139" s="140">
        <f>[1]!i_dq_close(DS$2,DQ139)</f>
        <v>410.84199999999998</v>
      </c>
      <c r="DT139">
        <v>1.9859</v>
      </c>
      <c r="DW139" s="49">
        <v>44848</v>
      </c>
      <c r="DX139" s="21" t="s">
        <v>1621</v>
      </c>
      <c r="DY139" s="140">
        <f>[1]!i_dq_close(DY$2,DW139)</f>
        <v>16587.689999999999</v>
      </c>
      <c r="DZ139">
        <v>2.2770000000000001</v>
      </c>
      <c r="EC139" s="49">
        <v>44813</v>
      </c>
      <c r="ED139" s="21" t="s">
        <v>1622</v>
      </c>
      <c r="EE139" s="140">
        <f>[1]!i_dq_close(EE$2,EC139)</f>
        <v>4465.1010999999999</v>
      </c>
      <c r="EF139">
        <v>1.365</v>
      </c>
      <c r="EI139" s="49">
        <v>44792</v>
      </c>
      <c r="EJ139" s="21" t="s">
        <v>1623</v>
      </c>
      <c r="EK139" s="140">
        <f>[1]!i_dq_close(EK$2,EI139)</f>
        <v>19773.03</v>
      </c>
      <c r="EL139">
        <v>1.903</v>
      </c>
      <c r="EO139" s="49">
        <v>44763</v>
      </c>
      <c r="EP139" s="28" t="s">
        <v>638</v>
      </c>
      <c r="EQ139" s="140">
        <f>[1]!i_dq_close(EQ$2,EO139)</f>
        <v>4586.6541999999999</v>
      </c>
      <c r="ER139">
        <v>1.216</v>
      </c>
      <c r="EU139" s="49">
        <v>44755</v>
      </c>
      <c r="EV139" s="28" t="s">
        <v>638</v>
      </c>
      <c r="EW139" s="140">
        <f>[1]!i_dq_close(EW$2,EU139)</f>
        <v>4642.2451000000001</v>
      </c>
      <c r="EX139">
        <v>0.98919999999999997</v>
      </c>
      <c r="FA139" s="49">
        <v>44753</v>
      </c>
      <c r="FB139" s="28" t="s">
        <v>638</v>
      </c>
      <c r="FC139" s="140">
        <f>[1]!i_dq_close(FC$2,FA139)</f>
        <v>4678.3161</v>
      </c>
      <c r="FD139">
        <v>0.93400000000000005</v>
      </c>
      <c r="FG139" s="49">
        <v>44748</v>
      </c>
      <c r="FH139" s="28" t="s">
        <v>638</v>
      </c>
      <c r="FI139" s="140">
        <f>[1]!i_dq_close(FI$2,FG139)</f>
        <v>4752.6044000000002</v>
      </c>
      <c r="FJ139">
        <v>1.0617000000000001</v>
      </c>
      <c r="FM139" s="49">
        <v>44746</v>
      </c>
      <c r="FN139" s="28" t="s">
        <v>638</v>
      </c>
      <c r="FO139" s="140">
        <f>[1]!i_dq_close(FO$2,FM139)</f>
        <v>4830.0244000000002</v>
      </c>
      <c r="FP139">
        <v>1.3184</v>
      </c>
      <c r="FS139" s="49">
        <v>44740</v>
      </c>
      <c r="FT139" s="28" t="s">
        <v>570</v>
      </c>
      <c r="FU139" s="140">
        <f>[1]!i_dq_close(FU$2,FS139)</f>
        <v>419.82479999999998</v>
      </c>
      <c r="FV139">
        <v>1.3286</v>
      </c>
      <c r="FY139" s="49">
        <v>44704</v>
      </c>
      <c r="FZ139" s="28" t="s">
        <v>534</v>
      </c>
      <c r="GA139" s="140">
        <f>[1]!i_dq_close(GA$2,FY139)</f>
        <v>4370.1094000000003</v>
      </c>
      <c r="GB139">
        <v>1.3815999999999999</v>
      </c>
      <c r="GE139" s="49">
        <v>44704</v>
      </c>
      <c r="GF139" s="28" t="s">
        <v>534</v>
      </c>
      <c r="GG139" s="140">
        <f>[1]!i_dq_close(GG$2,GE139)</f>
        <v>2959.9276</v>
      </c>
      <c r="GH139">
        <v>0.91800000000000004</v>
      </c>
      <c r="GK139" s="49">
        <v>44678</v>
      </c>
      <c r="GL139" s="28" t="s">
        <v>351</v>
      </c>
      <c r="GM139" s="140">
        <f>[1]!i_dq_close(GM$2,GK139)</f>
        <v>4147.8602000000001</v>
      </c>
      <c r="GN139">
        <v>4.8890000000000002</v>
      </c>
      <c r="GQ139" s="49">
        <v>44664</v>
      </c>
      <c r="GR139" s="67" t="s">
        <v>351</v>
      </c>
      <c r="GS139" s="140">
        <f>[1]!i_dq_close(GS$2,GQ139)</f>
        <v>21374.37</v>
      </c>
      <c r="GT139">
        <v>0.99890000000000001</v>
      </c>
      <c r="GV139"/>
      <c r="GW139" s="49">
        <v>44664</v>
      </c>
      <c r="GX139" s="21" t="s">
        <v>351</v>
      </c>
      <c r="GY139" s="140">
        <f>[1]!i_dq_close(GY$2,GW139)</f>
        <v>4454.2791999999999</v>
      </c>
      <c r="GZ139">
        <v>2.4466000000000001</v>
      </c>
      <c r="HC139" s="49">
        <v>44651</v>
      </c>
      <c r="HD139" s="21" t="s">
        <v>350</v>
      </c>
      <c r="HE139" s="140">
        <f>[1]!i_dq_close(HE$2,HC139)</f>
        <v>4571.2411000000002</v>
      </c>
      <c r="HF139">
        <v>5.3159999999999998</v>
      </c>
      <c r="HI139" s="49">
        <v>44627</v>
      </c>
      <c r="HJ139" s="141" t="s">
        <v>350</v>
      </c>
      <c r="HK139" s="140">
        <f>[1]!i_dq_close(HK$2,HI139)</f>
        <v>21057.63</v>
      </c>
      <c r="HL139">
        <v>0.999</v>
      </c>
      <c r="HO139" s="49">
        <v>44568</v>
      </c>
      <c r="HP139" s="20" t="s">
        <v>346</v>
      </c>
      <c r="HQ139" s="140">
        <f>[1]!i_dq_close(HQ$2,HO139)</f>
        <v>5212.2539999999999</v>
      </c>
      <c r="HR139">
        <v>1.4054</v>
      </c>
      <c r="HS139" s="33"/>
      <c r="HU139" s="49"/>
      <c r="HV139" s="20"/>
      <c r="HW139" s="140"/>
      <c r="HY139" s="33"/>
      <c r="IA139" s="49"/>
      <c r="IB139" s="20"/>
      <c r="IC139" s="140"/>
      <c r="IE139" s="33"/>
      <c r="IG139" s="49"/>
      <c r="IH139" s="20"/>
      <c r="II139" s="140"/>
      <c r="IK139" s="33"/>
      <c r="IM139" s="49"/>
      <c r="IN139" s="20"/>
      <c r="IO139" s="140"/>
      <c r="IQ139" s="33"/>
      <c r="IS139" s="49"/>
      <c r="IT139" s="20"/>
      <c r="IU139" s="140"/>
      <c r="IW139" s="33"/>
      <c r="IY139" s="49"/>
      <c r="IZ139" s="20"/>
      <c r="JA139" s="140"/>
      <c r="JC139" s="33"/>
      <c r="JE139" s="49"/>
      <c r="JF139" s="20"/>
      <c r="JG139" s="140"/>
      <c r="JI139" s="33"/>
      <c r="JK139" s="49"/>
      <c r="JL139" s="21"/>
      <c r="JM139" s="140"/>
      <c r="JQ139" s="49"/>
      <c r="JR139" s="21"/>
      <c r="JS139" s="140"/>
      <c r="KC139" s="49"/>
      <c r="KD139" s="21"/>
      <c r="KE139" s="140"/>
      <c r="KI139" s="49"/>
      <c r="KJ139" s="21"/>
      <c r="KK139" s="140"/>
      <c r="KO139" s="49"/>
      <c r="KP139" s="21"/>
      <c r="KQ139" s="140"/>
    </row>
    <row r="140" spans="1:309">
      <c r="A140" s="52">
        <v>44062</v>
      </c>
      <c r="B140" s="52" t="s">
        <v>339</v>
      </c>
      <c r="C140" s="262">
        <f>[1]!i_dq_close(C$2,A140)</f>
        <v>5061.1559999999999</v>
      </c>
      <c r="D140" s="263">
        <v>1.4610000000000001</v>
      </c>
      <c r="E140" s="263"/>
      <c r="G140" s="49">
        <v>44729</v>
      </c>
      <c r="H140" s="28" t="s">
        <v>570</v>
      </c>
      <c r="I140" s="140">
        <f>[1]!i_dq_close(I$2,G140)</f>
        <v>0</v>
      </c>
      <c r="J140">
        <v>0.98199999999999998</v>
      </c>
      <c r="AI140" s="45"/>
      <c r="AQ140" s="49">
        <v>44965</v>
      </c>
      <c r="AR140" s="21" t="s">
        <v>1632</v>
      </c>
      <c r="AS140" s="140">
        <f>[1]!i_dq_close(AS$2,AQ140)</f>
        <v>4441.8236999999999</v>
      </c>
      <c r="AT140">
        <v>1.9306000000000001</v>
      </c>
      <c r="AW140" s="49">
        <v>44960</v>
      </c>
      <c r="AX140" s="21" t="s">
        <v>1632</v>
      </c>
      <c r="AY140" s="140">
        <f>[1]!i_dq_close(AY$2,AW140)</f>
        <v>410.87279999999998</v>
      </c>
      <c r="AZ140">
        <v>1.0029999999999999</v>
      </c>
      <c r="BC140" s="49">
        <v>44960</v>
      </c>
      <c r="BD140" s="21" t="s">
        <v>1632</v>
      </c>
      <c r="BE140" s="140">
        <f>[1]!i_dq_close(BE$2,BC140)</f>
        <v>4508.5767999999998</v>
      </c>
      <c r="BF140">
        <v>1.0263</v>
      </c>
      <c r="BI140" s="49">
        <v>44938</v>
      </c>
      <c r="BJ140" s="21" t="s">
        <v>1626</v>
      </c>
      <c r="BK140" s="140">
        <f>[1]!i_dq_close(BK$2,BI140)</f>
        <v>4348.5348999999997</v>
      </c>
      <c r="BL140">
        <v>2.181</v>
      </c>
      <c r="BO140" s="49">
        <v>44932</v>
      </c>
      <c r="BP140" s="21" t="s">
        <v>1626</v>
      </c>
      <c r="BQ140" s="140">
        <f>[1]!i_dq_close(BQ$2,BO140)</f>
        <v>4318.1531000000004</v>
      </c>
      <c r="BR140">
        <v>1.6220000000000001</v>
      </c>
      <c r="BU140" s="49">
        <v>44930</v>
      </c>
      <c r="BV140" s="21" t="s">
        <v>1626</v>
      </c>
      <c r="BW140" s="140">
        <f>[1]!i_dq_close(BW$2,BU140)</f>
        <v>396.12729999999999</v>
      </c>
      <c r="BX140">
        <v>1.0972999999999999</v>
      </c>
      <c r="CA140" s="49">
        <v>44925</v>
      </c>
      <c r="CB140" s="21" t="s">
        <v>1624</v>
      </c>
      <c r="CC140" s="140">
        <f>[1]!i_dq_close(CC$2,CA140)</f>
        <v>4202.6813000000002</v>
      </c>
      <c r="CD140">
        <v>1.1639999999999999</v>
      </c>
      <c r="CG140" s="49">
        <v>44904</v>
      </c>
      <c r="CH140" s="21" t="s">
        <v>1624</v>
      </c>
      <c r="CI140" s="140">
        <f>[1]!i_dq_close(CI$2,CG140)</f>
        <v>4364.9232000000002</v>
      </c>
      <c r="CJ140">
        <v>1.492</v>
      </c>
      <c r="CM140" s="49">
        <v>44894</v>
      </c>
      <c r="CN140" s="21" t="s">
        <v>1630</v>
      </c>
      <c r="CO140" s="140">
        <f>[1]!i_dq_close(CO$2,CM140)</f>
        <v>18204.68</v>
      </c>
      <c r="CP140">
        <v>1.03</v>
      </c>
      <c r="CS140" s="49">
        <v>44876</v>
      </c>
      <c r="CT140" s="21" t="s">
        <v>1630</v>
      </c>
      <c r="CU140" s="140">
        <f>[1]!i_dq_close(CU$2,CS140)</f>
        <v>408.33</v>
      </c>
      <c r="CV140">
        <v>1.0529999999999999</v>
      </c>
      <c r="CY140" s="49">
        <v>44872</v>
      </c>
      <c r="CZ140" s="21" t="s">
        <v>1630</v>
      </c>
      <c r="DA140" s="140">
        <f>[1]!i_dq_close(DA$2,CY140)</f>
        <v>4173.9336999999996</v>
      </c>
      <c r="DB140">
        <v>5.0913000000000004</v>
      </c>
      <c r="DE140" s="49">
        <v>44858</v>
      </c>
      <c r="DF140" s="21" t="s">
        <v>1621</v>
      </c>
      <c r="DG140" s="140">
        <f>[1]!i_dq_close(DG$2,DE140)</f>
        <v>4014.5981000000002</v>
      </c>
      <c r="DH140">
        <v>3.3530000000000002</v>
      </c>
      <c r="DK140" s="49">
        <v>44855</v>
      </c>
      <c r="DL140" s="21" t="s">
        <v>1621</v>
      </c>
      <c r="DM140" s="140">
        <f>[1]!i_dq_close(DM$2,DK140)</f>
        <v>4114.6516000000001</v>
      </c>
      <c r="DN140">
        <v>2.8780000000000001</v>
      </c>
      <c r="DQ140" s="49">
        <v>44853</v>
      </c>
      <c r="DR140" s="21" t="s">
        <v>1621</v>
      </c>
      <c r="DS140" s="140">
        <f>[1]!i_dq_close(DS$2,DQ140)</f>
        <v>409.22109999999998</v>
      </c>
      <c r="DT140">
        <v>1.9770000000000001</v>
      </c>
      <c r="DW140" s="49">
        <v>44851</v>
      </c>
      <c r="DX140" s="21" t="s">
        <v>1621</v>
      </c>
      <c r="DY140" s="140">
        <f>[1]!i_dq_close(DY$2,DW140)</f>
        <v>16612.900000000001</v>
      </c>
      <c r="DZ140">
        <v>2.2709999999999999</v>
      </c>
      <c r="EC140" s="49">
        <v>44817</v>
      </c>
      <c r="ED140" s="21" t="s">
        <v>1622</v>
      </c>
      <c r="EE140" s="140">
        <f>[1]!i_dq_close(EE$2,EC140)</f>
        <v>4476.2960999999996</v>
      </c>
      <c r="EF140">
        <v>1.3720000000000001</v>
      </c>
      <c r="EI140" s="49">
        <v>44795</v>
      </c>
      <c r="EJ140" s="21" t="s">
        <v>1623</v>
      </c>
      <c r="EK140" s="140">
        <f>[1]!i_dq_close(EK$2,EI140)</f>
        <v>19656.98</v>
      </c>
      <c r="EL140">
        <v>1.9039999999999999</v>
      </c>
      <c r="EO140" s="49">
        <v>44764</v>
      </c>
      <c r="EP140" s="28" t="s">
        <v>638</v>
      </c>
      <c r="EQ140" s="140">
        <f>[1]!i_dq_close(EQ$2,EO140)</f>
        <v>4578.09</v>
      </c>
      <c r="ER140">
        <v>1.206</v>
      </c>
      <c r="EU140" s="49">
        <v>44756</v>
      </c>
      <c r="EV140" s="28" t="s">
        <v>638</v>
      </c>
      <c r="EW140" s="140">
        <f>[1]!i_dq_close(EW$2,EU140)</f>
        <v>4648.7920999999997</v>
      </c>
      <c r="EX140">
        <v>1.0072000000000001</v>
      </c>
      <c r="FA140" s="49">
        <v>44754</v>
      </c>
      <c r="FB140" s="28" t="s">
        <v>638</v>
      </c>
      <c r="FC140" s="140">
        <f>[1]!i_dq_close(FC$2,FA140)</f>
        <v>4631.0330999999996</v>
      </c>
      <c r="FD140">
        <v>0.92400000000000004</v>
      </c>
      <c r="FG140" s="49">
        <v>44749</v>
      </c>
      <c r="FH140" s="28" t="s">
        <v>638</v>
      </c>
      <c r="FI140" s="140">
        <f>[1]!i_dq_close(FI$2,FG140)</f>
        <v>4774.6517999999996</v>
      </c>
      <c r="FJ140">
        <v>1.0761000000000001</v>
      </c>
      <c r="FM140" s="49">
        <v>44747</v>
      </c>
      <c r="FN140" s="28" t="s">
        <v>638</v>
      </c>
      <c r="FO140" s="140">
        <f>[1]!i_dq_close(FO$2,FM140)</f>
        <v>4822.6611999999996</v>
      </c>
      <c r="FP140">
        <v>1.3165</v>
      </c>
      <c r="FS140" s="49">
        <v>44741</v>
      </c>
      <c r="FT140" s="28" t="s">
        <v>570</v>
      </c>
      <c r="FU140" s="140">
        <f>[1]!i_dq_close(FU$2,FS140)</f>
        <v>416.49419999999998</v>
      </c>
      <c r="FV140">
        <v>1.2944</v>
      </c>
      <c r="FY140" s="49">
        <v>44705</v>
      </c>
      <c r="FZ140" s="28" t="s">
        <v>534</v>
      </c>
      <c r="GA140" s="140">
        <f>[1]!i_dq_close(GA$2,FY140)</f>
        <v>4253.8715000000002</v>
      </c>
      <c r="GB140">
        <v>1.3544</v>
      </c>
      <c r="GE140" s="49">
        <v>44705</v>
      </c>
      <c r="GF140" s="28" t="s">
        <v>534</v>
      </c>
      <c r="GG140" s="140">
        <f>[1]!i_dq_close(GG$2,GE140)</f>
        <v>2938.9724000000001</v>
      </c>
      <c r="GH140">
        <v>0.91090000000000004</v>
      </c>
      <c r="GK140" s="49">
        <v>44679</v>
      </c>
      <c r="GL140" s="28" t="s">
        <v>351</v>
      </c>
      <c r="GM140" s="140">
        <f>[1]!i_dq_close(GM$2,GK140)</f>
        <v>4165.6907000000001</v>
      </c>
      <c r="GN140">
        <v>4.8780000000000001</v>
      </c>
      <c r="GQ140" s="49">
        <v>44665</v>
      </c>
      <c r="GR140" s="67" t="s">
        <v>351</v>
      </c>
      <c r="GS140" s="140">
        <f>[1]!i_dq_close(GS$2,GQ140)</f>
        <v>21518.080000000002</v>
      </c>
      <c r="GT140">
        <v>1.0091000000000001</v>
      </c>
      <c r="GV140"/>
      <c r="GW140" s="49">
        <v>44665</v>
      </c>
      <c r="GX140" s="21" t="s">
        <v>351</v>
      </c>
      <c r="GY140" s="140">
        <f>[1]!i_dq_close(GY$2,GW140)</f>
        <v>4511.1783999999998</v>
      </c>
      <c r="GZ140">
        <v>2.4571999999999998</v>
      </c>
      <c r="HC140" s="49">
        <v>44652</v>
      </c>
      <c r="HD140" s="21" t="s">
        <v>351</v>
      </c>
      <c r="HE140" s="140">
        <f>[1]!i_dq_close(HE$2,HC140)</f>
        <v>4622.1410999999998</v>
      </c>
      <c r="HF140">
        <v>5.3440000000000003</v>
      </c>
      <c r="HI140" s="49">
        <v>44628</v>
      </c>
      <c r="HJ140" s="141" t="s">
        <v>350</v>
      </c>
      <c r="HK140" s="140">
        <f>[1]!i_dq_close(HK$2,HI140)</f>
        <v>20765.87</v>
      </c>
      <c r="HL140">
        <v>0.96299999999999997</v>
      </c>
      <c r="HO140" s="49">
        <v>44571</v>
      </c>
      <c r="HP140" s="20" t="s">
        <v>346</v>
      </c>
      <c r="HQ140" s="140">
        <f>[1]!i_dq_close(HQ$2,HO140)</f>
        <v>5232.8054000000002</v>
      </c>
      <c r="HR140">
        <v>1.4135</v>
      </c>
      <c r="HS140" s="33"/>
      <c r="HU140" s="49"/>
      <c r="HV140" s="20"/>
      <c r="HW140" s="140"/>
      <c r="HY140" s="33"/>
      <c r="IA140" s="49"/>
      <c r="IB140" s="20"/>
      <c r="IC140" s="140"/>
      <c r="IE140" s="33"/>
      <c r="IG140" s="49"/>
      <c r="IH140" s="20"/>
      <c r="II140" s="140"/>
      <c r="IK140" s="33"/>
      <c r="IM140" s="49"/>
      <c r="IN140" s="20"/>
      <c r="IO140" s="140"/>
      <c r="IQ140" s="33"/>
      <c r="IS140" s="49"/>
      <c r="IT140" s="20"/>
      <c r="IU140" s="140"/>
      <c r="IW140" s="33"/>
      <c r="IY140" s="49"/>
      <c r="IZ140" s="20"/>
      <c r="JA140" s="140"/>
      <c r="JC140" s="33"/>
      <c r="JE140" s="49"/>
      <c r="JF140" s="20"/>
      <c r="JG140" s="140"/>
      <c r="JI140" s="33"/>
      <c r="JK140" s="49"/>
      <c r="JL140" s="21"/>
      <c r="JM140" s="140"/>
      <c r="JQ140" s="49"/>
      <c r="JR140" s="21"/>
      <c r="JS140" s="140"/>
      <c r="KC140" s="49"/>
      <c r="KD140" s="21"/>
      <c r="KE140" s="140"/>
      <c r="KI140" s="49"/>
      <c r="KJ140" s="21"/>
      <c r="KK140" s="140"/>
      <c r="KO140" s="49"/>
      <c r="KP140" s="21"/>
      <c r="KQ140" s="140"/>
    </row>
    <row r="141" spans="1:309">
      <c r="A141" s="52">
        <v>44063</v>
      </c>
      <c r="B141" s="52" t="s">
        <v>339</v>
      </c>
      <c r="C141" s="262">
        <f>[1]!i_dq_close(C$2,A141)</f>
        <v>4998.1232</v>
      </c>
      <c r="D141" s="263">
        <v>1.4550000000000001</v>
      </c>
      <c r="E141" s="263"/>
      <c r="G141" s="49">
        <v>44732</v>
      </c>
      <c r="H141" s="28" t="s">
        <v>570</v>
      </c>
      <c r="I141" s="140">
        <f>[1]!i_dq_close(I$2,G141)</f>
        <v>0</v>
      </c>
      <c r="J141">
        <v>0.98599999999999999</v>
      </c>
      <c r="AI141" s="45"/>
      <c r="AQ141" s="49">
        <v>44966</v>
      </c>
      <c r="AR141" s="21" t="s">
        <v>1632</v>
      </c>
      <c r="AS141" s="140">
        <f>[1]!i_dq_close(AS$2,AQ141)</f>
        <v>4501.8388000000004</v>
      </c>
      <c r="AT141">
        <v>1.9410000000000001</v>
      </c>
      <c r="AW141" s="49">
        <v>44963</v>
      </c>
      <c r="AX141" s="21" t="s">
        <v>1632</v>
      </c>
      <c r="AY141" s="140">
        <f>[1]!i_dq_close(AY$2,AW141)</f>
        <v>407.38040000000001</v>
      </c>
      <c r="AZ141">
        <v>1.0008999999999999</v>
      </c>
      <c r="BC141" s="49">
        <v>44963</v>
      </c>
      <c r="BD141" s="21" t="s">
        <v>1632</v>
      </c>
      <c r="BE141" s="140">
        <f>[1]!i_dq_close(BE$2,BC141)</f>
        <v>4456.7232000000004</v>
      </c>
      <c r="BF141">
        <v>1.0169999999999999</v>
      </c>
      <c r="BI141" s="49">
        <v>44939</v>
      </c>
      <c r="BJ141" s="21" t="s">
        <v>1626</v>
      </c>
      <c r="BK141" s="140">
        <f>[1]!i_dq_close(BK$2,BI141)</f>
        <v>4402.0011999999997</v>
      </c>
      <c r="BL141">
        <v>2.2010000000000001</v>
      </c>
      <c r="BO141" s="49">
        <v>44935</v>
      </c>
      <c r="BP141" s="21" t="s">
        <v>1626</v>
      </c>
      <c r="BQ141" s="140">
        <f>[1]!i_dq_close(BQ$2,BO141)</f>
        <v>4349.1992</v>
      </c>
      <c r="BR141">
        <v>1.6279999999999999</v>
      </c>
      <c r="BU141" s="49">
        <v>44931</v>
      </c>
      <c r="BV141" s="21" t="s">
        <v>1626</v>
      </c>
      <c r="BW141" s="140">
        <f>[1]!i_dq_close(BW$2,BU141)</f>
        <v>399.4735</v>
      </c>
      <c r="BX141">
        <v>1.1128</v>
      </c>
      <c r="CA141" s="49">
        <v>44929</v>
      </c>
      <c r="CB141" s="21" t="s">
        <v>346</v>
      </c>
      <c r="CC141" s="140">
        <f>[1]!i_dq_close(CC$2,CA141)</f>
        <v>4232.5133999999998</v>
      </c>
      <c r="CD141">
        <v>1.19</v>
      </c>
      <c r="CG141" s="49">
        <v>44907</v>
      </c>
      <c r="CH141" s="21" t="s">
        <v>1624</v>
      </c>
      <c r="CI141" s="140">
        <f>[1]!i_dq_close(CI$2,CG141)</f>
        <v>4321.8283000000001</v>
      </c>
      <c r="CJ141">
        <v>1.4749000000000001</v>
      </c>
      <c r="CM141" s="49">
        <v>44895</v>
      </c>
      <c r="CN141" s="21" t="s">
        <v>1630</v>
      </c>
      <c r="CO141" s="140">
        <f>[1]!i_dq_close(CO$2,CM141)</f>
        <v>18597.23</v>
      </c>
      <c r="CP141">
        <v>1.036</v>
      </c>
      <c r="CS141" s="49">
        <v>44879</v>
      </c>
      <c r="CT141" s="21" t="s">
        <v>1630</v>
      </c>
      <c r="CU141" s="140">
        <f>[1]!i_dq_close(CU$2,CS141)</f>
        <v>406.3931</v>
      </c>
      <c r="CV141">
        <v>1.0509999999999999</v>
      </c>
      <c r="CY141" s="49">
        <v>44873</v>
      </c>
      <c r="CZ141" s="21" t="s">
        <v>1630</v>
      </c>
      <c r="DA141" s="140">
        <f>[1]!i_dq_close(DA$2,CY141)</f>
        <v>4151.4648999999999</v>
      </c>
      <c r="DB141">
        <v>5.0746000000000002</v>
      </c>
      <c r="DE141" s="49">
        <v>44859</v>
      </c>
      <c r="DF141" s="21" t="s">
        <v>1621</v>
      </c>
      <c r="DG141" s="140">
        <f>[1]!i_dq_close(DG$2,DE141)</f>
        <v>4004.9411</v>
      </c>
      <c r="DH141">
        <v>3.371</v>
      </c>
      <c r="DK141" s="49">
        <v>44858</v>
      </c>
      <c r="DL141" s="21" t="s">
        <v>1621</v>
      </c>
      <c r="DM141" s="140">
        <f>[1]!i_dq_close(DM$2,DK141)</f>
        <v>4014.5981000000002</v>
      </c>
      <c r="DN141">
        <v>2.8822999999999999</v>
      </c>
      <c r="DQ141" s="49">
        <v>44854</v>
      </c>
      <c r="DR141" s="21" t="s">
        <v>1621</v>
      </c>
      <c r="DS141" s="140">
        <f>[1]!i_dq_close(DS$2,DQ141)</f>
        <v>406.81330000000003</v>
      </c>
      <c r="DT141">
        <v>1.9787999999999999</v>
      </c>
      <c r="DW141" s="49">
        <v>44852</v>
      </c>
      <c r="DX141" s="21" t="s">
        <v>1621</v>
      </c>
      <c r="DY141" s="140">
        <f>[1]!i_dq_close(DY$2,DW141)</f>
        <v>16914.580000000002</v>
      </c>
      <c r="DZ141">
        <v>2.286</v>
      </c>
      <c r="EC141" s="49">
        <v>44818</v>
      </c>
      <c r="ED141" s="21" t="s">
        <v>1622</v>
      </c>
      <c r="EE141" s="140">
        <f>[1]!i_dq_close(EE$2,EC141)</f>
        <v>4429.9755999999998</v>
      </c>
      <c r="EF141">
        <v>1.36</v>
      </c>
      <c r="EI141" s="49">
        <v>44796</v>
      </c>
      <c r="EJ141" s="21" t="s">
        <v>1623</v>
      </c>
      <c r="EK141" s="140">
        <f>[1]!i_dq_close(EK$2,EI141)</f>
        <v>19503.25</v>
      </c>
      <c r="EL141">
        <v>1.903</v>
      </c>
      <c r="EO141" s="49">
        <v>44767</v>
      </c>
      <c r="EP141" s="28" t="s">
        <v>638</v>
      </c>
      <c r="EQ141" s="140">
        <f>[1]!i_dq_close(EQ$2,EO141)</f>
        <v>4546.8293000000003</v>
      </c>
      <c r="ER141">
        <v>1.1759999999999999</v>
      </c>
      <c r="EU141" s="49">
        <v>44757</v>
      </c>
      <c r="EV141" s="28" t="s">
        <v>638</v>
      </c>
      <c r="EW141" s="140">
        <f>[1]!i_dq_close(EW$2,EU141)</f>
        <v>4569.973</v>
      </c>
      <c r="EX141">
        <v>1.0018</v>
      </c>
      <c r="FA141" s="49">
        <v>44755</v>
      </c>
      <c r="FB141" s="28" t="s">
        <v>638</v>
      </c>
      <c r="FC141" s="140">
        <f>[1]!i_dq_close(FC$2,FA141)</f>
        <v>4642.2451000000001</v>
      </c>
      <c r="FD141">
        <v>0.93</v>
      </c>
      <c r="FG141" s="49">
        <v>44750</v>
      </c>
      <c r="FH141" s="28" t="s">
        <v>638</v>
      </c>
      <c r="FI141" s="140">
        <f>[1]!i_dq_close(FI$2,FG141)</f>
        <v>4754.0155999999997</v>
      </c>
      <c r="FJ141">
        <v>1.0723</v>
      </c>
      <c r="FM141" s="49">
        <v>44748</v>
      </c>
      <c r="FN141" s="28" t="s">
        <v>638</v>
      </c>
      <c r="FO141" s="140">
        <f>[1]!i_dq_close(FO$2,FM141)</f>
        <v>4752.6044000000002</v>
      </c>
      <c r="FP141">
        <v>1.2964</v>
      </c>
      <c r="FS141" s="49">
        <v>44742</v>
      </c>
      <c r="FT141" s="28" t="s">
        <v>570</v>
      </c>
      <c r="FU141" s="140">
        <f>[1]!i_dq_close(FU$2,FS141)</f>
        <v>418.61700000000002</v>
      </c>
      <c r="FV141">
        <v>1.3152999999999999</v>
      </c>
      <c r="FY141" s="49">
        <v>44706</v>
      </c>
      <c r="FZ141" s="28" t="s">
        <v>534</v>
      </c>
      <c r="GA141" s="140">
        <f>[1]!i_dq_close(GA$2,FY141)</f>
        <v>4290.7759999999998</v>
      </c>
      <c r="GB141">
        <v>1.3638999999999999</v>
      </c>
      <c r="GE141" s="49">
        <v>44706</v>
      </c>
      <c r="GF141" s="28" t="s">
        <v>534</v>
      </c>
      <c r="GG141" s="140">
        <f>[1]!i_dq_close(GG$2,GE141)</f>
        <v>2944.9047</v>
      </c>
      <c r="GH141">
        <v>0.91369999999999996</v>
      </c>
      <c r="GK141" s="49">
        <v>44680</v>
      </c>
      <c r="GL141" s="28" t="s">
        <v>351</v>
      </c>
      <c r="GM141" s="140">
        <f>[1]!i_dq_close(GM$2,GK141)</f>
        <v>4280.2806</v>
      </c>
      <c r="GN141">
        <v>4.9210000000000003</v>
      </c>
      <c r="GQ141" s="49">
        <v>44666</v>
      </c>
      <c r="GR141" s="67" t="s">
        <v>351</v>
      </c>
      <c r="GS141" s="140">
        <f>[1]!i_dq_close(GS$2,GQ141)</f>
        <v>21518.080000000002</v>
      </c>
      <c r="GT141">
        <v>1.0128999999999999</v>
      </c>
      <c r="GV141"/>
      <c r="GW141" s="49">
        <v>44666</v>
      </c>
      <c r="GX141" s="21" t="s">
        <v>351</v>
      </c>
      <c r="GY141" s="140">
        <f>[1]!i_dq_close(GY$2,GW141)</f>
        <v>4499.1529</v>
      </c>
      <c r="GZ141">
        <v>2.4531000000000001</v>
      </c>
      <c r="HC141" s="49">
        <v>44657</v>
      </c>
      <c r="HD141" s="21" t="s">
        <v>351</v>
      </c>
      <c r="HE141" s="140">
        <f>[1]!i_dq_close(HE$2,HC141)</f>
        <v>4610.6980999999996</v>
      </c>
      <c r="HF141">
        <v>5.32</v>
      </c>
      <c r="HI141" s="49">
        <v>44629</v>
      </c>
      <c r="HJ141" s="141" t="s">
        <v>350</v>
      </c>
      <c r="HK141" s="140">
        <f>[1]!i_dq_close(HK$2,HI141)</f>
        <v>20627.71</v>
      </c>
      <c r="HL141">
        <v>0.95599999999999996</v>
      </c>
      <c r="HO141" s="49">
        <v>44572</v>
      </c>
      <c r="HP141" s="20" t="s">
        <v>346</v>
      </c>
      <c r="HQ141" s="140">
        <f>[1]!i_dq_close(HQ$2,HO141)</f>
        <v>5184.9969000000001</v>
      </c>
      <c r="HR141">
        <v>1.4027000000000001</v>
      </c>
      <c r="HS141" s="33"/>
      <c r="HU141" s="49"/>
      <c r="HV141" s="20"/>
      <c r="HW141" s="140"/>
      <c r="HY141" s="33"/>
      <c r="IA141" s="49"/>
      <c r="IB141" s="20"/>
      <c r="IC141" s="140"/>
      <c r="IE141" s="33"/>
      <c r="IG141" s="49"/>
      <c r="IH141" s="20"/>
      <c r="II141" s="140"/>
      <c r="IK141" s="33"/>
      <c r="IM141" s="49"/>
      <c r="IN141" s="20"/>
      <c r="IO141" s="140"/>
      <c r="IQ141" s="33"/>
      <c r="IS141" s="49"/>
      <c r="IT141" s="20"/>
      <c r="IU141" s="140"/>
      <c r="IW141" s="33"/>
      <c r="IY141" s="49"/>
      <c r="IZ141" s="20"/>
      <c r="JA141" s="140"/>
      <c r="JC141" s="33"/>
      <c r="JE141" s="49"/>
      <c r="JF141" s="20"/>
      <c r="JG141" s="140"/>
      <c r="JI141" s="33"/>
      <c r="JK141" s="49"/>
      <c r="JL141" s="21"/>
      <c r="JM141" s="140"/>
      <c r="JQ141" s="49"/>
      <c r="JR141" s="21"/>
      <c r="JS141" s="140"/>
      <c r="KC141" s="49"/>
      <c r="KD141" s="21"/>
      <c r="KE141" s="140"/>
      <c r="KI141" s="49"/>
      <c r="KJ141" s="21"/>
      <c r="KK141" s="140"/>
      <c r="KO141" s="49"/>
      <c r="KP141" s="21"/>
      <c r="KQ141" s="140"/>
    </row>
    <row r="142" spans="1:309">
      <c r="A142" s="52">
        <v>44064</v>
      </c>
      <c r="B142" s="52" t="s">
        <v>339</v>
      </c>
      <c r="C142" s="262">
        <f>[1]!i_dq_close(C$2,A142)</f>
        <v>5039.4272000000001</v>
      </c>
      <c r="D142" s="263">
        <v>1.462</v>
      </c>
      <c r="E142" s="263"/>
      <c r="G142" s="49">
        <v>44733</v>
      </c>
      <c r="H142" s="28" t="s">
        <v>570</v>
      </c>
      <c r="I142" s="140">
        <f>[1]!i_dq_close(I$2,G142)</f>
        <v>0</v>
      </c>
      <c r="J142">
        <v>0.97299999999999998</v>
      </c>
      <c r="AI142" s="45"/>
      <c r="AW142" s="49">
        <v>44964</v>
      </c>
      <c r="AX142" s="21" t="s">
        <v>1632</v>
      </c>
      <c r="AY142" s="140">
        <f>[1]!i_dq_close(AY$2,AW142)</f>
        <v>408.29140000000001</v>
      </c>
      <c r="AZ142">
        <v>1.0014000000000001</v>
      </c>
      <c r="BC142" s="49">
        <v>44964</v>
      </c>
      <c r="BD142" s="21" t="s">
        <v>1632</v>
      </c>
      <c r="BE142" s="140">
        <f>[1]!i_dq_close(BE$2,BC142)</f>
        <v>4465.3935000000001</v>
      </c>
      <c r="BF142">
        <v>1.0197000000000001</v>
      </c>
      <c r="BI142" s="49">
        <v>44942</v>
      </c>
      <c r="BJ142" s="21" t="s">
        <v>1626</v>
      </c>
      <c r="BK142" s="140">
        <f>[1]!i_dq_close(BK$2,BI142)</f>
        <v>4465.9520000000002</v>
      </c>
      <c r="BL142">
        <v>2.2029999999999998</v>
      </c>
      <c r="BO142" s="49">
        <v>44936</v>
      </c>
      <c r="BP142" s="21" t="s">
        <v>1626</v>
      </c>
      <c r="BQ142" s="140">
        <f>[1]!i_dq_close(BQ$2,BO142)</f>
        <v>4354.2322999999997</v>
      </c>
      <c r="BR142">
        <v>1.6279999999999999</v>
      </c>
      <c r="BU142" s="49">
        <v>44932</v>
      </c>
      <c r="BV142" s="21" t="s">
        <v>1626</v>
      </c>
      <c r="BW142" s="140">
        <f>[1]!i_dq_close(BW$2,BU142)</f>
        <v>400.96269999999998</v>
      </c>
      <c r="BX142">
        <v>1.1125</v>
      </c>
      <c r="CA142" s="49">
        <v>44930</v>
      </c>
      <c r="CB142" s="21" t="s">
        <v>1626</v>
      </c>
      <c r="CC142" s="140">
        <f>[1]!i_dq_close(CC$2,CA142)</f>
        <v>4235.9718999999996</v>
      </c>
      <c r="CD142">
        <v>1.1910000000000001</v>
      </c>
      <c r="CG142" s="49">
        <v>44908</v>
      </c>
      <c r="CH142" s="21" t="s">
        <v>1624</v>
      </c>
      <c r="CI142" s="140">
        <f>[1]!i_dq_close(CI$2,CG142)</f>
        <v>4309.5028000000002</v>
      </c>
      <c r="CJ142">
        <v>1.47</v>
      </c>
      <c r="CM142" s="49">
        <v>44896</v>
      </c>
      <c r="CN142" s="21" t="s">
        <v>336</v>
      </c>
      <c r="CO142" s="140">
        <f>[1]!i_dq_close(CO$2,CM142)</f>
        <v>18736.439999999999</v>
      </c>
      <c r="CP142">
        <v>1.034</v>
      </c>
      <c r="CS142" s="49">
        <v>44880</v>
      </c>
      <c r="CT142" s="21" t="s">
        <v>1630</v>
      </c>
      <c r="CU142" s="140">
        <f>[1]!i_dq_close(CU$2,CS142)</f>
        <v>407.45359999999999</v>
      </c>
      <c r="CV142">
        <v>1.054</v>
      </c>
      <c r="CY142" s="49">
        <v>44874</v>
      </c>
      <c r="CZ142" s="21" t="s">
        <v>1630</v>
      </c>
      <c r="DA142" s="140">
        <f>[1]!i_dq_close(DA$2,CY142)</f>
        <v>4120.4669999999996</v>
      </c>
      <c r="DB142">
        <v>5.0666000000000002</v>
      </c>
      <c r="DE142" s="49">
        <v>44860</v>
      </c>
      <c r="DF142" s="21" t="s">
        <v>1621</v>
      </c>
      <c r="DG142" s="140">
        <f>[1]!i_dq_close(DG$2,DE142)</f>
        <v>4047.0933</v>
      </c>
      <c r="DH142">
        <v>3.391</v>
      </c>
      <c r="DK142" s="49">
        <v>44859</v>
      </c>
      <c r="DL142" s="21" t="s">
        <v>1621</v>
      </c>
      <c r="DM142" s="140">
        <f>[1]!i_dq_close(DM$2,DK142)</f>
        <v>4004.9411</v>
      </c>
      <c r="DN142">
        <v>2.8616000000000001</v>
      </c>
      <c r="DQ142" s="49">
        <v>44855</v>
      </c>
      <c r="DR142" s="21" t="s">
        <v>1621</v>
      </c>
      <c r="DS142" s="140">
        <f>[1]!i_dq_close(DS$2,DQ142)</f>
        <v>406.61509999999998</v>
      </c>
      <c r="DT142">
        <v>1.9732000000000001</v>
      </c>
      <c r="DW142" s="49">
        <v>44853</v>
      </c>
      <c r="DX142" s="21" t="s">
        <v>1621</v>
      </c>
      <c r="DY142" s="140">
        <f>[1]!i_dq_close(DY$2,DW142)</f>
        <v>16511.28</v>
      </c>
      <c r="DZ142">
        <v>2.254</v>
      </c>
      <c r="EC142" s="49">
        <v>44819</v>
      </c>
      <c r="ED142" s="21" t="s">
        <v>1622</v>
      </c>
      <c r="EE142" s="140">
        <f>[1]!i_dq_close(EE$2,EC142)</f>
        <v>4373.4669999999996</v>
      </c>
      <c r="EF142">
        <v>1.345</v>
      </c>
      <c r="EI142" s="49">
        <v>44797</v>
      </c>
      <c r="EJ142" s="21" t="s">
        <v>1623</v>
      </c>
      <c r="EK142" s="140">
        <f>[1]!i_dq_close(EK$2,EI142)</f>
        <v>19268.740000000002</v>
      </c>
      <c r="EL142">
        <v>1.8640000000000001</v>
      </c>
      <c r="EO142" s="49">
        <v>44768</v>
      </c>
      <c r="EP142" s="28" t="s">
        <v>638</v>
      </c>
      <c r="EQ142" s="140">
        <f>[1]!i_dq_close(EQ$2,EO142)</f>
        <v>4587.6873999999998</v>
      </c>
      <c r="ER142">
        <v>1.1819999999999999</v>
      </c>
      <c r="EU142" s="49">
        <v>44760</v>
      </c>
      <c r="EV142" s="28" t="s">
        <v>638</v>
      </c>
      <c r="EW142" s="140">
        <f>[1]!i_dq_close(EW$2,EU142)</f>
        <v>4626.5011999999997</v>
      </c>
      <c r="EX142">
        <v>1.0125</v>
      </c>
      <c r="FA142" s="49">
        <v>44756</v>
      </c>
      <c r="FB142" s="28" t="s">
        <v>638</v>
      </c>
      <c r="FC142" s="140">
        <f>[1]!i_dq_close(FC$2,FA142)</f>
        <v>4648.7920999999997</v>
      </c>
      <c r="FD142">
        <v>0.93600000000000005</v>
      </c>
      <c r="FG142" s="49">
        <v>44753</v>
      </c>
      <c r="FH142" s="28" t="s">
        <v>638</v>
      </c>
      <c r="FI142" s="140">
        <f>[1]!i_dq_close(FI$2,FG142)</f>
        <v>4678.3161</v>
      </c>
      <c r="FJ142">
        <v>1.0532999999999999</v>
      </c>
      <c r="FM142" s="49">
        <v>44749</v>
      </c>
      <c r="FN142" s="28" t="s">
        <v>638</v>
      </c>
      <c r="FO142" s="140">
        <f>[1]!i_dq_close(FO$2,FM142)</f>
        <v>4774.6517999999996</v>
      </c>
      <c r="FP142">
        <v>1.3089999999999999</v>
      </c>
      <c r="FS142" s="49">
        <v>44743</v>
      </c>
      <c r="FT142" s="28" t="s">
        <v>638</v>
      </c>
      <c r="FU142" s="140">
        <f>[1]!i_dq_close(FU$2,FS142)</f>
        <v>418.64060000000001</v>
      </c>
      <c r="FV142">
        <v>1.3268</v>
      </c>
      <c r="FY142" s="49">
        <v>44707</v>
      </c>
      <c r="FZ142" s="28" t="s">
        <v>534</v>
      </c>
      <c r="GA142" s="140">
        <f>[1]!i_dq_close(GA$2,FY142)</f>
        <v>4310.6010999999999</v>
      </c>
      <c r="GB142">
        <v>1.3706</v>
      </c>
      <c r="GE142" s="49">
        <v>44707</v>
      </c>
      <c r="GF142" s="28" t="s">
        <v>534</v>
      </c>
      <c r="GG142" s="140">
        <f>[1]!i_dq_close(GG$2,GE142)</f>
        <v>2950.4238999999998</v>
      </c>
      <c r="GH142">
        <v>0.91490000000000005</v>
      </c>
      <c r="GK142" s="49">
        <v>44686</v>
      </c>
      <c r="GL142" s="28" t="s">
        <v>353</v>
      </c>
      <c r="GM142" s="140">
        <f>[1]!i_dq_close(GM$2,GK142)</f>
        <v>4285.5617000000002</v>
      </c>
      <c r="GN142">
        <v>4.99</v>
      </c>
      <c r="GQ142" s="49">
        <v>44669</v>
      </c>
      <c r="GR142" s="67" t="s">
        <v>351</v>
      </c>
      <c r="GS142" s="140">
        <f>[1]!i_dq_close(GS$2,GQ142)</f>
        <v>21518.080000000002</v>
      </c>
      <c r="GT142">
        <v>1.0116000000000001</v>
      </c>
      <c r="GV142"/>
      <c r="GW142" s="49">
        <v>44669</v>
      </c>
      <c r="GX142" s="21" t="s">
        <v>351</v>
      </c>
      <c r="GY142" s="140">
        <f>[1]!i_dq_close(GY$2,GW142)</f>
        <v>4481.3445000000002</v>
      </c>
      <c r="GZ142">
        <v>2.4447999999999999</v>
      </c>
      <c r="HC142" s="49">
        <v>44658</v>
      </c>
      <c r="HD142" s="21" t="s">
        <v>351</v>
      </c>
      <c r="HE142" s="140">
        <f>[1]!i_dq_close(HE$2,HC142)</f>
        <v>4542.1463999999996</v>
      </c>
      <c r="HF142">
        <v>5.2489999999999997</v>
      </c>
      <c r="HI142" s="49">
        <v>44630</v>
      </c>
      <c r="HJ142" s="141" t="s">
        <v>350</v>
      </c>
      <c r="HK142" s="140">
        <f>[1]!i_dq_close(HK$2,HI142)</f>
        <v>20890.259999999998</v>
      </c>
      <c r="HL142">
        <v>0.95299999999999996</v>
      </c>
      <c r="HO142" s="49">
        <v>44573</v>
      </c>
      <c r="HP142" s="20" t="s">
        <v>346</v>
      </c>
      <c r="HQ142" s="140">
        <f>[1]!i_dq_close(HQ$2,HO142)</f>
        <v>5235.0216</v>
      </c>
      <c r="HR142">
        <v>1.4133</v>
      </c>
      <c r="HS142" s="33"/>
      <c r="HU142" s="49"/>
      <c r="HV142" s="20"/>
      <c r="HW142" s="140"/>
      <c r="HY142" s="33"/>
      <c r="IA142" s="49"/>
      <c r="IB142" s="20"/>
      <c r="IC142" s="140"/>
      <c r="IE142" s="33"/>
      <c r="IG142" s="49"/>
      <c r="IH142" s="20"/>
      <c r="II142" s="140"/>
      <c r="IK142" s="33"/>
      <c r="IM142" s="49"/>
      <c r="IN142" s="20"/>
      <c r="IO142" s="140"/>
      <c r="IQ142" s="33"/>
      <c r="IS142" s="49"/>
      <c r="IT142" s="20"/>
      <c r="IU142" s="140"/>
      <c r="IW142" s="33"/>
      <c r="IY142" s="49"/>
      <c r="IZ142" s="20"/>
      <c r="JA142" s="140"/>
      <c r="JC142" s="33"/>
      <c r="JE142" s="49"/>
      <c r="JF142" s="20"/>
      <c r="JG142" s="140"/>
      <c r="JI142" s="33"/>
      <c r="JK142" s="49"/>
      <c r="JL142" s="21"/>
      <c r="JM142" s="140"/>
      <c r="JQ142" s="49"/>
      <c r="JR142" s="21"/>
      <c r="JS142" s="140"/>
      <c r="KC142" s="49"/>
      <c r="KD142" s="21"/>
      <c r="KE142" s="140"/>
      <c r="KI142" s="49"/>
      <c r="KJ142" s="21"/>
      <c r="KK142" s="140"/>
      <c r="KO142" s="49"/>
      <c r="KP142" s="21"/>
      <c r="KQ142" s="140"/>
    </row>
    <row r="143" spans="1:309">
      <c r="A143" s="52">
        <v>44067</v>
      </c>
      <c r="B143" s="52" t="s">
        <v>339</v>
      </c>
      <c r="C143" s="262">
        <f>[1]!i_dq_close(C$2,A143)</f>
        <v>5077.6085999999996</v>
      </c>
      <c r="D143" s="263">
        <v>1.476</v>
      </c>
      <c r="E143" s="263"/>
      <c r="G143" s="49">
        <v>44734</v>
      </c>
      <c r="H143" s="28" t="s">
        <v>570</v>
      </c>
      <c r="I143" s="140">
        <f>[1]!i_dq_close(I$2,G143)</f>
        <v>0</v>
      </c>
      <c r="J143">
        <v>0.97099999999999997</v>
      </c>
      <c r="AI143" s="45"/>
      <c r="AW143" s="49">
        <v>44965</v>
      </c>
      <c r="AX143" s="21" t="s">
        <v>1632</v>
      </c>
      <c r="AY143" s="140">
        <f>[1]!i_dq_close(AY$2,AW143)</f>
        <v>407.53219999999999</v>
      </c>
      <c r="AZ143">
        <v>1</v>
      </c>
      <c r="BC143" s="49">
        <v>44965</v>
      </c>
      <c r="BD143" s="21" t="s">
        <v>1632</v>
      </c>
      <c r="BE143" s="140">
        <f>[1]!i_dq_close(BE$2,BC143)</f>
        <v>4441.8236999999999</v>
      </c>
      <c r="BF143">
        <v>1.0154000000000001</v>
      </c>
      <c r="BI143" s="49">
        <v>44943</v>
      </c>
      <c r="BJ143" s="21" t="s">
        <v>1626</v>
      </c>
      <c r="BK143" s="140">
        <f>[1]!i_dq_close(BK$2,BI143)</f>
        <v>4466.5456000000004</v>
      </c>
      <c r="BL143">
        <v>2.1890000000000001</v>
      </c>
      <c r="BO143" s="49">
        <v>44937</v>
      </c>
      <c r="BP143" s="21" t="s">
        <v>1626</v>
      </c>
      <c r="BQ143" s="140">
        <f>[1]!i_dq_close(BQ$2,BO143)</f>
        <v>4341.9845999999998</v>
      </c>
      <c r="BR143">
        <v>1.6259999999999999</v>
      </c>
      <c r="BU143" s="49">
        <v>44935</v>
      </c>
      <c r="BV143" s="21" t="s">
        <v>1626</v>
      </c>
      <c r="BW143" s="140">
        <f>[1]!i_dq_close(BW$2,BU143)</f>
        <v>401.88220000000001</v>
      </c>
      <c r="BX143">
        <v>1.1147</v>
      </c>
      <c r="CA143" s="49">
        <v>44931</v>
      </c>
      <c r="CB143" s="21" t="s">
        <v>1626</v>
      </c>
      <c r="CC143" s="140">
        <f>[1]!i_dq_close(CC$2,CA143)</f>
        <v>4307.7605999999996</v>
      </c>
      <c r="CD143">
        <v>1.194</v>
      </c>
      <c r="CG143" s="49">
        <v>44909</v>
      </c>
      <c r="CH143" s="21" t="s">
        <v>1624</v>
      </c>
      <c r="CI143" s="140">
        <f>[1]!i_dq_close(CI$2,CG143)</f>
        <v>4312.3441999999995</v>
      </c>
      <c r="CJ143">
        <v>1.4791000000000001</v>
      </c>
      <c r="CM143" s="49">
        <v>44897</v>
      </c>
      <c r="CN143" s="21" t="s">
        <v>1624</v>
      </c>
      <c r="CO143" s="140">
        <f>[1]!i_dq_close(CO$2,CM143)</f>
        <v>18675.349999999999</v>
      </c>
      <c r="CP143">
        <v>1.0269999999999999</v>
      </c>
      <c r="CS143" s="49">
        <v>44881</v>
      </c>
      <c r="CT143" s="21" t="s">
        <v>1630</v>
      </c>
      <c r="CU143" s="140">
        <f>[1]!i_dq_close(CU$2,CS143)</f>
        <v>403.40620000000001</v>
      </c>
      <c r="CV143">
        <v>1.0469999999999999</v>
      </c>
      <c r="CY143" s="49">
        <v>44875</v>
      </c>
      <c r="CZ143" s="21" t="s">
        <v>1630</v>
      </c>
      <c r="DA143" s="140">
        <f>[1]!i_dq_close(DA$2,CY143)</f>
        <v>4091.6007</v>
      </c>
      <c r="DB143">
        <v>5.0984999999999996</v>
      </c>
      <c r="DE143" s="49">
        <v>44861</v>
      </c>
      <c r="DF143" s="21" t="s">
        <v>1621</v>
      </c>
      <c r="DG143" s="140">
        <f>[1]!i_dq_close(DG$2,DE143)</f>
        <v>4024.5419999999999</v>
      </c>
      <c r="DH143">
        <v>3.37</v>
      </c>
      <c r="DK143" s="49">
        <v>44860</v>
      </c>
      <c r="DL143" s="21" t="s">
        <v>1621</v>
      </c>
      <c r="DM143" s="140">
        <f>[1]!i_dq_close(DM$2,DK143)</f>
        <v>4047.0933</v>
      </c>
      <c r="DN143">
        <v>2.8925999999999998</v>
      </c>
      <c r="DQ143" s="49">
        <v>44858</v>
      </c>
      <c r="DR143" s="21" t="s">
        <v>1621</v>
      </c>
      <c r="DS143" s="140">
        <f>[1]!i_dq_close(DS$2,DQ143)</f>
        <v>402.74790000000002</v>
      </c>
      <c r="DT143">
        <v>1.9551000000000001</v>
      </c>
      <c r="DW143" s="49">
        <v>44854</v>
      </c>
      <c r="DX143" s="21" t="s">
        <v>1621</v>
      </c>
      <c r="DY143" s="140">
        <f>[1]!i_dq_close(DY$2,DW143)</f>
        <v>16280.22</v>
      </c>
      <c r="DZ143">
        <v>2.2309999999999999</v>
      </c>
      <c r="EC143" s="49">
        <v>44820</v>
      </c>
      <c r="ED143" s="21" t="s">
        <v>1622</v>
      </c>
      <c r="EE143" s="140">
        <f>[1]!i_dq_close(EE$2,EC143)</f>
        <v>4269.1180000000004</v>
      </c>
      <c r="EF143">
        <v>1.3360000000000001</v>
      </c>
      <c r="EI143" s="49">
        <v>44798</v>
      </c>
      <c r="EJ143" s="21" t="s">
        <v>1623</v>
      </c>
      <c r="EK143" s="140">
        <f>[1]!i_dq_close(EK$2,EI143)</f>
        <v>19968.38</v>
      </c>
      <c r="EL143">
        <v>1.919</v>
      </c>
      <c r="EO143" s="49">
        <v>44769</v>
      </c>
      <c r="EP143" s="28" t="s">
        <v>638</v>
      </c>
      <c r="EQ143" s="140">
        <f>[1]!i_dq_close(EQ$2,EO143)</f>
        <v>4574.9247999999998</v>
      </c>
      <c r="ER143">
        <v>1.2</v>
      </c>
      <c r="EU143" s="49">
        <v>44761</v>
      </c>
      <c r="EV143" s="28" t="s">
        <v>638</v>
      </c>
      <c r="EW143" s="140">
        <f>[1]!i_dq_close(EW$2,EU143)</f>
        <v>4611.6931000000004</v>
      </c>
      <c r="EX143">
        <v>1.0048999999999999</v>
      </c>
      <c r="FA143" s="49">
        <v>44757</v>
      </c>
      <c r="FB143" s="28" t="s">
        <v>638</v>
      </c>
      <c r="FC143" s="140">
        <f>[1]!i_dq_close(FC$2,FA143)</f>
        <v>4569.973</v>
      </c>
      <c r="FD143">
        <v>0.93500000000000005</v>
      </c>
      <c r="FG143" s="49">
        <v>44754</v>
      </c>
      <c r="FH143" s="28" t="s">
        <v>638</v>
      </c>
      <c r="FI143" s="140">
        <f>[1]!i_dq_close(FI$2,FG143)</f>
        <v>4631.0330999999996</v>
      </c>
      <c r="FJ143">
        <v>1.036</v>
      </c>
      <c r="FM143" s="49">
        <v>44750</v>
      </c>
      <c r="FN143" s="28" t="s">
        <v>638</v>
      </c>
      <c r="FO143" s="140">
        <f>[1]!i_dq_close(FO$2,FM143)</f>
        <v>4754.0155999999997</v>
      </c>
      <c r="FP143">
        <v>1.3013999999999999</v>
      </c>
      <c r="FS143" s="49">
        <v>44746</v>
      </c>
      <c r="FT143" s="28" t="s">
        <v>638</v>
      </c>
      <c r="FU143" s="140">
        <f>[1]!i_dq_close(FU$2,FS143)</f>
        <v>420.86349999999999</v>
      </c>
      <c r="FV143">
        <v>1.3613</v>
      </c>
      <c r="FY143" s="49">
        <v>44708</v>
      </c>
      <c r="FZ143" s="28" t="s">
        <v>534</v>
      </c>
      <c r="GA143" s="140">
        <f>[1]!i_dq_close(GA$2,FY143)</f>
        <v>4315.357</v>
      </c>
      <c r="GB143">
        <v>1.3726</v>
      </c>
      <c r="GE143" s="49">
        <v>44708</v>
      </c>
      <c r="GF143" s="28" t="s">
        <v>534</v>
      </c>
      <c r="GG143" s="140">
        <f>[1]!i_dq_close(GG$2,GE143)</f>
        <v>2952.3878</v>
      </c>
      <c r="GH143">
        <v>0.91510000000000002</v>
      </c>
      <c r="GK143" s="49">
        <v>44687</v>
      </c>
      <c r="GL143" s="28" t="s">
        <v>353</v>
      </c>
      <c r="GM143" s="140">
        <f>[1]!i_dq_close(GM$2,GK143)</f>
        <v>4180.8346000000001</v>
      </c>
      <c r="GN143">
        <v>5.0410000000000004</v>
      </c>
      <c r="GQ143" s="49">
        <v>44670</v>
      </c>
      <c r="GR143" s="67" t="s">
        <v>351</v>
      </c>
      <c r="GS143" s="140">
        <f>[1]!i_dq_close(GS$2,GQ143)</f>
        <v>21027.759999999998</v>
      </c>
      <c r="GT143">
        <v>1.0006999999999999</v>
      </c>
      <c r="GV143"/>
      <c r="GW143" s="49">
        <v>44670</v>
      </c>
      <c r="GX143" s="21" t="s">
        <v>351</v>
      </c>
      <c r="GY143" s="140">
        <f>[1]!i_dq_close(GY$2,GW143)</f>
        <v>4458.6772000000001</v>
      </c>
      <c r="GZ143">
        <v>2.4460999999999999</v>
      </c>
      <c r="HC143" s="49">
        <v>44659</v>
      </c>
      <c r="HD143" s="21" t="s">
        <v>351</v>
      </c>
      <c r="HE143" s="140">
        <f>[1]!i_dq_close(HE$2,HC143)</f>
        <v>4560.3894</v>
      </c>
      <c r="HF143">
        <v>5.2560000000000002</v>
      </c>
      <c r="HI143" s="49">
        <v>44631</v>
      </c>
      <c r="HJ143" s="141" t="s">
        <v>350</v>
      </c>
      <c r="HK143" s="140">
        <f>[1]!i_dq_close(HK$2,HI143)</f>
        <v>20553.79</v>
      </c>
      <c r="HL143">
        <v>0.94</v>
      </c>
      <c r="HO143" s="49">
        <v>44574</v>
      </c>
      <c r="HP143" s="20" t="s">
        <v>346</v>
      </c>
      <c r="HQ143" s="140">
        <f>[1]!i_dq_close(HQ$2,HO143)</f>
        <v>5152.3022000000001</v>
      </c>
      <c r="HR143">
        <v>1.3883000000000001</v>
      </c>
      <c r="HS143" s="33"/>
      <c r="HU143" s="49"/>
      <c r="HV143" s="20"/>
      <c r="HW143" s="140"/>
      <c r="HY143" s="33"/>
      <c r="IA143" s="49"/>
      <c r="IB143" s="20"/>
      <c r="IC143" s="140"/>
      <c r="IE143" s="33"/>
      <c r="IG143" s="49"/>
      <c r="IH143" s="20"/>
      <c r="II143" s="140"/>
      <c r="IK143" s="33"/>
      <c r="IM143" s="49"/>
      <c r="IN143" s="20"/>
      <c r="IO143" s="140"/>
      <c r="IQ143" s="33"/>
      <c r="IS143" s="49"/>
      <c r="IT143" s="20"/>
      <c r="IU143" s="140"/>
      <c r="IW143" s="33"/>
      <c r="IY143" s="49"/>
      <c r="IZ143" s="20"/>
      <c r="JA143" s="140"/>
      <c r="JC143" s="33"/>
      <c r="JE143" s="49"/>
      <c r="JF143" s="20"/>
      <c r="JG143" s="140"/>
      <c r="JI143" s="33"/>
      <c r="JK143" s="49"/>
      <c r="JL143" s="21"/>
      <c r="JM143" s="140"/>
      <c r="JQ143" s="49"/>
      <c r="JR143" s="21"/>
      <c r="JS143" s="140"/>
      <c r="KC143" s="49"/>
      <c r="KD143" s="21"/>
      <c r="KE143" s="140"/>
      <c r="KI143" s="49"/>
      <c r="KJ143" s="21"/>
      <c r="KK143" s="140"/>
      <c r="KO143" s="49"/>
      <c r="KP143" s="21"/>
      <c r="KQ143" s="140"/>
    </row>
    <row r="144" spans="1:309">
      <c r="A144" s="52">
        <v>44068</v>
      </c>
      <c r="B144" s="52" t="s">
        <v>339</v>
      </c>
      <c r="C144" s="262">
        <f>[1]!i_dq_close(C$2,A144)</f>
        <v>5075.6188000000002</v>
      </c>
      <c r="D144" s="263">
        <v>1.478</v>
      </c>
      <c r="E144" s="263"/>
      <c r="G144" s="49">
        <v>44735</v>
      </c>
      <c r="H144" s="28" t="s">
        <v>570</v>
      </c>
      <c r="I144" s="140">
        <f>[1]!i_dq_close(I$2,G144)</f>
        <v>0</v>
      </c>
      <c r="J144">
        <v>1.0069999999999999</v>
      </c>
      <c r="AI144" s="45"/>
      <c r="AW144" s="49">
        <v>44966</v>
      </c>
      <c r="AX144" s="21" t="s">
        <v>1632</v>
      </c>
      <c r="AY144" s="140">
        <f>[1]!i_dq_close(AY$2,AW144)</f>
        <v>409.99689999999998</v>
      </c>
      <c r="AZ144">
        <v>1.0045999999999999</v>
      </c>
      <c r="BC144" s="49">
        <v>44966</v>
      </c>
      <c r="BD144" s="21" t="s">
        <v>1632</v>
      </c>
      <c r="BE144" s="140">
        <f>[1]!i_dq_close(BE$2,BC144)</f>
        <v>4501.8388000000004</v>
      </c>
      <c r="BF144">
        <v>1.0253000000000001</v>
      </c>
      <c r="BI144" s="49">
        <v>44944</v>
      </c>
      <c r="BJ144" s="21" t="s">
        <v>1626</v>
      </c>
      <c r="BK144" s="140">
        <f>[1]!i_dq_close(BK$2,BI144)</f>
        <v>4464.3689999999997</v>
      </c>
      <c r="BL144">
        <v>2.1840000000000002</v>
      </c>
      <c r="BO144" s="49">
        <v>44938</v>
      </c>
      <c r="BP144" s="21" t="s">
        <v>1626</v>
      </c>
      <c r="BQ144" s="140">
        <f>[1]!i_dq_close(BQ$2,BO144)</f>
        <v>4348.5348999999997</v>
      </c>
      <c r="BR144">
        <v>1.6279999999999999</v>
      </c>
      <c r="BU144" s="49">
        <v>44936</v>
      </c>
      <c r="BV144" s="21" t="s">
        <v>1626</v>
      </c>
      <c r="BW144" s="140">
        <f>[1]!i_dq_close(BW$2,BU144)</f>
        <v>400.82420000000002</v>
      </c>
      <c r="BX144">
        <v>1.1060000000000001</v>
      </c>
      <c r="CA144" s="49">
        <v>44932</v>
      </c>
      <c r="CB144" s="21" t="s">
        <v>1626</v>
      </c>
      <c r="CC144" s="140">
        <f>[1]!i_dq_close(CC$2,CA144)</f>
        <v>4318.1531000000004</v>
      </c>
      <c r="CD144">
        <v>1.19</v>
      </c>
      <c r="CG144" s="49">
        <v>44910</v>
      </c>
      <c r="CH144" s="21" t="s">
        <v>1624</v>
      </c>
      <c r="CI144" s="140">
        <f>[1]!i_dq_close(CI$2,CG144)</f>
        <v>4311.0010000000002</v>
      </c>
      <c r="CJ144">
        <v>1.4761</v>
      </c>
      <c r="CM144" s="49">
        <v>44900</v>
      </c>
      <c r="CN144" s="21" t="s">
        <v>1624</v>
      </c>
      <c r="CO144" s="140">
        <f>[1]!i_dq_close(CO$2,CM144)</f>
        <v>19518.29</v>
      </c>
      <c r="CP144">
        <v>1.042</v>
      </c>
      <c r="CS144" s="49">
        <v>44882</v>
      </c>
      <c r="CT144" s="21" t="s">
        <v>1630</v>
      </c>
      <c r="CU144" s="140">
        <f>[1]!i_dq_close(CU$2,CS144)</f>
        <v>399.6884</v>
      </c>
      <c r="CV144">
        <v>1.036</v>
      </c>
      <c r="CY144" s="49">
        <v>44876</v>
      </c>
      <c r="CZ144" s="21" t="s">
        <v>1630</v>
      </c>
      <c r="DA144" s="140">
        <f>[1]!i_dq_close(DA$2,CY144)</f>
        <v>4184.1625999999997</v>
      </c>
      <c r="DB144">
        <v>5.1294000000000004</v>
      </c>
      <c r="DE144" s="49">
        <v>44862</v>
      </c>
      <c r="DF144" s="21" t="s">
        <v>1621</v>
      </c>
      <c r="DG144" s="140">
        <f>[1]!i_dq_close(DG$2,DE144)</f>
        <v>3918.9967999999999</v>
      </c>
      <c r="DH144">
        <v>3.3159999999999998</v>
      </c>
      <c r="DK144" s="49">
        <v>44861</v>
      </c>
      <c r="DL144" s="21" t="s">
        <v>1621</v>
      </c>
      <c r="DM144" s="140">
        <f>[1]!i_dq_close(DM$2,DK144)</f>
        <v>4024.5419999999999</v>
      </c>
      <c r="DN144">
        <v>2.9289999999999998</v>
      </c>
      <c r="DQ144" s="49">
        <v>44859</v>
      </c>
      <c r="DR144" s="21" t="s">
        <v>1621</v>
      </c>
      <c r="DS144" s="140">
        <f>[1]!i_dq_close(DS$2,DQ144)</f>
        <v>401.3</v>
      </c>
      <c r="DT144">
        <v>1.9399</v>
      </c>
      <c r="DW144" s="49">
        <v>44855</v>
      </c>
      <c r="DX144" s="21" t="s">
        <v>1621</v>
      </c>
      <c r="DY144" s="140">
        <f>[1]!i_dq_close(DY$2,DW144)</f>
        <v>16211.12</v>
      </c>
      <c r="DZ144">
        <v>2.2450000000000001</v>
      </c>
      <c r="EC144" s="49">
        <v>44823</v>
      </c>
      <c r="ED144" s="21" t="s">
        <v>1622</v>
      </c>
      <c r="EE144" s="140">
        <f>[1]!i_dq_close(EE$2,EC144)</f>
        <v>4257.9368999999997</v>
      </c>
      <c r="EF144">
        <v>1.321</v>
      </c>
      <c r="EI144" s="49">
        <v>44799</v>
      </c>
      <c r="EJ144" s="21" t="s">
        <v>1623</v>
      </c>
      <c r="EK144" s="140">
        <f>[1]!i_dq_close(EK$2,EI144)</f>
        <v>20170.04</v>
      </c>
      <c r="EL144">
        <v>1.921</v>
      </c>
      <c r="EO144" s="49">
        <v>44770</v>
      </c>
      <c r="EP144" s="28" t="s">
        <v>638</v>
      </c>
      <c r="EQ144" s="140">
        <f>[1]!i_dq_close(EQ$2,EO144)</f>
        <v>4578.2821999999996</v>
      </c>
      <c r="ER144">
        <v>1.1990000000000001</v>
      </c>
      <c r="EU144" s="49">
        <v>44762</v>
      </c>
      <c r="EV144" s="28" t="s">
        <v>638</v>
      </c>
      <c r="EW144" s="140">
        <f>[1]!i_dq_close(EW$2,EU144)</f>
        <v>4636.8489</v>
      </c>
      <c r="EX144">
        <v>1.0167999999999999</v>
      </c>
      <c r="FA144" s="49">
        <v>44760</v>
      </c>
      <c r="FB144" s="28" t="s">
        <v>638</v>
      </c>
      <c r="FC144" s="140">
        <f>[1]!i_dq_close(FC$2,FA144)</f>
        <v>4626.5011999999997</v>
      </c>
      <c r="FD144">
        <v>0.94199999999999995</v>
      </c>
      <c r="FG144" s="49">
        <v>44755</v>
      </c>
      <c r="FH144" s="28" t="s">
        <v>638</v>
      </c>
      <c r="FI144" s="140">
        <f>[1]!i_dq_close(FI$2,FG144)</f>
        <v>4642.2451000000001</v>
      </c>
      <c r="FJ144">
        <v>1.0555000000000001</v>
      </c>
      <c r="FM144" s="49">
        <v>44753</v>
      </c>
      <c r="FN144" s="28" t="s">
        <v>638</v>
      </c>
      <c r="FO144" s="140">
        <f>[1]!i_dq_close(FO$2,FM144)</f>
        <v>4678.3161</v>
      </c>
      <c r="FP144">
        <v>1.2847</v>
      </c>
      <c r="FS144" s="49">
        <v>44747</v>
      </c>
      <c r="FT144" s="28" t="s">
        <v>638</v>
      </c>
      <c r="FU144" s="140">
        <f>[1]!i_dq_close(FU$2,FS144)</f>
        <v>420.56459999999998</v>
      </c>
      <c r="FV144">
        <v>1.3786</v>
      </c>
      <c r="FY144" s="49">
        <v>44711</v>
      </c>
      <c r="FZ144" s="28" t="s">
        <v>534</v>
      </c>
      <c r="GA144" s="140">
        <f>[1]!i_dq_close(GA$2,FY144)</f>
        <v>4345.6077999999998</v>
      </c>
      <c r="GB144">
        <v>1.3932</v>
      </c>
      <c r="GE144" s="49">
        <v>44711</v>
      </c>
      <c r="GF144" s="28" t="s">
        <v>534</v>
      </c>
      <c r="GG144" s="140">
        <f>[1]!i_dq_close(GG$2,GE144)</f>
        <v>2957.683</v>
      </c>
      <c r="GH144">
        <v>0.91510000000000002</v>
      </c>
      <c r="GK144" s="49">
        <v>44690</v>
      </c>
      <c r="GL144" s="28" t="s">
        <v>353</v>
      </c>
      <c r="GM144" s="140">
        <f>[1]!i_dq_close(GM$2,GK144)</f>
        <v>4162.8388000000004</v>
      </c>
      <c r="GN144">
        <v>5.0720000000000001</v>
      </c>
      <c r="GQ144" s="49">
        <v>44671</v>
      </c>
      <c r="GR144" s="67" t="s">
        <v>351</v>
      </c>
      <c r="GS144" s="140">
        <f>[1]!i_dq_close(GS$2,GQ144)</f>
        <v>20944.669999999998</v>
      </c>
      <c r="GT144">
        <v>0.98340000000000005</v>
      </c>
      <c r="GV144"/>
      <c r="GW144" s="49">
        <v>44671</v>
      </c>
      <c r="GX144" s="21" t="s">
        <v>351</v>
      </c>
      <c r="GY144" s="140">
        <f>[1]!i_dq_close(GY$2,GW144)</f>
        <v>4382.4022000000004</v>
      </c>
      <c r="GZ144">
        <v>2.4285000000000001</v>
      </c>
      <c r="HC144" s="49">
        <v>44662</v>
      </c>
      <c r="HD144" s="21" t="s">
        <v>351</v>
      </c>
      <c r="HE144" s="140">
        <f>[1]!i_dq_close(HE$2,HC144)</f>
        <v>4419.1709000000001</v>
      </c>
      <c r="HF144">
        <v>5.1219999999999999</v>
      </c>
      <c r="HI144" s="49">
        <v>44634</v>
      </c>
      <c r="HJ144" s="141" t="s">
        <v>350</v>
      </c>
      <c r="HK144" s="140">
        <f>[1]!i_dq_close(HK$2,HI144)</f>
        <v>19531.66</v>
      </c>
      <c r="HL144">
        <v>0.90100000000000002</v>
      </c>
      <c r="HO144" s="49">
        <v>44575</v>
      </c>
      <c r="HP144" s="20" t="s">
        <v>346</v>
      </c>
      <c r="HQ144" s="140">
        <f>[1]!i_dq_close(HQ$2,HO144)</f>
        <v>5117.2269999999999</v>
      </c>
      <c r="HR144">
        <v>1.3862000000000001</v>
      </c>
      <c r="HS144" s="33"/>
      <c r="HU144" s="49"/>
      <c r="HV144" s="20"/>
      <c r="HW144" s="140"/>
      <c r="HY144" s="33"/>
      <c r="IA144" s="49"/>
      <c r="IB144" s="20"/>
      <c r="IC144" s="140"/>
      <c r="IE144" s="33"/>
      <c r="IG144" s="49"/>
      <c r="IH144" s="20"/>
      <c r="II144" s="140"/>
      <c r="IK144" s="33"/>
      <c r="IM144" s="49"/>
      <c r="IN144" s="20"/>
      <c r="IO144" s="140"/>
      <c r="IQ144" s="33"/>
      <c r="IS144" s="49"/>
      <c r="IT144" s="20"/>
      <c r="IU144" s="140"/>
      <c r="IW144" s="33"/>
      <c r="IY144" s="49"/>
      <c r="IZ144" s="20"/>
      <c r="JA144" s="140"/>
      <c r="JC144" s="33"/>
      <c r="JE144" s="49"/>
      <c r="JF144" s="20"/>
      <c r="JG144" s="140"/>
      <c r="JI144" s="33"/>
      <c r="JK144" s="49"/>
      <c r="JL144" s="21"/>
      <c r="JM144" s="140"/>
      <c r="JQ144" s="49"/>
      <c r="JR144" s="21"/>
      <c r="JS144" s="140"/>
      <c r="KC144" s="49"/>
      <c r="KD144" s="21"/>
      <c r="KE144" s="140"/>
      <c r="KI144" s="49"/>
      <c r="KJ144" s="21"/>
      <c r="KK144" s="140"/>
      <c r="KO144" s="49"/>
      <c r="KP144" s="21"/>
      <c r="KQ144" s="140"/>
    </row>
    <row r="145" spans="1:297">
      <c r="A145" s="52">
        <v>44069</v>
      </c>
      <c r="B145" s="52" t="s">
        <v>339</v>
      </c>
      <c r="C145" s="262">
        <f>[1]!i_dq_close(C$2,A145)</f>
        <v>5006.9201000000003</v>
      </c>
      <c r="D145" s="263">
        <v>1.464</v>
      </c>
      <c r="E145" s="263"/>
      <c r="G145" s="49">
        <v>44736</v>
      </c>
      <c r="H145" s="28" t="s">
        <v>570</v>
      </c>
      <c r="I145" s="140">
        <f>[1]!i_dq_close(I$2,G145)</f>
        <v>0</v>
      </c>
      <c r="J145">
        <v>1.03</v>
      </c>
      <c r="AI145" s="45"/>
      <c r="AW145" s="49">
        <v>44967</v>
      </c>
      <c r="AX145" s="21" t="s">
        <v>1632</v>
      </c>
      <c r="AY145" s="140">
        <f>[1]!i_dq_close(AY$2,AW145)</f>
        <v>409.61739999999998</v>
      </c>
      <c r="AZ145">
        <v>1.0049999999999999</v>
      </c>
      <c r="BC145" s="49">
        <v>44967</v>
      </c>
      <c r="BD145" s="21" t="s">
        <v>1632</v>
      </c>
      <c r="BE145" s="140">
        <f>[1]!i_dq_close(BE$2,BC145)</f>
        <v>4478.2692999999999</v>
      </c>
      <c r="BF145">
        <v>1.0284</v>
      </c>
      <c r="BI145" s="49">
        <v>44945</v>
      </c>
      <c r="BJ145" s="21" t="s">
        <v>1626</v>
      </c>
      <c r="BK145" s="140">
        <f>[1]!i_dq_close(BK$2,BI145)</f>
        <v>4494.8031000000001</v>
      </c>
      <c r="BL145">
        <v>2.1890000000000001</v>
      </c>
      <c r="BO145" s="49">
        <v>44939</v>
      </c>
      <c r="BP145" s="21" t="s">
        <v>1626</v>
      </c>
      <c r="BQ145" s="140">
        <f>[1]!i_dq_close(BQ$2,BO145)</f>
        <v>4402.0011999999997</v>
      </c>
      <c r="BR145">
        <v>1.643</v>
      </c>
      <c r="BU145" s="49">
        <v>44937</v>
      </c>
      <c r="BV145" s="21" t="s">
        <v>1626</v>
      </c>
      <c r="BW145" s="140">
        <f>[1]!i_dq_close(BW$2,BU145)</f>
        <v>400.38990000000001</v>
      </c>
      <c r="BX145">
        <v>1.105</v>
      </c>
      <c r="CA145" s="49">
        <v>44935</v>
      </c>
      <c r="CB145" s="21" t="s">
        <v>1626</v>
      </c>
      <c r="CC145" s="140">
        <f>[1]!i_dq_close(CC$2,CA145)</f>
        <v>4349.1992</v>
      </c>
      <c r="CD145">
        <v>1.194</v>
      </c>
      <c r="CG145" s="49">
        <v>44911</v>
      </c>
      <c r="CH145" s="21" t="s">
        <v>1624</v>
      </c>
      <c r="CI145" s="140">
        <f>[1]!i_dq_close(CI$2,CG145)</f>
        <v>4307.5222999999996</v>
      </c>
      <c r="CJ145">
        <v>1.4563999999999999</v>
      </c>
      <c r="CM145" s="49">
        <v>44901</v>
      </c>
      <c r="CN145" s="21" t="s">
        <v>1624</v>
      </c>
      <c r="CO145" s="140">
        <f>[1]!i_dq_close(CO$2,CM145)</f>
        <v>19441.18</v>
      </c>
      <c r="CP145">
        <v>1.0249999999999999</v>
      </c>
      <c r="CS145" s="49">
        <v>44883</v>
      </c>
      <c r="CT145" s="21" t="s">
        <v>1630</v>
      </c>
      <c r="CU145" s="140">
        <f>[1]!i_dq_close(CU$2,CS145)</f>
        <v>398.24560000000002</v>
      </c>
      <c r="CV145">
        <v>1.0329999999999999</v>
      </c>
      <c r="CY145" s="49">
        <v>44879</v>
      </c>
      <c r="CZ145" s="21" t="s">
        <v>1630</v>
      </c>
      <c r="DA145" s="140">
        <f>[1]!i_dq_close(DA$2,CY145)</f>
        <v>4187.0944</v>
      </c>
      <c r="DB145">
        <v>5.1224999999999996</v>
      </c>
      <c r="DE145" s="49">
        <v>44865</v>
      </c>
      <c r="DF145" s="21" t="s">
        <v>1621</v>
      </c>
      <c r="DG145" s="140">
        <f>[1]!i_dq_close(DG$2,DE145)</f>
        <v>3896.8741</v>
      </c>
      <c r="DH145">
        <v>3.3119999999999998</v>
      </c>
      <c r="DK145" s="49">
        <v>44862</v>
      </c>
      <c r="DL145" s="21" t="s">
        <v>1621</v>
      </c>
      <c r="DM145" s="140">
        <f>[1]!i_dq_close(DM$2,DK145)</f>
        <v>3918.9967999999999</v>
      </c>
      <c r="DN145">
        <v>2.9592000000000001</v>
      </c>
      <c r="DQ145" s="49">
        <v>44860</v>
      </c>
      <c r="DR145" s="21" t="s">
        <v>1621</v>
      </c>
      <c r="DS145" s="140">
        <f>[1]!i_dq_close(DS$2,DQ145)</f>
        <v>403.15100000000001</v>
      </c>
      <c r="DT145">
        <v>1.9641</v>
      </c>
      <c r="DW145" s="49">
        <v>44858</v>
      </c>
      <c r="DX145" s="21" t="s">
        <v>1621</v>
      </c>
      <c r="DY145" s="140">
        <f>[1]!i_dq_close(DY$2,DW145)</f>
        <v>15180.69</v>
      </c>
      <c r="DZ145">
        <v>2.0979999999999999</v>
      </c>
      <c r="EC145" s="49">
        <v>44824</v>
      </c>
      <c r="ED145" s="21" t="s">
        <v>1622</v>
      </c>
      <c r="EE145" s="140">
        <f>[1]!i_dq_close(EE$2,EC145)</f>
        <v>4269.9174000000003</v>
      </c>
      <c r="EF145">
        <v>1.3180000000000001</v>
      </c>
      <c r="EI145" s="49">
        <v>44802</v>
      </c>
      <c r="EJ145" s="21" t="s">
        <v>1623</v>
      </c>
      <c r="EK145" s="140">
        <f>[1]!i_dq_close(EK$2,EI145)</f>
        <v>20023.22</v>
      </c>
      <c r="EL145">
        <v>1.91</v>
      </c>
      <c r="EO145" s="49">
        <v>44771</v>
      </c>
      <c r="EP145" s="28" t="s">
        <v>638</v>
      </c>
      <c r="EQ145" s="140">
        <f>[1]!i_dq_close(EQ$2,EO145)</f>
        <v>4523.3149000000003</v>
      </c>
      <c r="ER145">
        <v>1.206</v>
      </c>
      <c r="EU145" s="49">
        <v>44763</v>
      </c>
      <c r="EV145" s="28" t="s">
        <v>638</v>
      </c>
      <c r="EW145" s="140">
        <f>[1]!i_dq_close(EW$2,EU145)</f>
        <v>4586.6541999999999</v>
      </c>
      <c r="EX145">
        <v>1</v>
      </c>
      <c r="FA145" s="49">
        <v>44761</v>
      </c>
      <c r="FB145" s="28" t="s">
        <v>638</v>
      </c>
      <c r="FC145" s="140">
        <f>[1]!i_dq_close(FC$2,FA145)</f>
        <v>4611.6931000000004</v>
      </c>
      <c r="FD145">
        <v>0.95599999999999996</v>
      </c>
      <c r="FG145" s="49">
        <v>44756</v>
      </c>
      <c r="FH145" s="28" t="s">
        <v>638</v>
      </c>
      <c r="FI145" s="140">
        <f>[1]!i_dq_close(FI$2,FG145)</f>
        <v>4648.7920999999997</v>
      </c>
      <c r="FJ145">
        <v>1.0965</v>
      </c>
      <c r="FM145" s="49">
        <v>44754</v>
      </c>
      <c r="FN145" s="28" t="s">
        <v>638</v>
      </c>
      <c r="FO145" s="140">
        <f>[1]!i_dq_close(FO$2,FM145)</f>
        <v>4631.0330999999996</v>
      </c>
      <c r="FP145">
        <v>1.2724</v>
      </c>
      <c r="FS145" s="49">
        <v>44748</v>
      </c>
      <c r="FT145" s="28" t="s">
        <v>638</v>
      </c>
      <c r="FU145" s="140">
        <f>[1]!i_dq_close(FU$2,FS145)</f>
        <v>417.5138</v>
      </c>
      <c r="FV145">
        <v>1.3582000000000001</v>
      </c>
      <c r="FY145" s="49">
        <v>44712</v>
      </c>
      <c r="FZ145" s="28" t="s">
        <v>534</v>
      </c>
      <c r="GA145" s="140">
        <f>[1]!i_dq_close(GA$2,FY145)</f>
        <v>4411.4897000000001</v>
      </c>
      <c r="GB145">
        <v>1.4145000000000001</v>
      </c>
      <c r="GE145" s="49">
        <v>44712</v>
      </c>
      <c r="GF145" s="28" t="s">
        <v>534</v>
      </c>
      <c r="GG145" s="140">
        <f>[1]!i_dq_close(GG$2,GE145)</f>
        <v>2969.5889000000002</v>
      </c>
      <c r="GH145">
        <v>0.91639999999999999</v>
      </c>
      <c r="GK145" s="49">
        <v>44691</v>
      </c>
      <c r="GL145" s="28" t="s">
        <v>353</v>
      </c>
      <c r="GM145" s="140">
        <f>[1]!i_dq_close(GM$2,GK145)</f>
        <v>4211.91</v>
      </c>
      <c r="GN145">
        <v>5.1050000000000004</v>
      </c>
      <c r="GQ145" s="49">
        <v>44672</v>
      </c>
      <c r="GR145" s="67" t="s">
        <v>351</v>
      </c>
      <c r="GS145" s="140">
        <f>[1]!i_dq_close(GS$2,GQ145)</f>
        <v>20682.22</v>
      </c>
      <c r="GT145">
        <v>0.96689999999999998</v>
      </c>
      <c r="GV145"/>
      <c r="GW145" s="49">
        <v>44672</v>
      </c>
      <c r="GX145" s="21" t="s">
        <v>351</v>
      </c>
      <c r="GY145" s="140">
        <f>[1]!i_dq_close(GY$2,GW145)</f>
        <v>4286.4796999999999</v>
      </c>
      <c r="GZ145">
        <v>2.4142000000000001</v>
      </c>
      <c r="HC145" s="49">
        <v>44663</v>
      </c>
      <c r="HD145" s="21" t="s">
        <v>351</v>
      </c>
      <c r="HE145" s="140">
        <f>[1]!i_dq_close(HE$2,HC145)</f>
        <v>4501.7223999999997</v>
      </c>
      <c r="HF145">
        <v>5.1790000000000003</v>
      </c>
      <c r="HI145" s="49">
        <v>44635</v>
      </c>
      <c r="HJ145" s="141" t="s">
        <v>350</v>
      </c>
      <c r="HK145" s="140">
        <f>[1]!i_dq_close(HK$2,HI145)</f>
        <v>18415.080000000002</v>
      </c>
      <c r="HL145">
        <v>0.86699999999999999</v>
      </c>
      <c r="HO145" s="49">
        <v>44578</v>
      </c>
      <c r="HP145" s="20" t="s">
        <v>346</v>
      </c>
      <c r="HQ145" s="140">
        <f>[1]!i_dq_close(HQ$2,HO145)</f>
        <v>5163.9111999999996</v>
      </c>
      <c r="HR145">
        <v>1.3898999999999999</v>
      </c>
      <c r="HS145" s="33"/>
      <c r="HU145" s="49"/>
      <c r="HV145" s="20"/>
      <c r="HW145" s="140"/>
      <c r="HY145" s="33"/>
      <c r="IA145" s="49"/>
      <c r="IB145" s="20"/>
      <c r="IC145" s="140"/>
      <c r="IE145" s="33"/>
      <c r="IG145" s="49"/>
      <c r="IH145" s="20"/>
      <c r="II145" s="140"/>
      <c r="IK145" s="33"/>
      <c r="IM145" s="49"/>
      <c r="IN145" s="20"/>
      <c r="IO145" s="140"/>
      <c r="IQ145" s="33"/>
      <c r="IS145" s="49"/>
      <c r="IT145" s="20"/>
      <c r="IU145" s="140"/>
      <c r="IW145" s="33"/>
      <c r="IY145" s="49"/>
      <c r="IZ145" s="20"/>
      <c r="JA145" s="140"/>
      <c r="JC145" s="33"/>
      <c r="JE145" s="49"/>
      <c r="JF145" s="20"/>
      <c r="JG145" s="140"/>
      <c r="JI145" s="33"/>
      <c r="JK145" s="49"/>
      <c r="JL145" s="21"/>
      <c r="JM145" s="140"/>
      <c r="JQ145" s="49"/>
      <c r="JR145" s="21"/>
      <c r="JS145" s="140"/>
      <c r="KC145" s="49"/>
      <c r="KD145" s="21"/>
      <c r="KE145" s="140"/>
      <c r="KI145" s="49"/>
      <c r="KJ145" s="21"/>
      <c r="KK145" s="140"/>
    </row>
    <row r="146" spans="1:297">
      <c r="A146" s="52">
        <v>44070</v>
      </c>
      <c r="B146" s="52" t="s">
        <v>339</v>
      </c>
      <c r="C146" s="262">
        <f>[1]!i_dq_close(C$2,A146)</f>
        <v>5037.1385</v>
      </c>
      <c r="D146" s="263">
        <v>1.472</v>
      </c>
      <c r="E146" s="263"/>
      <c r="G146" s="49">
        <v>44739</v>
      </c>
      <c r="H146" s="28" t="s">
        <v>570</v>
      </c>
      <c r="I146" s="140">
        <f>[1]!i_dq_close(I$2,G146)</f>
        <v>0</v>
      </c>
      <c r="J146">
        <v>1.0209999999999999</v>
      </c>
      <c r="AI146" s="45"/>
      <c r="BI146" s="49">
        <v>44946</v>
      </c>
      <c r="BJ146" s="21" t="s">
        <v>1626</v>
      </c>
      <c r="BK146" s="140">
        <f>[1]!i_dq_close(BK$2,BI146)</f>
        <v>4524.0456999999997</v>
      </c>
      <c r="BL146">
        <v>2.1909999999999998</v>
      </c>
      <c r="BO146" s="49">
        <v>44942</v>
      </c>
      <c r="BP146" s="21" t="s">
        <v>1626</v>
      </c>
      <c r="BQ146" s="140">
        <f>[1]!i_dq_close(BQ$2,BO146)</f>
        <v>4465.9520000000002</v>
      </c>
      <c r="BR146">
        <v>1.649</v>
      </c>
      <c r="BU146" s="49">
        <v>44938</v>
      </c>
      <c r="BV146" s="21" t="s">
        <v>1626</v>
      </c>
      <c r="BW146" s="140">
        <f>[1]!i_dq_close(BW$2,BU146)</f>
        <v>401.04790000000003</v>
      </c>
      <c r="BX146">
        <v>1.1081000000000001</v>
      </c>
      <c r="CA146" s="49">
        <v>44936</v>
      </c>
      <c r="CB146" s="21" t="s">
        <v>1626</v>
      </c>
      <c r="CC146" s="140">
        <f>[1]!i_dq_close(CC$2,CA146)</f>
        <v>4354.2322999999997</v>
      </c>
      <c r="CD146">
        <v>1.19</v>
      </c>
      <c r="CG146" s="49">
        <v>44914</v>
      </c>
      <c r="CH146" s="21" t="s">
        <v>1624</v>
      </c>
      <c r="CI146" s="140">
        <f>[1]!i_dq_close(CI$2,CG146)</f>
        <v>4233.2809999999999</v>
      </c>
      <c r="CJ146">
        <v>1.4312</v>
      </c>
      <c r="CM146" s="49">
        <v>44902</v>
      </c>
      <c r="CN146" s="21" t="s">
        <v>1624</v>
      </c>
      <c r="CO146" s="140">
        <f>[1]!i_dq_close(CO$2,CM146)</f>
        <v>18814.82</v>
      </c>
      <c r="CP146">
        <v>1.02</v>
      </c>
      <c r="CS146" s="49">
        <v>44886</v>
      </c>
      <c r="CT146" s="21" t="s">
        <v>1630</v>
      </c>
      <c r="CU146" s="140">
        <f>[1]!i_dq_close(CU$2,CS146)</f>
        <v>398.27050000000003</v>
      </c>
      <c r="CV146">
        <v>1.0349999999999999</v>
      </c>
      <c r="CY146" s="49">
        <v>44880</v>
      </c>
      <c r="CZ146" s="21" t="s">
        <v>1630</v>
      </c>
      <c r="DA146" s="140">
        <f>[1]!i_dq_close(DA$2,CY146)</f>
        <v>4264.8360000000002</v>
      </c>
      <c r="DB146">
        <v>5.1635</v>
      </c>
      <c r="DE146" s="49">
        <v>44866</v>
      </c>
      <c r="DF146" s="21" t="s">
        <v>342</v>
      </c>
      <c r="DG146" s="140">
        <f>[1]!i_dq_close(DG$2,DE146)</f>
        <v>4023.1237999999998</v>
      </c>
      <c r="DH146">
        <v>3.3559999999999999</v>
      </c>
      <c r="DK146" s="49">
        <v>44865</v>
      </c>
      <c r="DL146" s="21" t="s">
        <v>1621</v>
      </c>
      <c r="DM146" s="140">
        <f>[1]!i_dq_close(DM$2,DK146)</f>
        <v>3896.8741</v>
      </c>
      <c r="DN146">
        <v>2.9323999999999999</v>
      </c>
      <c r="DQ146" s="49">
        <v>44861</v>
      </c>
      <c r="DR146" s="21" t="s">
        <v>1621</v>
      </c>
      <c r="DS146" s="140">
        <f>[1]!i_dq_close(DS$2,DQ146)</f>
        <v>403.40289999999999</v>
      </c>
      <c r="DT146">
        <v>1.964</v>
      </c>
      <c r="DW146" s="49">
        <v>44859</v>
      </c>
      <c r="DX146" s="21" t="s">
        <v>1621</v>
      </c>
      <c r="DY146" s="140">
        <f>[1]!i_dq_close(DY$2,DW146)</f>
        <v>15165.59</v>
      </c>
      <c r="DZ146">
        <v>2.1349999999999998</v>
      </c>
      <c r="EC146" s="49">
        <v>44825</v>
      </c>
      <c r="ED146" s="21" t="s">
        <v>1622</v>
      </c>
      <c r="EE146" s="140">
        <f>[1]!i_dq_close(EE$2,EC146)</f>
        <v>4249.7790000000005</v>
      </c>
      <c r="EF146">
        <v>1.3140000000000001</v>
      </c>
      <c r="EI146" s="49">
        <v>44803</v>
      </c>
      <c r="EJ146" s="21" t="s">
        <v>1623</v>
      </c>
      <c r="EK146" s="140">
        <f>[1]!i_dq_close(EK$2,EI146)</f>
        <v>19949.03</v>
      </c>
      <c r="EL146">
        <v>1.9159999999999999</v>
      </c>
      <c r="EO146" s="49">
        <v>44774</v>
      </c>
      <c r="EP146" s="28" t="s">
        <v>339</v>
      </c>
      <c r="EQ146" s="140">
        <f>[1]!i_dq_close(EQ$2,EO146)</f>
        <v>4547.9287999999997</v>
      </c>
      <c r="ER146">
        <v>1.216</v>
      </c>
      <c r="EU146" s="49">
        <v>44764</v>
      </c>
      <c r="EV146" s="28" t="s">
        <v>638</v>
      </c>
      <c r="EW146" s="140">
        <f>[1]!i_dq_close(EW$2,EU146)</f>
        <v>4578.09</v>
      </c>
      <c r="EX146">
        <v>0.99450000000000005</v>
      </c>
      <c r="FA146" s="49">
        <v>44762</v>
      </c>
      <c r="FB146" s="28" t="s">
        <v>638</v>
      </c>
      <c r="FC146" s="140">
        <f>[1]!i_dq_close(FC$2,FA146)</f>
        <v>4636.8489</v>
      </c>
      <c r="FD146">
        <v>0.96699999999999997</v>
      </c>
      <c r="FG146" s="49">
        <v>44757</v>
      </c>
      <c r="FH146" s="28" t="s">
        <v>638</v>
      </c>
      <c r="FI146" s="140">
        <f>[1]!i_dq_close(FI$2,FG146)</f>
        <v>4569.973</v>
      </c>
      <c r="FJ146">
        <v>1.0932999999999999</v>
      </c>
      <c r="FM146" s="49">
        <v>44755</v>
      </c>
      <c r="FN146" s="28" t="s">
        <v>638</v>
      </c>
      <c r="FO146" s="140">
        <f>[1]!i_dq_close(FO$2,FM146)</f>
        <v>4642.2451000000001</v>
      </c>
      <c r="FP146">
        <v>1.2716000000000001</v>
      </c>
      <c r="FS146" s="49">
        <v>44749</v>
      </c>
      <c r="FT146" s="28" t="s">
        <v>638</v>
      </c>
      <c r="FU146" s="140">
        <f>[1]!i_dq_close(FU$2,FS146)</f>
        <v>419.58229999999998</v>
      </c>
      <c r="FV146">
        <v>1.3754999999999999</v>
      </c>
      <c r="FY146" s="49">
        <v>44713</v>
      </c>
      <c r="FZ146" s="28" t="s">
        <v>354</v>
      </c>
      <c r="GA146" s="140">
        <f>[1]!i_dq_close(GA$2,FY146)</f>
        <v>4404.1841000000004</v>
      </c>
      <c r="GB146">
        <v>1.4136</v>
      </c>
      <c r="GE146" s="49">
        <v>44713</v>
      </c>
      <c r="GF146" s="28" t="s">
        <v>571</v>
      </c>
      <c r="GG146" s="140">
        <f>[1]!i_dq_close(GG$2,GE146)</f>
        <v>2967.4169999999999</v>
      </c>
      <c r="GH146">
        <v>0.91559999999999997</v>
      </c>
      <c r="GK146" s="49">
        <v>44692</v>
      </c>
      <c r="GL146" s="28" t="s">
        <v>353</v>
      </c>
      <c r="GM146" s="140">
        <f>[1]!i_dq_close(GM$2,GK146)</f>
        <v>4266.6953999999996</v>
      </c>
      <c r="GN146">
        <v>5.101</v>
      </c>
      <c r="GQ146" s="49">
        <v>44673</v>
      </c>
      <c r="GR146" s="67" t="s">
        <v>351</v>
      </c>
      <c r="GS146" s="140">
        <f>[1]!i_dq_close(GS$2,GQ146)</f>
        <v>20638.52</v>
      </c>
      <c r="GT146">
        <v>0.97709999999999997</v>
      </c>
      <c r="GV146"/>
      <c r="GW146" s="49">
        <v>44673</v>
      </c>
      <c r="GX146" s="21" t="s">
        <v>351</v>
      </c>
      <c r="GY146" s="140">
        <f>[1]!i_dq_close(GY$2,GW146)</f>
        <v>4297.5173999999997</v>
      </c>
      <c r="GZ146">
        <v>2.4140000000000001</v>
      </c>
      <c r="HC146" s="49">
        <v>44664</v>
      </c>
      <c r="HD146" s="21" t="s">
        <v>351</v>
      </c>
      <c r="HE146" s="140">
        <f>[1]!i_dq_close(HE$2,HC146)</f>
        <v>4454.2791999999999</v>
      </c>
      <c r="HF146">
        <v>5.1520000000000001</v>
      </c>
      <c r="HI146" s="49">
        <v>44636</v>
      </c>
      <c r="HJ146" s="141" t="s">
        <v>350</v>
      </c>
      <c r="HK146" s="140">
        <f>[1]!i_dq_close(HK$2,HI146)</f>
        <v>20087.5</v>
      </c>
      <c r="HL146">
        <v>0.89900000000000002</v>
      </c>
      <c r="HO146" s="49">
        <v>44579</v>
      </c>
      <c r="HP146" s="20" t="s">
        <v>346</v>
      </c>
      <c r="HQ146" s="140">
        <f>[1]!i_dq_close(HQ$2,HO146)</f>
        <v>5202.6602999999996</v>
      </c>
      <c r="HR146">
        <v>1.3916999999999999</v>
      </c>
      <c r="HS146" s="33"/>
      <c r="HU146" s="49"/>
      <c r="HV146" s="20"/>
      <c r="HW146" s="140"/>
      <c r="HY146" s="33"/>
      <c r="IA146" s="49"/>
      <c r="IB146" s="20"/>
      <c r="IC146" s="140"/>
      <c r="IE146" s="33"/>
      <c r="IG146" s="49"/>
      <c r="IH146" s="20"/>
      <c r="II146" s="140"/>
      <c r="IK146" s="33"/>
      <c r="IM146" s="49"/>
      <c r="IN146" s="20"/>
      <c r="IO146" s="140"/>
      <c r="IQ146" s="33"/>
      <c r="IS146" s="49"/>
      <c r="IT146" s="20"/>
      <c r="IU146" s="140"/>
      <c r="IW146" s="33"/>
      <c r="IY146" s="49"/>
      <c r="IZ146" s="20"/>
      <c r="JA146" s="140"/>
      <c r="JC146" s="33"/>
      <c r="JE146" s="49"/>
      <c r="JF146" s="20"/>
      <c r="JG146" s="140"/>
      <c r="JI146" s="33"/>
      <c r="JK146" s="49"/>
      <c r="JL146" s="21"/>
      <c r="JM146" s="140"/>
      <c r="JQ146" s="49"/>
      <c r="JR146" s="21"/>
      <c r="JS146" s="140"/>
      <c r="KC146" s="49"/>
      <c r="KD146" s="21"/>
      <c r="KE146" s="140"/>
      <c r="KI146" s="49"/>
      <c r="KJ146" s="21"/>
      <c r="KK146" s="140"/>
    </row>
    <row r="147" spans="1:297">
      <c r="A147" s="52">
        <v>44071</v>
      </c>
      <c r="B147" s="52" t="s">
        <v>339</v>
      </c>
      <c r="C147" s="262">
        <f>[1]!i_dq_close(C$2,A147)</f>
        <v>5148.9291000000003</v>
      </c>
      <c r="D147" s="263">
        <v>1.484</v>
      </c>
      <c r="E147" s="263"/>
      <c r="G147" s="49">
        <v>44740</v>
      </c>
      <c r="H147" s="28" t="s">
        <v>570</v>
      </c>
      <c r="I147" s="140">
        <f>[1]!i_dq_close(I$2,G147)</f>
        <v>0</v>
      </c>
      <c r="J147">
        <v>1.0269999999999999</v>
      </c>
      <c r="AI147" s="45"/>
      <c r="BI147" s="49">
        <v>44956</v>
      </c>
      <c r="BJ147" s="21" t="s">
        <v>1626</v>
      </c>
      <c r="BK147" s="140">
        <f>[1]!i_dq_close(BK$2,BI147)</f>
        <v>4545.9003000000002</v>
      </c>
      <c r="BL147">
        <v>2.1739999999999999</v>
      </c>
      <c r="BO147" s="49">
        <v>44943</v>
      </c>
      <c r="BP147" s="21" t="s">
        <v>1626</v>
      </c>
      <c r="BQ147" s="140">
        <f>[1]!i_dq_close(BQ$2,BO147)</f>
        <v>4466.5456000000004</v>
      </c>
      <c r="BR147">
        <v>1.6479999999999999</v>
      </c>
      <c r="BU147" s="49">
        <v>44939</v>
      </c>
      <c r="BV147" s="21" t="s">
        <v>1626</v>
      </c>
      <c r="BW147" s="140">
        <f>[1]!i_dq_close(BW$2,BU147)</f>
        <v>401.69889999999998</v>
      </c>
      <c r="BX147">
        <v>1.1060000000000001</v>
      </c>
      <c r="CA147" s="49">
        <v>44937</v>
      </c>
      <c r="CB147" s="21" t="s">
        <v>1626</v>
      </c>
      <c r="CC147" s="140">
        <f>[1]!i_dq_close(CC$2,CA147)</f>
        <v>4341.9845999999998</v>
      </c>
      <c r="CD147">
        <v>1.1839999999999999</v>
      </c>
      <c r="CG147" s="49">
        <v>44915</v>
      </c>
      <c r="CH147" s="21" t="s">
        <v>1624</v>
      </c>
      <c r="CI147" s="140">
        <f>[1]!i_dq_close(CI$2,CG147)</f>
        <v>4170.6633000000002</v>
      </c>
      <c r="CJ147">
        <v>1.4246000000000001</v>
      </c>
      <c r="CM147" s="49">
        <v>44903</v>
      </c>
      <c r="CN147" s="21" t="s">
        <v>1624</v>
      </c>
      <c r="CO147" s="140">
        <f>[1]!i_dq_close(CO$2,CM147)</f>
        <v>19450.23</v>
      </c>
      <c r="CP147">
        <v>1.038</v>
      </c>
      <c r="CS147" s="49">
        <v>44887</v>
      </c>
      <c r="CT147" s="21" t="s">
        <v>1630</v>
      </c>
      <c r="CU147" s="140">
        <f>[1]!i_dq_close(CU$2,CS147)</f>
        <v>397.88330000000002</v>
      </c>
      <c r="CV147">
        <v>1.0369999999999999</v>
      </c>
      <c r="CY147" s="49">
        <v>44881</v>
      </c>
      <c r="CZ147" s="21" t="s">
        <v>1630</v>
      </c>
      <c r="DA147" s="140">
        <f>[1]!i_dq_close(DA$2,CY147)</f>
        <v>4233.2835999999998</v>
      </c>
      <c r="DB147">
        <v>5.1582999999999997</v>
      </c>
      <c r="DE147" s="49">
        <v>44867</v>
      </c>
      <c r="DF147" s="21" t="s">
        <v>1630</v>
      </c>
      <c r="DG147" s="140">
        <f>[1]!i_dq_close(DG$2,DE147)</f>
        <v>4068.8146999999999</v>
      </c>
      <c r="DH147">
        <v>3.3969999999999998</v>
      </c>
      <c r="DK147" s="49">
        <v>44866</v>
      </c>
      <c r="DL147" s="21" t="s">
        <v>342</v>
      </c>
      <c r="DM147" s="140">
        <f>[1]!i_dq_close(DM$2,DK147)</f>
        <v>4023.1237999999998</v>
      </c>
      <c r="DN147">
        <v>2.9106000000000001</v>
      </c>
      <c r="DQ147" s="49">
        <v>44862</v>
      </c>
      <c r="DR147" s="21" t="s">
        <v>1621</v>
      </c>
      <c r="DS147" s="140">
        <f>[1]!i_dq_close(DS$2,DQ147)</f>
        <v>399.52629999999999</v>
      </c>
      <c r="DT147">
        <v>1.9315</v>
      </c>
      <c r="DW147" s="49">
        <v>44860</v>
      </c>
      <c r="DX147" s="21" t="s">
        <v>1621</v>
      </c>
      <c r="DY147" s="140">
        <f>[1]!i_dq_close(DY$2,DW147)</f>
        <v>15317.67</v>
      </c>
      <c r="DZ147">
        <v>2.1190000000000002</v>
      </c>
      <c r="EC147" s="49">
        <v>44826</v>
      </c>
      <c r="ED147" s="21" t="s">
        <v>1622</v>
      </c>
      <c r="EE147" s="140">
        <f>[1]!i_dq_close(EE$2,EC147)</f>
        <v>4219.4538000000002</v>
      </c>
      <c r="EF147">
        <v>1.3129999999999999</v>
      </c>
      <c r="EI147" s="49">
        <v>44804</v>
      </c>
      <c r="EJ147" s="21" t="s">
        <v>1623</v>
      </c>
      <c r="EK147" s="140">
        <f>[1]!i_dq_close(EK$2,EI147)</f>
        <v>19954.39</v>
      </c>
      <c r="EL147">
        <v>1.9</v>
      </c>
      <c r="EO147" s="49">
        <v>44775</v>
      </c>
      <c r="EP147" s="28" t="s">
        <v>1623</v>
      </c>
      <c r="EQ147" s="140">
        <f>[1]!i_dq_close(EQ$2,EO147)</f>
        <v>4449.7467999999999</v>
      </c>
      <c r="ER147">
        <v>1.171</v>
      </c>
      <c r="EU147" s="49">
        <v>44767</v>
      </c>
      <c r="EV147" s="28" t="s">
        <v>638</v>
      </c>
      <c r="EW147" s="140">
        <f>[1]!i_dq_close(EW$2,EU147)</f>
        <v>4546.8293000000003</v>
      </c>
      <c r="EX147">
        <v>0.96460000000000001</v>
      </c>
      <c r="FA147" s="49">
        <v>44763</v>
      </c>
      <c r="FB147" s="28" t="s">
        <v>638</v>
      </c>
      <c r="FC147" s="140">
        <f>[1]!i_dq_close(FC$2,FA147)</f>
        <v>4586.6541999999999</v>
      </c>
      <c r="FD147">
        <v>0.97599999999999998</v>
      </c>
      <c r="FG147" s="49">
        <v>44760</v>
      </c>
      <c r="FH147" s="28" t="s">
        <v>638</v>
      </c>
      <c r="FI147" s="140">
        <f>[1]!i_dq_close(FI$2,FG147)</f>
        <v>4626.5011999999997</v>
      </c>
      <c r="FJ147">
        <v>1.1214</v>
      </c>
      <c r="FM147" s="49">
        <v>44756</v>
      </c>
      <c r="FN147" s="28" t="s">
        <v>638</v>
      </c>
      <c r="FO147" s="140">
        <f>[1]!i_dq_close(FO$2,FM147)</f>
        <v>4648.7920999999997</v>
      </c>
      <c r="FP147">
        <v>1.2806999999999999</v>
      </c>
      <c r="FS147" s="49">
        <v>44750</v>
      </c>
      <c r="FT147" s="28" t="s">
        <v>638</v>
      </c>
      <c r="FU147" s="140">
        <f>[1]!i_dq_close(FU$2,FS147)</f>
        <v>419.38630000000001</v>
      </c>
      <c r="FV147">
        <v>1.3561000000000001</v>
      </c>
      <c r="FY147" s="49">
        <v>44714</v>
      </c>
      <c r="FZ147" s="28" t="s">
        <v>571</v>
      </c>
      <c r="GA147" s="140">
        <f>[1]!i_dq_close(GA$2,FY147)</f>
        <v>4418.9745999999996</v>
      </c>
      <c r="GB147">
        <v>1.4176</v>
      </c>
      <c r="GE147" s="49">
        <v>44714</v>
      </c>
      <c r="GF147" s="28" t="s">
        <v>571</v>
      </c>
      <c r="GG147" s="140">
        <f>[1]!i_dq_close(GG$2,GE147)</f>
        <v>2968.4276</v>
      </c>
      <c r="GH147">
        <v>0.91539999999999999</v>
      </c>
      <c r="GK147" s="49">
        <v>44693</v>
      </c>
      <c r="GL147" s="28" t="s">
        <v>353</v>
      </c>
      <c r="GM147" s="140">
        <f>[1]!i_dq_close(GM$2,GK147)</f>
        <v>4253.0835999999999</v>
      </c>
      <c r="GN147">
        <v>5.1079999999999997</v>
      </c>
      <c r="GQ147" s="49">
        <v>44676</v>
      </c>
      <c r="GR147" s="67" t="s">
        <v>351</v>
      </c>
      <c r="GS147" s="140">
        <f>[1]!i_dq_close(GS$2,GQ147)</f>
        <v>19869.34</v>
      </c>
      <c r="GT147">
        <v>0.93530000000000002</v>
      </c>
      <c r="GV147"/>
      <c r="GW147" s="49">
        <v>44676</v>
      </c>
      <c r="GX147" s="21" t="s">
        <v>351</v>
      </c>
      <c r="GY147" s="140">
        <f>[1]!i_dq_close(GY$2,GW147)</f>
        <v>4069.8868000000002</v>
      </c>
      <c r="GZ147">
        <v>2.3971</v>
      </c>
      <c r="HC147" s="49">
        <v>44665</v>
      </c>
      <c r="HD147" s="21" t="s">
        <v>351</v>
      </c>
      <c r="HE147" s="140">
        <f>[1]!i_dq_close(HE$2,HC147)</f>
        <v>4511.1783999999998</v>
      </c>
      <c r="HF147">
        <v>5.19</v>
      </c>
      <c r="HI147" s="49">
        <v>44637</v>
      </c>
      <c r="HJ147" s="141" t="s">
        <v>350</v>
      </c>
      <c r="HK147" s="140">
        <f>[1]!i_dq_close(HK$2,HI147)</f>
        <v>21501.23</v>
      </c>
      <c r="HL147">
        <v>0.92300000000000004</v>
      </c>
      <c r="HO147" s="49">
        <v>44580</v>
      </c>
      <c r="HP147" s="20" t="s">
        <v>346</v>
      </c>
      <c r="HQ147" s="140">
        <f>[1]!i_dq_close(HQ$2,HO147)</f>
        <v>5167.8401000000003</v>
      </c>
      <c r="HR147">
        <v>1.3838999999999999</v>
      </c>
      <c r="HS147" s="33"/>
      <c r="HU147" s="49"/>
      <c r="HV147" s="20"/>
      <c r="HW147" s="140"/>
      <c r="HY147" s="33"/>
      <c r="IA147" s="49"/>
      <c r="IB147" s="20"/>
      <c r="IC147" s="140"/>
      <c r="IE147" s="33"/>
      <c r="IG147" s="49"/>
      <c r="IH147" s="20"/>
      <c r="II147" s="140"/>
      <c r="IK147" s="33"/>
      <c r="IM147" s="49"/>
      <c r="IN147" s="20"/>
      <c r="IO147" s="140"/>
      <c r="IQ147" s="33"/>
      <c r="IS147" s="49"/>
      <c r="IT147" s="20"/>
      <c r="IU147" s="140"/>
      <c r="IW147" s="33"/>
      <c r="IY147" s="49"/>
      <c r="IZ147" s="20"/>
      <c r="JA147" s="140"/>
      <c r="JC147" s="33"/>
      <c r="JE147" s="49"/>
      <c r="JF147" s="20"/>
      <c r="JG147" s="140"/>
      <c r="JI147" s="33"/>
      <c r="JK147" s="49"/>
      <c r="JL147" s="21"/>
      <c r="JM147" s="140"/>
      <c r="JQ147" s="49"/>
      <c r="JR147" s="21"/>
      <c r="JS147" s="140"/>
      <c r="KC147" s="49"/>
      <c r="KD147" s="21"/>
      <c r="KE147" s="140"/>
      <c r="KI147" s="49"/>
      <c r="KJ147" s="21"/>
      <c r="KK147" s="140"/>
    </row>
    <row r="148" spans="1:297">
      <c r="A148" s="52">
        <v>44074</v>
      </c>
      <c r="B148" s="52" t="s">
        <v>339</v>
      </c>
      <c r="C148" s="262">
        <f>[1]!i_dq_close(C$2,A148)</f>
        <v>5122.1328999999996</v>
      </c>
      <c r="D148" s="263">
        <v>1.484</v>
      </c>
      <c r="E148" s="263"/>
      <c r="G148" s="49">
        <v>44741</v>
      </c>
      <c r="H148" s="28" t="s">
        <v>570</v>
      </c>
      <c r="I148" s="140">
        <f>[1]!i_dq_close(I$2,G148)</f>
        <v>0</v>
      </c>
      <c r="J148">
        <v>0.98299999999999998</v>
      </c>
      <c r="BB148" s="73"/>
      <c r="BI148" s="49">
        <v>44957</v>
      </c>
      <c r="BJ148" s="21" t="s">
        <v>1626</v>
      </c>
      <c r="BK148" s="140">
        <f>[1]!i_dq_close([2]股票多头!BK$2,BI148)</f>
        <v>4510.9566999999997</v>
      </c>
      <c r="BL148">
        <v>2.1379999999999999</v>
      </c>
      <c r="BO148" s="49">
        <v>44944</v>
      </c>
      <c r="BP148" s="21" t="s">
        <v>1626</v>
      </c>
      <c r="BQ148" s="140">
        <f>[1]!i_dq_close(BQ$2,BO148)</f>
        <v>4464.3689999999997</v>
      </c>
      <c r="BR148">
        <v>1.6459999999999999</v>
      </c>
      <c r="BU148" s="49">
        <v>44942</v>
      </c>
      <c r="BV148" s="21" t="s">
        <v>1626</v>
      </c>
      <c r="BW148" s="140">
        <f>[1]!i_dq_close(BW$2,BU148)</f>
        <v>404.48110000000003</v>
      </c>
      <c r="BX148">
        <v>1.117</v>
      </c>
      <c r="CA148" s="49">
        <v>44938</v>
      </c>
      <c r="CB148" s="21" t="s">
        <v>1626</v>
      </c>
      <c r="CC148" s="140">
        <f>[1]!i_dq_close(CC$2,CA148)</f>
        <v>4348.5348999999997</v>
      </c>
      <c r="CD148">
        <v>1.1879999999999999</v>
      </c>
      <c r="CG148" s="49">
        <v>44916</v>
      </c>
      <c r="CH148" s="21" t="s">
        <v>1624</v>
      </c>
      <c r="CI148" s="140">
        <f>[1]!i_dq_close(CI$2,CG148)</f>
        <v>4166.0241999999998</v>
      </c>
      <c r="CJ148">
        <v>1.4214</v>
      </c>
      <c r="CM148" s="49">
        <v>44904</v>
      </c>
      <c r="CN148" s="21" t="s">
        <v>1624</v>
      </c>
      <c r="CO148" s="140">
        <f>[1]!i_dq_close(CO$2,CM148)</f>
        <v>19900.87</v>
      </c>
      <c r="CP148">
        <v>1.0509999999999999</v>
      </c>
      <c r="CS148" s="49">
        <v>44888</v>
      </c>
      <c r="CT148" s="21" t="s">
        <v>1630</v>
      </c>
      <c r="CU148" s="140">
        <f>[1]!i_dq_close(CU$2,CS148)</f>
        <v>398.34660000000002</v>
      </c>
      <c r="CV148">
        <v>1.0389999999999999</v>
      </c>
      <c r="CY148" s="49">
        <v>44882</v>
      </c>
      <c r="CZ148" s="21" t="s">
        <v>1630</v>
      </c>
      <c r="DA148" s="140">
        <f>[1]!i_dq_close(DA$2,CY148)</f>
        <v>4222.8145000000004</v>
      </c>
      <c r="DB148">
        <v>5.1726000000000001</v>
      </c>
      <c r="DE148" s="49">
        <v>44868</v>
      </c>
      <c r="DF148" s="21" t="s">
        <v>1630</v>
      </c>
      <c r="DG148" s="140">
        <f>[1]!i_dq_close(DG$2,DE148)</f>
        <v>4044.2130000000002</v>
      </c>
      <c r="DH148">
        <v>3.4009999999999998</v>
      </c>
      <c r="DK148" s="49">
        <v>44867</v>
      </c>
      <c r="DL148" s="21" t="s">
        <v>1630</v>
      </c>
      <c r="DM148" s="140">
        <f>[1]!i_dq_close(DM$2,DK148)</f>
        <v>4068.8146999999999</v>
      </c>
      <c r="DN148">
        <v>2.9308000000000001</v>
      </c>
      <c r="DQ148" s="49">
        <v>44865</v>
      </c>
      <c r="DR148" s="21" t="s">
        <v>1621</v>
      </c>
      <c r="DS148" s="140">
        <f>[1]!i_dq_close(DS$2,DQ148)</f>
        <v>397.23719999999997</v>
      </c>
      <c r="DT148">
        <v>1.9399</v>
      </c>
      <c r="DW148" s="49">
        <v>44861</v>
      </c>
      <c r="DX148" s="21" t="s">
        <v>1621</v>
      </c>
      <c r="DY148" s="140">
        <f>[1]!i_dq_close(DY$2,DW148)</f>
        <v>15427.94</v>
      </c>
      <c r="DZ148">
        <v>2.1040000000000001</v>
      </c>
      <c r="EC148" s="49">
        <v>44827</v>
      </c>
      <c r="ED148" s="21" t="s">
        <v>1622</v>
      </c>
      <c r="EE148" s="140">
        <f>[1]!i_dq_close(EE$2,EC148)</f>
        <v>4195.0051999999996</v>
      </c>
      <c r="EF148">
        <v>1.304</v>
      </c>
      <c r="EI148" s="49">
        <v>44805</v>
      </c>
      <c r="EJ148" s="21" t="s">
        <v>340</v>
      </c>
      <c r="EK148" s="140">
        <f>[1]!i_dq_close(EK$2,EI148)</f>
        <v>19597.310000000001</v>
      </c>
      <c r="EL148">
        <v>1.8859999999999999</v>
      </c>
      <c r="EO148" s="49">
        <v>44776</v>
      </c>
      <c r="EP148" s="28" t="s">
        <v>1623</v>
      </c>
      <c r="EQ148" s="140">
        <f>[1]!i_dq_close(EQ$2,EO148)</f>
        <v>4408.9350000000004</v>
      </c>
      <c r="ER148">
        <v>1.151</v>
      </c>
      <c r="EU148" s="49">
        <v>44768</v>
      </c>
      <c r="EV148" s="28" t="s">
        <v>638</v>
      </c>
      <c r="EW148" s="140">
        <f>[1]!i_dq_close(EW$2,EU148)</f>
        <v>4587.6873999999998</v>
      </c>
      <c r="EX148">
        <v>0.97389999999999999</v>
      </c>
      <c r="FA148" s="49">
        <v>44764</v>
      </c>
      <c r="FB148" s="28" t="s">
        <v>638</v>
      </c>
      <c r="FC148" s="140">
        <f>[1]!i_dq_close(FC$2,FA148)</f>
        <v>4578.09</v>
      </c>
      <c r="FD148">
        <v>0.96799999999999997</v>
      </c>
      <c r="FG148" s="49">
        <v>44761</v>
      </c>
      <c r="FH148" s="28" t="s">
        <v>638</v>
      </c>
      <c r="FI148" s="140">
        <f>[1]!i_dq_close(FI$2,FG148)</f>
        <v>4611.6931000000004</v>
      </c>
      <c r="FJ148">
        <v>1.1064000000000001</v>
      </c>
      <c r="FM148" s="49">
        <v>44757</v>
      </c>
      <c r="FN148" s="28" t="s">
        <v>638</v>
      </c>
      <c r="FO148" s="140">
        <f>[1]!i_dq_close(FO$2,FM148)</f>
        <v>4569.973</v>
      </c>
      <c r="FP148">
        <v>1.2682</v>
      </c>
      <c r="FS148" s="49">
        <v>44753</v>
      </c>
      <c r="FT148" s="28" t="s">
        <v>638</v>
      </c>
      <c r="FU148" s="140">
        <f>[1]!i_dq_close(FU$2,FS148)</f>
        <v>416.45639999999997</v>
      </c>
      <c r="FV148">
        <v>1.3434999999999999</v>
      </c>
      <c r="FY148" s="49">
        <v>44718</v>
      </c>
      <c r="FZ148" s="28" t="s">
        <v>571</v>
      </c>
      <c r="GA148" s="140">
        <f>[1]!i_dq_close(GA$2,FY148)</f>
        <v>4500.8329999999996</v>
      </c>
      <c r="GB148">
        <v>1.4292</v>
      </c>
      <c r="GE148" s="49">
        <v>44718</v>
      </c>
      <c r="GF148" s="28" t="s">
        <v>571</v>
      </c>
      <c r="GG148" s="140">
        <f>[1]!i_dq_close(GG$2,GE148)</f>
        <v>2984.5270999999998</v>
      </c>
      <c r="GH148">
        <v>0.92159999999999997</v>
      </c>
      <c r="GK148" s="49">
        <v>44694</v>
      </c>
      <c r="GL148" s="28" t="s">
        <v>353</v>
      </c>
      <c r="GM148" s="140">
        <f>[1]!i_dq_close(GM$2,GK148)</f>
        <v>4286.9710999999998</v>
      </c>
      <c r="GN148">
        <v>5.1029999999999998</v>
      </c>
      <c r="GQ148" s="49">
        <v>44677</v>
      </c>
      <c r="GR148" s="67" t="s">
        <v>351</v>
      </c>
      <c r="GS148" s="140">
        <f>[1]!i_dq_close(GS$2,GQ148)</f>
        <v>19934.71</v>
      </c>
      <c r="GT148">
        <v>0.93130000000000002</v>
      </c>
      <c r="GV148"/>
      <c r="GW148" s="49">
        <v>44677</v>
      </c>
      <c r="GX148" s="21" t="s">
        <v>351</v>
      </c>
      <c r="GY148" s="140">
        <f>[1]!i_dq_close(GY$2,GW148)</f>
        <v>4020.951</v>
      </c>
      <c r="GZ148">
        <v>2.3942000000000001</v>
      </c>
      <c r="HC148" s="49">
        <v>44666</v>
      </c>
      <c r="HD148" s="21" t="s">
        <v>351</v>
      </c>
      <c r="HE148" s="140">
        <f>[1]!i_dq_close(HE$2,HC148)</f>
        <v>4499.1529</v>
      </c>
      <c r="HF148">
        <v>5.2549999999999999</v>
      </c>
      <c r="HI148" s="49">
        <v>44638</v>
      </c>
      <c r="HJ148" s="141" t="s">
        <v>350</v>
      </c>
      <c r="HK148" s="140">
        <f>[1]!i_dq_close(HK$2,HI148)</f>
        <v>21412.400000000001</v>
      </c>
      <c r="HL148">
        <v>0.94099999999999995</v>
      </c>
      <c r="HO148" s="49">
        <v>44581</v>
      </c>
      <c r="HP148" s="20" t="s">
        <v>369</v>
      </c>
      <c r="HQ148" s="140">
        <f>[1]!i_dq_close(HQ$2,HO148)</f>
        <v>5192.4261999999999</v>
      </c>
      <c r="HR148">
        <v>1.3906000000000001</v>
      </c>
      <c r="HS148" s="33"/>
      <c r="HU148" s="49"/>
      <c r="HV148" s="20"/>
      <c r="HW148" s="140"/>
      <c r="HY148" s="33"/>
      <c r="IA148" s="49"/>
      <c r="IB148" s="20"/>
      <c r="IC148" s="140"/>
      <c r="IE148" s="33"/>
      <c r="IG148" s="49"/>
      <c r="IH148" s="20"/>
      <c r="II148" s="140"/>
      <c r="IK148" s="33"/>
      <c r="IM148" s="49"/>
      <c r="IN148" s="20"/>
      <c r="IO148" s="140"/>
      <c r="IQ148" s="33"/>
      <c r="IS148" s="49"/>
      <c r="IT148" s="20"/>
      <c r="IU148" s="140"/>
      <c r="IW148" s="33"/>
      <c r="IY148" s="49"/>
      <c r="IZ148" s="20"/>
      <c r="JA148" s="140"/>
      <c r="JC148" s="33"/>
      <c r="JE148" s="49"/>
      <c r="JF148" s="20"/>
      <c r="JG148" s="140"/>
      <c r="JI148" s="33"/>
      <c r="JK148" s="49"/>
      <c r="JL148" s="21"/>
      <c r="JM148" s="140"/>
      <c r="JQ148" s="49"/>
      <c r="JR148" s="21"/>
      <c r="JS148" s="140"/>
      <c r="KC148" s="49"/>
      <c r="KD148" s="21"/>
      <c r="KE148" s="140"/>
      <c r="KI148" s="49"/>
      <c r="KJ148" s="21"/>
      <c r="KK148" s="140"/>
    </row>
    <row r="149" spans="1:297">
      <c r="A149" s="52">
        <v>44075</v>
      </c>
      <c r="B149" s="52" t="s">
        <v>340</v>
      </c>
      <c r="C149" s="262">
        <f>[1]!i_dq_close(C$2,A149)</f>
        <v>5150.8487999999998</v>
      </c>
      <c r="D149" s="263">
        <v>1.488</v>
      </c>
      <c r="E149" s="263"/>
      <c r="G149" s="49">
        <v>44742</v>
      </c>
      <c r="H149" s="28" t="s">
        <v>570</v>
      </c>
      <c r="I149" s="140">
        <f>[1]!i_dq_close(I$2,G149)</f>
        <v>0</v>
      </c>
      <c r="J149">
        <v>0.99199999999999999</v>
      </c>
      <c r="BI149" s="49">
        <v>44958</v>
      </c>
      <c r="BJ149" s="21" t="s">
        <v>348</v>
      </c>
      <c r="BK149" s="140">
        <f>[1]!i_dq_close([2]股票多头!BK$2,BI149)</f>
        <v>4556.5766999999996</v>
      </c>
      <c r="BL149">
        <v>2.149</v>
      </c>
      <c r="BO149" s="49">
        <v>44945</v>
      </c>
      <c r="BP149" s="21" t="s">
        <v>1626</v>
      </c>
      <c r="BQ149" s="140">
        <f>[1]!i_dq_close(BQ$2,BO149)</f>
        <v>4494.8031000000001</v>
      </c>
      <c r="BR149">
        <v>1.657</v>
      </c>
      <c r="BU149" s="49">
        <v>44943</v>
      </c>
      <c r="BV149" s="21" t="s">
        <v>1626</v>
      </c>
      <c r="BW149" s="140">
        <f>[1]!i_dq_close(BW$2,BU149)</f>
        <v>405.93790000000001</v>
      </c>
      <c r="BX149">
        <v>1.1237999999999999</v>
      </c>
      <c r="CA149" s="49">
        <v>44939</v>
      </c>
      <c r="CB149" s="21" t="s">
        <v>1626</v>
      </c>
      <c r="CC149" s="140">
        <f>[1]!i_dq_close(CC$2,CA149)</f>
        <v>4402.0011999999997</v>
      </c>
      <c r="CD149">
        <v>1.1890000000000001</v>
      </c>
      <c r="CG149" s="49">
        <v>44917</v>
      </c>
      <c r="CH149" s="21" t="s">
        <v>1624</v>
      </c>
      <c r="CI149" s="140">
        <f>[1]!i_dq_close(CI$2,CG149)</f>
        <v>4158.2915000000003</v>
      </c>
      <c r="CJ149">
        <v>1.4027000000000001</v>
      </c>
      <c r="CM149" s="49">
        <v>44907</v>
      </c>
      <c r="CN149" s="21" t="s">
        <v>1624</v>
      </c>
      <c r="CO149" s="140">
        <f>[1]!i_dq_close(CO$2,CM149)</f>
        <v>19463.63</v>
      </c>
      <c r="CP149">
        <v>1.042</v>
      </c>
      <c r="CS149" s="49">
        <v>44889</v>
      </c>
      <c r="CT149" s="21" t="s">
        <v>1630</v>
      </c>
      <c r="CU149" s="140">
        <f>[1]!i_dq_close(CU$2,CS149)</f>
        <v>399.82990000000001</v>
      </c>
      <c r="CV149">
        <v>1.044</v>
      </c>
      <c r="CY149" s="49">
        <v>44883</v>
      </c>
      <c r="CZ149" s="21" t="s">
        <v>1630</v>
      </c>
      <c r="DA149" s="140">
        <f>[1]!i_dq_close(DA$2,CY149)</f>
        <v>4204.3148000000001</v>
      </c>
      <c r="DB149">
        <v>5.1622000000000003</v>
      </c>
      <c r="DE149" s="49">
        <v>44869</v>
      </c>
      <c r="DF149" s="21" t="s">
        <v>1630</v>
      </c>
      <c r="DG149" s="140">
        <f>[1]!i_dq_close(DG$2,DE149)</f>
        <v>4165.8909000000003</v>
      </c>
      <c r="DH149">
        <v>3.4470000000000001</v>
      </c>
      <c r="DK149" s="49">
        <v>44868</v>
      </c>
      <c r="DL149" s="21" t="s">
        <v>1630</v>
      </c>
      <c r="DM149" s="140">
        <f>[1]!i_dq_close(DM$2,DK149)</f>
        <v>4044.2130000000002</v>
      </c>
      <c r="DN149">
        <v>2.9359000000000002</v>
      </c>
      <c r="DQ149" s="49">
        <v>44866</v>
      </c>
      <c r="DR149" s="21" t="s">
        <v>342</v>
      </c>
      <c r="DS149" s="140">
        <f>[1]!i_dq_close(DS$2,DQ149)</f>
        <v>400.77929999999998</v>
      </c>
      <c r="DT149">
        <v>1.9619</v>
      </c>
      <c r="DW149" s="49">
        <v>44862</v>
      </c>
      <c r="DX149" s="21" t="s">
        <v>1621</v>
      </c>
      <c r="DY149" s="140">
        <f>[1]!i_dq_close(DY$2,DW149)</f>
        <v>14863.06</v>
      </c>
      <c r="DZ149">
        <v>2.0720000000000001</v>
      </c>
      <c r="EC149" s="49">
        <v>44830</v>
      </c>
      <c r="ED149" s="21" t="s">
        <v>1622</v>
      </c>
      <c r="EE149" s="140">
        <f>[1]!i_dq_close(EE$2,EC149)</f>
        <v>4164.3971000000001</v>
      </c>
      <c r="EF149">
        <v>1.2949999999999999</v>
      </c>
      <c r="EI149" s="49">
        <v>44806</v>
      </c>
      <c r="EJ149" s="21" t="s">
        <v>1622</v>
      </c>
      <c r="EK149" s="140">
        <f>[1]!i_dq_close(EK$2,EI149)</f>
        <v>19452.09</v>
      </c>
      <c r="EL149">
        <v>1.857</v>
      </c>
      <c r="EO149" s="49">
        <v>44777</v>
      </c>
      <c r="EP149" s="28" t="s">
        <v>1623</v>
      </c>
      <c r="EQ149" s="140">
        <f>[1]!i_dq_close(EQ$2,EO149)</f>
        <v>4443.2641999999996</v>
      </c>
      <c r="ER149">
        <v>1.1439999999999999</v>
      </c>
      <c r="EU149" s="49">
        <v>44769</v>
      </c>
      <c r="EV149" s="28" t="s">
        <v>638</v>
      </c>
      <c r="EW149" s="140">
        <f>[1]!i_dq_close(EW$2,EU149)</f>
        <v>4574.9247999999998</v>
      </c>
      <c r="EX149">
        <v>0.9849</v>
      </c>
      <c r="FA149" s="49">
        <v>44767</v>
      </c>
      <c r="FB149" s="28" t="s">
        <v>638</v>
      </c>
      <c r="FC149" s="140">
        <f>[1]!i_dq_close(FC$2,FA149)</f>
        <v>4546.8293000000003</v>
      </c>
      <c r="FD149">
        <v>0.95899999999999996</v>
      </c>
      <c r="FG149" s="49">
        <v>44762</v>
      </c>
      <c r="FH149" s="28" t="s">
        <v>638</v>
      </c>
      <c r="FI149" s="140">
        <f>[1]!i_dq_close(FI$2,FG149)</f>
        <v>4636.8489</v>
      </c>
      <c r="FJ149">
        <v>1.1092</v>
      </c>
      <c r="FM149" s="49">
        <v>44760</v>
      </c>
      <c r="FN149" s="28" t="s">
        <v>638</v>
      </c>
      <c r="FO149" s="140">
        <f>[1]!i_dq_close(FO$2,FM149)</f>
        <v>4626.5011999999997</v>
      </c>
      <c r="FP149">
        <v>1.3008</v>
      </c>
      <c r="FS149" s="49">
        <v>44754</v>
      </c>
      <c r="FT149" s="28" t="s">
        <v>638</v>
      </c>
      <c r="FU149" s="140">
        <f>[1]!i_dq_close(FU$2,FS149)</f>
        <v>414.52859999999998</v>
      </c>
      <c r="FV149">
        <v>1.3412999999999999</v>
      </c>
      <c r="FY149" s="49">
        <v>44719</v>
      </c>
      <c r="FZ149" s="28" t="s">
        <v>571</v>
      </c>
      <c r="GA149" s="140">
        <f>[1]!i_dq_close(GA$2,FY149)</f>
        <v>4511.3995000000004</v>
      </c>
      <c r="GB149">
        <v>1.4291</v>
      </c>
      <c r="GE149" s="49">
        <v>44719</v>
      </c>
      <c r="GF149" s="28" t="s">
        <v>571</v>
      </c>
      <c r="GG149" s="140">
        <f>[1]!i_dq_close(GG$2,GE149)</f>
        <v>2988.0547999999999</v>
      </c>
      <c r="GH149">
        <v>0.92210000000000003</v>
      </c>
      <c r="GK149" s="49">
        <v>44697</v>
      </c>
      <c r="GL149" s="28" t="s">
        <v>353</v>
      </c>
      <c r="GM149" s="140">
        <f>[1]!i_dq_close(GM$2,GK149)</f>
        <v>4259.6260000000002</v>
      </c>
      <c r="GN149">
        <v>5.1100000000000003</v>
      </c>
      <c r="GQ149" s="49">
        <v>44678</v>
      </c>
      <c r="GR149" s="67" t="s">
        <v>351</v>
      </c>
      <c r="GS149" s="140">
        <f>[1]!i_dq_close(GS$2,GQ149)</f>
        <v>19946.36</v>
      </c>
      <c r="GT149">
        <v>0.94940000000000002</v>
      </c>
      <c r="GV149"/>
      <c r="GW149" s="49">
        <v>44678</v>
      </c>
      <c r="GX149" s="21" t="s">
        <v>351</v>
      </c>
      <c r="GY149" s="140">
        <f>[1]!i_dq_close(GY$2,GW149)</f>
        <v>4147.8602000000001</v>
      </c>
      <c r="GZ149">
        <v>2.3999000000000001</v>
      </c>
      <c r="HC149" s="49">
        <v>44669</v>
      </c>
      <c r="HD149" s="21" t="s">
        <v>351</v>
      </c>
      <c r="HE149" s="140">
        <f>[1]!i_dq_close(HE$2,HC149)</f>
        <v>4481.3445000000002</v>
      </c>
      <c r="HF149">
        <v>5.2750000000000004</v>
      </c>
      <c r="HI149" s="49">
        <v>44641</v>
      </c>
      <c r="HJ149" s="141" t="s">
        <v>350</v>
      </c>
      <c r="HK149" s="140">
        <f>[1]!i_dq_close(HK$2,HI149)</f>
        <v>21221.34</v>
      </c>
      <c r="HL149">
        <v>0.94599999999999995</v>
      </c>
      <c r="HO149" s="49">
        <v>44582</v>
      </c>
      <c r="HP149" s="20" t="s">
        <v>346</v>
      </c>
      <c r="HQ149" s="140">
        <f>[1]!i_dq_close(HQ$2,HO149)</f>
        <v>5142.1421</v>
      </c>
      <c r="HR149">
        <v>1.3794999999999999</v>
      </c>
      <c r="HS149" s="33"/>
      <c r="HU149" s="49"/>
      <c r="HV149" s="20"/>
      <c r="HW149" s="140"/>
      <c r="HY149" s="33"/>
      <c r="IA149" s="49"/>
      <c r="IB149" s="20"/>
      <c r="IC149" s="140"/>
      <c r="IE149" s="33"/>
      <c r="IG149" s="49"/>
      <c r="IH149" s="20"/>
      <c r="II149" s="140"/>
      <c r="IK149" s="33"/>
      <c r="IM149" s="49"/>
      <c r="IN149" s="20"/>
      <c r="IO149" s="140"/>
      <c r="IQ149" s="33"/>
      <c r="IS149" s="49"/>
      <c r="IT149" s="20"/>
      <c r="IU149" s="140"/>
      <c r="IW149" s="33"/>
      <c r="IY149" s="49"/>
      <c r="IZ149" s="20"/>
      <c r="JA149" s="140"/>
      <c r="JC149" s="33"/>
      <c r="JE149" s="49"/>
      <c r="JF149" s="20"/>
      <c r="JG149" s="140"/>
      <c r="JI149" s="33"/>
      <c r="JK149" s="49"/>
      <c r="JL149" s="21"/>
      <c r="JM149" s="140"/>
      <c r="JQ149" s="49"/>
      <c r="JR149" s="21"/>
      <c r="JS149" s="140"/>
      <c r="KC149" s="49"/>
      <c r="KD149" s="21"/>
      <c r="KE149" s="140"/>
    </row>
    <row r="150" spans="1:297">
      <c r="A150" s="52">
        <v>44076</v>
      </c>
      <c r="B150" s="52" t="s">
        <v>340</v>
      </c>
      <c r="C150" s="262">
        <f>[1]!i_dq_close(C$2,A150)</f>
        <v>5153.6054000000004</v>
      </c>
      <c r="D150" s="263">
        <v>1.4870000000000001</v>
      </c>
      <c r="E150" s="263"/>
      <c r="G150" s="49">
        <v>44743</v>
      </c>
      <c r="H150" s="28" t="s">
        <v>638</v>
      </c>
      <c r="I150" s="140">
        <f>[1]!i_dq_close(I$2,G150)</f>
        <v>0</v>
      </c>
      <c r="J150">
        <v>0.99299999999999999</v>
      </c>
      <c r="BI150" s="49">
        <v>44959</v>
      </c>
      <c r="BJ150" s="21" t="s">
        <v>1632</v>
      </c>
      <c r="BK150" s="140">
        <f>[1]!i_dq_close([2]股票多头!BK$2,BI150)</f>
        <v>4545.3834999999999</v>
      </c>
      <c r="BL150">
        <v>2.1480000000000001</v>
      </c>
      <c r="BO150" s="49">
        <v>44946</v>
      </c>
      <c r="BP150" s="21" t="s">
        <v>1626</v>
      </c>
      <c r="BQ150" s="140">
        <f>[1]!i_dq_close(BQ$2,BO150)</f>
        <v>4524.0456999999997</v>
      </c>
      <c r="BR150">
        <v>1.663</v>
      </c>
      <c r="BU150" s="49">
        <v>44944</v>
      </c>
      <c r="BV150" s="21" t="s">
        <v>1626</v>
      </c>
      <c r="BW150" s="140">
        <f>[1]!i_dq_close(BW$2,BU150)</f>
        <v>406.96390000000002</v>
      </c>
      <c r="BX150">
        <v>1.1339999999999999</v>
      </c>
      <c r="CA150" s="49">
        <v>44942</v>
      </c>
      <c r="CB150" s="21" t="s">
        <v>1626</v>
      </c>
      <c r="CC150" s="140">
        <f>[1]!i_dq_close(CC$2,CA150)</f>
        <v>4465.9520000000002</v>
      </c>
      <c r="CD150">
        <v>1.2010000000000001</v>
      </c>
      <c r="CG150" s="49">
        <v>44918</v>
      </c>
      <c r="CH150" s="21" t="s">
        <v>1624</v>
      </c>
      <c r="CI150" s="140">
        <f>[1]!i_dq_close(CI$2,CG150)</f>
        <v>4149.107</v>
      </c>
      <c r="CJ150">
        <v>1.3915999999999999</v>
      </c>
      <c r="CM150" s="49">
        <v>44908</v>
      </c>
      <c r="CN150" s="21" t="s">
        <v>1624</v>
      </c>
      <c r="CO150" s="140">
        <f>[1]!i_dq_close(CO$2,CM150)</f>
        <v>19596.2</v>
      </c>
      <c r="CP150">
        <v>1.054</v>
      </c>
      <c r="CS150" s="49">
        <v>44890</v>
      </c>
      <c r="CT150" s="21" t="s">
        <v>1630</v>
      </c>
      <c r="CU150" s="140">
        <f>[1]!i_dq_close(CU$2,CS150)</f>
        <v>400.65460000000002</v>
      </c>
      <c r="CV150">
        <v>1.0429999999999999</v>
      </c>
      <c r="CY150" s="49">
        <v>44886</v>
      </c>
      <c r="CZ150" s="21" t="s">
        <v>1630</v>
      </c>
      <c r="DA150" s="140">
        <f>[1]!i_dq_close(DA$2,CY150)</f>
        <v>4177.4961999999996</v>
      </c>
      <c r="DB150">
        <v>5.1230000000000002</v>
      </c>
      <c r="DE150" s="49">
        <v>44872</v>
      </c>
      <c r="DF150" s="21" t="s">
        <v>1630</v>
      </c>
      <c r="DG150" s="140">
        <f>[1]!i_dq_close(DG$2,DE150)</f>
        <v>4173.9336999999996</v>
      </c>
      <c r="DH150">
        <v>3.431</v>
      </c>
      <c r="DK150" s="49">
        <v>44869</v>
      </c>
      <c r="DL150" s="21" t="s">
        <v>1630</v>
      </c>
      <c r="DM150" s="140">
        <f>[1]!i_dq_close(DM$2,DK150)</f>
        <v>4165.8909000000003</v>
      </c>
      <c r="DN150">
        <v>2.9331999999999998</v>
      </c>
      <c r="DQ150" s="49">
        <v>44867</v>
      </c>
      <c r="DR150" s="21" t="s">
        <v>1630</v>
      </c>
      <c r="DS150" s="140">
        <f>[1]!i_dq_close(DS$2,DQ150)</f>
        <v>403.73329999999999</v>
      </c>
      <c r="DT150">
        <v>1.9782</v>
      </c>
      <c r="DW150" s="49">
        <v>44865</v>
      </c>
      <c r="DX150" s="21" t="s">
        <v>1621</v>
      </c>
      <c r="DY150" s="140">
        <f>[1]!i_dq_close(DY$2,DW150)</f>
        <v>14687.02</v>
      </c>
      <c r="DZ150">
        <v>1.964</v>
      </c>
      <c r="EC150" s="49">
        <v>44831</v>
      </c>
      <c r="ED150" s="21" t="s">
        <v>1622</v>
      </c>
      <c r="EE150" s="140">
        <f>[1]!i_dq_close(EE$2,EC150)</f>
        <v>4230.0271000000002</v>
      </c>
      <c r="EF150">
        <v>1.3149999999999999</v>
      </c>
      <c r="EI150" s="49">
        <v>44809</v>
      </c>
      <c r="EJ150" s="21" t="s">
        <v>1622</v>
      </c>
      <c r="EK150" s="140">
        <f>[1]!i_dq_close(EK$2,EI150)</f>
        <v>19225.7</v>
      </c>
      <c r="EL150">
        <v>1.889</v>
      </c>
      <c r="EO150" s="49">
        <v>44778</v>
      </c>
      <c r="EP150" s="28" t="s">
        <v>1623</v>
      </c>
      <c r="EQ150" s="140">
        <f>[1]!i_dq_close(EQ$2,EO150)</f>
        <v>4508.3496999999998</v>
      </c>
      <c r="ER150">
        <v>1.143</v>
      </c>
      <c r="EU150" s="49">
        <v>44770</v>
      </c>
      <c r="EV150" s="28" t="s">
        <v>638</v>
      </c>
      <c r="EW150" s="140">
        <f>[1]!i_dq_close(EW$2,EU150)</f>
        <v>4578.2821999999996</v>
      </c>
      <c r="EX150">
        <v>0.97209999999999996</v>
      </c>
      <c r="FA150" s="49">
        <v>44768</v>
      </c>
      <c r="FB150" s="28" t="s">
        <v>638</v>
      </c>
      <c r="FC150" s="140">
        <f>[1]!i_dq_close(FC$2,FA150)</f>
        <v>4587.6873999999998</v>
      </c>
      <c r="FD150">
        <v>0.95899999999999996</v>
      </c>
      <c r="FG150" s="49">
        <v>44763</v>
      </c>
      <c r="FH150" s="28" t="s">
        <v>638</v>
      </c>
      <c r="FI150" s="140">
        <f>[1]!i_dq_close(FI$2,FG150)</f>
        <v>4586.6541999999999</v>
      </c>
      <c r="FJ150">
        <v>1.0993999999999999</v>
      </c>
      <c r="FM150" s="49">
        <v>44761</v>
      </c>
      <c r="FN150" s="28" t="s">
        <v>638</v>
      </c>
      <c r="FO150" s="140">
        <f>[1]!i_dq_close(FO$2,FM150)</f>
        <v>4611.6931000000004</v>
      </c>
      <c r="FP150">
        <v>1.3038000000000001</v>
      </c>
      <c r="FS150" s="49">
        <v>44755</v>
      </c>
      <c r="FT150" s="28" t="s">
        <v>638</v>
      </c>
      <c r="FU150" s="140">
        <f>[1]!i_dq_close(FU$2,FS150)</f>
        <v>415.2287</v>
      </c>
      <c r="FV150">
        <v>1.3472</v>
      </c>
      <c r="FY150" s="49">
        <v>44720</v>
      </c>
      <c r="FZ150" s="28" t="s">
        <v>571</v>
      </c>
      <c r="GA150" s="140">
        <f>[1]!i_dq_close(GA$2,FY150)</f>
        <v>4550.2753000000002</v>
      </c>
      <c r="GB150">
        <v>1.4334</v>
      </c>
      <c r="GE150" s="49">
        <v>44720</v>
      </c>
      <c r="GF150" s="28" t="s">
        <v>571</v>
      </c>
      <c r="GG150" s="140">
        <f>[1]!i_dq_close(GG$2,GE150)</f>
        <v>2997.7161999999998</v>
      </c>
      <c r="GH150">
        <v>0.92320000000000002</v>
      </c>
      <c r="GK150" s="49">
        <v>44698</v>
      </c>
      <c r="GL150" s="28" t="s">
        <v>353</v>
      </c>
      <c r="GM150" s="140">
        <f>[1]!i_dq_close(GM$2,GK150)</f>
        <v>4304.5832</v>
      </c>
      <c r="GN150">
        <v>5.1470000000000002</v>
      </c>
      <c r="GQ150" s="49">
        <v>44679</v>
      </c>
      <c r="GR150" s="67" t="s">
        <v>351</v>
      </c>
      <c r="GS150" s="140">
        <f>[1]!i_dq_close(GS$2,GQ150)</f>
        <v>20276.169999999998</v>
      </c>
      <c r="GT150">
        <v>0.9627</v>
      </c>
      <c r="GV150"/>
      <c r="GW150" s="49">
        <v>44679</v>
      </c>
      <c r="GX150" s="21" t="s">
        <v>351</v>
      </c>
      <c r="GY150" s="140">
        <f>[1]!i_dq_close(GY$2,GW150)</f>
        <v>4165.6907000000001</v>
      </c>
      <c r="GZ150">
        <v>2.4085000000000001</v>
      </c>
      <c r="HC150" s="49">
        <v>44670</v>
      </c>
      <c r="HD150" s="21" t="s">
        <v>351</v>
      </c>
      <c r="HE150" s="140">
        <f>[1]!i_dq_close(HE$2,HC150)</f>
        <v>4458.6772000000001</v>
      </c>
      <c r="HF150">
        <v>5.2519999999999998</v>
      </c>
      <c r="HI150" s="49">
        <v>44642</v>
      </c>
      <c r="HJ150" s="141" t="s">
        <v>350</v>
      </c>
      <c r="HK150" s="140">
        <f>[1]!i_dq_close(HK$2,HI150)</f>
        <v>21889.279999999999</v>
      </c>
      <c r="HL150">
        <v>0.96699999999999997</v>
      </c>
      <c r="HO150" s="49">
        <v>44585</v>
      </c>
      <c r="HP150" s="20" t="s">
        <v>346</v>
      </c>
      <c r="HQ150" s="140">
        <f>[1]!i_dq_close(HQ$2,HO150)</f>
        <v>5148.6959999999999</v>
      </c>
      <c r="HR150">
        <v>1.3816999999999999</v>
      </c>
      <c r="HS150" s="33"/>
      <c r="HU150" s="49"/>
      <c r="HV150" s="20"/>
      <c r="HW150" s="140"/>
      <c r="HY150" s="33"/>
      <c r="IA150" s="49"/>
      <c r="IB150" s="20"/>
      <c r="IC150" s="140"/>
      <c r="IE150" s="33"/>
      <c r="IG150" s="49"/>
      <c r="IH150" s="20"/>
      <c r="II150" s="140"/>
      <c r="IK150" s="33"/>
      <c r="IM150" s="49"/>
      <c r="IN150" s="20"/>
      <c r="IO150" s="140"/>
      <c r="IQ150" s="33"/>
      <c r="IS150" s="49"/>
      <c r="IT150" s="20"/>
      <c r="IU150" s="140"/>
      <c r="IW150" s="33"/>
      <c r="IY150" s="49"/>
      <c r="IZ150" s="20"/>
      <c r="JA150" s="140"/>
      <c r="JC150" s="33"/>
      <c r="JE150" s="49"/>
      <c r="JF150" s="20"/>
      <c r="JG150" s="140"/>
      <c r="JI150" s="33"/>
      <c r="JK150" s="49"/>
      <c r="JL150" s="21"/>
      <c r="JM150" s="140"/>
      <c r="JQ150" s="49"/>
      <c r="JR150" s="21"/>
      <c r="JS150" s="140"/>
    </row>
    <row r="151" spans="1:297">
      <c r="A151" s="52">
        <v>44077</v>
      </c>
      <c r="B151" s="52" t="s">
        <v>340</v>
      </c>
      <c r="C151" s="262">
        <f>[1]!i_dq_close(C$2,A151)</f>
        <v>5121.6691000000001</v>
      </c>
      <c r="D151" s="263">
        <v>1.4810000000000001</v>
      </c>
      <c r="E151" s="263"/>
      <c r="G151" s="49">
        <v>44746</v>
      </c>
      <c r="H151" s="28" t="s">
        <v>638</v>
      </c>
      <c r="I151" s="140">
        <f>[1]!i_dq_close(I$2,G151)</f>
        <v>0</v>
      </c>
      <c r="J151">
        <v>1.008</v>
      </c>
      <c r="BI151" s="49">
        <v>44960</v>
      </c>
      <c r="BJ151" s="21" t="s">
        <v>1632</v>
      </c>
      <c r="BK151" s="140">
        <f>[1]!i_dq_close([2]股票多头!BK$2,BI151)</f>
        <v>4508.5767999999998</v>
      </c>
      <c r="BL151">
        <v>2.1509999999999998</v>
      </c>
      <c r="BO151" s="49">
        <v>44956</v>
      </c>
      <c r="BP151" s="21" t="s">
        <v>1626</v>
      </c>
      <c r="BQ151" s="140">
        <f>[1]!i_dq_close(BQ$2,BO151)</f>
        <v>4545.9003000000002</v>
      </c>
      <c r="BR151">
        <v>1.669</v>
      </c>
      <c r="BU151" s="49">
        <v>44945</v>
      </c>
      <c r="BV151" s="21" t="s">
        <v>1626</v>
      </c>
      <c r="BW151" s="140">
        <f>[1]!i_dq_close(BW$2,BU151)</f>
        <v>407.99040000000002</v>
      </c>
      <c r="BX151">
        <v>1.1375999999999999</v>
      </c>
      <c r="CA151" s="49">
        <v>44943</v>
      </c>
      <c r="CB151" s="21" t="s">
        <v>1626</v>
      </c>
      <c r="CC151" s="140">
        <f>[1]!i_dq_close(CC$2,CA151)</f>
        <v>4466.5456000000004</v>
      </c>
      <c r="CD151">
        <v>1.2</v>
      </c>
      <c r="CG151" s="49">
        <v>44921</v>
      </c>
      <c r="CH151" s="21" t="s">
        <v>1624</v>
      </c>
      <c r="CI151" s="140">
        <f>[1]!i_dq_close(CI$2,CG151)</f>
        <v>4176.0355</v>
      </c>
      <c r="CJ151">
        <v>1.4085000000000001</v>
      </c>
      <c r="CM151" s="49">
        <v>44909</v>
      </c>
      <c r="CN151" s="21" t="s">
        <v>1624</v>
      </c>
      <c r="CO151" s="140">
        <f>[1]!i_dq_close(CO$2,CM151)</f>
        <v>19673.45</v>
      </c>
      <c r="CP151">
        <v>1.0629999999999999</v>
      </c>
      <c r="CS151" s="49">
        <v>44893</v>
      </c>
      <c r="CT151" s="21" t="s">
        <v>1630</v>
      </c>
      <c r="CU151" s="140">
        <f>[1]!i_dq_close(CU$2,CS151)</f>
        <v>399.02859999999998</v>
      </c>
      <c r="CV151">
        <v>1.0389999999999999</v>
      </c>
      <c r="CY151" s="49">
        <v>44887</v>
      </c>
      <c r="CZ151" s="21" t="s">
        <v>1630</v>
      </c>
      <c r="DA151" s="140">
        <f>[1]!i_dq_close(DA$2,CY151)</f>
        <v>4166.4138000000003</v>
      </c>
      <c r="DB151">
        <v>5.1032000000000002</v>
      </c>
      <c r="DE151" s="49">
        <v>44873</v>
      </c>
      <c r="DF151" s="21" t="s">
        <v>1630</v>
      </c>
      <c r="DG151" s="140">
        <f>[1]!i_dq_close(DG$2,DE151)</f>
        <v>4151.4648999999999</v>
      </c>
      <c r="DH151">
        <v>3.4159999999999999</v>
      </c>
      <c r="DK151" s="49">
        <v>44872</v>
      </c>
      <c r="DL151" s="21" t="s">
        <v>1630</v>
      </c>
      <c r="DM151" s="140">
        <f>[1]!i_dq_close(DM$2,DK151)</f>
        <v>4173.9336999999996</v>
      </c>
      <c r="DN151">
        <v>2.9318</v>
      </c>
      <c r="DQ151" s="49">
        <v>44868</v>
      </c>
      <c r="DR151" s="21" t="s">
        <v>1630</v>
      </c>
      <c r="DS151" s="140">
        <f>[1]!i_dq_close(DS$2,DQ151)</f>
        <v>403.70890000000003</v>
      </c>
      <c r="DT151">
        <v>1.9818</v>
      </c>
      <c r="DW151" s="49">
        <v>44866</v>
      </c>
      <c r="DX151" s="21" t="s">
        <v>342</v>
      </c>
      <c r="DY151" s="140">
        <f>[1]!i_dq_close(DY$2,DW151)</f>
        <v>15455.27</v>
      </c>
      <c r="DZ151">
        <v>2.0139999999999998</v>
      </c>
      <c r="EC151" s="49">
        <v>44832</v>
      </c>
      <c r="ED151" s="21" t="s">
        <v>1622</v>
      </c>
      <c r="EE151" s="140">
        <f>[1]!i_dq_close(EE$2,EC151)</f>
        <v>4151.3467000000001</v>
      </c>
      <c r="EF151">
        <v>1.3149999999999999</v>
      </c>
      <c r="EI151" s="49">
        <v>44810</v>
      </c>
      <c r="EJ151" s="21" t="s">
        <v>1622</v>
      </c>
      <c r="EK151" s="140">
        <f>[1]!i_dq_close(EK$2,EI151)</f>
        <v>19202.73</v>
      </c>
      <c r="EL151">
        <v>1.901</v>
      </c>
      <c r="EO151" s="49">
        <v>44781</v>
      </c>
      <c r="EP151" s="28" t="s">
        <v>1623</v>
      </c>
      <c r="EQ151" s="140">
        <f>[1]!i_dq_close(EQ$2,EO151)</f>
        <v>4510.4988999999996</v>
      </c>
      <c r="ER151">
        <v>1.1499999999999999</v>
      </c>
      <c r="EU151" s="49">
        <v>44771</v>
      </c>
      <c r="EV151" s="28" t="s">
        <v>638</v>
      </c>
      <c r="EW151" s="140">
        <f>[1]!i_dq_close(EW$2,EU151)</f>
        <v>4523.3149000000003</v>
      </c>
      <c r="EX151">
        <v>0.97389999999999999</v>
      </c>
      <c r="FA151" s="49">
        <v>44769</v>
      </c>
      <c r="FB151" s="28" t="s">
        <v>638</v>
      </c>
      <c r="FC151" s="140">
        <f>[1]!i_dq_close(FC$2,FA151)</f>
        <v>4574.9247999999998</v>
      </c>
      <c r="FD151">
        <v>0.97599999999999998</v>
      </c>
      <c r="FG151" s="49">
        <v>44764</v>
      </c>
      <c r="FH151" s="28" t="s">
        <v>638</v>
      </c>
      <c r="FI151" s="140">
        <f>[1]!i_dq_close(FI$2,FG151)</f>
        <v>4578.09</v>
      </c>
      <c r="FJ151">
        <v>1.0972</v>
      </c>
      <c r="FM151" s="49">
        <v>44762</v>
      </c>
      <c r="FN151" s="28" t="s">
        <v>638</v>
      </c>
      <c r="FO151" s="140">
        <f>[1]!i_dq_close(FO$2,FM151)</f>
        <v>4636.8489</v>
      </c>
      <c r="FP151">
        <v>1.3071999999999999</v>
      </c>
      <c r="FS151" s="49">
        <v>44756</v>
      </c>
      <c r="FT151" s="28" t="s">
        <v>638</v>
      </c>
      <c r="FU151" s="140">
        <f>[1]!i_dq_close(FU$2,FS151)</f>
        <v>416.91730000000001</v>
      </c>
      <c r="FV151">
        <v>1.3673999999999999</v>
      </c>
      <c r="FY151" s="49">
        <v>44721</v>
      </c>
      <c r="FZ151" s="28" t="s">
        <v>571</v>
      </c>
      <c r="GA151" s="140">
        <f>[1]!i_dq_close(GA$2,FY151)</f>
        <v>4498.8330999999998</v>
      </c>
      <c r="GB151">
        <v>1.429</v>
      </c>
      <c r="GE151" s="49">
        <v>44721</v>
      </c>
      <c r="GF151" s="28" t="s">
        <v>571</v>
      </c>
      <c r="GG151" s="140">
        <f>[1]!i_dq_close(GG$2,GE151)</f>
        <v>2988.4360999999999</v>
      </c>
      <c r="GH151">
        <v>0.92220000000000002</v>
      </c>
      <c r="GK151" s="49">
        <v>44699</v>
      </c>
      <c r="GL151" s="28" t="s">
        <v>353</v>
      </c>
      <c r="GM151" s="140">
        <f>[1]!i_dq_close(GM$2,GK151)</f>
        <v>4289.8078999999998</v>
      </c>
      <c r="GN151">
        <v>5.1440000000000001</v>
      </c>
      <c r="GQ151" s="49">
        <v>44680</v>
      </c>
      <c r="GR151" s="67" t="s">
        <v>351</v>
      </c>
      <c r="GS151" s="140">
        <f>[1]!i_dq_close(GS$2,GQ151)</f>
        <v>21089.39</v>
      </c>
      <c r="GT151">
        <v>1.0095000000000001</v>
      </c>
      <c r="GV151"/>
      <c r="GW151" s="49">
        <v>44680</v>
      </c>
      <c r="GX151" s="21" t="s">
        <v>351</v>
      </c>
      <c r="GY151" s="140">
        <f>[1]!i_dq_close(GY$2,GW151)</f>
        <v>4280.2806</v>
      </c>
      <c r="GZ151">
        <v>2.4214000000000002</v>
      </c>
      <c r="HC151" s="49">
        <v>44671</v>
      </c>
      <c r="HD151" s="21" t="s">
        <v>351</v>
      </c>
      <c r="HE151" s="140">
        <f>[1]!i_dq_close(HE$2,HC151)</f>
        <v>4382.4022000000004</v>
      </c>
      <c r="HF151">
        <v>5.2370000000000001</v>
      </c>
      <c r="HI151" s="49">
        <v>44643</v>
      </c>
      <c r="HJ151" s="141" t="s">
        <v>350</v>
      </c>
      <c r="HK151" s="140">
        <f>[1]!i_dq_close(HK$2,HI151)</f>
        <v>22154.080000000002</v>
      </c>
      <c r="HL151">
        <v>0.96899999999999997</v>
      </c>
      <c r="HO151" s="49">
        <v>44586</v>
      </c>
      <c r="HP151" s="20" t="s">
        <v>346</v>
      </c>
      <c r="HQ151" s="140">
        <f>[1]!i_dq_close(HQ$2,HO151)</f>
        <v>5018.7039000000004</v>
      </c>
      <c r="HR151">
        <v>1.3692</v>
      </c>
      <c r="HS151" s="33"/>
      <c r="HU151" s="49"/>
      <c r="HV151" s="20"/>
      <c r="HW151" s="140"/>
      <c r="HY151" s="33"/>
      <c r="IA151" s="49"/>
      <c r="IB151" s="20"/>
      <c r="IC151" s="140"/>
      <c r="IE151" s="33"/>
      <c r="IG151" s="49"/>
      <c r="IH151" s="20"/>
      <c r="II151" s="140"/>
      <c r="IK151" s="33"/>
      <c r="IM151" s="49"/>
      <c r="IN151" s="20"/>
      <c r="IO151" s="140"/>
      <c r="IQ151" s="33"/>
      <c r="IS151" s="49"/>
      <c r="IT151" s="20"/>
      <c r="IU151" s="140"/>
      <c r="IW151" s="33"/>
      <c r="IY151" s="49"/>
      <c r="IZ151" s="20"/>
      <c r="JA151" s="140"/>
      <c r="JC151" s="33"/>
      <c r="JE151" s="49"/>
      <c r="JF151" s="20"/>
      <c r="JG151" s="140"/>
      <c r="JI151" s="33"/>
      <c r="JK151" s="49"/>
      <c r="JL151" s="21"/>
      <c r="JM151" s="140"/>
      <c r="JQ151" s="49"/>
      <c r="JR151" s="21"/>
      <c r="JS151" s="140"/>
    </row>
    <row r="152" spans="1:297">
      <c r="A152" s="52">
        <v>44078</v>
      </c>
      <c r="B152" s="52" t="s">
        <v>340</v>
      </c>
      <c r="C152" s="262">
        <f>[1]!i_dq_close(C$2,A152)</f>
        <v>5075.8285999999998</v>
      </c>
      <c r="D152" s="263">
        <v>1.4670000000000001</v>
      </c>
      <c r="E152" s="263"/>
      <c r="G152" s="49">
        <v>44747</v>
      </c>
      <c r="H152" s="28" t="s">
        <v>638</v>
      </c>
      <c r="I152" s="140">
        <f>[1]!i_dq_close(I$2,G152)</f>
        <v>0</v>
      </c>
      <c r="J152">
        <v>1.0089999999999999</v>
      </c>
      <c r="BI152" s="49">
        <v>44963</v>
      </c>
      <c r="BJ152" s="21" t="s">
        <v>1632</v>
      </c>
      <c r="BK152" s="140">
        <f>[1]!i_dq_close([2]股票多头!BK$2,BI152)</f>
        <v>4456.7232000000004</v>
      </c>
      <c r="BL152">
        <v>2.137</v>
      </c>
      <c r="BO152" s="49">
        <v>44957</v>
      </c>
      <c r="BP152" s="21" t="s">
        <v>1626</v>
      </c>
      <c r="BQ152" s="140">
        <f>[1]!i_dq_close(BQ$2,BO152)</f>
        <v>4510.9566999999997</v>
      </c>
      <c r="BR152">
        <v>1.6619999999999999</v>
      </c>
      <c r="BU152" s="49">
        <v>44946</v>
      </c>
      <c r="BV152" s="21" t="s">
        <v>1626</v>
      </c>
      <c r="BW152" s="140">
        <f>[1]!i_dq_close(BW$2,BU152)</f>
        <v>410.12950000000001</v>
      </c>
      <c r="BX152">
        <v>1.1466000000000001</v>
      </c>
      <c r="CA152" s="49">
        <v>44944</v>
      </c>
      <c r="CB152" s="21" t="s">
        <v>1626</v>
      </c>
      <c r="CC152" s="140">
        <f>[1]!i_dq_close(CC$2,CA152)</f>
        <v>4464.3689999999997</v>
      </c>
      <c r="CD152">
        <v>1.2090000000000001</v>
      </c>
      <c r="CG152" s="49">
        <v>44922</v>
      </c>
      <c r="CH152" s="21" t="s">
        <v>1624</v>
      </c>
      <c r="CI152" s="140">
        <f>[1]!i_dq_close(CI$2,CG152)</f>
        <v>4219.6733999999997</v>
      </c>
      <c r="CJ152">
        <v>1.4368000000000001</v>
      </c>
      <c r="CM152" s="49">
        <v>44910</v>
      </c>
      <c r="CN152" s="21" t="s">
        <v>1624</v>
      </c>
      <c r="CO152" s="140">
        <f>[1]!i_dq_close(CO$2,CM152)</f>
        <v>19368.59</v>
      </c>
      <c r="CP152">
        <v>1.05</v>
      </c>
      <c r="CS152" s="49">
        <v>44894</v>
      </c>
      <c r="CT152" s="21" t="s">
        <v>1630</v>
      </c>
      <c r="CU152" s="140">
        <f>[1]!i_dq_close(CU$2,CS152)</f>
        <v>403.61869999999999</v>
      </c>
      <c r="CV152">
        <v>1.05</v>
      </c>
      <c r="CY152" s="49">
        <v>44888</v>
      </c>
      <c r="CZ152" s="21" t="s">
        <v>1630</v>
      </c>
      <c r="DA152" s="140">
        <f>[1]!i_dq_close(DA$2,CY152)</f>
        <v>4167.8986999999997</v>
      </c>
      <c r="DB152">
        <v>5.0678000000000001</v>
      </c>
      <c r="DE152" s="49">
        <v>44874</v>
      </c>
      <c r="DF152" s="21" t="s">
        <v>1630</v>
      </c>
      <c r="DG152" s="140">
        <f>[1]!i_dq_close(DG$2,DE152)</f>
        <v>4120.4669999999996</v>
      </c>
      <c r="DH152">
        <v>3.379</v>
      </c>
      <c r="DK152" s="49">
        <v>44873</v>
      </c>
      <c r="DL152" s="21" t="s">
        <v>1630</v>
      </c>
      <c r="DM152" s="140">
        <f>[1]!i_dq_close(DM$2,DK152)</f>
        <v>4151.4648999999999</v>
      </c>
      <c r="DN152">
        <v>2.9460000000000002</v>
      </c>
      <c r="DQ152" s="49">
        <v>44869</v>
      </c>
      <c r="DR152" s="21" t="s">
        <v>1630</v>
      </c>
      <c r="DS152" s="140">
        <f>[1]!i_dq_close(DS$2,DQ152)</f>
        <v>408.81290000000001</v>
      </c>
      <c r="DT152">
        <v>2.0085999999999999</v>
      </c>
      <c r="DW152" s="49">
        <v>44867</v>
      </c>
      <c r="DX152" s="21" t="s">
        <v>1630</v>
      </c>
      <c r="DY152" s="140">
        <f>[1]!i_dq_close(DY$2,DW152)</f>
        <v>15827.17</v>
      </c>
      <c r="DZ152">
        <v>2.052</v>
      </c>
      <c r="EC152" s="49">
        <v>44833</v>
      </c>
      <c r="ED152" s="21" t="s">
        <v>1622</v>
      </c>
      <c r="EE152" s="140">
        <f>[1]!i_dq_close(EE$2,EC152)</f>
        <v>4150.4885999999997</v>
      </c>
      <c r="EF152">
        <v>1.29</v>
      </c>
      <c r="EI152" s="49">
        <v>44811</v>
      </c>
      <c r="EJ152" s="21" t="s">
        <v>1622</v>
      </c>
      <c r="EK152" s="140">
        <f>[1]!i_dq_close(EK$2,EI152)</f>
        <v>19044.3</v>
      </c>
      <c r="EL152">
        <v>1.895</v>
      </c>
      <c r="EO152" s="49">
        <v>44782</v>
      </c>
      <c r="EP152" s="28" t="s">
        <v>1623</v>
      </c>
      <c r="EQ152" s="140">
        <f>[1]!i_dq_close(EQ$2,EO152)</f>
        <v>4520.4802</v>
      </c>
      <c r="ER152">
        <v>1.1499999999999999</v>
      </c>
      <c r="EU152" s="49">
        <v>44774</v>
      </c>
      <c r="EV152" s="28" t="s">
        <v>339</v>
      </c>
      <c r="EW152" s="140">
        <f>[1]!i_dq_close(EW$2,EU152)</f>
        <v>4547.9287999999997</v>
      </c>
      <c r="EX152">
        <v>0.9819</v>
      </c>
      <c r="FA152" s="49">
        <v>44770</v>
      </c>
      <c r="FB152" s="28" t="s">
        <v>638</v>
      </c>
      <c r="FC152" s="140">
        <f>[1]!i_dq_close(FC$2,FA152)</f>
        <v>4578.2821999999996</v>
      </c>
      <c r="FD152">
        <v>0.99</v>
      </c>
      <c r="FG152" s="49">
        <v>44767</v>
      </c>
      <c r="FH152" s="28" t="s">
        <v>638</v>
      </c>
      <c r="FI152" s="140">
        <f>[1]!i_dq_close(FI$2,FG152)</f>
        <v>4546.8293000000003</v>
      </c>
      <c r="FJ152">
        <v>1.0926</v>
      </c>
      <c r="FM152" s="49">
        <v>44763</v>
      </c>
      <c r="FN152" s="28" t="s">
        <v>638</v>
      </c>
      <c r="FO152" s="140">
        <f>[1]!i_dq_close(FO$2,FM152)</f>
        <v>4586.6541999999999</v>
      </c>
      <c r="FP152">
        <v>1.2988</v>
      </c>
      <c r="FS152" s="49">
        <v>44757</v>
      </c>
      <c r="FT152" s="28" t="s">
        <v>638</v>
      </c>
      <c r="FU152" s="140">
        <f>[1]!i_dq_close(FU$2,FS152)</f>
        <v>416.13159999999999</v>
      </c>
      <c r="FV152">
        <v>1.3712</v>
      </c>
      <c r="FY152" s="49">
        <v>44722</v>
      </c>
      <c r="FZ152" s="28" t="s">
        <v>571</v>
      </c>
      <c r="GA152" s="140">
        <f>[1]!i_dq_close(GA$2,FY152)</f>
        <v>4569.9165000000003</v>
      </c>
      <c r="GB152">
        <v>1.4365000000000001</v>
      </c>
      <c r="GE152" s="49">
        <v>44722</v>
      </c>
      <c r="GF152" s="28" t="s">
        <v>571</v>
      </c>
      <c r="GG152" s="140">
        <f>[1]!i_dq_close(GG$2,GE152)</f>
        <v>3003.2040999999999</v>
      </c>
      <c r="GH152">
        <v>0.92459999999999998</v>
      </c>
      <c r="GK152" s="49">
        <v>44700</v>
      </c>
      <c r="GL152" s="28" t="s">
        <v>353</v>
      </c>
      <c r="GM152" s="140">
        <f>[1]!i_dq_close(GM$2,GK152)</f>
        <v>4303.2520000000004</v>
      </c>
      <c r="GN152">
        <v>5.1470000000000002</v>
      </c>
      <c r="GQ152" s="49">
        <v>44686</v>
      </c>
      <c r="GR152" s="67" t="s">
        <v>353</v>
      </c>
      <c r="GS152" s="140">
        <f>[1]!i_dq_close(GS$2,GQ152)</f>
        <v>20793.400000000001</v>
      </c>
      <c r="GT152">
        <v>0.99370000000000003</v>
      </c>
      <c r="GV152"/>
      <c r="GW152" s="49">
        <v>44686</v>
      </c>
      <c r="GX152" s="21" t="s">
        <v>353</v>
      </c>
      <c r="GY152" s="140">
        <f>[1]!i_dq_close(GY$2,GW152)</f>
        <v>4285.5617000000002</v>
      </c>
      <c r="GZ152">
        <v>2.4218999999999999</v>
      </c>
      <c r="HC152" s="49">
        <v>44672</v>
      </c>
      <c r="HD152" s="21" t="s">
        <v>351</v>
      </c>
      <c r="HE152" s="140">
        <f>[1]!i_dq_close(HE$2,HC152)</f>
        <v>4286.4796999999999</v>
      </c>
      <c r="HF152">
        <v>5.1779999999999999</v>
      </c>
      <c r="HI152" s="49">
        <v>44644</v>
      </c>
      <c r="HJ152" s="141" t="s">
        <v>350</v>
      </c>
      <c r="HK152" s="140">
        <f>[1]!i_dq_close(HK$2,HI152)</f>
        <v>21945.95</v>
      </c>
      <c r="HL152">
        <v>0.96799999999999997</v>
      </c>
      <c r="HO152" s="49">
        <v>44587</v>
      </c>
      <c r="HP152" s="20" t="s">
        <v>346</v>
      </c>
      <c r="HQ152" s="140">
        <f>[1]!i_dq_close(HQ$2,HO152)</f>
        <v>5053.2469000000001</v>
      </c>
      <c r="HR152">
        <v>1.3626</v>
      </c>
      <c r="HS152" s="33"/>
      <c r="HU152" s="49"/>
      <c r="HV152" s="20"/>
      <c r="HW152" s="140"/>
      <c r="HY152" s="33"/>
      <c r="IA152" s="49"/>
      <c r="IB152" s="20"/>
      <c r="IC152" s="140"/>
      <c r="IE152" s="33"/>
      <c r="IG152" s="49"/>
      <c r="IH152" s="20"/>
      <c r="II152" s="140"/>
      <c r="IK152" s="33"/>
      <c r="IM152" s="49"/>
      <c r="IN152" s="20"/>
      <c r="IO152" s="140"/>
      <c r="IQ152" s="33"/>
      <c r="IS152" s="49"/>
      <c r="IT152" s="20"/>
      <c r="IU152" s="140"/>
      <c r="IW152" s="33"/>
      <c r="IY152" s="49"/>
      <c r="IZ152" s="20"/>
      <c r="JA152" s="140"/>
      <c r="JC152" s="33"/>
      <c r="JE152" s="49"/>
      <c r="JF152" s="20"/>
      <c r="JG152" s="140"/>
      <c r="JI152" s="33"/>
      <c r="JK152" s="49"/>
      <c r="JL152" s="21"/>
      <c r="JM152" s="140"/>
      <c r="JQ152" s="49"/>
      <c r="JR152" s="21"/>
      <c r="JS152" s="140"/>
    </row>
    <row r="153" spans="1:297">
      <c r="A153" s="52">
        <v>44081</v>
      </c>
      <c r="B153" s="52" t="s">
        <v>340</v>
      </c>
      <c r="C153" s="262">
        <f>[1]!i_dq_close(C$2,A153)</f>
        <v>4968.5474000000004</v>
      </c>
      <c r="D153" s="263">
        <v>1.446</v>
      </c>
      <c r="E153" s="263"/>
      <c r="G153" s="49">
        <v>44748</v>
      </c>
      <c r="H153" s="28" t="s">
        <v>638</v>
      </c>
      <c r="I153" s="140">
        <f>[1]!i_dq_close(I$2,G153)</f>
        <v>0</v>
      </c>
      <c r="J153">
        <v>1.0009999999999999</v>
      </c>
      <c r="BI153" s="49">
        <v>44964</v>
      </c>
      <c r="BJ153" s="21" t="s">
        <v>1632</v>
      </c>
      <c r="BK153" s="140">
        <f>[1]!i_dq_close([2]股票多头!BK$2,BI153)</f>
        <v>4465.3935000000001</v>
      </c>
      <c r="BL153">
        <v>2.1560000000000001</v>
      </c>
      <c r="BO153" s="49">
        <v>44958</v>
      </c>
      <c r="BP153" s="21" t="s">
        <v>348</v>
      </c>
      <c r="BQ153" s="140">
        <f>[1]!i_dq_close(BQ$2,BO153)</f>
        <v>4556.5766999999996</v>
      </c>
      <c r="BR153">
        <v>1.681</v>
      </c>
      <c r="BU153" s="49">
        <v>44956</v>
      </c>
      <c r="BV153" s="21" t="s">
        <v>1626</v>
      </c>
      <c r="BW153" s="140">
        <f>[1]!i_dq_close(BW$2,BU153)</f>
        <v>410.59120000000001</v>
      </c>
      <c r="BX153">
        <v>1.1591</v>
      </c>
      <c r="CA153" s="49">
        <v>44945</v>
      </c>
      <c r="CB153" s="21" t="s">
        <v>1626</v>
      </c>
      <c r="CC153" s="140">
        <f>[1]!i_dq_close(CC$2,CA153)</f>
        <v>4494.8031000000001</v>
      </c>
      <c r="CD153">
        <v>1.2270000000000001</v>
      </c>
      <c r="CG153" s="49">
        <v>44923</v>
      </c>
      <c r="CH153" s="21" t="s">
        <v>1624</v>
      </c>
      <c r="CI153" s="140">
        <f>[1]!i_dq_close(CI$2,CG153)</f>
        <v>4201.9503000000004</v>
      </c>
      <c r="CJ153">
        <v>1.4231</v>
      </c>
      <c r="CM153" s="49">
        <v>44911</v>
      </c>
      <c r="CN153" s="21" t="s">
        <v>1624</v>
      </c>
      <c r="CO153" s="140">
        <f>[1]!i_dq_close(CO$2,CM153)</f>
        <v>19450.669999999998</v>
      </c>
      <c r="CP153">
        <v>1.0660000000000001</v>
      </c>
      <c r="CS153" s="49">
        <v>44895</v>
      </c>
      <c r="CT153" s="21" t="s">
        <v>1630</v>
      </c>
      <c r="CU153" s="140">
        <f>[1]!i_dq_close(CU$2,CS153)</f>
        <v>404.29410000000001</v>
      </c>
      <c r="CV153">
        <v>1.052</v>
      </c>
      <c r="CY153" s="49">
        <v>44889</v>
      </c>
      <c r="CZ153" s="21" t="s">
        <v>1630</v>
      </c>
      <c r="DA153" s="140">
        <f>[1]!i_dq_close(DA$2,CY153)</f>
        <v>4155.0478999999996</v>
      </c>
      <c r="DB153">
        <v>5.0785999999999998</v>
      </c>
      <c r="DE153" s="49">
        <v>44875</v>
      </c>
      <c r="DF153" s="21" t="s">
        <v>1630</v>
      </c>
      <c r="DG153" s="140">
        <f>[1]!i_dq_close(DG$2,DE153)</f>
        <v>4091.6007</v>
      </c>
      <c r="DH153">
        <v>3.343</v>
      </c>
      <c r="DK153" s="49">
        <v>44874</v>
      </c>
      <c r="DL153" s="21" t="s">
        <v>1630</v>
      </c>
      <c r="DM153" s="140">
        <f>[1]!i_dq_close(DM$2,DK153)</f>
        <v>4120.4669999999996</v>
      </c>
      <c r="DN153">
        <v>2.9449999999999998</v>
      </c>
      <c r="DQ153" s="49">
        <v>44872</v>
      </c>
      <c r="DR153" s="21" t="s">
        <v>1630</v>
      </c>
      <c r="DS153" s="140">
        <f>[1]!i_dq_close(DS$2,DQ153)</f>
        <v>407.91419999999999</v>
      </c>
      <c r="DT153">
        <v>2.0146999999999999</v>
      </c>
      <c r="DW153" s="49">
        <v>44868</v>
      </c>
      <c r="DX153" s="21" t="s">
        <v>1630</v>
      </c>
      <c r="DY153" s="140">
        <f>[1]!i_dq_close(DY$2,DW153)</f>
        <v>15339.49</v>
      </c>
      <c r="DZ153">
        <v>2.0249999999999999</v>
      </c>
      <c r="EC153" s="49">
        <v>44834</v>
      </c>
      <c r="ED153" s="21" t="s">
        <v>1622</v>
      </c>
      <c r="EE153" s="140">
        <f>[1]!i_dq_close(EE$2,EC153)</f>
        <v>4122.0351000000001</v>
      </c>
      <c r="EF153">
        <v>1.2869999999999999</v>
      </c>
      <c r="EI153" s="49">
        <v>44812</v>
      </c>
      <c r="EJ153" s="21" t="s">
        <v>1622</v>
      </c>
      <c r="EK153" s="140">
        <f>[1]!i_dq_close(EK$2,EI153)</f>
        <v>18854.62</v>
      </c>
      <c r="EL153">
        <v>1.885</v>
      </c>
      <c r="EO153" s="49">
        <v>44783</v>
      </c>
      <c r="EP153" s="28" t="s">
        <v>1623</v>
      </c>
      <c r="EQ153" s="140">
        <f>[1]!i_dq_close(EQ$2,EO153)</f>
        <v>4479.0361000000003</v>
      </c>
      <c r="ER153">
        <v>1.1180000000000001</v>
      </c>
      <c r="EU153" s="49">
        <v>44775</v>
      </c>
      <c r="EV153" s="28" t="s">
        <v>1623</v>
      </c>
      <c r="EW153" s="140">
        <f>[1]!i_dq_close(EW$2,EU153)</f>
        <v>4449.7467999999999</v>
      </c>
      <c r="EX153">
        <v>0.96230000000000004</v>
      </c>
      <c r="FA153" s="49">
        <v>44771</v>
      </c>
      <c r="FB153" s="28" t="s">
        <v>638</v>
      </c>
      <c r="FC153" s="140">
        <f>[1]!i_dq_close(FC$2,FA153)</f>
        <v>4523.3149000000003</v>
      </c>
      <c r="FD153">
        <v>0.98099999999999998</v>
      </c>
      <c r="FG153" s="49">
        <v>44768</v>
      </c>
      <c r="FH153" s="28" t="s">
        <v>638</v>
      </c>
      <c r="FI153" s="140">
        <f>[1]!i_dq_close(FI$2,FG153)</f>
        <v>4587.6873999999998</v>
      </c>
      <c r="FJ153">
        <v>1.1053999999999999</v>
      </c>
      <c r="FM153" s="49">
        <v>44764</v>
      </c>
      <c r="FN153" s="28" t="s">
        <v>638</v>
      </c>
      <c r="FO153" s="140">
        <f>[1]!i_dq_close(FO$2,FM153)</f>
        <v>4578.09</v>
      </c>
      <c r="FP153">
        <v>1.2951999999999999</v>
      </c>
      <c r="FS153" s="49">
        <v>44760</v>
      </c>
      <c r="FT153" s="28" t="s">
        <v>638</v>
      </c>
      <c r="FU153" s="140">
        <f>[1]!i_dq_close(FU$2,FS153)</f>
        <v>418.81939999999997</v>
      </c>
      <c r="FV153">
        <v>1.3843000000000001</v>
      </c>
      <c r="FY153" s="49">
        <v>44725</v>
      </c>
      <c r="FZ153" s="28" t="s">
        <v>571</v>
      </c>
      <c r="GA153" s="140">
        <f>[1]!i_dq_close(GA$2,FY153)</f>
        <v>4528.2704999999996</v>
      </c>
      <c r="GB153">
        <v>1.429</v>
      </c>
      <c r="GE153" s="49">
        <v>44725</v>
      </c>
      <c r="GF153" s="28" t="s">
        <v>571</v>
      </c>
      <c r="GG153" s="140">
        <f>[1]!i_dq_close(GG$2,GE153)</f>
        <v>2992.0798</v>
      </c>
      <c r="GH153">
        <v>0.92549999999999999</v>
      </c>
      <c r="GK153" s="49">
        <v>44701</v>
      </c>
      <c r="GL153" s="28" t="s">
        <v>353</v>
      </c>
      <c r="GM153" s="140">
        <f>[1]!i_dq_close(GM$2,GK153)</f>
        <v>4383.2093999999997</v>
      </c>
      <c r="GN153">
        <v>5.149</v>
      </c>
      <c r="GQ153" s="49">
        <v>44687</v>
      </c>
      <c r="GR153" s="67" t="s">
        <v>353</v>
      </c>
      <c r="GS153" s="140">
        <f>[1]!i_dq_close(GS$2,GQ153)</f>
        <v>20001.96</v>
      </c>
      <c r="GT153">
        <v>0.96709999999999996</v>
      </c>
      <c r="GV153"/>
      <c r="GW153" s="49">
        <v>44687</v>
      </c>
      <c r="GX153" s="21" t="s">
        <v>353</v>
      </c>
      <c r="GY153" s="140">
        <f>[1]!i_dq_close(GY$2,GW153)</f>
        <v>4180.8346000000001</v>
      </c>
      <c r="GZ153">
        <v>2.4024000000000001</v>
      </c>
      <c r="HC153" s="49">
        <v>44673</v>
      </c>
      <c r="HD153" s="21" t="s">
        <v>351</v>
      </c>
      <c r="HE153" s="140">
        <f>[1]!i_dq_close(HE$2,HC153)</f>
        <v>4297.5173999999997</v>
      </c>
      <c r="HF153">
        <v>5.2270000000000003</v>
      </c>
      <c r="HI153" s="49">
        <v>44645</v>
      </c>
      <c r="HJ153" s="141" t="s">
        <v>350</v>
      </c>
      <c r="HK153" s="140">
        <f>[1]!i_dq_close(HK$2,HI153)</f>
        <v>21404.880000000001</v>
      </c>
      <c r="HL153">
        <v>0.96199999999999997</v>
      </c>
      <c r="HO153" s="49">
        <v>44588</v>
      </c>
      <c r="HP153" s="20" t="s">
        <v>346</v>
      </c>
      <c r="HQ153" s="140">
        <f>[1]!i_dq_close(HQ$2,HO153)</f>
        <v>4946.5129999999999</v>
      </c>
      <c r="HR153">
        <v>1.3475999999999999</v>
      </c>
      <c r="HS153" s="33"/>
      <c r="HU153" s="49"/>
      <c r="HV153" s="20"/>
      <c r="HW153" s="140"/>
      <c r="HY153" s="33"/>
      <c r="IA153" s="49"/>
      <c r="IB153" s="20"/>
      <c r="IC153" s="140"/>
      <c r="IE153" s="33"/>
      <c r="IG153" s="49"/>
      <c r="IH153" s="20"/>
      <c r="II153" s="140"/>
      <c r="IK153" s="33"/>
      <c r="IM153" s="49"/>
      <c r="IN153" s="20"/>
      <c r="IO153" s="140"/>
      <c r="IQ153" s="33"/>
      <c r="IS153" s="49"/>
      <c r="IT153" s="20"/>
      <c r="IU153" s="140"/>
      <c r="IW153" s="33"/>
      <c r="IY153" s="49"/>
      <c r="IZ153" s="20"/>
      <c r="JA153" s="140"/>
      <c r="JC153" s="33"/>
      <c r="JE153" s="49"/>
      <c r="JF153" s="20"/>
      <c r="JG153" s="140"/>
      <c r="JI153" s="33"/>
      <c r="JK153" s="49"/>
      <c r="JL153" s="21"/>
      <c r="JM153" s="140"/>
      <c r="JQ153" s="49"/>
      <c r="JR153" s="21"/>
      <c r="JS153" s="140"/>
    </row>
    <row r="154" spans="1:297">
      <c r="A154" s="52">
        <v>44082</v>
      </c>
      <c r="B154" s="52" t="s">
        <v>340</v>
      </c>
      <c r="C154" s="262">
        <f>[1]!i_dq_close(C$2,A154)</f>
        <v>4997.3591999999999</v>
      </c>
      <c r="D154" s="263">
        <v>1.4410000000000001</v>
      </c>
      <c r="E154" s="263"/>
      <c r="G154" s="49">
        <v>44749</v>
      </c>
      <c r="H154" s="28" t="s">
        <v>638</v>
      </c>
      <c r="I154" s="140">
        <f>[1]!i_dq_close(I$2,G154)</f>
        <v>0</v>
      </c>
      <c r="J154">
        <v>1.016</v>
      </c>
      <c r="BI154" s="49">
        <v>44965</v>
      </c>
      <c r="BJ154" s="21" t="s">
        <v>1632</v>
      </c>
      <c r="BK154" s="140">
        <f>[1]!i_dq_close([2]股票多头!BK$2,BI154)</f>
        <v>4441.8236999999999</v>
      </c>
      <c r="BL154">
        <v>2.1459999999999999</v>
      </c>
      <c r="BO154" s="49">
        <v>44959</v>
      </c>
      <c r="BP154" s="21" t="s">
        <v>1632</v>
      </c>
      <c r="BQ154" s="140">
        <f>[1]!i_dq_close(BQ$2,BO154)</f>
        <v>4545.3834999999999</v>
      </c>
      <c r="BR154">
        <v>1.704</v>
      </c>
      <c r="BU154" s="49">
        <v>44957</v>
      </c>
      <c r="BV154" s="21" t="s">
        <v>1626</v>
      </c>
      <c r="BW154" s="140">
        <f>[1]!i_dq_close(BW$2,BU154)</f>
        <v>409.28320000000002</v>
      </c>
      <c r="BX154">
        <v>1.1634</v>
      </c>
      <c r="CA154" s="49">
        <v>44946</v>
      </c>
      <c r="CB154" s="21" t="s">
        <v>1626</v>
      </c>
      <c r="CC154" s="140">
        <f>[1]!i_dq_close(CC$2,CA154)</f>
        <v>4524.0456999999997</v>
      </c>
      <c r="CD154">
        <v>1.2310000000000001</v>
      </c>
      <c r="CG154" s="49">
        <v>44924</v>
      </c>
      <c r="CH154" s="21" t="s">
        <v>1624</v>
      </c>
      <c r="CI154" s="140">
        <f>[1]!i_dq_close(CI$2,CG154)</f>
        <v>4189.3071</v>
      </c>
      <c r="CJ154">
        <v>1.4251</v>
      </c>
      <c r="CM154" s="49">
        <v>44914</v>
      </c>
      <c r="CN154" s="21" t="s">
        <v>1624</v>
      </c>
      <c r="CO154" s="140">
        <f>[1]!i_dq_close(CO$2,CM154)</f>
        <v>19352.810000000001</v>
      </c>
      <c r="CP154">
        <v>1.0409999999999999</v>
      </c>
      <c r="CS154" s="49">
        <v>44896</v>
      </c>
      <c r="CT154" s="21" t="s">
        <v>336</v>
      </c>
      <c r="CU154" s="140">
        <f>[1]!i_dq_close(CU$2,CS154)</f>
        <v>406.51389999999998</v>
      </c>
      <c r="CV154">
        <v>1.0580000000000001</v>
      </c>
      <c r="CY154" s="49">
        <v>44890</v>
      </c>
      <c r="CZ154" s="21" t="s">
        <v>1630</v>
      </c>
      <c r="DA154" s="140">
        <f>[1]!i_dq_close(DA$2,CY154)</f>
        <v>4164.7946000000002</v>
      </c>
      <c r="DB154">
        <v>5.0731999999999999</v>
      </c>
      <c r="DE154" s="49">
        <v>44876</v>
      </c>
      <c r="DF154" s="21" t="s">
        <v>1630</v>
      </c>
      <c r="DG154" s="140">
        <f>[1]!i_dq_close(DG$2,DE154)</f>
        <v>4184.1625999999997</v>
      </c>
      <c r="DH154">
        <v>3.3570000000000002</v>
      </c>
      <c r="DK154" s="49">
        <v>44875</v>
      </c>
      <c r="DL154" s="21" t="s">
        <v>1630</v>
      </c>
      <c r="DM154" s="140">
        <f>[1]!i_dq_close(DM$2,DK154)</f>
        <v>4091.6007</v>
      </c>
      <c r="DN154">
        <v>2.919</v>
      </c>
      <c r="DQ154" s="49">
        <v>44873</v>
      </c>
      <c r="DR154" s="21" t="s">
        <v>1630</v>
      </c>
      <c r="DS154" s="140">
        <f>[1]!i_dq_close(DS$2,DQ154)</f>
        <v>406.67349999999999</v>
      </c>
      <c r="DT154">
        <v>2.0063</v>
      </c>
      <c r="DW154" s="49">
        <v>44869</v>
      </c>
      <c r="DX154" s="21" t="s">
        <v>1630</v>
      </c>
      <c r="DY154" s="140">
        <f>[1]!i_dq_close(DY$2,DW154)</f>
        <v>16161.14</v>
      </c>
      <c r="DZ154">
        <v>2.137</v>
      </c>
      <c r="EC154" s="49">
        <v>44844</v>
      </c>
      <c r="ED154" s="21" t="s">
        <v>341</v>
      </c>
      <c r="EE154" s="140">
        <f>[1]!i_dq_close(EE$2,EC154)</f>
        <v>4039.5805999999998</v>
      </c>
      <c r="EF154">
        <v>1.274</v>
      </c>
      <c r="EI154" s="49">
        <v>44813</v>
      </c>
      <c r="EJ154" s="21" t="s">
        <v>1622</v>
      </c>
      <c r="EK154" s="140">
        <f>[1]!i_dq_close(EK$2,EI154)</f>
        <v>19362.25</v>
      </c>
      <c r="EL154">
        <v>1.913</v>
      </c>
      <c r="EO154" s="49">
        <v>44784</v>
      </c>
      <c r="EP154" s="28" t="s">
        <v>1623</v>
      </c>
      <c r="EQ154" s="140">
        <f>[1]!i_dq_close(EQ$2,EO154)</f>
        <v>4568.3040000000001</v>
      </c>
      <c r="ER154">
        <v>1.1220000000000001</v>
      </c>
      <c r="EU154" s="49">
        <v>44776</v>
      </c>
      <c r="EV154" s="28" t="s">
        <v>1623</v>
      </c>
      <c r="EW154" s="140">
        <f>[1]!i_dq_close(EW$2,EU154)</f>
        <v>4408.9350000000004</v>
      </c>
      <c r="EX154">
        <v>0.95930000000000004</v>
      </c>
      <c r="FA154" s="49">
        <v>44774</v>
      </c>
      <c r="FB154" s="28" t="s">
        <v>339</v>
      </c>
      <c r="FC154" s="140">
        <f>[1]!i_dq_close(FC$2,FA154)</f>
        <v>4547.9287999999997</v>
      </c>
      <c r="FD154">
        <v>0.995</v>
      </c>
      <c r="FG154" s="49">
        <v>44769</v>
      </c>
      <c r="FH154" s="28" t="s">
        <v>638</v>
      </c>
      <c r="FI154" s="140">
        <f>[1]!i_dq_close(FI$2,FG154)</f>
        <v>4574.9247999999998</v>
      </c>
      <c r="FJ154">
        <v>1.1377999999999999</v>
      </c>
      <c r="FM154" s="49">
        <v>44767</v>
      </c>
      <c r="FN154" s="28" t="s">
        <v>638</v>
      </c>
      <c r="FO154" s="140">
        <f>[1]!i_dq_close(FO$2,FM154)</f>
        <v>4546.8293000000003</v>
      </c>
      <c r="FP154">
        <v>1.2876000000000001</v>
      </c>
      <c r="FS154" s="49">
        <v>44761</v>
      </c>
      <c r="FT154" s="28" t="s">
        <v>638</v>
      </c>
      <c r="FU154" s="140">
        <f>[1]!i_dq_close(FU$2,FS154)</f>
        <v>419.2011</v>
      </c>
      <c r="FV154">
        <v>1.3867</v>
      </c>
      <c r="FY154" s="49">
        <v>44726</v>
      </c>
      <c r="FZ154" s="28" t="s">
        <v>571</v>
      </c>
      <c r="GA154" s="140">
        <f>[1]!i_dq_close(GA$2,FY154)</f>
        <v>4562.6306999999997</v>
      </c>
      <c r="GB154">
        <v>1.4336</v>
      </c>
      <c r="GE154" s="49">
        <v>44726</v>
      </c>
      <c r="GF154" s="28" t="s">
        <v>571</v>
      </c>
      <c r="GG154" s="140">
        <f>[1]!i_dq_close(GG$2,GE154)</f>
        <v>2999.4274999999998</v>
      </c>
      <c r="GH154">
        <v>0.92659999999999998</v>
      </c>
      <c r="GK154" s="49">
        <v>44704</v>
      </c>
      <c r="GL154" s="28" t="s">
        <v>534</v>
      </c>
      <c r="GM154" s="140">
        <f>[1]!i_dq_close(GM$2,GK154)</f>
        <v>4370.1094000000003</v>
      </c>
      <c r="GN154">
        <v>5.1310000000000002</v>
      </c>
      <c r="GQ154" s="49">
        <v>44690</v>
      </c>
      <c r="GR154" s="67" t="s">
        <v>353</v>
      </c>
      <c r="GS154" s="140">
        <f>[1]!i_dq_close(GS$2,GQ154)</f>
        <v>20001.96</v>
      </c>
      <c r="GT154">
        <v>0.96299999999999997</v>
      </c>
      <c r="GV154"/>
      <c r="GW154" s="49">
        <v>44690</v>
      </c>
      <c r="GX154" s="21" t="s">
        <v>353</v>
      </c>
      <c r="GY154" s="140">
        <f>[1]!i_dq_close(GY$2,GW154)</f>
        <v>4162.8388000000004</v>
      </c>
      <c r="GZ154">
        <v>2.3999000000000001</v>
      </c>
      <c r="HC154" s="49">
        <v>44676</v>
      </c>
      <c r="HD154" s="21" t="s">
        <v>351</v>
      </c>
      <c r="HE154" s="140">
        <f>[1]!i_dq_close(HE$2,HC154)</f>
        <v>4069.8868000000002</v>
      </c>
      <c r="HF154">
        <v>5.0510000000000002</v>
      </c>
      <c r="HI154" s="49">
        <v>44648</v>
      </c>
      <c r="HJ154" s="141" t="s">
        <v>350</v>
      </c>
      <c r="HK154" s="140">
        <f>[1]!i_dq_close(HK$2,HI154)</f>
        <v>21684.97</v>
      </c>
      <c r="HL154">
        <v>0.97</v>
      </c>
      <c r="HO154" s="49">
        <v>44589</v>
      </c>
      <c r="HP154" s="20" t="s">
        <v>369</v>
      </c>
      <c r="HQ154" s="140">
        <f>[1]!i_dq_close(HQ$2,HO154)</f>
        <v>4896.0119000000004</v>
      </c>
      <c r="HR154">
        <v>1.3375999999999999</v>
      </c>
      <c r="HS154" s="33"/>
      <c r="HU154" s="49"/>
      <c r="HV154" s="20"/>
      <c r="HW154" s="140"/>
      <c r="HY154" s="33"/>
      <c r="IA154" s="49"/>
      <c r="IB154" s="20"/>
      <c r="IC154" s="140"/>
      <c r="IE154" s="33"/>
      <c r="IG154" s="49"/>
      <c r="IH154" s="20"/>
      <c r="II154" s="140"/>
      <c r="IK154" s="33"/>
      <c r="IM154" s="49"/>
      <c r="IN154" s="20"/>
      <c r="IO154" s="140"/>
      <c r="IQ154" s="33"/>
      <c r="IS154" s="49"/>
      <c r="IT154" s="20"/>
      <c r="IU154" s="140"/>
      <c r="IW154" s="33"/>
      <c r="IY154" s="49"/>
      <c r="IZ154" s="20"/>
      <c r="JA154" s="140"/>
      <c r="JC154" s="33"/>
      <c r="JE154" s="49"/>
      <c r="JF154" s="20"/>
      <c r="JG154" s="140"/>
      <c r="JI154" s="33"/>
      <c r="JK154" s="49"/>
      <c r="JL154" s="21"/>
      <c r="JM154" s="140"/>
      <c r="JQ154" s="49"/>
      <c r="JR154" s="21"/>
      <c r="JS154" s="140"/>
    </row>
    <row r="155" spans="1:297">
      <c r="A155" s="52">
        <v>44083</v>
      </c>
      <c r="B155" s="52" t="s">
        <v>340</v>
      </c>
      <c r="C155" s="262">
        <f>[1]!i_dq_close(C$2,A155)</f>
        <v>4876.0753000000004</v>
      </c>
      <c r="D155" s="263">
        <v>1.415</v>
      </c>
      <c r="E155" s="263"/>
      <c r="G155" s="49">
        <v>44750</v>
      </c>
      <c r="H155" s="28" t="s">
        <v>638</v>
      </c>
      <c r="I155" s="140">
        <f>[1]!i_dq_close(I$2,G155)</f>
        <v>0</v>
      </c>
      <c r="J155">
        <v>0.996</v>
      </c>
      <c r="BI155" s="49">
        <v>44966</v>
      </c>
      <c r="BJ155" s="21" t="s">
        <v>1632</v>
      </c>
      <c r="BK155" s="140">
        <f>[1]!i_dq_close([2]股票多头!BK$2,BI155)</f>
        <v>4501.8388000000004</v>
      </c>
      <c r="BL155">
        <v>2.1549999999999998</v>
      </c>
      <c r="BO155" s="49">
        <v>44960</v>
      </c>
      <c r="BP155" s="21" t="s">
        <v>1632</v>
      </c>
      <c r="BQ155" s="140">
        <f>[1]!i_dq_close(BQ$2,BO155)</f>
        <v>4508.5767999999998</v>
      </c>
      <c r="BR155">
        <v>1.7030000000000001</v>
      </c>
      <c r="BU155" s="49">
        <v>44958</v>
      </c>
      <c r="BV155" s="21" t="s">
        <v>348</v>
      </c>
      <c r="BW155" s="140">
        <f>[1]!i_dq_close(BW$2,BU155)</f>
        <v>411.66210000000001</v>
      </c>
      <c r="BX155">
        <v>1.1745000000000001</v>
      </c>
      <c r="CA155" s="49">
        <v>44956</v>
      </c>
      <c r="CB155" s="21" t="s">
        <v>1626</v>
      </c>
      <c r="CC155" s="140">
        <f>[1]!i_dq_close(CC$2,CA155)</f>
        <v>4545.9003000000002</v>
      </c>
      <c r="CD155">
        <v>1.244</v>
      </c>
      <c r="CG155" s="49">
        <v>44925</v>
      </c>
      <c r="CH155" s="21" t="s">
        <v>1624</v>
      </c>
      <c r="CI155" s="140">
        <f>[1]!i_dq_close(CI$2,CG155)</f>
        <v>4202.6813000000002</v>
      </c>
      <c r="CJ155">
        <v>1.4355</v>
      </c>
      <c r="CM155" s="49">
        <v>44915</v>
      </c>
      <c r="CN155" s="21" t="s">
        <v>1624</v>
      </c>
      <c r="CO155" s="140">
        <f>[1]!i_dq_close(CO$2,CM155)</f>
        <v>19094.8</v>
      </c>
      <c r="CP155">
        <v>1.03</v>
      </c>
      <c r="CS155" s="49">
        <v>44897</v>
      </c>
      <c r="CT155" s="21" t="s">
        <v>1624</v>
      </c>
      <c r="CU155" s="140">
        <f>[1]!i_dq_close(CU$2,CS155)</f>
        <v>406.5625</v>
      </c>
      <c r="CV155">
        <v>1.0669999999999999</v>
      </c>
      <c r="CY155" s="49">
        <v>44893</v>
      </c>
      <c r="CZ155" s="21" t="s">
        <v>1630</v>
      </c>
      <c r="DA155" s="140">
        <f>[1]!i_dq_close(DA$2,CY155)</f>
        <v>4124.2883000000002</v>
      </c>
      <c r="DB155">
        <v>5.0505000000000004</v>
      </c>
      <c r="DE155" s="49">
        <v>44879</v>
      </c>
      <c r="DF155" s="21" t="s">
        <v>1630</v>
      </c>
      <c r="DG155" s="140">
        <f>[1]!i_dq_close(DG$2,DE155)</f>
        <v>4187.0944</v>
      </c>
      <c r="DH155">
        <v>3.3450000000000002</v>
      </c>
      <c r="DK155" s="49">
        <v>44876</v>
      </c>
      <c r="DL155" s="21" t="s">
        <v>1630</v>
      </c>
      <c r="DM155" s="140">
        <f>[1]!i_dq_close(DM$2,DK155)</f>
        <v>4184.1625999999997</v>
      </c>
      <c r="DN155">
        <v>2.9108000000000001</v>
      </c>
      <c r="DQ155" s="49">
        <v>44874</v>
      </c>
      <c r="DR155" s="21" t="s">
        <v>1630</v>
      </c>
      <c r="DS155" s="140">
        <f>[1]!i_dq_close(DS$2,DQ155)</f>
        <v>406.14569999999998</v>
      </c>
      <c r="DT155">
        <v>2.0007999999999999</v>
      </c>
      <c r="DW155" s="49">
        <v>44872</v>
      </c>
      <c r="DX155" s="21" t="s">
        <v>1630</v>
      </c>
      <c r="DY155" s="140">
        <f>[1]!i_dq_close(DY$2,DW155)</f>
        <v>16595.91</v>
      </c>
      <c r="DZ155">
        <v>2.1560000000000001</v>
      </c>
      <c r="EC155" s="49">
        <v>44845</v>
      </c>
      <c r="ED155" s="21" t="s">
        <v>1621</v>
      </c>
      <c r="EE155" s="140">
        <f>[1]!i_dq_close(EE$2,EC155)</f>
        <v>4053.7725999999998</v>
      </c>
      <c r="EF155">
        <v>1.2789999999999999</v>
      </c>
      <c r="EI155" s="49">
        <v>44817</v>
      </c>
      <c r="EJ155" s="21" t="s">
        <v>1622</v>
      </c>
      <c r="EK155" s="140">
        <f>[1]!i_dq_close(EK$2,EI155)</f>
        <v>19326.86</v>
      </c>
      <c r="EL155">
        <v>1.899</v>
      </c>
      <c r="EO155" s="49">
        <v>44785</v>
      </c>
      <c r="EP155" s="28" t="s">
        <v>1623</v>
      </c>
      <c r="EQ155" s="140">
        <f>[1]!i_dq_close(EQ$2,EO155)</f>
        <v>4563.0582000000004</v>
      </c>
      <c r="ER155">
        <v>1.1060000000000001</v>
      </c>
      <c r="EU155" s="49">
        <v>44777</v>
      </c>
      <c r="EV155" s="28" t="s">
        <v>1623</v>
      </c>
      <c r="EW155" s="140">
        <f>[1]!i_dq_close(EW$2,EU155)</f>
        <v>4443.2641999999996</v>
      </c>
      <c r="EX155">
        <v>0.96099999999999997</v>
      </c>
      <c r="FA155" s="49">
        <v>44775</v>
      </c>
      <c r="FB155" s="28" t="s">
        <v>1623</v>
      </c>
      <c r="FC155" s="140">
        <f>[1]!i_dq_close(FC$2,FA155)</f>
        <v>4449.7467999999999</v>
      </c>
      <c r="FD155">
        <v>1.004</v>
      </c>
      <c r="FG155" s="49">
        <v>44770</v>
      </c>
      <c r="FH155" s="28" t="s">
        <v>638</v>
      </c>
      <c r="FI155" s="140">
        <f>[1]!i_dq_close(FI$2,FG155)</f>
        <v>4578.2821999999996</v>
      </c>
      <c r="FJ155">
        <v>1.1637999999999999</v>
      </c>
      <c r="FM155" s="49">
        <v>44768</v>
      </c>
      <c r="FN155" s="28" t="s">
        <v>638</v>
      </c>
      <c r="FO155" s="140">
        <f>[1]!i_dq_close(FO$2,FM155)</f>
        <v>4587.6873999999998</v>
      </c>
      <c r="FP155">
        <v>1.2983</v>
      </c>
      <c r="FS155" s="49">
        <v>44762</v>
      </c>
      <c r="FT155" s="28" t="s">
        <v>638</v>
      </c>
      <c r="FU155" s="140">
        <f>[1]!i_dq_close(FU$2,FS155)</f>
        <v>420.59019999999998</v>
      </c>
      <c r="FV155">
        <v>1.3964000000000001</v>
      </c>
      <c r="FY155" s="49">
        <v>44727</v>
      </c>
      <c r="FZ155" s="28" t="s">
        <v>571</v>
      </c>
      <c r="GA155" s="140">
        <f>[1]!i_dq_close(GA$2,FY155)</f>
        <v>4605.6460999999999</v>
      </c>
      <c r="GB155">
        <v>1.4444999999999999</v>
      </c>
      <c r="GE155" s="49">
        <v>44727</v>
      </c>
      <c r="GF155" s="28" t="s">
        <v>571</v>
      </c>
      <c r="GG155" s="140">
        <f>[1]!i_dq_close(GG$2,GE155)</f>
        <v>3012.0979000000002</v>
      </c>
      <c r="GH155">
        <v>0.92730000000000001</v>
      </c>
      <c r="GK155" s="49">
        <v>44705</v>
      </c>
      <c r="GL155" s="28" t="s">
        <v>534</v>
      </c>
      <c r="GM155" s="140">
        <f>[1]!i_dq_close(GM$2,GK155)</f>
        <v>4253.8715000000002</v>
      </c>
      <c r="GN155">
        <v>5.0999999999999996</v>
      </c>
      <c r="GQ155" s="49">
        <v>44691</v>
      </c>
      <c r="GR155" s="67" t="s">
        <v>353</v>
      </c>
      <c r="GS155" s="140">
        <f>[1]!i_dq_close(GS$2,GQ155)</f>
        <v>19633.689999999999</v>
      </c>
      <c r="GT155">
        <v>0.96560000000000001</v>
      </c>
      <c r="GV155"/>
      <c r="GW155" s="49">
        <v>44691</v>
      </c>
      <c r="GX155" s="21" t="s">
        <v>353</v>
      </c>
      <c r="GY155" s="140">
        <f>[1]!i_dq_close(GY$2,GW155)</f>
        <v>4211.91</v>
      </c>
      <c r="GZ155">
        <v>2.4030999999999998</v>
      </c>
      <c r="HC155" s="49">
        <v>44677</v>
      </c>
      <c r="HD155" s="21" t="s">
        <v>351</v>
      </c>
      <c r="HE155" s="140">
        <f>[1]!i_dq_close(HE$2,HC155)</f>
        <v>4020.951</v>
      </c>
      <c r="HF155">
        <v>5.0789999999999997</v>
      </c>
      <c r="HI155" s="49">
        <v>44649</v>
      </c>
      <c r="HJ155" s="141" t="s">
        <v>350</v>
      </c>
      <c r="HK155" s="140">
        <f>[1]!i_dq_close(HK$2,HI155)</f>
        <v>21927.63</v>
      </c>
      <c r="HL155">
        <v>0.97499999999999998</v>
      </c>
      <c r="HO155" s="49">
        <v>44599</v>
      </c>
      <c r="HP155" s="67" t="s">
        <v>370</v>
      </c>
      <c r="HQ155" s="140">
        <f>[1]!i_dq_close(HQ$2,HO155)</f>
        <v>4970.5223999999998</v>
      </c>
      <c r="HR155">
        <v>1.3288</v>
      </c>
      <c r="HS155" s="33"/>
      <c r="HU155" s="49"/>
      <c r="HV155" s="67"/>
      <c r="HW155" s="140"/>
      <c r="HY155" s="33"/>
      <c r="IA155" s="49"/>
      <c r="IB155" s="67"/>
      <c r="IC155" s="140"/>
      <c r="IE155" s="33"/>
      <c r="IG155" s="49"/>
      <c r="IH155" s="67"/>
      <c r="II155" s="140"/>
      <c r="IK155" s="33"/>
      <c r="IM155" s="49"/>
      <c r="IN155" s="67"/>
      <c r="IO155" s="140"/>
      <c r="IQ155" s="33"/>
      <c r="IS155" s="49"/>
      <c r="IT155" s="67"/>
      <c r="IU155" s="140"/>
      <c r="IW155" s="33"/>
      <c r="IY155" s="49"/>
      <c r="IZ155" s="67"/>
      <c r="JA155" s="140"/>
      <c r="JC155" s="33"/>
      <c r="JE155" s="49"/>
      <c r="JF155" s="67"/>
      <c r="JG155" s="140"/>
      <c r="JI155" s="33"/>
      <c r="JK155" s="49"/>
      <c r="JL155" s="21"/>
      <c r="JM155" s="140"/>
      <c r="JQ155" s="49"/>
      <c r="JR155" s="21"/>
      <c r="JS155" s="140"/>
    </row>
    <row r="156" spans="1:297">
      <c r="A156" s="52">
        <v>44084</v>
      </c>
      <c r="B156" s="52" t="s">
        <v>340</v>
      </c>
      <c r="C156" s="262">
        <f>[1]!i_dq_close(C$2,A156)</f>
        <v>4852.4961999999996</v>
      </c>
      <c r="D156" s="263">
        <v>1.415</v>
      </c>
      <c r="E156" s="263"/>
      <c r="G156" s="49">
        <v>44753</v>
      </c>
      <c r="H156" s="28" t="s">
        <v>638</v>
      </c>
      <c r="I156" s="140">
        <f>[1]!i_dq_close(I$2,G156)</f>
        <v>0</v>
      </c>
      <c r="J156">
        <v>0.96599999999999997</v>
      </c>
      <c r="BO156" s="49">
        <v>44963</v>
      </c>
      <c r="BP156" s="21" t="s">
        <v>1632</v>
      </c>
      <c r="BQ156" s="140">
        <f>[1]!i_dq_close(BQ$2,BO156)</f>
        <v>4456.7232000000004</v>
      </c>
      <c r="BR156">
        <v>1.7</v>
      </c>
      <c r="BU156" s="49">
        <v>44959</v>
      </c>
      <c r="BV156" s="21" t="s">
        <v>1632</v>
      </c>
      <c r="BW156" s="140">
        <f>[1]!i_dq_close(BW$2,BU156)</f>
        <v>412.34359999999998</v>
      </c>
      <c r="BX156">
        <v>1.1728000000000001</v>
      </c>
      <c r="CA156" s="49">
        <v>44957</v>
      </c>
      <c r="CB156" s="21" t="s">
        <v>1626</v>
      </c>
      <c r="CC156" s="140">
        <f>[1]!i_dq_close(CC$2,CA156)</f>
        <v>4510.9566999999997</v>
      </c>
      <c r="CD156">
        <v>1.226</v>
      </c>
      <c r="CG156" s="49">
        <v>44929</v>
      </c>
      <c r="CH156" s="21" t="s">
        <v>346</v>
      </c>
      <c r="CI156" s="140">
        <f>[1]!i_dq_close(CI$2,CG156)</f>
        <v>4232.5133999999998</v>
      </c>
      <c r="CJ156">
        <v>1.4541999999999999</v>
      </c>
      <c r="CM156" s="49">
        <v>44916</v>
      </c>
      <c r="CN156" s="21" t="s">
        <v>1624</v>
      </c>
      <c r="CO156" s="140">
        <f>[1]!i_dq_close(CO$2,CM156)</f>
        <v>19160.490000000002</v>
      </c>
      <c r="CP156">
        <v>1.04</v>
      </c>
      <c r="CS156" s="49">
        <v>44900</v>
      </c>
      <c r="CT156" s="21" t="s">
        <v>1624</v>
      </c>
      <c r="CU156" s="140">
        <f>[1]!i_dq_close(CU$2,CS156)</f>
        <v>408.76350000000002</v>
      </c>
      <c r="CV156">
        <v>1.0680000000000001</v>
      </c>
      <c r="CY156" s="49">
        <v>44894</v>
      </c>
      <c r="CZ156" s="21" t="s">
        <v>1630</v>
      </c>
      <c r="DA156" s="140">
        <f>[1]!i_dq_close(DA$2,CY156)</f>
        <v>4237.5962</v>
      </c>
      <c r="DB156">
        <v>5.1547999999999998</v>
      </c>
      <c r="DE156" s="49">
        <v>44880</v>
      </c>
      <c r="DF156" s="21" t="s">
        <v>1630</v>
      </c>
      <c r="DG156" s="140">
        <f>[1]!i_dq_close(DG$2,DE156)</f>
        <v>4264.8360000000002</v>
      </c>
      <c r="DH156">
        <v>3.383</v>
      </c>
      <c r="DK156" s="49">
        <v>44879</v>
      </c>
      <c r="DL156" s="21" t="s">
        <v>1630</v>
      </c>
      <c r="DM156" s="140">
        <f>[1]!i_dq_close(DM$2,DK156)</f>
        <v>4187.0944</v>
      </c>
      <c r="DN156">
        <v>2.9935999999999998</v>
      </c>
      <c r="DQ156" s="49">
        <v>44875</v>
      </c>
      <c r="DR156" s="21" t="s">
        <v>1630</v>
      </c>
      <c r="DS156" s="140">
        <f>[1]!i_dq_close(DS$2,DQ156)</f>
        <v>404.79410000000001</v>
      </c>
      <c r="DT156">
        <v>1.9950000000000001</v>
      </c>
      <c r="DW156" s="49">
        <v>44873</v>
      </c>
      <c r="DX156" s="21" t="s">
        <v>1630</v>
      </c>
      <c r="DY156" s="140">
        <f>[1]!i_dq_close(DY$2,DW156)</f>
        <v>16557.310000000001</v>
      </c>
      <c r="DZ156">
        <v>2.1389999999999998</v>
      </c>
      <c r="EC156" s="49">
        <v>44846</v>
      </c>
      <c r="ED156" s="21" t="s">
        <v>1621</v>
      </c>
      <c r="EE156" s="140">
        <f>[1]!i_dq_close(EE$2,EC156)</f>
        <v>4124.1724000000004</v>
      </c>
      <c r="EF156">
        <v>1.2949999999999999</v>
      </c>
      <c r="EI156" s="49">
        <v>44818</v>
      </c>
      <c r="EJ156" s="21" t="s">
        <v>1622</v>
      </c>
      <c r="EK156" s="140">
        <f>[1]!i_dq_close(EK$2,EI156)</f>
        <v>18847.099999999999</v>
      </c>
      <c r="EL156">
        <v>1.903</v>
      </c>
      <c r="EO156" s="49">
        <v>44788</v>
      </c>
      <c r="EP156" s="28" t="s">
        <v>1623</v>
      </c>
      <c r="EQ156" s="140">
        <f>[1]!i_dq_close(EQ$2,EO156)</f>
        <v>4562.5023000000001</v>
      </c>
      <c r="ER156">
        <v>1.1259999999999999</v>
      </c>
      <c r="EU156" s="49">
        <v>44778</v>
      </c>
      <c r="EV156" s="28" t="s">
        <v>1623</v>
      </c>
      <c r="EW156" s="140">
        <f>[1]!i_dq_close(EW$2,EU156)</f>
        <v>4508.3496999999998</v>
      </c>
      <c r="EX156">
        <v>0.96609999999999996</v>
      </c>
      <c r="FA156" s="49">
        <v>44776</v>
      </c>
      <c r="FB156" s="28" t="s">
        <v>1623</v>
      </c>
      <c r="FC156" s="140">
        <f>[1]!i_dq_close(FC$2,FA156)</f>
        <v>4408.9350000000004</v>
      </c>
      <c r="FD156">
        <v>1.0029999999999999</v>
      </c>
      <c r="FG156" s="49">
        <v>44771</v>
      </c>
      <c r="FH156" s="28" t="s">
        <v>638</v>
      </c>
      <c r="FI156" s="140">
        <f>[1]!i_dq_close(FI$2,FG156)</f>
        <v>4523.3149000000003</v>
      </c>
      <c r="FJ156">
        <v>1.1621999999999999</v>
      </c>
      <c r="FM156" s="49">
        <v>44769</v>
      </c>
      <c r="FN156" s="28" t="s">
        <v>638</v>
      </c>
      <c r="FO156" s="140">
        <f>[1]!i_dq_close(FO$2,FM156)</f>
        <v>4574.9247999999998</v>
      </c>
      <c r="FP156">
        <v>1.3127</v>
      </c>
      <c r="FS156" s="49">
        <v>44763</v>
      </c>
      <c r="FT156" s="28" t="s">
        <v>638</v>
      </c>
      <c r="FU156" s="140">
        <f>[1]!i_dq_close(FU$2,FS156)</f>
        <v>419.5059</v>
      </c>
      <c r="FV156">
        <v>1.4075</v>
      </c>
      <c r="FY156" s="49">
        <v>44728</v>
      </c>
      <c r="FZ156" s="28" t="s">
        <v>571</v>
      </c>
      <c r="GA156" s="140">
        <f>[1]!i_dq_close(GA$2,FY156)</f>
        <v>4583.3503000000001</v>
      </c>
      <c r="GB156">
        <v>1.4444999999999999</v>
      </c>
      <c r="GE156" s="49">
        <v>44728</v>
      </c>
      <c r="GF156" s="28" t="s">
        <v>571</v>
      </c>
      <c r="GG156" s="140">
        <f>[1]!i_dq_close(GG$2,GE156)</f>
        <v>3006.2085999999999</v>
      </c>
      <c r="GH156">
        <v>0.92679999999999996</v>
      </c>
      <c r="GK156" s="49">
        <v>44706</v>
      </c>
      <c r="GL156" s="28" t="s">
        <v>534</v>
      </c>
      <c r="GM156" s="140">
        <f>[1]!i_dq_close(GM$2,GK156)</f>
        <v>4290.7759999999998</v>
      </c>
      <c r="GN156">
        <v>5.1150000000000002</v>
      </c>
      <c r="GQ156" s="49">
        <v>44692</v>
      </c>
      <c r="GR156" s="67" t="s">
        <v>353</v>
      </c>
      <c r="GS156" s="140">
        <f>[1]!i_dq_close(GS$2,GQ156)</f>
        <v>19824.57</v>
      </c>
      <c r="GT156">
        <v>0.97060000000000002</v>
      </c>
      <c r="GV156"/>
      <c r="GW156" s="49">
        <v>44692</v>
      </c>
      <c r="GX156" s="21" t="s">
        <v>353</v>
      </c>
      <c r="GY156" s="140">
        <f>[1]!i_dq_close(GY$2,GW156)</f>
        <v>4266.6953999999996</v>
      </c>
      <c r="GZ156">
        <v>2.4051</v>
      </c>
      <c r="HC156" s="49">
        <v>44678</v>
      </c>
      <c r="HD156" s="21" t="s">
        <v>351</v>
      </c>
      <c r="HE156" s="140">
        <f>[1]!i_dq_close(HE$2,HC156)</f>
        <v>4147.8602000000001</v>
      </c>
      <c r="HF156">
        <v>5.1589999999999998</v>
      </c>
      <c r="HI156" s="49">
        <v>44650</v>
      </c>
      <c r="HJ156" s="141" t="s">
        <v>350</v>
      </c>
      <c r="HK156" s="140">
        <f>[1]!i_dq_close(HK$2,HI156)</f>
        <v>22232.03</v>
      </c>
      <c r="HL156">
        <v>0.98299999999999998</v>
      </c>
      <c r="HO156" s="49">
        <v>44600</v>
      </c>
      <c r="HP156" s="67" t="s">
        <v>370</v>
      </c>
      <c r="HQ156" s="140">
        <f>[1]!i_dq_close(HQ$2,HO156)</f>
        <v>4961.1742000000004</v>
      </c>
      <c r="HR156">
        <v>1.3123</v>
      </c>
      <c r="HS156" s="33"/>
      <c r="HU156" s="49"/>
      <c r="HV156" s="67"/>
      <c r="HW156" s="140"/>
      <c r="HY156" s="33"/>
      <c r="IA156" s="49"/>
      <c r="IB156" s="67"/>
      <c r="IC156" s="140"/>
      <c r="IE156" s="33"/>
      <c r="IG156" s="49"/>
      <c r="IH156" s="67"/>
      <c r="II156" s="140"/>
      <c r="IK156" s="33"/>
      <c r="IM156" s="49"/>
      <c r="IN156" s="67"/>
      <c r="IO156" s="140"/>
      <c r="IQ156" s="33"/>
      <c r="IS156" s="49"/>
      <c r="IT156" s="67"/>
      <c r="IU156" s="140"/>
      <c r="IW156" s="33"/>
      <c r="IY156" s="49"/>
      <c r="IZ156" s="67"/>
      <c r="JA156" s="140"/>
      <c r="JC156" s="33"/>
      <c r="JE156" s="49"/>
      <c r="JF156" s="67"/>
      <c r="JG156" s="140"/>
      <c r="JI156" s="33"/>
      <c r="JK156" s="49"/>
      <c r="JL156" s="21"/>
      <c r="JM156" s="140"/>
      <c r="JQ156" s="49"/>
      <c r="JR156" s="21"/>
      <c r="JS156" s="140"/>
    </row>
    <row r="157" spans="1:297">
      <c r="A157" s="52">
        <v>44085</v>
      </c>
      <c r="B157" s="52" t="s">
        <v>340</v>
      </c>
      <c r="C157" s="262">
        <f>[1]!i_dq_close(C$2,A157)</f>
        <v>4903.2631000000001</v>
      </c>
      <c r="D157" s="263">
        <v>1.4350000000000001</v>
      </c>
      <c r="E157" s="263"/>
      <c r="G157" s="49">
        <v>44754</v>
      </c>
      <c r="H157" s="28" t="s">
        <v>638</v>
      </c>
      <c r="I157" s="140">
        <f>[1]!i_dq_close(I$2,G157)</f>
        <v>0</v>
      </c>
      <c r="J157">
        <v>0.93700000000000006</v>
      </c>
      <c r="BO157" s="49">
        <v>44964</v>
      </c>
      <c r="BP157" s="21" t="s">
        <v>1632</v>
      </c>
      <c r="BQ157" s="140">
        <f>[1]!i_dq_close(BQ$2,BO157)</f>
        <v>4465.3935000000001</v>
      </c>
      <c r="BR157">
        <v>1.704</v>
      </c>
      <c r="BU157" s="49">
        <v>44960</v>
      </c>
      <c r="BV157" s="21" t="s">
        <v>1632</v>
      </c>
      <c r="BW157" s="140">
        <f>[1]!i_dq_close(BW$2,BU157)</f>
        <v>410.87279999999998</v>
      </c>
      <c r="BX157">
        <v>1.1672</v>
      </c>
      <c r="CA157" s="49">
        <v>44958</v>
      </c>
      <c r="CB157" s="21" t="s">
        <v>348</v>
      </c>
      <c r="CC157" s="140">
        <f>[1]!i_dq_close(CC$2,CA157)</f>
        <v>4556.5766999999996</v>
      </c>
      <c r="CD157">
        <v>1.24</v>
      </c>
      <c r="CG157" s="49">
        <v>44930</v>
      </c>
      <c r="CH157" s="21" t="s">
        <v>1626</v>
      </c>
      <c r="CI157" s="140">
        <f>[1]!i_dq_close(CI$2,CG157)</f>
        <v>4235.9718999999996</v>
      </c>
      <c r="CJ157">
        <v>1.4477</v>
      </c>
      <c r="CM157" s="49">
        <v>44917</v>
      </c>
      <c r="CN157" s="21" t="s">
        <v>1624</v>
      </c>
      <c r="CO157" s="140">
        <f>[1]!i_dq_close(CO$2,CM157)</f>
        <v>19679.22</v>
      </c>
      <c r="CP157">
        <v>1.0489999999999999</v>
      </c>
      <c r="CS157" s="49">
        <v>44901</v>
      </c>
      <c r="CT157" s="21" t="s">
        <v>1624</v>
      </c>
      <c r="CU157" s="140">
        <f>[1]!i_dq_close(CU$2,CS157)</f>
        <v>408.16430000000003</v>
      </c>
      <c r="CV157">
        <v>1.069</v>
      </c>
      <c r="CY157" s="49">
        <v>44895</v>
      </c>
      <c r="CZ157" s="21" t="s">
        <v>1630</v>
      </c>
      <c r="DA157" s="140">
        <f>[1]!i_dq_close(DA$2,CY157)</f>
        <v>4239.9952000000003</v>
      </c>
      <c r="DB157">
        <v>5.1516000000000002</v>
      </c>
      <c r="DE157" s="49">
        <v>44881</v>
      </c>
      <c r="DF157" s="21" t="s">
        <v>1630</v>
      </c>
      <c r="DG157" s="140">
        <f>[1]!i_dq_close(DG$2,DE157)</f>
        <v>4233.2835999999998</v>
      </c>
      <c r="DH157">
        <v>3.3490000000000002</v>
      </c>
      <c r="DK157" s="49">
        <v>44880</v>
      </c>
      <c r="DL157" s="21" t="s">
        <v>1630</v>
      </c>
      <c r="DM157" s="140">
        <f>[1]!i_dq_close(DM$2,DK157)</f>
        <v>4264.8360000000002</v>
      </c>
      <c r="DN157">
        <v>3.0019999999999998</v>
      </c>
      <c r="DQ157" s="49">
        <v>44876</v>
      </c>
      <c r="DR157" s="21" t="s">
        <v>1630</v>
      </c>
      <c r="DS157" s="140">
        <f>[1]!i_dq_close(DS$2,DQ157)</f>
        <v>408.33</v>
      </c>
      <c r="DT157">
        <v>2.0123000000000002</v>
      </c>
      <c r="DW157" s="49">
        <v>44874</v>
      </c>
      <c r="DX157" s="21" t="s">
        <v>1630</v>
      </c>
      <c r="DY157" s="140">
        <f>[1]!i_dq_close(DY$2,DW157)</f>
        <v>16358.52</v>
      </c>
      <c r="DZ157">
        <v>2.1080000000000001</v>
      </c>
      <c r="EC157" s="49">
        <v>44847</v>
      </c>
      <c r="ED157" s="21" t="s">
        <v>1621</v>
      </c>
      <c r="EE157" s="140">
        <f>[1]!i_dq_close(EE$2,EC157)</f>
        <v>4100.1144000000004</v>
      </c>
      <c r="EF157">
        <v>1.32</v>
      </c>
      <c r="EI157" s="49">
        <v>44819</v>
      </c>
      <c r="EJ157" s="21" t="s">
        <v>1622</v>
      </c>
      <c r="EK157" s="140">
        <f>[1]!i_dq_close(EK$2,EI157)</f>
        <v>18930.38</v>
      </c>
      <c r="EL157">
        <v>1.9</v>
      </c>
      <c r="EO157" s="49">
        <v>44789</v>
      </c>
      <c r="EP157" s="28" t="s">
        <v>1623</v>
      </c>
      <c r="EQ157" s="140">
        <f>[1]!i_dq_close(EQ$2,EO157)</f>
        <v>4560.0877</v>
      </c>
      <c r="ER157">
        <v>1.1399999999999999</v>
      </c>
      <c r="EU157" s="49">
        <v>44781</v>
      </c>
      <c r="EV157" s="28" t="s">
        <v>1623</v>
      </c>
      <c r="EW157" s="140">
        <f>[1]!i_dq_close(EW$2,EU157)</f>
        <v>4510.4988999999996</v>
      </c>
      <c r="EX157">
        <v>0.99180000000000001</v>
      </c>
      <c r="FA157" s="49">
        <v>44777</v>
      </c>
      <c r="FB157" s="28" t="s">
        <v>1623</v>
      </c>
      <c r="FC157" s="140">
        <f>[1]!i_dq_close(FC$2,FA157)</f>
        <v>4443.2641999999996</v>
      </c>
      <c r="FD157">
        <v>1.008</v>
      </c>
      <c r="FG157" s="49">
        <v>44774</v>
      </c>
      <c r="FH157" s="28" t="s">
        <v>339</v>
      </c>
      <c r="FI157" s="140">
        <f>[1]!i_dq_close(FI$2,FG157)</f>
        <v>4547.9287999999997</v>
      </c>
      <c r="FJ157">
        <v>1.1754</v>
      </c>
      <c r="FM157" s="49">
        <v>44770</v>
      </c>
      <c r="FN157" s="28" t="s">
        <v>638</v>
      </c>
      <c r="FO157" s="140">
        <f>[1]!i_dq_close(FO$2,FM157)</f>
        <v>4578.2821999999996</v>
      </c>
      <c r="FP157">
        <v>1.3178000000000001</v>
      </c>
      <c r="FS157" s="49">
        <v>44764</v>
      </c>
      <c r="FT157" s="28" t="s">
        <v>638</v>
      </c>
      <c r="FU157" s="140">
        <f>[1]!i_dq_close(FU$2,FS157)</f>
        <v>418.4538</v>
      </c>
      <c r="FV157">
        <v>1.4063000000000001</v>
      </c>
      <c r="FY157" s="49">
        <v>44729</v>
      </c>
      <c r="FZ157" s="28" t="s">
        <v>571</v>
      </c>
      <c r="GA157" s="140">
        <f>[1]!i_dq_close(GA$2,FY157)</f>
        <v>4640.6382999999996</v>
      </c>
      <c r="GB157">
        <v>1.4489000000000001</v>
      </c>
      <c r="GE157" s="49">
        <v>44729</v>
      </c>
      <c r="GF157" s="28" t="s">
        <v>571</v>
      </c>
      <c r="GG157" s="140">
        <f>[1]!i_dq_close(GG$2,GE157)</f>
        <v>3020.3357999999998</v>
      </c>
      <c r="GH157">
        <v>0.92879999999999996</v>
      </c>
      <c r="GK157" s="49">
        <v>44707</v>
      </c>
      <c r="GL157" s="28" t="s">
        <v>534</v>
      </c>
      <c r="GM157" s="140">
        <f>[1]!i_dq_close(GM$2,GK157)</f>
        <v>4310.6010999999999</v>
      </c>
      <c r="GN157">
        <v>5.1379999999999999</v>
      </c>
      <c r="GQ157" s="49">
        <v>44693</v>
      </c>
      <c r="GR157" s="67" t="s">
        <v>353</v>
      </c>
      <c r="GS157" s="140">
        <f>[1]!i_dq_close(GS$2,GQ157)</f>
        <v>19380.34</v>
      </c>
      <c r="GT157">
        <v>0.95760000000000001</v>
      </c>
      <c r="GV157"/>
      <c r="GW157" s="49">
        <v>44693</v>
      </c>
      <c r="GX157" s="21" t="s">
        <v>353</v>
      </c>
      <c r="GY157" s="140">
        <f>[1]!i_dq_close(GY$2,GW157)</f>
        <v>4253.0835999999999</v>
      </c>
      <c r="GZ157">
        <v>2.4035000000000002</v>
      </c>
      <c r="HC157" s="49">
        <v>44679</v>
      </c>
      <c r="HD157" s="21" t="s">
        <v>351</v>
      </c>
      <c r="HE157" s="140">
        <f>[1]!i_dq_close(HE$2,HC157)</f>
        <v>4165.6907000000001</v>
      </c>
      <c r="HF157">
        <v>5.2089999999999996</v>
      </c>
      <c r="HI157" s="49">
        <v>44651</v>
      </c>
      <c r="HJ157" s="141" t="s">
        <v>350</v>
      </c>
      <c r="HK157" s="140">
        <f>[1]!i_dq_close(HK$2,HI157)</f>
        <v>21996.85</v>
      </c>
      <c r="HL157">
        <v>0.96699999999999997</v>
      </c>
      <c r="HO157" s="49">
        <v>44601</v>
      </c>
      <c r="HP157" s="67" t="s">
        <v>348</v>
      </c>
      <c r="HQ157" s="140">
        <f>[1]!i_dq_close(HQ$2,HO157)</f>
        <v>5014.3158999999996</v>
      </c>
      <c r="HR157">
        <v>1.3274999999999999</v>
      </c>
      <c r="HS157" s="33"/>
      <c r="HU157" s="49"/>
      <c r="HV157" s="67"/>
      <c r="HW157" s="140"/>
      <c r="HY157" s="33"/>
      <c r="IA157" s="49"/>
      <c r="IB157" s="67"/>
      <c r="IC157" s="140"/>
      <c r="IE157" s="33"/>
      <c r="IG157" s="49"/>
      <c r="IH157" s="67"/>
      <c r="II157" s="140"/>
      <c r="IK157" s="33"/>
      <c r="IM157" s="49"/>
      <c r="IN157" s="67"/>
      <c r="IO157" s="140"/>
      <c r="IQ157" s="33"/>
      <c r="IS157" s="49"/>
      <c r="IT157" s="67"/>
      <c r="IU157" s="140"/>
      <c r="IW157" s="33"/>
      <c r="IY157" s="49"/>
      <c r="IZ157" s="67"/>
      <c r="JA157" s="140"/>
      <c r="JC157" s="33"/>
      <c r="JE157" s="49"/>
      <c r="JF157" s="67"/>
      <c r="JG157" s="140"/>
      <c r="JI157" s="33"/>
      <c r="JK157" s="49"/>
      <c r="JL157" s="21"/>
      <c r="JM157" s="140"/>
      <c r="JQ157" s="49"/>
      <c r="JR157" s="21"/>
      <c r="JS157" s="140"/>
    </row>
    <row r="158" spans="1:297">
      <c r="A158" s="52">
        <v>44088</v>
      </c>
      <c r="B158" s="52" t="s">
        <v>340</v>
      </c>
      <c r="C158" s="262">
        <f>[1]!i_dq_close(C$2,A158)</f>
        <v>4929.7440999999999</v>
      </c>
      <c r="D158" s="263">
        <v>1.44</v>
      </c>
      <c r="E158" s="263"/>
      <c r="G158" s="49">
        <v>44755</v>
      </c>
      <c r="H158" s="28" t="s">
        <v>638</v>
      </c>
      <c r="I158" s="140">
        <f>[1]!i_dq_close(I$2,G158)</f>
        <v>0</v>
      </c>
      <c r="J158">
        <v>0.94499999999999995</v>
      </c>
      <c r="BO158" s="49">
        <v>44965</v>
      </c>
      <c r="BP158" s="21" t="s">
        <v>1632</v>
      </c>
      <c r="BQ158" s="140">
        <f>[1]!i_dq_close(BQ$2,BO158)</f>
        <v>4441.8236999999999</v>
      </c>
      <c r="BR158">
        <v>1.7</v>
      </c>
      <c r="BU158" s="49">
        <v>44963</v>
      </c>
      <c r="BV158" s="21" t="s">
        <v>1632</v>
      </c>
      <c r="BW158" s="140">
        <f>[1]!i_dq_close(BW$2,BU158)</f>
        <v>407.38040000000001</v>
      </c>
      <c r="BX158">
        <v>1.1614</v>
      </c>
      <c r="CA158" s="49">
        <v>44959</v>
      </c>
      <c r="CB158" s="21" t="s">
        <v>1632</v>
      </c>
      <c r="CC158" s="140">
        <f>[1]!i_dq_close(CC$2,CA158)</f>
        <v>4545.3834999999999</v>
      </c>
      <c r="CD158">
        <v>1.254</v>
      </c>
      <c r="CG158" s="49">
        <v>44931</v>
      </c>
      <c r="CH158" s="21" t="s">
        <v>1626</v>
      </c>
      <c r="CI158" s="140">
        <f>[1]!i_dq_close(CI$2,CG158)</f>
        <v>4307.7605999999996</v>
      </c>
      <c r="CJ158">
        <v>1.4547000000000001</v>
      </c>
      <c r="CM158" s="49">
        <v>44918</v>
      </c>
      <c r="CN158" s="21" t="s">
        <v>1624</v>
      </c>
      <c r="CO158" s="140">
        <f>[1]!i_dq_close(CO$2,CM158)</f>
        <v>19593.060000000001</v>
      </c>
      <c r="CP158">
        <v>1.0449999999999999</v>
      </c>
      <c r="CS158" s="49">
        <v>44902</v>
      </c>
      <c r="CT158" s="21" t="s">
        <v>1624</v>
      </c>
      <c r="CU158" s="140">
        <f>[1]!i_dq_close(CU$2,CS158)</f>
        <v>405.95069999999998</v>
      </c>
      <c r="CV158">
        <v>1.0660000000000001</v>
      </c>
      <c r="CY158" s="49">
        <v>44896</v>
      </c>
      <c r="CZ158" s="21" t="s">
        <v>336</v>
      </c>
      <c r="DA158" s="140">
        <f>[1]!i_dq_close(DA$2,CY158)</f>
        <v>4279.3801999999996</v>
      </c>
      <c r="DB158">
        <v>5.1323999999999996</v>
      </c>
      <c r="DE158" s="49">
        <v>44882</v>
      </c>
      <c r="DF158" s="21" t="s">
        <v>1630</v>
      </c>
      <c r="DG158" s="140">
        <f>[1]!i_dq_close(DG$2,DE158)</f>
        <v>4222.8145000000004</v>
      </c>
      <c r="DH158">
        <v>3.3279999999999998</v>
      </c>
      <c r="DK158" s="49">
        <v>44881</v>
      </c>
      <c r="DL158" s="21" t="s">
        <v>1630</v>
      </c>
      <c r="DM158" s="140">
        <f>[1]!i_dq_close(DM$2,DK158)</f>
        <v>4233.2835999999998</v>
      </c>
      <c r="DN158">
        <v>3.0003000000000002</v>
      </c>
      <c r="DQ158" s="49">
        <v>44879</v>
      </c>
      <c r="DR158" s="21" t="s">
        <v>1630</v>
      </c>
      <c r="DS158" s="140">
        <f>[1]!i_dq_close(DS$2,DQ158)</f>
        <v>406.3931</v>
      </c>
      <c r="DT158">
        <v>1.9923999999999999</v>
      </c>
      <c r="DW158" s="49">
        <v>44875</v>
      </c>
      <c r="DX158" s="21" t="s">
        <v>1630</v>
      </c>
      <c r="DY158" s="140">
        <f>[1]!i_dq_close(DY$2,DW158)</f>
        <v>16081.04</v>
      </c>
      <c r="DZ158">
        <v>2.1150000000000002</v>
      </c>
      <c r="EC158" s="49">
        <v>44848</v>
      </c>
      <c r="ED158" s="21" t="s">
        <v>1621</v>
      </c>
      <c r="EE158" s="140">
        <f>[1]!i_dq_close(EE$2,EC158)</f>
        <v>4198.8639999999996</v>
      </c>
      <c r="EF158">
        <v>1.3220000000000001</v>
      </c>
      <c r="EI158" s="49">
        <v>44820</v>
      </c>
      <c r="EJ158" s="21" t="s">
        <v>1622</v>
      </c>
      <c r="EK158" s="140">
        <f>[1]!i_dq_close(EK$2,EI158)</f>
        <v>18761.689999999999</v>
      </c>
      <c r="EL158">
        <v>1.8680000000000001</v>
      </c>
      <c r="EO158" s="49">
        <v>44790</v>
      </c>
      <c r="EP158" s="28" t="s">
        <v>1623</v>
      </c>
      <c r="EQ158" s="140">
        <f>[1]!i_dq_close(EQ$2,EO158)</f>
        <v>4597.0513000000001</v>
      </c>
      <c r="ER158">
        <v>1.194</v>
      </c>
      <c r="EU158" s="49">
        <v>44782</v>
      </c>
      <c r="EV158" s="28" t="s">
        <v>1623</v>
      </c>
      <c r="EW158" s="140">
        <f>[1]!i_dq_close(EW$2,EU158)</f>
        <v>4520.4802</v>
      </c>
      <c r="EX158">
        <v>1.0188999999999999</v>
      </c>
      <c r="FA158" s="49">
        <v>44778</v>
      </c>
      <c r="FB158" s="28" t="s">
        <v>1623</v>
      </c>
      <c r="FC158" s="140">
        <f>[1]!i_dq_close(FC$2,FA158)</f>
        <v>4508.3496999999998</v>
      </c>
      <c r="FD158">
        <v>1.0289999999999999</v>
      </c>
      <c r="FG158" s="49">
        <v>44775</v>
      </c>
      <c r="FH158" s="28" t="s">
        <v>1623</v>
      </c>
      <c r="FI158" s="140">
        <f>[1]!i_dq_close(FI$2,FG158)</f>
        <v>4449.7467999999999</v>
      </c>
      <c r="FJ158">
        <v>1.1564000000000001</v>
      </c>
      <c r="FM158" s="49">
        <v>44771</v>
      </c>
      <c r="FN158" s="28" t="s">
        <v>638</v>
      </c>
      <c r="FO158" s="140">
        <f>[1]!i_dq_close(FO$2,FM158)</f>
        <v>4523.3149000000003</v>
      </c>
      <c r="FP158">
        <v>1.3183</v>
      </c>
      <c r="FS158" s="49">
        <v>44767</v>
      </c>
      <c r="FT158" s="28" t="s">
        <v>638</v>
      </c>
      <c r="FU158" s="140">
        <f>[1]!i_dq_close(FU$2,FS158)</f>
        <v>416.9502</v>
      </c>
      <c r="FV158">
        <v>1.3902000000000001</v>
      </c>
      <c r="FY158" s="49">
        <v>44732</v>
      </c>
      <c r="FZ158" s="28" t="s">
        <v>571</v>
      </c>
      <c r="GA158" s="140">
        <f>[1]!i_dq_close(GA$2,FY158)</f>
        <v>4660.5947999999999</v>
      </c>
      <c r="GB158">
        <v>1.4567000000000001</v>
      </c>
      <c r="GE158" s="49">
        <v>44732</v>
      </c>
      <c r="GF158" s="28" t="s">
        <v>571</v>
      </c>
      <c r="GG158" s="140">
        <f>[1]!i_dq_close(GG$2,GE158)</f>
        <v>3024.6489999999999</v>
      </c>
      <c r="GH158">
        <v>0.9254</v>
      </c>
      <c r="GK158" s="49">
        <v>44708</v>
      </c>
      <c r="GL158" s="28" t="s">
        <v>534</v>
      </c>
      <c r="GM158" s="140">
        <f>[1]!i_dq_close(GM$2,GK158)</f>
        <v>4315.357</v>
      </c>
      <c r="GN158">
        <v>5.1289999999999996</v>
      </c>
      <c r="GQ158" s="49">
        <v>44694</v>
      </c>
      <c r="GR158" s="67" t="s">
        <v>353</v>
      </c>
      <c r="GS158" s="140">
        <f>[1]!i_dq_close(GS$2,GQ158)</f>
        <v>19898.77</v>
      </c>
      <c r="GT158">
        <v>0.98640000000000005</v>
      </c>
      <c r="GV158"/>
      <c r="GW158" s="49">
        <v>44694</v>
      </c>
      <c r="GX158" s="21" t="s">
        <v>353</v>
      </c>
      <c r="GY158" s="140">
        <f>[1]!i_dq_close(GY$2,GW158)</f>
        <v>4286.9710999999998</v>
      </c>
      <c r="GZ158">
        <v>2.4264999999999999</v>
      </c>
      <c r="HC158" s="49">
        <v>44680</v>
      </c>
      <c r="HD158" s="21" t="s">
        <v>351</v>
      </c>
      <c r="HE158" s="140">
        <f>[1]!i_dq_close(HE$2,HC158)</f>
        <v>4280.2806</v>
      </c>
      <c r="HF158">
        <v>5.2809999999999997</v>
      </c>
      <c r="HI158" s="49">
        <v>44652</v>
      </c>
      <c r="HJ158" s="141" t="s">
        <v>351</v>
      </c>
      <c r="HK158" s="140">
        <f>[1]!i_dq_close(HK$2,HI158)</f>
        <v>22039.55</v>
      </c>
      <c r="HL158">
        <v>0.98699999999999999</v>
      </c>
      <c r="HO158" s="49">
        <v>44602</v>
      </c>
      <c r="HP158" s="67" t="s">
        <v>348</v>
      </c>
      <c r="HQ158" s="140">
        <f>[1]!i_dq_close(HQ$2,HO158)</f>
        <v>5003.8545999999997</v>
      </c>
      <c r="HR158">
        <v>1.321</v>
      </c>
      <c r="HS158" s="33"/>
      <c r="HU158" s="49"/>
      <c r="HV158" s="67"/>
      <c r="HW158" s="140"/>
      <c r="HY158" s="33"/>
      <c r="IA158" s="49"/>
      <c r="IB158" s="67"/>
      <c r="IC158" s="140"/>
      <c r="IE158" s="33"/>
      <c r="IG158" s="49"/>
      <c r="IH158" s="67"/>
      <c r="II158" s="140"/>
      <c r="IK158" s="33"/>
      <c r="IM158" s="49"/>
      <c r="IN158" s="67"/>
      <c r="IO158" s="140"/>
      <c r="IQ158" s="33"/>
      <c r="IS158" s="49"/>
      <c r="IT158" s="67"/>
      <c r="IU158" s="140"/>
      <c r="IW158" s="33"/>
      <c r="IY158" s="49"/>
      <c r="IZ158" s="67"/>
      <c r="JA158" s="140"/>
      <c r="JC158" s="33"/>
      <c r="JE158" s="49"/>
      <c r="JF158" s="67"/>
      <c r="JG158" s="140"/>
      <c r="JI158" s="33"/>
    </row>
    <row r="159" spans="1:297">
      <c r="A159" s="52">
        <v>44089</v>
      </c>
      <c r="B159" s="52" t="s">
        <v>340</v>
      </c>
      <c r="C159" s="262">
        <f>[1]!i_dq_close(C$2,A159)</f>
        <v>4966.6822000000002</v>
      </c>
      <c r="D159" s="263">
        <v>1.4470000000000001</v>
      </c>
      <c r="E159" s="263"/>
      <c r="G159" s="49">
        <v>44756</v>
      </c>
      <c r="H159" s="28" t="s">
        <v>638</v>
      </c>
      <c r="I159" s="140">
        <f>[1]!i_dq_close(I$2,G159)</f>
        <v>0</v>
      </c>
      <c r="J159">
        <v>0.97199999999999998</v>
      </c>
      <c r="BO159" s="49">
        <v>44966</v>
      </c>
      <c r="BP159" s="21" t="s">
        <v>1632</v>
      </c>
      <c r="BQ159" s="140">
        <f>[1]!i_dq_close(BQ$2,BO159)</f>
        <v>4501.8388000000004</v>
      </c>
      <c r="BR159">
        <v>1.71</v>
      </c>
      <c r="BU159" s="49">
        <v>44964</v>
      </c>
      <c r="BV159" s="21" t="s">
        <v>1632</v>
      </c>
      <c r="BW159" s="140">
        <f>[1]!i_dq_close(BW$2,BU159)</f>
        <v>408.29140000000001</v>
      </c>
      <c r="BX159">
        <v>1.1644000000000001</v>
      </c>
      <c r="CA159" s="49">
        <v>44960</v>
      </c>
      <c r="CB159" s="21" t="s">
        <v>1632</v>
      </c>
      <c r="CC159" s="140">
        <f>[1]!i_dq_close(CC$2,CA159)</f>
        <v>4508.5767999999998</v>
      </c>
      <c r="CD159">
        <v>1.266</v>
      </c>
      <c r="CG159" s="49">
        <v>44932</v>
      </c>
      <c r="CH159" s="21" t="s">
        <v>1626</v>
      </c>
      <c r="CI159" s="140">
        <f>[1]!i_dq_close(CI$2,CG159)</f>
        <v>4318.1531000000004</v>
      </c>
      <c r="CJ159">
        <v>1.4498</v>
      </c>
      <c r="CM159" s="49">
        <v>44921</v>
      </c>
      <c r="CN159" s="21" t="s">
        <v>1624</v>
      </c>
      <c r="CO159" s="140">
        <f>[1]!i_dq_close(CO$2,CM159)</f>
        <v>19593.060000000001</v>
      </c>
      <c r="CP159">
        <v>1.0449999999999999</v>
      </c>
      <c r="CS159" s="49">
        <v>44903</v>
      </c>
      <c r="CT159" s="21" t="s">
        <v>1624</v>
      </c>
      <c r="CU159" s="140">
        <f>[1]!i_dq_close(CU$2,CS159)</f>
        <v>404.61509999999998</v>
      </c>
      <c r="CV159">
        <v>1.0640000000000001</v>
      </c>
      <c r="CY159" s="49">
        <v>44897</v>
      </c>
      <c r="CZ159" s="21" t="s">
        <v>1624</v>
      </c>
      <c r="DA159" s="140">
        <f>[1]!i_dq_close(DA$2,CY159)</f>
        <v>4256.7224999999999</v>
      </c>
      <c r="DB159">
        <v>5.1908000000000003</v>
      </c>
      <c r="DE159" s="49">
        <v>44883</v>
      </c>
      <c r="DF159" s="21" t="s">
        <v>1630</v>
      </c>
      <c r="DG159" s="140">
        <f>[1]!i_dq_close(DG$2,DE159)</f>
        <v>4204.3148000000001</v>
      </c>
      <c r="DH159">
        <v>3.331</v>
      </c>
      <c r="DK159" s="49">
        <v>44882</v>
      </c>
      <c r="DL159" s="21" t="s">
        <v>1630</v>
      </c>
      <c r="DM159" s="140">
        <f>[1]!i_dq_close(DM$2,DK159)</f>
        <v>4222.8145000000004</v>
      </c>
      <c r="DN159">
        <v>2.9937</v>
      </c>
      <c r="DQ159" s="49">
        <v>44880</v>
      </c>
      <c r="DR159" s="21" t="s">
        <v>1630</v>
      </c>
      <c r="DS159" s="140">
        <f>[1]!i_dq_close(DS$2,DQ159)</f>
        <v>407.45359999999999</v>
      </c>
      <c r="DT159">
        <v>2.0064000000000002</v>
      </c>
      <c r="DW159" s="49">
        <v>44876</v>
      </c>
      <c r="DX159" s="21" t="s">
        <v>1630</v>
      </c>
      <c r="DY159" s="140">
        <f>[1]!i_dq_close(DY$2,DW159)</f>
        <v>17325.66</v>
      </c>
      <c r="DZ159">
        <v>2.17</v>
      </c>
      <c r="EC159" s="49">
        <v>44851</v>
      </c>
      <c r="ED159" s="21" t="s">
        <v>1621</v>
      </c>
      <c r="EE159" s="140">
        <f>[1]!i_dq_close(EE$2,EC159)</f>
        <v>4209.5830999999998</v>
      </c>
      <c r="EF159">
        <v>1.3380000000000001</v>
      </c>
      <c r="EI159" s="49">
        <v>44823</v>
      </c>
      <c r="EJ159" s="21" t="s">
        <v>1622</v>
      </c>
      <c r="EK159" s="140">
        <f>[1]!i_dq_close(EK$2,EI159)</f>
        <v>18565.97</v>
      </c>
      <c r="EL159">
        <v>1.8440000000000001</v>
      </c>
      <c r="EO159" s="49">
        <v>44791</v>
      </c>
      <c r="EP159" s="28" t="s">
        <v>1623</v>
      </c>
      <c r="EQ159" s="140">
        <f>[1]!i_dq_close(EQ$2,EO159)</f>
        <v>4562.5783000000001</v>
      </c>
      <c r="ER159">
        <v>1.1910000000000001</v>
      </c>
      <c r="EU159" s="49">
        <v>44783</v>
      </c>
      <c r="EV159" s="28" t="s">
        <v>1623</v>
      </c>
      <c r="EW159" s="140">
        <f>[1]!i_dq_close(EW$2,EU159)</f>
        <v>4479.0361000000003</v>
      </c>
      <c r="EX159">
        <v>1.0188999999999999</v>
      </c>
      <c r="FA159" s="49">
        <v>44781</v>
      </c>
      <c r="FB159" s="28" t="s">
        <v>1623</v>
      </c>
      <c r="FC159" s="140">
        <f>[1]!i_dq_close(FC$2,FA159)</f>
        <v>4510.4988999999996</v>
      </c>
      <c r="FD159">
        <v>1.0269999999999999</v>
      </c>
      <c r="FG159" s="49">
        <v>44776</v>
      </c>
      <c r="FH159" s="28" t="s">
        <v>1623</v>
      </c>
      <c r="FI159" s="140">
        <f>[1]!i_dq_close(FI$2,FG159)</f>
        <v>4408.9350000000004</v>
      </c>
      <c r="FJ159">
        <v>1.1147</v>
      </c>
      <c r="FM159" s="49">
        <v>44774</v>
      </c>
      <c r="FN159" s="28" t="s">
        <v>339</v>
      </c>
      <c r="FO159" s="140">
        <f>[1]!i_dq_close(FO$2,FM159)</f>
        <v>4547.9287999999997</v>
      </c>
      <c r="FP159">
        <v>1.3125</v>
      </c>
      <c r="FS159" s="49">
        <v>44768</v>
      </c>
      <c r="FT159" s="28" t="s">
        <v>638</v>
      </c>
      <c r="FU159" s="140">
        <f>[1]!i_dq_close(FU$2,FS159)</f>
        <v>419.5813</v>
      </c>
      <c r="FV159">
        <v>1.4097</v>
      </c>
      <c r="FY159" s="49">
        <v>44733</v>
      </c>
      <c r="FZ159" s="28" t="s">
        <v>571</v>
      </c>
      <c r="GA159" s="140">
        <f>[1]!i_dq_close(GA$2,FY159)</f>
        <v>4647.1080000000002</v>
      </c>
      <c r="GB159">
        <v>1.4568000000000001</v>
      </c>
      <c r="GE159" s="49">
        <v>44733</v>
      </c>
      <c r="GF159" s="28" t="s">
        <v>571</v>
      </c>
      <c r="GG159" s="140">
        <f>[1]!i_dq_close(GG$2,GE159)</f>
        <v>3023.4933000000001</v>
      </c>
      <c r="GH159">
        <v>0.92</v>
      </c>
      <c r="GK159" s="49">
        <v>44711</v>
      </c>
      <c r="GL159" s="28" t="s">
        <v>534</v>
      </c>
      <c r="GM159" s="140">
        <f>[1]!i_dq_close(GM$2,GK159)</f>
        <v>4345.6077999999998</v>
      </c>
      <c r="GN159">
        <v>5.1710000000000003</v>
      </c>
      <c r="GQ159" s="49">
        <v>44697</v>
      </c>
      <c r="GR159" s="67" t="s">
        <v>353</v>
      </c>
      <c r="GS159" s="140">
        <f>[1]!i_dq_close(GS$2,GQ159)</f>
        <v>19950.21</v>
      </c>
      <c r="GT159">
        <v>0.98029999999999995</v>
      </c>
      <c r="GV159"/>
      <c r="GW159" s="49">
        <v>44697</v>
      </c>
      <c r="GX159" s="21" t="s">
        <v>353</v>
      </c>
      <c r="GY159" s="140">
        <f>[1]!i_dq_close(GY$2,GW159)</f>
        <v>4259.6260000000002</v>
      </c>
      <c r="GZ159">
        <v>2.4222999999999999</v>
      </c>
      <c r="HC159" s="49">
        <v>44686</v>
      </c>
      <c r="HD159" s="21" t="s">
        <v>353</v>
      </c>
      <c r="HE159" s="140">
        <f>[1]!i_dq_close(HE$2,HC159)</f>
        <v>4285.5617000000002</v>
      </c>
      <c r="HF159">
        <v>5.2960000000000003</v>
      </c>
      <c r="HI159" s="49">
        <v>44657</v>
      </c>
      <c r="HJ159" s="141" t="s">
        <v>351</v>
      </c>
      <c r="HK159" s="140">
        <f>[1]!i_dq_close(HK$2,HI159)</f>
        <v>22080.52</v>
      </c>
      <c r="HL159" s="48">
        <v>0.98699999999999999</v>
      </c>
      <c r="HO159" s="49">
        <v>44603</v>
      </c>
      <c r="HP159" s="67" t="s">
        <v>348</v>
      </c>
      <c r="HQ159" s="140">
        <f>[1]!i_dq_close(HQ$2,HO159)</f>
        <v>4955.6099000000004</v>
      </c>
      <c r="HR159">
        <v>1.3069999999999999</v>
      </c>
      <c r="HS159" s="33"/>
      <c r="HU159" s="49"/>
      <c r="HV159" s="67"/>
      <c r="HW159" s="140"/>
      <c r="HY159" s="33"/>
      <c r="IA159" s="49"/>
      <c r="IB159" s="67"/>
      <c r="IC159" s="140"/>
      <c r="IE159" s="33"/>
      <c r="IG159" s="49"/>
      <c r="IH159" s="67"/>
      <c r="II159" s="140"/>
      <c r="IK159" s="33"/>
      <c r="IM159" s="49"/>
      <c r="IN159" s="67"/>
      <c r="IO159" s="140"/>
      <c r="IQ159" s="33"/>
      <c r="IS159" s="49"/>
      <c r="IT159" s="67"/>
      <c r="IU159" s="140"/>
      <c r="IW159" s="33"/>
      <c r="IY159" s="49"/>
      <c r="IZ159" s="67"/>
      <c r="JA159" s="140"/>
      <c r="JC159" s="33"/>
      <c r="JE159" s="49"/>
      <c r="JF159" s="67"/>
      <c r="JG159" s="140"/>
      <c r="JI159" s="33"/>
    </row>
    <row r="160" spans="1:297">
      <c r="A160" s="52">
        <v>44090</v>
      </c>
      <c r="B160" s="52" t="s">
        <v>340</v>
      </c>
      <c r="C160" s="262">
        <f>[1]!i_dq_close(C$2,A160)</f>
        <v>4935.2918</v>
      </c>
      <c r="D160" s="263">
        <v>1.4390000000000001</v>
      </c>
      <c r="E160" s="263"/>
      <c r="G160" s="49">
        <v>44757</v>
      </c>
      <c r="H160" s="28" t="s">
        <v>638</v>
      </c>
      <c r="I160" s="140">
        <f>[1]!i_dq_close(I$2,G160)</f>
        <v>0</v>
      </c>
      <c r="J160">
        <v>0.96899999999999997</v>
      </c>
      <c r="BO160" s="49">
        <v>44967</v>
      </c>
      <c r="BP160" s="21" t="s">
        <v>1632</v>
      </c>
      <c r="BQ160" s="140">
        <f>[1]!i_dq_close(BQ$2,BO160)</f>
        <v>4478.2692999999999</v>
      </c>
      <c r="BR160">
        <v>1.7010000000000001</v>
      </c>
      <c r="BU160" s="49">
        <v>44965</v>
      </c>
      <c r="BV160" s="21" t="s">
        <v>1632</v>
      </c>
      <c r="BW160" s="140">
        <f>[1]!i_dq_close(BW$2,BU160)</f>
        <v>407.53219999999999</v>
      </c>
      <c r="BX160">
        <v>1.1635</v>
      </c>
      <c r="CA160" s="49">
        <v>44963</v>
      </c>
      <c r="CB160" s="21" t="s">
        <v>1632</v>
      </c>
      <c r="CC160" s="140">
        <f>[1]!i_dq_close(CC$2,CA160)</f>
        <v>4456.7232000000004</v>
      </c>
      <c r="CD160">
        <v>1.2549999999999999</v>
      </c>
      <c r="CG160" s="49">
        <v>44935</v>
      </c>
      <c r="CH160" s="21" t="s">
        <v>1626</v>
      </c>
      <c r="CI160" s="140">
        <f>[1]!i_dq_close(CI$2,CG160)</f>
        <v>4349.1992</v>
      </c>
      <c r="CJ160">
        <v>1.4753000000000001</v>
      </c>
      <c r="CM160" s="49">
        <v>44922</v>
      </c>
      <c r="CN160" s="21" t="s">
        <v>1624</v>
      </c>
      <c r="CO160" s="140">
        <f>[1]!i_dq_close(CO$2,CM160)</f>
        <v>19593.060000000001</v>
      </c>
      <c r="CP160">
        <v>1.0469999999999999</v>
      </c>
      <c r="CS160" s="49">
        <v>44904</v>
      </c>
      <c r="CT160" s="21" t="s">
        <v>1624</v>
      </c>
      <c r="CU160" s="140">
        <f>[1]!i_dq_close(CU$2,CS160)</f>
        <v>404.87920000000003</v>
      </c>
      <c r="CV160">
        <v>1.0629999999999999</v>
      </c>
      <c r="CY160" s="49">
        <v>44900</v>
      </c>
      <c r="CZ160" s="21" t="s">
        <v>1624</v>
      </c>
      <c r="DA160" s="140">
        <f>[1]!i_dq_close(DA$2,CY160)</f>
        <v>4327.0653000000002</v>
      </c>
      <c r="DB160">
        <v>5.3129</v>
      </c>
      <c r="DE160" s="49">
        <v>44886</v>
      </c>
      <c r="DF160" s="21" t="s">
        <v>1630</v>
      </c>
      <c r="DG160" s="140">
        <f>[1]!i_dq_close(DG$2,DE160)</f>
        <v>4177.4961999999996</v>
      </c>
      <c r="DH160">
        <v>3.3420000000000001</v>
      </c>
      <c r="DK160" s="49">
        <v>44883</v>
      </c>
      <c r="DL160" s="21" t="s">
        <v>1630</v>
      </c>
      <c r="DM160" s="140">
        <f>[1]!i_dq_close(DM$2,DK160)</f>
        <v>4204.3148000000001</v>
      </c>
      <c r="DN160">
        <v>2.9611000000000001</v>
      </c>
      <c r="DQ160" s="49">
        <v>44881</v>
      </c>
      <c r="DR160" s="21" t="s">
        <v>1630</v>
      </c>
      <c r="DS160" s="140">
        <f>[1]!i_dq_close(DS$2,DQ160)</f>
        <v>403.40620000000001</v>
      </c>
      <c r="DT160">
        <v>1.9850000000000001</v>
      </c>
      <c r="DW160" s="49">
        <v>44879</v>
      </c>
      <c r="DX160" s="21" t="s">
        <v>1630</v>
      </c>
      <c r="DY160" s="140">
        <f>[1]!i_dq_close(DY$2,DW160)</f>
        <v>17619.71</v>
      </c>
      <c r="DZ160">
        <v>2.12</v>
      </c>
      <c r="EC160" s="49">
        <v>44852</v>
      </c>
      <c r="ED160" s="21" t="s">
        <v>1621</v>
      </c>
      <c r="EE160" s="140">
        <f>[1]!i_dq_close(EE$2,EC160)</f>
        <v>4206.5086000000001</v>
      </c>
      <c r="EF160">
        <v>1.3520000000000001</v>
      </c>
      <c r="EI160" s="49">
        <v>44824</v>
      </c>
      <c r="EJ160" s="21" t="s">
        <v>1622</v>
      </c>
      <c r="EK160" s="140">
        <f>[1]!i_dq_close(EK$2,EI160)</f>
        <v>18781.419999999998</v>
      </c>
      <c r="EL160">
        <v>1.8580000000000001</v>
      </c>
      <c r="EO160" s="49">
        <v>44792</v>
      </c>
      <c r="EP160" s="28" t="s">
        <v>1623</v>
      </c>
      <c r="EQ160" s="140">
        <f>[1]!i_dq_close(EQ$2,EO160)</f>
        <v>4525.1674999999996</v>
      </c>
      <c r="ER160">
        <v>1.1719999999999999</v>
      </c>
      <c r="EU160" s="49">
        <v>44784</v>
      </c>
      <c r="EV160" s="28" t="s">
        <v>1623</v>
      </c>
      <c r="EW160" s="140">
        <f>[1]!i_dq_close(EW$2,EU160)</f>
        <v>4568.3040000000001</v>
      </c>
      <c r="EX160">
        <v>1.0348999999999999</v>
      </c>
      <c r="FA160" s="49">
        <v>44782</v>
      </c>
      <c r="FB160" s="28" t="s">
        <v>1623</v>
      </c>
      <c r="FC160" s="140">
        <f>[1]!i_dq_close(FC$2,FA160)</f>
        <v>4520.4802</v>
      </c>
      <c r="FD160">
        <v>1.0209999999999999</v>
      </c>
      <c r="FG160" s="49">
        <v>44777</v>
      </c>
      <c r="FH160" s="28" t="s">
        <v>1623</v>
      </c>
      <c r="FI160" s="140">
        <f>[1]!i_dq_close(FI$2,FG160)</f>
        <v>4443.2641999999996</v>
      </c>
      <c r="FJ160">
        <v>1.1134999999999999</v>
      </c>
      <c r="FM160" s="49">
        <v>44775</v>
      </c>
      <c r="FN160" s="28" t="s">
        <v>1623</v>
      </c>
      <c r="FO160" s="140">
        <f>[1]!i_dq_close(FO$2,FM160)</f>
        <v>4449.7467999999999</v>
      </c>
      <c r="FP160">
        <v>1.2842</v>
      </c>
      <c r="FS160" s="49">
        <v>44769</v>
      </c>
      <c r="FT160" s="28" t="s">
        <v>638</v>
      </c>
      <c r="FU160" s="140">
        <f>[1]!i_dq_close(FU$2,FS160)</f>
        <v>421.49</v>
      </c>
      <c r="FV160">
        <v>1.4367000000000001</v>
      </c>
      <c r="FY160" s="49">
        <v>44734</v>
      </c>
      <c r="FZ160" s="28" t="s">
        <v>571</v>
      </c>
      <c r="GA160" s="140">
        <f>[1]!i_dq_close(GA$2,FY160)</f>
        <v>4584.9269000000004</v>
      </c>
      <c r="GB160">
        <v>1.4444999999999999</v>
      </c>
      <c r="GE160" s="49">
        <v>44734</v>
      </c>
      <c r="GF160" s="28" t="s">
        <v>571</v>
      </c>
      <c r="GG160" s="140">
        <f>[1]!i_dq_close(GG$2,GE160)</f>
        <v>3011.4648999999999</v>
      </c>
      <c r="GH160">
        <v>0.91459999999999997</v>
      </c>
      <c r="GK160" s="49">
        <v>44712</v>
      </c>
      <c r="GL160" s="28" t="s">
        <v>534</v>
      </c>
      <c r="GM160" s="140">
        <f>[1]!i_dq_close(GM$2,GK160)</f>
        <v>4411.4897000000001</v>
      </c>
      <c r="GN160">
        <v>5.2060000000000004</v>
      </c>
      <c r="GQ160" s="49">
        <v>44698</v>
      </c>
      <c r="GR160" s="67" t="s">
        <v>353</v>
      </c>
      <c r="GS160" s="140">
        <f>[1]!i_dq_close(GS$2,GQ160)</f>
        <v>20602.52</v>
      </c>
      <c r="GT160">
        <v>1.0083</v>
      </c>
      <c r="GV160"/>
      <c r="GW160" s="49">
        <v>44698</v>
      </c>
      <c r="GX160" s="21" t="s">
        <v>353</v>
      </c>
      <c r="GY160" s="140">
        <f>[1]!i_dq_close(GY$2,GW160)</f>
        <v>4304.5832</v>
      </c>
      <c r="GZ160">
        <v>2.4358</v>
      </c>
      <c r="HC160" s="49">
        <v>44687</v>
      </c>
      <c r="HD160" s="21" t="s">
        <v>353</v>
      </c>
      <c r="HE160" s="140">
        <f>[1]!i_dq_close(HE$2,HC160)</f>
        <v>4180.8346000000001</v>
      </c>
      <c r="HF160">
        <v>5.1639999999999997</v>
      </c>
      <c r="HI160" s="49">
        <v>44658</v>
      </c>
      <c r="HJ160" s="141" t="s">
        <v>351</v>
      </c>
      <c r="HK160" s="140">
        <f>[1]!i_dq_close(HK$2,HI160)</f>
        <v>21808.98</v>
      </c>
      <c r="HL160">
        <v>0.99199999999999999</v>
      </c>
      <c r="HO160" s="49">
        <v>44606</v>
      </c>
      <c r="HP160" s="67" t="s">
        <v>348</v>
      </c>
      <c r="HQ160" s="140">
        <f>[1]!i_dq_close(HQ$2,HO160)</f>
        <v>4906.1818999999996</v>
      </c>
      <c r="HR160">
        <v>1.3146</v>
      </c>
      <c r="HS160" s="33"/>
      <c r="HU160" s="49"/>
      <c r="HV160" s="67"/>
      <c r="HW160" s="140"/>
      <c r="HY160" s="33"/>
      <c r="IA160" s="49"/>
      <c r="IB160" s="67"/>
      <c r="IC160" s="140"/>
      <c r="IE160" s="33"/>
      <c r="IG160" s="49"/>
      <c r="IH160" s="67"/>
      <c r="II160" s="140"/>
      <c r="IK160" s="33"/>
      <c r="IM160" s="49"/>
      <c r="IN160" s="67"/>
      <c r="IO160" s="140"/>
      <c r="IQ160" s="33"/>
      <c r="IS160" s="49"/>
      <c r="IT160" s="67"/>
      <c r="IU160" s="140"/>
      <c r="IW160" s="33"/>
      <c r="IY160" s="49"/>
      <c r="IZ160" s="67"/>
      <c r="JA160" s="140"/>
      <c r="JC160" s="33"/>
      <c r="JE160" s="49"/>
      <c r="JF160" s="67"/>
      <c r="JG160" s="140"/>
      <c r="JI160" s="33"/>
    </row>
    <row r="161" spans="1:269">
      <c r="A161" s="52">
        <v>44091</v>
      </c>
      <c r="B161" s="52" t="s">
        <v>340</v>
      </c>
      <c r="C161" s="262">
        <f>[1]!i_dq_close(C$2,A161)</f>
        <v>4918.0261</v>
      </c>
      <c r="D161" s="263">
        <v>1.4350000000000001</v>
      </c>
      <c r="E161" s="263"/>
      <c r="G161" s="49">
        <v>44760</v>
      </c>
      <c r="H161" s="28" t="s">
        <v>638</v>
      </c>
      <c r="I161" s="140">
        <f>[1]!i_dq_close(I$2,G161)</f>
        <v>0</v>
      </c>
      <c r="J161">
        <v>0.98199999999999998</v>
      </c>
      <c r="BU161" s="49">
        <v>44966</v>
      </c>
      <c r="BV161" s="21" t="s">
        <v>1632</v>
      </c>
      <c r="BW161" s="140">
        <f>[1]!i_dq_close(BW$2,BU161)</f>
        <v>409.99689999999998</v>
      </c>
      <c r="BX161">
        <v>1.1705000000000001</v>
      </c>
      <c r="CA161" s="49">
        <v>44964</v>
      </c>
      <c r="CB161" s="21" t="s">
        <v>1632</v>
      </c>
      <c r="CC161" s="140">
        <f>[1]!i_dq_close(CC$2,CA161)</f>
        <v>4465.3935000000001</v>
      </c>
      <c r="CD161">
        <v>1.2490000000000001</v>
      </c>
      <c r="CG161" s="49">
        <v>44936</v>
      </c>
      <c r="CH161" s="21" t="s">
        <v>1626</v>
      </c>
      <c r="CI161" s="140">
        <f>[1]!i_dq_close(CI$2,CG161)</f>
        <v>4354.2322999999997</v>
      </c>
      <c r="CJ161">
        <v>1.4639</v>
      </c>
      <c r="CM161" s="49">
        <v>44923</v>
      </c>
      <c r="CN161" s="21" t="s">
        <v>1624</v>
      </c>
      <c r="CO161" s="140">
        <f>[1]!i_dq_close(CO$2,CM161)</f>
        <v>19898.91</v>
      </c>
      <c r="CP161">
        <v>1.0640000000000001</v>
      </c>
      <c r="CS161" s="49">
        <v>44907</v>
      </c>
      <c r="CT161" s="21" t="s">
        <v>1624</v>
      </c>
      <c r="CU161" s="140">
        <f>[1]!i_dq_close(CU$2,CS161)</f>
        <v>403.2482</v>
      </c>
      <c r="CV161">
        <v>1.06</v>
      </c>
      <c r="CY161" s="49">
        <v>44901</v>
      </c>
      <c r="CZ161" s="21" t="s">
        <v>1624</v>
      </c>
      <c r="DA161" s="140">
        <f>[1]!i_dq_close(DA$2,CY161)</f>
        <v>4343.7743</v>
      </c>
      <c r="DB161">
        <v>5.3364000000000003</v>
      </c>
      <c r="DE161" s="49">
        <v>44887</v>
      </c>
      <c r="DF161" s="21" t="s">
        <v>1630</v>
      </c>
      <c r="DG161" s="140">
        <f>[1]!i_dq_close(DG$2,DE161)</f>
        <v>4166.4138000000003</v>
      </c>
      <c r="DH161">
        <v>3.302</v>
      </c>
      <c r="DK161" s="49">
        <v>44886</v>
      </c>
      <c r="DL161" s="21" t="s">
        <v>1630</v>
      </c>
      <c r="DM161" s="140">
        <f>[1]!i_dq_close(DM$2,DK161)</f>
        <v>4177.4961999999996</v>
      </c>
      <c r="DN161">
        <v>2.9912999999999998</v>
      </c>
      <c r="DQ161" s="49">
        <v>44882</v>
      </c>
      <c r="DR161" s="21" t="s">
        <v>1630</v>
      </c>
      <c r="DS161" s="140">
        <f>[1]!i_dq_close(DS$2,DQ161)</f>
        <v>399.6884</v>
      </c>
      <c r="DT161">
        <v>1.9674</v>
      </c>
      <c r="DW161" s="49">
        <v>44880</v>
      </c>
      <c r="DX161" s="21" t="s">
        <v>1630</v>
      </c>
      <c r="DY161" s="140">
        <f>[1]!i_dq_close(DY$2,DW161)</f>
        <v>18343.12</v>
      </c>
      <c r="DZ161">
        <v>2.1629999999999998</v>
      </c>
      <c r="EC161" s="49">
        <v>44853</v>
      </c>
      <c r="ED161" s="21" t="s">
        <v>1621</v>
      </c>
      <c r="EE161" s="140">
        <f>[1]!i_dq_close(EE$2,EC161)</f>
        <v>4144.9251000000004</v>
      </c>
      <c r="EF161">
        <v>1.3169999999999999</v>
      </c>
      <c r="EI161" s="49">
        <v>44825</v>
      </c>
      <c r="EJ161" s="21" t="s">
        <v>1622</v>
      </c>
      <c r="EK161" s="140">
        <f>[1]!i_dq_close(EK$2,EI161)</f>
        <v>18444.62</v>
      </c>
      <c r="EL161">
        <v>1.845</v>
      </c>
      <c r="EO161" s="49">
        <v>44795</v>
      </c>
      <c r="EP161" s="28" t="s">
        <v>1623</v>
      </c>
      <c r="EQ161" s="140">
        <f>[1]!i_dq_close(EQ$2,EO161)</f>
        <v>4564.3263999999999</v>
      </c>
      <c r="ER161">
        <v>1.1439999999999999</v>
      </c>
      <c r="EU161" s="49">
        <v>44785</v>
      </c>
      <c r="EV161" s="28" t="s">
        <v>1623</v>
      </c>
      <c r="EW161" s="140">
        <f>[1]!i_dq_close(EW$2,EU161)</f>
        <v>4563.0582000000004</v>
      </c>
      <c r="EX161">
        <v>1.0174000000000001</v>
      </c>
      <c r="FA161" s="49">
        <v>44783</v>
      </c>
      <c r="FB161" s="28" t="s">
        <v>1623</v>
      </c>
      <c r="FC161" s="140">
        <f>[1]!i_dq_close(FC$2,FA161)</f>
        <v>4479.0361000000003</v>
      </c>
      <c r="FD161">
        <v>1.024</v>
      </c>
      <c r="FG161" s="49">
        <v>44778</v>
      </c>
      <c r="FH161" s="28" t="s">
        <v>1623</v>
      </c>
      <c r="FI161" s="140">
        <f>[1]!i_dq_close(FI$2,FG161)</f>
        <v>4508.3496999999998</v>
      </c>
      <c r="FJ161">
        <v>1.1005</v>
      </c>
      <c r="FM161" s="49">
        <v>44776</v>
      </c>
      <c r="FN161" s="28" t="s">
        <v>1623</v>
      </c>
      <c r="FO161" s="140">
        <f>[1]!i_dq_close(FO$2,FM161)</f>
        <v>4408.9350000000004</v>
      </c>
      <c r="FP161">
        <v>1.2725</v>
      </c>
      <c r="FS161" s="49">
        <v>44770</v>
      </c>
      <c r="FT161" s="28" t="s">
        <v>638</v>
      </c>
      <c r="FU161" s="140">
        <f>[1]!i_dq_close(FU$2,FS161)</f>
        <v>422.54640000000001</v>
      </c>
      <c r="FV161">
        <v>1.4447000000000001</v>
      </c>
      <c r="FY161" s="49">
        <v>44735</v>
      </c>
      <c r="FZ161" s="28" t="s">
        <v>571</v>
      </c>
      <c r="GA161" s="140">
        <f>[1]!i_dq_close(GA$2,FY161)</f>
        <v>4666.2291999999998</v>
      </c>
      <c r="GB161">
        <v>1.4540999999999999</v>
      </c>
      <c r="GE161" s="49">
        <v>44735</v>
      </c>
      <c r="GF161" s="28" t="s">
        <v>571</v>
      </c>
      <c r="GG161" s="140">
        <f>[1]!i_dq_close(GG$2,GE161)</f>
        <v>3028.2224999999999</v>
      </c>
      <c r="GH161">
        <v>0.91910000000000003</v>
      </c>
      <c r="GK161" s="49">
        <v>44713</v>
      </c>
      <c r="GL161" s="28" t="s">
        <v>571</v>
      </c>
      <c r="GM161" s="140">
        <f>[1]!i_dq_close(GM$2,GK161)</f>
        <v>4404.1841000000004</v>
      </c>
      <c r="GN161">
        <v>5.1669999999999998</v>
      </c>
      <c r="GQ161" s="49">
        <v>44699</v>
      </c>
      <c r="GR161" s="67" t="s">
        <v>353</v>
      </c>
      <c r="GS161" s="140">
        <f>[1]!i_dq_close(GS$2,GQ161)</f>
        <v>20644.28</v>
      </c>
      <c r="GT161">
        <v>1.0053000000000001</v>
      </c>
      <c r="GV161"/>
      <c r="GW161" s="49">
        <v>44699</v>
      </c>
      <c r="GX161" s="21" t="s">
        <v>353</v>
      </c>
      <c r="GY161" s="140">
        <f>[1]!i_dq_close(GY$2,GW161)</f>
        <v>4289.8078999999998</v>
      </c>
      <c r="GZ161">
        <v>2.4357000000000002</v>
      </c>
      <c r="HC161" s="49">
        <v>44690</v>
      </c>
      <c r="HD161" s="21" t="s">
        <v>353</v>
      </c>
      <c r="HE161" s="140">
        <f>[1]!i_dq_close(HE$2,HC161)</f>
        <v>4162.8388000000004</v>
      </c>
      <c r="HF161">
        <v>5.1159999999999997</v>
      </c>
      <c r="HI161" s="49">
        <v>44659</v>
      </c>
      <c r="HJ161" s="141" t="s">
        <v>351</v>
      </c>
      <c r="HK161" s="140">
        <f>[1]!i_dq_close(HK$2,HI161)</f>
        <v>21872.01</v>
      </c>
      <c r="HL161">
        <v>1.008</v>
      </c>
      <c r="HO161" s="49">
        <v>44607</v>
      </c>
      <c r="HP161" s="67" t="s">
        <v>348</v>
      </c>
      <c r="HQ161" s="140">
        <f>[1]!i_dq_close(HQ$2,HO161)</f>
        <v>4957.2093000000004</v>
      </c>
      <c r="HR161">
        <v>1.3249</v>
      </c>
      <c r="HS161" s="33"/>
      <c r="HU161" s="49"/>
      <c r="HV161" s="67"/>
      <c r="HW161" s="140"/>
      <c r="HY161" s="33"/>
      <c r="IA161" s="49"/>
      <c r="IB161" s="67"/>
      <c r="IC161" s="140"/>
      <c r="IE161" s="33"/>
      <c r="IG161" s="49"/>
      <c r="IH161" s="67"/>
      <c r="II161" s="140"/>
      <c r="IK161" s="33"/>
      <c r="IM161" s="49"/>
      <c r="IN161" s="67"/>
      <c r="IO161" s="140"/>
      <c r="IQ161" s="33"/>
      <c r="IS161" s="49"/>
      <c r="IT161" s="67"/>
      <c r="IU161" s="140"/>
      <c r="IW161" s="33"/>
      <c r="IY161" s="49"/>
      <c r="IZ161" s="67"/>
      <c r="JA161" s="140"/>
      <c r="JC161" s="33"/>
      <c r="JE161" s="49"/>
      <c r="JF161" s="67"/>
      <c r="JG161" s="140"/>
      <c r="JI161" s="33"/>
    </row>
    <row r="162" spans="1:269">
      <c r="A162" s="52">
        <v>44092</v>
      </c>
      <c r="B162" s="52" t="s">
        <v>340</v>
      </c>
      <c r="C162" s="262">
        <f>[1]!i_dq_close(C$2,A162)</f>
        <v>5021.0771999999997</v>
      </c>
      <c r="D162" s="263">
        <v>1.4510000000000001</v>
      </c>
      <c r="E162" s="263"/>
      <c r="G162" s="49">
        <v>44761</v>
      </c>
      <c r="H162" s="28" t="s">
        <v>638</v>
      </c>
      <c r="I162" s="140">
        <f>[1]!i_dq_close(I$2,G162)</f>
        <v>0</v>
      </c>
      <c r="J162">
        <v>0.95899999999999996</v>
      </c>
      <c r="BU162" s="49">
        <v>44967</v>
      </c>
      <c r="BV162" s="21" t="s">
        <v>1632</v>
      </c>
      <c r="BW162" s="140">
        <f>[1]!i_dq_close(BW$2,BU162)</f>
        <v>409.61739999999998</v>
      </c>
      <c r="BX162">
        <v>1.1691</v>
      </c>
      <c r="CA162" s="49">
        <v>44965</v>
      </c>
      <c r="CB162" s="21" t="s">
        <v>1632</v>
      </c>
      <c r="CC162" s="140">
        <f>[1]!i_dq_close(CC$2,CA162)</f>
        <v>4441.8236999999999</v>
      </c>
      <c r="CD162">
        <v>1.2450000000000001</v>
      </c>
      <c r="CG162" s="49">
        <v>44937</v>
      </c>
      <c r="CH162" s="21" t="s">
        <v>1626</v>
      </c>
      <c r="CI162" s="140">
        <f>[1]!i_dq_close(CI$2,CG162)</f>
        <v>4341.9845999999998</v>
      </c>
      <c r="CJ162">
        <v>1.4665999999999999</v>
      </c>
      <c r="CM162" s="49">
        <v>44924</v>
      </c>
      <c r="CN162" s="21" t="s">
        <v>1624</v>
      </c>
      <c r="CO162" s="140">
        <f>[1]!i_dq_close(CO$2,CM162)</f>
        <v>19741.14</v>
      </c>
      <c r="CP162">
        <v>1.0669999999999999</v>
      </c>
      <c r="CS162" s="49">
        <v>44908</v>
      </c>
      <c r="CT162" s="21" t="s">
        <v>1624</v>
      </c>
      <c r="CU162" s="140">
        <f>[1]!i_dq_close(CU$2,CS162)</f>
        <v>400.32560000000001</v>
      </c>
      <c r="CV162">
        <v>1.052</v>
      </c>
      <c r="CY162" s="49">
        <v>44902</v>
      </c>
      <c r="CZ162" s="21" t="s">
        <v>1624</v>
      </c>
      <c r="DA162" s="140">
        <f>[1]!i_dq_close(DA$2,CY162)</f>
        <v>4334.5227000000004</v>
      </c>
      <c r="DB162">
        <v>5.3791000000000002</v>
      </c>
      <c r="DE162" s="49">
        <v>44888</v>
      </c>
      <c r="DF162" s="21" t="s">
        <v>1630</v>
      </c>
      <c r="DG162" s="140">
        <f>[1]!i_dq_close(DG$2,DE162)</f>
        <v>4167.8986999999997</v>
      </c>
      <c r="DH162">
        <v>3.3119999999999998</v>
      </c>
      <c r="DK162" s="49">
        <v>44887</v>
      </c>
      <c r="DL162" s="21" t="s">
        <v>1630</v>
      </c>
      <c r="DM162" s="140">
        <f>[1]!i_dq_close(DM$2,DK162)</f>
        <v>4166.4138000000003</v>
      </c>
      <c r="DN162">
        <v>2.9752000000000001</v>
      </c>
      <c r="DQ162" s="49">
        <v>44883</v>
      </c>
      <c r="DR162" s="21" t="s">
        <v>1630</v>
      </c>
      <c r="DS162" s="140">
        <f>[1]!i_dq_close(DS$2,DQ162)</f>
        <v>398.24560000000002</v>
      </c>
      <c r="DT162">
        <v>1.9514</v>
      </c>
      <c r="DW162" s="49">
        <v>44881</v>
      </c>
      <c r="DX162" s="21" t="s">
        <v>1630</v>
      </c>
      <c r="DY162" s="140">
        <f>[1]!i_dq_close(DY$2,DW162)</f>
        <v>18256.48</v>
      </c>
      <c r="DZ162">
        <v>2.169</v>
      </c>
      <c r="EC162" s="49">
        <v>44854</v>
      </c>
      <c r="ED162" s="21" t="s">
        <v>1621</v>
      </c>
      <c r="EE162" s="140">
        <f>[1]!i_dq_close(EE$2,EC162)</f>
        <v>4123.0456999999997</v>
      </c>
      <c r="EF162">
        <v>1.3049999999999999</v>
      </c>
      <c r="EI162" s="49">
        <v>44826</v>
      </c>
      <c r="EJ162" s="21" t="s">
        <v>1622</v>
      </c>
      <c r="EK162" s="140">
        <f>[1]!i_dq_close(EK$2,EI162)</f>
        <v>18147.95</v>
      </c>
      <c r="EL162">
        <v>1.853</v>
      </c>
      <c r="EO162" s="49">
        <v>44796</v>
      </c>
      <c r="EP162" s="28" t="s">
        <v>1623</v>
      </c>
      <c r="EQ162" s="140">
        <f>[1]!i_dq_close(EQ$2,EO162)</f>
        <v>4546.6342000000004</v>
      </c>
      <c r="ER162">
        <v>1.129</v>
      </c>
      <c r="EU162" s="49">
        <v>44788</v>
      </c>
      <c r="EV162" s="28" t="s">
        <v>1623</v>
      </c>
      <c r="EW162" s="140">
        <f>[1]!i_dq_close(EW$2,EU162)</f>
        <v>4562.5023000000001</v>
      </c>
      <c r="EX162">
        <v>1.0508</v>
      </c>
      <c r="FA162" s="49">
        <v>44784</v>
      </c>
      <c r="FB162" s="28" t="s">
        <v>1623</v>
      </c>
      <c r="FC162" s="140">
        <f>[1]!i_dq_close(FC$2,FA162)</f>
        <v>4568.3040000000001</v>
      </c>
      <c r="FD162">
        <v>1.0189999999999999</v>
      </c>
      <c r="FG162" s="49">
        <v>44781</v>
      </c>
      <c r="FH162" s="28" t="s">
        <v>1623</v>
      </c>
      <c r="FI162" s="140">
        <f>[1]!i_dq_close(FI$2,FG162)</f>
        <v>4510.4988999999996</v>
      </c>
      <c r="FJ162">
        <v>1.1169</v>
      </c>
      <c r="FM162" s="49">
        <v>44777</v>
      </c>
      <c r="FN162" s="28" t="s">
        <v>1623</v>
      </c>
      <c r="FO162" s="140">
        <f>[1]!i_dq_close(FO$2,FM162)</f>
        <v>4443.2641999999996</v>
      </c>
      <c r="FP162">
        <v>1.2726999999999999</v>
      </c>
      <c r="FS162" s="49">
        <v>44771</v>
      </c>
      <c r="FT162" s="28" t="s">
        <v>638</v>
      </c>
      <c r="FU162" s="140">
        <f>[1]!i_dq_close(FU$2,FS162)</f>
        <v>422.92469999999997</v>
      </c>
      <c r="FV162">
        <v>1.4623999999999999</v>
      </c>
      <c r="FY162" s="49">
        <v>44736</v>
      </c>
      <c r="FZ162" s="28" t="s">
        <v>571</v>
      </c>
      <c r="GA162" s="140">
        <f>[1]!i_dq_close(GA$2,FY162)</f>
        <v>4719.8293000000003</v>
      </c>
      <c r="GB162">
        <v>1.4654</v>
      </c>
      <c r="GE162" s="49">
        <v>44736</v>
      </c>
      <c r="GF162" s="28" t="s">
        <v>571</v>
      </c>
      <c r="GG162" s="140">
        <f>[1]!i_dq_close(GG$2,GE162)</f>
        <v>3039.4587000000001</v>
      </c>
      <c r="GH162">
        <v>0.9204</v>
      </c>
      <c r="GK162" s="49">
        <v>44714</v>
      </c>
      <c r="GL162" s="28" t="s">
        <v>571</v>
      </c>
      <c r="GM162" s="140">
        <f>[1]!i_dq_close(GM$2,GK162)</f>
        <v>4418.9745999999996</v>
      </c>
      <c r="GN162">
        <v>5.1879999999999997</v>
      </c>
      <c r="GQ162" s="49">
        <v>44700</v>
      </c>
      <c r="GR162" s="67" t="s">
        <v>353</v>
      </c>
      <c r="GS162" s="140">
        <f>[1]!i_dq_close(GS$2,GQ162)</f>
        <v>20120.68</v>
      </c>
      <c r="GT162">
        <v>0.98870000000000002</v>
      </c>
      <c r="GV162"/>
      <c r="GW162" s="49">
        <v>44700</v>
      </c>
      <c r="GX162" s="21" t="s">
        <v>353</v>
      </c>
      <c r="GY162" s="140">
        <f>[1]!i_dq_close(GY$2,GW162)</f>
        <v>4303.2520000000004</v>
      </c>
      <c r="GZ162">
        <v>2.4493999999999998</v>
      </c>
      <c r="HC162" s="49">
        <v>44691</v>
      </c>
      <c r="HD162" s="21" t="s">
        <v>353</v>
      </c>
      <c r="HE162" s="140">
        <f>[1]!i_dq_close(HE$2,HC162)</f>
        <v>4211.91</v>
      </c>
      <c r="HF162">
        <v>5.173</v>
      </c>
      <c r="HI162" s="49">
        <v>44662</v>
      </c>
      <c r="HJ162" s="141" t="s">
        <v>351</v>
      </c>
      <c r="HK162" s="140">
        <f>[1]!i_dq_close(HK$2,HI162)</f>
        <v>21208.3</v>
      </c>
      <c r="HL162">
        <v>0.98</v>
      </c>
      <c r="HO162" s="49">
        <v>44608</v>
      </c>
      <c r="HP162" s="67" t="s">
        <v>348</v>
      </c>
      <c r="HQ162" s="140">
        <f>[1]!i_dq_close(HQ$2,HO162)</f>
        <v>4973.9498000000003</v>
      </c>
      <c r="HR162">
        <v>1.3236000000000001</v>
      </c>
      <c r="HS162" s="33"/>
      <c r="HU162" s="49"/>
      <c r="HV162" s="67"/>
      <c r="HW162" s="140"/>
      <c r="HY162" s="33"/>
      <c r="IA162" s="49"/>
      <c r="IB162" s="67"/>
      <c r="IC162" s="140"/>
      <c r="IE162" s="33"/>
      <c r="IG162" s="49"/>
      <c r="IH162" s="67"/>
      <c r="II162" s="140"/>
      <c r="IK162" s="33"/>
      <c r="IM162" s="49"/>
      <c r="IN162" s="67"/>
      <c r="IO162" s="140"/>
      <c r="IQ162" s="33"/>
      <c r="IS162" s="49"/>
      <c r="IT162" s="67"/>
      <c r="IU162" s="140"/>
      <c r="IW162" s="33"/>
      <c r="IY162" s="49"/>
      <c r="IZ162" s="67"/>
      <c r="JA162" s="140"/>
      <c r="JC162" s="33"/>
      <c r="JE162" s="49"/>
      <c r="JF162" s="67"/>
      <c r="JG162" s="140"/>
      <c r="JI162" s="33"/>
    </row>
    <row r="163" spans="1:269">
      <c r="A163" s="52">
        <v>44095</v>
      </c>
      <c r="B163" s="52" t="s">
        <v>340</v>
      </c>
      <c r="C163" s="262">
        <f>[1]!i_dq_close(C$2,A163)</f>
        <v>4980.0250999999998</v>
      </c>
      <c r="D163" s="263">
        <v>1.446</v>
      </c>
      <c r="E163" s="263"/>
      <c r="G163" s="49">
        <v>44762</v>
      </c>
      <c r="H163" s="28" t="s">
        <v>638</v>
      </c>
      <c r="I163" s="140">
        <f>[1]!i_dq_close(I$2,G163)</f>
        <v>0</v>
      </c>
      <c r="J163">
        <v>0.97899999999999998</v>
      </c>
      <c r="CA163" s="49">
        <v>44966</v>
      </c>
      <c r="CB163" s="21" t="s">
        <v>1632</v>
      </c>
      <c r="CC163" s="140">
        <f>[1]!i_dq_close(CC$2,CA163)</f>
        <v>4501.8388000000004</v>
      </c>
      <c r="CD163">
        <v>1.26</v>
      </c>
      <c r="CG163" s="49">
        <v>44938</v>
      </c>
      <c r="CH163" s="21" t="s">
        <v>1626</v>
      </c>
      <c r="CI163" s="140">
        <f>[1]!i_dq_close(CI$2,CG163)</f>
        <v>4348.5348999999997</v>
      </c>
      <c r="CJ163">
        <v>1.4621999999999999</v>
      </c>
      <c r="CM163" s="49">
        <v>44925</v>
      </c>
      <c r="CN163" s="21" t="s">
        <v>1624</v>
      </c>
      <c r="CO163" s="140">
        <f>[1]!i_dq_close(CO$2,CM163)</f>
        <v>19781.41</v>
      </c>
      <c r="CP163">
        <v>1.0760000000000001</v>
      </c>
      <c r="CS163" s="49">
        <v>44909</v>
      </c>
      <c r="CT163" s="21" t="s">
        <v>1624</v>
      </c>
      <c r="CU163" s="140">
        <f>[1]!i_dq_close(CU$2,CS163)</f>
        <v>398.65530000000001</v>
      </c>
      <c r="CV163">
        <v>1.048</v>
      </c>
      <c r="CY163" s="49">
        <v>44903</v>
      </c>
      <c r="CZ163" s="21" t="s">
        <v>1624</v>
      </c>
      <c r="DA163" s="140">
        <f>[1]!i_dq_close(DA$2,CY163)</f>
        <v>4331.9718999999996</v>
      </c>
      <c r="DB163">
        <v>5.3768000000000002</v>
      </c>
      <c r="DE163" s="49">
        <v>44889</v>
      </c>
      <c r="DF163" s="21" t="s">
        <v>1630</v>
      </c>
      <c r="DG163" s="140">
        <f>[1]!i_dq_close(DG$2,DE163)</f>
        <v>4155.0478999999996</v>
      </c>
      <c r="DH163">
        <v>3.3119999999999998</v>
      </c>
      <c r="DK163" s="49">
        <v>44888</v>
      </c>
      <c r="DL163" s="21" t="s">
        <v>1630</v>
      </c>
      <c r="DM163" s="140">
        <f>[1]!i_dq_close(DM$2,DK163)</f>
        <v>4167.8986999999997</v>
      </c>
      <c r="DN163">
        <v>3.0143</v>
      </c>
      <c r="DQ163" s="49">
        <v>44886</v>
      </c>
      <c r="DR163" s="21" t="s">
        <v>1630</v>
      </c>
      <c r="DS163" s="140">
        <f>[1]!i_dq_close(DS$2,DQ163)</f>
        <v>398.27050000000003</v>
      </c>
      <c r="DT163">
        <v>1.9521999999999999</v>
      </c>
      <c r="DW163" s="49">
        <v>44882</v>
      </c>
      <c r="DX163" s="21" t="s">
        <v>1630</v>
      </c>
      <c r="DY163" s="140">
        <f>[1]!i_dq_close(DY$2,DW163)</f>
        <v>18045.66</v>
      </c>
      <c r="DZ163">
        <v>2.1139999999999999</v>
      </c>
      <c r="EC163" s="49">
        <v>44855</v>
      </c>
      <c r="ED163" s="21" t="s">
        <v>1621</v>
      </c>
      <c r="EE163" s="140">
        <f>[1]!i_dq_close(EE$2,EC163)</f>
        <v>4114.6516000000001</v>
      </c>
      <c r="EF163">
        <v>1.3069999999999999</v>
      </c>
      <c r="EI163" s="49">
        <v>44827</v>
      </c>
      <c r="EJ163" s="21" t="s">
        <v>1622</v>
      </c>
      <c r="EK163" s="140">
        <f>[1]!i_dq_close(EK$2,EI163)</f>
        <v>17933.27</v>
      </c>
      <c r="EL163">
        <v>1.8140000000000001</v>
      </c>
      <c r="EO163" s="49">
        <v>44797</v>
      </c>
      <c r="EP163" s="28" t="s">
        <v>1623</v>
      </c>
      <c r="EQ163" s="140">
        <f>[1]!i_dq_close(EQ$2,EO163)</f>
        <v>4450.0689000000002</v>
      </c>
      <c r="ER163">
        <v>1.107</v>
      </c>
      <c r="EU163" s="49">
        <v>44789</v>
      </c>
      <c r="EV163" s="28" t="s">
        <v>1623</v>
      </c>
      <c r="EW163" s="140">
        <f>[1]!i_dq_close(EW$2,EU163)</f>
        <v>4560.0877</v>
      </c>
      <c r="EX163">
        <v>1.0710999999999999</v>
      </c>
      <c r="FA163" s="49">
        <v>44785</v>
      </c>
      <c r="FB163" s="28" t="s">
        <v>1623</v>
      </c>
      <c r="FC163" s="140">
        <f>[1]!i_dq_close(FC$2,FA163)</f>
        <v>4563.0582000000004</v>
      </c>
      <c r="FD163">
        <v>1.0089999999999999</v>
      </c>
      <c r="FG163" s="49">
        <v>44782</v>
      </c>
      <c r="FH163" s="28" t="s">
        <v>1623</v>
      </c>
      <c r="FI163" s="140">
        <f>[1]!i_dq_close(FI$2,FG163)</f>
        <v>4520.4802</v>
      </c>
      <c r="FJ163">
        <v>1.1233</v>
      </c>
      <c r="FM163" s="49">
        <v>44778</v>
      </c>
      <c r="FN163" s="28" t="s">
        <v>1623</v>
      </c>
      <c r="FO163" s="140">
        <f>[1]!i_dq_close(FO$2,FM163)</f>
        <v>4508.3496999999998</v>
      </c>
      <c r="FP163">
        <v>1.2828999999999999</v>
      </c>
      <c r="FS163" s="49">
        <v>44774</v>
      </c>
      <c r="FT163" s="28" t="s">
        <v>339</v>
      </c>
      <c r="FU163" s="140">
        <f>[1]!i_dq_close(FU$2,FS163)</f>
        <v>424.4402</v>
      </c>
      <c r="FV163">
        <v>1.4879</v>
      </c>
      <c r="FY163" s="49">
        <v>44739</v>
      </c>
      <c r="FZ163" s="28" t="s">
        <v>571</v>
      </c>
      <c r="GA163" s="140">
        <f>[1]!i_dq_close(GA$2,FY163)</f>
        <v>4767.2349000000004</v>
      </c>
      <c r="GB163">
        <v>1.4785999999999999</v>
      </c>
      <c r="GE163" s="49">
        <v>44739</v>
      </c>
      <c r="GF163" s="28" t="s">
        <v>571</v>
      </c>
      <c r="GG163" s="140">
        <f>[1]!i_dq_close(GG$2,GE163)</f>
        <v>3048.0219000000002</v>
      </c>
      <c r="GH163">
        <v>0.92530000000000001</v>
      </c>
      <c r="GK163" s="49">
        <v>44718</v>
      </c>
      <c r="GL163" s="28" t="s">
        <v>571</v>
      </c>
      <c r="GM163" s="140">
        <f>[1]!i_dq_close(GM$2,GK163)</f>
        <v>4500.8329999999996</v>
      </c>
      <c r="GN163">
        <v>5.2229999999999999</v>
      </c>
      <c r="GQ163" s="49">
        <v>44701</v>
      </c>
      <c r="GR163" s="67" t="s">
        <v>353</v>
      </c>
      <c r="GS163" s="140">
        <f>[1]!i_dq_close(GS$2,GQ163)</f>
        <v>20717.240000000002</v>
      </c>
      <c r="GT163">
        <v>1.012</v>
      </c>
      <c r="GV163"/>
      <c r="GW163" s="49">
        <v>44701</v>
      </c>
      <c r="GX163" s="21" t="s">
        <v>353</v>
      </c>
      <c r="GY163" s="140">
        <f>[1]!i_dq_close(GY$2,GW163)</f>
        <v>4383.2093999999997</v>
      </c>
      <c r="GZ163">
        <v>2.4750000000000001</v>
      </c>
      <c r="HC163" s="49">
        <v>44692</v>
      </c>
      <c r="HD163" s="21" t="s">
        <v>353</v>
      </c>
      <c r="HE163" s="140">
        <f>[1]!i_dq_close(HE$2,HC163)</f>
        <v>4266.6953999999996</v>
      </c>
      <c r="HF163">
        <v>5.2220000000000004</v>
      </c>
      <c r="HI163" s="49">
        <v>44663</v>
      </c>
      <c r="HJ163" s="141" t="s">
        <v>351</v>
      </c>
      <c r="HK163" s="140">
        <f>[1]!i_dq_close(HK$2,HI163)</f>
        <v>21319.13</v>
      </c>
      <c r="HL163">
        <v>0.98099999999999998</v>
      </c>
      <c r="HO163" s="49">
        <v>44609</v>
      </c>
      <c r="HP163" s="67" t="s">
        <v>348</v>
      </c>
      <c r="HQ163" s="140">
        <f>[1]!i_dq_close(HQ$2,HO163)</f>
        <v>4982.5623999999998</v>
      </c>
      <c r="HR163">
        <v>1.3263</v>
      </c>
      <c r="HS163" s="33"/>
      <c r="HU163" s="49"/>
      <c r="HV163" s="67"/>
      <c r="HW163" s="140"/>
      <c r="HY163" s="33"/>
      <c r="IA163" s="49"/>
      <c r="IB163" s="67"/>
      <c r="IC163" s="140"/>
      <c r="IE163" s="33"/>
      <c r="IG163" s="49"/>
      <c r="IH163" s="67"/>
      <c r="II163" s="140"/>
      <c r="IK163" s="33"/>
      <c r="IM163" s="49"/>
      <c r="IN163" s="67"/>
      <c r="IO163" s="140"/>
      <c r="IQ163" s="33"/>
      <c r="IS163" s="49"/>
      <c r="IT163" s="67"/>
      <c r="IU163" s="140"/>
      <c r="IW163" s="33"/>
      <c r="IY163" s="49"/>
      <c r="IZ163" s="67"/>
      <c r="JA163" s="140"/>
      <c r="JC163" s="33"/>
      <c r="JE163" s="49"/>
      <c r="JF163" s="67"/>
      <c r="JG163" s="140"/>
      <c r="JI163" s="33"/>
    </row>
    <row r="164" spans="1:269">
      <c r="A164" s="52">
        <v>44096</v>
      </c>
      <c r="B164" s="52" t="s">
        <v>340</v>
      </c>
      <c r="C164" s="262">
        <f>[1]!i_dq_close(C$2,A164)</f>
        <v>4918.8864999999996</v>
      </c>
      <c r="D164" s="263">
        <v>1.44</v>
      </c>
      <c r="E164" s="263"/>
      <c r="G164" s="49">
        <v>44763</v>
      </c>
      <c r="H164" s="28" t="s">
        <v>638</v>
      </c>
      <c r="I164" s="140">
        <f>[1]!i_dq_close(I$2,G164)</f>
        <v>0</v>
      </c>
      <c r="J164">
        <v>0.95599999999999996</v>
      </c>
      <c r="CA164" s="49">
        <v>44967</v>
      </c>
      <c r="CB164" s="21" t="s">
        <v>1632</v>
      </c>
      <c r="CC164" s="140">
        <f>[1]!i_dq_close(CC$2,CA164)</f>
        <v>4478.2692999999999</v>
      </c>
      <c r="CD164">
        <v>1.246</v>
      </c>
      <c r="CG164" s="49">
        <v>44939</v>
      </c>
      <c r="CH164" s="21" t="s">
        <v>1626</v>
      </c>
      <c r="CI164" s="140">
        <f>[1]!i_dq_close(CI$2,CG164)</f>
        <v>4402.0011999999997</v>
      </c>
      <c r="CJ164">
        <v>1.4556</v>
      </c>
      <c r="CM164" s="49">
        <v>44929</v>
      </c>
      <c r="CN164" s="21" t="s">
        <v>346</v>
      </c>
      <c r="CO164" s="140">
        <f>[1]!i_dq_close(CO$2,CM164)</f>
        <v>20145.29</v>
      </c>
      <c r="CP164">
        <v>1.083</v>
      </c>
      <c r="CQ164" s="38">
        <f>CQ44-31519.29</f>
        <v>2953555.34</v>
      </c>
      <c r="CS164" s="49">
        <v>44910</v>
      </c>
      <c r="CT164" s="21" t="s">
        <v>1624</v>
      </c>
      <c r="CU164" s="140">
        <f>[1]!i_dq_close(CU$2,CS164)</f>
        <v>398.73099999999999</v>
      </c>
      <c r="CV164">
        <v>1.0489999999999999</v>
      </c>
      <c r="CY164" s="49">
        <v>44904</v>
      </c>
      <c r="CZ164" s="21" t="s">
        <v>1624</v>
      </c>
      <c r="DA164" s="140">
        <f>[1]!i_dq_close(DA$2,CY164)</f>
        <v>4364.9232000000002</v>
      </c>
      <c r="DB164">
        <v>5.3604000000000003</v>
      </c>
      <c r="DE164" s="49">
        <v>44890</v>
      </c>
      <c r="DF164" s="21" t="s">
        <v>1630</v>
      </c>
      <c r="DG164" s="140">
        <f>[1]!i_dq_close(DG$2,DE164)</f>
        <v>4164.7946000000002</v>
      </c>
      <c r="DH164">
        <v>3.282</v>
      </c>
      <c r="DK164" s="49">
        <v>44889</v>
      </c>
      <c r="DL164" s="21" t="s">
        <v>1630</v>
      </c>
      <c r="DM164" s="140">
        <f>[1]!i_dq_close(DM$2,DK164)</f>
        <v>4155.0478999999996</v>
      </c>
      <c r="DN164">
        <v>3.0203000000000002</v>
      </c>
      <c r="DQ164" s="49">
        <v>44887</v>
      </c>
      <c r="DR164" s="21" t="s">
        <v>1630</v>
      </c>
      <c r="DS164" s="140">
        <f>[1]!i_dq_close(DS$2,DQ164)</f>
        <v>397.88330000000002</v>
      </c>
      <c r="DT164">
        <v>1.9515</v>
      </c>
      <c r="DW164" s="49">
        <v>44883</v>
      </c>
      <c r="DX164" s="21" t="s">
        <v>1630</v>
      </c>
      <c r="DY164" s="140">
        <f>[1]!i_dq_close(DY$2,DW164)</f>
        <v>17992.54</v>
      </c>
      <c r="DZ164">
        <v>2.1070000000000002</v>
      </c>
      <c r="EC164" s="49">
        <v>44858</v>
      </c>
      <c r="ED164" s="21" t="s">
        <v>1621</v>
      </c>
      <c r="EE164" s="140">
        <f>[1]!i_dq_close(EE$2,EC164)</f>
        <v>4014.5981000000002</v>
      </c>
      <c r="EF164">
        <v>1.234</v>
      </c>
      <c r="EI164" s="49">
        <v>44830</v>
      </c>
      <c r="EJ164" s="21" t="s">
        <v>1622</v>
      </c>
      <c r="EK164" s="140">
        <f>[1]!i_dq_close(EK$2,EI164)</f>
        <v>17855.14</v>
      </c>
      <c r="EL164">
        <v>1.7969999999999999</v>
      </c>
      <c r="EO164" s="49">
        <v>44798</v>
      </c>
      <c r="EP164" s="28" t="s">
        <v>1623</v>
      </c>
      <c r="EQ164" s="140">
        <f>[1]!i_dq_close(EQ$2,EO164)</f>
        <v>4484.4516999999996</v>
      </c>
      <c r="ER164">
        <v>1.109</v>
      </c>
      <c r="EU164" s="49">
        <v>44790</v>
      </c>
      <c r="EV164" s="28" t="s">
        <v>1623</v>
      </c>
      <c r="EW164" s="140">
        <f>[1]!i_dq_close(EW$2,EU164)</f>
        <v>4597.0513000000001</v>
      </c>
      <c r="EX164">
        <v>1.0785</v>
      </c>
      <c r="FA164" s="49">
        <v>44788</v>
      </c>
      <c r="FB164" s="28" t="s">
        <v>1623</v>
      </c>
      <c r="FC164" s="140">
        <f>[1]!i_dq_close(FC$2,FA164)</f>
        <v>4562.5023000000001</v>
      </c>
      <c r="FD164">
        <v>1.0089999999999999</v>
      </c>
      <c r="FG164" s="49">
        <v>44783</v>
      </c>
      <c r="FH164" s="28" t="s">
        <v>1623</v>
      </c>
      <c r="FI164" s="140">
        <f>[1]!i_dq_close(FI$2,FG164)</f>
        <v>4479.0361000000003</v>
      </c>
      <c r="FJ164">
        <v>1.1281000000000001</v>
      </c>
      <c r="FM164" s="49">
        <v>44781</v>
      </c>
      <c r="FN164" s="28" t="s">
        <v>1623</v>
      </c>
      <c r="FO164" s="140">
        <f>[1]!i_dq_close(FO$2,FM164)</f>
        <v>4510.4988999999996</v>
      </c>
      <c r="FP164">
        <v>1.2997000000000001</v>
      </c>
      <c r="FS164" s="49">
        <v>44775</v>
      </c>
      <c r="FT164" s="28" t="s">
        <v>1623</v>
      </c>
      <c r="FU164" s="140">
        <f>[1]!i_dq_close(FU$2,FS164)</f>
        <v>421.6549</v>
      </c>
      <c r="FV164">
        <v>1.4688000000000001</v>
      </c>
      <c r="FY164" s="49">
        <v>44740</v>
      </c>
      <c r="FZ164" s="28" t="s">
        <v>571</v>
      </c>
      <c r="GA164" s="140">
        <f>[1]!i_dq_close(GA$2,FY164)</f>
        <v>4821.6458000000002</v>
      </c>
      <c r="GB164">
        <v>1.4855</v>
      </c>
      <c r="GE164" s="49">
        <v>44740</v>
      </c>
      <c r="GF164" s="28" t="s">
        <v>571</v>
      </c>
      <c r="GG164" s="140">
        <f>[1]!i_dq_close(GG$2,GE164)</f>
        <v>3058.2714999999998</v>
      </c>
      <c r="GH164">
        <v>0.92659999999999998</v>
      </c>
      <c r="GK164" s="49">
        <v>44719</v>
      </c>
      <c r="GL164" s="28" t="s">
        <v>571</v>
      </c>
      <c r="GM164" s="140">
        <f>[1]!i_dq_close(GM$2,GK164)</f>
        <v>4511.3995000000004</v>
      </c>
      <c r="GN164">
        <v>5.1929999999999996</v>
      </c>
      <c r="GQ164" s="49">
        <v>44704</v>
      </c>
      <c r="GR164" s="67" t="s">
        <v>534</v>
      </c>
      <c r="GS164" s="140">
        <f>[1]!i_dq_close(GS$2,GQ164)</f>
        <v>20470.060000000001</v>
      </c>
      <c r="GT164">
        <v>0.99890000000000001</v>
      </c>
      <c r="GV164"/>
      <c r="GW164" s="49">
        <v>44704</v>
      </c>
      <c r="GX164" s="21" t="s">
        <v>534</v>
      </c>
      <c r="GY164" s="140">
        <f>[1]!i_dq_close(GY$2,GW164)</f>
        <v>4370.1094000000003</v>
      </c>
      <c r="GZ164">
        <v>2.4773999999999998</v>
      </c>
      <c r="HC164" s="49">
        <v>44693</v>
      </c>
      <c r="HD164" s="21" t="s">
        <v>353</v>
      </c>
      <c r="HE164" s="140">
        <f>[1]!i_dq_close(HE$2,HC164)</f>
        <v>4253.0835999999999</v>
      </c>
      <c r="HF164">
        <v>5.2460000000000004</v>
      </c>
      <c r="HI164" s="49">
        <v>44664</v>
      </c>
      <c r="HJ164" s="141" t="s">
        <v>351</v>
      </c>
      <c r="HK164" s="140">
        <f>[1]!i_dq_close(HK$2,HI164)</f>
        <v>21374.37</v>
      </c>
      <c r="HL164">
        <v>1.002</v>
      </c>
      <c r="HO164" s="49">
        <v>44610</v>
      </c>
      <c r="HP164" s="67" t="s">
        <v>348</v>
      </c>
      <c r="HQ164" s="140">
        <f>[1]!i_dq_close(HQ$2,HO164)</f>
        <v>5012.2416999999996</v>
      </c>
      <c r="HR164">
        <v>1.3349</v>
      </c>
      <c r="HS164" s="33"/>
      <c r="HU164" s="49"/>
      <c r="HV164" s="67"/>
      <c r="HW164" s="140"/>
      <c r="HY164" s="33"/>
      <c r="IA164" s="49"/>
      <c r="IB164" s="67"/>
      <c r="IC164" s="140"/>
      <c r="IE164" s="33"/>
      <c r="IG164" s="49"/>
      <c r="IH164" s="67"/>
      <c r="II164" s="140"/>
      <c r="IK164" s="33"/>
      <c r="IM164" s="49"/>
      <c r="IN164" s="67"/>
      <c r="IO164" s="140"/>
      <c r="IQ164" s="33"/>
      <c r="IS164" s="49"/>
      <c r="IT164" s="67"/>
      <c r="IU164" s="140"/>
      <c r="IW164" s="33"/>
      <c r="IY164" s="49"/>
      <c r="IZ164" s="67"/>
      <c r="JA164" s="140"/>
      <c r="JC164" s="33"/>
      <c r="JE164" s="49"/>
      <c r="JF164" s="67"/>
      <c r="JG164" s="140"/>
      <c r="JI164" s="33"/>
    </row>
    <row r="165" spans="1:269">
      <c r="A165" s="52">
        <v>44097</v>
      </c>
      <c r="B165" s="52" t="s">
        <v>340</v>
      </c>
      <c r="C165" s="262">
        <f>[1]!i_dq_close(C$2,A165)</f>
        <v>4938.4796999999999</v>
      </c>
      <c r="D165" s="263">
        <v>1.4430000000000001</v>
      </c>
      <c r="E165" s="263"/>
      <c r="G165" s="49">
        <v>44764</v>
      </c>
      <c r="H165" s="28" t="s">
        <v>638</v>
      </c>
      <c r="I165" s="140">
        <f>[1]!i_dq_close(I$2,G165)</f>
        <v>0</v>
      </c>
      <c r="J165">
        <v>0.95799999999999996</v>
      </c>
      <c r="CG165" s="49">
        <v>44942</v>
      </c>
      <c r="CH165" s="21" t="s">
        <v>1626</v>
      </c>
      <c r="CI165" s="140">
        <f>[1]!i_dq_close(CI$2,CG165)</f>
        <v>4465.9520000000002</v>
      </c>
      <c r="CJ165">
        <v>1.4690000000000001</v>
      </c>
      <c r="CM165" s="49">
        <v>44930</v>
      </c>
      <c r="CN165" s="21" t="s">
        <v>1626</v>
      </c>
      <c r="CO165" s="140">
        <f>[1]!i_dq_close(CO$2,CM165)</f>
        <v>20793.11</v>
      </c>
      <c r="CP165">
        <v>1.0900000000000001</v>
      </c>
      <c r="CS165" s="49">
        <v>44911</v>
      </c>
      <c r="CT165" s="21" t="s">
        <v>1624</v>
      </c>
      <c r="CU165" s="140">
        <f>[1]!i_dq_close(CU$2,CS165)</f>
        <v>396.3888</v>
      </c>
      <c r="CV165">
        <v>1.038</v>
      </c>
      <c r="CY165" s="49">
        <v>44907</v>
      </c>
      <c r="CZ165" s="21" t="s">
        <v>1624</v>
      </c>
      <c r="DA165" s="140">
        <f>[1]!i_dq_close(DA$2,CY165)</f>
        <v>4321.8283000000001</v>
      </c>
      <c r="DB165">
        <v>5.3216000000000001</v>
      </c>
      <c r="DE165" s="49">
        <v>44893</v>
      </c>
      <c r="DF165" s="21" t="s">
        <v>1630</v>
      </c>
      <c r="DG165" s="140">
        <f>[1]!i_dq_close(DG$2,DE165)</f>
        <v>4124.2883000000002</v>
      </c>
      <c r="DH165">
        <v>3.2719999999999998</v>
      </c>
      <c r="DK165" s="49">
        <v>44890</v>
      </c>
      <c r="DL165" s="21" t="s">
        <v>1630</v>
      </c>
      <c r="DM165" s="140">
        <f>[1]!i_dq_close(DM$2,DK165)</f>
        <v>4164.7946000000002</v>
      </c>
      <c r="DN165">
        <v>3.0196999999999998</v>
      </c>
      <c r="DQ165" s="49">
        <v>44888</v>
      </c>
      <c r="DR165" s="21" t="s">
        <v>1630</v>
      </c>
      <c r="DS165" s="140">
        <f>[1]!i_dq_close(DS$2,DQ165)</f>
        <v>398.34660000000002</v>
      </c>
      <c r="DT165">
        <v>1.9513</v>
      </c>
      <c r="DW165" s="49">
        <v>44886</v>
      </c>
      <c r="DX165" s="21" t="s">
        <v>1630</v>
      </c>
      <c r="DY165" s="140">
        <f>[1]!i_dq_close(DY$2,DW165)</f>
        <v>17655.91</v>
      </c>
      <c r="DZ165">
        <v>2.0880000000000001</v>
      </c>
      <c r="EC165" s="49">
        <v>44859</v>
      </c>
      <c r="ED165" s="21" t="s">
        <v>1621</v>
      </c>
      <c r="EE165" s="140">
        <f>[1]!i_dq_close(EE$2,EC165)</f>
        <v>4004.9411</v>
      </c>
      <c r="EF165">
        <v>1.2350000000000001</v>
      </c>
      <c r="EI165" s="49">
        <v>44831</v>
      </c>
      <c r="EJ165" s="21" t="s">
        <v>1622</v>
      </c>
      <c r="EK165" s="140">
        <f>[1]!i_dq_close(EK$2,EI165)</f>
        <v>17860.310000000001</v>
      </c>
      <c r="EL165">
        <v>1.8169999999999999</v>
      </c>
      <c r="EO165" s="49">
        <v>44799</v>
      </c>
      <c r="EP165" s="28" t="s">
        <v>1623</v>
      </c>
      <c r="EQ165" s="140">
        <f>[1]!i_dq_close(EQ$2,EO165)</f>
        <v>4473.0267999999996</v>
      </c>
      <c r="ER165">
        <v>1.097</v>
      </c>
      <c r="EU165" s="49">
        <v>44791</v>
      </c>
      <c r="EV165" s="28" t="s">
        <v>1623</v>
      </c>
      <c r="EW165" s="140">
        <f>[1]!i_dq_close(EW$2,EU165)</f>
        <v>4562.5783000000001</v>
      </c>
      <c r="EX165">
        <v>1.1039000000000001</v>
      </c>
      <c r="FA165" s="49">
        <v>44789</v>
      </c>
      <c r="FB165" s="28" t="s">
        <v>1623</v>
      </c>
      <c r="FC165" s="140">
        <f>[1]!i_dq_close(FC$2,FA165)</f>
        <v>4560.0877</v>
      </c>
      <c r="FD165">
        <v>1.0169999999999999</v>
      </c>
      <c r="FG165" s="49">
        <v>44784</v>
      </c>
      <c r="FH165" s="28" t="s">
        <v>1623</v>
      </c>
      <c r="FI165" s="140">
        <f>[1]!i_dq_close(FI$2,FG165)</f>
        <v>4568.3040000000001</v>
      </c>
      <c r="FJ165">
        <v>1.1252</v>
      </c>
      <c r="FM165" s="49">
        <v>44782</v>
      </c>
      <c r="FN165" s="28" t="s">
        <v>1623</v>
      </c>
      <c r="FO165" s="140">
        <f>[1]!i_dq_close(FO$2,FM165)</f>
        <v>4520.4802</v>
      </c>
      <c r="FP165">
        <v>1.3030999999999999</v>
      </c>
      <c r="FS165" s="49">
        <v>44776</v>
      </c>
      <c r="FT165" s="28" t="s">
        <v>1623</v>
      </c>
      <c r="FU165" s="140">
        <f>[1]!i_dq_close(FU$2,FS165)</f>
        <v>419.6601</v>
      </c>
      <c r="FV165">
        <v>1.4406000000000001</v>
      </c>
      <c r="FY165" s="49">
        <v>44741</v>
      </c>
      <c r="FZ165" s="28" t="s">
        <v>571</v>
      </c>
      <c r="GA165" s="140">
        <f>[1]!i_dq_close(GA$2,FY165)</f>
        <v>4742.5883999999996</v>
      </c>
      <c r="GB165">
        <v>1.4802999999999999</v>
      </c>
      <c r="GE165" s="49">
        <v>44741</v>
      </c>
      <c r="GF165" s="28" t="s">
        <v>571</v>
      </c>
      <c r="GG165" s="140">
        <f>[1]!i_dq_close(GG$2,GE165)</f>
        <v>3042.9551000000001</v>
      </c>
      <c r="GH165">
        <v>0.9214</v>
      </c>
      <c r="GK165" s="49">
        <v>44720</v>
      </c>
      <c r="GL165" s="28" t="s">
        <v>571</v>
      </c>
      <c r="GM165" s="140">
        <f>[1]!i_dq_close(GM$2,GK165)</f>
        <v>4550.2753000000002</v>
      </c>
      <c r="GN165">
        <v>5.1959999999999997</v>
      </c>
      <c r="GQ165" s="49">
        <v>44705</v>
      </c>
      <c r="GR165" s="67" t="s">
        <v>534</v>
      </c>
      <c r="GS165" s="140">
        <f>[1]!i_dq_close(GS$2,GQ165)</f>
        <v>20112.099999999999</v>
      </c>
      <c r="GT165">
        <v>0.98080000000000001</v>
      </c>
      <c r="GV165"/>
      <c r="GW165" s="49">
        <v>44705</v>
      </c>
      <c r="GX165" s="21" t="s">
        <v>534</v>
      </c>
      <c r="GY165" s="140">
        <f>[1]!i_dq_close(GY$2,GW165)</f>
        <v>4253.8715000000002</v>
      </c>
      <c r="GZ165">
        <v>2.4342999999999999</v>
      </c>
      <c r="HC165" s="49">
        <v>44694</v>
      </c>
      <c r="HD165" s="21" t="s">
        <v>353</v>
      </c>
      <c r="HE165" s="140">
        <f>[1]!i_dq_close(HE$2,HC165)</f>
        <v>4286.9710999999998</v>
      </c>
      <c r="HF165">
        <v>5.2670000000000003</v>
      </c>
      <c r="HI165" s="49">
        <v>44665</v>
      </c>
      <c r="HJ165" s="141" t="s">
        <v>351</v>
      </c>
      <c r="HK165" s="140">
        <f>[1]!i_dq_close(HK$2,HI165)</f>
        <v>21518.080000000002</v>
      </c>
      <c r="HL165">
        <v>1.018</v>
      </c>
      <c r="HO165" s="49">
        <v>44613</v>
      </c>
      <c r="HP165" s="67" t="s">
        <v>348</v>
      </c>
      <c r="HQ165" s="140">
        <f>[1]!i_dq_close(HQ$2,HO165)</f>
        <v>5003.9387999999999</v>
      </c>
      <c r="HR165">
        <v>1.3268</v>
      </c>
      <c r="HS165" s="33"/>
      <c r="HU165" s="49"/>
      <c r="HV165" s="67"/>
      <c r="HW165" s="140"/>
      <c r="HY165" s="33"/>
      <c r="IA165" s="49"/>
      <c r="IB165" s="67"/>
      <c r="IC165" s="140"/>
      <c r="IE165" s="33"/>
      <c r="IG165" s="49"/>
      <c r="IH165" s="67"/>
      <c r="II165" s="140"/>
      <c r="IK165" s="33"/>
      <c r="IM165" s="49"/>
      <c r="IN165" s="67"/>
      <c r="IO165" s="140"/>
      <c r="IQ165" s="33"/>
      <c r="IS165" s="49"/>
      <c r="IT165" s="67"/>
      <c r="IU165" s="140"/>
      <c r="IW165" s="33"/>
      <c r="IY165" s="49"/>
      <c r="IZ165" s="67"/>
      <c r="JA165" s="140"/>
      <c r="JC165" s="33"/>
      <c r="JE165" s="49"/>
      <c r="JF165" s="67"/>
      <c r="JG165" s="140"/>
      <c r="JI165" s="33"/>
    </row>
    <row r="166" spans="1:269">
      <c r="A166" s="52">
        <v>44098</v>
      </c>
      <c r="B166" s="52" t="s">
        <v>340</v>
      </c>
      <c r="C166" s="262">
        <f>[1]!i_dq_close(C$2,A166)</f>
        <v>4839.0438999999997</v>
      </c>
      <c r="D166" s="263">
        <v>1.427</v>
      </c>
      <c r="E166" s="263"/>
      <c r="G166" s="49">
        <v>44767</v>
      </c>
      <c r="H166" s="28" t="s">
        <v>638</v>
      </c>
      <c r="I166" s="140">
        <f>[1]!i_dq_close(I$2,G166)</f>
        <v>0</v>
      </c>
      <c r="J166">
        <v>0.93899999999999995</v>
      </c>
      <c r="CG166" s="49">
        <v>44943</v>
      </c>
      <c r="CH166" s="21" t="s">
        <v>1626</v>
      </c>
      <c r="CI166" s="140">
        <f>[1]!i_dq_close(CI$2,CG166)</f>
        <v>4466.5456000000004</v>
      </c>
      <c r="CJ166">
        <v>1.4588000000000001</v>
      </c>
      <c r="CM166" s="49">
        <v>44931</v>
      </c>
      <c r="CN166" s="21" t="s">
        <v>1626</v>
      </c>
      <c r="CO166" s="140">
        <f>[1]!i_dq_close(CO$2,CM166)</f>
        <v>21052.17</v>
      </c>
      <c r="CP166">
        <v>1.087</v>
      </c>
      <c r="CS166" s="49">
        <v>44914</v>
      </c>
      <c r="CT166" s="21" t="s">
        <v>1624</v>
      </c>
      <c r="CU166" s="140">
        <f>[1]!i_dq_close(CU$2,CS166)</f>
        <v>392.92009999999999</v>
      </c>
      <c r="CV166">
        <v>1.028</v>
      </c>
      <c r="CY166" s="49">
        <v>44908</v>
      </c>
      <c r="CZ166" s="21" t="s">
        <v>1624</v>
      </c>
      <c r="DA166" s="140">
        <f>[1]!i_dq_close(DA$2,CY166)</f>
        <v>4309.5028000000002</v>
      </c>
      <c r="DB166">
        <v>5.3624999999999998</v>
      </c>
      <c r="DE166" s="49">
        <v>44894</v>
      </c>
      <c r="DF166" s="21" t="s">
        <v>1630</v>
      </c>
      <c r="DG166" s="140">
        <f>[1]!i_dq_close(DG$2,DE166)</f>
        <v>4237.5962</v>
      </c>
      <c r="DH166">
        <v>3.2909999999999999</v>
      </c>
      <c r="DK166" s="49">
        <v>44893</v>
      </c>
      <c r="DL166" s="21" t="s">
        <v>1630</v>
      </c>
      <c r="DM166" s="140">
        <f>[1]!i_dq_close(DM$2,DK166)</f>
        <v>4124.2883000000002</v>
      </c>
      <c r="DN166">
        <v>3.0068999999999999</v>
      </c>
      <c r="DQ166" s="49">
        <v>44889</v>
      </c>
      <c r="DR166" s="21" t="s">
        <v>1630</v>
      </c>
      <c r="DS166" s="140">
        <f>[1]!i_dq_close(DS$2,DQ166)</f>
        <v>399.82990000000001</v>
      </c>
      <c r="DT166">
        <v>1.9582999999999999</v>
      </c>
      <c r="DW166" s="49">
        <v>44887</v>
      </c>
      <c r="DX166" s="21" t="s">
        <v>1630</v>
      </c>
      <c r="DY166" s="140">
        <f>[1]!i_dq_close(DY$2,DW166)</f>
        <v>17424.41</v>
      </c>
      <c r="DZ166">
        <v>2.1539999999999999</v>
      </c>
      <c r="EC166" s="49">
        <v>44860</v>
      </c>
      <c r="ED166" s="21" t="s">
        <v>1621</v>
      </c>
      <c r="EE166" s="140">
        <f>[1]!i_dq_close(EE$2,EC166)</f>
        <v>4047.0933</v>
      </c>
      <c r="EF166">
        <v>1.274</v>
      </c>
      <c r="EI166" s="49">
        <v>44832</v>
      </c>
      <c r="EJ166" s="21" t="s">
        <v>1622</v>
      </c>
      <c r="EK166" s="140">
        <f>[1]!i_dq_close(EK$2,EI166)</f>
        <v>17250.88</v>
      </c>
      <c r="EL166">
        <v>1.8169999999999999</v>
      </c>
      <c r="EO166" s="49">
        <v>44802</v>
      </c>
      <c r="EP166" s="28" t="s">
        <v>1623</v>
      </c>
      <c r="EQ166" s="140">
        <f>[1]!i_dq_close(EQ$2,EO166)</f>
        <v>4460.4615999999996</v>
      </c>
      <c r="ER166">
        <v>1.099</v>
      </c>
      <c r="EU166" s="49">
        <v>44792</v>
      </c>
      <c r="EV166" s="28" t="s">
        <v>1623</v>
      </c>
      <c r="EW166" s="140">
        <f>[1]!i_dq_close(EW$2,EU166)</f>
        <v>4525.1674999999996</v>
      </c>
      <c r="EX166">
        <v>1.0643</v>
      </c>
      <c r="FA166" s="49">
        <v>44790</v>
      </c>
      <c r="FB166" s="28" t="s">
        <v>1623</v>
      </c>
      <c r="FC166" s="140">
        <f>[1]!i_dq_close(FC$2,FA166)</f>
        <v>4597.0513000000001</v>
      </c>
      <c r="FD166">
        <v>1.0089999999999999</v>
      </c>
      <c r="FG166" s="49">
        <v>44785</v>
      </c>
      <c r="FH166" s="28" t="s">
        <v>1623</v>
      </c>
      <c r="FI166" s="140">
        <f>[1]!i_dq_close(FI$2,FG166)</f>
        <v>4563.0582000000004</v>
      </c>
      <c r="FJ166">
        <v>1.1162000000000001</v>
      </c>
      <c r="FM166" s="49">
        <v>44783</v>
      </c>
      <c r="FN166" s="28" t="s">
        <v>1623</v>
      </c>
      <c r="FO166" s="140">
        <f>[1]!i_dq_close(FO$2,FM166)</f>
        <v>4479.0361000000003</v>
      </c>
      <c r="FP166">
        <v>1.3193999999999999</v>
      </c>
      <c r="FS166" s="49">
        <v>44777</v>
      </c>
      <c r="FT166" s="28" t="s">
        <v>1623</v>
      </c>
      <c r="FU166" s="140">
        <f>[1]!i_dq_close(FU$2,FS166)</f>
        <v>420.44099999999997</v>
      </c>
      <c r="FV166">
        <v>1.4374</v>
      </c>
      <c r="FY166" s="49">
        <v>44742</v>
      </c>
      <c r="FZ166" s="28" t="s">
        <v>571</v>
      </c>
      <c r="GA166" s="140">
        <f>[1]!i_dq_close(GA$2,FY166)</f>
        <v>4808.7305999999999</v>
      </c>
      <c r="GB166">
        <v>1.4870000000000001</v>
      </c>
      <c r="GE166" s="49">
        <v>44742</v>
      </c>
      <c r="GF166" s="28" t="s">
        <v>571</v>
      </c>
      <c r="GG166" s="140">
        <f>[1]!i_dq_close(GG$2,GE166)</f>
        <v>3059.3751999999999</v>
      </c>
      <c r="GH166">
        <v>0.9254</v>
      </c>
      <c r="GK166" s="49">
        <v>44721</v>
      </c>
      <c r="GL166" s="28" t="s">
        <v>571</v>
      </c>
      <c r="GM166" s="140">
        <f>[1]!i_dq_close(GM$2,GK166)</f>
        <v>4498.8330999999998</v>
      </c>
      <c r="GN166">
        <v>5.2039999999999997</v>
      </c>
      <c r="GQ166" s="49">
        <v>44706</v>
      </c>
      <c r="GR166" s="67" t="s">
        <v>534</v>
      </c>
      <c r="GS166" s="140">
        <f>[1]!i_dq_close(GS$2,GQ166)</f>
        <v>20171.27</v>
      </c>
      <c r="GT166">
        <v>0.9899</v>
      </c>
      <c r="GV166"/>
      <c r="GW166" s="49">
        <v>44706</v>
      </c>
      <c r="GX166" s="21" t="s">
        <v>534</v>
      </c>
      <c r="GY166" s="140">
        <f>[1]!i_dq_close(GY$2,GW166)</f>
        <v>4290.7759999999998</v>
      </c>
      <c r="GZ166">
        <v>2.4499</v>
      </c>
      <c r="HC166" s="49">
        <v>44697</v>
      </c>
      <c r="HD166" s="21" t="s">
        <v>353</v>
      </c>
      <c r="HE166" s="140">
        <f>[1]!i_dq_close(HE$2,HC166)</f>
        <v>4259.6260000000002</v>
      </c>
      <c r="HF166">
        <v>5.23</v>
      </c>
      <c r="HI166" s="49">
        <v>44666</v>
      </c>
      <c r="HJ166" s="141" t="s">
        <v>351</v>
      </c>
      <c r="HK166" s="140">
        <f>[1]!i_dq_close(HK$2,HI166)</f>
        <v>21518.080000000002</v>
      </c>
      <c r="HL166">
        <v>1.016</v>
      </c>
      <c r="HO166" s="49">
        <v>44614</v>
      </c>
      <c r="HP166" s="67" t="s">
        <v>348</v>
      </c>
      <c r="HQ166" s="140">
        <f>[1]!i_dq_close(HQ$2,HO166)</f>
        <v>4940.1639999999998</v>
      </c>
      <c r="HR166">
        <v>1.3127</v>
      </c>
      <c r="HS166" s="33"/>
      <c r="HU166" s="49"/>
      <c r="HV166" s="67"/>
      <c r="HW166" s="140"/>
      <c r="HY166" s="33"/>
      <c r="IA166" s="49"/>
      <c r="IB166" s="67"/>
      <c r="IC166" s="140"/>
      <c r="IE166" s="33"/>
      <c r="IG166" s="49"/>
      <c r="IH166" s="67"/>
      <c r="II166" s="140"/>
      <c r="IK166" s="33"/>
      <c r="IM166" s="49"/>
      <c r="IN166" s="67"/>
      <c r="IO166" s="140"/>
      <c r="IQ166" s="33"/>
      <c r="IS166" s="49"/>
      <c r="IT166" s="67"/>
      <c r="IU166" s="140"/>
      <c r="IW166" s="33"/>
      <c r="IY166" s="49"/>
      <c r="IZ166" s="67"/>
      <c r="JA166" s="140"/>
      <c r="JC166" s="33"/>
      <c r="JE166" s="49"/>
      <c r="JF166" s="67"/>
      <c r="JG166" s="140"/>
      <c r="JI166" s="33"/>
    </row>
    <row r="167" spans="1:269">
      <c r="A167" s="52">
        <v>44099</v>
      </c>
      <c r="B167" s="52" t="s">
        <v>340</v>
      </c>
      <c r="C167" s="262">
        <f>[1]!i_dq_close(C$2,A167)</f>
        <v>4843.1531000000004</v>
      </c>
      <c r="D167" s="263">
        <v>1.431</v>
      </c>
      <c r="E167" s="263"/>
      <c r="G167" s="49">
        <v>44768</v>
      </c>
      <c r="H167" s="28" t="s">
        <v>638</v>
      </c>
      <c r="I167" s="140">
        <f>[1]!i_dq_close(I$2,G167)</f>
        <v>0</v>
      </c>
      <c r="J167">
        <v>0.95</v>
      </c>
      <c r="CG167" s="49">
        <v>44944</v>
      </c>
      <c r="CH167" s="21" t="s">
        <v>1626</v>
      </c>
      <c r="CI167" s="140">
        <f>[1]!i_dq_close(CI$2,CG167)</f>
        <v>4464.3689999999997</v>
      </c>
      <c r="CJ167">
        <v>1.4624999999999999</v>
      </c>
      <c r="CM167" s="49">
        <v>44932</v>
      </c>
      <c r="CN167" s="21" t="s">
        <v>1626</v>
      </c>
      <c r="CO167" s="140">
        <f>[1]!i_dq_close(CO$2,CM167)</f>
        <v>20991.64</v>
      </c>
      <c r="CP167">
        <v>1.087</v>
      </c>
      <c r="CS167" s="49">
        <v>44915</v>
      </c>
      <c r="CT167" s="21" t="s">
        <v>1624</v>
      </c>
      <c r="CU167" s="140">
        <f>[1]!i_dq_close(CU$2,CS167)</f>
        <v>391.23340000000002</v>
      </c>
      <c r="CV167">
        <v>1.028</v>
      </c>
      <c r="CY167" s="49">
        <v>44909</v>
      </c>
      <c r="CZ167" s="21" t="s">
        <v>1624</v>
      </c>
      <c r="DA167" s="140">
        <f>[1]!i_dq_close(DA$2,CY167)</f>
        <v>4312.3441999999995</v>
      </c>
      <c r="DB167">
        <v>5.3689999999999998</v>
      </c>
      <c r="DE167" s="49">
        <v>44895</v>
      </c>
      <c r="DF167" s="21" t="s">
        <v>1630</v>
      </c>
      <c r="DG167" s="140">
        <f>[1]!i_dq_close(DG$2,DE167)</f>
        <v>4239.9952000000003</v>
      </c>
      <c r="DH167">
        <v>3.2890000000000001</v>
      </c>
      <c r="DK167" s="49">
        <v>44894</v>
      </c>
      <c r="DL167" s="21" t="s">
        <v>1630</v>
      </c>
      <c r="DM167" s="140">
        <f>[1]!i_dq_close(DM$2,DK167)</f>
        <v>4237.5962</v>
      </c>
      <c r="DN167">
        <v>3.0243000000000002</v>
      </c>
      <c r="DQ167" s="49">
        <v>44890</v>
      </c>
      <c r="DR167" s="21" t="s">
        <v>1630</v>
      </c>
      <c r="DS167" s="140">
        <f>[1]!i_dq_close(DS$2,DQ167)</f>
        <v>400.65460000000002</v>
      </c>
      <c r="DT167">
        <v>1.9510000000000001</v>
      </c>
      <c r="DW167" s="49">
        <v>44888</v>
      </c>
      <c r="DX167" s="21" t="s">
        <v>1630</v>
      </c>
      <c r="DY167" s="140">
        <f>[1]!i_dq_close(DY$2,DW167)</f>
        <v>17523.810000000001</v>
      </c>
      <c r="DZ167">
        <v>2.1779999999999999</v>
      </c>
      <c r="EC167" s="49">
        <v>44861</v>
      </c>
      <c r="ED167" s="21" t="s">
        <v>1621</v>
      </c>
      <c r="EE167" s="140">
        <f>[1]!i_dq_close(EE$2,EC167)</f>
        <v>4024.5419999999999</v>
      </c>
      <c r="EF167">
        <v>1.2589999999999999</v>
      </c>
      <c r="EI167" s="49">
        <v>44833</v>
      </c>
      <c r="EJ167" s="21" t="s">
        <v>1622</v>
      </c>
      <c r="EK167" s="140">
        <f>[1]!i_dq_close(EK$2,EI167)</f>
        <v>17165.87</v>
      </c>
      <c r="EL167">
        <v>1.768</v>
      </c>
      <c r="EO167" s="49">
        <v>44803</v>
      </c>
      <c r="EP167" s="28" t="s">
        <v>1623</v>
      </c>
      <c r="EQ167" s="140">
        <f>[1]!i_dq_close(EQ$2,EO167)</f>
        <v>4444.9031999999997</v>
      </c>
      <c r="ER167">
        <v>1.0840000000000001</v>
      </c>
      <c r="EU167" s="49">
        <v>44795</v>
      </c>
      <c r="EV167" s="28" t="s">
        <v>1623</v>
      </c>
      <c r="EW167" s="140">
        <f>[1]!i_dq_close(EW$2,EU167)</f>
        <v>4564.3263999999999</v>
      </c>
      <c r="EX167">
        <v>1.0642</v>
      </c>
      <c r="FA167" s="49">
        <v>44791</v>
      </c>
      <c r="FB167" s="28" t="s">
        <v>1623</v>
      </c>
      <c r="FC167" s="140">
        <f>[1]!i_dq_close(FC$2,FA167)</f>
        <v>4562.5783000000001</v>
      </c>
      <c r="FD167">
        <v>1.016</v>
      </c>
      <c r="FG167" s="49">
        <v>44788</v>
      </c>
      <c r="FH167" s="28" t="s">
        <v>1623</v>
      </c>
      <c r="FI167" s="140">
        <f>[1]!i_dq_close(FI$2,FG167)</f>
        <v>4562.5023000000001</v>
      </c>
      <c r="FJ167">
        <v>1.1217999999999999</v>
      </c>
      <c r="FM167" s="49">
        <v>44784</v>
      </c>
      <c r="FN167" s="28" t="s">
        <v>1623</v>
      </c>
      <c r="FO167" s="140">
        <f>[1]!i_dq_close(FO$2,FM167)</f>
        <v>4568.3040000000001</v>
      </c>
      <c r="FP167">
        <v>1.3328</v>
      </c>
      <c r="FS167" s="49">
        <v>44778</v>
      </c>
      <c r="FT167" s="28" t="s">
        <v>1623</v>
      </c>
      <c r="FU167" s="140">
        <f>[1]!i_dq_close(FU$2,FS167)</f>
        <v>421.50389999999999</v>
      </c>
      <c r="FV167">
        <v>1.4320999999999999</v>
      </c>
      <c r="FY167" s="49">
        <v>44743</v>
      </c>
      <c r="FZ167" s="28" t="s">
        <v>639</v>
      </c>
      <c r="GA167" s="140">
        <f>[1]!i_dq_close(GA$2,FY167)</f>
        <v>4791.0388999999996</v>
      </c>
      <c r="GB167">
        <v>1.4829000000000001</v>
      </c>
      <c r="GE167" s="49">
        <v>44743</v>
      </c>
      <c r="GF167" s="28" t="s">
        <v>639</v>
      </c>
      <c r="GG167" s="140">
        <f>[1]!i_dq_close(GG$2,GE167)</f>
        <v>3055.3915000000002</v>
      </c>
      <c r="GH167">
        <v>0.93069999999999997</v>
      </c>
      <c r="GK167" s="49">
        <v>44722</v>
      </c>
      <c r="GL167" s="28" t="s">
        <v>571</v>
      </c>
      <c r="GM167" s="140">
        <f>[1]!i_dq_close(GM$2,GK167)</f>
        <v>4569.9165000000003</v>
      </c>
      <c r="GN167">
        <v>5.2140000000000004</v>
      </c>
      <c r="GQ167" s="49">
        <v>44707</v>
      </c>
      <c r="GR167" s="67" t="s">
        <v>534</v>
      </c>
      <c r="GS167" s="140">
        <f>[1]!i_dq_close(GS$2,GQ167)</f>
        <v>20116.2</v>
      </c>
      <c r="GT167">
        <v>0.99099999999999999</v>
      </c>
      <c r="GV167"/>
      <c r="GW167" s="49">
        <v>44707</v>
      </c>
      <c r="GX167" s="21" t="s">
        <v>534</v>
      </c>
      <c r="GY167" s="140">
        <f>[1]!i_dq_close(GY$2,GW167)</f>
        <v>4310.6010999999999</v>
      </c>
      <c r="GZ167">
        <v>2.4607000000000001</v>
      </c>
      <c r="HC167" s="49">
        <v>44698</v>
      </c>
      <c r="HD167" s="21" t="s">
        <v>353</v>
      </c>
      <c r="HE167" s="140">
        <f>[1]!i_dq_close(HE$2,HC167)</f>
        <v>4304.5832</v>
      </c>
      <c r="HF167">
        <v>5.306</v>
      </c>
      <c r="HI167" s="49">
        <v>44669</v>
      </c>
      <c r="HJ167" s="141" t="s">
        <v>351</v>
      </c>
      <c r="HK167" s="140">
        <f>[1]!i_dq_close(HK$2,HI167)</f>
        <v>21518.080000000002</v>
      </c>
      <c r="HL167">
        <v>1.0149999999999999</v>
      </c>
      <c r="HO167" s="49">
        <v>44615</v>
      </c>
      <c r="HP167" s="67" t="s">
        <v>348</v>
      </c>
      <c r="HQ167" s="140">
        <f>[1]!i_dq_close(HQ$2,HO167)</f>
        <v>4998.2251999999999</v>
      </c>
      <c r="HR167">
        <v>1.3230999999999999</v>
      </c>
      <c r="HS167" s="33"/>
      <c r="HU167" s="49"/>
      <c r="HV167" s="67"/>
      <c r="HW167" s="140"/>
      <c r="HY167" s="33"/>
      <c r="IA167" s="49"/>
      <c r="IB167" s="67"/>
      <c r="IC167" s="140"/>
      <c r="IE167" s="33"/>
      <c r="IG167" s="49"/>
      <c r="IH167" s="67"/>
      <c r="II167" s="140"/>
      <c r="IK167" s="33"/>
      <c r="IM167" s="49"/>
      <c r="IN167" s="67"/>
      <c r="IO167" s="140"/>
      <c r="IQ167" s="33"/>
      <c r="IS167" s="49"/>
      <c r="IT167" s="67"/>
      <c r="IU167" s="140"/>
      <c r="IW167" s="33"/>
      <c r="IY167" s="49"/>
      <c r="IZ167" s="67"/>
      <c r="JA167" s="140"/>
      <c r="JC167" s="33"/>
      <c r="JE167" s="49"/>
      <c r="JF167" s="67"/>
      <c r="JG167" s="140"/>
      <c r="JI167" s="33"/>
    </row>
    <row r="168" spans="1:269">
      <c r="A168" s="52">
        <v>44102</v>
      </c>
      <c r="B168" s="52" t="s">
        <v>340</v>
      </c>
      <c r="C168" s="262">
        <f>[1]!i_dq_close(C$2,A168)</f>
        <v>4841.6261000000004</v>
      </c>
      <c r="D168" s="263">
        <v>1.44</v>
      </c>
      <c r="E168" s="263"/>
      <c r="G168" s="49">
        <v>44769</v>
      </c>
      <c r="H168" s="28" t="s">
        <v>638</v>
      </c>
      <c r="I168" s="140">
        <f>[1]!i_dq_close(I$2,G168)</f>
        <v>0</v>
      </c>
      <c r="J168">
        <v>0.96699999999999997</v>
      </c>
      <c r="CG168" s="49">
        <v>44945</v>
      </c>
      <c r="CH168" s="21" t="s">
        <v>1626</v>
      </c>
      <c r="CI168" s="140">
        <f>[1]!i_dq_close(CI$2,CG168)</f>
        <v>4494.8031000000001</v>
      </c>
      <c r="CJ168">
        <v>1.4766999999999999</v>
      </c>
      <c r="CM168" s="49">
        <v>44935</v>
      </c>
      <c r="CN168" s="21" t="s">
        <v>1626</v>
      </c>
      <c r="CO168" s="140">
        <f>[1]!i_dq_close(CO$2,CM168)</f>
        <v>21388.34</v>
      </c>
      <c r="CP168">
        <v>1.0940000000000001</v>
      </c>
      <c r="CS168" s="49">
        <v>44916</v>
      </c>
      <c r="CT168" s="21" t="s">
        <v>1624</v>
      </c>
      <c r="CU168" s="140">
        <f>[1]!i_dq_close(CU$2,CS168)</f>
        <v>391.12060000000002</v>
      </c>
      <c r="CV168">
        <v>1.026</v>
      </c>
      <c r="CY168" s="49">
        <v>44910</v>
      </c>
      <c r="CZ168" s="21" t="s">
        <v>1624</v>
      </c>
      <c r="DA168" s="140">
        <f>[1]!i_dq_close(DA$2,CY168)</f>
        <v>4311.0010000000002</v>
      </c>
      <c r="DB168">
        <v>5.3619000000000003</v>
      </c>
      <c r="DE168" s="49">
        <v>44896</v>
      </c>
      <c r="DF168" s="21" t="s">
        <v>336</v>
      </c>
      <c r="DG168" s="140">
        <f>[1]!i_dq_close(DG$2,DE168)</f>
        <v>4279.3801999999996</v>
      </c>
      <c r="DH168">
        <v>3.3159999999999998</v>
      </c>
      <c r="DK168" s="49">
        <v>44895</v>
      </c>
      <c r="DL168" s="21" t="s">
        <v>1630</v>
      </c>
      <c r="DM168" s="140">
        <f>[1]!i_dq_close(DM$2,DK168)</f>
        <v>4239.9952000000003</v>
      </c>
      <c r="DN168">
        <v>3.0350000000000001</v>
      </c>
      <c r="DQ168" s="49">
        <v>44893</v>
      </c>
      <c r="DR168" s="21" t="s">
        <v>1630</v>
      </c>
      <c r="DS168" s="140">
        <f>[1]!i_dq_close(DS$2,DQ168)</f>
        <v>399.02859999999998</v>
      </c>
      <c r="DT168">
        <v>1.9420999999999999</v>
      </c>
      <c r="DW168" s="49">
        <v>44889</v>
      </c>
      <c r="DX168" s="21" t="s">
        <v>1630</v>
      </c>
      <c r="DY168" s="140">
        <f>[1]!i_dq_close(DY$2,DW168)</f>
        <v>17660.900000000001</v>
      </c>
      <c r="DZ168">
        <v>2.1819999999999999</v>
      </c>
      <c r="EC168" s="49">
        <v>44862</v>
      </c>
      <c r="ED168" s="21" t="s">
        <v>1621</v>
      </c>
      <c r="EE168" s="140">
        <f>[1]!i_dq_close(EE$2,EC168)</f>
        <v>3918.9967999999999</v>
      </c>
      <c r="EF168">
        <v>1.2230000000000001</v>
      </c>
      <c r="EI168" s="49">
        <v>44834</v>
      </c>
      <c r="EJ168" s="21" t="s">
        <v>1622</v>
      </c>
      <c r="EK168" s="140">
        <f>[1]!i_dq_close(EK$2,EI168)</f>
        <v>17222.830000000002</v>
      </c>
      <c r="EL168">
        <v>1.756</v>
      </c>
      <c r="EO168" s="49">
        <v>44804</v>
      </c>
      <c r="EP168" s="28" t="s">
        <v>1623</v>
      </c>
      <c r="EQ168" s="140">
        <f>[1]!i_dq_close(EQ$2,EO168)</f>
        <v>4424.2089999999998</v>
      </c>
      <c r="ER168">
        <v>1.0609999999999999</v>
      </c>
      <c r="EU168" s="49">
        <v>44796</v>
      </c>
      <c r="EV168" s="28" t="s">
        <v>1623</v>
      </c>
      <c r="EW168" s="140">
        <f>[1]!i_dq_close(EW$2,EU168)</f>
        <v>4546.6342000000004</v>
      </c>
      <c r="EX168">
        <v>1.0832999999999999</v>
      </c>
      <c r="FA168" s="49">
        <v>44792</v>
      </c>
      <c r="FB168" s="28" t="s">
        <v>1623</v>
      </c>
      <c r="FC168" s="140">
        <f>[1]!i_dq_close(FC$2,FA168)</f>
        <v>4525.1674999999996</v>
      </c>
      <c r="FD168">
        <v>0.99399999999999999</v>
      </c>
      <c r="FG168" s="49">
        <v>44789</v>
      </c>
      <c r="FH168" s="28" t="s">
        <v>1623</v>
      </c>
      <c r="FI168" s="140">
        <f>[1]!i_dq_close(FI$2,FG168)</f>
        <v>4560.0877</v>
      </c>
      <c r="FJ168">
        <v>1.1257999999999999</v>
      </c>
      <c r="FM168" s="49">
        <v>44785</v>
      </c>
      <c r="FN168" s="28" t="s">
        <v>1623</v>
      </c>
      <c r="FO168" s="140">
        <f>[1]!i_dq_close(FO$2,FM168)</f>
        <v>4563.0582000000004</v>
      </c>
      <c r="FP168">
        <v>1.3304</v>
      </c>
      <c r="FS168" s="49">
        <v>44781</v>
      </c>
      <c r="FT168" s="28" t="s">
        <v>1623</v>
      </c>
      <c r="FU168" s="140">
        <f>[1]!i_dq_close(FU$2,FS168)</f>
        <v>423.84750000000003</v>
      </c>
      <c r="FV168">
        <v>1.4491000000000001</v>
      </c>
      <c r="FY168" s="49">
        <v>44746</v>
      </c>
      <c r="FZ168" s="28" t="s">
        <v>639</v>
      </c>
      <c r="GA168" s="140">
        <f>[1]!i_dq_close(GA$2,FY168)</f>
        <v>4830.0244000000002</v>
      </c>
      <c r="GB168">
        <v>1.4859</v>
      </c>
      <c r="GE168" s="49">
        <v>44746</v>
      </c>
      <c r="GF168" s="28" t="s">
        <v>639</v>
      </c>
      <c r="GG168" s="140">
        <f>[1]!i_dq_close(GG$2,GE168)</f>
        <v>3060.1545000000001</v>
      </c>
      <c r="GH168">
        <v>0.94450000000000001</v>
      </c>
      <c r="GK168" s="49">
        <v>44725</v>
      </c>
      <c r="GL168" s="28" t="s">
        <v>571</v>
      </c>
      <c r="GM168" s="140">
        <f>[1]!i_dq_close(GM$2,GK168)</f>
        <v>4528.2704999999996</v>
      </c>
      <c r="GN168">
        <v>5.202</v>
      </c>
      <c r="GQ168" s="49">
        <v>44708</v>
      </c>
      <c r="GR168" s="67" t="s">
        <v>534</v>
      </c>
      <c r="GS168" s="140">
        <f>[1]!i_dq_close(GS$2,GQ168)</f>
        <v>20697.36</v>
      </c>
      <c r="GT168">
        <v>1.014</v>
      </c>
      <c r="GV168"/>
      <c r="GW168" s="49">
        <v>44708</v>
      </c>
      <c r="GX168" s="21" t="s">
        <v>534</v>
      </c>
      <c r="GY168" s="140">
        <f>[1]!i_dq_close(GY$2,GW168)</f>
        <v>4315.357</v>
      </c>
      <c r="GZ168">
        <v>2.4687999999999999</v>
      </c>
      <c r="HC168" s="49">
        <v>44699</v>
      </c>
      <c r="HD168" s="21" t="s">
        <v>353</v>
      </c>
      <c r="HE168" s="140">
        <f>[1]!i_dq_close(HE$2,HC168)</f>
        <v>4289.8078999999998</v>
      </c>
      <c r="HF168">
        <v>5.274</v>
      </c>
      <c r="HI168" s="49">
        <v>44670</v>
      </c>
      <c r="HJ168" s="141" t="s">
        <v>351</v>
      </c>
      <c r="HK168" s="140">
        <f>[1]!i_dq_close(HK$2,HI168)</f>
        <v>21027.759999999998</v>
      </c>
      <c r="HL168">
        <v>1.0109999999999999</v>
      </c>
      <c r="HO168" s="49">
        <v>44616</v>
      </c>
      <c r="HP168" s="67" t="s">
        <v>348</v>
      </c>
      <c r="HQ168" s="140">
        <f>[1]!i_dq_close(HQ$2,HO168)</f>
        <v>4899.8710000000001</v>
      </c>
      <c r="HR168">
        <v>1.3025</v>
      </c>
      <c r="HS168" s="33"/>
      <c r="HU168" s="49"/>
      <c r="HV168" s="67"/>
      <c r="HW168" s="140"/>
      <c r="HY168" s="33"/>
      <c r="IA168" s="49"/>
      <c r="IB168" s="67"/>
      <c r="IC168" s="140"/>
      <c r="IE168" s="33"/>
      <c r="IG168" s="49"/>
      <c r="IH168" s="67"/>
      <c r="II168" s="140"/>
      <c r="IK168" s="33"/>
      <c r="IM168" s="49"/>
      <c r="IN168" s="67"/>
      <c r="IO168" s="140"/>
      <c r="IQ168" s="33"/>
      <c r="IS168" s="49"/>
      <c r="IT168" s="67"/>
      <c r="IU168" s="140"/>
      <c r="IW168" s="33"/>
      <c r="IY168" s="49"/>
      <c r="IZ168" s="67"/>
      <c r="JA168" s="140"/>
      <c r="JC168" s="33"/>
      <c r="JE168" s="49"/>
      <c r="JF168" s="67"/>
      <c r="JG168" s="140"/>
      <c r="JI168" s="33"/>
    </row>
    <row r="169" spans="1:269">
      <c r="A169" s="52">
        <v>44103</v>
      </c>
      <c r="B169" s="52" t="s">
        <v>340</v>
      </c>
      <c r="C169" s="262">
        <f>[1]!i_dq_close(C$2,A169)</f>
        <v>4859.0744000000004</v>
      </c>
      <c r="D169" s="263">
        <v>1.4470000000000001</v>
      </c>
      <c r="E169" s="263"/>
      <c r="G169" s="49">
        <v>44770</v>
      </c>
      <c r="H169" s="28" t="s">
        <v>638</v>
      </c>
      <c r="I169" s="140">
        <f>[1]!i_dq_close(I$2,G169)</f>
        <v>0</v>
      </c>
      <c r="J169">
        <v>0.96599999999999997</v>
      </c>
      <c r="CG169" s="49">
        <v>44946</v>
      </c>
      <c r="CH169" s="21" t="s">
        <v>1626</v>
      </c>
      <c r="CI169" s="140">
        <f>[1]!i_dq_close(CI$2,CG169)</f>
        <v>4524.0456999999997</v>
      </c>
      <c r="CJ169">
        <v>1.498</v>
      </c>
      <c r="CM169" s="49">
        <v>44936</v>
      </c>
      <c r="CN169" s="21" t="s">
        <v>1626</v>
      </c>
      <c r="CO169" s="140">
        <f>[1]!i_dq_close(CO$2,CM169)</f>
        <v>21331.46</v>
      </c>
      <c r="CP169">
        <v>1.083</v>
      </c>
      <c r="CS169" s="49">
        <v>44917</v>
      </c>
      <c r="CT169" s="21" t="s">
        <v>1624</v>
      </c>
      <c r="CU169" s="140">
        <f>[1]!i_dq_close(CU$2,CS169)</f>
        <v>389.42110000000002</v>
      </c>
      <c r="CV169">
        <v>1.0189999999999999</v>
      </c>
      <c r="CY169" s="49">
        <v>44911</v>
      </c>
      <c r="CZ169" s="21" t="s">
        <v>1624</v>
      </c>
      <c r="DA169" s="140">
        <f>[1]!i_dq_close(DA$2,CY169)</f>
        <v>4307.5222999999996</v>
      </c>
      <c r="DB169">
        <v>5.3522999999999996</v>
      </c>
      <c r="DE169" s="49">
        <v>44897</v>
      </c>
      <c r="DF169" s="21" t="s">
        <v>1624</v>
      </c>
      <c r="DG169" s="140">
        <f>[1]!i_dq_close(DG$2,DE169)</f>
        <v>4256.7224999999999</v>
      </c>
      <c r="DH169">
        <v>3.3109999999999999</v>
      </c>
      <c r="DK169" s="49">
        <v>44896</v>
      </c>
      <c r="DL169" s="21" t="s">
        <v>336</v>
      </c>
      <c r="DM169" s="140">
        <f>[1]!i_dq_close(DM$2,DK169)</f>
        <v>4279.3801999999996</v>
      </c>
      <c r="DN169">
        <v>3.1448</v>
      </c>
      <c r="DQ169" s="49">
        <v>44894</v>
      </c>
      <c r="DR169" s="21" t="s">
        <v>1630</v>
      </c>
      <c r="DS169" s="140">
        <f>[1]!i_dq_close(DS$2,DQ169)</f>
        <v>403.61869999999999</v>
      </c>
      <c r="DT169">
        <v>1.9613</v>
      </c>
      <c r="DW169" s="49">
        <v>44890</v>
      </c>
      <c r="DX169" s="21" t="s">
        <v>1630</v>
      </c>
      <c r="DY169" s="140">
        <f>[1]!i_dq_close(DY$2,DW169)</f>
        <v>17573.580000000002</v>
      </c>
      <c r="DZ169">
        <v>2.2589999999999999</v>
      </c>
      <c r="EC169" s="49">
        <v>44865</v>
      </c>
      <c r="ED169" s="21" t="s">
        <v>1621</v>
      </c>
      <c r="EE169" s="140">
        <f>[1]!i_dq_close(EE$2,EC169)</f>
        <v>3896.8741</v>
      </c>
      <c r="EF169">
        <v>1.224</v>
      </c>
      <c r="EI169" s="49">
        <v>44844</v>
      </c>
      <c r="EJ169" s="21" t="s">
        <v>341</v>
      </c>
      <c r="EK169" s="140">
        <f>[1]!i_dq_close(EK$2,EI169)</f>
        <v>17216.66</v>
      </c>
      <c r="EL169">
        <v>1.7190000000000001</v>
      </c>
      <c r="EO169" s="49">
        <v>44805</v>
      </c>
      <c r="EP169" s="28" t="s">
        <v>340</v>
      </c>
      <c r="EQ169" s="140">
        <f>[1]!i_dq_close(EQ$2,EO169)</f>
        <v>4390.4089999999997</v>
      </c>
      <c r="ER169">
        <v>1.0529999999999999</v>
      </c>
      <c r="EU169" s="49">
        <v>44797</v>
      </c>
      <c r="EV169" s="28" t="s">
        <v>1623</v>
      </c>
      <c r="EW169" s="140">
        <f>[1]!i_dq_close(EW$2,EU169)</f>
        <v>4450.0689000000002</v>
      </c>
      <c r="EX169">
        <v>1.0383</v>
      </c>
      <c r="FA169" s="49">
        <v>44795</v>
      </c>
      <c r="FB169" s="28" t="s">
        <v>1623</v>
      </c>
      <c r="FC169" s="140">
        <f>[1]!i_dq_close(FC$2,FA169)</f>
        <v>4564.3263999999999</v>
      </c>
      <c r="FD169">
        <v>0.98699999999999999</v>
      </c>
      <c r="FG169" s="49">
        <v>44790</v>
      </c>
      <c r="FH169" s="28" t="s">
        <v>1623</v>
      </c>
      <c r="FI169" s="140">
        <f>[1]!i_dq_close(FI$2,FG169)</f>
        <v>4597.0513000000001</v>
      </c>
      <c r="FJ169">
        <v>1.1459999999999999</v>
      </c>
      <c r="FM169" s="49">
        <v>44788</v>
      </c>
      <c r="FN169" s="28" t="s">
        <v>1623</v>
      </c>
      <c r="FO169" s="140">
        <f>[1]!i_dq_close(FO$2,FM169)</f>
        <v>4562.5023000000001</v>
      </c>
      <c r="FP169">
        <v>1.3411</v>
      </c>
      <c r="FS169" s="49">
        <v>44782</v>
      </c>
      <c r="FT169" s="28" t="s">
        <v>1623</v>
      </c>
      <c r="FU169" s="140">
        <f>[1]!i_dq_close(FU$2,FS169)</f>
        <v>424.37310000000002</v>
      </c>
      <c r="FV169">
        <v>1.4498</v>
      </c>
      <c r="FY169" s="49">
        <v>44747</v>
      </c>
      <c r="FZ169" s="28" t="s">
        <v>639</v>
      </c>
      <c r="GA169" s="140">
        <f>[1]!i_dq_close(GA$2,FY169)</f>
        <v>4822.6611999999996</v>
      </c>
      <c r="GB169">
        <v>1.4821</v>
      </c>
      <c r="GE169" s="49">
        <v>44747</v>
      </c>
      <c r="GF169" s="28" t="s">
        <v>639</v>
      </c>
      <c r="GG169" s="140">
        <f>[1]!i_dq_close(GG$2,GE169)</f>
        <v>3058.7977000000001</v>
      </c>
      <c r="GH169">
        <v>0.94669999999999999</v>
      </c>
      <c r="GK169" s="49">
        <v>44726</v>
      </c>
      <c r="GL169" s="28" t="s">
        <v>571</v>
      </c>
      <c r="GM169" s="140">
        <f>[1]!i_dq_close(GM$2,GK169)</f>
        <v>4562.6306999999997</v>
      </c>
      <c r="GN169">
        <v>5.2080000000000002</v>
      </c>
      <c r="GQ169" s="49">
        <v>44711</v>
      </c>
      <c r="GR169" s="67" t="s">
        <v>534</v>
      </c>
      <c r="GS169" s="140">
        <f>[1]!i_dq_close(GS$2,GQ169)</f>
        <v>21123.93</v>
      </c>
      <c r="GT169">
        <v>1.0282</v>
      </c>
      <c r="GV169"/>
      <c r="GW169" s="49">
        <v>44711</v>
      </c>
      <c r="GX169" s="21" t="s">
        <v>534</v>
      </c>
      <c r="GY169" s="140">
        <f>[1]!i_dq_close(GY$2,GW169)</f>
        <v>4345.6077999999998</v>
      </c>
      <c r="GZ169">
        <v>2.4716</v>
      </c>
      <c r="HC169" s="49">
        <v>44700</v>
      </c>
      <c r="HD169" s="21" t="s">
        <v>353</v>
      </c>
      <c r="HE169" s="140">
        <f>[1]!i_dq_close(HE$2,HC169)</f>
        <v>4303.2520000000004</v>
      </c>
      <c r="HF169">
        <v>5.31</v>
      </c>
      <c r="HI169" s="49">
        <v>44671</v>
      </c>
      <c r="HJ169" s="141" t="s">
        <v>351</v>
      </c>
      <c r="HK169" s="140">
        <f>[1]!i_dq_close(HK$2,HI169)</f>
        <v>20944.669999999998</v>
      </c>
      <c r="HL169">
        <v>0.98899999999999999</v>
      </c>
      <c r="HO169" s="49">
        <v>44617</v>
      </c>
      <c r="HP169" s="67" t="s">
        <v>348</v>
      </c>
      <c r="HQ169" s="140">
        <f>[1]!i_dq_close(HQ$2,HO169)</f>
        <v>4945.6112000000003</v>
      </c>
      <c r="HR169">
        <v>1.3210999999999999</v>
      </c>
      <c r="HS169" s="33"/>
      <c r="HU169" s="49"/>
      <c r="HV169" s="67"/>
      <c r="HW169" s="140"/>
      <c r="HY169" s="33"/>
      <c r="IA169" s="49"/>
      <c r="IB169" s="67"/>
      <c r="IC169" s="140"/>
      <c r="IE169" s="33"/>
      <c r="IG169" s="49"/>
      <c r="IH169" s="67"/>
      <c r="II169" s="140"/>
      <c r="IK169" s="33"/>
      <c r="IM169" s="49"/>
      <c r="IN169" s="67"/>
      <c r="IO169" s="140"/>
      <c r="IQ169" s="33"/>
      <c r="IS169" s="49"/>
      <c r="IT169" s="67"/>
      <c r="IU169" s="140"/>
      <c r="IW169" s="33"/>
      <c r="IY169" s="49"/>
      <c r="IZ169" s="67"/>
      <c r="JA169" s="140"/>
      <c r="JC169" s="33"/>
      <c r="JE169" s="49"/>
      <c r="JF169" s="67"/>
      <c r="JG169" s="140"/>
      <c r="JI169" s="33"/>
    </row>
    <row r="170" spans="1:269">
      <c r="A170" s="52">
        <v>44104</v>
      </c>
      <c r="B170" s="52" t="s">
        <v>340</v>
      </c>
      <c r="C170" s="262">
        <f>[1]!i_dq_close(C$2,A170)</f>
        <v>4848.6800999999996</v>
      </c>
      <c r="D170" s="263">
        <v>1.4470000000000001</v>
      </c>
      <c r="E170" s="263"/>
      <c r="G170" s="49">
        <v>44771</v>
      </c>
      <c r="H170" s="28" t="s">
        <v>638</v>
      </c>
      <c r="I170" s="140">
        <f>[1]!i_dq_close(I$2,G170)</f>
        <v>0</v>
      </c>
      <c r="J170">
        <v>0.96599999999999997</v>
      </c>
      <c r="CG170" s="49">
        <v>44956</v>
      </c>
      <c r="CH170" s="21" t="s">
        <v>1626</v>
      </c>
      <c r="CI170" s="140">
        <f>[1]!i_dq_close(CI$2,CG170)</f>
        <v>4545.9003000000002</v>
      </c>
      <c r="CJ170">
        <v>1.4976</v>
      </c>
      <c r="CM170" s="49">
        <v>44937</v>
      </c>
      <c r="CN170" s="21" t="s">
        <v>1626</v>
      </c>
      <c r="CO170" s="140">
        <f>[1]!i_dq_close(CO$2,CM170)</f>
        <v>21436.05</v>
      </c>
      <c r="CP170">
        <v>1.089</v>
      </c>
      <c r="CS170" s="49">
        <v>44918</v>
      </c>
      <c r="CT170" s="21" t="s">
        <v>1624</v>
      </c>
      <c r="CU170" s="140">
        <f>[1]!i_dq_close(CU$2,CS170)</f>
        <v>388.46080000000001</v>
      </c>
      <c r="CV170">
        <v>1.012</v>
      </c>
      <c r="CY170" s="49">
        <v>44914</v>
      </c>
      <c r="CZ170" s="21" t="s">
        <v>1624</v>
      </c>
      <c r="DA170" s="140">
        <f>[1]!i_dq_close(DA$2,CY170)</f>
        <v>4233.2809999999999</v>
      </c>
      <c r="DB170">
        <v>5.2281000000000004</v>
      </c>
      <c r="DE170" s="49">
        <v>44900</v>
      </c>
      <c r="DF170" s="21" t="s">
        <v>1624</v>
      </c>
      <c r="DG170" s="140">
        <f>[1]!i_dq_close(DG$2,DE170)</f>
        <v>4327.0653000000002</v>
      </c>
      <c r="DH170">
        <v>3.3220000000000001</v>
      </c>
      <c r="DK170" s="49">
        <v>44897</v>
      </c>
      <c r="DL170" s="21" t="s">
        <v>1624</v>
      </c>
      <c r="DM170" s="140">
        <f>[1]!i_dq_close(DM$2,DK170)</f>
        <v>4256.7224999999999</v>
      </c>
      <c r="DN170">
        <v>3.1278000000000001</v>
      </c>
      <c r="DQ170" s="49">
        <v>44895</v>
      </c>
      <c r="DR170" s="21" t="s">
        <v>1630</v>
      </c>
      <c r="DS170" s="140">
        <f>[1]!i_dq_close(DS$2,DQ170)</f>
        <v>404.29410000000001</v>
      </c>
      <c r="DT170">
        <v>1.9634</v>
      </c>
      <c r="DW170" s="49">
        <v>44893</v>
      </c>
      <c r="DX170" s="21" t="s">
        <v>1630</v>
      </c>
      <c r="DY170" s="140">
        <f>[1]!i_dq_close(DY$2,DW170)</f>
        <v>17297.939999999999</v>
      </c>
      <c r="DZ170">
        <v>2.21</v>
      </c>
      <c r="EC170" s="49">
        <v>44866</v>
      </c>
      <c r="ED170" s="21" t="s">
        <v>342</v>
      </c>
      <c r="EE170" s="140">
        <f>[1]!i_dq_close(EE$2,EC170)</f>
        <v>4023.1237999999998</v>
      </c>
      <c r="EF170">
        <v>1.2829999999999999</v>
      </c>
      <c r="EI170" s="49">
        <v>44845</v>
      </c>
      <c r="EJ170" s="21" t="s">
        <v>1621</v>
      </c>
      <c r="EK170" s="140">
        <f>[1]!i_dq_close(EK$2,EI170)</f>
        <v>16832.36</v>
      </c>
      <c r="EL170">
        <v>1.706</v>
      </c>
      <c r="EO170" s="49">
        <v>44806</v>
      </c>
      <c r="EP170" s="28" t="s">
        <v>1622</v>
      </c>
      <c r="EQ170" s="140">
        <f>[1]!i_dq_close(EQ$2,EO170)</f>
        <v>4378.0162</v>
      </c>
      <c r="ER170">
        <v>1.0669999999999999</v>
      </c>
      <c r="EU170" s="49">
        <v>44798</v>
      </c>
      <c r="EV170" s="28" t="s">
        <v>1623</v>
      </c>
      <c r="EW170" s="140">
        <f>[1]!i_dq_close(EW$2,EU170)</f>
        <v>4484.4516999999996</v>
      </c>
      <c r="EX170">
        <v>1.0101</v>
      </c>
      <c r="FA170" s="49">
        <v>44796</v>
      </c>
      <c r="FB170" s="28" t="s">
        <v>1623</v>
      </c>
      <c r="FC170" s="140">
        <f>[1]!i_dq_close(FC$2,FA170)</f>
        <v>4546.6342000000004</v>
      </c>
      <c r="FD170">
        <v>0.995</v>
      </c>
      <c r="FG170" s="49">
        <v>44791</v>
      </c>
      <c r="FH170" s="28" t="s">
        <v>1623</v>
      </c>
      <c r="FI170" s="140">
        <f>[1]!i_dq_close(FI$2,FG170)</f>
        <v>4562.5783000000001</v>
      </c>
      <c r="FJ170">
        <v>1.1621999999999999</v>
      </c>
      <c r="FM170" s="49">
        <v>44789</v>
      </c>
      <c r="FN170" s="28" t="s">
        <v>1623</v>
      </c>
      <c r="FO170" s="140">
        <f>[1]!i_dq_close(FO$2,FM170)</f>
        <v>4560.0877</v>
      </c>
      <c r="FP170">
        <v>1.335</v>
      </c>
      <c r="FS170" s="49">
        <v>44783</v>
      </c>
      <c r="FT170" s="28" t="s">
        <v>1623</v>
      </c>
      <c r="FU170" s="140">
        <f>[1]!i_dq_close(FU$2,FS170)</f>
        <v>423.86259999999999</v>
      </c>
      <c r="FV170">
        <v>1.4523999999999999</v>
      </c>
      <c r="FY170" s="49">
        <v>44748</v>
      </c>
      <c r="FZ170" s="28" t="s">
        <v>639</v>
      </c>
      <c r="GA170" s="140">
        <f>[1]!i_dq_close(GA$2,FY170)</f>
        <v>4752.6044000000002</v>
      </c>
      <c r="GB170">
        <v>1.4715</v>
      </c>
      <c r="GE170" s="49">
        <v>44748</v>
      </c>
      <c r="GF170" s="28" t="s">
        <v>639</v>
      </c>
      <c r="GG170" s="140">
        <f>[1]!i_dq_close(GG$2,GE170)</f>
        <v>3044.8852999999999</v>
      </c>
      <c r="GH170">
        <v>0.93420000000000003</v>
      </c>
      <c r="GK170" s="49">
        <v>44727</v>
      </c>
      <c r="GL170" s="28" t="s">
        <v>571</v>
      </c>
      <c r="GM170" s="140">
        <f>[1]!i_dq_close(GM$2,GK170)</f>
        <v>4605.6460999999999</v>
      </c>
      <c r="GN170">
        <v>5.218</v>
      </c>
      <c r="GQ170" s="49">
        <v>44712</v>
      </c>
      <c r="GR170" s="67" t="s">
        <v>534</v>
      </c>
      <c r="GS170" s="140">
        <f>[1]!i_dq_close(GS$2,GQ170)</f>
        <v>21415.200000000001</v>
      </c>
      <c r="GT170">
        <v>1.0402</v>
      </c>
      <c r="GV170"/>
      <c r="GW170" s="49">
        <v>44712</v>
      </c>
      <c r="GX170" s="21" t="s">
        <v>534</v>
      </c>
      <c r="GY170" s="140">
        <f>[1]!i_dq_close(GY$2,GW170)</f>
        <v>4411.4897000000001</v>
      </c>
      <c r="GZ170">
        <v>2.4860000000000002</v>
      </c>
      <c r="HC170" s="49">
        <v>44701</v>
      </c>
      <c r="HD170" s="21" t="s">
        <v>534</v>
      </c>
      <c r="HE170" s="140">
        <f>[1]!i_dq_close(HE$2,HC170)</f>
        <v>4383.2093999999997</v>
      </c>
      <c r="HF170">
        <v>5.3220000000000001</v>
      </c>
      <c r="HI170" s="49">
        <v>44672</v>
      </c>
      <c r="HJ170" s="141" t="s">
        <v>351</v>
      </c>
      <c r="HK170" s="140">
        <f>[1]!i_dq_close(HK$2,HI170)</f>
        <v>20682.22</v>
      </c>
      <c r="HL170">
        <v>0.96799999999999997</v>
      </c>
      <c r="HO170" s="49">
        <v>44620</v>
      </c>
      <c r="HP170" s="67" t="s">
        <v>348</v>
      </c>
      <c r="HQ170" s="140">
        <f>[1]!i_dq_close(HQ$2,HO170)</f>
        <v>4958.2712000000001</v>
      </c>
      <c r="HR170">
        <v>1.3186</v>
      </c>
      <c r="HS170" s="33"/>
      <c r="HU170" s="49"/>
      <c r="HV170" s="67"/>
      <c r="HW170" s="140"/>
      <c r="HY170" s="33"/>
      <c r="IA170" s="49"/>
      <c r="IB170" s="67"/>
      <c r="IC170" s="140"/>
      <c r="IE170" s="33"/>
      <c r="IG170" s="49"/>
      <c r="IH170" s="67"/>
      <c r="II170" s="140"/>
      <c r="IK170" s="33"/>
      <c r="IM170" s="49"/>
      <c r="IN170" s="67"/>
      <c r="IO170" s="140"/>
      <c r="IQ170" s="33"/>
      <c r="IS170" s="49"/>
      <c r="IT170" s="67"/>
      <c r="IU170" s="140"/>
      <c r="IW170" s="33"/>
      <c r="IY170" s="49"/>
      <c r="IZ170" s="67"/>
      <c r="JA170" s="140"/>
      <c r="JC170" s="33"/>
      <c r="JE170" s="49"/>
      <c r="JF170" s="67"/>
      <c r="JG170" s="140"/>
      <c r="JI170" s="33"/>
    </row>
    <row r="171" spans="1:269">
      <c r="A171" s="52">
        <v>44113</v>
      </c>
      <c r="B171" s="52" t="s">
        <v>341</v>
      </c>
      <c r="C171" s="262">
        <f>[1]!i_dq_close(C$2,A171)</f>
        <v>4955.1324999999997</v>
      </c>
      <c r="D171" s="263">
        <v>1.4710000000000001</v>
      </c>
      <c r="E171" s="263"/>
      <c r="G171" s="49">
        <v>44774</v>
      </c>
      <c r="H171" s="28" t="s">
        <v>339</v>
      </c>
      <c r="I171" s="140">
        <f>[1]!i_dq_close(I$2,G171)</f>
        <v>0</v>
      </c>
      <c r="J171">
        <v>0.98099999999999998</v>
      </c>
      <c r="CG171" s="49">
        <v>44957</v>
      </c>
      <c r="CH171" s="21" t="s">
        <v>1626</v>
      </c>
      <c r="CI171" s="140">
        <f>[1]!i_dq_close(CI$2,CG171)</f>
        <v>4510.9566999999997</v>
      </c>
      <c r="CJ171">
        <v>1.4987999999999999</v>
      </c>
      <c r="CM171" s="49">
        <v>44938</v>
      </c>
      <c r="CN171" s="21" t="s">
        <v>1626</v>
      </c>
      <c r="CO171" s="140">
        <f>[1]!i_dq_close(CO$2,CM171)</f>
        <v>21514.1</v>
      </c>
      <c r="CP171">
        <v>1.087</v>
      </c>
      <c r="CS171" s="49">
        <v>44921</v>
      </c>
      <c r="CT171" s="21" t="s">
        <v>1624</v>
      </c>
      <c r="CU171" s="140">
        <f>[1]!i_dq_close(CU$2,CS171)</f>
        <v>391.34140000000002</v>
      </c>
      <c r="CV171">
        <v>1.0249999999999999</v>
      </c>
      <c r="CY171" s="49">
        <v>44915</v>
      </c>
      <c r="CZ171" s="21" t="s">
        <v>1624</v>
      </c>
      <c r="DA171" s="140">
        <f>[1]!i_dq_close(DA$2,CY171)</f>
        <v>4170.6633000000002</v>
      </c>
      <c r="DB171">
        <v>5.2236000000000002</v>
      </c>
      <c r="DE171" s="49">
        <v>44901</v>
      </c>
      <c r="DF171" s="21" t="s">
        <v>1624</v>
      </c>
      <c r="DG171" s="140">
        <f>[1]!i_dq_close(DG$2,DE171)</f>
        <v>4343.7743</v>
      </c>
      <c r="DH171">
        <v>3.3359999999999999</v>
      </c>
      <c r="DK171" s="49">
        <v>44900</v>
      </c>
      <c r="DL171" s="21" t="s">
        <v>1624</v>
      </c>
      <c r="DM171" s="140">
        <f>[1]!i_dq_close(DM$2,DK171)</f>
        <v>4327.0653000000002</v>
      </c>
      <c r="DN171">
        <v>3.1686999999999999</v>
      </c>
      <c r="DQ171" s="49">
        <v>44896</v>
      </c>
      <c r="DR171" s="21" t="s">
        <v>336</v>
      </c>
      <c r="DS171" s="140">
        <f>[1]!i_dq_close(DS$2,DQ171)</f>
        <v>406.51389999999998</v>
      </c>
      <c r="DT171">
        <v>1.9823999999999999</v>
      </c>
      <c r="DW171" s="49">
        <v>44894</v>
      </c>
      <c r="DX171" s="21" t="s">
        <v>1630</v>
      </c>
      <c r="DY171" s="140">
        <f>[1]!i_dq_close(DY$2,DW171)</f>
        <v>18204.68</v>
      </c>
      <c r="DZ171">
        <v>2.282</v>
      </c>
      <c r="EC171" s="49">
        <v>44867</v>
      </c>
      <c r="ED171" s="21" t="s">
        <v>1630</v>
      </c>
      <c r="EE171" s="140">
        <f>[1]!i_dq_close(EE$2,EC171)</f>
        <v>4068.8146999999999</v>
      </c>
      <c r="EF171">
        <v>1.31</v>
      </c>
      <c r="EI171" s="49">
        <v>44846</v>
      </c>
      <c r="EJ171" s="21" t="s">
        <v>1621</v>
      </c>
      <c r="EK171" s="140">
        <f>[1]!i_dq_close(EK$2,EI171)</f>
        <v>16701.03</v>
      </c>
      <c r="EL171">
        <v>1.698</v>
      </c>
      <c r="EO171" s="49">
        <v>44809</v>
      </c>
      <c r="EP171" s="28" t="s">
        <v>1622</v>
      </c>
      <c r="EQ171" s="140">
        <f>[1]!i_dq_close(EQ$2,EO171)</f>
        <v>4377.2466999999997</v>
      </c>
      <c r="ER171">
        <v>1.0620000000000001</v>
      </c>
      <c r="EU171" s="49">
        <v>44799</v>
      </c>
      <c r="EV171" s="28" t="s">
        <v>1623</v>
      </c>
      <c r="EW171" s="140">
        <f>[1]!i_dq_close(EW$2,EU171)</f>
        <v>4473.0267999999996</v>
      </c>
      <c r="EX171">
        <v>1.0093000000000001</v>
      </c>
      <c r="FA171" s="49">
        <v>44797</v>
      </c>
      <c r="FB171" s="28" t="s">
        <v>1623</v>
      </c>
      <c r="FC171" s="140">
        <f>[1]!i_dq_close(FC$2,FA171)</f>
        <v>4450.0689000000002</v>
      </c>
      <c r="FD171">
        <v>0.96699999999999997</v>
      </c>
      <c r="FG171" s="49">
        <v>44792</v>
      </c>
      <c r="FH171" s="28" t="s">
        <v>1623</v>
      </c>
      <c r="FI171" s="140">
        <f>[1]!i_dq_close(FI$2,FG171)</f>
        <v>4525.1674999999996</v>
      </c>
      <c r="FJ171">
        <v>1.1229</v>
      </c>
      <c r="FM171" s="49">
        <v>44790</v>
      </c>
      <c r="FN171" s="28" t="s">
        <v>1623</v>
      </c>
      <c r="FO171" s="140">
        <f>[1]!i_dq_close(FO$2,FM171)</f>
        <v>4597.0513000000001</v>
      </c>
      <c r="FP171">
        <v>1.3369</v>
      </c>
      <c r="FS171" s="49">
        <v>44784</v>
      </c>
      <c r="FT171" s="28" t="s">
        <v>1623</v>
      </c>
      <c r="FU171" s="140">
        <f>[1]!i_dq_close(FU$2,FS171)</f>
        <v>426.21179999999998</v>
      </c>
      <c r="FV171">
        <v>1.4475</v>
      </c>
      <c r="FY171" s="49">
        <v>44749</v>
      </c>
      <c r="FZ171" s="28" t="s">
        <v>639</v>
      </c>
      <c r="GA171" s="140">
        <f>[1]!i_dq_close(GA$2,FY171)</f>
        <v>4774.6517999999996</v>
      </c>
      <c r="GB171">
        <v>1.4688000000000001</v>
      </c>
      <c r="GE171" s="49">
        <v>44749</v>
      </c>
      <c r="GF171" s="28" t="s">
        <v>639</v>
      </c>
      <c r="GG171" s="140">
        <f>[1]!i_dq_close(GG$2,GE171)</f>
        <v>3049.4953</v>
      </c>
      <c r="GH171">
        <v>0.94499999999999995</v>
      </c>
      <c r="GK171" s="49">
        <v>44728</v>
      </c>
      <c r="GL171" s="28" t="s">
        <v>571</v>
      </c>
      <c r="GM171" s="140">
        <f>[1]!i_dq_close(GM$2,GK171)</f>
        <v>4583.3503000000001</v>
      </c>
      <c r="GN171">
        <v>5.2009999999999996</v>
      </c>
      <c r="GQ171" s="49">
        <v>44713</v>
      </c>
      <c r="GR171" s="67" t="s">
        <v>571</v>
      </c>
      <c r="GS171" s="140">
        <f>[1]!i_dq_close(GS$2,GQ171)</f>
        <v>21294.94</v>
      </c>
      <c r="GT171">
        <v>1.0268999999999999</v>
      </c>
      <c r="GV171"/>
      <c r="GW171" s="49">
        <v>44713</v>
      </c>
      <c r="GX171" s="21" t="s">
        <v>571</v>
      </c>
      <c r="GY171" s="140">
        <f>[1]!i_dq_close(GY$2,GW171)</f>
        <v>4404.1841000000004</v>
      </c>
      <c r="GZ171">
        <v>2.4885999999999999</v>
      </c>
      <c r="HC171" s="49">
        <v>44704</v>
      </c>
      <c r="HD171" s="21" t="s">
        <v>534</v>
      </c>
      <c r="HE171" s="140">
        <f>[1]!i_dq_close(HE$2,HC171)</f>
        <v>4370.1094000000003</v>
      </c>
      <c r="HF171">
        <v>5.3520000000000003</v>
      </c>
      <c r="HI171" s="49">
        <v>44673</v>
      </c>
      <c r="HJ171" s="141" t="s">
        <v>351</v>
      </c>
      <c r="HK171" s="140">
        <f>[1]!i_dq_close(HK$2,HI171)</f>
        <v>20638.52</v>
      </c>
      <c r="HL171">
        <v>0.97</v>
      </c>
      <c r="HO171" s="49">
        <v>44621</v>
      </c>
      <c r="HP171" s="67" t="s">
        <v>350</v>
      </c>
      <c r="HQ171" s="140">
        <f>[1]!i_dq_close(HQ$2,HO171)</f>
        <v>4993.1322</v>
      </c>
      <c r="HR171">
        <v>1.3314999999999999</v>
      </c>
      <c r="HS171" s="33"/>
      <c r="HU171" s="49"/>
      <c r="HV171" s="67"/>
      <c r="HW171" s="140"/>
      <c r="HY171" s="33"/>
      <c r="IA171" s="49"/>
      <c r="IB171" s="67"/>
      <c r="IC171" s="140"/>
      <c r="IE171" s="33"/>
      <c r="IG171" s="49"/>
      <c r="IH171" s="67"/>
      <c r="II171" s="140"/>
      <c r="IK171" s="33"/>
      <c r="IM171" s="49"/>
      <c r="IN171" s="67"/>
      <c r="IO171" s="140"/>
      <c r="IQ171" s="33"/>
      <c r="IS171" s="49"/>
      <c r="IT171" s="67"/>
      <c r="IU171" s="140"/>
      <c r="IW171" s="33"/>
      <c r="IY171" s="49"/>
      <c r="IZ171" s="67"/>
      <c r="JA171" s="140"/>
      <c r="JC171" s="33"/>
      <c r="JE171" s="49"/>
      <c r="JF171" s="67"/>
      <c r="JG171" s="140"/>
      <c r="JI171" s="33"/>
    </row>
    <row r="172" spans="1:269">
      <c r="A172" s="52">
        <v>44116</v>
      </c>
      <c r="B172" s="52" t="s">
        <v>341</v>
      </c>
      <c r="C172" s="262">
        <f>[1]!i_dq_close(C$2,A172)</f>
        <v>5103.6291000000001</v>
      </c>
      <c r="D172" s="263">
        <v>1.49</v>
      </c>
      <c r="E172" s="263"/>
      <c r="G172" s="49">
        <v>44775</v>
      </c>
      <c r="H172" s="28" t="s">
        <v>1623</v>
      </c>
      <c r="I172" s="140">
        <f>[1]!i_dq_close(I$2,G172)</f>
        <v>0</v>
      </c>
      <c r="J172">
        <v>0.96499999999999997</v>
      </c>
      <c r="CG172" s="49">
        <v>44958</v>
      </c>
      <c r="CH172" s="21" t="s">
        <v>348</v>
      </c>
      <c r="CI172" s="140">
        <f>[1]!i_dq_close(CI$2,CG172)</f>
        <v>4556.5766999999996</v>
      </c>
      <c r="CJ172">
        <v>1.5509999999999999</v>
      </c>
      <c r="CM172" s="49">
        <v>44939</v>
      </c>
      <c r="CN172" s="21" t="s">
        <v>1626</v>
      </c>
      <c r="CO172" s="140">
        <f>[1]!i_dq_close(CO$2,CM172)</f>
        <v>21738.66</v>
      </c>
      <c r="CP172">
        <v>1.1000000000000001</v>
      </c>
      <c r="CS172" s="49">
        <v>44922</v>
      </c>
      <c r="CT172" s="21" t="s">
        <v>1624</v>
      </c>
      <c r="CU172" s="140">
        <f>[1]!i_dq_close(CU$2,CS172)</f>
        <v>394.88200000000001</v>
      </c>
      <c r="CV172">
        <v>1.0329999999999999</v>
      </c>
      <c r="CY172" s="49">
        <v>44916</v>
      </c>
      <c r="CZ172" s="21" t="s">
        <v>1624</v>
      </c>
      <c r="DA172" s="140">
        <f>[1]!i_dq_close(DA$2,CY172)</f>
        <v>4166.0241999999998</v>
      </c>
      <c r="DB172">
        <v>5.1985999999999999</v>
      </c>
      <c r="DE172" s="49">
        <v>44902</v>
      </c>
      <c r="DF172" s="21" t="s">
        <v>1624</v>
      </c>
      <c r="DG172" s="140">
        <f>[1]!i_dq_close(DG$2,DE172)</f>
        <v>4334.5227000000004</v>
      </c>
      <c r="DH172">
        <v>3.3220000000000001</v>
      </c>
      <c r="DK172" s="49">
        <v>44901</v>
      </c>
      <c r="DL172" s="21" t="s">
        <v>1624</v>
      </c>
      <c r="DM172" s="140">
        <f>[1]!i_dq_close(DM$2,DK172)</f>
        <v>4343.7743</v>
      </c>
      <c r="DN172">
        <v>3.1762000000000001</v>
      </c>
      <c r="DQ172" s="49">
        <v>44897</v>
      </c>
      <c r="DR172" s="21" t="s">
        <v>1624</v>
      </c>
      <c r="DS172" s="140">
        <f>[1]!i_dq_close(DS$2,DQ172)</f>
        <v>406.5625</v>
      </c>
      <c r="DT172">
        <v>1.9912000000000001</v>
      </c>
      <c r="DW172" s="49">
        <v>44895</v>
      </c>
      <c r="DX172" s="21" t="s">
        <v>1630</v>
      </c>
      <c r="DY172" s="140">
        <f>[1]!i_dq_close(DY$2,DW172)</f>
        <v>18597.23</v>
      </c>
      <c r="DZ172">
        <v>2.33</v>
      </c>
      <c r="EC172" s="49">
        <v>44868</v>
      </c>
      <c r="ED172" s="21" t="s">
        <v>1630</v>
      </c>
      <c r="EE172" s="140">
        <f>[1]!i_dq_close(EE$2,EC172)</f>
        <v>4044.2130000000002</v>
      </c>
      <c r="EF172">
        <v>1.286</v>
      </c>
      <c r="EI172" s="49">
        <v>44847</v>
      </c>
      <c r="EJ172" s="21" t="s">
        <v>1621</v>
      </c>
      <c r="EK172" s="140">
        <f>[1]!i_dq_close(EK$2,EI172)</f>
        <v>16389.11</v>
      </c>
      <c r="EL172">
        <v>1.6739999999999999</v>
      </c>
      <c r="EO172" s="49">
        <v>44810</v>
      </c>
      <c r="EP172" s="28" t="s">
        <v>1622</v>
      </c>
      <c r="EQ172" s="140">
        <f>[1]!i_dq_close(EQ$2,EO172)</f>
        <v>4426.7070999999996</v>
      </c>
      <c r="ER172">
        <v>1.085</v>
      </c>
      <c r="EU172" s="49">
        <v>44802</v>
      </c>
      <c r="EV172" s="28" t="s">
        <v>1623</v>
      </c>
      <c r="EW172" s="140">
        <f>[1]!i_dq_close(EW$2,EU172)</f>
        <v>4460.4615999999996</v>
      </c>
      <c r="EX172">
        <v>1.0254000000000001</v>
      </c>
      <c r="FA172" s="49">
        <v>44798</v>
      </c>
      <c r="FB172" s="28" t="s">
        <v>1623</v>
      </c>
      <c r="FC172" s="140">
        <f>[1]!i_dq_close(FC$2,FA172)</f>
        <v>4484.4516999999996</v>
      </c>
      <c r="FD172">
        <v>0.96799999999999997</v>
      </c>
      <c r="FG172" s="49">
        <v>44795</v>
      </c>
      <c r="FH172" s="28" t="s">
        <v>1623</v>
      </c>
      <c r="FI172" s="140">
        <f>[1]!i_dq_close(FI$2,FG172)</f>
        <v>4564.3263999999999</v>
      </c>
      <c r="FJ172">
        <v>1.1274</v>
      </c>
      <c r="FM172" s="49">
        <v>44791</v>
      </c>
      <c r="FN172" s="28" t="s">
        <v>1623</v>
      </c>
      <c r="FO172" s="140">
        <f>[1]!i_dq_close(FO$2,FM172)</f>
        <v>4562.5783000000001</v>
      </c>
      <c r="FP172">
        <v>1.3403</v>
      </c>
      <c r="FS172" s="49">
        <v>44785</v>
      </c>
      <c r="FT172" s="28" t="s">
        <v>1623</v>
      </c>
      <c r="FU172" s="140">
        <f>[1]!i_dq_close(FU$2,FS172)</f>
        <v>426.4162</v>
      </c>
      <c r="FV172">
        <v>1.4452</v>
      </c>
      <c r="FY172" s="49">
        <v>44750</v>
      </c>
      <c r="FZ172" s="28" t="s">
        <v>639</v>
      </c>
      <c r="GA172" s="140">
        <f>[1]!i_dq_close(GA$2,FY172)</f>
        <v>4754.0155999999997</v>
      </c>
      <c r="GB172">
        <v>1.4669000000000001</v>
      </c>
      <c r="GE172" s="49">
        <v>44750</v>
      </c>
      <c r="GF172" s="28" t="s">
        <v>639</v>
      </c>
      <c r="GG172" s="140">
        <f>[1]!i_dq_close(GG$2,GE172)</f>
        <v>3045.9951000000001</v>
      </c>
      <c r="GH172">
        <v>0.94610000000000005</v>
      </c>
      <c r="GK172" s="49">
        <v>44729</v>
      </c>
      <c r="GL172" s="28" t="s">
        <v>571</v>
      </c>
      <c r="GM172" s="140">
        <f>[1]!i_dq_close(GM$2,GK172)</f>
        <v>4640.6382999999996</v>
      </c>
      <c r="GN172">
        <v>5.2560000000000002</v>
      </c>
      <c r="GQ172" s="49">
        <v>44714</v>
      </c>
      <c r="GR172" s="67" t="s">
        <v>571</v>
      </c>
      <c r="GS172" s="140">
        <f>[1]!i_dq_close(GS$2,GQ172)</f>
        <v>21082.13</v>
      </c>
      <c r="GT172">
        <v>1.0226999999999999</v>
      </c>
      <c r="GV172"/>
      <c r="GW172" s="49">
        <v>44714</v>
      </c>
      <c r="GX172" s="21" t="s">
        <v>571</v>
      </c>
      <c r="GY172" s="140">
        <f>[1]!i_dq_close(GY$2,GW172)</f>
        <v>4418.9745999999996</v>
      </c>
      <c r="GZ172">
        <v>2.5</v>
      </c>
      <c r="HC172" s="49">
        <v>44705</v>
      </c>
      <c r="HD172" s="21" t="s">
        <v>534</v>
      </c>
      <c r="HE172" s="140">
        <f>[1]!i_dq_close(HE$2,HC172)</f>
        <v>4253.8715000000002</v>
      </c>
      <c r="HF172">
        <v>5.2469999999999999</v>
      </c>
      <c r="HI172" s="49">
        <v>44676</v>
      </c>
      <c r="HJ172" s="141" t="s">
        <v>351</v>
      </c>
      <c r="HK172" s="140">
        <f>[1]!i_dq_close(HK$2,HI172)</f>
        <v>19869.34</v>
      </c>
      <c r="HL172">
        <v>0.93500000000000005</v>
      </c>
      <c r="HO172" s="49">
        <v>44622</v>
      </c>
      <c r="HP172" s="67" t="s">
        <v>350</v>
      </c>
      <c r="HQ172" s="140">
        <f>[1]!i_dq_close(HQ$2,HO172)</f>
        <v>4959.5945000000002</v>
      </c>
      <c r="HR172">
        <v>1.3262</v>
      </c>
      <c r="HS172" s="33"/>
      <c r="HU172" s="49"/>
      <c r="HV172" s="67"/>
      <c r="HW172" s="140"/>
      <c r="HY172" s="33"/>
      <c r="IA172" s="49"/>
      <c r="IB172" s="67"/>
      <c r="IC172" s="140"/>
      <c r="IE172" s="33"/>
      <c r="IG172" s="49"/>
      <c r="IH172" s="67"/>
      <c r="II172" s="140"/>
      <c r="IK172" s="33"/>
      <c r="IM172" s="49"/>
      <c r="IN172" s="67"/>
      <c r="IO172" s="140"/>
      <c r="IQ172" s="33"/>
      <c r="IS172" s="49"/>
      <c r="IT172" s="67"/>
      <c r="IU172" s="140"/>
      <c r="IW172" s="33"/>
      <c r="IY172" s="49"/>
      <c r="IZ172" s="67"/>
      <c r="JA172" s="140"/>
      <c r="JC172" s="33"/>
      <c r="JE172" s="49"/>
      <c r="JF172" s="67"/>
      <c r="JG172" s="140"/>
      <c r="JI172" s="33"/>
    </row>
    <row r="173" spans="1:269">
      <c r="A173" s="52">
        <v>44117</v>
      </c>
      <c r="B173" s="52" t="s">
        <v>341</v>
      </c>
      <c r="C173" s="262">
        <f>[1]!i_dq_close(C$2,A173)</f>
        <v>5118.4224000000004</v>
      </c>
      <c r="D173" s="263">
        <v>1.4930000000000001</v>
      </c>
      <c r="E173" s="263"/>
      <c r="G173" s="49">
        <v>44776</v>
      </c>
      <c r="H173" s="28" t="s">
        <v>1623</v>
      </c>
      <c r="I173" s="140">
        <f>[1]!i_dq_close(I$2,G173)</f>
        <v>0</v>
      </c>
      <c r="J173">
        <v>0.94799999999999995</v>
      </c>
      <c r="CG173" s="49">
        <v>44959</v>
      </c>
      <c r="CH173" s="21" t="s">
        <v>1632</v>
      </c>
      <c r="CI173" s="140">
        <f>[1]!i_dq_close(CI$2,CG173)</f>
        <v>4545.3834999999999</v>
      </c>
      <c r="CJ173">
        <v>1.5470999999999999</v>
      </c>
      <c r="CM173" s="49">
        <v>44942</v>
      </c>
      <c r="CN173" s="21" t="s">
        <v>1626</v>
      </c>
      <c r="CO173" s="140">
        <f>[1]!i_dq_close(CO$2,CM173)</f>
        <v>21746.720000000001</v>
      </c>
      <c r="CP173">
        <v>1.0960000000000001</v>
      </c>
      <c r="CS173" s="49">
        <v>44923</v>
      </c>
      <c r="CT173" s="21" t="s">
        <v>1624</v>
      </c>
      <c r="CU173" s="140">
        <f>[1]!i_dq_close(CU$2,CS173)</f>
        <v>393.66980000000001</v>
      </c>
      <c r="CV173">
        <v>1.03</v>
      </c>
      <c r="CY173" s="49">
        <v>44917</v>
      </c>
      <c r="CZ173" s="21" t="s">
        <v>1624</v>
      </c>
      <c r="DA173" s="140">
        <f>[1]!i_dq_close(DA$2,CY173)</f>
        <v>4158.2915000000003</v>
      </c>
      <c r="DB173">
        <v>5.1589999999999998</v>
      </c>
      <c r="DE173" s="49">
        <v>44903</v>
      </c>
      <c r="DF173" s="21" t="s">
        <v>1624</v>
      </c>
      <c r="DG173" s="140">
        <f>[1]!i_dq_close(DG$2,DE173)</f>
        <v>4331.9718999999996</v>
      </c>
      <c r="DH173">
        <v>3.3039999999999998</v>
      </c>
      <c r="DK173" s="49">
        <v>44902</v>
      </c>
      <c r="DL173" s="21" t="s">
        <v>1624</v>
      </c>
      <c r="DM173" s="140">
        <f>[1]!i_dq_close(DM$2,DK173)</f>
        <v>4334.5227000000004</v>
      </c>
      <c r="DN173">
        <v>3.1747000000000001</v>
      </c>
      <c r="DQ173" s="49">
        <v>44900</v>
      </c>
      <c r="DR173" s="21" t="s">
        <v>1624</v>
      </c>
      <c r="DS173" s="140">
        <f>[1]!i_dq_close(DS$2,DQ173)</f>
        <v>408.76350000000002</v>
      </c>
      <c r="DT173">
        <v>1.9942</v>
      </c>
      <c r="DW173" s="49">
        <v>44896</v>
      </c>
      <c r="DX173" s="21" t="s">
        <v>336</v>
      </c>
      <c r="DY173" s="140">
        <f>[1]!i_dq_close(DY$2,DW173)</f>
        <v>18736.439999999999</v>
      </c>
      <c r="DZ173">
        <v>2.2789999999999999</v>
      </c>
      <c r="EC173" s="49">
        <v>44869</v>
      </c>
      <c r="ED173" s="21" t="s">
        <v>1630</v>
      </c>
      <c r="EE173" s="140">
        <f>[1]!i_dq_close(EE$2,EC173)</f>
        <v>4165.8909000000003</v>
      </c>
      <c r="EF173">
        <v>1.357</v>
      </c>
      <c r="EI173" s="49">
        <v>44848</v>
      </c>
      <c r="EJ173" s="21" t="s">
        <v>1621</v>
      </c>
      <c r="EK173" s="140">
        <f>[1]!i_dq_close(EK$2,EI173)</f>
        <v>16587.689999999999</v>
      </c>
      <c r="EL173">
        <v>1.7150000000000001</v>
      </c>
      <c r="EO173" s="49">
        <v>44811</v>
      </c>
      <c r="EP173" s="28" t="s">
        <v>1622</v>
      </c>
      <c r="EQ173" s="140">
        <f>[1]!i_dq_close(EQ$2,EO173)</f>
        <v>4430.6913000000004</v>
      </c>
      <c r="ER173">
        <v>1.095</v>
      </c>
      <c r="EU173" s="49">
        <v>44803</v>
      </c>
      <c r="EV173" s="28" t="s">
        <v>1623</v>
      </c>
      <c r="EW173" s="140">
        <f>[1]!i_dq_close(EW$2,EU173)</f>
        <v>4444.9031999999997</v>
      </c>
      <c r="EX173">
        <v>1.0103</v>
      </c>
      <c r="FA173" s="49">
        <v>44799</v>
      </c>
      <c r="FB173" s="28" t="s">
        <v>1623</v>
      </c>
      <c r="FC173" s="140">
        <f>[1]!i_dq_close(FC$2,FA173)</f>
        <v>4473.0267999999996</v>
      </c>
      <c r="FD173">
        <v>0.96</v>
      </c>
      <c r="FG173" s="49">
        <v>44796</v>
      </c>
      <c r="FH173" s="28" t="s">
        <v>1623</v>
      </c>
      <c r="FI173" s="140">
        <f>[1]!i_dq_close(FI$2,FG173)</f>
        <v>4546.6342000000004</v>
      </c>
      <c r="FJ173">
        <v>1.1296999999999999</v>
      </c>
      <c r="FM173" s="49">
        <v>44792</v>
      </c>
      <c r="FN173" s="28" t="s">
        <v>1623</v>
      </c>
      <c r="FO173" s="140">
        <f>[1]!i_dq_close(FO$2,FM173)</f>
        <v>4525.1674999999996</v>
      </c>
      <c r="FP173">
        <v>1.3224</v>
      </c>
      <c r="FS173" s="49">
        <v>44788</v>
      </c>
      <c r="FT173" s="28" t="s">
        <v>1623</v>
      </c>
      <c r="FU173" s="140">
        <f>[1]!i_dq_close(FU$2,FS173)</f>
        <v>428.45280000000002</v>
      </c>
      <c r="FV173">
        <v>1.4559</v>
      </c>
      <c r="FY173" s="49">
        <v>44753</v>
      </c>
      <c r="FZ173" s="28" t="s">
        <v>639</v>
      </c>
      <c r="GA173" s="140">
        <f>[1]!i_dq_close(GA$2,FY173)</f>
        <v>4678.3161</v>
      </c>
      <c r="GB173">
        <v>1.4563999999999999</v>
      </c>
      <c r="GE173" s="49">
        <v>44753</v>
      </c>
      <c r="GF173" s="28" t="s">
        <v>639</v>
      </c>
      <c r="GG173" s="140">
        <f>[1]!i_dq_close(GG$2,GE173)</f>
        <v>3030.8710999999998</v>
      </c>
      <c r="GH173">
        <v>0.94020000000000004</v>
      </c>
      <c r="GK173" s="49">
        <v>44732</v>
      </c>
      <c r="GL173" s="28" t="s">
        <v>571</v>
      </c>
      <c r="GM173" s="140">
        <f>[1]!i_dq_close(GM$2,GK173)</f>
        <v>4660.5947999999999</v>
      </c>
      <c r="GN173">
        <v>5.3819999999999997</v>
      </c>
      <c r="GQ173" s="49">
        <v>44718</v>
      </c>
      <c r="GR173" s="67" t="s">
        <v>571</v>
      </c>
      <c r="GS173" s="140">
        <f>[1]!i_dq_close(GS$2,GQ173)</f>
        <v>21653.9</v>
      </c>
      <c r="GT173">
        <v>1.0386</v>
      </c>
      <c r="GV173"/>
      <c r="GW173" s="49">
        <v>44718</v>
      </c>
      <c r="GX173" s="21" t="s">
        <v>571</v>
      </c>
      <c r="GY173" s="140">
        <f>[1]!i_dq_close(GY$2,GW173)</f>
        <v>4500.8329999999996</v>
      </c>
      <c r="GZ173">
        <v>2.5432999999999999</v>
      </c>
      <c r="HC173" s="49">
        <v>44706</v>
      </c>
      <c r="HD173" s="21" t="s">
        <v>534</v>
      </c>
      <c r="HE173" s="140">
        <f>[1]!i_dq_close(HE$2,HC173)</f>
        <v>4290.7759999999998</v>
      </c>
      <c r="HF173">
        <v>5.2549999999999999</v>
      </c>
      <c r="HI173" s="49">
        <v>44677</v>
      </c>
      <c r="HJ173" s="141" t="s">
        <v>351</v>
      </c>
      <c r="HK173" s="140">
        <f>[1]!i_dq_close(HK$2,HI173)</f>
        <v>19934.71</v>
      </c>
      <c r="HL173">
        <v>0.92700000000000005</v>
      </c>
      <c r="HO173" s="49">
        <v>44623</v>
      </c>
      <c r="HP173" s="67" t="s">
        <v>350</v>
      </c>
      <c r="HQ173" s="140">
        <f>[1]!i_dq_close(HQ$2,HO173)</f>
        <v>4934.7047000000002</v>
      </c>
      <c r="HR173">
        <v>1.306</v>
      </c>
      <c r="HS173" s="33"/>
      <c r="HU173" s="49"/>
      <c r="HV173" s="67"/>
      <c r="HW173" s="140"/>
      <c r="HY173" s="33"/>
      <c r="IA173" s="49"/>
      <c r="IB173" s="67"/>
      <c r="IC173" s="140"/>
      <c r="IE173" s="33"/>
      <c r="IG173" s="49"/>
      <c r="IH173" s="67"/>
      <c r="II173" s="140"/>
      <c r="IK173" s="33"/>
      <c r="IM173" s="49"/>
      <c r="IN173" s="67"/>
      <c r="IO173" s="140"/>
      <c r="IQ173" s="33"/>
      <c r="IS173" s="49"/>
      <c r="IT173" s="67"/>
      <c r="IU173" s="140"/>
      <c r="IW173" s="33"/>
      <c r="IY173" s="49"/>
      <c r="IZ173" s="67"/>
      <c r="JA173" s="140"/>
      <c r="JC173" s="33"/>
      <c r="JE173" s="49"/>
      <c r="JF173" s="67"/>
      <c r="JG173" s="140"/>
      <c r="JI173" s="33"/>
    </row>
    <row r="174" spans="1:269">
      <c r="A174" s="52">
        <v>44118</v>
      </c>
      <c r="B174" s="52" t="s">
        <v>341</v>
      </c>
      <c r="C174" s="262">
        <f>[1]!i_dq_close(C$2,A174)</f>
        <v>5084.5531000000001</v>
      </c>
      <c r="D174" s="263">
        <v>1.4890000000000001</v>
      </c>
      <c r="E174" s="263"/>
      <c r="G174" s="49">
        <v>44777</v>
      </c>
      <c r="H174" s="28" t="s">
        <v>1623</v>
      </c>
      <c r="I174" s="140">
        <f>[1]!i_dq_close(I$2,G174)</f>
        <v>0</v>
      </c>
      <c r="J174">
        <v>0.94199999999999995</v>
      </c>
      <c r="CG174" s="49">
        <v>44960</v>
      </c>
      <c r="CH174" s="21" t="s">
        <v>1632</v>
      </c>
      <c r="CI174" s="140">
        <f>[1]!i_dq_close(CI$2,CG174)</f>
        <v>4508.5767999999998</v>
      </c>
      <c r="CJ174">
        <v>1.5402</v>
      </c>
      <c r="CM174" s="49">
        <v>44943</v>
      </c>
      <c r="CN174" s="21" t="s">
        <v>1626</v>
      </c>
      <c r="CO174" s="140">
        <f>[1]!i_dq_close(CO$2,CM174)</f>
        <v>21577.64</v>
      </c>
      <c r="CP174">
        <v>1.091</v>
      </c>
      <c r="CS174" s="49">
        <v>44924</v>
      </c>
      <c r="CT174" s="21" t="s">
        <v>1624</v>
      </c>
      <c r="CU174" s="140">
        <f>[1]!i_dq_close(CU$2,CS174)</f>
        <v>392.0222</v>
      </c>
      <c r="CV174">
        <v>1.0249999999999999</v>
      </c>
      <c r="CY174" s="49">
        <v>44918</v>
      </c>
      <c r="CZ174" s="21" t="s">
        <v>1624</v>
      </c>
      <c r="DA174" s="140">
        <f>[1]!i_dq_close(DA$2,CY174)</f>
        <v>4149.107</v>
      </c>
      <c r="DB174">
        <v>5.141</v>
      </c>
      <c r="DE174" s="49">
        <v>44904</v>
      </c>
      <c r="DF174" s="21" t="s">
        <v>1624</v>
      </c>
      <c r="DG174" s="140">
        <f>[1]!i_dq_close(DG$2,DE174)</f>
        <v>4364.9232000000002</v>
      </c>
      <c r="DH174">
        <v>3.3069999999999999</v>
      </c>
      <c r="DK174" s="49">
        <v>44903</v>
      </c>
      <c r="DL174" s="21" t="s">
        <v>1624</v>
      </c>
      <c r="DM174" s="140">
        <f>[1]!i_dq_close(DM$2,DK174)</f>
        <v>4331.9718999999996</v>
      </c>
      <c r="DN174">
        <v>3.1901000000000002</v>
      </c>
      <c r="DQ174" s="49">
        <v>44901</v>
      </c>
      <c r="DR174" s="21" t="s">
        <v>1624</v>
      </c>
      <c r="DS174" s="140">
        <f>[1]!i_dq_close(DS$2,DQ174)</f>
        <v>408.16430000000003</v>
      </c>
      <c r="DT174">
        <v>1.9863</v>
      </c>
      <c r="DW174" s="49">
        <v>44897</v>
      </c>
      <c r="DX174" s="21" t="s">
        <v>1624</v>
      </c>
      <c r="DY174" s="140">
        <f>[1]!i_dq_close(DY$2,DW174)</f>
        <v>18675.349999999999</v>
      </c>
      <c r="DZ174">
        <v>2.2210000000000001</v>
      </c>
      <c r="EC174" s="49">
        <v>44872</v>
      </c>
      <c r="ED174" s="21" t="s">
        <v>1630</v>
      </c>
      <c r="EE174" s="140">
        <f>[1]!i_dq_close(EE$2,EC174)</f>
        <v>4173.9336999999996</v>
      </c>
      <c r="EF174">
        <v>1.381</v>
      </c>
      <c r="EI174" s="49">
        <v>44851</v>
      </c>
      <c r="EJ174" s="21" t="s">
        <v>1621</v>
      </c>
      <c r="EK174" s="140">
        <f>[1]!i_dq_close(EK$2,EI174)</f>
        <v>16612.900000000001</v>
      </c>
      <c r="EL174">
        <v>1.716</v>
      </c>
      <c r="EO174" s="49">
        <v>44812</v>
      </c>
      <c r="EP174" s="28" t="s">
        <v>1622</v>
      </c>
      <c r="EQ174" s="140">
        <f>[1]!i_dq_close(EQ$2,EO174)</f>
        <v>4411.4146000000001</v>
      </c>
      <c r="ER174">
        <v>1.0880000000000001</v>
      </c>
      <c r="EU174" s="49">
        <v>44804</v>
      </c>
      <c r="EV174" s="28" t="s">
        <v>1623</v>
      </c>
      <c r="EW174" s="140">
        <f>[1]!i_dq_close(EW$2,EU174)</f>
        <v>4424.2089999999998</v>
      </c>
      <c r="EX174">
        <v>0.96</v>
      </c>
      <c r="FA174" s="49">
        <v>44802</v>
      </c>
      <c r="FB174" s="28" t="s">
        <v>1623</v>
      </c>
      <c r="FC174" s="140">
        <f>[1]!i_dq_close(FC$2,FA174)</f>
        <v>4460.4615999999996</v>
      </c>
      <c r="FD174">
        <v>0.97099999999999997</v>
      </c>
      <c r="FG174" s="49">
        <v>44797</v>
      </c>
      <c r="FH174" s="28" t="s">
        <v>1623</v>
      </c>
      <c r="FI174" s="140">
        <f>[1]!i_dq_close(FI$2,FG174)</f>
        <v>4450.0689000000002</v>
      </c>
      <c r="FJ174">
        <v>1.0674999999999999</v>
      </c>
      <c r="FM174" s="49">
        <v>44795</v>
      </c>
      <c r="FN174" s="28" t="s">
        <v>1623</v>
      </c>
      <c r="FO174" s="140">
        <f>[1]!i_dq_close(FO$2,FM174)</f>
        <v>4564.3263999999999</v>
      </c>
      <c r="FP174">
        <v>1.3230999999999999</v>
      </c>
      <c r="FS174" s="49">
        <v>44789</v>
      </c>
      <c r="FT174" s="28" t="s">
        <v>1623</v>
      </c>
      <c r="FU174" s="140">
        <f>[1]!i_dq_close(FU$2,FS174)</f>
        <v>429.76589999999999</v>
      </c>
      <c r="FV174">
        <v>1.4769000000000001</v>
      </c>
      <c r="FY174" s="49">
        <v>44754</v>
      </c>
      <c r="FZ174" s="28" t="s">
        <v>639</v>
      </c>
      <c r="GA174" s="140">
        <f>[1]!i_dq_close(GA$2,FY174)</f>
        <v>4631.0330999999996</v>
      </c>
      <c r="GB174">
        <v>1.4440999999999999</v>
      </c>
      <c r="GE174" s="49">
        <v>44754</v>
      </c>
      <c r="GF174" s="28" t="s">
        <v>639</v>
      </c>
      <c r="GG174" s="140">
        <f>[1]!i_dq_close(GG$2,GE174)</f>
        <v>3023.0998</v>
      </c>
      <c r="GH174">
        <v>0.93610000000000004</v>
      </c>
      <c r="GK174" s="49">
        <v>44733</v>
      </c>
      <c r="GL174" s="28" t="s">
        <v>571</v>
      </c>
      <c r="GM174" s="140">
        <f>[1]!i_dq_close(GM$2,GK174)</f>
        <v>4647.1080000000002</v>
      </c>
      <c r="GN174">
        <v>5.3479999999999999</v>
      </c>
      <c r="GQ174" s="49">
        <v>44719</v>
      </c>
      <c r="GR174" s="67" t="s">
        <v>571</v>
      </c>
      <c r="GS174" s="140">
        <f>[1]!i_dq_close(GS$2,GQ174)</f>
        <v>21531.67</v>
      </c>
      <c r="GT174">
        <v>1.0411999999999999</v>
      </c>
      <c r="GV174"/>
      <c r="GW174" s="49">
        <v>44719</v>
      </c>
      <c r="GX174" s="21" t="s">
        <v>571</v>
      </c>
      <c r="GY174" s="140">
        <f>[1]!i_dq_close(GY$2,GW174)</f>
        <v>4511.3995000000004</v>
      </c>
      <c r="GZ174">
        <v>2.5510000000000002</v>
      </c>
      <c r="HC174" s="49">
        <v>44707</v>
      </c>
      <c r="HD174" s="21" t="s">
        <v>534</v>
      </c>
      <c r="HE174" s="140">
        <f>[1]!i_dq_close(HE$2,HC174)</f>
        <v>4310.6010999999999</v>
      </c>
      <c r="HF174">
        <v>5.2839999999999998</v>
      </c>
      <c r="HI174" s="49">
        <v>44678</v>
      </c>
      <c r="HJ174" s="141" t="s">
        <v>351</v>
      </c>
      <c r="HK174" s="140">
        <f>[1]!i_dq_close(HK$2,HI174)</f>
        <v>19946.36</v>
      </c>
      <c r="HL174">
        <v>0.95199999999999996</v>
      </c>
      <c r="HO174" s="49">
        <v>44624</v>
      </c>
      <c r="HP174" s="67" t="s">
        <v>350</v>
      </c>
      <c r="HQ174" s="140">
        <f>[1]!i_dq_close(HQ$2,HO174)</f>
        <v>4879.6507000000001</v>
      </c>
      <c r="HR174">
        <v>1.2985</v>
      </c>
      <c r="HS174" s="33"/>
      <c r="HU174" s="49"/>
      <c r="HV174" s="67"/>
      <c r="HW174" s="140"/>
      <c r="HY174" s="33"/>
      <c r="IA174" s="49"/>
      <c r="IB174" s="67"/>
      <c r="IC174" s="140"/>
      <c r="IE174" s="33"/>
      <c r="IG174" s="49"/>
      <c r="IH174" s="67"/>
      <c r="II174" s="140"/>
      <c r="IK174" s="33"/>
      <c r="IM174" s="49"/>
      <c r="IN174" s="67"/>
      <c r="IO174" s="140"/>
      <c r="IQ174" s="33"/>
      <c r="IS174" s="49"/>
      <c r="IT174" s="67"/>
      <c r="IU174" s="140"/>
      <c r="IW174" s="33"/>
      <c r="IY174" s="49"/>
      <c r="IZ174" s="67"/>
      <c r="JA174" s="140"/>
      <c r="JC174" s="33"/>
      <c r="JE174" s="49"/>
      <c r="JF174" s="67"/>
      <c r="JG174" s="140"/>
      <c r="JI174" s="33"/>
    </row>
    <row r="175" spans="1:269">
      <c r="A175" s="52">
        <v>44119</v>
      </c>
      <c r="B175" s="52" t="s">
        <v>341</v>
      </c>
      <c r="C175" s="262">
        <f>[1]!i_dq_close(C$2,A175)</f>
        <v>5068.7024000000001</v>
      </c>
      <c r="D175" s="263">
        <v>1.4810000000000001</v>
      </c>
      <c r="E175" s="263"/>
      <c r="G175" s="49">
        <v>44778</v>
      </c>
      <c r="H175" s="28" t="s">
        <v>1623</v>
      </c>
      <c r="I175" s="140">
        <f>[1]!i_dq_close(I$2,G175)</f>
        <v>0</v>
      </c>
      <c r="J175">
        <v>0.94899999999999995</v>
      </c>
      <c r="CG175" s="49">
        <v>44963</v>
      </c>
      <c r="CH175" s="21" t="s">
        <v>1632</v>
      </c>
      <c r="CI175" s="140">
        <f>[1]!i_dq_close(CI$2,CG175)</f>
        <v>4456.7232000000004</v>
      </c>
      <c r="CJ175">
        <v>1.5226999999999999</v>
      </c>
      <c r="CM175" s="49">
        <v>44944</v>
      </c>
      <c r="CN175" s="21" t="s">
        <v>1626</v>
      </c>
      <c r="CO175" s="140">
        <f>[1]!i_dq_close(CO$2,CM175)</f>
        <v>21678</v>
      </c>
      <c r="CP175">
        <v>1.1020000000000001</v>
      </c>
      <c r="CS175" s="49">
        <v>44925</v>
      </c>
      <c r="CT175" s="21" t="s">
        <v>1624</v>
      </c>
      <c r="CU175" s="140">
        <f>[1]!i_dq_close(CU$2,CS175)</f>
        <v>392.65820000000002</v>
      </c>
      <c r="CV175">
        <v>1.026</v>
      </c>
      <c r="CY175" s="49">
        <v>44921</v>
      </c>
      <c r="CZ175" s="21" t="s">
        <v>1624</v>
      </c>
      <c r="DA175" s="140">
        <f>[1]!i_dq_close(DA$2,CY175)</f>
        <v>4176.0355</v>
      </c>
      <c r="DB175">
        <v>5.1654999999999998</v>
      </c>
      <c r="DE175" s="49">
        <v>44907</v>
      </c>
      <c r="DF175" s="21" t="s">
        <v>1624</v>
      </c>
      <c r="DG175" s="140">
        <f>[1]!i_dq_close(DG$2,DE175)</f>
        <v>4321.8283000000001</v>
      </c>
      <c r="DH175">
        <v>3.2930000000000001</v>
      </c>
      <c r="DK175" s="49">
        <v>44904</v>
      </c>
      <c r="DL175" s="21" t="s">
        <v>1624</v>
      </c>
      <c r="DM175" s="140">
        <f>[1]!i_dq_close(DM$2,DK175)</f>
        <v>4364.9232000000002</v>
      </c>
      <c r="DN175">
        <v>3.2624</v>
      </c>
      <c r="DQ175" s="49">
        <v>44902</v>
      </c>
      <c r="DR175" s="21" t="s">
        <v>1624</v>
      </c>
      <c r="DS175" s="140">
        <f>[1]!i_dq_close(DS$2,DQ175)</f>
        <v>405.95069999999998</v>
      </c>
      <c r="DT175">
        <v>1.9752000000000001</v>
      </c>
      <c r="DW175" s="49">
        <v>44900</v>
      </c>
      <c r="DX175" s="21" t="s">
        <v>1624</v>
      </c>
      <c r="DY175" s="140">
        <f>[1]!i_dq_close(DY$2,DW175)</f>
        <v>19518.29</v>
      </c>
      <c r="DZ175">
        <v>2.2770000000000001</v>
      </c>
      <c r="EC175" s="49">
        <v>44873</v>
      </c>
      <c r="ED175" s="21" t="s">
        <v>1630</v>
      </c>
      <c r="EE175" s="140">
        <f>[1]!i_dq_close(EE$2,EC175)</f>
        <v>4151.4648999999999</v>
      </c>
      <c r="EF175">
        <v>1.3620000000000001</v>
      </c>
      <c r="EI175" s="49">
        <v>44852</v>
      </c>
      <c r="EJ175" s="21" t="s">
        <v>1621</v>
      </c>
      <c r="EK175" s="140">
        <f>[1]!i_dq_close(EK$2,EI175)</f>
        <v>16914.580000000002</v>
      </c>
      <c r="EL175">
        <v>1.76</v>
      </c>
      <c r="EO175" s="49">
        <v>44813</v>
      </c>
      <c r="EP175" s="28" t="s">
        <v>1622</v>
      </c>
      <c r="EQ175" s="140">
        <f>[1]!i_dq_close(EQ$2,EO175)</f>
        <v>4465.1010999999999</v>
      </c>
      <c r="ER175">
        <v>1.081</v>
      </c>
      <c r="EU175" s="49">
        <v>44805</v>
      </c>
      <c r="EV175" s="28" t="s">
        <v>340</v>
      </c>
      <c r="EW175" s="140">
        <f>[1]!i_dq_close(EW$2,EU175)</f>
        <v>4390.4089999999997</v>
      </c>
      <c r="EX175">
        <v>0.95860000000000001</v>
      </c>
      <c r="FA175" s="49">
        <v>44803</v>
      </c>
      <c r="FB175" s="28" t="s">
        <v>1623</v>
      </c>
      <c r="FC175" s="140">
        <f>[1]!i_dq_close(FC$2,FA175)</f>
        <v>4444.9031999999997</v>
      </c>
      <c r="FD175">
        <v>0.96</v>
      </c>
      <c r="FG175" s="49">
        <v>44798</v>
      </c>
      <c r="FH175" s="28" t="s">
        <v>1623</v>
      </c>
      <c r="FI175" s="140">
        <f>[1]!i_dq_close(FI$2,FG175)</f>
        <v>4484.4516999999996</v>
      </c>
      <c r="FJ175">
        <v>1.0685</v>
      </c>
      <c r="FM175" s="49">
        <v>44796</v>
      </c>
      <c r="FN175" s="28" t="s">
        <v>1623</v>
      </c>
      <c r="FO175" s="140">
        <f>[1]!i_dq_close(FO$2,FM175)</f>
        <v>4546.6342000000004</v>
      </c>
      <c r="FP175">
        <v>1.3433999999999999</v>
      </c>
      <c r="FS175" s="49">
        <v>44790</v>
      </c>
      <c r="FT175" s="28" t="s">
        <v>1623</v>
      </c>
      <c r="FU175" s="140">
        <f>[1]!i_dq_close(FU$2,FS175)</f>
        <v>430.6816</v>
      </c>
      <c r="FV175">
        <v>1.4752000000000001</v>
      </c>
      <c r="FY175" s="49">
        <v>44755</v>
      </c>
      <c r="FZ175" s="28" t="s">
        <v>639</v>
      </c>
      <c r="GA175" s="140">
        <f>[1]!i_dq_close(GA$2,FY175)</f>
        <v>4642.2451000000001</v>
      </c>
      <c r="GB175">
        <v>1.4493</v>
      </c>
      <c r="GE175" s="49">
        <v>44755</v>
      </c>
      <c r="GF175" s="28" t="s">
        <v>639</v>
      </c>
      <c r="GG175" s="140">
        <f>[1]!i_dq_close(GG$2,GE175)</f>
        <v>3025.8939</v>
      </c>
      <c r="GH175">
        <v>0.94110000000000005</v>
      </c>
      <c r="GK175" s="49">
        <v>44734</v>
      </c>
      <c r="GL175" s="28" t="s">
        <v>571</v>
      </c>
      <c r="GM175" s="140">
        <f>[1]!i_dq_close(GM$2,GK175)</f>
        <v>4584.9269000000004</v>
      </c>
      <c r="GN175">
        <v>5.2549999999999999</v>
      </c>
      <c r="GQ175" s="49">
        <v>44720</v>
      </c>
      <c r="GR175" s="67" t="s">
        <v>571</v>
      </c>
      <c r="GS175" s="140">
        <f>[1]!i_dq_close(GS$2,GQ175)</f>
        <v>22014.59</v>
      </c>
      <c r="GT175">
        <v>1.0669</v>
      </c>
      <c r="GV175"/>
      <c r="GW175" s="49">
        <v>44720</v>
      </c>
      <c r="GX175" s="21" t="s">
        <v>571</v>
      </c>
      <c r="GY175" s="140">
        <f>[1]!i_dq_close(GY$2,GW175)</f>
        <v>4550.2753000000002</v>
      </c>
      <c r="GZ175">
        <v>2.5587</v>
      </c>
      <c r="HC175" s="49">
        <v>44708</v>
      </c>
      <c r="HD175" s="21" t="s">
        <v>534</v>
      </c>
      <c r="HE175" s="140">
        <f>[1]!i_dq_close(HE$2,HC175)</f>
        <v>4315.357</v>
      </c>
      <c r="HF175">
        <v>5.3029999999999999</v>
      </c>
      <c r="HI175" s="49">
        <v>44679</v>
      </c>
      <c r="HJ175" s="141" t="s">
        <v>351</v>
      </c>
      <c r="HK175" s="140">
        <f>[1]!i_dq_close(HK$2,HI175)</f>
        <v>20276.169999999998</v>
      </c>
      <c r="HL175">
        <v>0.96</v>
      </c>
      <c r="HO175" s="49">
        <v>44627</v>
      </c>
      <c r="HP175" s="67" t="s">
        <v>350</v>
      </c>
      <c r="HQ175" s="140">
        <f>[1]!i_dq_close(HQ$2,HO175)</f>
        <v>4736.4718000000003</v>
      </c>
      <c r="HR175">
        <v>1.2786</v>
      </c>
      <c r="HS175" s="33"/>
      <c r="HU175" s="49"/>
      <c r="HV175" s="67"/>
      <c r="HW175" s="140"/>
      <c r="HY175" s="33"/>
      <c r="IA175" s="49"/>
      <c r="IB175" s="67"/>
      <c r="IC175" s="140"/>
      <c r="IE175" s="33"/>
      <c r="IG175" s="49"/>
      <c r="IH175" s="67"/>
      <c r="II175" s="140"/>
      <c r="IK175" s="33"/>
      <c r="IM175" s="49"/>
      <c r="IN175" s="67"/>
      <c r="IO175" s="140"/>
      <c r="IQ175" s="33"/>
      <c r="IS175" s="49"/>
      <c r="IT175" s="67"/>
      <c r="IU175" s="140"/>
      <c r="IW175" s="33"/>
      <c r="IY175" s="49"/>
      <c r="IZ175" s="67"/>
      <c r="JA175" s="140"/>
      <c r="JC175" s="33"/>
      <c r="JE175" s="49"/>
      <c r="JF175" s="67"/>
      <c r="JG175" s="140"/>
      <c r="JI175" s="33"/>
    </row>
    <row r="176" spans="1:269">
      <c r="A176" s="52">
        <v>44120</v>
      </c>
      <c r="B176" s="52" t="s">
        <v>341</v>
      </c>
      <c r="C176" s="262">
        <f>[1]!i_dq_close(C$2,A176)</f>
        <v>5057.1100999999999</v>
      </c>
      <c r="D176" s="263">
        <v>1.4690000000000001</v>
      </c>
      <c r="E176" s="263"/>
      <c r="G176" s="49">
        <v>44781</v>
      </c>
      <c r="H176" s="28" t="s">
        <v>1623</v>
      </c>
      <c r="I176" s="140">
        <f>[1]!i_dq_close(I$2,G176)</f>
        <v>0</v>
      </c>
      <c r="J176">
        <v>0.96</v>
      </c>
      <c r="CG176" s="49">
        <v>44964</v>
      </c>
      <c r="CH176" s="21" t="s">
        <v>1632</v>
      </c>
      <c r="CI176" s="140">
        <f>[1]!i_dq_close(CI$2,CG176)</f>
        <v>4465.3935000000001</v>
      </c>
      <c r="CJ176">
        <v>1.5261</v>
      </c>
      <c r="CM176" s="49">
        <v>44945</v>
      </c>
      <c r="CN176" s="21" t="s">
        <v>1626</v>
      </c>
      <c r="CO176" s="140">
        <f>[1]!i_dq_close(CO$2,CM176)</f>
        <v>21650.98</v>
      </c>
      <c r="CP176">
        <v>1.0980000000000001</v>
      </c>
      <c r="CS176" s="49">
        <v>44929</v>
      </c>
      <c r="CT176" s="21" t="s">
        <v>346</v>
      </c>
      <c r="CU176" s="140">
        <f>[1]!i_dq_close(CU$2,CS176)</f>
        <v>394.59899999999999</v>
      </c>
      <c r="CV176">
        <v>1.03</v>
      </c>
      <c r="CY176" s="49">
        <v>44922</v>
      </c>
      <c r="CZ176" s="21" t="s">
        <v>1624</v>
      </c>
      <c r="DA176" s="140">
        <f>[1]!i_dq_close(DA$2,CY176)</f>
        <v>4219.6733999999997</v>
      </c>
      <c r="DB176">
        <v>5.2488999999999999</v>
      </c>
      <c r="DE176" s="49">
        <v>44908</v>
      </c>
      <c r="DF176" s="21" t="s">
        <v>1624</v>
      </c>
      <c r="DG176" s="140">
        <f>[1]!i_dq_close(DG$2,DE176)</f>
        <v>4309.5028000000002</v>
      </c>
      <c r="DH176">
        <v>3.2690000000000001</v>
      </c>
      <c r="DK176" s="49">
        <v>44907</v>
      </c>
      <c r="DL176" s="21" t="s">
        <v>1624</v>
      </c>
      <c r="DM176" s="140">
        <f>[1]!i_dq_close(DM$2,DK176)</f>
        <v>4321.8283000000001</v>
      </c>
      <c r="DN176">
        <v>3.2402000000000002</v>
      </c>
      <c r="DQ176" s="49">
        <v>44903</v>
      </c>
      <c r="DR176" s="21" t="s">
        <v>1624</v>
      </c>
      <c r="DS176" s="140">
        <f>[1]!i_dq_close(DS$2,DQ176)</f>
        <v>404.61509999999998</v>
      </c>
      <c r="DT176">
        <v>1.9635</v>
      </c>
      <c r="DW176" s="49">
        <v>44901</v>
      </c>
      <c r="DX176" s="21" t="s">
        <v>1624</v>
      </c>
      <c r="DY176" s="140">
        <f>[1]!i_dq_close(DY$2,DW176)</f>
        <v>19441.18</v>
      </c>
      <c r="DZ176">
        <v>2.2999999999999998</v>
      </c>
      <c r="EC176" s="49">
        <v>44874</v>
      </c>
      <c r="ED176" s="21" t="s">
        <v>1630</v>
      </c>
      <c r="EE176" s="140">
        <f>[1]!i_dq_close(EE$2,EC176)</f>
        <v>4120.4669999999996</v>
      </c>
      <c r="EF176">
        <v>1.339</v>
      </c>
      <c r="EI176" s="49">
        <v>44853</v>
      </c>
      <c r="EJ176" s="21" t="s">
        <v>1621</v>
      </c>
      <c r="EK176" s="140">
        <f>[1]!i_dq_close(EK$2,EI176)</f>
        <v>16511.28</v>
      </c>
      <c r="EL176">
        <v>1.748</v>
      </c>
      <c r="EO176" s="49">
        <v>44817</v>
      </c>
      <c r="EP176" s="28" t="s">
        <v>1622</v>
      </c>
      <c r="EQ176" s="140">
        <f>[1]!i_dq_close(EQ$2,EO176)</f>
        <v>4476.2960999999996</v>
      </c>
      <c r="ER176">
        <v>1.0740000000000001</v>
      </c>
      <c r="EU176" s="49">
        <v>44806</v>
      </c>
      <c r="EV176" s="28" t="s">
        <v>1622</v>
      </c>
      <c r="EW176" s="140">
        <f>[1]!i_dq_close(EW$2,EU176)</f>
        <v>4378.0162</v>
      </c>
      <c r="EX176">
        <v>0.95420000000000005</v>
      </c>
      <c r="FA176" s="49">
        <v>44804</v>
      </c>
      <c r="FB176" s="28" t="s">
        <v>1623</v>
      </c>
      <c r="FC176" s="140">
        <f>[1]!i_dq_close(FC$2,FA176)</f>
        <v>4424.2089999999998</v>
      </c>
      <c r="FD176">
        <v>0.94399999999999995</v>
      </c>
      <c r="FG176" s="49">
        <v>44799</v>
      </c>
      <c r="FH176" s="28" t="s">
        <v>1623</v>
      </c>
      <c r="FI176" s="140">
        <f>[1]!i_dq_close(FI$2,FG176)</f>
        <v>4473.0267999999996</v>
      </c>
      <c r="FJ176">
        <v>1.0545</v>
      </c>
      <c r="FM176" s="49">
        <v>44797</v>
      </c>
      <c r="FN176" s="28" t="s">
        <v>1623</v>
      </c>
      <c r="FO176" s="140">
        <f>[1]!i_dq_close(FO$2,FM176)</f>
        <v>4450.0689000000002</v>
      </c>
      <c r="FP176">
        <v>1.3045</v>
      </c>
      <c r="FS176" s="49">
        <v>44791</v>
      </c>
      <c r="FT176" s="28" t="s">
        <v>1623</v>
      </c>
      <c r="FU176" s="140">
        <f>[1]!i_dq_close(FU$2,FS176)</f>
        <v>427.77480000000003</v>
      </c>
      <c r="FV176">
        <v>1.4767999999999999</v>
      </c>
      <c r="FY176" s="49">
        <v>44756</v>
      </c>
      <c r="FZ176" s="28" t="s">
        <v>639</v>
      </c>
      <c r="GA176" s="140">
        <f>[1]!i_dq_close(GA$2,FY176)</f>
        <v>4648.7920999999997</v>
      </c>
      <c r="GB176">
        <v>1.444</v>
      </c>
      <c r="GE176" s="49">
        <v>44756</v>
      </c>
      <c r="GF176" s="28" t="s">
        <v>639</v>
      </c>
      <c r="GG176" s="140">
        <f>[1]!i_dq_close(GG$2,GE176)</f>
        <v>3027.511</v>
      </c>
      <c r="GH176">
        <v>0.95479999999999998</v>
      </c>
      <c r="GK176" s="49">
        <v>44735</v>
      </c>
      <c r="GL176" s="28" t="s">
        <v>571</v>
      </c>
      <c r="GM176" s="140">
        <f>[1]!i_dq_close(GM$2,GK176)</f>
        <v>4666.2291999999998</v>
      </c>
      <c r="GN176">
        <v>5.3460000000000001</v>
      </c>
      <c r="GQ176" s="49">
        <v>44721</v>
      </c>
      <c r="GR176" s="67" t="s">
        <v>571</v>
      </c>
      <c r="GS176" s="140">
        <f>[1]!i_dq_close(GS$2,GQ176)</f>
        <v>21869.05</v>
      </c>
      <c r="GT176">
        <v>1.0645</v>
      </c>
      <c r="GV176"/>
      <c r="GW176" s="49">
        <v>44721</v>
      </c>
      <c r="GX176" s="21" t="s">
        <v>571</v>
      </c>
      <c r="GY176" s="140">
        <f>[1]!i_dq_close(GY$2,GW176)</f>
        <v>4498.8330999999998</v>
      </c>
      <c r="GZ176">
        <v>2.5407999999999999</v>
      </c>
      <c r="HC176" s="49">
        <v>44711</v>
      </c>
      <c r="HD176" s="21" t="s">
        <v>534</v>
      </c>
      <c r="HE176" s="140">
        <f>[1]!i_dq_close(HE$2,HC176)</f>
        <v>4345.6077999999998</v>
      </c>
      <c r="HF176">
        <v>5.3330000000000002</v>
      </c>
      <c r="HI176" s="49">
        <v>44680</v>
      </c>
      <c r="HJ176" s="141" t="s">
        <v>351</v>
      </c>
      <c r="HK176" s="140">
        <f>[1]!i_dq_close(HK$2,HI176)</f>
        <v>21089.39</v>
      </c>
      <c r="HL176">
        <v>0.97399999999999998</v>
      </c>
      <c r="HO176" s="49">
        <v>44628</v>
      </c>
      <c r="HP176" s="67" t="s">
        <v>350</v>
      </c>
      <c r="HQ176" s="140">
        <f>[1]!i_dq_close(HQ$2,HO176)</f>
        <v>4624.6763000000001</v>
      </c>
      <c r="HR176">
        <v>1.2801</v>
      </c>
      <c r="HS176" s="33"/>
      <c r="HU176" s="49"/>
      <c r="HV176" s="67"/>
      <c r="HW176" s="140"/>
      <c r="HY176" s="33"/>
      <c r="IA176" s="49"/>
      <c r="IB176" s="67"/>
      <c r="IC176" s="140"/>
      <c r="IE176" s="33"/>
      <c r="IG176" s="49"/>
      <c r="IH176" s="67"/>
      <c r="II176" s="140"/>
      <c r="IK176" s="33"/>
      <c r="IM176" s="49"/>
      <c r="IN176" s="67"/>
      <c r="IO176" s="140"/>
      <c r="IQ176" s="33"/>
      <c r="IS176" s="49"/>
      <c r="IT176" s="67"/>
      <c r="IU176" s="140"/>
      <c r="IW176" s="33"/>
      <c r="IY176" s="49"/>
      <c r="IZ176" s="67"/>
      <c r="JA176" s="140"/>
      <c r="JC176" s="33"/>
      <c r="JE176" s="49"/>
      <c r="JF176" s="67"/>
      <c r="JG176" s="140"/>
      <c r="JI176" s="33"/>
    </row>
    <row r="177" spans="1:269">
      <c r="A177" s="52">
        <v>44123</v>
      </c>
      <c r="B177" s="52" t="s">
        <v>341</v>
      </c>
      <c r="C177" s="262">
        <f>[1]!i_dq_close(C$2,A177)</f>
        <v>5014.7910000000002</v>
      </c>
      <c r="D177" s="263">
        <v>1.4630000000000001</v>
      </c>
      <c r="E177" s="263"/>
      <c r="G177" s="49">
        <v>44782</v>
      </c>
      <c r="H177" s="28" t="s">
        <v>1623</v>
      </c>
      <c r="I177" s="140">
        <f>[1]!i_dq_close(I$2,G177)</f>
        <v>0</v>
      </c>
      <c r="J177">
        <v>0.96099999999999997</v>
      </c>
      <c r="CG177" s="49">
        <v>44965</v>
      </c>
      <c r="CH177" s="21" t="s">
        <v>1632</v>
      </c>
      <c r="CI177" s="140">
        <f>[1]!i_dq_close(CI$2,CG177)</f>
        <v>4441.8236999999999</v>
      </c>
      <c r="CJ177">
        <v>1.5264</v>
      </c>
      <c r="CM177" s="49">
        <v>44946</v>
      </c>
      <c r="CN177" s="21" t="s">
        <v>1626</v>
      </c>
      <c r="CO177" s="140">
        <f>[1]!i_dq_close(CO$2,CM177)</f>
        <v>22044.65</v>
      </c>
      <c r="CP177">
        <v>1.113</v>
      </c>
      <c r="CS177" s="49">
        <v>44930</v>
      </c>
      <c r="CT177" s="21" t="s">
        <v>1626</v>
      </c>
      <c r="CU177" s="140">
        <f>[1]!i_dq_close(CU$2,CS177)</f>
        <v>396.12729999999999</v>
      </c>
      <c r="CV177">
        <v>1.0309999999999999</v>
      </c>
      <c r="CY177" s="49">
        <v>44923</v>
      </c>
      <c r="CZ177" s="21" t="s">
        <v>1624</v>
      </c>
      <c r="DA177" s="140">
        <f>[1]!i_dq_close(DA$2,CY177)</f>
        <v>4201.9503000000004</v>
      </c>
      <c r="DB177">
        <v>5.3177000000000003</v>
      </c>
      <c r="DE177" s="49">
        <v>44909</v>
      </c>
      <c r="DF177" s="21" t="s">
        <v>1624</v>
      </c>
      <c r="DG177" s="140">
        <f>[1]!i_dq_close(DG$2,DE177)</f>
        <v>4312.3441999999995</v>
      </c>
      <c r="DH177">
        <v>3.27</v>
      </c>
      <c r="DK177" s="49">
        <v>44908</v>
      </c>
      <c r="DL177" s="21" t="s">
        <v>1624</v>
      </c>
      <c r="DM177" s="140">
        <f>[1]!i_dq_close(DM$2,DK177)</f>
        <v>4309.5028000000002</v>
      </c>
      <c r="DN177">
        <v>3.1398000000000001</v>
      </c>
      <c r="DQ177" s="49">
        <v>44904</v>
      </c>
      <c r="DR177" s="21" t="s">
        <v>1624</v>
      </c>
      <c r="DS177" s="140">
        <f>[1]!i_dq_close(DS$2,DQ177)</f>
        <v>404.87920000000003</v>
      </c>
      <c r="DT177">
        <v>1.9621999999999999</v>
      </c>
      <c r="DW177" s="49">
        <v>44902</v>
      </c>
      <c r="DX177" s="21" t="s">
        <v>1624</v>
      </c>
      <c r="DY177" s="140">
        <f>[1]!i_dq_close(DY$2,DW177)</f>
        <v>18814.82</v>
      </c>
      <c r="DZ177">
        <v>2.2610000000000001</v>
      </c>
      <c r="EC177" s="49">
        <v>44875</v>
      </c>
      <c r="ED177" s="21" t="s">
        <v>1630</v>
      </c>
      <c r="EE177" s="140">
        <f>[1]!i_dq_close(EE$2,EC177)</f>
        <v>4091.6007</v>
      </c>
      <c r="EF177">
        <v>1.3129999999999999</v>
      </c>
      <c r="EI177" s="49">
        <v>44854</v>
      </c>
      <c r="EJ177" s="21" t="s">
        <v>1621</v>
      </c>
      <c r="EK177" s="140">
        <f>[1]!i_dq_close(EK$2,EI177)</f>
        <v>16280.22</v>
      </c>
      <c r="EL177">
        <v>1.7210000000000001</v>
      </c>
      <c r="EO177" s="49">
        <v>44818</v>
      </c>
      <c r="EP177" s="28" t="s">
        <v>1622</v>
      </c>
      <c r="EQ177" s="140">
        <f>[1]!i_dq_close(EQ$2,EO177)</f>
        <v>4429.9755999999998</v>
      </c>
      <c r="ER177">
        <v>1.0720000000000001</v>
      </c>
      <c r="EU177" s="49">
        <v>44809</v>
      </c>
      <c r="EV177" s="28" t="s">
        <v>1622</v>
      </c>
      <c r="EW177" s="140">
        <f>[1]!i_dq_close(EW$2,EU177)</f>
        <v>4377.2466999999997</v>
      </c>
      <c r="EX177">
        <v>0.96589999999999998</v>
      </c>
      <c r="FA177" s="49">
        <v>44805</v>
      </c>
      <c r="FB177" s="28" t="s">
        <v>1622</v>
      </c>
      <c r="FC177" s="140">
        <f>[1]!i_dq_close(FC$2,FA177)</f>
        <v>4390.4089999999997</v>
      </c>
      <c r="FD177">
        <v>0.94099999999999995</v>
      </c>
      <c r="FG177" s="49">
        <v>44802</v>
      </c>
      <c r="FH177" s="28" t="s">
        <v>1623</v>
      </c>
      <c r="FI177" s="140">
        <f>[1]!i_dq_close(FI$2,FG177)</f>
        <v>4460.4615999999996</v>
      </c>
      <c r="FJ177">
        <v>1.0548</v>
      </c>
      <c r="FM177" s="49">
        <v>44798</v>
      </c>
      <c r="FN177" s="28" t="s">
        <v>1623</v>
      </c>
      <c r="FO177" s="140">
        <f>[1]!i_dq_close(FO$2,FM177)</f>
        <v>4484.4516999999996</v>
      </c>
      <c r="FP177">
        <v>1.31</v>
      </c>
      <c r="FS177" s="49">
        <v>44792</v>
      </c>
      <c r="FT177" s="28" t="s">
        <v>1623</v>
      </c>
      <c r="FU177" s="140">
        <f>[1]!i_dq_close(FU$2,FS177)</f>
        <v>425.16340000000002</v>
      </c>
      <c r="FV177">
        <v>1.4400999999999999</v>
      </c>
      <c r="FY177" s="49">
        <v>44757</v>
      </c>
      <c r="FZ177" s="28" t="s">
        <v>639</v>
      </c>
      <c r="GA177" s="140">
        <f>[1]!i_dq_close(GA$2,FY177)</f>
        <v>4569.973</v>
      </c>
      <c r="GB177">
        <v>1.4349000000000001</v>
      </c>
      <c r="GE177" s="49">
        <v>44757</v>
      </c>
      <c r="GF177" s="28" t="s">
        <v>639</v>
      </c>
      <c r="GG177" s="140">
        <f>[1]!i_dq_close(GG$2,GE177)</f>
        <v>3011.5880000000002</v>
      </c>
      <c r="GH177">
        <v>0.94620000000000004</v>
      </c>
      <c r="GK177" s="49">
        <v>44736</v>
      </c>
      <c r="GL177" s="28" t="s">
        <v>571</v>
      </c>
      <c r="GM177" s="140">
        <f>[1]!i_dq_close(GM$2,GK177)</f>
        <v>4719.8293000000003</v>
      </c>
      <c r="GN177">
        <v>5.4669999999999996</v>
      </c>
      <c r="GQ177" s="49">
        <v>44722</v>
      </c>
      <c r="GR177" s="67" t="s">
        <v>571</v>
      </c>
      <c r="GS177" s="140">
        <f>[1]!i_dq_close(GS$2,GQ177)</f>
        <v>21806.18</v>
      </c>
      <c r="GT177">
        <v>1.0616000000000001</v>
      </c>
      <c r="GV177"/>
      <c r="GW177" s="49">
        <v>44722</v>
      </c>
      <c r="GX177" s="21" t="s">
        <v>571</v>
      </c>
      <c r="GY177" s="140">
        <f>[1]!i_dq_close(GY$2,GW177)</f>
        <v>4569.9165000000003</v>
      </c>
      <c r="GZ177">
        <v>2.5773000000000001</v>
      </c>
      <c r="HC177" s="49">
        <v>44712</v>
      </c>
      <c r="HD177" s="21" t="s">
        <v>534</v>
      </c>
      <c r="HE177" s="140">
        <f>[1]!i_dq_close(HE$2,HC177)</f>
        <v>4411.4897000000001</v>
      </c>
      <c r="HF177">
        <v>5.3979999999999997</v>
      </c>
      <c r="HI177" s="49">
        <v>44686</v>
      </c>
      <c r="HJ177" s="141" t="s">
        <v>353</v>
      </c>
      <c r="HK177" s="140">
        <f>[1]!i_dq_close(HK$2,HI177)</f>
        <v>20793.400000000001</v>
      </c>
      <c r="HL177">
        <v>0.95699999999999996</v>
      </c>
      <c r="HO177" s="49">
        <v>44629</v>
      </c>
      <c r="HP177" s="67" t="s">
        <v>350</v>
      </c>
      <c r="HQ177" s="140">
        <f>[1]!i_dq_close(HQ$2,HO177)</f>
        <v>4570.9339</v>
      </c>
      <c r="HR177">
        <v>1.2827999999999999</v>
      </c>
      <c r="HS177" s="33"/>
      <c r="HU177" s="49"/>
      <c r="HV177" s="67"/>
      <c r="HW177" s="140"/>
      <c r="HY177" s="33"/>
      <c r="IA177" s="49"/>
      <c r="IB177" s="67"/>
      <c r="IC177" s="140"/>
      <c r="IE177" s="33"/>
      <c r="IG177" s="49"/>
      <c r="IH177" s="67"/>
      <c r="II177" s="140"/>
      <c r="IK177" s="33"/>
      <c r="IM177" s="49"/>
      <c r="IN177" s="67"/>
      <c r="IO177" s="140"/>
      <c r="IQ177" s="33"/>
      <c r="IS177" s="49"/>
      <c r="IT177" s="67"/>
      <c r="IU177" s="140"/>
      <c r="IW177" s="33"/>
      <c r="IY177" s="49"/>
      <c r="IZ177" s="67"/>
      <c r="JA177" s="140"/>
      <c r="JC177" s="33"/>
      <c r="JE177" s="49"/>
      <c r="JF177" s="67"/>
      <c r="JG177" s="140"/>
      <c r="JI177" s="33"/>
    </row>
    <row r="178" spans="1:269">
      <c r="A178" s="52">
        <v>44124</v>
      </c>
      <c r="B178" s="52" t="s">
        <v>341</v>
      </c>
      <c r="C178" s="262">
        <f>[1]!i_dq_close(C$2,A178)</f>
        <v>5057.4921999999997</v>
      </c>
      <c r="D178" s="263">
        <v>1.476</v>
      </c>
      <c r="G178" s="49">
        <v>44783</v>
      </c>
      <c r="H178" s="28" t="s">
        <v>1623</v>
      </c>
      <c r="I178" s="140">
        <f>[1]!i_dq_close(I$2,G178)</f>
        <v>0</v>
      </c>
      <c r="J178">
        <v>0.96799999999999997</v>
      </c>
      <c r="CG178" s="49">
        <v>44966</v>
      </c>
      <c r="CH178" s="21" t="s">
        <v>1632</v>
      </c>
      <c r="CI178" s="140">
        <f>[1]!i_dq_close(CI$2,CG178)</f>
        <v>4501.8388000000004</v>
      </c>
      <c r="CJ178">
        <v>1.5505</v>
      </c>
      <c r="CM178" s="49">
        <v>44956</v>
      </c>
      <c r="CN178" s="21" t="s">
        <v>1626</v>
      </c>
      <c r="CO178" s="140">
        <f>[1]!i_dq_close(CO$2,CM178)</f>
        <v>22069.73</v>
      </c>
      <c r="CP178">
        <v>1.1120000000000001</v>
      </c>
      <c r="CS178" s="49">
        <v>44931</v>
      </c>
      <c r="CT178" s="21" t="s">
        <v>1626</v>
      </c>
      <c r="CU178" s="140">
        <f>[1]!i_dq_close(CU$2,CS178)</f>
        <v>399.4735</v>
      </c>
      <c r="CV178">
        <v>1.038</v>
      </c>
      <c r="CY178" s="49">
        <v>44924</v>
      </c>
      <c r="CZ178" s="21" t="s">
        <v>1624</v>
      </c>
      <c r="DA178" s="140">
        <f>[1]!i_dq_close(DA$2,CY178)</f>
        <v>4189.3071</v>
      </c>
      <c r="DB178">
        <v>5.2264999999999997</v>
      </c>
      <c r="DE178" s="49">
        <v>44910</v>
      </c>
      <c r="DF178" s="21" t="s">
        <v>1624</v>
      </c>
      <c r="DG178" s="140">
        <f>[1]!i_dq_close(DG$2,DE178)</f>
        <v>4311.0010000000002</v>
      </c>
      <c r="DH178">
        <v>3.2749999999999999</v>
      </c>
      <c r="DK178" s="49">
        <v>44909</v>
      </c>
      <c r="DL178" s="21" t="s">
        <v>1624</v>
      </c>
      <c r="DM178" s="140">
        <f>[1]!i_dq_close(DM$2,DK178)</f>
        <v>4312.3441999999995</v>
      </c>
      <c r="DN178">
        <v>3.2096</v>
      </c>
      <c r="DQ178" s="49">
        <v>44907</v>
      </c>
      <c r="DR178" s="21" t="s">
        <v>1624</v>
      </c>
      <c r="DS178" s="140">
        <f>[1]!i_dq_close(DS$2,DQ178)</f>
        <v>403.2482</v>
      </c>
      <c r="DT178">
        <v>1.9555</v>
      </c>
      <c r="DW178" s="49">
        <v>44903</v>
      </c>
      <c r="DX178" s="21" t="s">
        <v>1624</v>
      </c>
      <c r="DY178" s="140">
        <f>[1]!i_dq_close(DY$2,DW178)</f>
        <v>19450.23</v>
      </c>
      <c r="DZ178">
        <v>2.2610000000000001</v>
      </c>
      <c r="EC178" s="49">
        <v>44876</v>
      </c>
      <c r="ED178" s="21" t="s">
        <v>1630</v>
      </c>
      <c r="EE178" s="140">
        <f>[1]!i_dq_close(EE$2,EC178)</f>
        <v>4184.1625999999997</v>
      </c>
      <c r="EF178">
        <v>1.3819999999999999</v>
      </c>
      <c r="EI178" s="49">
        <v>44855</v>
      </c>
      <c r="EJ178" s="21" t="s">
        <v>1621</v>
      </c>
      <c r="EK178" s="140">
        <f>[1]!i_dq_close(EK$2,EI178)</f>
        <v>16211.12</v>
      </c>
      <c r="EL178">
        <v>1.728</v>
      </c>
      <c r="EO178" s="49">
        <v>44819</v>
      </c>
      <c r="EP178" s="28" t="s">
        <v>1622</v>
      </c>
      <c r="EQ178" s="140">
        <f>[1]!i_dq_close(EQ$2,EO178)</f>
        <v>4373.4669999999996</v>
      </c>
      <c r="ER178">
        <v>1.052</v>
      </c>
      <c r="EU178" s="49">
        <v>44810</v>
      </c>
      <c r="EV178" s="28" t="s">
        <v>1622</v>
      </c>
      <c r="EW178" s="140">
        <f>[1]!i_dq_close(EW$2,EU178)</f>
        <v>4426.7070999999996</v>
      </c>
      <c r="EX178">
        <v>0.98670000000000002</v>
      </c>
      <c r="FA178" s="49">
        <v>44806</v>
      </c>
      <c r="FB178" s="28" t="s">
        <v>1622</v>
      </c>
      <c r="FC178" s="140">
        <f>[1]!i_dq_close(FC$2,FA178)</f>
        <v>4378.0162</v>
      </c>
      <c r="FD178">
        <v>0.95</v>
      </c>
      <c r="FG178" s="49">
        <v>44803</v>
      </c>
      <c r="FH178" s="28" t="s">
        <v>1623</v>
      </c>
      <c r="FI178" s="140">
        <f>[1]!i_dq_close(FI$2,FG178)</f>
        <v>4444.9031999999997</v>
      </c>
      <c r="FJ178">
        <v>1.044</v>
      </c>
      <c r="FM178" s="49">
        <v>44799</v>
      </c>
      <c r="FN178" s="28" t="s">
        <v>1623</v>
      </c>
      <c r="FO178" s="140">
        <f>[1]!i_dq_close(FO$2,FM178)</f>
        <v>4473.0267999999996</v>
      </c>
      <c r="FP178">
        <v>1.2976000000000001</v>
      </c>
      <c r="FS178" s="49">
        <v>44795</v>
      </c>
      <c r="FT178" s="28" t="s">
        <v>1623</v>
      </c>
      <c r="FU178" s="140">
        <f>[1]!i_dq_close(FU$2,FS178)</f>
        <v>426.80680000000001</v>
      </c>
      <c r="FV178">
        <v>1.4493</v>
      </c>
      <c r="FY178" s="49">
        <v>44760</v>
      </c>
      <c r="FZ178" s="28" t="s">
        <v>639</v>
      </c>
      <c r="GA178" s="140">
        <f>[1]!i_dq_close(GA$2,FY178)</f>
        <v>4626.5011999999997</v>
      </c>
      <c r="GB178">
        <v>1.4478</v>
      </c>
      <c r="GE178" s="49">
        <v>44760</v>
      </c>
      <c r="GF178" s="28" t="s">
        <v>639</v>
      </c>
      <c r="GG178" s="140">
        <f>[1]!i_dq_close(GG$2,GE178)</f>
        <v>3022.3208</v>
      </c>
      <c r="GH178">
        <v>0.95230000000000004</v>
      </c>
      <c r="GK178" s="49">
        <v>44739</v>
      </c>
      <c r="GL178" s="28" t="s">
        <v>571</v>
      </c>
      <c r="GM178" s="140">
        <f>[1]!i_dq_close(GM$2,GK178)</f>
        <v>4767.2349000000004</v>
      </c>
      <c r="GN178">
        <v>5.4850000000000003</v>
      </c>
      <c r="GQ178" s="49">
        <v>44725</v>
      </c>
      <c r="GR178" s="67" t="s">
        <v>571</v>
      </c>
      <c r="GS178" s="140">
        <f>[1]!i_dq_close(GS$2,GQ178)</f>
        <v>21067.58</v>
      </c>
      <c r="GT178">
        <v>1.0385</v>
      </c>
      <c r="GV178"/>
      <c r="GW178" s="49">
        <v>44725</v>
      </c>
      <c r="GX178" s="21" t="s">
        <v>571</v>
      </c>
      <c r="GY178" s="140">
        <f>[1]!i_dq_close(GY$2,GW178)</f>
        <v>4528.2704999999996</v>
      </c>
      <c r="GZ178">
        <v>2.5849000000000002</v>
      </c>
      <c r="HC178" s="49">
        <v>44713</v>
      </c>
      <c r="HD178" s="21" t="s">
        <v>571</v>
      </c>
      <c r="HE178" s="140">
        <f>[1]!i_dq_close(HE$2,HC178)</f>
        <v>4404.1841000000004</v>
      </c>
      <c r="HF178">
        <v>5.3689999999999998</v>
      </c>
      <c r="HI178" s="49">
        <v>44687</v>
      </c>
      <c r="HJ178" s="141" t="s">
        <v>353</v>
      </c>
      <c r="HK178" s="140">
        <f>[1]!i_dq_close(HK$2,HI178)</f>
        <v>20001.96</v>
      </c>
      <c r="HL178">
        <v>0.95399999999999996</v>
      </c>
      <c r="HO178" s="49">
        <v>44630</v>
      </c>
      <c r="HP178" s="67" t="s">
        <v>350</v>
      </c>
      <c r="HQ178" s="140">
        <f>[1]!i_dq_close(HQ$2,HO178)</f>
        <v>4644.6122999999998</v>
      </c>
      <c r="HR178">
        <v>1.2905</v>
      </c>
      <c r="HS178" s="33"/>
      <c r="HU178" s="49"/>
      <c r="HV178" s="67"/>
      <c r="HW178" s="140"/>
      <c r="HY178" s="33"/>
      <c r="IA178" s="49"/>
      <c r="IB178" s="67"/>
      <c r="IC178" s="140"/>
      <c r="IE178" s="33"/>
      <c r="IG178" s="49"/>
      <c r="IH178" s="67"/>
      <c r="II178" s="140"/>
      <c r="IK178" s="33"/>
      <c r="IM178" s="49"/>
      <c r="IN178" s="67"/>
      <c r="IO178" s="140"/>
      <c r="IQ178" s="33"/>
      <c r="IS178" s="49"/>
      <c r="IT178" s="67"/>
      <c r="IU178" s="140"/>
      <c r="IW178" s="33"/>
      <c r="IY178" s="49"/>
      <c r="IZ178" s="67"/>
      <c r="JA178" s="140"/>
      <c r="JC178" s="33"/>
      <c r="JE178" s="49"/>
      <c r="JF178" s="67"/>
      <c r="JG178" s="140"/>
      <c r="JI178" s="33"/>
    </row>
    <row r="179" spans="1:269">
      <c r="A179" s="52">
        <v>44125</v>
      </c>
      <c r="B179" s="52" t="s">
        <v>341</v>
      </c>
      <c r="C179" s="262">
        <f>[1]!i_dq_close(C$2,A179)</f>
        <v>5043.1498000000001</v>
      </c>
      <c r="D179" s="74">
        <v>1.464</v>
      </c>
      <c r="G179" s="49">
        <v>44784</v>
      </c>
      <c r="H179" s="28" t="s">
        <v>1623</v>
      </c>
      <c r="I179" s="140">
        <f>[1]!i_dq_close(I$2,G179)</f>
        <v>0</v>
      </c>
      <c r="J179">
        <v>0.97799999999999998</v>
      </c>
      <c r="CG179" s="49">
        <v>44967</v>
      </c>
      <c r="CH179" s="21" t="s">
        <v>1632</v>
      </c>
      <c r="CI179" s="140">
        <f>[1]!i_dq_close(CI$2,CG179)</f>
        <v>4478.2692999999999</v>
      </c>
      <c r="CJ179">
        <v>1.5359</v>
      </c>
      <c r="CM179" s="49">
        <v>44957</v>
      </c>
      <c r="CN179" s="21" t="s">
        <v>1626</v>
      </c>
      <c r="CO179" s="140">
        <f>[1]!i_dq_close(CO$2,CM179)</f>
        <v>21842.33</v>
      </c>
      <c r="CP179">
        <v>1.0980000000000001</v>
      </c>
      <c r="CS179" s="49">
        <v>44932</v>
      </c>
      <c r="CT179" s="21" t="s">
        <v>1626</v>
      </c>
      <c r="CU179" s="140">
        <f>[1]!i_dq_close(CU$2,CS179)</f>
        <v>400.96269999999998</v>
      </c>
      <c r="CV179">
        <v>1.044</v>
      </c>
      <c r="CY179" s="49">
        <v>44925</v>
      </c>
      <c r="CZ179" s="21" t="s">
        <v>1624</v>
      </c>
      <c r="DA179" s="140">
        <f>[1]!i_dq_close(DA$2,CY179)</f>
        <v>4202.6813000000002</v>
      </c>
      <c r="DB179">
        <v>5.3506</v>
      </c>
      <c r="DE179" s="49">
        <v>44911</v>
      </c>
      <c r="DF179" s="21" t="s">
        <v>1624</v>
      </c>
      <c r="DG179" s="140">
        <f>[1]!i_dq_close(DG$2,DE179)</f>
        <v>4307.5222999999996</v>
      </c>
      <c r="DH179">
        <v>3.2509999999999999</v>
      </c>
      <c r="DK179" s="49">
        <v>44910</v>
      </c>
      <c r="DL179" s="21" t="s">
        <v>1624</v>
      </c>
      <c r="DM179" s="140">
        <f>[1]!i_dq_close(DM$2,DK179)</f>
        <v>4311.0010000000002</v>
      </c>
      <c r="DN179">
        <v>3.1957</v>
      </c>
      <c r="DQ179" s="49">
        <v>44908</v>
      </c>
      <c r="DR179" s="21" t="s">
        <v>1624</v>
      </c>
      <c r="DS179" s="140">
        <f>[1]!i_dq_close(DS$2,DQ179)</f>
        <v>400.32560000000001</v>
      </c>
      <c r="DT179">
        <v>1.9367000000000001</v>
      </c>
      <c r="DW179" s="49">
        <v>44904</v>
      </c>
      <c r="DX179" s="21" t="s">
        <v>1624</v>
      </c>
      <c r="DY179" s="140">
        <f>[1]!i_dq_close(DY$2,DW179)</f>
        <v>19900.87</v>
      </c>
      <c r="DZ179">
        <v>2.2850000000000001</v>
      </c>
      <c r="EC179" s="49">
        <v>44879</v>
      </c>
      <c r="ED179" s="21" t="s">
        <v>1630</v>
      </c>
      <c r="EE179" s="140">
        <f>[1]!i_dq_close(EE$2,EC179)</f>
        <v>4187.0944</v>
      </c>
      <c r="EF179">
        <v>1.381</v>
      </c>
      <c r="EI179" s="49">
        <v>44858</v>
      </c>
      <c r="EJ179" s="21" t="s">
        <v>1621</v>
      </c>
      <c r="EK179" s="140">
        <f>[1]!i_dq_close(EK$2,EI179)</f>
        <v>15180.69</v>
      </c>
      <c r="EL179">
        <v>1.6359999999999999</v>
      </c>
      <c r="EO179" s="49">
        <v>44820</v>
      </c>
      <c r="EP179" s="28" t="s">
        <v>1622</v>
      </c>
      <c r="EQ179" s="140">
        <f>[1]!i_dq_close(EQ$2,EO179)</f>
        <v>4269.1180000000004</v>
      </c>
      <c r="ER179">
        <v>1.044</v>
      </c>
      <c r="EU179" s="49">
        <v>44811</v>
      </c>
      <c r="EV179" s="28" t="s">
        <v>1622</v>
      </c>
      <c r="EW179" s="140">
        <f>[1]!i_dq_close(EW$2,EU179)</f>
        <v>4430.6913000000004</v>
      </c>
      <c r="EX179">
        <v>1.0048999999999999</v>
      </c>
      <c r="FA179" s="49">
        <v>44809</v>
      </c>
      <c r="FB179" s="28" t="s">
        <v>1622</v>
      </c>
      <c r="FC179" s="140">
        <f>[1]!i_dq_close(FC$2,FA179)</f>
        <v>4377.2466999999997</v>
      </c>
      <c r="FD179">
        <v>0.95099999999999996</v>
      </c>
      <c r="FG179" s="49">
        <v>44804</v>
      </c>
      <c r="FH179" s="28" t="s">
        <v>1623</v>
      </c>
      <c r="FI179" s="140">
        <f>[1]!i_dq_close(FI$2,FG179)</f>
        <v>4424.2089999999998</v>
      </c>
      <c r="FJ179">
        <v>1.0104</v>
      </c>
      <c r="FM179" s="49">
        <v>44802</v>
      </c>
      <c r="FN179" s="28" t="s">
        <v>1623</v>
      </c>
      <c r="FO179" s="140">
        <f>[1]!i_dq_close(FO$2,FM179)</f>
        <v>4460.4615999999996</v>
      </c>
      <c r="FP179">
        <v>1.2922</v>
      </c>
      <c r="FS179" s="49">
        <v>44796</v>
      </c>
      <c r="FT179" s="28" t="s">
        <v>1623</v>
      </c>
      <c r="FU179" s="140">
        <f>[1]!i_dq_close(FU$2,FS179)</f>
        <v>427.03210000000001</v>
      </c>
      <c r="FV179">
        <v>1.4550000000000001</v>
      </c>
      <c r="FY179" s="49">
        <v>44761</v>
      </c>
      <c r="FZ179" s="28" t="s">
        <v>639</v>
      </c>
      <c r="GA179" s="140">
        <f>[1]!i_dq_close(GA$2,FY179)</f>
        <v>4611.6931000000004</v>
      </c>
      <c r="GB179">
        <v>1.4538</v>
      </c>
      <c r="GE179" s="49">
        <v>44761</v>
      </c>
      <c r="GF179" s="28" t="s">
        <v>639</v>
      </c>
      <c r="GG179" s="140">
        <f>[1]!i_dq_close(GG$2,GE179)</f>
        <v>3017.2829999999999</v>
      </c>
      <c r="GH179">
        <v>0.95199999999999996</v>
      </c>
      <c r="GK179" s="49">
        <v>44740</v>
      </c>
      <c r="GL179" s="28" t="s">
        <v>571</v>
      </c>
      <c r="GM179" s="140">
        <f>[1]!i_dq_close(GM$2,GK179)</f>
        <v>4821.6458000000002</v>
      </c>
      <c r="GN179">
        <v>5.5359999999999996</v>
      </c>
      <c r="GQ179" s="49">
        <v>44726</v>
      </c>
      <c r="GR179" s="67" t="s">
        <v>571</v>
      </c>
      <c r="GS179" s="140">
        <f>[1]!i_dq_close(GS$2,GQ179)</f>
        <v>21067.99</v>
      </c>
      <c r="GT179">
        <v>1.0428999999999999</v>
      </c>
      <c r="GV179"/>
      <c r="GW179" s="49">
        <v>44726</v>
      </c>
      <c r="GX179" s="21" t="s">
        <v>571</v>
      </c>
      <c r="GY179" s="140">
        <f>[1]!i_dq_close(GY$2,GW179)</f>
        <v>4562.6306999999997</v>
      </c>
      <c r="GZ179">
        <v>2.577</v>
      </c>
      <c r="HC179" s="49">
        <v>44714</v>
      </c>
      <c r="HD179" s="21" t="s">
        <v>571</v>
      </c>
      <c r="HE179" s="140">
        <f>[1]!i_dq_close(HE$2,HC179)</f>
        <v>4418.9745999999996</v>
      </c>
      <c r="HF179">
        <v>5.415</v>
      </c>
      <c r="HI179" s="49">
        <v>44690</v>
      </c>
      <c r="HJ179" s="141" t="s">
        <v>353</v>
      </c>
      <c r="HK179" s="140">
        <f>[1]!i_dq_close(HK$2,HI179)</f>
        <v>20001.96</v>
      </c>
      <c r="HL179">
        <v>0.94899999999999995</v>
      </c>
      <c r="HO179" s="49">
        <v>44631</v>
      </c>
      <c r="HP179" s="67" t="s">
        <v>350</v>
      </c>
      <c r="HQ179" s="140">
        <f>[1]!i_dq_close(HQ$2,HO179)</f>
        <v>4666.1728999999996</v>
      </c>
      <c r="HR179">
        <v>1.2896000000000001</v>
      </c>
      <c r="HS179" s="33"/>
      <c r="HU179" s="49"/>
      <c r="HV179" s="67"/>
      <c r="HW179" s="140"/>
      <c r="HY179" s="33"/>
      <c r="IA179" s="49"/>
      <c r="IB179" s="67"/>
      <c r="IC179" s="140"/>
      <c r="IE179" s="33"/>
      <c r="IG179" s="49"/>
      <c r="IH179" s="67"/>
      <c r="II179" s="140"/>
      <c r="IK179" s="33"/>
      <c r="IM179" s="49"/>
      <c r="IN179" s="67"/>
      <c r="IO179" s="140"/>
      <c r="IQ179" s="33"/>
      <c r="IS179" s="49"/>
      <c r="IT179" s="67"/>
      <c r="IU179" s="140"/>
      <c r="IW179" s="33"/>
      <c r="IY179" s="49"/>
      <c r="IZ179" s="67"/>
      <c r="JA179" s="140"/>
      <c r="JC179" s="33"/>
      <c r="JE179" s="49"/>
      <c r="JF179" s="67"/>
      <c r="JG179" s="140"/>
      <c r="JI179" s="33"/>
    </row>
    <row r="180" spans="1:269">
      <c r="A180" s="52">
        <v>44126</v>
      </c>
      <c r="B180" s="52" t="s">
        <v>341</v>
      </c>
      <c r="C180" s="262">
        <f>[1]!i_dq_close(C$2,A180)</f>
        <v>5025.0331999999999</v>
      </c>
      <c r="D180" s="74">
        <v>1.4590000000000001</v>
      </c>
      <c r="G180" s="49">
        <v>44785</v>
      </c>
      <c r="H180" s="28" t="s">
        <v>1623</v>
      </c>
      <c r="I180" s="140">
        <f>[1]!i_dq_close(I$2,G180)</f>
        <v>0</v>
      </c>
      <c r="J180">
        <v>0.95599999999999996</v>
      </c>
      <c r="CM180" s="49">
        <v>44958</v>
      </c>
      <c r="CN180" s="21" t="s">
        <v>348</v>
      </c>
      <c r="CO180" s="140">
        <f>[1]!i_dq_close(CO$2,CM180)</f>
        <v>22072.18</v>
      </c>
      <c r="CP180">
        <v>1.109</v>
      </c>
      <c r="CS180" s="49">
        <v>44935</v>
      </c>
      <c r="CT180" s="21" t="s">
        <v>1626</v>
      </c>
      <c r="CU180" s="140">
        <f>[1]!i_dq_close(CU$2,CS180)</f>
        <v>401.88220000000001</v>
      </c>
      <c r="CV180">
        <v>1.048</v>
      </c>
      <c r="CY180" s="49">
        <v>44929</v>
      </c>
      <c r="CZ180" s="21" t="s">
        <v>346</v>
      </c>
      <c r="DA180" s="140">
        <f>[1]!i_dq_close(DA$2,CY180)</f>
        <v>4232.5133999999998</v>
      </c>
      <c r="DB180">
        <v>5.3704000000000001</v>
      </c>
      <c r="DE180" s="49">
        <v>44914</v>
      </c>
      <c r="DF180" s="21" t="s">
        <v>1624</v>
      </c>
      <c r="DG180" s="140">
        <f>[1]!i_dq_close(DG$2,DE180)</f>
        <v>4233.2809999999999</v>
      </c>
      <c r="DH180">
        <v>3.23</v>
      </c>
      <c r="DK180" s="49">
        <v>44911</v>
      </c>
      <c r="DL180" s="21" t="s">
        <v>1624</v>
      </c>
      <c r="DM180" s="140">
        <f>[1]!i_dq_close(DM$2,DK180)</f>
        <v>4307.5222999999996</v>
      </c>
      <c r="DN180">
        <v>3.1877</v>
      </c>
      <c r="DQ180" s="49">
        <v>44909</v>
      </c>
      <c r="DR180" s="21" t="s">
        <v>1624</v>
      </c>
      <c r="DS180" s="140">
        <f>[1]!i_dq_close(DS$2,DQ180)</f>
        <v>398.65530000000001</v>
      </c>
      <c r="DT180">
        <v>1.9258999999999999</v>
      </c>
      <c r="DW180" s="49">
        <v>44907</v>
      </c>
      <c r="DX180" s="21" t="s">
        <v>1624</v>
      </c>
      <c r="DY180" s="140">
        <f>[1]!i_dq_close(DY$2,DW180)</f>
        <v>19463.63</v>
      </c>
      <c r="DZ180">
        <v>2.2570000000000001</v>
      </c>
      <c r="EC180" s="49">
        <v>44880</v>
      </c>
      <c r="ED180" s="21" t="s">
        <v>1630</v>
      </c>
      <c r="EE180" s="140">
        <f>[1]!i_dq_close(EE$2,EC180)</f>
        <v>4264.8360000000002</v>
      </c>
      <c r="EF180">
        <v>1.4350000000000001</v>
      </c>
      <c r="EI180" s="49">
        <v>44859</v>
      </c>
      <c r="EJ180" s="21" t="s">
        <v>1621</v>
      </c>
      <c r="EK180" s="140">
        <f>[1]!i_dq_close(EK$2,EI180)</f>
        <v>15165.59</v>
      </c>
      <c r="EL180">
        <v>1.6679999999999999</v>
      </c>
      <c r="EO180" s="49">
        <v>44823</v>
      </c>
      <c r="EP180" s="28" t="s">
        <v>1622</v>
      </c>
      <c r="EQ180" s="140">
        <f>[1]!i_dq_close(EQ$2,EO180)</f>
        <v>4257.9368999999997</v>
      </c>
      <c r="ER180">
        <v>1.0389999999999999</v>
      </c>
      <c r="EU180" s="49">
        <v>44812</v>
      </c>
      <c r="EV180" s="28" t="s">
        <v>1622</v>
      </c>
      <c r="EW180" s="140">
        <f>[1]!i_dq_close(EW$2,EU180)</f>
        <v>4411.4146000000001</v>
      </c>
      <c r="EX180">
        <v>0.98960000000000004</v>
      </c>
      <c r="FA180" s="49">
        <v>44810</v>
      </c>
      <c r="FB180" s="28" t="s">
        <v>1622</v>
      </c>
      <c r="FC180" s="140">
        <f>[1]!i_dq_close(FC$2,FA180)</f>
        <v>4426.7070999999996</v>
      </c>
      <c r="FD180">
        <v>0.95699999999999996</v>
      </c>
      <c r="FG180" s="49">
        <v>44805</v>
      </c>
      <c r="FH180" s="28" t="s">
        <v>340</v>
      </c>
      <c r="FI180" s="140">
        <f>[1]!i_dq_close(FI$2,FG180)</f>
        <v>4390.4089999999997</v>
      </c>
      <c r="FJ180">
        <v>1.0017</v>
      </c>
      <c r="FM180" s="49">
        <v>44803</v>
      </c>
      <c r="FN180" s="28" t="s">
        <v>1623</v>
      </c>
      <c r="FO180" s="140">
        <f>[1]!i_dq_close(FO$2,FM180)</f>
        <v>4444.9031999999997</v>
      </c>
      <c r="FP180">
        <v>1.3021</v>
      </c>
      <c r="FS180" s="49">
        <v>44797</v>
      </c>
      <c r="FT180" s="28" t="s">
        <v>1623</v>
      </c>
      <c r="FU180" s="140">
        <f>[1]!i_dq_close(FU$2,FS180)</f>
        <v>420.9776</v>
      </c>
      <c r="FV180">
        <v>1.4014</v>
      </c>
      <c r="FY180" s="49">
        <v>44762</v>
      </c>
      <c r="FZ180" s="28" t="s">
        <v>639</v>
      </c>
      <c r="GA180" s="140">
        <f>[1]!i_dq_close(GA$2,FY180)</f>
        <v>4636.8489</v>
      </c>
      <c r="GB180">
        <v>1.4592000000000001</v>
      </c>
      <c r="GE180" s="49">
        <v>44762</v>
      </c>
      <c r="GF180" s="28" t="s">
        <v>639</v>
      </c>
      <c r="GG180" s="140">
        <f>[1]!i_dq_close(GG$2,GE180)</f>
        <v>3021.8397</v>
      </c>
      <c r="GH180">
        <v>0.95550000000000002</v>
      </c>
      <c r="GK180" s="49">
        <v>44741</v>
      </c>
      <c r="GL180" s="28" t="s">
        <v>571</v>
      </c>
      <c r="GM180" s="140">
        <f>[1]!i_dq_close(GM$2,GK180)</f>
        <v>4742.5883999999996</v>
      </c>
      <c r="GN180">
        <v>5.4589999999999996</v>
      </c>
      <c r="GQ180" s="49">
        <v>44727</v>
      </c>
      <c r="GR180" s="67" t="s">
        <v>571</v>
      </c>
      <c r="GS180" s="140">
        <f>[1]!i_dq_close(GS$2,GQ180)</f>
        <v>21308.21</v>
      </c>
      <c r="GT180">
        <v>1.0509999999999999</v>
      </c>
      <c r="GV180"/>
      <c r="GW180" s="49">
        <v>44727</v>
      </c>
      <c r="GX180" s="21" t="s">
        <v>571</v>
      </c>
      <c r="GY180" s="140">
        <f>[1]!i_dq_close(GY$2,GW180)</f>
        <v>4605.6460999999999</v>
      </c>
      <c r="GZ180">
        <v>2.5516999999999999</v>
      </c>
      <c r="HC180" s="49">
        <v>44718</v>
      </c>
      <c r="HD180" s="21" t="s">
        <v>571</v>
      </c>
      <c r="HE180" s="140">
        <f>[1]!i_dq_close(HE$2,HC180)</f>
        <v>4500.8329999999996</v>
      </c>
      <c r="HF180">
        <v>5.5830000000000002</v>
      </c>
      <c r="HI180" s="49">
        <v>44691</v>
      </c>
      <c r="HJ180" s="141" t="s">
        <v>353</v>
      </c>
      <c r="HK180" s="140">
        <f>[1]!i_dq_close(HK$2,HI180)</f>
        <v>19633.689999999999</v>
      </c>
      <c r="HL180">
        <v>0.93600000000000005</v>
      </c>
      <c r="HO180" s="49">
        <v>44634</v>
      </c>
      <c r="HP180" s="67" t="s">
        <v>350</v>
      </c>
      <c r="HQ180" s="140">
        <f>[1]!i_dq_close(HQ$2,HO180)</f>
        <v>4531.6904000000004</v>
      </c>
      <c r="HR180">
        <v>1.2745</v>
      </c>
      <c r="HS180" s="33"/>
      <c r="HU180" s="49"/>
      <c r="HV180" s="67"/>
      <c r="HW180" s="140"/>
      <c r="HY180" s="33"/>
      <c r="IA180" s="49"/>
      <c r="IB180" s="67"/>
      <c r="IC180" s="140"/>
      <c r="IE180" s="33"/>
      <c r="IG180" s="49"/>
      <c r="IH180" s="67"/>
      <c r="II180" s="140"/>
      <c r="IK180" s="33"/>
      <c r="IM180" s="49"/>
      <c r="IN180" s="67"/>
      <c r="IO180" s="140"/>
      <c r="IQ180" s="33"/>
      <c r="IS180" s="49"/>
      <c r="IT180" s="67"/>
      <c r="IU180" s="140"/>
      <c r="IW180" s="33"/>
      <c r="IY180" s="49"/>
      <c r="IZ180" s="67"/>
      <c r="JA180" s="140"/>
      <c r="JC180" s="33"/>
      <c r="JE180" s="49"/>
      <c r="JF180" s="67"/>
      <c r="JG180" s="140"/>
      <c r="JI180" s="33"/>
    </row>
    <row r="181" spans="1:269">
      <c r="A181" s="52">
        <v>44127</v>
      </c>
      <c r="B181" s="52" t="s">
        <v>341</v>
      </c>
      <c r="C181" s="262">
        <f>[1]!i_dq_close(C$2,A181)</f>
        <v>4957.6898000000001</v>
      </c>
      <c r="D181" s="74">
        <v>1.4450000000000001</v>
      </c>
      <c r="G181" s="49">
        <v>44788</v>
      </c>
      <c r="H181" s="28" t="s">
        <v>1623</v>
      </c>
      <c r="I181" s="140">
        <f>[1]!i_dq_close(I$2,G181)</f>
        <v>0</v>
      </c>
      <c r="J181">
        <v>0.97299999999999998</v>
      </c>
      <c r="CM181" s="49">
        <v>44959</v>
      </c>
      <c r="CN181" s="21" t="s">
        <v>1632</v>
      </c>
      <c r="CO181" s="140">
        <f>[1]!i_dq_close(CO$2,CM181)</f>
        <v>21958.36</v>
      </c>
      <c r="CP181">
        <v>1.113</v>
      </c>
      <c r="CS181" s="49">
        <v>44936</v>
      </c>
      <c r="CT181" s="21" t="s">
        <v>1626</v>
      </c>
      <c r="CU181" s="140">
        <f>[1]!i_dq_close(CU$2,CS181)</f>
        <v>400.82420000000002</v>
      </c>
      <c r="CV181">
        <v>1.046</v>
      </c>
      <c r="CY181" s="49">
        <v>44930</v>
      </c>
      <c r="CZ181" s="21" t="s">
        <v>1626</v>
      </c>
      <c r="DA181" s="140">
        <f>[1]!i_dq_close(DA$2,CY181)</f>
        <v>4235.9718999999996</v>
      </c>
      <c r="DB181">
        <v>5.3531000000000004</v>
      </c>
      <c r="DE181" s="49">
        <v>44915</v>
      </c>
      <c r="DF181" s="21" t="s">
        <v>1624</v>
      </c>
      <c r="DG181" s="140">
        <f>[1]!i_dq_close(DG$2,DE181)</f>
        <v>4170.6633000000002</v>
      </c>
      <c r="DH181">
        <v>3.2229999999999999</v>
      </c>
      <c r="DK181" s="49">
        <v>44914</v>
      </c>
      <c r="DL181" s="21" t="s">
        <v>1624</v>
      </c>
      <c r="DM181" s="140">
        <f>[1]!i_dq_close(DM$2,DK181)</f>
        <v>4233.2809999999999</v>
      </c>
      <c r="DN181">
        <v>3.1640000000000001</v>
      </c>
      <c r="DQ181" s="49">
        <v>44910</v>
      </c>
      <c r="DR181" s="21" t="s">
        <v>1624</v>
      </c>
      <c r="DS181" s="140">
        <f>[1]!i_dq_close(DS$2,DQ181)</f>
        <v>398.73099999999999</v>
      </c>
      <c r="DT181">
        <v>1.9339</v>
      </c>
      <c r="DW181" s="49">
        <v>44908</v>
      </c>
      <c r="DX181" s="21" t="s">
        <v>1624</v>
      </c>
      <c r="DY181" s="140">
        <f>[1]!i_dq_close(DY$2,DW181)</f>
        <v>19596.2</v>
      </c>
      <c r="DZ181">
        <v>2.2629999999999999</v>
      </c>
      <c r="EC181" s="49">
        <v>44881</v>
      </c>
      <c r="ED181" s="21" t="s">
        <v>1630</v>
      </c>
      <c r="EE181" s="140">
        <f>[1]!i_dq_close(EE$2,EC181)</f>
        <v>4233.2835999999998</v>
      </c>
      <c r="EF181">
        <v>1.44</v>
      </c>
      <c r="EI181" s="49">
        <v>44860</v>
      </c>
      <c r="EJ181" s="21" t="s">
        <v>1621</v>
      </c>
      <c r="EK181" s="140">
        <f>[1]!i_dq_close(EK$2,EI181)</f>
        <v>15317.67</v>
      </c>
      <c r="EL181">
        <v>1.716</v>
      </c>
      <c r="EO181" s="49">
        <v>44824</v>
      </c>
      <c r="EP181" s="28" t="s">
        <v>1622</v>
      </c>
      <c r="EQ181" s="140">
        <f>[1]!i_dq_close(EQ$2,EO181)</f>
        <v>4269.9174000000003</v>
      </c>
      <c r="ER181">
        <v>1.0469999999999999</v>
      </c>
      <c r="EU181" s="49">
        <v>44813</v>
      </c>
      <c r="EV181" s="28" t="s">
        <v>1622</v>
      </c>
      <c r="EW181" s="140">
        <f>[1]!i_dq_close(EW$2,EU181)</f>
        <v>4465.1010999999999</v>
      </c>
      <c r="EX181">
        <v>0.98419999999999996</v>
      </c>
      <c r="FA181" s="49">
        <v>44811</v>
      </c>
      <c r="FB181" s="28" t="s">
        <v>1622</v>
      </c>
      <c r="FC181" s="140">
        <f>[1]!i_dq_close(FC$2,FA181)</f>
        <v>4430.6913000000004</v>
      </c>
      <c r="FD181">
        <v>0.97299999999999998</v>
      </c>
      <c r="FG181" s="49">
        <v>44806</v>
      </c>
      <c r="FH181" s="28" t="s">
        <v>1622</v>
      </c>
      <c r="FI181" s="140">
        <f>[1]!i_dq_close(FI$2,FG181)</f>
        <v>4378.0162</v>
      </c>
      <c r="FJ181">
        <v>1.0185999999999999</v>
      </c>
      <c r="FM181" s="49">
        <v>44804</v>
      </c>
      <c r="FN181" s="28" t="s">
        <v>1623</v>
      </c>
      <c r="FO181" s="140">
        <f>[1]!i_dq_close(FO$2,FM181)</f>
        <v>4424.2089999999998</v>
      </c>
      <c r="FP181">
        <v>1.2574000000000001</v>
      </c>
      <c r="FS181" s="49">
        <v>44798</v>
      </c>
      <c r="FT181" s="28" t="s">
        <v>1623</v>
      </c>
      <c r="FU181" s="140">
        <f>[1]!i_dq_close(FU$2,FS181)</f>
        <v>419.48570000000001</v>
      </c>
      <c r="FV181">
        <v>1.3841000000000001</v>
      </c>
      <c r="FY181" s="49">
        <v>44763</v>
      </c>
      <c r="FZ181" s="28" t="s">
        <v>639</v>
      </c>
      <c r="GA181" s="140">
        <f>[1]!i_dq_close(GA$2,FY181)</f>
        <v>4586.6541999999999</v>
      </c>
      <c r="GB181">
        <v>1.4556</v>
      </c>
      <c r="GE181" s="49">
        <v>44763</v>
      </c>
      <c r="GF181" s="28" t="s">
        <v>639</v>
      </c>
      <c r="GG181" s="140">
        <f>[1]!i_dq_close(GG$2,GE181)</f>
        <v>3012.3395999999998</v>
      </c>
      <c r="GH181">
        <v>0.95589999999999997</v>
      </c>
      <c r="GK181" s="49">
        <v>44742</v>
      </c>
      <c r="GL181" s="28" t="s">
        <v>571</v>
      </c>
      <c r="GM181" s="140">
        <f>[1]!i_dq_close(GM$2,GK181)</f>
        <v>4808.7305999999999</v>
      </c>
      <c r="GN181">
        <v>5.54</v>
      </c>
      <c r="GQ181" s="49">
        <v>44728</v>
      </c>
      <c r="GR181" s="67" t="s">
        <v>571</v>
      </c>
      <c r="GS181" s="140">
        <f>[1]!i_dq_close(GS$2,GQ181)</f>
        <v>20845.43</v>
      </c>
      <c r="GT181">
        <v>1.0304</v>
      </c>
      <c r="GV181"/>
      <c r="GW181" s="49">
        <v>44728</v>
      </c>
      <c r="GX181" s="21" t="s">
        <v>571</v>
      </c>
      <c r="GY181" s="140">
        <f>[1]!i_dq_close(GY$2,GW181)</f>
        <v>4583.3503000000001</v>
      </c>
      <c r="GZ181">
        <v>2.5445000000000002</v>
      </c>
      <c r="HC181" s="49">
        <v>44719</v>
      </c>
      <c r="HD181" s="21" t="s">
        <v>571</v>
      </c>
      <c r="HE181" s="140">
        <f>[1]!i_dq_close(HE$2,HC181)</f>
        <v>4511.3995000000004</v>
      </c>
      <c r="HF181">
        <v>5.5949999999999998</v>
      </c>
      <c r="HI181" s="49">
        <v>44692</v>
      </c>
      <c r="HJ181" s="141" t="s">
        <v>353</v>
      </c>
      <c r="HK181" s="140">
        <f>[1]!i_dq_close(HK$2,HI181)</f>
        <v>19824.57</v>
      </c>
      <c r="HL181">
        <v>0.93400000000000005</v>
      </c>
      <c r="HO181" s="49">
        <v>44635</v>
      </c>
      <c r="HP181" s="67" t="s">
        <v>350</v>
      </c>
      <c r="HQ181" s="140">
        <f>[1]!i_dq_close(HQ$2,HO181)</f>
        <v>4312.3378000000002</v>
      </c>
      <c r="HR181">
        <v>1.2479</v>
      </c>
      <c r="HS181" s="33"/>
      <c r="HU181" s="49"/>
      <c r="HV181" s="67"/>
      <c r="HW181" s="140"/>
      <c r="HY181" s="33"/>
      <c r="IA181" s="49"/>
      <c r="IB181" s="67"/>
      <c r="IC181" s="140"/>
      <c r="IE181" s="33"/>
      <c r="IG181" s="49"/>
      <c r="IH181" s="67"/>
      <c r="II181" s="140"/>
      <c r="IK181" s="33"/>
      <c r="IM181" s="49"/>
      <c r="IN181" s="67"/>
      <c r="IO181" s="140"/>
      <c r="IQ181" s="33"/>
      <c r="IS181" s="49"/>
      <c r="IT181" s="67"/>
      <c r="IU181" s="140"/>
      <c r="IW181" s="33"/>
      <c r="IY181" s="49"/>
      <c r="IZ181" s="67"/>
      <c r="JA181" s="140"/>
      <c r="JC181" s="33"/>
      <c r="JE181" s="49"/>
      <c r="JF181" s="67"/>
      <c r="JG181" s="140"/>
      <c r="JI181" s="33"/>
    </row>
    <row r="182" spans="1:269">
      <c r="A182" s="52">
        <v>44130</v>
      </c>
      <c r="B182" s="52" t="s">
        <v>341</v>
      </c>
      <c r="C182" s="262">
        <f>[1]!i_dq_close(C$2,A182)</f>
        <v>4936.0554000000002</v>
      </c>
      <c r="D182" s="74">
        <v>1.4470000000000001</v>
      </c>
      <c r="G182" s="49">
        <v>44789</v>
      </c>
      <c r="H182" s="28" t="s">
        <v>1623</v>
      </c>
      <c r="I182" s="140">
        <f>[1]!i_dq_close(I$2,G182)</f>
        <v>0</v>
      </c>
      <c r="J182">
        <v>0.98399999999999999</v>
      </c>
      <c r="CM182" s="49">
        <v>44960</v>
      </c>
      <c r="CN182" s="21" t="s">
        <v>1632</v>
      </c>
      <c r="CO182" s="140">
        <f>[1]!i_dq_close(CO$2,CM182)</f>
        <v>21660.47</v>
      </c>
      <c r="CP182">
        <v>1.105</v>
      </c>
      <c r="CS182" s="49">
        <v>44937</v>
      </c>
      <c r="CT182" s="21" t="s">
        <v>1626</v>
      </c>
      <c r="CU182" s="140">
        <f>[1]!i_dq_close(CU$2,CS182)</f>
        <v>400.38990000000001</v>
      </c>
      <c r="CV182">
        <v>1.0449999999999999</v>
      </c>
      <c r="CY182" s="49">
        <v>44931</v>
      </c>
      <c r="CZ182" s="21" t="s">
        <v>1626</v>
      </c>
      <c r="DA182" s="140">
        <f>[1]!i_dq_close(DA$2,CY182)</f>
        <v>4307.7605999999996</v>
      </c>
      <c r="DB182">
        <v>5.4474</v>
      </c>
      <c r="DE182" s="49">
        <v>44916</v>
      </c>
      <c r="DF182" s="21" t="s">
        <v>1624</v>
      </c>
      <c r="DG182" s="140">
        <f>[1]!i_dq_close(DG$2,DE182)</f>
        <v>4166.0241999999998</v>
      </c>
      <c r="DH182">
        <v>3.2050000000000001</v>
      </c>
      <c r="DK182" s="49">
        <v>44915</v>
      </c>
      <c r="DL182" s="21" t="s">
        <v>1624</v>
      </c>
      <c r="DM182" s="140">
        <f>[1]!i_dq_close(DM$2,DK182)</f>
        <v>4170.6633000000002</v>
      </c>
      <c r="DN182">
        <v>3.1002000000000001</v>
      </c>
      <c r="DQ182" s="49">
        <v>44911</v>
      </c>
      <c r="DR182" s="21" t="s">
        <v>1624</v>
      </c>
      <c r="DS182" s="140">
        <f>[1]!i_dq_close(DS$2,DQ182)</f>
        <v>396.3888</v>
      </c>
      <c r="DT182">
        <v>1.9075</v>
      </c>
      <c r="DW182" s="49">
        <v>44909</v>
      </c>
      <c r="DX182" s="21" t="s">
        <v>1624</v>
      </c>
      <c r="DY182" s="140">
        <f>[1]!i_dq_close(DY$2,DW182)</f>
        <v>19673.45</v>
      </c>
      <c r="DZ182">
        <v>2.2970000000000002</v>
      </c>
      <c r="EC182" s="49">
        <v>44882</v>
      </c>
      <c r="ED182" s="21" t="s">
        <v>1630</v>
      </c>
      <c r="EE182" s="140">
        <f>[1]!i_dq_close(EE$2,EC182)</f>
        <v>4222.8145000000004</v>
      </c>
      <c r="EF182">
        <v>1.4350000000000001</v>
      </c>
      <c r="EI182" s="49">
        <v>44861</v>
      </c>
      <c r="EJ182" s="21" t="s">
        <v>1621</v>
      </c>
      <c r="EK182" s="140">
        <f>[1]!i_dq_close(EK$2,EI182)</f>
        <v>15427.94</v>
      </c>
      <c r="EL182">
        <v>1.69</v>
      </c>
      <c r="EO182" s="49">
        <v>44825</v>
      </c>
      <c r="EP182" s="28" t="s">
        <v>1622</v>
      </c>
      <c r="EQ182" s="140">
        <f>[1]!i_dq_close(EQ$2,EO182)</f>
        <v>4249.7790000000005</v>
      </c>
      <c r="ER182">
        <v>1.046</v>
      </c>
      <c r="EU182" s="49">
        <v>44817</v>
      </c>
      <c r="EV182" s="28" t="s">
        <v>1622</v>
      </c>
      <c r="EW182" s="140">
        <f>[1]!i_dq_close(EW$2,EU182)</f>
        <v>4476.2960999999996</v>
      </c>
      <c r="EX182">
        <v>0.98180000000000001</v>
      </c>
      <c r="FA182" s="49">
        <v>44812</v>
      </c>
      <c r="FB182" s="28" t="s">
        <v>1622</v>
      </c>
      <c r="FC182" s="140">
        <f>[1]!i_dq_close(FC$2,FA182)</f>
        <v>4411.4146000000001</v>
      </c>
      <c r="FD182">
        <v>0.96699999999999997</v>
      </c>
      <c r="FG182" s="49">
        <v>44809</v>
      </c>
      <c r="FH182" s="28" t="s">
        <v>1622</v>
      </c>
      <c r="FI182" s="140">
        <f>[1]!i_dq_close(FI$2,FG182)</f>
        <v>4377.2466999999997</v>
      </c>
      <c r="FJ182">
        <v>1.0234000000000001</v>
      </c>
      <c r="FM182" s="49">
        <v>44805</v>
      </c>
      <c r="FN182" s="28" t="s">
        <v>340</v>
      </c>
      <c r="FO182" s="140">
        <f>[1]!i_dq_close(FO$2,FM182)</f>
        <v>4390.4089999999997</v>
      </c>
      <c r="FP182">
        <v>1.2568999999999999</v>
      </c>
      <c r="FS182" s="49">
        <v>44799</v>
      </c>
      <c r="FT182" s="28" t="s">
        <v>1623</v>
      </c>
      <c r="FU182" s="140">
        <f>[1]!i_dq_close(FU$2,FS182)</f>
        <v>419.13240000000002</v>
      </c>
      <c r="FV182">
        <v>1.3756999999999999</v>
      </c>
      <c r="FY182" s="49">
        <v>44764</v>
      </c>
      <c r="FZ182" s="28" t="s">
        <v>639</v>
      </c>
      <c r="GA182" s="140">
        <f>[1]!i_dq_close(GA$2,FY182)</f>
        <v>4578.09</v>
      </c>
      <c r="GB182">
        <v>1.4533</v>
      </c>
      <c r="GE182" s="49">
        <v>44764</v>
      </c>
      <c r="GF182" s="28" t="s">
        <v>639</v>
      </c>
      <c r="GG182" s="140">
        <f>[1]!i_dq_close(GG$2,GE182)</f>
        <v>3012.43</v>
      </c>
      <c r="GH182">
        <v>0.95009999999999994</v>
      </c>
      <c r="GK182" s="49">
        <v>44743</v>
      </c>
      <c r="GL182" s="28" t="s">
        <v>639</v>
      </c>
      <c r="GM182" s="140">
        <f>[1]!i_dq_close(GM$2,GK182)</f>
        <v>4791.0388999999996</v>
      </c>
      <c r="GN182">
        <v>5.5090000000000003</v>
      </c>
      <c r="GQ182" s="49">
        <v>44729</v>
      </c>
      <c r="GR182" s="67" t="s">
        <v>571</v>
      </c>
      <c r="GS182" s="140">
        <f>[1]!i_dq_close(GS$2,GQ182)</f>
        <v>21075</v>
      </c>
      <c r="GT182">
        <v>1.0364</v>
      </c>
      <c r="GV182"/>
      <c r="GW182" s="49">
        <v>44729</v>
      </c>
      <c r="GX182" s="21" t="s">
        <v>571</v>
      </c>
      <c r="GY182" s="140">
        <f>[1]!i_dq_close(GY$2,GW182)</f>
        <v>4640.6382999999996</v>
      </c>
      <c r="GZ182">
        <v>2.5699000000000001</v>
      </c>
      <c r="HC182" s="49">
        <v>44720</v>
      </c>
      <c r="HD182" s="21" t="s">
        <v>571</v>
      </c>
      <c r="HE182" s="140">
        <f>[1]!i_dq_close(HE$2,HC182)</f>
        <v>4550.2753000000002</v>
      </c>
      <c r="HF182">
        <v>5.6529999999999996</v>
      </c>
      <c r="HI182" s="49">
        <v>44693</v>
      </c>
      <c r="HJ182" s="141" t="s">
        <v>353</v>
      </c>
      <c r="HK182" s="140">
        <f>[1]!i_dq_close(HK$2,HI182)</f>
        <v>19380.34</v>
      </c>
      <c r="HL182">
        <v>0.92</v>
      </c>
      <c r="HO182" s="49">
        <v>44636</v>
      </c>
      <c r="HP182" s="67" t="s">
        <v>350</v>
      </c>
      <c r="HQ182" s="140">
        <f>[1]!i_dq_close(HQ$2,HO182)</f>
        <v>4487.2051000000001</v>
      </c>
      <c r="HR182">
        <v>1.2592000000000001</v>
      </c>
      <c r="HS182" s="33"/>
      <c r="HU182" s="49"/>
      <c r="HV182" s="67"/>
      <c r="HW182" s="140"/>
      <c r="HY182" s="33"/>
      <c r="IA182" s="49"/>
      <c r="IB182" s="67"/>
      <c r="IC182" s="140"/>
      <c r="IE182" s="33"/>
      <c r="IG182" s="49"/>
      <c r="IH182" s="67"/>
      <c r="II182" s="140"/>
      <c r="IK182" s="33"/>
      <c r="IM182" s="49"/>
      <c r="IN182" s="67"/>
      <c r="IO182" s="140"/>
      <c r="IQ182" s="33"/>
      <c r="IS182" s="49"/>
      <c r="IT182" s="67"/>
      <c r="IU182" s="140"/>
      <c r="IW182" s="33"/>
      <c r="IY182" s="49"/>
      <c r="IZ182" s="67"/>
      <c r="JA182" s="140"/>
      <c r="JC182" s="33"/>
      <c r="JE182" s="49"/>
      <c r="JF182" s="67"/>
      <c r="JG182" s="140"/>
      <c r="JI182" s="33"/>
    </row>
    <row r="183" spans="1:269">
      <c r="A183" s="52">
        <v>44131</v>
      </c>
      <c r="B183" s="52" t="s">
        <v>341</v>
      </c>
      <c r="C183" s="262">
        <f>[1]!i_dq_close(C$2,A183)</f>
        <v>4943.8202000000001</v>
      </c>
      <c r="D183" s="74">
        <v>1.4550000000000001</v>
      </c>
      <c r="G183" s="49">
        <v>44790</v>
      </c>
      <c r="H183" s="28" t="s">
        <v>1623</v>
      </c>
      <c r="I183" s="140">
        <f>[1]!i_dq_close(I$2,G183)</f>
        <v>0</v>
      </c>
      <c r="J183">
        <v>0.99099999999999999</v>
      </c>
      <c r="CM183" s="49">
        <v>44963</v>
      </c>
      <c r="CN183" s="21" t="s">
        <v>1632</v>
      </c>
      <c r="CO183" s="140">
        <f>[1]!i_dq_close(CO$2,CM183)</f>
        <v>21222.16</v>
      </c>
      <c r="CP183">
        <v>1.089</v>
      </c>
      <c r="CS183" s="49">
        <v>44938</v>
      </c>
      <c r="CT183" s="21" t="s">
        <v>1626</v>
      </c>
      <c r="CU183" s="140">
        <f>[1]!i_dq_close(CU$2,CS183)</f>
        <v>401.04790000000003</v>
      </c>
      <c r="CV183">
        <v>1.0449999999999999</v>
      </c>
      <c r="CY183" s="49">
        <v>44932</v>
      </c>
      <c r="CZ183" s="21" t="s">
        <v>1626</v>
      </c>
      <c r="DA183" s="140">
        <f>[1]!i_dq_close(DA$2,CY183)</f>
        <v>4318.1531000000004</v>
      </c>
      <c r="DB183">
        <v>5.3550000000000004</v>
      </c>
      <c r="DE183" s="49">
        <v>44917</v>
      </c>
      <c r="DF183" s="21" t="s">
        <v>1624</v>
      </c>
      <c r="DG183" s="140">
        <f>[1]!i_dq_close(DG$2,DE183)</f>
        <v>4158.2915000000003</v>
      </c>
      <c r="DH183">
        <v>3.1920000000000002</v>
      </c>
      <c r="DK183" s="49">
        <v>44916</v>
      </c>
      <c r="DL183" s="21" t="s">
        <v>1624</v>
      </c>
      <c r="DM183" s="140">
        <f>[1]!i_dq_close(DM$2,DK183)</f>
        <v>4166.0241999999998</v>
      </c>
      <c r="DN183">
        <v>3.1019000000000001</v>
      </c>
      <c r="DQ183" s="49">
        <v>44914</v>
      </c>
      <c r="DR183" s="21" t="s">
        <v>1624</v>
      </c>
      <c r="DS183" s="140">
        <f>[1]!i_dq_close(DS$2,DQ183)</f>
        <v>392.92009999999999</v>
      </c>
      <c r="DT183">
        <v>1.8882000000000001</v>
      </c>
      <c r="DW183" s="49">
        <v>44910</v>
      </c>
      <c r="DX183" s="21" t="s">
        <v>1624</v>
      </c>
      <c r="DY183" s="140">
        <f>[1]!i_dq_close(DY$2,DW183)</f>
        <v>19368.59</v>
      </c>
      <c r="DZ183">
        <v>2.2669999999999999</v>
      </c>
      <c r="EC183" s="49">
        <v>44883</v>
      </c>
      <c r="ED183" s="21" t="s">
        <v>1630</v>
      </c>
      <c r="EE183" s="140">
        <f>[1]!i_dq_close(EE$2,EC183)</f>
        <v>4204.3148000000001</v>
      </c>
      <c r="EF183">
        <v>1.4530000000000001</v>
      </c>
      <c r="EI183" s="49">
        <v>44862</v>
      </c>
      <c r="EJ183" s="21" t="s">
        <v>1621</v>
      </c>
      <c r="EK183" s="140">
        <f>[1]!i_dq_close(EK$2,EI183)</f>
        <v>14863.06</v>
      </c>
      <c r="EL183">
        <v>1.647</v>
      </c>
      <c r="EO183" s="49">
        <v>44826</v>
      </c>
      <c r="EP183" s="28" t="s">
        <v>1622</v>
      </c>
      <c r="EQ183" s="140">
        <f>[1]!i_dq_close(EQ$2,EO183)</f>
        <v>4219.4538000000002</v>
      </c>
      <c r="ER183">
        <v>1.048</v>
      </c>
      <c r="EU183" s="49">
        <v>44818</v>
      </c>
      <c r="EV183" s="28" t="s">
        <v>1622</v>
      </c>
      <c r="EW183" s="140">
        <f>[1]!i_dq_close(EW$2,EU183)</f>
        <v>4429.9755999999998</v>
      </c>
      <c r="EX183">
        <v>0.97</v>
      </c>
      <c r="FA183" s="49">
        <v>44813</v>
      </c>
      <c r="FB183" s="28" t="s">
        <v>1622</v>
      </c>
      <c r="FC183" s="140">
        <f>[1]!i_dq_close(FC$2,FA183)</f>
        <v>4465.1010999999999</v>
      </c>
      <c r="FD183">
        <v>0.96699999999999997</v>
      </c>
      <c r="FG183" s="49">
        <v>44810</v>
      </c>
      <c r="FH183" s="28" t="s">
        <v>1622</v>
      </c>
      <c r="FI183" s="140">
        <f>[1]!i_dq_close(FI$2,FG183)</f>
        <v>4426.7070999999996</v>
      </c>
      <c r="FJ183">
        <v>1.0364</v>
      </c>
      <c r="FM183" s="49">
        <v>44806</v>
      </c>
      <c r="FN183" s="28" t="s">
        <v>1622</v>
      </c>
      <c r="FO183" s="140">
        <f>[1]!i_dq_close(FO$2,FM183)</f>
        <v>4378.0162</v>
      </c>
      <c r="FP183">
        <v>1.2546999999999999</v>
      </c>
      <c r="FS183" s="49">
        <v>44802</v>
      </c>
      <c r="FT183" s="28" t="s">
        <v>1623</v>
      </c>
      <c r="FU183" s="140">
        <f>[1]!i_dq_close(FU$2,FS183)</f>
        <v>417.6934</v>
      </c>
      <c r="FV183">
        <v>1.3794</v>
      </c>
      <c r="FY183" s="49">
        <v>44767</v>
      </c>
      <c r="FZ183" s="28" t="s">
        <v>639</v>
      </c>
      <c r="GA183" s="140">
        <f>[1]!i_dq_close(GA$2,FY183)</f>
        <v>4546.8293000000003</v>
      </c>
      <c r="GB183">
        <v>1.4519</v>
      </c>
      <c r="GE183" s="49">
        <v>44767</v>
      </c>
      <c r="GF183" s="28" t="s">
        <v>639</v>
      </c>
      <c r="GG183" s="140">
        <f>[1]!i_dq_close(GG$2,GE183)</f>
        <v>3007.1127999999999</v>
      </c>
      <c r="GH183">
        <v>0.94389999999999996</v>
      </c>
      <c r="GK183" s="49">
        <v>44746</v>
      </c>
      <c r="GL183" s="28" t="s">
        <v>639</v>
      </c>
      <c r="GM183" s="140">
        <f>[1]!i_dq_close(GM$2,GK183)</f>
        <v>4830.0244000000002</v>
      </c>
      <c r="GN183">
        <v>5.5659999999999998</v>
      </c>
      <c r="GQ183" s="49">
        <v>44732</v>
      </c>
      <c r="GR183" s="67" t="s">
        <v>571</v>
      </c>
      <c r="GS183" s="140">
        <f>[1]!i_dq_close(GS$2,GQ183)</f>
        <v>21163.91</v>
      </c>
      <c r="GT183">
        <v>1.0253000000000001</v>
      </c>
      <c r="GV183"/>
      <c r="GW183" s="49">
        <v>44732</v>
      </c>
      <c r="GX183" s="21" t="s">
        <v>571</v>
      </c>
      <c r="GY183" s="140">
        <f>[1]!i_dq_close(GY$2,GW183)</f>
        <v>4660.5947999999999</v>
      </c>
      <c r="GZ183">
        <v>2.5634999999999999</v>
      </c>
      <c r="HC183" s="49">
        <v>44721</v>
      </c>
      <c r="HD183" s="21" t="s">
        <v>571</v>
      </c>
      <c r="HE183" s="140">
        <f>[1]!i_dq_close(HE$2,HC183)</f>
        <v>4498.8330999999998</v>
      </c>
      <c r="HF183">
        <v>5.6059999999999999</v>
      </c>
      <c r="HI183" s="49">
        <v>44694</v>
      </c>
      <c r="HJ183" s="141" t="s">
        <v>353</v>
      </c>
      <c r="HK183" s="140">
        <f>[1]!i_dq_close(HK$2,HI183)</f>
        <v>19898.77</v>
      </c>
      <c r="HL183">
        <v>0.93899999999999995</v>
      </c>
      <c r="HO183" s="49">
        <v>44637</v>
      </c>
      <c r="HP183" s="67" t="s">
        <v>350</v>
      </c>
      <c r="HQ183" s="140">
        <f>[1]!i_dq_close(HQ$2,HO183)</f>
        <v>4573.6431000000002</v>
      </c>
      <c r="HR183">
        <v>1.2647999999999999</v>
      </c>
      <c r="HS183" s="33"/>
      <c r="HU183" s="49"/>
      <c r="HV183" s="67"/>
      <c r="HW183" s="140"/>
      <c r="HY183" s="33"/>
      <c r="IA183" s="49"/>
      <c r="IB183" s="67"/>
      <c r="IC183" s="140"/>
      <c r="IE183" s="33"/>
      <c r="IG183" s="49"/>
      <c r="IH183" s="67"/>
      <c r="II183" s="140"/>
      <c r="IK183" s="33"/>
      <c r="IM183" s="49"/>
      <c r="IN183" s="67"/>
      <c r="IO183" s="140"/>
      <c r="IQ183" s="33"/>
      <c r="IS183" s="49"/>
      <c r="IT183" s="67"/>
      <c r="IU183" s="140"/>
      <c r="IW183" s="33"/>
      <c r="IY183" s="49"/>
      <c r="IZ183" s="67"/>
      <c r="JA183" s="140"/>
      <c r="JC183" s="33"/>
      <c r="JE183" s="49"/>
      <c r="JF183" s="67"/>
      <c r="JG183" s="140"/>
      <c r="JI183" s="33"/>
    </row>
    <row r="184" spans="1:269">
      <c r="A184" s="52">
        <v>44132</v>
      </c>
      <c r="B184" s="52" t="s">
        <v>341</v>
      </c>
      <c r="C184" s="262">
        <f>[1]!i_dq_close(C$2,A184)</f>
        <v>4978.9404000000004</v>
      </c>
      <c r="D184" s="74">
        <v>1.4690000000000001</v>
      </c>
      <c r="G184" s="49">
        <v>44791</v>
      </c>
      <c r="H184" s="28" t="s">
        <v>1623</v>
      </c>
      <c r="I184" s="140">
        <f>[1]!i_dq_close(I$2,G184)</f>
        <v>0</v>
      </c>
      <c r="J184">
        <v>0.999</v>
      </c>
      <c r="CM184" s="49">
        <v>44964</v>
      </c>
      <c r="CN184" s="21" t="s">
        <v>1632</v>
      </c>
      <c r="CO184" s="140">
        <f>[1]!i_dq_close(CO$2,CM184)</f>
        <v>21298.7</v>
      </c>
      <c r="CP184">
        <v>1.1020000000000001</v>
      </c>
      <c r="CS184" s="49">
        <v>44939</v>
      </c>
      <c r="CT184" s="21" t="s">
        <v>1626</v>
      </c>
      <c r="CU184" s="140">
        <f>[1]!i_dq_close(CU$2,CS184)</f>
        <v>401.69889999999998</v>
      </c>
      <c r="CV184">
        <v>1.0469999999999999</v>
      </c>
      <c r="CY184" s="49">
        <v>44935</v>
      </c>
      <c r="CZ184" s="21" t="s">
        <v>1626</v>
      </c>
      <c r="DA184" s="140">
        <f>[1]!i_dq_close(DA$2,CY184)</f>
        <v>4349.1992</v>
      </c>
      <c r="DB184">
        <v>5.3391999999999999</v>
      </c>
      <c r="DE184" s="49">
        <v>44918</v>
      </c>
      <c r="DF184" s="21" t="s">
        <v>1624</v>
      </c>
      <c r="DG184" s="140">
        <f>[1]!i_dq_close(DG$2,DE184)</f>
        <v>4149.107</v>
      </c>
      <c r="DH184">
        <v>3.18</v>
      </c>
      <c r="DK184" s="49">
        <v>44917</v>
      </c>
      <c r="DL184" s="21" t="s">
        <v>1624</v>
      </c>
      <c r="DM184" s="140">
        <f>[1]!i_dq_close(DM$2,DK184)</f>
        <v>4158.2915000000003</v>
      </c>
      <c r="DN184">
        <v>3.1412</v>
      </c>
      <c r="DQ184" s="49">
        <v>44915</v>
      </c>
      <c r="DR184" s="21" t="s">
        <v>1624</v>
      </c>
      <c r="DS184" s="140">
        <f>[1]!i_dq_close(DS$2,DQ184)</f>
        <v>391.23340000000002</v>
      </c>
      <c r="DT184">
        <v>1.8859999999999999</v>
      </c>
      <c r="DW184" s="49">
        <v>44911</v>
      </c>
      <c r="DX184" s="21" t="s">
        <v>1624</v>
      </c>
      <c r="DY184" s="140">
        <f>[1]!i_dq_close(DY$2,DW184)</f>
        <v>19450.669999999998</v>
      </c>
      <c r="DZ184">
        <v>2.2890000000000001</v>
      </c>
      <c r="EC184" s="49">
        <v>44886</v>
      </c>
      <c r="ED184" s="21" t="s">
        <v>1630</v>
      </c>
      <c r="EE184" s="140">
        <f>[1]!i_dq_close(EE$2,EC184)</f>
        <v>4177.4961999999996</v>
      </c>
      <c r="EF184">
        <v>1.427</v>
      </c>
      <c r="EI184" s="49">
        <v>44865</v>
      </c>
      <c r="EJ184" s="21" t="s">
        <v>1621</v>
      </c>
      <c r="EK184" s="140">
        <f>[1]!i_dq_close(EK$2,EI184)</f>
        <v>14687.02</v>
      </c>
      <c r="EL184">
        <v>1.6120000000000001</v>
      </c>
      <c r="EO184" s="49">
        <v>44827</v>
      </c>
      <c r="EP184" s="28" t="s">
        <v>1622</v>
      </c>
      <c r="EQ184" s="140">
        <f>[1]!i_dq_close(EQ$2,EO184)</f>
        <v>4195.0051999999996</v>
      </c>
      <c r="ER184">
        <v>1.0389999999999999</v>
      </c>
      <c r="EU184" s="49">
        <v>44819</v>
      </c>
      <c r="EV184" s="28" t="s">
        <v>1622</v>
      </c>
      <c r="EW184" s="140">
        <f>[1]!i_dq_close(EW$2,EU184)</f>
        <v>4373.4669999999996</v>
      </c>
      <c r="EX184">
        <v>0.93420000000000003</v>
      </c>
      <c r="FA184" s="49">
        <v>44817</v>
      </c>
      <c r="FB184" s="28" t="s">
        <v>1622</v>
      </c>
      <c r="FC184" s="140">
        <f>[1]!i_dq_close(FC$2,FA184)</f>
        <v>4476.2960999999996</v>
      </c>
      <c r="FD184">
        <v>0.96299999999999997</v>
      </c>
      <c r="FG184" s="49">
        <v>44811</v>
      </c>
      <c r="FH184" s="28" t="s">
        <v>1622</v>
      </c>
      <c r="FI184" s="140">
        <f>[1]!i_dq_close(FI$2,FG184)</f>
        <v>4430.6913000000004</v>
      </c>
      <c r="FJ184">
        <v>1.0476000000000001</v>
      </c>
      <c r="FM184" s="49">
        <v>44809</v>
      </c>
      <c r="FN184" s="28" t="s">
        <v>1622</v>
      </c>
      <c r="FO184" s="140">
        <f>[1]!i_dq_close(FO$2,FM184)</f>
        <v>4377.2466999999997</v>
      </c>
      <c r="FP184">
        <v>1.2683</v>
      </c>
      <c r="FS184" s="49">
        <v>44803</v>
      </c>
      <c r="FT184" s="28" t="s">
        <v>1623</v>
      </c>
      <c r="FU184" s="140">
        <f>[1]!i_dq_close(FU$2,FS184)</f>
        <v>416.74329999999998</v>
      </c>
      <c r="FV184">
        <v>1.3723000000000001</v>
      </c>
      <c r="FY184" s="49">
        <v>44768</v>
      </c>
      <c r="FZ184" s="28" t="s">
        <v>639</v>
      </c>
      <c r="GA184" s="140">
        <f>[1]!i_dq_close(GA$2,FY184)</f>
        <v>4587.6873999999998</v>
      </c>
      <c r="GB184">
        <v>1.4611000000000001</v>
      </c>
      <c r="GE184" s="49">
        <v>44768</v>
      </c>
      <c r="GF184" s="28" t="s">
        <v>639</v>
      </c>
      <c r="GG184" s="140">
        <f>[1]!i_dq_close(GG$2,GE184)</f>
        <v>3016.2617</v>
      </c>
      <c r="GH184">
        <v>0.95230000000000004</v>
      </c>
      <c r="GK184" s="49">
        <v>44747</v>
      </c>
      <c r="GL184" s="28" t="s">
        <v>639</v>
      </c>
      <c r="GM184" s="140">
        <f>[1]!i_dq_close(GM$2,GK184)</f>
        <v>4822.6611999999996</v>
      </c>
      <c r="GN184">
        <v>5.548</v>
      </c>
      <c r="GQ184" s="49">
        <v>44733</v>
      </c>
      <c r="GR184" s="67" t="s">
        <v>571</v>
      </c>
      <c r="GS184" s="140">
        <f>[1]!i_dq_close(GS$2,GQ184)</f>
        <v>21559.59</v>
      </c>
      <c r="GT184">
        <v>1.0303</v>
      </c>
      <c r="GV184"/>
      <c r="GW184" s="49">
        <v>44733</v>
      </c>
      <c r="GX184" s="21" t="s">
        <v>571</v>
      </c>
      <c r="GY184" s="140">
        <f>[1]!i_dq_close(GY$2,GW184)</f>
        <v>4647.1080000000002</v>
      </c>
      <c r="GZ184">
        <v>2.5514999999999999</v>
      </c>
      <c r="HC184" s="49">
        <v>44722</v>
      </c>
      <c r="HD184" s="21" t="s">
        <v>571</v>
      </c>
      <c r="HE184" s="140">
        <f>[1]!i_dq_close(HE$2,HC184)</f>
        <v>4569.9165000000003</v>
      </c>
      <c r="HF184">
        <v>5.694</v>
      </c>
      <c r="HI184" s="49">
        <v>44697</v>
      </c>
      <c r="HJ184" s="141" t="s">
        <v>353</v>
      </c>
      <c r="HK184" s="140">
        <f>[1]!i_dq_close(HK$2,HI184)</f>
        <v>19950.21</v>
      </c>
      <c r="HL184" s="48">
        <v>0.93899999999999995</v>
      </c>
      <c r="HO184" s="49">
        <v>44638</v>
      </c>
      <c r="HP184" s="67" t="s">
        <v>350</v>
      </c>
      <c r="HQ184" s="140">
        <f>[1]!i_dq_close(HQ$2,HO184)</f>
        <v>4608.0868</v>
      </c>
      <c r="HR184">
        <v>1.2618</v>
      </c>
      <c r="HS184" s="33"/>
      <c r="HU184" s="49"/>
      <c r="HV184" s="67"/>
      <c r="HW184" s="140"/>
      <c r="HY184" s="33"/>
      <c r="IA184" s="49"/>
      <c r="IB184" s="67"/>
      <c r="IC184" s="140"/>
      <c r="IE184" s="33"/>
      <c r="IG184" s="49"/>
      <c r="IH184" s="67"/>
      <c r="II184" s="140"/>
      <c r="IK184" s="33"/>
      <c r="IM184" s="49"/>
      <c r="IN184" s="67"/>
      <c r="IO184" s="140"/>
      <c r="IQ184" s="33"/>
      <c r="IS184" s="49"/>
      <c r="IT184" s="67"/>
      <c r="IU184" s="140"/>
      <c r="IW184" s="33"/>
      <c r="IY184" s="49"/>
      <c r="IZ184" s="67"/>
      <c r="JA184" s="140"/>
      <c r="JC184" s="33"/>
      <c r="JE184" s="49"/>
      <c r="JF184" s="67"/>
      <c r="JG184" s="140"/>
      <c r="JI184" s="33"/>
    </row>
    <row r="185" spans="1:269">
      <c r="A185" s="52">
        <v>44133</v>
      </c>
      <c r="B185" s="52" t="s">
        <v>341</v>
      </c>
      <c r="C185" s="262">
        <f>[1]!i_dq_close(C$2,A185)</f>
        <v>5009.2565000000004</v>
      </c>
      <c r="D185" s="74">
        <v>1.472</v>
      </c>
      <c r="G185" s="49">
        <v>44792</v>
      </c>
      <c r="H185" s="28" t="s">
        <v>1623</v>
      </c>
      <c r="I185" s="140">
        <f>[1]!i_dq_close(I$2,G185)</f>
        <v>0</v>
      </c>
      <c r="J185">
        <v>0.96199999999999997</v>
      </c>
      <c r="CM185" s="49">
        <v>44965</v>
      </c>
      <c r="CN185" s="21" t="s">
        <v>1632</v>
      </c>
      <c r="CO185" s="140">
        <f>[1]!i_dq_close(CO$2,CM185)</f>
        <v>21283.52</v>
      </c>
      <c r="CP185">
        <v>1.099</v>
      </c>
      <c r="CS185" s="49">
        <v>44942</v>
      </c>
      <c r="CT185" s="21" t="s">
        <v>1626</v>
      </c>
      <c r="CU185" s="140">
        <f>[1]!i_dq_close(CU$2,CS185)</f>
        <v>404.48110000000003</v>
      </c>
      <c r="CV185">
        <v>1.0529999999999999</v>
      </c>
      <c r="CY185" s="49">
        <v>44936</v>
      </c>
      <c r="CZ185" s="21" t="s">
        <v>1626</v>
      </c>
      <c r="DA185" s="140">
        <f>[1]!i_dq_close(DA$2,CY185)</f>
        <v>4354.2322999999997</v>
      </c>
      <c r="DB185">
        <v>5.2889999999999997</v>
      </c>
      <c r="DE185" s="49">
        <v>44921</v>
      </c>
      <c r="DF185" s="21" t="s">
        <v>1624</v>
      </c>
      <c r="DG185" s="140">
        <f>[1]!i_dq_close(DG$2,DE185)</f>
        <v>4176.0355</v>
      </c>
      <c r="DH185">
        <v>3.2429999999999999</v>
      </c>
      <c r="DK185" s="49">
        <v>44918</v>
      </c>
      <c r="DL185" s="21" t="s">
        <v>1624</v>
      </c>
      <c r="DM185" s="140">
        <f>[1]!i_dq_close(DM$2,DK185)</f>
        <v>4149.107</v>
      </c>
      <c r="DN185">
        <v>3.1436999999999999</v>
      </c>
      <c r="DQ185" s="49">
        <v>44916</v>
      </c>
      <c r="DR185" s="21" t="s">
        <v>1624</v>
      </c>
      <c r="DS185" s="140">
        <f>[1]!i_dq_close(DS$2,DQ185)</f>
        <v>391.12060000000002</v>
      </c>
      <c r="DT185">
        <v>1.8833</v>
      </c>
      <c r="DW185" s="49">
        <v>44914</v>
      </c>
      <c r="DX185" s="21" t="s">
        <v>1624</v>
      </c>
      <c r="DY185" s="140">
        <f>[1]!i_dq_close(DY$2,DW185)</f>
        <v>19352.810000000001</v>
      </c>
      <c r="DZ185">
        <v>2.238</v>
      </c>
      <c r="EC185" s="49">
        <v>44887</v>
      </c>
      <c r="ED185" s="21" t="s">
        <v>1630</v>
      </c>
      <c r="EE185" s="140">
        <f>[1]!i_dq_close(EE$2,EC185)</f>
        <v>4166.4138000000003</v>
      </c>
      <c r="EF185">
        <v>1.397</v>
      </c>
      <c r="EI185" s="49">
        <v>44866</v>
      </c>
      <c r="EJ185" s="21" t="s">
        <v>342</v>
      </c>
      <c r="EK185" s="140">
        <f>[1]!i_dq_close(EK$2,EI185)</f>
        <v>15455.27</v>
      </c>
      <c r="EL185">
        <v>1.6850000000000001</v>
      </c>
      <c r="EO185" s="49">
        <v>44830</v>
      </c>
      <c r="EP185" s="28" t="s">
        <v>1622</v>
      </c>
      <c r="EQ185" s="140">
        <f>[1]!i_dq_close(EQ$2,EO185)</f>
        <v>4164.3971000000001</v>
      </c>
      <c r="ER185">
        <v>1.0369999999999999</v>
      </c>
      <c r="EU185" s="49">
        <v>44820</v>
      </c>
      <c r="EV185" s="28" t="s">
        <v>1622</v>
      </c>
      <c r="EW185" s="140">
        <f>[1]!i_dq_close(EW$2,EU185)</f>
        <v>4269.1180000000004</v>
      </c>
      <c r="EX185">
        <v>0.9234</v>
      </c>
      <c r="FA185" s="49">
        <v>44818</v>
      </c>
      <c r="FB185" s="28" t="s">
        <v>1622</v>
      </c>
      <c r="FC185" s="140">
        <f>[1]!i_dq_close(FC$2,FA185)</f>
        <v>4429.9755999999998</v>
      </c>
      <c r="FD185">
        <v>0.96299999999999997</v>
      </c>
      <c r="FG185" s="49">
        <v>44812</v>
      </c>
      <c r="FH185" s="28" t="s">
        <v>1622</v>
      </c>
      <c r="FI185" s="140">
        <f>[1]!i_dq_close(FI$2,FG185)</f>
        <v>4411.4146000000001</v>
      </c>
      <c r="FJ185">
        <v>1.0358000000000001</v>
      </c>
      <c r="FM185" s="49">
        <v>44810</v>
      </c>
      <c r="FN185" s="28" t="s">
        <v>1622</v>
      </c>
      <c r="FO185" s="140">
        <f>[1]!i_dq_close(FO$2,FM185)</f>
        <v>4426.7070999999996</v>
      </c>
      <c r="FP185">
        <v>1.2835000000000001</v>
      </c>
      <c r="FS185" s="49">
        <v>44804</v>
      </c>
      <c r="FT185" s="28" t="s">
        <v>1623</v>
      </c>
      <c r="FU185" s="140">
        <f>[1]!i_dq_close(FU$2,FS185)</f>
        <v>412.22340000000003</v>
      </c>
      <c r="FV185">
        <v>1.3447</v>
      </c>
      <c r="FY185" s="49">
        <v>44769</v>
      </c>
      <c r="FZ185" s="28" t="s">
        <v>639</v>
      </c>
      <c r="GA185" s="140">
        <f>[1]!i_dq_close(GA$2,FY185)</f>
        <v>4574.9247999999998</v>
      </c>
      <c r="GB185">
        <v>1.4581</v>
      </c>
      <c r="GE185" s="49">
        <v>44769</v>
      </c>
      <c r="GF185" s="28" t="s">
        <v>639</v>
      </c>
      <c r="GG185" s="140">
        <f>[1]!i_dq_close(GG$2,GE185)</f>
        <v>3011.7309</v>
      </c>
      <c r="GH185">
        <v>0.95860000000000001</v>
      </c>
      <c r="GK185" s="49">
        <v>44748</v>
      </c>
      <c r="GL185" s="28" t="s">
        <v>639</v>
      </c>
      <c r="GM185" s="140">
        <f>[1]!i_dq_close(GM$2,GK185)</f>
        <v>4752.6044000000002</v>
      </c>
      <c r="GN185">
        <v>5.5019999999999998</v>
      </c>
      <c r="GQ185" s="49">
        <v>44734</v>
      </c>
      <c r="GR185" s="67" t="s">
        <v>571</v>
      </c>
      <c r="GS185" s="140">
        <f>[1]!i_dq_close(GS$2,GQ185)</f>
        <v>21008.34</v>
      </c>
      <c r="GT185">
        <v>1.0055000000000001</v>
      </c>
      <c r="GV185"/>
      <c r="GW185" s="49">
        <v>44734</v>
      </c>
      <c r="GX185" s="21" t="s">
        <v>571</v>
      </c>
      <c r="GY185" s="140">
        <f>[1]!i_dq_close(GY$2,GW185)</f>
        <v>4584.9269000000004</v>
      </c>
      <c r="GZ185">
        <v>2.5510999999999999</v>
      </c>
      <c r="HC185" s="49">
        <v>44725</v>
      </c>
      <c r="HD185" s="21" t="s">
        <v>571</v>
      </c>
      <c r="HE185" s="140">
        <f>[1]!i_dq_close(HE$2,HC185)</f>
        <v>4528.2704999999996</v>
      </c>
      <c r="HF185">
        <v>5.6580000000000004</v>
      </c>
      <c r="HI185" s="49">
        <v>44698</v>
      </c>
      <c r="HJ185" s="141" t="s">
        <v>353</v>
      </c>
      <c r="HK185" s="140">
        <f>[1]!i_dq_close(HK$2,HI185)</f>
        <v>20602.52</v>
      </c>
      <c r="HL185">
        <v>0.94299999999999995</v>
      </c>
      <c r="HO185" s="49">
        <v>44641</v>
      </c>
      <c r="HP185" s="67" t="s">
        <v>350</v>
      </c>
      <c r="HQ185" s="140">
        <f>[1]!i_dq_close(HQ$2,HO185)</f>
        <v>4606.8625000000002</v>
      </c>
      <c r="HR185">
        <v>1.2646999999999999</v>
      </c>
      <c r="HS185" s="33"/>
      <c r="HU185" s="49"/>
      <c r="HV185" s="67"/>
      <c r="HW185" s="140"/>
      <c r="HY185" s="33"/>
      <c r="IA185" s="49"/>
      <c r="IB185" s="67"/>
      <c r="IC185" s="140"/>
      <c r="IE185" s="33"/>
      <c r="IG185" s="49"/>
      <c r="IH185" s="67"/>
      <c r="II185" s="140"/>
      <c r="IK185" s="33"/>
      <c r="IM185" s="49"/>
      <c r="IN185" s="67"/>
      <c r="IO185" s="140"/>
      <c r="IQ185" s="33"/>
      <c r="IS185" s="49"/>
      <c r="IT185" s="67"/>
      <c r="IU185" s="140"/>
      <c r="IW185" s="33"/>
      <c r="IY185" s="49"/>
      <c r="IZ185" s="67"/>
      <c r="JA185" s="140"/>
      <c r="JC185" s="33"/>
      <c r="JE185" s="49"/>
      <c r="JF185" s="67"/>
      <c r="JG185" s="140"/>
      <c r="JI185" s="33"/>
    </row>
    <row r="186" spans="1:269">
      <c r="A186" s="52">
        <v>44134</v>
      </c>
      <c r="B186" s="52" t="s">
        <v>341</v>
      </c>
      <c r="C186" s="262">
        <f>[1]!i_dq_close(C$2,A186)</f>
        <v>4919.8791000000001</v>
      </c>
      <c r="D186" s="74">
        <v>1.4590000000000001</v>
      </c>
      <c r="G186" s="49">
        <v>44795</v>
      </c>
      <c r="H186" s="28" t="s">
        <v>1623</v>
      </c>
      <c r="I186" s="140">
        <f>[1]!i_dq_close(I$2,G186)</f>
        <v>0</v>
      </c>
      <c r="J186">
        <v>0.97399999999999998</v>
      </c>
      <c r="CM186" s="49">
        <v>44966</v>
      </c>
      <c r="CN186" s="21" t="s">
        <v>1632</v>
      </c>
      <c r="CO186" s="140">
        <f>[1]!i_dq_close(CO$2,CM186)</f>
        <v>21624.36</v>
      </c>
      <c r="CP186">
        <v>1.105</v>
      </c>
      <c r="CS186" s="49">
        <v>44943</v>
      </c>
      <c r="CT186" s="21" t="s">
        <v>1626</v>
      </c>
      <c r="CU186" s="140">
        <f>[1]!i_dq_close(CU$2,CS186)</f>
        <v>405.93790000000001</v>
      </c>
      <c r="CV186">
        <v>1.0549999999999999</v>
      </c>
      <c r="CY186" s="49">
        <v>44937</v>
      </c>
      <c r="CZ186" s="21" t="s">
        <v>1626</v>
      </c>
      <c r="DA186" s="140">
        <f>[1]!i_dq_close(DA$2,CY186)</f>
        <v>4341.9845999999998</v>
      </c>
      <c r="DB186">
        <v>5.2209000000000003</v>
      </c>
      <c r="DE186" s="49">
        <v>44922</v>
      </c>
      <c r="DF186" s="21" t="s">
        <v>1624</v>
      </c>
      <c r="DG186" s="140">
        <f>[1]!i_dq_close(DG$2,DE186)</f>
        <v>4219.6733999999997</v>
      </c>
      <c r="DH186">
        <v>3.2759999999999998</v>
      </c>
      <c r="DK186" s="49">
        <v>44921</v>
      </c>
      <c r="DL186" s="21" t="s">
        <v>1624</v>
      </c>
      <c r="DM186" s="140">
        <f>[1]!i_dq_close(DM$2,DK186)</f>
        <v>4176.0355</v>
      </c>
      <c r="DN186">
        <v>3.1303999999999998</v>
      </c>
      <c r="DQ186" s="49">
        <v>44917</v>
      </c>
      <c r="DR186" s="21" t="s">
        <v>1624</v>
      </c>
      <c r="DS186" s="140">
        <f>[1]!i_dq_close(DS$2,DQ186)</f>
        <v>389.42110000000002</v>
      </c>
      <c r="DT186">
        <v>1.8771</v>
      </c>
      <c r="DW186" s="49">
        <v>44915</v>
      </c>
      <c r="DX186" s="21" t="s">
        <v>1624</v>
      </c>
      <c r="DY186" s="140">
        <f>[1]!i_dq_close(DY$2,DW186)</f>
        <v>19094.8</v>
      </c>
      <c r="DZ186">
        <v>2.2160000000000002</v>
      </c>
      <c r="EA186" s="38">
        <f>EA44+451263.54</f>
        <v>926548.71</v>
      </c>
      <c r="EC186" s="49">
        <v>44888</v>
      </c>
      <c r="ED186" s="21" t="s">
        <v>1630</v>
      </c>
      <c r="EE186" s="140">
        <f>[1]!i_dq_close(EE$2,EC186)</f>
        <v>4167.8986999999997</v>
      </c>
      <c r="EF186">
        <v>1.4019999999999999</v>
      </c>
      <c r="EI186" s="49">
        <v>44867</v>
      </c>
      <c r="EJ186" s="21" t="s">
        <v>1630</v>
      </c>
      <c r="EK186" s="140">
        <f>[1]!i_dq_close(EK$2,EI186)</f>
        <v>15827.17</v>
      </c>
      <c r="EL186">
        <v>1.732</v>
      </c>
      <c r="EO186" s="49">
        <v>44831</v>
      </c>
      <c r="EP186" s="28" t="s">
        <v>1622</v>
      </c>
      <c r="EQ186" s="140">
        <f>[1]!i_dq_close(EQ$2,EO186)</f>
        <v>4230.0271000000002</v>
      </c>
      <c r="ER186">
        <v>1.0489999999999999</v>
      </c>
      <c r="EU186" s="49">
        <v>44823</v>
      </c>
      <c r="EV186" s="28" t="s">
        <v>1622</v>
      </c>
      <c r="EW186" s="140">
        <f>[1]!i_dq_close(EW$2,EU186)</f>
        <v>4257.9368999999997</v>
      </c>
      <c r="EX186">
        <v>0.92279999999999995</v>
      </c>
      <c r="FA186" s="49">
        <v>44819</v>
      </c>
      <c r="FB186" s="28" t="s">
        <v>1622</v>
      </c>
      <c r="FC186" s="140">
        <f>[1]!i_dq_close(FC$2,FA186)</f>
        <v>4373.4669999999996</v>
      </c>
      <c r="FD186">
        <v>0.94399999999999995</v>
      </c>
      <c r="FG186" s="49">
        <v>44813</v>
      </c>
      <c r="FH186" s="28" t="s">
        <v>1622</v>
      </c>
      <c r="FI186" s="140">
        <f>[1]!i_dq_close(FI$2,FG186)</f>
        <v>4465.1010999999999</v>
      </c>
      <c r="FJ186">
        <v>1.0376000000000001</v>
      </c>
      <c r="FM186" s="49">
        <v>44811</v>
      </c>
      <c r="FN186" s="28" t="s">
        <v>1622</v>
      </c>
      <c r="FO186" s="140">
        <f>[1]!i_dq_close(FO$2,FM186)</f>
        <v>4430.6913000000004</v>
      </c>
      <c r="FP186">
        <v>1.3052999999999999</v>
      </c>
      <c r="FS186" s="49">
        <v>44805</v>
      </c>
      <c r="FT186" s="28" t="s">
        <v>340</v>
      </c>
      <c r="FU186" s="140">
        <f>[1]!i_dq_close(FU$2,FS186)</f>
        <v>411.77749999999997</v>
      </c>
      <c r="FV186">
        <v>1.3391</v>
      </c>
      <c r="FY186" s="49">
        <v>44770</v>
      </c>
      <c r="FZ186" s="28" t="s">
        <v>639</v>
      </c>
      <c r="GA186" s="140">
        <f>[1]!i_dq_close(GA$2,FY186)</f>
        <v>4578.2821999999996</v>
      </c>
      <c r="GB186">
        <v>1.4582999999999999</v>
      </c>
      <c r="GE186" s="49">
        <v>44770</v>
      </c>
      <c r="GF186" s="28" t="s">
        <v>639</v>
      </c>
      <c r="GG186" s="140">
        <f>[1]!i_dq_close(GG$2,GE186)</f>
        <v>3010.893</v>
      </c>
      <c r="GH186">
        <v>0.96099999999999997</v>
      </c>
      <c r="GK186" s="49">
        <v>44749</v>
      </c>
      <c r="GL186" s="28" t="s">
        <v>639</v>
      </c>
      <c r="GM186" s="140">
        <f>[1]!i_dq_close(GM$2,GK186)</f>
        <v>4774.6517999999996</v>
      </c>
      <c r="GN186">
        <v>5.532</v>
      </c>
      <c r="GQ186" s="49">
        <v>44735</v>
      </c>
      <c r="GR186" s="67" t="s">
        <v>571</v>
      </c>
      <c r="GS186" s="140">
        <f>[1]!i_dq_close(GS$2,GQ186)</f>
        <v>21273.87</v>
      </c>
      <c r="GT186">
        <v>1.0149999999999999</v>
      </c>
      <c r="GV186"/>
      <c r="GW186" s="49">
        <v>44735</v>
      </c>
      <c r="GX186" s="21" t="s">
        <v>571</v>
      </c>
      <c r="GY186" s="140">
        <f>[1]!i_dq_close(GY$2,GW186)</f>
        <v>4666.2291999999998</v>
      </c>
      <c r="GZ186">
        <v>2.6061000000000001</v>
      </c>
      <c r="HC186" s="49">
        <v>44726</v>
      </c>
      <c r="HD186" s="21" t="s">
        <v>571</v>
      </c>
      <c r="HE186" s="140">
        <f>[1]!i_dq_close(HE$2,HC186)</f>
        <v>4562.6306999999997</v>
      </c>
      <c r="HF186">
        <v>5.6059999999999999</v>
      </c>
      <c r="HI186" s="49">
        <v>44699</v>
      </c>
      <c r="HJ186" s="141" t="s">
        <v>353</v>
      </c>
      <c r="HK186" s="140">
        <f>[1]!i_dq_close(HK$2,HI186)</f>
        <v>20644.28</v>
      </c>
      <c r="HL186">
        <v>0.93700000000000006</v>
      </c>
      <c r="HO186" s="49">
        <v>44642</v>
      </c>
      <c r="HP186" s="67" t="s">
        <v>350</v>
      </c>
      <c r="HQ186" s="140">
        <f>[1]!i_dq_close(HQ$2,HO186)</f>
        <v>4603.8818000000001</v>
      </c>
      <c r="HR186">
        <v>1.2628999999999999</v>
      </c>
      <c r="HS186" s="33"/>
      <c r="HU186" s="49"/>
      <c r="HV186" s="67"/>
      <c r="HW186" s="140"/>
      <c r="HY186" s="33"/>
      <c r="IA186" s="49"/>
      <c r="IB186" s="67"/>
      <c r="IC186" s="140"/>
      <c r="IE186" s="33"/>
      <c r="IG186" s="49"/>
      <c r="IH186" s="67"/>
      <c r="II186" s="140"/>
      <c r="IK186" s="33"/>
      <c r="IM186" s="49"/>
      <c r="IN186" s="67"/>
      <c r="IO186" s="140"/>
      <c r="IQ186" s="33"/>
      <c r="IS186" s="49"/>
      <c r="IT186" s="67"/>
      <c r="IU186" s="140"/>
      <c r="IW186" s="33"/>
      <c r="IY186" s="49"/>
      <c r="IZ186" s="67"/>
      <c r="JA186" s="140"/>
      <c r="JC186" s="33"/>
      <c r="JE186" s="49"/>
      <c r="JF186" s="67"/>
      <c r="JG186" s="140"/>
      <c r="JI186" s="33"/>
    </row>
    <row r="187" spans="1:269">
      <c r="A187" s="52">
        <v>44135</v>
      </c>
      <c r="B187" s="52" t="s">
        <v>341</v>
      </c>
      <c r="C187" s="262">
        <f>[1]!i_dq_close(C$2,A187)</f>
        <v>4919.8791000000001</v>
      </c>
      <c r="D187" s="74">
        <v>1.4590000000000001</v>
      </c>
      <c r="G187" s="49">
        <v>44796</v>
      </c>
      <c r="H187" s="28" t="s">
        <v>1623</v>
      </c>
      <c r="I187" s="140">
        <f>[1]!i_dq_close(I$2,G187)</f>
        <v>0</v>
      </c>
      <c r="J187">
        <v>0.97799999999999998</v>
      </c>
      <c r="CM187" s="49">
        <v>44967</v>
      </c>
      <c r="CN187" s="21" t="s">
        <v>1632</v>
      </c>
      <c r="CO187" s="140">
        <f>[1]!i_dq_close(CO$2,CM187)</f>
        <v>21190.42</v>
      </c>
      <c r="CP187">
        <v>1.1000000000000001</v>
      </c>
      <c r="CS187" s="49">
        <v>44944</v>
      </c>
      <c r="CT187" s="21" t="s">
        <v>1626</v>
      </c>
      <c r="CU187" s="140">
        <f>[1]!i_dq_close(CU$2,CS187)</f>
        <v>406.96390000000002</v>
      </c>
      <c r="CV187">
        <v>1.0580000000000001</v>
      </c>
      <c r="CY187" s="49">
        <v>44938</v>
      </c>
      <c r="CZ187" s="21" t="s">
        <v>1626</v>
      </c>
      <c r="DA187" s="140">
        <f>[1]!i_dq_close(DA$2,CY187)</f>
        <v>4348.5348999999997</v>
      </c>
      <c r="DB187">
        <v>5.1948999999999996</v>
      </c>
      <c r="DE187" s="49">
        <v>44923</v>
      </c>
      <c r="DF187" s="21" t="s">
        <v>1624</v>
      </c>
      <c r="DG187" s="140">
        <f>[1]!i_dq_close(DG$2,DE187)</f>
        <v>4201.9503000000004</v>
      </c>
      <c r="DH187">
        <v>3.2519999999999998</v>
      </c>
      <c r="DK187" s="49">
        <v>44922</v>
      </c>
      <c r="DL187" s="21" t="s">
        <v>1624</v>
      </c>
      <c r="DM187" s="140">
        <f>[1]!i_dq_close(DM$2,DK187)</f>
        <v>4219.6733999999997</v>
      </c>
      <c r="DN187">
        <v>3.1524000000000001</v>
      </c>
      <c r="DQ187" s="49">
        <v>44918</v>
      </c>
      <c r="DR187" s="21" t="s">
        <v>1624</v>
      </c>
      <c r="DS187" s="140">
        <f>[1]!i_dq_close(DS$2,DQ187)</f>
        <v>388.46080000000001</v>
      </c>
      <c r="DT187">
        <v>1.8678999999999999</v>
      </c>
      <c r="DW187" s="49">
        <v>44916</v>
      </c>
      <c r="DX187" s="21" t="s">
        <v>1624</v>
      </c>
      <c r="DY187" s="140">
        <f>[1]!i_dq_close(DY$2,DW187)</f>
        <v>19160.490000000002</v>
      </c>
      <c r="DZ187">
        <v>2.2229999999999999</v>
      </c>
      <c r="EC187" s="49">
        <v>44889</v>
      </c>
      <c r="ED187" s="21" t="s">
        <v>1630</v>
      </c>
      <c r="EE187" s="140">
        <f>[1]!i_dq_close(EE$2,EC187)</f>
        <v>4155.0478999999996</v>
      </c>
      <c r="EF187">
        <v>1.403</v>
      </c>
      <c r="EI187" s="49">
        <v>44868</v>
      </c>
      <c r="EJ187" s="21" t="s">
        <v>1630</v>
      </c>
      <c r="EK187" s="140">
        <f>[1]!i_dq_close(EK$2,EI187)</f>
        <v>15339.49</v>
      </c>
      <c r="EL187">
        <v>1.702</v>
      </c>
      <c r="EO187" s="49">
        <v>44832</v>
      </c>
      <c r="EP187" s="28" t="s">
        <v>1622</v>
      </c>
      <c r="EQ187" s="140">
        <f>[1]!i_dq_close(EQ$2,EO187)</f>
        <v>4151.3467000000001</v>
      </c>
      <c r="ER187">
        <v>1.0349999999999999</v>
      </c>
      <c r="EU187" s="49">
        <v>44824</v>
      </c>
      <c r="EV187" s="28" t="s">
        <v>1622</v>
      </c>
      <c r="EW187" s="140">
        <f>[1]!i_dq_close(EW$2,EU187)</f>
        <v>4269.9174000000003</v>
      </c>
      <c r="EX187">
        <v>0.93410000000000004</v>
      </c>
      <c r="FA187" s="49">
        <v>44820</v>
      </c>
      <c r="FB187" s="28" t="s">
        <v>1622</v>
      </c>
      <c r="FC187" s="140">
        <f>[1]!i_dq_close(FC$2,FA187)</f>
        <v>4269.1180000000004</v>
      </c>
      <c r="FD187">
        <v>0.94399999999999995</v>
      </c>
      <c r="FG187" s="49">
        <v>44817</v>
      </c>
      <c r="FH187" s="28" t="s">
        <v>1622</v>
      </c>
      <c r="FI187" s="140">
        <f>[1]!i_dq_close(FI$2,FG187)</f>
        <v>4476.2960999999996</v>
      </c>
      <c r="FJ187">
        <v>1.0391999999999999</v>
      </c>
      <c r="FM187" s="49">
        <v>44812</v>
      </c>
      <c r="FN187" s="28" t="s">
        <v>1622</v>
      </c>
      <c r="FO187" s="140">
        <f>[1]!i_dq_close(FO$2,FM187)</f>
        <v>4411.4146000000001</v>
      </c>
      <c r="FP187">
        <v>1.3036000000000001</v>
      </c>
      <c r="FS187" s="49">
        <v>44806</v>
      </c>
      <c r="FT187" s="28" t="s">
        <v>1622</v>
      </c>
      <c r="FU187" s="140">
        <f>[1]!i_dq_close(FU$2,FS187)</f>
        <v>413.67309999999998</v>
      </c>
      <c r="FV187">
        <v>1.3464</v>
      </c>
      <c r="FY187" s="49">
        <v>44771</v>
      </c>
      <c r="FZ187" s="28" t="s">
        <v>639</v>
      </c>
      <c r="GA187" s="140">
        <f>[1]!i_dq_close(GA$2,FY187)</f>
        <v>4523.3149000000003</v>
      </c>
      <c r="GB187">
        <v>1.4377</v>
      </c>
      <c r="GE187" s="49">
        <v>44771</v>
      </c>
      <c r="GF187" s="28" t="s">
        <v>639</v>
      </c>
      <c r="GG187" s="140">
        <f>[1]!i_dq_close(GG$2,GE187)</f>
        <v>3000.9549999999999</v>
      </c>
      <c r="GH187">
        <v>0.96350000000000002</v>
      </c>
      <c r="GK187" s="49">
        <v>44750</v>
      </c>
      <c r="GL187" s="28" t="s">
        <v>639</v>
      </c>
      <c r="GM187" s="140">
        <f>[1]!i_dq_close(GM$2,GK187)</f>
        <v>4754.0155999999997</v>
      </c>
      <c r="GN187">
        <v>5.5049999999999999</v>
      </c>
      <c r="GQ187" s="49">
        <v>44736</v>
      </c>
      <c r="GR187" s="67" t="s">
        <v>571</v>
      </c>
      <c r="GS187" s="140">
        <f>[1]!i_dq_close(GS$2,GQ187)</f>
        <v>21719.06</v>
      </c>
      <c r="GT187">
        <v>1.0170999999999999</v>
      </c>
      <c r="GV187"/>
      <c r="GW187" s="49">
        <v>44736</v>
      </c>
      <c r="GX187" s="21" t="s">
        <v>571</v>
      </c>
      <c r="GY187" s="140">
        <f>[1]!i_dq_close(GY$2,GW187)</f>
        <v>4719.8293000000003</v>
      </c>
      <c r="GZ187">
        <v>2.6269</v>
      </c>
      <c r="HC187" s="49">
        <v>44727</v>
      </c>
      <c r="HD187" s="21" t="s">
        <v>571</v>
      </c>
      <c r="HE187" s="140">
        <f>[1]!i_dq_close(HE$2,HC187)</f>
        <v>4605.6460999999999</v>
      </c>
      <c r="HF187">
        <v>5.59</v>
      </c>
      <c r="HI187" s="49">
        <v>44700</v>
      </c>
      <c r="HJ187" s="141" t="s">
        <v>353</v>
      </c>
      <c r="HK187" s="140">
        <f>[1]!i_dq_close(HK$2,HI187)</f>
        <v>20120.68</v>
      </c>
      <c r="HL187">
        <v>0.94399999999999995</v>
      </c>
      <c r="HO187" s="49">
        <v>44643</v>
      </c>
      <c r="HP187" s="67" t="s">
        <v>350</v>
      </c>
      <c r="HQ187" s="140">
        <f>[1]!i_dq_close(HQ$2,HO187)</f>
        <v>4628.2852999999996</v>
      </c>
      <c r="HR187">
        <v>1.2723</v>
      </c>
      <c r="HS187" s="33"/>
      <c r="HU187" s="49"/>
      <c r="HV187" s="67"/>
      <c r="HW187" s="140"/>
      <c r="HY187" s="33"/>
      <c r="IA187" s="49"/>
      <c r="IB187" s="67"/>
      <c r="IC187" s="140"/>
      <c r="IE187" s="33"/>
      <c r="IG187" s="49"/>
      <c r="IH187" s="67"/>
      <c r="II187" s="140"/>
      <c r="IK187" s="33"/>
      <c r="IM187" s="49"/>
      <c r="IN187" s="67"/>
      <c r="IO187" s="140"/>
      <c r="IQ187" s="33"/>
      <c r="IS187" s="49"/>
      <c r="IT187" s="67"/>
      <c r="IU187" s="140"/>
      <c r="IW187" s="33"/>
      <c r="IY187" s="49"/>
      <c r="IZ187" s="67"/>
      <c r="JA187" s="140"/>
      <c r="JC187" s="33"/>
      <c r="JE187" s="49"/>
      <c r="JF187" s="67"/>
      <c r="JG187" s="140"/>
      <c r="JI187" s="33"/>
    </row>
    <row r="188" spans="1:269">
      <c r="A188" s="52">
        <v>44137</v>
      </c>
      <c r="B188" s="52" t="s">
        <v>342</v>
      </c>
      <c r="C188" s="262">
        <f>[1]!i_dq_close(C$2,A188)</f>
        <v>4946.3024999999998</v>
      </c>
      <c r="D188" s="74">
        <v>1.464</v>
      </c>
      <c r="E188" s="265"/>
      <c r="G188" s="49">
        <v>44797</v>
      </c>
      <c r="H188" s="28" t="s">
        <v>1623</v>
      </c>
      <c r="I188" s="140">
        <f>[1]!i_dq_close(I$2,G188)</f>
        <v>0</v>
      </c>
      <c r="J188">
        <v>0.93500000000000005</v>
      </c>
      <c r="CS188" s="49">
        <v>44945</v>
      </c>
      <c r="CT188" s="21" t="s">
        <v>1626</v>
      </c>
      <c r="CU188" s="140">
        <f>[1]!i_dq_close(CU$2,CS188)</f>
        <v>407.99040000000002</v>
      </c>
      <c r="CV188">
        <v>1.06</v>
      </c>
      <c r="CY188" s="49">
        <v>44939</v>
      </c>
      <c r="CZ188" s="21" t="s">
        <v>1626</v>
      </c>
      <c r="DA188" s="140">
        <f>[1]!i_dq_close(DA$2,CY188)</f>
        <v>4402.0011999999997</v>
      </c>
      <c r="DB188">
        <v>5.2148000000000003</v>
      </c>
      <c r="DE188" s="49">
        <v>44924</v>
      </c>
      <c r="DF188" s="21" t="s">
        <v>1624</v>
      </c>
      <c r="DG188" s="140">
        <f>[1]!i_dq_close(DG$2,DE188)</f>
        <v>4189.3071</v>
      </c>
      <c r="DH188">
        <v>3.2570000000000001</v>
      </c>
      <c r="DK188" s="49">
        <v>44923</v>
      </c>
      <c r="DL188" s="21" t="s">
        <v>1624</v>
      </c>
      <c r="DM188" s="140">
        <f>[1]!i_dq_close(DM$2,DK188)</f>
        <v>4201.9503000000004</v>
      </c>
      <c r="DN188">
        <v>3.1027999999999998</v>
      </c>
      <c r="DQ188" s="49">
        <v>44921</v>
      </c>
      <c r="DR188" s="21" t="s">
        <v>1624</v>
      </c>
      <c r="DS188" s="140">
        <f>[1]!i_dq_close(DS$2,DQ188)</f>
        <v>391.34140000000002</v>
      </c>
      <c r="DT188">
        <v>1.8864000000000001</v>
      </c>
      <c r="DW188" s="49">
        <v>44917</v>
      </c>
      <c r="DX188" s="21" t="s">
        <v>1624</v>
      </c>
      <c r="DY188" s="140">
        <f>[1]!i_dq_close(DY$2,DW188)</f>
        <v>19679.22</v>
      </c>
      <c r="DZ188">
        <v>2.2160000000000002</v>
      </c>
      <c r="EC188" s="49">
        <v>44890</v>
      </c>
      <c r="ED188" s="21" t="s">
        <v>1630</v>
      </c>
      <c r="EE188" s="140">
        <f>[1]!i_dq_close(EE$2,EC188)</f>
        <v>4164.7946000000002</v>
      </c>
      <c r="EF188">
        <v>1.385</v>
      </c>
      <c r="EI188" s="49">
        <v>44869</v>
      </c>
      <c r="EJ188" s="21" t="s">
        <v>1630</v>
      </c>
      <c r="EK188" s="140">
        <f>[1]!i_dq_close(EK$2,EI188)</f>
        <v>16161.14</v>
      </c>
      <c r="EL188">
        <v>1.762</v>
      </c>
      <c r="EO188" s="49">
        <v>44833</v>
      </c>
      <c r="EP188" s="28" t="s">
        <v>1622</v>
      </c>
      <c r="EQ188" s="140">
        <f>[1]!i_dq_close(EQ$2,EO188)</f>
        <v>4150.4885999999997</v>
      </c>
      <c r="ER188">
        <v>1.0329999999999999</v>
      </c>
      <c r="EU188" s="49">
        <v>44825</v>
      </c>
      <c r="EV188" s="28" t="s">
        <v>1622</v>
      </c>
      <c r="EW188" s="140">
        <f>[1]!i_dq_close(EW$2,EU188)</f>
        <v>4249.7790000000005</v>
      </c>
      <c r="EX188">
        <v>0.92910000000000004</v>
      </c>
      <c r="FA188" s="49">
        <v>44823</v>
      </c>
      <c r="FB188" s="28" t="s">
        <v>1622</v>
      </c>
      <c r="FC188" s="140">
        <f>[1]!i_dq_close(FC$2,FA188)</f>
        <v>4257.9368999999997</v>
      </c>
      <c r="FD188">
        <v>0.94099999999999995</v>
      </c>
      <c r="FG188" s="49">
        <v>44818</v>
      </c>
      <c r="FH188" s="28" t="s">
        <v>1622</v>
      </c>
      <c r="FI188" s="140">
        <f>[1]!i_dq_close(FI$2,FG188)</f>
        <v>4429.9755999999998</v>
      </c>
      <c r="FJ188">
        <v>1.0362</v>
      </c>
      <c r="FM188" s="49">
        <v>44813</v>
      </c>
      <c r="FN188" s="28" t="s">
        <v>1622</v>
      </c>
      <c r="FO188" s="140">
        <f>[1]!i_dq_close(FO$2,FM188)</f>
        <v>4465.1010999999999</v>
      </c>
      <c r="FP188">
        <v>1.2999000000000001</v>
      </c>
      <c r="FS188" s="49">
        <v>44809</v>
      </c>
      <c r="FT188" s="28" t="s">
        <v>1622</v>
      </c>
      <c r="FU188" s="140">
        <f>[1]!i_dq_close(FU$2,FS188)</f>
        <v>415.52120000000002</v>
      </c>
      <c r="FV188">
        <v>1.3513999999999999</v>
      </c>
      <c r="FY188" s="49">
        <v>44774</v>
      </c>
      <c r="FZ188" s="28" t="s">
        <v>356</v>
      </c>
      <c r="GA188" s="140">
        <f>[1]!i_dq_close(GA$2,FY188)</f>
        <v>4547.9287999999997</v>
      </c>
      <c r="GB188">
        <v>1.4377</v>
      </c>
      <c r="GE188" s="49">
        <v>44774</v>
      </c>
      <c r="GF188" s="28" t="s">
        <v>356</v>
      </c>
      <c r="GG188" s="140">
        <f>[1]!i_dq_close(GG$2,GE188)</f>
        <v>3007.81</v>
      </c>
      <c r="GH188">
        <v>0.96460000000000001</v>
      </c>
      <c r="GK188" s="49">
        <v>44753</v>
      </c>
      <c r="GL188" s="28" t="s">
        <v>639</v>
      </c>
      <c r="GM188" s="140">
        <f>[1]!i_dq_close(GM$2,GK188)</f>
        <v>4678.3161</v>
      </c>
      <c r="GN188">
        <v>5.5049999999999999</v>
      </c>
      <c r="GQ188" s="49">
        <v>44739</v>
      </c>
      <c r="GR188" s="67" t="s">
        <v>571</v>
      </c>
      <c r="GS188" s="140">
        <f>[1]!i_dq_close(GS$2,GQ188)</f>
        <v>22229.52</v>
      </c>
      <c r="GT188">
        <v>1.0347999999999999</v>
      </c>
      <c r="GV188"/>
      <c r="GW188" s="49">
        <v>44739</v>
      </c>
      <c r="GX188" s="21" t="s">
        <v>571</v>
      </c>
      <c r="GY188" s="140">
        <f>[1]!i_dq_close(GY$2,GW188)</f>
        <v>4767.2349000000004</v>
      </c>
      <c r="GZ188">
        <v>2.6402999999999999</v>
      </c>
      <c r="HC188" s="49">
        <v>44728</v>
      </c>
      <c r="HD188" s="21" t="s">
        <v>571</v>
      </c>
      <c r="HE188" s="140">
        <f>[1]!i_dq_close(HE$2,HC188)</f>
        <v>4583.3503000000001</v>
      </c>
      <c r="HF188">
        <v>5.5979999999999999</v>
      </c>
      <c r="HI188" s="49">
        <v>44701</v>
      </c>
      <c r="HJ188" s="141" t="s">
        <v>353</v>
      </c>
      <c r="HK188" s="140">
        <f>[1]!i_dq_close(HK$2,HI188)</f>
        <v>20717.240000000002</v>
      </c>
      <c r="HL188">
        <v>0.95799999999999996</v>
      </c>
      <c r="HO188" s="49">
        <v>44644</v>
      </c>
      <c r="HP188" s="67" t="s">
        <v>350</v>
      </c>
      <c r="HQ188" s="140">
        <f>[1]!i_dq_close(HQ$2,HO188)</f>
        <v>4598.1666999999998</v>
      </c>
      <c r="HR188">
        <v>1.2672000000000001</v>
      </c>
      <c r="HS188" s="33"/>
      <c r="HU188" s="49"/>
      <c r="HV188" s="67"/>
      <c r="HW188" s="140"/>
      <c r="HY188" s="33"/>
      <c r="IA188" s="49"/>
      <c r="IB188" s="67"/>
      <c r="IC188" s="140"/>
      <c r="IE188" s="33"/>
      <c r="IG188" s="49"/>
      <c r="IH188" s="67"/>
      <c r="II188" s="140"/>
      <c r="IK188" s="33"/>
      <c r="IM188" s="49"/>
      <c r="IN188" s="67"/>
      <c r="IO188" s="140"/>
      <c r="IQ188" s="33"/>
      <c r="IS188" s="49"/>
      <c r="IT188" s="67"/>
      <c r="IU188" s="140"/>
      <c r="IW188" s="33"/>
      <c r="IY188" s="49"/>
      <c r="IZ188" s="67"/>
      <c r="JA188" s="140"/>
      <c r="JC188" s="33"/>
      <c r="JE188" s="49"/>
      <c r="JF188" s="67"/>
      <c r="JG188" s="140"/>
      <c r="JI188" s="33"/>
    </row>
    <row r="189" spans="1:269">
      <c r="A189" s="52">
        <v>44138</v>
      </c>
      <c r="B189" s="52" t="s">
        <v>342</v>
      </c>
      <c r="C189" s="262">
        <f>[1]!i_dq_close(C$2,A189)</f>
        <v>5010.4359999999997</v>
      </c>
      <c r="D189" s="265">
        <v>1.47</v>
      </c>
      <c r="E189" s="265"/>
      <c r="G189" s="49">
        <v>44798</v>
      </c>
      <c r="H189" s="28" t="s">
        <v>1623</v>
      </c>
      <c r="I189" s="140">
        <f>[1]!i_dq_close(I$2,G189)</f>
        <v>0</v>
      </c>
      <c r="J189">
        <v>0.92600000000000005</v>
      </c>
      <c r="CS189" s="49">
        <v>44946</v>
      </c>
      <c r="CT189" s="21" t="s">
        <v>1626</v>
      </c>
      <c r="CU189" s="140">
        <f>[1]!i_dq_close(CU$2,CS189)</f>
        <v>410.12950000000001</v>
      </c>
      <c r="CV189">
        <v>1.0660000000000001</v>
      </c>
      <c r="CY189" s="49">
        <v>44942</v>
      </c>
      <c r="CZ189" s="21" t="s">
        <v>1626</v>
      </c>
      <c r="DA189" s="140">
        <f>[1]!i_dq_close(DA$2,CY189)</f>
        <v>4465.9520000000002</v>
      </c>
      <c r="DB189">
        <v>5.2370999999999999</v>
      </c>
      <c r="DE189" s="49">
        <v>44925</v>
      </c>
      <c r="DF189" s="21" t="s">
        <v>1624</v>
      </c>
      <c r="DG189" s="140">
        <f>[1]!i_dq_close(DG$2,DE189)</f>
        <v>4202.6813000000002</v>
      </c>
      <c r="DH189">
        <v>3.2610000000000001</v>
      </c>
      <c r="DK189" s="49">
        <v>44924</v>
      </c>
      <c r="DL189" s="21" t="s">
        <v>1624</v>
      </c>
      <c r="DM189" s="140">
        <f>[1]!i_dq_close(DM$2,DK189)</f>
        <v>4189.3071</v>
      </c>
      <c r="DN189">
        <v>3.0617000000000001</v>
      </c>
      <c r="DQ189" s="49">
        <v>44922</v>
      </c>
      <c r="DR189" s="21" t="s">
        <v>1624</v>
      </c>
      <c r="DS189" s="140">
        <f>[1]!i_dq_close(DS$2,DQ189)</f>
        <v>394.88200000000001</v>
      </c>
      <c r="DT189">
        <v>1.8946000000000001</v>
      </c>
      <c r="DW189" s="49">
        <v>44918</v>
      </c>
      <c r="DX189" s="21" t="s">
        <v>1624</v>
      </c>
      <c r="DY189" s="140">
        <f>[1]!i_dq_close(DY$2,DW189)</f>
        <v>19593.060000000001</v>
      </c>
      <c r="DZ189">
        <v>2.218</v>
      </c>
      <c r="EC189" s="49">
        <v>44893</v>
      </c>
      <c r="ED189" s="21" t="s">
        <v>1630</v>
      </c>
      <c r="EE189" s="140">
        <f>[1]!i_dq_close(EE$2,EC189)</f>
        <v>4124.2883000000002</v>
      </c>
      <c r="EF189">
        <v>1.3819999999999999</v>
      </c>
      <c r="EI189" s="49">
        <v>44872</v>
      </c>
      <c r="EJ189" s="21" t="s">
        <v>1630</v>
      </c>
      <c r="EK189" s="140">
        <f>[1]!i_dq_close(EK$2,EI189)</f>
        <v>16595.91</v>
      </c>
      <c r="EL189">
        <v>1.804</v>
      </c>
      <c r="EO189" s="49">
        <v>44834</v>
      </c>
      <c r="EP189" s="28" t="s">
        <v>1622</v>
      </c>
      <c r="EQ189" s="140">
        <f>[1]!i_dq_close(EQ$2,EO189)</f>
        <v>4122.0351000000001</v>
      </c>
      <c r="ER189">
        <v>1.0209999999999999</v>
      </c>
      <c r="EU189" s="49">
        <v>44826</v>
      </c>
      <c r="EV189" s="28" t="s">
        <v>1622</v>
      </c>
      <c r="EW189" s="140">
        <f>[1]!i_dq_close(EW$2,EU189)</f>
        <v>4219.4538000000002</v>
      </c>
      <c r="EX189">
        <v>0.93149999999999999</v>
      </c>
      <c r="FA189" s="49">
        <v>44824</v>
      </c>
      <c r="FB189" s="28" t="s">
        <v>1622</v>
      </c>
      <c r="FC189" s="140">
        <f>[1]!i_dq_close(FC$2,FA189)</f>
        <v>4269.9174000000003</v>
      </c>
      <c r="FD189">
        <v>0.93300000000000005</v>
      </c>
      <c r="FG189" s="49">
        <v>44819</v>
      </c>
      <c r="FH189" s="28" t="s">
        <v>1622</v>
      </c>
      <c r="FI189" s="140">
        <f>[1]!i_dq_close(FI$2,FG189)</f>
        <v>4373.4669999999996</v>
      </c>
      <c r="FJ189">
        <v>1.0142</v>
      </c>
      <c r="FM189" s="49">
        <v>44817</v>
      </c>
      <c r="FN189" s="28" t="s">
        <v>1622</v>
      </c>
      <c r="FO189" s="140">
        <f>[1]!i_dq_close(FO$2,FM189)</f>
        <v>4476.2960999999996</v>
      </c>
      <c r="FP189">
        <v>1.3062</v>
      </c>
      <c r="FS189" s="49">
        <v>44810</v>
      </c>
      <c r="FT189" s="28" t="s">
        <v>1622</v>
      </c>
      <c r="FU189" s="140">
        <f>[1]!i_dq_close(FU$2,FS189)</f>
        <v>419.3734</v>
      </c>
      <c r="FV189">
        <v>1.3816999999999999</v>
      </c>
      <c r="FY189" s="49">
        <v>44775</v>
      </c>
      <c r="FZ189" s="28" t="s">
        <v>1633</v>
      </c>
      <c r="GA189" s="140">
        <f>[1]!i_dq_close(GA$2,FY189)</f>
        <v>4449.7467999999999</v>
      </c>
      <c r="GB189">
        <v>1.427</v>
      </c>
      <c r="GE189" s="49">
        <v>44775</v>
      </c>
      <c r="GF189" s="28" t="s">
        <v>1633</v>
      </c>
      <c r="GG189" s="140">
        <f>[1]!i_dq_close(GG$2,GE189)</f>
        <v>2990.1233000000002</v>
      </c>
      <c r="GH189">
        <v>0.95640000000000003</v>
      </c>
      <c r="GK189" s="49">
        <v>44754</v>
      </c>
      <c r="GL189" s="28" t="s">
        <v>639</v>
      </c>
      <c r="GM189" s="140">
        <f>[1]!i_dq_close(GM$2,GK189)</f>
        <v>4631.0330999999996</v>
      </c>
      <c r="GN189">
        <v>5.4269999999999996</v>
      </c>
      <c r="GQ189" s="49">
        <v>44740</v>
      </c>
      <c r="GR189" s="67" t="s">
        <v>571</v>
      </c>
      <c r="GS189" s="140">
        <f>[1]!i_dq_close(GS$2,GQ189)</f>
        <v>22418.97</v>
      </c>
      <c r="GT189">
        <v>1.0423</v>
      </c>
      <c r="GV189"/>
      <c r="GW189" s="49">
        <v>44740</v>
      </c>
      <c r="GX189" s="21" t="s">
        <v>571</v>
      </c>
      <c r="GY189" s="140">
        <f>[1]!i_dq_close(GY$2,GW189)</f>
        <v>4821.6458000000002</v>
      </c>
      <c r="GZ189">
        <v>2.6623999999999999</v>
      </c>
      <c r="HC189" s="49">
        <v>44729</v>
      </c>
      <c r="HD189" s="21" t="s">
        <v>571</v>
      </c>
      <c r="HE189" s="140">
        <f>[1]!i_dq_close(HE$2,HC189)</f>
        <v>4640.6382999999996</v>
      </c>
      <c r="HF189">
        <v>5.6680000000000001</v>
      </c>
      <c r="HI189" s="49">
        <v>44704</v>
      </c>
      <c r="HJ189" s="141" t="s">
        <v>534</v>
      </c>
      <c r="HK189" s="140">
        <f>[1]!i_dq_close(HK$2,HI189)</f>
        <v>20470.060000000001</v>
      </c>
      <c r="HL189">
        <v>0.96099999999999997</v>
      </c>
      <c r="HO189" s="49">
        <v>44645</v>
      </c>
      <c r="HP189" s="67" t="s">
        <v>350</v>
      </c>
      <c r="HQ189" s="140">
        <f>[1]!i_dq_close(HQ$2,HO189)</f>
        <v>4521.9026000000003</v>
      </c>
      <c r="HR189">
        <v>1.2603</v>
      </c>
      <c r="HS189" s="33"/>
      <c r="HU189" s="49"/>
      <c r="HV189" s="67"/>
      <c r="HW189" s="140"/>
      <c r="HY189" s="33"/>
      <c r="IA189" s="49"/>
      <c r="IB189" s="67"/>
      <c r="IC189" s="140"/>
      <c r="IE189" s="33"/>
      <c r="IG189" s="49"/>
      <c r="IH189" s="67"/>
      <c r="II189" s="140"/>
      <c r="IK189" s="33"/>
      <c r="IM189" s="49"/>
      <c r="IN189" s="67"/>
      <c r="IO189" s="140"/>
      <c r="IQ189" s="33"/>
      <c r="IS189" s="49"/>
      <c r="IT189" s="67"/>
      <c r="IU189" s="140"/>
      <c r="IW189" s="33"/>
      <c r="IY189" s="49"/>
      <c r="IZ189" s="67"/>
      <c r="JA189" s="140"/>
      <c r="JC189" s="33"/>
      <c r="JE189" s="49"/>
      <c r="JF189" s="67"/>
      <c r="JG189" s="140"/>
      <c r="JI189" s="33"/>
    </row>
    <row r="190" spans="1:269">
      <c r="A190" s="52">
        <v>44139</v>
      </c>
      <c r="B190" s="52" t="s">
        <v>342</v>
      </c>
      <c r="C190" s="262">
        <f>[1]!i_dq_close(C$2,A190)</f>
        <v>5037.9364999999998</v>
      </c>
      <c r="D190" s="265">
        <v>1.4710000000000001</v>
      </c>
      <c r="E190" s="265"/>
      <c r="G190" s="49">
        <v>44799</v>
      </c>
      <c r="H190" s="28" t="s">
        <v>1623</v>
      </c>
      <c r="I190" s="140">
        <f>[1]!i_dq_close(I$2,G190)</f>
        <v>0</v>
      </c>
      <c r="J190">
        <v>0.90400000000000003</v>
      </c>
      <c r="CS190" s="49">
        <v>44956</v>
      </c>
      <c r="CT190" s="21" t="s">
        <v>1626</v>
      </c>
      <c r="CU190" s="140">
        <f>[1]!i_dq_close(CU$2,CS190)</f>
        <v>410.59120000000001</v>
      </c>
      <c r="CV190">
        <v>1.07</v>
      </c>
      <c r="CY190" s="49">
        <v>44943</v>
      </c>
      <c r="CZ190" s="21" t="s">
        <v>1626</v>
      </c>
      <c r="DA190" s="140">
        <f>[1]!i_dq_close(DA$2,CY190)</f>
        <v>4466.5456000000004</v>
      </c>
      <c r="DB190">
        <v>5.2718999999999996</v>
      </c>
      <c r="DE190" s="49">
        <v>44929</v>
      </c>
      <c r="DF190" s="21" t="s">
        <v>346</v>
      </c>
      <c r="DG190" s="140">
        <f>[1]!i_dq_close(DG$2,DE190)</f>
        <v>4232.5133999999998</v>
      </c>
      <c r="DH190">
        <v>3.2890000000000001</v>
      </c>
      <c r="DK190" s="49">
        <v>44925</v>
      </c>
      <c r="DL190" s="21" t="s">
        <v>1624</v>
      </c>
      <c r="DM190" s="140">
        <f>[1]!i_dq_close(DM$2,DK190)</f>
        <v>4202.6813000000002</v>
      </c>
      <c r="DN190">
        <v>3.0880000000000001</v>
      </c>
      <c r="DQ190" s="49">
        <v>44923</v>
      </c>
      <c r="DR190" s="21" t="s">
        <v>1624</v>
      </c>
      <c r="DS190" s="140">
        <f>[1]!i_dq_close(DS$2,DQ190)</f>
        <v>393.66980000000001</v>
      </c>
      <c r="DT190">
        <v>1.8841000000000001</v>
      </c>
      <c r="DW190" s="49">
        <v>44921</v>
      </c>
      <c r="DX190" s="21" t="s">
        <v>1624</v>
      </c>
      <c r="DY190" s="140">
        <f>[1]!i_dq_close(DY$2,DW190)</f>
        <v>19593.060000000001</v>
      </c>
      <c r="DZ190">
        <v>2.218</v>
      </c>
      <c r="EC190" s="49">
        <v>44894</v>
      </c>
      <c r="ED190" s="21" t="s">
        <v>1630</v>
      </c>
      <c r="EE190" s="140">
        <f>[1]!i_dq_close(EE$2,EC190)</f>
        <v>4237.5962</v>
      </c>
      <c r="EF190">
        <v>1.444</v>
      </c>
      <c r="EI190" s="49">
        <v>44873</v>
      </c>
      <c r="EJ190" s="21" t="s">
        <v>1630</v>
      </c>
      <c r="EK190" s="140">
        <f>[1]!i_dq_close(EK$2,EI190)</f>
        <v>16557.310000000001</v>
      </c>
      <c r="EL190">
        <v>1.7849999999999999</v>
      </c>
      <c r="EO190" s="49">
        <v>44844</v>
      </c>
      <c r="EP190" s="28" t="s">
        <v>341</v>
      </c>
      <c r="EQ190" s="140">
        <f>[1]!i_dq_close(EQ$2,EO190)</f>
        <v>4039.5805999999998</v>
      </c>
      <c r="ER190">
        <v>1.0109999999999999</v>
      </c>
      <c r="EU190" s="49">
        <v>44827</v>
      </c>
      <c r="EV190" s="28" t="s">
        <v>1622</v>
      </c>
      <c r="EW190" s="140">
        <f>[1]!i_dq_close(EW$2,EU190)</f>
        <v>4195.0051999999996</v>
      </c>
      <c r="EX190">
        <v>0.91200000000000003</v>
      </c>
      <c r="FA190" s="49">
        <v>44825</v>
      </c>
      <c r="FB190" s="28" t="s">
        <v>1622</v>
      </c>
      <c r="FC190" s="140">
        <f>[1]!i_dq_close(FC$2,FA190)</f>
        <v>4249.7790000000005</v>
      </c>
      <c r="FD190">
        <v>0.92900000000000005</v>
      </c>
      <c r="FG190" s="49">
        <v>44820</v>
      </c>
      <c r="FH190" s="28" t="s">
        <v>1622</v>
      </c>
      <c r="FI190" s="140">
        <f>[1]!i_dq_close(FI$2,FG190)</f>
        <v>4269.1180000000004</v>
      </c>
      <c r="FJ190">
        <v>1.0088999999999999</v>
      </c>
      <c r="FM190" s="49">
        <v>44818</v>
      </c>
      <c r="FN190" s="28" t="s">
        <v>1622</v>
      </c>
      <c r="FO190" s="140">
        <f>[1]!i_dq_close(FO$2,FM190)</f>
        <v>4429.9755999999998</v>
      </c>
      <c r="FP190">
        <v>1.2941</v>
      </c>
      <c r="FS190" s="49">
        <v>44811</v>
      </c>
      <c r="FT190" s="28" t="s">
        <v>1622</v>
      </c>
      <c r="FU190" s="140">
        <f>[1]!i_dq_close(FU$2,FS190)</f>
        <v>420.5104</v>
      </c>
      <c r="FV190">
        <v>1.3943000000000001</v>
      </c>
      <c r="FY190" s="49">
        <v>44776</v>
      </c>
      <c r="FZ190" s="28" t="s">
        <v>1633</v>
      </c>
      <c r="GA190" s="140">
        <f>[1]!i_dq_close(GA$2,FY190)</f>
        <v>4408.9350000000004</v>
      </c>
      <c r="GB190">
        <v>1.4285000000000001</v>
      </c>
      <c r="GE190" s="49">
        <v>44776</v>
      </c>
      <c r="GF190" s="28" t="s">
        <v>1633</v>
      </c>
      <c r="GG190" s="140">
        <f>[1]!i_dq_close(GG$2,GE190)</f>
        <v>2981.8751999999999</v>
      </c>
      <c r="GH190">
        <v>0.94230000000000003</v>
      </c>
      <c r="GK190" s="49">
        <v>44755</v>
      </c>
      <c r="GL190" s="28" t="s">
        <v>639</v>
      </c>
      <c r="GM190" s="140">
        <f>[1]!i_dq_close(GM$2,GK190)</f>
        <v>4642.2451000000001</v>
      </c>
      <c r="GN190">
        <v>5.4320000000000004</v>
      </c>
      <c r="GQ190" s="49">
        <v>44741</v>
      </c>
      <c r="GR190" s="67" t="s">
        <v>571</v>
      </c>
      <c r="GS190" s="140">
        <f>[1]!i_dq_close(GS$2,GQ190)</f>
        <v>21996.89</v>
      </c>
      <c r="GT190">
        <v>1.0283</v>
      </c>
      <c r="GV190"/>
      <c r="GW190" s="49">
        <v>44741</v>
      </c>
      <c r="GX190" s="21" t="s">
        <v>571</v>
      </c>
      <c r="GY190" s="140">
        <f>[1]!i_dq_close(GY$2,GW190)</f>
        <v>4742.5883999999996</v>
      </c>
      <c r="GZ190">
        <v>2.5651999999999999</v>
      </c>
      <c r="HC190" s="49">
        <v>44732</v>
      </c>
      <c r="HD190" s="21" t="s">
        <v>571</v>
      </c>
      <c r="HE190" s="140">
        <f>[1]!i_dq_close(HE$2,HC190)</f>
        <v>4660.5947999999999</v>
      </c>
      <c r="HF190">
        <v>5.7670000000000003</v>
      </c>
      <c r="HI190" s="49">
        <v>44705</v>
      </c>
      <c r="HJ190" s="141" t="s">
        <v>534</v>
      </c>
      <c r="HK190" s="140">
        <f>[1]!i_dq_close(HK$2,HI190)</f>
        <v>20112.099999999999</v>
      </c>
      <c r="HL190">
        <v>0.95599999999999996</v>
      </c>
      <c r="HO190" s="49">
        <v>44648</v>
      </c>
      <c r="HP190" s="67" t="s">
        <v>350</v>
      </c>
      <c r="HQ190" s="140">
        <f>[1]!i_dq_close(HQ$2,HO190)</f>
        <v>4503.0712000000003</v>
      </c>
      <c r="HR190">
        <v>1.2553000000000001</v>
      </c>
      <c r="HS190" s="33"/>
      <c r="HU190" s="49"/>
      <c r="HV190" s="67"/>
      <c r="HW190" s="140"/>
      <c r="HY190" s="33"/>
      <c r="IA190" s="49"/>
      <c r="IB190" s="67"/>
      <c r="IC190" s="140"/>
      <c r="IE190" s="33"/>
      <c r="IG190" s="49"/>
      <c r="IH190" s="67"/>
      <c r="II190" s="140"/>
      <c r="IK190" s="33"/>
      <c r="IM190" s="49"/>
      <c r="IN190" s="67"/>
      <c r="IO190" s="140"/>
      <c r="IQ190" s="33"/>
      <c r="IS190" s="49"/>
      <c r="IT190" s="67"/>
      <c r="IU190" s="140"/>
      <c r="IW190" s="33"/>
      <c r="IY190" s="49"/>
      <c r="IZ190" s="67"/>
      <c r="JA190" s="140"/>
      <c r="JC190" s="33"/>
      <c r="JE190" s="49"/>
      <c r="JF190" s="67"/>
      <c r="JG190" s="140"/>
      <c r="JI190" s="33"/>
    </row>
    <row r="191" spans="1:269">
      <c r="A191" s="52">
        <v>44140</v>
      </c>
      <c r="B191" s="52" t="s">
        <v>342</v>
      </c>
      <c r="C191" s="262">
        <f>[1]!i_dq_close(C$2,A191)</f>
        <v>5117.5006000000003</v>
      </c>
      <c r="D191" s="265">
        <v>1.49</v>
      </c>
      <c r="E191" s="265"/>
      <c r="G191" s="49">
        <v>44802</v>
      </c>
      <c r="H191" s="28" t="s">
        <v>1623</v>
      </c>
      <c r="I191" s="140">
        <f>[1]!i_dq_close(I$2,G191)</f>
        <v>0</v>
      </c>
      <c r="J191">
        <v>0.91200000000000003</v>
      </c>
      <c r="CS191" s="49">
        <v>44957</v>
      </c>
      <c r="CT191" s="21" t="s">
        <v>1626</v>
      </c>
      <c r="CU191" s="140">
        <f>[1]!i_dq_close(CU$2,CS191)</f>
        <v>409.28320000000002</v>
      </c>
      <c r="CV191">
        <v>1.0669999999999999</v>
      </c>
      <c r="CY191" s="49">
        <v>44944</v>
      </c>
      <c r="CZ191" s="21" t="s">
        <v>1626</v>
      </c>
      <c r="DA191" s="140">
        <f>[1]!i_dq_close(DA$2,CY191)</f>
        <v>4464.3689999999997</v>
      </c>
      <c r="DB191">
        <v>5.2716000000000003</v>
      </c>
      <c r="DE191" s="49">
        <v>44930</v>
      </c>
      <c r="DF191" s="21" t="s">
        <v>1626</v>
      </c>
      <c r="DG191" s="140">
        <f>[1]!i_dq_close(DG$2,DE191)</f>
        <v>4235.9718999999996</v>
      </c>
      <c r="DH191">
        <v>3.278</v>
      </c>
      <c r="DK191" s="49">
        <v>44929</v>
      </c>
      <c r="DL191" s="21" t="s">
        <v>346</v>
      </c>
      <c r="DM191" s="140">
        <f>[1]!i_dq_close(DM$2,DK191)</f>
        <v>4232.5133999999998</v>
      </c>
      <c r="DN191">
        <v>3.1139999999999999</v>
      </c>
      <c r="DQ191" s="49">
        <v>44924</v>
      </c>
      <c r="DR191" s="21" t="s">
        <v>1624</v>
      </c>
      <c r="DS191" s="140">
        <f>[1]!i_dq_close(DS$2,DQ191)</f>
        <v>392.0222</v>
      </c>
      <c r="DT191">
        <v>1.8741000000000001</v>
      </c>
      <c r="DW191" s="49">
        <v>44922</v>
      </c>
      <c r="DX191" s="21" t="s">
        <v>1624</v>
      </c>
      <c r="DY191" s="140">
        <f>[1]!i_dq_close(DY$2,DW191)</f>
        <v>19593.060000000001</v>
      </c>
      <c r="DZ191">
        <v>2.23</v>
      </c>
      <c r="EC191" s="49">
        <v>44895</v>
      </c>
      <c r="ED191" s="21" t="s">
        <v>1630</v>
      </c>
      <c r="EE191" s="140">
        <f>[1]!i_dq_close(EE$2,EC191)</f>
        <v>4239.9952000000003</v>
      </c>
      <c r="EF191">
        <v>1.456</v>
      </c>
      <c r="EI191" s="49">
        <v>44874</v>
      </c>
      <c r="EJ191" s="21" t="s">
        <v>1630</v>
      </c>
      <c r="EK191" s="140">
        <f>[1]!i_dq_close(EK$2,EI191)</f>
        <v>16358.52</v>
      </c>
      <c r="EL191">
        <v>1.782</v>
      </c>
      <c r="EO191" s="49">
        <v>44845</v>
      </c>
      <c r="EP191" s="28" t="s">
        <v>1621</v>
      </c>
      <c r="EQ191" s="140">
        <f>[1]!i_dq_close(EQ$2,EO191)</f>
        <v>4053.7725999999998</v>
      </c>
      <c r="ER191">
        <v>1.0169999999999999</v>
      </c>
      <c r="EU191" s="49">
        <v>44830</v>
      </c>
      <c r="EV191" s="28" t="s">
        <v>1622</v>
      </c>
      <c r="EW191" s="140">
        <f>[1]!i_dq_close(EW$2,EU191)</f>
        <v>4164.3971000000001</v>
      </c>
      <c r="EX191">
        <v>0.91649999999999998</v>
      </c>
      <c r="FA191" s="49">
        <v>44826</v>
      </c>
      <c r="FB191" s="28" t="s">
        <v>1622</v>
      </c>
      <c r="FC191" s="140">
        <f>[1]!i_dq_close(FC$2,FA191)</f>
        <v>4219.4538000000002</v>
      </c>
      <c r="FD191">
        <v>0.92200000000000004</v>
      </c>
      <c r="FG191" s="49">
        <v>44823</v>
      </c>
      <c r="FH191" s="28" t="s">
        <v>1622</v>
      </c>
      <c r="FI191" s="140">
        <f>[1]!i_dq_close(FI$2,FG191)</f>
        <v>4257.9368999999997</v>
      </c>
      <c r="FJ191">
        <v>1.0088999999999999</v>
      </c>
      <c r="FM191" s="49">
        <v>44819</v>
      </c>
      <c r="FN191" s="28" t="s">
        <v>1622</v>
      </c>
      <c r="FO191" s="140">
        <f>[1]!i_dq_close(FO$2,FM191)</f>
        <v>4373.4669999999996</v>
      </c>
      <c r="FP191">
        <v>1.2659</v>
      </c>
      <c r="FS191" s="49">
        <v>44812</v>
      </c>
      <c r="FT191" s="28" t="s">
        <v>1622</v>
      </c>
      <c r="FU191" s="140">
        <f>[1]!i_dq_close(FU$2,FS191)</f>
        <v>418.37290000000002</v>
      </c>
      <c r="FV191">
        <v>1.381</v>
      </c>
      <c r="FY191" s="49">
        <v>44777</v>
      </c>
      <c r="FZ191" s="28" t="s">
        <v>1633</v>
      </c>
      <c r="GA191" s="140">
        <f>[1]!i_dq_close(GA$2,FY191)</f>
        <v>4443.2641999999996</v>
      </c>
      <c r="GB191">
        <v>1.4381999999999999</v>
      </c>
      <c r="GE191" s="49">
        <v>44777</v>
      </c>
      <c r="GF191" s="28" t="s">
        <v>1633</v>
      </c>
      <c r="GG191" s="140">
        <f>[1]!i_dq_close(GG$2,GE191)</f>
        <v>2990.819</v>
      </c>
      <c r="GH191">
        <v>0.94120000000000004</v>
      </c>
      <c r="GK191" s="49">
        <v>44756</v>
      </c>
      <c r="GL191" s="28" t="s">
        <v>639</v>
      </c>
      <c r="GM191" s="140">
        <f>[1]!i_dq_close(GM$2,GK191)</f>
        <v>4648.7920999999997</v>
      </c>
      <c r="GN191">
        <v>5.4550000000000001</v>
      </c>
      <c r="GQ191" s="49">
        <v>44742</v>
      </c>
      <c r="GR191" s="67" t="s">
        <v>571</v>
      </c>
      <c r="GS191" s="140">
        <f>[1]!i_dq_close(GS$2,GQ191)</f>
        <v>21859.79</v>
      </c>
      <c r="GT191">
        <v>1.028</v>
      </c>
      <c r="GV191"/>
      <c r="GW191" s="49">
        <v>44742</v>
      </c>
      <c r="GX191" s="21" t="s">
        <v>571</v>
      </c>
      <c r="GY191" s="140">
        <f>[1]!i_dq_close(GY$2,GW191)</f>
        <v>4808.7305999999999</v>
      </c>
      <c r="GZ191">
        <v>2.6059000000000001</v>
      </c>
      <c r="HC191" s="49">
        <v>44733</v>
      </c>
      <c r="HD191" s="21" t="s">
        <v>571</v>
      </c>
      <c r="HE191" s="140">
        <f>[1]!i_dq_close(HE$2,HC191)</f>
        <v>4647.1080000000002</v>
      </c>
      <c r="HF191">
        <v>5.7130000000000001</v>
      </c>
      <c r="HI191" s="49">
        <v>44706</v>
      </c>
      <c r="HJ191" s="141" t="s">
        <v>534</v>
      </c>
      <c r="HK191" s="140">
        <f>[1]!i_dq_close(HK$2,HI191)</f>
        <v>20171.27</v>
      </c>
      <c r="HL191">
        <v>0.96399999999999997</v>
      </c>
      <c r="HO191" s="49">
        <v>44649</v>
      </c>
      <c r="HP191" s="67" t="s">
        <v>350</v>
      </c>
      <c r="HQ191" s="140">
        <f>[1]!i_dq_close(HQ$2,HO191)</f>
        <v>4486.0407999999998</v>
      </c>
      <c r="HR191">
        <v>1.2545999999999999</v>
      </c>
      <c r="HS191" s="33"/>
      <c r="HU191" s="49"/>
      <c r="HV191" s="67"/>
      <c r="HW191" s="140"/>
      <c r="HY191" s="33"/>
      <c r="IA191" s="49"/>
      <c r="IB191" s="67"/>
      <c r="IC191" s="140"/>
      <c r="IE191" s="33"/>
      <c r="IG191" s="49"/>
      <c r="IH191" s="67"/>
      <c r="II191" s="140"/>
      <c r="IK191" s="33"/>
      <c r="IM191" s="49"/>
      <c r="IN191" s="67"/>
      <c r="IO191" s="140"/>
      <c r="IQ191" s="33"/>
      <c r="IS191" s="49"/>
      <c r="IT191" s="67"/>
      <c r="IU191" s="140"/>
      <c r="IW191" s="33"/>
      <c r="IY191" s="49"/>
      <c r="IZ191" s="67"/>
      <c r="JA191" s="140"/>
      <c r="JC191" s="33"/>
      <c r="JE191" s="49"/>
      <c r="JF191" s="67"/>
      <c r="JG191" s="140"/>
      <c r="JI191" s="33"/>
    </row>
    <row r="192" spans="1:269">
      <c r="A192" s="52">
        <v>44141</v>
      </c>
      <c r="B192" s="52" t="s">
        <v>342</v>
      </c>
      <c r="C192" s="262">
        <f>[1]!i_dq_close(C$2,A192)</f>
        <v>5108.3950999999997</v>
      </c>
      <c r="D192" s="265">
        <v>1.484</v>
      </c>
      <c r="E192" s="265"/>
      <c r="G192" s="49">
        <v>44803</v>
      </c>
      <c r="H192" s="28" t="s">
        <v>1623</v>
      </c>
      <c r="I192" s="140">
        <f>[1]!i_dq_close(I$2,G192)</f>
        <v>0</v>
      </c>
      <c r="J192">
        <v>0.90500000000000003</v>
      </c>
      <c r="CS192" s="49">
        <v>44958</v>
      </c>
      <c r="CT192" s="21" t="s">
        <v>348</v>
      </c>
      <c r="CU192" s="140">
        <f>[1]!i_dq_close(CU$2,CS192)</f>
        <v>411.66210000000001</v>
      </c>
      <c r="CV192">
        <v>1.075</v>
      </c>
      <c r="CY192" s="49">
        <v>44945</v>
      </c>
      <c r="CZ192" s="21" t="s">
        <v>1626</v>
      </c>
      <c r="DA192" s="140">
        <f>[1]!i_dq_close(DA$2,CY192)</f>
        <v>4494.8031000000001</v>
      </c>
      <c r="DB192">
        <v>5.3308</v>
      </c>
      <c r="DE192" s="49">
        <v>44931</v>
      </c>
      <c r="DF192" s="21" t="s">
        <v>1626</v>
      </c>
      <c r="DG192" s="140">
        <f>[1]!i_dq_close(DG$2,DE192)</f>
        <v>4307.7605999999996</v>
      </c>
      <c r="DH192">
        <v>3.31</v>
      </c>
      <c r="DK192" s="49">
        <v>44930</v>
      </c>
      <c r="DL192" s="21" t="s">
        <v>1626</v>
      </c>
      <c r="DM192" s="140">
        <f>[1]!i_dq_close(DM$2,DK192)</f>
        <v>4235.9718999999996</v>
      </c>
      <c r="DN192">
        <v>3.1829999999999998</v>
      </c>
      <c r="DQ192" s="49">
        <v>44925</v>
      </c>
      <c r="DR192" s="21" t="s">
        <v>1624</v>
      </c>
      <c r="DS192" s="140">
        <f>[1]!i_dq_close(DS$2,DQ192)</f>
        <v>392.65820000000002</v>
      </c>
      <c r="DT192">
        <v>1.8738999999999999</v>
      </c>
      <c r="DW192" s="49">
        <v>44923</v>
      </c>
      <c r="DX192" s="21" t="s">
        <v>1624</v>
      </c>
      <c r="DY192" s="140">
        <f>[1]!i_dq_close(DY$2,DW192)</f>
        <v>19898.91</v>
      </c>
      <c r="DZ192">
        <v>2.2360000000000002</v>
      </c>
      <c r="EC192" s="49">
        <v>44896</v>
      </c>
      <c r="ED192" s="21" t="s">
        <v>336</v>
      </c>
      <c r="EE192" s="140">
        <f>[1]!i_dq_close(EE$2,EC192)</f>
        <v>4279.3801999999996</v>
      </c>
      <c r="EF192">
        <v>1.4810000000000001</v>
      </c>
      <c r="EI192" s="49">
        <v>44875</v>
      </c>
      <c r="EJ192" s="21" t="s">
        <v>1630</v>
      </c>
      <c r="EK192" s="140">
        <f>[1]!i_dq_close(EK$2,EI192)</f>
        <v>16081.04</v>
      </c>
      <c r="EL192">
        <v>1.738</v>
      </c>
      <c r="EO192" s="49">
        <v>44846</v>
      </c>
      <c r="EP192" s="28" t="s">
        <v>1621</v>
      </c>
      <c r="EQ192" s="140">
        <f>[1]!i_dq_close(EQ$2,EO192)</f>
        <v>4124.1724000000004</v>
      </c>
      <c r="ER192">
        <v>1.0269999999999999</v>
      </c>
      <c r="EU192" s="49">
        <v>44831</v>
      </c>
      <c r="EV192" s="28" t="s">
        <v>1622</v>
      </c>
      <c r="EW192" s="140">
        <f>[1]!i_dq_close(EW$2,EU192)</f>
        <v>4230.0271000000002</v>
      </c>
      <c r="EX192">
        <v>0.93979999999999997</v>
      </c>
      <c r="FA192" s="49">
        <v>44827</v>
      </c>
      <c r="FB192" s="28" t="s">
        <v>1622</v>
      </c>
      <c r="FC192" s="140">
        <f>[1]!i_dq_close(FC$2,FA192)</f>
        <v>4195.0051999999996</v>
      </c>
      <c r="FD192">
        <v>0.90800000000000003</v>
      </c>
      <c r="FG192" s="49">
        <v>44824</v>
      </c>
      <c r="FH192" s="28" t="s">
        <v>1622</v>
      </c>
      <c r="FI192" s="140">
        <f>[1]!i_dq_close(FI$2,FG192)</f>
        <v>4269.9174000000003</v>
      </c>
      <c r="FJ192">
        <v>1.0195000000000001</v>
      </c>
      <c r="FM192" s="49">
        <v>44820</v>
      </c>
      <c r="FN192" s="28" t="s">
        <v>1622</v>
      </c>
      <c r="FO192" s="140">
        <f>[1]!i_dq_close(FO$2,FM192)</f>
        <v>4269.1180000000004</v>
      </c>
      <c r="FP192">
        <v>1.2533000000000001</v>
      </c>
      <c r="FS192" s="49">
        <v>44813</v>
      </c>
      <c r="FT192" s="28" t="s">
        <v>1622</v>
      </c>
      <c r="FU192" s="140">
        <f>[1]!i_dq_close(FU$2,FS192)</f>
        <v>418.5609</v>
      </c>
      <c r="FV192">
        <v>1.3734999999999999</v>
      </c>
      <c r="FY192" s="49">
        <v>44778</v>
      </c>
      <c r="FZ192" s="28" t="s">
        <v>1633</v>
      </c>
      <c r="GA192" s="140">
        <f>[1]!i_dq_close(GA$2,FY192)</f>
        <v>4508.3496999999998</v>
      </c>
      <c r="GB192">
        <v>1.4401999999999999</v>
      </c>
      <c r="GE192" s="49">
        <v>44778</v>
      </c>
      <c r="GF192" s="28" t="s">
        <v>1633</v>
      </c>
      <c r="GG192" s="140">
        <f>[1]!i_dq_close(GG$2,GE192)</f>
        <v>3003.5771</v>
      </c>
      <c r="GH192">
        <v>0.93459999999999999</v>
      </c>
      <c r="GK192" s="49">
        <v>44757</v>
      </c>
      <c r="GL192" s="28" t="s">
        <v>639</v>
      </c>
      <c r="GM192" s="140">
        <f>[1]!i_dq_close(GM$2,GK192)</f>
        <v>4569.973</v>
      </c>
      <c r="GN192">
        <v>5.4870000000000001</v>
      </c>
      <c r="GQ192" s="49">
        <v>44743</v>
      </c>
      <c r="GR192" s="67" t="s">
        <v>639</v>
      </c>
      <c r="GS192" s="140">
        <f>[1]!i_dq_close(GS$2,GQ192)</f>
        <v>21859.79</v>
      </c>
      <c r="GT192">
        <v>1.0269999999999999</v>
      </c>
      <c r="GV192"/>
      <c r="GW192" s="49">
        <v>44743</v>
      </c>
      <c r="GX192" s="21" t="s">
        <v>639</v>
      </c>
      <c r="GY192" s="140">
        <f>[1]!i_dq_close(GY$2,GW192)</f>
        <v>4791.0388999999996</v>
      </c>
      <c r="GZ192">
        <v>2.6124000000000001</v>
      </c>
      <c r="HC192" s="49">
        <v>44734</v>
      </c>
      <c r="HD192" s="21" t="s">
        <v>571</v>
      </c>
      <c r="HE192" s="140">
        <f>[1]!i_dq_close(HE$2,HC192)</f>
        <v>4584.9269000000004</v>
      </c>
      <c r="HF192">
        <v>5.7149999999999999</v>
      </c>
      <c r="HI192" s="49">
        <v>44707</v>
      </c>
      <c r="HJ192" s="141" t="s">
        <v>534</v>
      </c>
      <c r="HK192" s="140">
        <f>[1]!i_dq_close(HK$2,HI192)</f>
        <v>20116.2</v>
      </c>
      <c r="HL192">
        <v>0.97199999999999998</v>
      </c>
      <c r="HO192" s="49">
        <v>44650</v>
      </c>
      <c r="HP192" s="67" t="s">
        <v>350</v>
      </c>
      <c r="HQ192" s="140">
        <f>[1]!i_dq_close(HQ$2,HO192)</f>
        <v>4606.3418000000001</v>
      </c>
      <c r="HR192">
        <v>1.2641</v>
      </c>
      <c r="HS192" s="33"/>
      <c r="HU192" s="49"/>
      <c r="HV192" s="67"/>
      <c r="HW192" s="140"/>
      <c r="HY192" s="33"/>
      <c r="IA192" s="49"/>
      <c r="IB192" s="67"/>
      <c r="IC192" s="140"/>
      <c r="IE192" s="33"/>
      <c r="IG192" s="49"/>
      <c r="IH192" s="67"/>
      <c r="II192" s="140"/>
      <c r="IK192" s="33"/>
      <c r="IM192" s="49"/>
      <c r="IN192" s="67"/>
      <c r="IO192" s="140"/>
      <c r="IQ192" s="33"/>
      <c r="IS192" s="49"/>
      <c r="IT192" s="67"/>
      <c r="IU192" s="140"/>
      <c r="IW192" s="33"/>
      <c r="IY192" s="49"/>
      <c r="IZ192" s="67"/>
      <c r="JA192" s="140"/>
      <c r="JC192" s="33"/>
      <c r="JE192" s="49"/>
      <c r="JF192" s="67"/>
      <c r="JG192" s="140"/>
      <c r="JI192" s="33"/>
    </row>
    <row r="193" spans="1:269">
      <c r="A193" s="52">
        <v>44144</v>
      </c>
      <c r="B193" s="52" t="s">
        <v>342</v>
      </c>
      <c r="C193" s="262">
        <f>[1]!i_dq_close(C$2,A193)</f>
        <v>5207.8303999999998</v>
      </c>
      <c r="D193" s="265">
        <v>1.4990000000000001</v>
      </c>
      <c r="E193" s="265"/>
      <c r="G193" s="49">
        <v>44804</v>
      </c>
      <c r="H193" s="28" t="s">
        <v>1623</v>
      </c>
      <c r="I193" s="140">
        <f>[1]!i_dq_close(I$2,G193)</f>
        <v>0</v>
      </c>
      <c r="J193">
        <v>0.873</v>
      </c>
      <c r="CS193" s="49">
        <v>44959</v>
      </c>
      <c r="CT193" s="21" t="s">
        <v>1632</v>
      </c>
      <c r="CU193" s="140">
        <f>[1]!i_dq_close(CU$2,CS193)</f>
        <v>412.34359999999998</v>
      </c>
      <c r="CV193">
        <v>1.075</v>
      </c>
      <c r="CY193" s="49">
        <v>44946</v>
      </c>
      <c r="CZ193" s="21" t="s">
        <v>1626</v>
      </c>
      <c r="DA193" s="140">
        <f>[1]!i_dq_close(DA$2,CY193)</f>
        <v>4524.0456999999997</v>
      </c>
      <c r="DB193">
        <v>5.375</v>
      </c>
      <c r="DE193" s="49">
        <v>44932</v>
      </c>
      <c r="DF193" s="21" t="s">
        <v>1626</v>
      </c>
      <c r="DG193" s="140">
        <f>[1]!i_dq_close(DG$2,DE193)</f>
        <v>4318.1531000000004</v>
      </c>
      <c r="DH193">
        <v>3.3149999999999999</v>
      </c>
      <c r="DK193" s="49">
        <v>44931</v>
      </c>
      <c r="DL193" s="21" t="s">
        <v>1626</v>
      </c>
      <c r="DM193" s="140">
        <f>[1]!i_dq_close(DM$2,DK193)</f>
        <v>4307.7605999999996</v>
      </c>
      <c r="DN193">
        <v>3.2079</v>
      </c>
      <c r="DQ193" s="49">
        <v>44929</v>
      </c>
      <c r="DR193" s="21" t="s">
        <v>346</v>
      </c>
      <c r="DS193" s="140">
        <f>[1]!i_dq_close(DS$2,DQ193)</f>
        <v>394.59899999999999</v>
      </c>
      <c r="DT193">
        <v>1.891</v>
      </c>
      <c r="DW193" s="49">
        <v>44924</v>
      </c>
      <c r="DX193" s="21" t="s">
        <v>1624</v>
      </c>
      <c r="DY193" s="140">
        <f>[1]!i_dq_close(DY$2,DW193)</f>
        <v>19741.14</v>
      </c>
      <c r="DZ193">
        <v>2.1869999999999998</v>
      </c>
      <c r="EC193" s="49">
        <v>44897</v>
      </c>
      <c r="ED193" s="21" t="s">
        <v>1624</v>
      </c>
      <c r="EE193" s="140">
        <f>[1]!i_dq_close(EE$2,EC193)</f>
        <v>4256.7224999999999</v>
      </c>
      <c r="EF193">
        <v>1.4870000000000001</v>
      </c>
      <c r="EI193" s="49">
        <v>44876</v>
      </c>
      <c r="EJ193" s="21" t="s">
        <v>1630</v>
      </c>
      <c r="EK193" s="140">
        <f>[1]!i_dq_close(EK$2,EI193)</f>
        <v>17325.66</v>
      </c>
      <c r="EL193">
        <v>1.823</v>
      </c>
      <c r="EO193" s="49">
        <v>44847</v>
      </c>
      <c r="EP193" s="28" t="s">
        <v>1621</v>
      </c>
      <c r="EQ193" s="140">
        <f>[1]!i_dq_close(EQ$2,EO193)</f>
        <v>4100.1144000000004</v>
      </c>
      <c r="ER193">
        <v>1.0369999999999999</v>
      </c>
      <c r="EU193" s="49">
        <v>44832</v>
      </c>
      <c r="EV193" s="28" t="s">
        <v>1622</v>
      </c>
      <c r="EW193" s="140">
        <f>[1]!i_dq_close(EW$2,EU193)</f>
        <v>4151.3467000000001</v>
      </c>
      <c r="EX193">
        <v>0.93979999999999997</v>
      </c>
      <c r="FA193" s="49">
        <v>44830</v>
      </c>
      <c r="FB193" s="28" t="s">
        <v>1622</v>
      </c>
      <c r="FC193" s="140">
        <f>[1]!i_dq_close(FC$2,FA193)</f>
        <v>4164.3971000000001</v>
      </c>
      <c r="FD193">
        <v>0.90800000000000003</v>
      </c>
      <c r="FG193" s="49">
        <v>44825</v>
      </c>
      <c r="FH193" s="28" t="s">
        <v>1622</v>
      </c>
      <c r="FI193" s="140">
        <f>[1]!i_dq_close(FI$2,FG193)</f>
        <v>4249.7790000000005</v>
      </c>
      <c r="FJ193">
        <v>1.024</v>
      </c>
      <c r="FM193" s="49">
        <v>44823</v>
      </c>
      <c r="FN193" s="28" t="s">
        <v>1622</v>
      </c>
      <c r="FO193" s="140">
        <f>[1]!i_dq_close(FO$2,FM193)</f>
        <v>4257.9368999999997</v>
      </c>
      <c r="FP193">
        <v>1.2557</v>
      </c>
      <c r="FS193" s="49">
        <v>44817</v>
      </c>
      <c r="FT193" s="28" t="s">
        <v>1622</v>
      </c>
      <c r="FU193" s="140">
        <f>[1]!i_dq_close(FU$2,FS193)</f>
        <v>418.68419999999998</v>
      </c>
      <c r="FV193">
        <v>1.3753</v>
      </c>
      <c r="FY193" s="49">
        <v>44781</v>
      </c>
      <c r="FZ193" s="28" t="s">
        <v>1633</v>
      </c>
      <c r="GA193" s="140">
        <f>[1]!i_dq_close(GA$2,FY193)</f>
        <v>4510.4988999999996</v>
      </c>
      <c r="GB193">
        <v>1.4389000000000001</v>
      </c>
      <c r="GE193" s="49">
        <v>44781</v>
      </c>
      <c r="GF193" s="28" t="s">
        <v>1633</v>
      </c>
      <c r="GG193" s="140">
        <f>[1]!i_dq_close(GG$2,GE193)</f>
        <v>3000.848</v>
      </c>
      <c r="GH193">
        <v>0.94120000000000004</v>
      </c>
      <c r="GK193" s="49">
        <v>44760</v>
      </c>
      <c r="GL193" s="28" t="s">
        <v>639</v>
      </c>
      <c r="GM193" s="140">
        <f>[1]!i_dq_close(GM$2,GK193)</f>
        <v>4626.5011999999997</v>
      </c>
      <c r="GN193">
        <v>5.5039999999999996</v>
      </c>
      <c r="GQ193" s="49">
        <v>44746</v>
      </c>
      <c r="GR193" s="67" t="s">
        <v>639</v>
      </c>
      <c r="GS193" s="140">
        <f>[1]!i_dq_close(GS$2,GQ193)</f>
        <v>21830.35</v>
      </c>
      <c r="GT193">
        <v>1.0261</v>
      </c>
      <c r="GV193"/>
      <c r="GW193" s="49">
        <v>44746</v>
      </c>
      <c r="GX193" s="21" t="s">
        <v>639</v>
      </c>
      <c r="GY193" s="140">
        <f>[1]!i_dq_close(GY$2,GW193)</f>
        <v>4830.0244000000002</v>
      </c>
      <c r="GZ193">
        <v>2.6497999999999999</v>
      </c>
      <c r="HC193" s="49">
        <v>44735</v>
      </c>
      <c r="HD193" s="21" t="s">
        <v>571</v>
      </c>
      <c r="HE193" s="140">
        <f>[1]!i_dq_close(HE$2,HC193)</f>
        <v>4666.2291999999998</v>
      </c>
      <c r="HF193">
        <v>5.8140000000000001</v>
      </c>
      <c r="HI193" s="49">
        <v>44708</v>
      </c>
      <c r="HJ193" s="141" t="s">
        <v>534</v>
      </c>
      <c r="HK193" s="140">
        <f>[1]!i_dq_close(HK$2,HI193)</f>
        <v>20697.36</v>
      </c>
      <c r="HL193">
        <v>0.97799999999999998</v>
      </c>
      <c r="HO193" s="49">
        <v>44651</v>
      </c>
      <c r="HP193" s="67" t="s">
        <v>350</v>
      </c>
      <c r="HQ193" s="140">
        <f>[1]!i_dq_close(HQ$2,HO193)</f>
        <v>4571.2411000000002</v>
      </c>
      <c r="HR193">
        <v>1.2617</v>
      </c>
      <c r="HS193" s="33"/>
      <c r="HU193" s="49"/>
      <c r="HV193" s="67"/>
      <c r="HW193" s="140"/>
      <c r="HY193" s="33"/>
      <c r="IA193" s="49"/>
      <c r="IB193" s="67"/>
      <c r="IC193" s="140"/>
      <c r="IE193" s="33"/>
      <c r="IG193" s="49"/>
      <c r="IH193" s="67"/>
      <c r="II193" s="140"/>
      <c r="IK193" s="33"/>
      <c r="IM193" s="49"/>
      <c r="IN193" s="67"/>
      <c r="IO193" s="140"/>
      <c r="IQ193" s="33"/>
      <c r="IS193" s="49"/>
      <c r="IT193" s="67"/>
      <c r="IU193" s="140"/>
      <c r="IW193" s="33"/>
      <c r="IY193" s="49"/>
      <c r="IZ193" s="67"/>
      <c r="JA193" s="140"/>
      <c r="JC193" s="33"/>
      <c r="JE193" s="49"/>
      <c r="JF193" s="67"/>
      <c r="JG193" s="140"/>
      <c r="JI193" s="33"/>
    </row>
    <row r="194" spans="1:269">
      <c r="A194" s="52">
        <v>44145</v>
      </c>
      <c r="B194" s="52" t="s">
        <v>342</v>
      </c>
      <c r="C194" s="262">
        <f>[1]!i_dq_close(C$2,A194)</f>
        <v>5176.6216000000004</v>
      </c>
      <c r="D194" s="265">
        <v>1.4970000000000001</v>
      </c>
      <c r="E194" s="265"/>
      <c r="G194" s="49">
        <v>44805</v>
      </c>
      <c r="H194" s="28" t="s">
        <v>340</v>
      </c>
      <c r="I194" s="140">
        <f>[1]!i_dq_close(I$2,G194)</f>
        <v>0</v>
      </c>
      <c r="J194">
        <v>0.86599999999999999</v>
      </c>
      <c r="CS194" s="49">
        <v>44960</v>
      </c>
      <c r="CT194" s="21" t="s">
        <v>1632</v>
      </c>
      <c r="CU194" s="140">
        <f>[1]!i_dq_close(CU$2,CS194)</f>
        <v>410.87279999999998</v>
      </c>
      <c r="CV194">
        <v>1.0720000000000001</v>
      </c>
      <c r="CY194" s="49">
        <v>44956</v>
      </c>
      <c r="CZ194" s="21" t="s">
        <v>1626</v>
      </c>
      <c r="DA194" s="140">
        <f>[1]!i_dq_close(DA$2,CY194)</f>
        <v>4545.9003000000002</v>
      </c>
      <c r="DB194">
        <v>5.4173999999999998</v>
      </c>
      <c r="DE194" s="49">
        <v>44935</v>
      </c>
      <c r="DF194" s="21" t="s">
        <v>1626</v>
      </c>
      <c r="DG194" s="140">
        <f>[1]!i_dq_close(DG$2,DE194)</f>
        <v>4349.1992</v>
      </c>
      <c r="DH194">
        <v>3.3149999999999999</v>
      </c>
      <c r="DK194" s="49">
        <v>44932</v>
      </c>
      <c r="DL194" s="21" t="s">
        <v>1626</v>
      </c>
      <c r="DM194" s="140">
        <f>[1]!i_dq_close(DM$2,DK194)</f>
        <v>4318.1531000000004</v>
      </c>
      <c r="DN194">
        <v>3.2317</v>
      </c>
      <c r="DQ194" s="49">
        <v>44930</v>
      </c>
      <c r="DR194" s="21" t="s">
        <v>1626</v>
      </c>
      <c r="DS194" s="140">
        <f>[1]!i_dq_close(DS$2,DQ194)</f>
        <v>396.12729999999999</v>
      </c>
      <c r="DT194">
        <v>1.8963000000000001</v>
      </c>
      <c r="DW194" s="49">
        <v>44925</v>
      </c>
      <c r="DX194" s="21" t="s">
        <v>1624</v>
      </c>
      <c r="DY194" s="140">
        <f>[1]!i_dq_close(DY$2,DW194)</f>
        <v>19781.41</v>
      </c>
      <c r="DZ194">
        <v>2.202</v>
      </c>
      <c r="EC194" s="49">
        <v>44900</v>
      </c>
      <c r="ED194" s="21" t="s">
        <v>1624</v>
      </c>
      <c r="EE194" s="140">
        <f>[1]!i_dq_close(EE$2,EC194)</f>
        <v>4327.0653000000002</v>
      </c>
      <c r="EF194">
        <v>1.5049999999999999</v>
      </c>
      <c r="EI194" s="49">
        <v>44879</v>
      </c>
      <c r="EJ194" s="21" t="s">
        <v>1630</v>
      </c>
      <c r="EK194" s="140">
        <f>[1]!i_dq_close(EK$2,EI194)</f>
        <v>17619.71</v>
      </c>
      <c r="EL194">
        <v>1.8080000000000001</v>
      </c>
      <c r="EO194" s="49">
        <v>44848</v>
      </c>
      <c r="EP194" s="28" t="s">
        <v>1621</v>
      </c>
      <c r="EQ194" s="140">
        <f>[1]!i_dq_close(EQ$2,EO194)</f>
        <v>4198.8639999999996</v>
      </c>
      <c r="ER194">
        <v>1.0489999999999999</v>
      </c>
      <c r="EU194" s="49">
        <v>44833</v>
      </c>
      <c r="EV194" s="28" t="s">
        <v>1622</v>
      </c>
      <c r="EW194" s="140">
        <f>[1]!i_dq_close(EW$2,EU194)</f>
        <v>4150.4885999999997</v>
      </c>
      <c r="EX194">
        <v>0.91930000000000001</v>
      </c>
      <c r="FA194" s="49">
        <v>44831</v>
      </c>
      <c r="FB194" s="28" t="s">
        <v>1622</v>
      </c>
      <c r="FC194" s="140">
        <f>[1]!i_dq_close(FC$2,FA194)</f>
        <v>4230.0271000000002</v>
      </c>
      <c r="FD194">
        <v>0.91800000000000004</v>
      </c>
      <c r="FG194" s="49">
        <v>44826</v>
      </c>
      <c r="FH194" s="28" t="s">
        <v>1622</v>
      </c>
      <c r="FI194" s="140">
        <f>[1]!i_dq_close(FI$2,FG194)</f>
        <v>4219.4538000000002</v>
      </c>
      <c r="FJ194">
        <v>1.0277000000000001</v>
      </c>
      <c r="FM194" s="49">
        <v>44824</v>
      </c>
      <c r="FN194" s="28" t="s">
        <v>1622</v>
      </c>
      <c r="FO194" s="140">
        <f>[1]!i_dq_close(FO$2,FM194)</f>
        <v>4269.9174000000003</v>
      </c>
      <c r="FP194">
        <v>1.2645999999999999</v>
      </c>
      <c r="FS194" s="49">
        <v>44818</v>
      </c>
      <c r="FT194" s="28" t="s">
        <v>1622</v>
      </c>
      <c r="FU194" s="140">
        <f>[1]!i_dq_close(FU$2,FS194)</f>
        <v>416.95490000000001</v>
      </c>
      <c r="FV194">
        <v>1.3665</v>
      </c>
      <c r="FY194" s="49">
        <v>44782</v>
      </c>
      <c r="FZ194" s="28" t="s">
        <v>1633</v>
      </c>
      <c r="GA194" s="140">
        <f>[1]!i_dq_close(GA$2,FY194)</f>
        <v>4520.4802</v>
      </c>
      <c r="GB194">
        <v>1.4468000000000001</v>
      </c>
      <c r="GE194" s="49">
        <v>44782</v>
      </c>
      <c r="GF194" s="28" t="s">
        <v>1633</v>
      </c>
      <c r="GG194" s="140">
        <f>[1]!i_dq_close(GG$2,GE194)</f>
        <v>3001.8119999999999</v>
      </c>
      <c r="GH194">
        <v>0.94079999999999997</v>
      </c>
      <c r="GK194" s="49">
        <v>44761</v>
      </c>
      <c r="GL194" s="28" t="s">
        <v>639</v>
      </c>
      <c r="GM194" s="140">
        <f>[1]!i_dq_close(GM$2,GK194)</f>
        <v>4611.6931000000004</v>
      </c>
      <c r="GN194">
        <v>5.4749999999999996</v>
      </c>
      <c r="GQ194" s="49">
        <v>44747</v>
      </c>
      <c r="GR194" s="67" t="s">
        <v>639</v>
      </c>
      <c r="GS194" s="140">
        <f>[1]!i_dq_close(GS$2,GQ194)</f>
        <v>21853.07</v>
      </c>
      <c r="GT194">
        <v>1.0251999999999999</v>
      </c>
      <c r="GV194"/>
      <c r="GW194" s="49">
        <v>44747</v>
      </c>
      <c r="GX194" s="21" t="s">
        <v>639</v>
      </c>
      <c r="GY194" s="140">
        <f>[1]!i_dq_close(GY$2,GW194)</f>
        <v>4822.6611999999996</v>
      </c>
      <c r="GZ194">
        <v>2.6558999999999999</v>
      </c>
      <c r="HC194" s="49">
        <v>44736</v>
      </c>
      <c r="HD194" s="21" t="s">
        <v>571</v>
      </c>
      <c r="HE194" s="140">
        <f>[1]!i_dq_close(HE$2,HC194)</f>
        <v>4719.8293000000003</v>
      </c>
      <c r="HF194">
        <v>5.9379999999999997</v>
      </c>
      <c r="HI194" s="49">
        <v>44711</v>
      </c>
      <c r="HJ194" s="141" t="s">
        <v>534</v>
      </c>
      <c r="HK194" s="140">
        <f>[1]!i_dq_close(HK$2,HI194)</f>
        <v>21123.93</v>
      </c>
      <c r="HL194">
        <v>0.97299999999999998</v>
      </c>
      <c r="HO194" s="49">
        <v>44652</v>
      </c>
      <c r="HP194" s="67" t="s">
        <v>351</v>
      </c>
      <c r="HQ194" s="140">
        <f>[1]!i_dq_close(HQ$2,HO194)</f>
        <v>4622.1410999999998</v>
      </c>
      <c r="HR194">
        <v>1.272</v>
      </c>
      <c r="HS194" s="33"/>
      <c r="HU194" s="49"/>
      <c r="HV194" s="67"/>
      <c r="HW194" s="140"/>
      <c r="HY194" s="33"/>
      <c r="IA194" s="49"/>
      <c r="IB194" s="67"/>
      <c r="IC194" s="140"/>
      <c r="IE194" s="33"/>
      <c r="IG194" s="49"/>
      <c r="IH194" s="67"/>
      <c r="II194" s="140"/>
      <c r="IK194" s="33"/>
      <c r="IM194" s="49"/>
      <c r="IN194" s="67"/>
      <c r="IO194" s="140"/>
      <c r="IQ194" s="33"/>
      <c r="IS194" s="49"/>
      <c r="IT194" s="67"/>
      <c r="IU194" s="140"/>
      <c r="IW194" s="33"/>
      <c r="IY194" s="49"/>
      <c r="IZ194" s="67"/>
      <c r="JA194" s="140"/>
      <c r="JC194" s="33"/>
      <c r="JE194" s="49"/>
      <c r="JF194" s="67"/>
      <c r="JG194" s="140"/>
      <c r="JI194" s="33"/>
    </row>
    <row r="195" spans="1:269">
      <c r="A195" s="52">
        <v>44146</v>
      </c>
      <c r="B195" s="52" t="s">
        <v>342</v>
      </c>
      <c r="C195" s="262">
        <f>[1]!i_dq_close(C$2,A195)</f>
        <v>5122.5169999999998</v>
      </c>
      <c r="D195" s="265">
        <v>1.4870000000000001</v>
      </c>
      <c r="E195" s="265"/>
      <c r="G195" s="49">
        <v>44806</v>
      </c>
      <c r="H195" s="28" t="s">
        <v>1622</v>
      </c>
      <c r="I195" s="140">
        <f>[1]!i_dq_close(I$2,G195)</f>
        <v>0</v>
      </c>
      <c r="J195">
        <v>0.86399999999999999</v>
      </c>
      <c r="CS195" s="49">
        <v>44963</v>
      </c>
      <c r="CT195" s="21" t="s">
        <v>1632</v>
      </c>
      <c r="CU195" s="140">
        <f>[1]!i_dq_close(CU$2,CS195)</f>
        <v>407.38040000000001</v>
      </c>
      <c r="CV195">
        <v>1.0640000000000001</v>
      </c>
      <c r="CY195" s="49">
        <v>44957</v>
      </c>
      <c r="CZ195" s="21" t="s">
        <v>1626</v>
      </c>
      <c r="DA195" s="140">
        <f>[1]!i_dq_close(DA$2,CY195)</f>
        <v>4510.9566999999997</v>
      </c>
      <c r="DB195">
        <v>5.4082999999999997</v>
      </c>
      <c r="DE195" s="49">
        <v>44936</v>
      </c>
      <c r="DF195" s="21" t="s">
        <v>1626</v>
      </c>
      <c r="DG195" s="140">
        <f>[1]!i_dq_close(DG$2,DE195)</f>
        <v>4354.2322999999997</v>
      </c>
      <c r="DH195">
        <v>3.3130000000000002</v>
      </c>
      <c r="DK195" s="49">
        <v>44935</v>
      </c>
      <c r="DL195" s="21" t="s">
        <v>1626</v>
      </c>
      <c r="DM195" s="140">
        <f>[1]!i_dq_close(DM$2,DK195)</f>
        <v>4349.1992</v>
      </c>
      <c r="DN195">
        <v>3.2621000000000002</v>
      </c>
      <c r="DQ195" s="49">
        <v>44931</v>
      </c>
      <c r="DR195" s="21" t="s">
        <v>1626</v>
      </c>
      <c r="DS195" s="140">
        <f>[1]!i_dq_close(DS$2,DQ195)</f>
        <v>399.4735</v>
      </c>
      <c r="DT195">
        <v>1.9131</v>
      </c>
      <c r="DW195" s="49">
        <v>44929</v>
      </c>
      <c r="DX195" s="21" t="s">
        <v>346</v>
      </c>
      <c r="DY195" s="140">
        <f>[1]!i_dq_close(DY$2,DW195)</f>
        <v>20145.29</v>
      </c>
      <c r="DZ195">
        <v>2.2040000000000002</v>
      </c>
      <c r="EC195" s="49">
        <v>44901</v>
      </c>
      <c r="ED195" s="21" t="s">
        <v>1624</v>
      </c>
      <c r="EE195" s="140">
        <f>[1]!i_dq_close(EE$2,EC195)</f>
        <v>4343.7743</v>
      </c>
      <c r="EF195">
        <v>1.498</v>
      </c>
      <c r="EI195" s="49">
        <v>44880</v>
      </c>
      <c r="EJ195" s="21" t="s">
        <v>1630</v>
      </c>
      <c r="EK195" s="140">
        <f>[1]!i_dq_close(EK$2,EI195)</f>
        <v>18343.12</v>
      </c>
      <c r="EL195">
        <v>1.8380000000000001</v>
      </c>
      <c r="EO195" s="49">
        <v>44851</v>
      </c>
      <c r="EP195" s="28" t="s">
        <v>1621</v>
      </c>
      <c r="EQ195" s="140">
        <f>[1]!i_dq_close(EQ$2,EO195)</f>
        <v>4209.5830999999998</v>
      </c>
      <c r="ER195">
        <v>1.0449999999999999</v>
      </c>
      <c r="EU195" s="49">
        <v>44834</v>
      </c>
      <c r="EV195" s="28" t="s">
        <v>1622</v>
      </c>
      <c r="EW195" s="140">
        <f>[1]!i_dq_close(EW$2,EU195)</f>
        <v>4122.0351000000001</v>
      </c>
      <c r="EX195">
        <v>0.91100000000000003</v>
      </c>
      <c r="FA195" s="49">
        <v>44832</v>
      </c>
      <c r="FB195" s="28" t="s">
        <v>1622</v>
      </c>
      <c r="FC195" s="140">
        <f>[1]!i_dq_close(FC$2,FA195)</f>
        <v>4151.3467000000001</v>
      </c>
      <c r="FD195">
        <v>0.91800000000000004</v>
      </c>
      <c r="FG195" s="49">
        <v>44827</v>
      </c>
      <c r="FH195" s="28" t="s">
        <v>1622</v>
      </c>
      <c r="FI195" s="140">
        <f>[1]!i_dq_close(FI$2,FG195)</f>
        <v>4195.0051999999996</v>
      </c>
      <c r="FJ195">
        <v>1.0087999999999999</v>
      </c>
      <c r="FM195" s="49">
        <v>44825</v>
      </c>
      <c r="FN195" s="28" t="s">
        <v>1622</v>
      </c>
      <c r="FO195" s="140">
        <f>[1]!i_dq_close(FO$2,FM195)</f>
        <v>4249.7790000000005</v>
      </c>
      <c r="FP195">
        <v>1.2634000000000001</v>
      </c>
      <c r="FS195" s="49">
        <v>44819</v>
      </c>
      <c r="FT195" s="28" t="s">
        <v>1622</v>
      </c>
      <c r="FU195" s="140">
        <f>[1]!i_dq_close(FU$2,FS195)</f>
        <v>413.65699999999998</v>
      </c>
      <c r="FV195">
        <v>1.3382000000000001</v>
      </c>
      <c r="FY195" s="49">
        <v>44783</v>
      </c>
      <c r="FZ195" s="28" t="s">
        <v>1633</v>
      </c>
      <c r="GA195" s="140">
        <f>[1]!i_dq_close(GA$2,FY195)</f>
        <v>4479.0361000000003</v>
      </c>
      <c r="GB195">
        <v>1.4341999999999999</v>
      </c>
      <c r="GE195" s="49">
        <v>44783</v>
      </c>
      <c r="GF195" s="28" t="s">
        <v>1633</v>
      </c>
      <c r="GG195" s="140">
        <f>[1]!i_dq_close(GG$2,GE195)</f>
        <v>2991.5441999999998</v>
      </c>
      <c r="GH195">
        <v>0.93479999999999996</v>
      </c>
      <c r="GK195" s="49">
        <v>44762</v>
      </c>
      <c r="GL195" s="28" t="s">
        <v>639</v>
      </c>
      <c r="GM195" s="140">
        <f>[1]!i_dq_close(GM$2,GK195)</f>
        <v>4636.8489</v>
      </c>
      <c r="GN195">
        <v>5.5110000000000001</v>
      </c>
      <c r="GQ195" s="49">
        <v>44748</v>
      </c>
      <c r="GR195" s="67" t="s">
        <v>639</v>
      </c>
      <c r="GS195" s="140">
        <f>[1]!i_dq_close(GS$2,GQ195)</f>
        <v>21586.66</v>
      </c>
      <c r="GT195">
        <v>1.0112000000000001</v>
      </c>
      <c r="GV195"/>
      <c r="GW195" s="49">
        <v>44748</v>
      </c>
      <c r="GX195" s="21" t="s">
        <v>639</v>
      </c>
      <c r="GY195" s="140">
        <f>[1]!i_dq_close(GY$2,GW195)</f>
        <v>4752.6044000000002</v>
      </c>
      <c r="GZ195">
        <v>2.6208999999999998</v>
      </c>
      <c r="HC195" s="49">
        <v>44739</v>
      </c>
      <c r="HD195" s="21" t="s">
        <v>571</v>
      </c>
      <c r="HE195" s="140">
        <f>[1]!i_dq_close(HE$2,HC195)</f>
        <v>4767.2349000000004</v>
      </c>
      <c r="HF195">
        <v>6.0350000000000001</v>
      </c>
      <c r="HI195" s="49">
        <v>44712</v>
      </c>
      <c r="HJ195" s="141" t="s">
        <v>534</v>
      </c>
      <c r="HK195" s="140">
        <f>[1]!i_dq_close(HK$2,HI195)</f>
        <v>21415.200000000001</v>
      </c>
      <c r="HL195">
        <v>0.98899999999999999</v>
      </c>
      <c r="HO195" s="49">
        <v>44657</v>
      </c>
      <c r="HP195" s="67" t="s">
        <v>351</v>
      </c>
      <c r="HQ195" s="140">
        <f>[1]!i_dq_close(HQ$2,HO195)</f>
        <v>4610.6980999999996</v>
      </c>
      <c r="HR195">
        <v>1.2676000000000001</v>
      </c>
      <c r="HS195" s="33"/>
      <c r="HU195" s="49"/>
      <c r="HV195" s="67"/>
      <c r="HW195" s="140"/>
      <c r="HY195" s="33"/>
      <c r="IA195" s="49"/>
      <c r="IB195" s="67"/>
      <c r="IC195" s="140"/>
      <c r="IE195" s="33"/>
      <c r="IG195" s="49"/>
      <c r="IH195" s="67"/>
      <c r="II195" s="140"/>
      <c r="IK195" s="33"/>
      <c r="IM195" s="49"/>
      <c r="IN195" s="67"/>
      <c r="IO195" s="140"/>
      <c r="IQ195" s="33"/>
      <c r="IS195" s="49"/>
      <c r="IT195" s="67"/>
      <c r="IU195" s="140"/>
      <c r="IW195" s="33"/>
      <c r="IY195" s="49"/>
      <c r="IZ195" s="67"/>
      <c r="JA195" s="140"/>
      <c r="JC195" s="33"/>
      <c r="JE195" s="49"/>
      <c r="JF195" s="67"/>
      <c r="JG195" s="140"/>
      <c r="JI195" s="33"/>
    </row>
    <row r="196" spans="1:269">
      <c r="A196" s="52">
        <v>44147</v>
      </c>
      <c r="B196" s="52" t="s">
        <v>342</v>
      </c>
      <c r="C196" s="262">
        <f>[1]!i_dq_close(C$2,A196)</f>
        <v>5129.3242</v>
      </c>
      <c r="D196" s="265">
        <v>1.4870000000000001</v>
      </c>
      <c r="E196" s="265"/>
      <c r="G196" s="49">
        <v>44809</v>
      </c>
      <c r="H196" s="28" t="s">
        <v>1622</v>
      </c>
      <c r="I196" s="140">
        <f>[1]!i_dq_close(I$2,G196)</f>
        <v>0</v>
      </c>
      <c r="J196">
        <v>0.87</v>
      </c>
      <c r="CS196" s="49">
        <v>44964</v>
      </c>
      <c r="CT196" s="21" t="s">
        <v>1632</v>
      </c>
      <c r="CU196" s="140">
        <f>[1]!i_dq_close(CU$2,CS196)</f>
        <v>408.29140000000001</v>
      </c>
      <c r="CV196">
        <v>1.0669999999999999</v>
      </c>
      <c r="CY196" s="49">
        <v>44958</v>
      </c>
      <c r="CZ196" s="21" t="s">
        <v>348</v>
      </c>
      <c r="DA196" s="140">
        <f>[1]!i_dq_close(DA$2,CY196)</f>
        <v>4556.5766999999996</v>
      </c>
      <c r="DB196">
        <v>5.4660000000000002</v>
      </c>
      <c r="DE196" s="49">
        <v>44937</v>
      </c>
      <c r="DF196" s="21" t="s">
        <v>1626</v>
      </c>
      <c r="DG196" s="140">
        <f>[1]!i_dq_close(DG$2,DE196)</f>
        <v>4341.9845999999998</v>
      </c>
      <c r="DH196">
        <v>3.2909999999999999</v>
      </c>
      <c r="DK196" s="49">
        <v>44936</v>
      </c>
      <c r="DL196" s="21" t="s">
        <v>1626</v>
      </c>
      <c r="DM196" s="140">
        <f>[1]!i_dq_close(DM$2,DK196)</f>
        <v>4354.2322999999997</v>
      </c>
      <c r="DN196">
        <v>3.2502</v>
      </c>
      <c r="DQ196" s="49">
        <v>44932</v>
      </c>
      <c r="DR196" s="21" t="s">
        <v>1626</v>
      </c>
      <c r="DS196" s="140">
        <f>[1]!i_dq_close(DS$2,DQ196)</f>
        <v>400.96269999999998</v>
      </c>
      <c r="DT196">
        <v>1.9244000000000001</v>
      </c>
      <c r="DW196" s="49">
        <v>44930</v>
      </c>
      <c r="DX196" s="21" t="s">
        <v>1626</v>
      </c>
      <c r="DY196" s="140">
        <f>[1]!i_dq_close(DY$2,DW196)</f>
        <v>20793.11</v>
      </c>
      <c r="DZ196">
        <v>2.198</v>
      </c>
      <c r="EC196" s="49">
        <v>44902</v>
      </c>
      <c r="ED196" s="21" t="s">
        <v>1624</v>
      </c>
      <c r="EE196" s="140">
        <f>[1]!i_dq_close(EE$2,EC196)</f>
        <v>4334.5227000000004</v>
      </c>
      <c r="EF196">
        <v>1.4890000000000001</v>
      </c>
      <c r="EI196" s="49">
        <v>44881</v>
      </c>
      <c r="EJ196" s="21" t="s">
        <v>1630</v>
      </c>
      <c r="EK196" s="140">
        <f>[1]!i_dq_close(EK$2,EI196)</f>
        <v>18256.48</v>
      </c>
      <c r="EL196">
        <v>1.8160000000000001</v>
      </c>
      <c r="EO196" s="49">
        <v>44852</v>
      </c>
      <c r="EP196" s="28" t="s">
        <v>1621</v>
      </c>
      <c r="EQ196" s="140">
        <f>[1]!i_dq_close(EQ$2,EO196)</f>
        <v>4206.5086000000001</v>
      </c>
      <c r="ER196">
        <v>1.0620000000000001</v>
      </c>
      <c r="EU196" s="49">
        <v>44844</v>
      </c>
      <c r="EV196" s="28" t="s">
        <v>341</v>
      </c>
      <c r="EW196" s="140">
        <f>[1]!i_dq_close(EW$2,EU196)</f>
        <v>4039.5805999999998</v>
      </c>
      <c r="EX196">
        <v>0.89800000000000002</v>
      </c>
      <c r="FA196" s="49">
        <v>44833</v>
      </c>
      <c r="FB196" s="28" t="s">
        <v>1622</v>
      </c>
      <c r="FC196" s="140">
        <f>[1]!i_dq_close(FC$2,FA196)</f>
        <v>4150.4885999999997</v>
      </c>
      <c r="FD196">
        <v>0.90800000000000003</v>
      </c>
      <c r="FG196" s="49">
        <v>44830</v>
      </c>
      <c r="FH196" s="28" t="s">
        <v>1622</v>
      </c>
      <c r="FI196" s="140">
        <f>[1]!i_dq_close(FI$2,FG196)</f>
        <v>4164.3971000000001</v>
      </c>
      <c r="FJ196">
        <v>1.0190999999999999</v>
      </c>
      <c r="FM196" s="49">
        <v>44826</v>
      </c>
      <c r="FN196" s="28" t="s">
        <v>1622</v>
      </c>
      <c r="FO196" s="140">
        <f>[1]!i_dq_close(FO$2,FM196)</f>
        <v>4219.4538000000002</v>
      </c>
      <c r="FP196">
        <v>1.2669999999999999</v>
      </c>
      <c r="FS196" s="49">
        <v>44820</v>
      </c>
      <c r="FT196" s="28" t="s">
        <v>1622</v>
      </c>
      <c r="FU196" s="140">
        <f>[1]!i_dq_close(FU$2,FS196)</f>
        <v>410.16090000000003</v>
      </c>
      <c r="FV196">
        <v>1.3362000000000001</v>
      </c>
      <c r="FY196" s="49">
        <v>44784</v>
      </c>
      <c r="FZ196" s="28" t="s">
        <v>1633</v>
      </c>
      <c r="GA196" s="140">
        <f>[1]!i_dq_close(GA$2,FY196)</f>
        <v>4568.3040000000001</v>
      </c>
      <c r="GB196">
        <v>1.4511000000000001</v>
      </c>
      <c r="GE196" s="49">
        <v>44784</v>
      </c>
      <c r="GF196" s="28" t="s">
        <v>1633</v>
      </c>
      <c r="GG196" s="140">
        <f>[1]!i_dq_close(GG$2,GE196)</f>
        <v>3010.6471000000001</v>
      </c>
      <c r="GH196">
        <v>0.93920000000000003</v>
      </c>
      <c r="GK196" s="49">
        <v>44763</v>
      </c>
      <c r="GL196" s="28" t="s">
        <v>639</v>
      </c>
      <c r="GM196" s="140">
        <f>[1]!i_dq_close(GM$2,GK196)</f>
        <v>4586.6541999999999</v>
      </c>
      <c r="GN196">
        <v>5.4859999999999998</v>
      </c>
      <c r="GQ196" s="49">
        <v>44749</v>
      </c>
      <c r="GR196" s="67" t="s">
        <v>639</v>
      </c>
      <c r="GS196" s="140">
        <f>[1]!i_dq_close(GS$2,GQ196)</f>
        <v>21643.58</v>
      </c>
      <c r="GT196">
        <v>1.0125999999999999</v>
      </c>
      <c r="GV196"/>
      <c r="GW196" s="49">
        <v>44749</v>
      </c>
      <c r="GX196" s="21" t="s">
        <v>639</v>
      </c>
      <c r="GY196" s="140">
        <f>[1]!i_dq_close(GY$2,GW196)</f>
        <v>4774.6517999999996</v>
      </c>
      <c r="GZ196">
        <v>2.6343000000000001</v>
      </c>
      <c r="HC196" s="49">
        <v>44740</v>
      </c>
      <c r="HD196" s="21" t="s">
        <v>571</v>
      </c>
      <c r="HE196" s="140">
        <f>[1]!i_dq_close(HE$2,HC196)</f>
        <v>4821.6458000000002</v>
      </c>
      <c r="HF196">
        <v>6.0350000000000001</v>
      </c>
      <c r="HI196" s="49">
        <v>44713</v>
      </c>
      <c r="HJ196" s="141" t="s">
        <v>571</v>
      </c>
      <c r="HK196" s="140">
        <f>[1]!i_dq_close(HK$2,HI196)</f>
        <v>21294.94</v>
      </c>
      <c r="HL196">
        <v>0.98099999999999998</v>
      </c>
      <c r="HO196" s="49">
        <v>44658</v>
      </c>
      <c r="HP196" s="67" t="s">
        <v>351</v>
      </c>
      <c r="HQ196" s="140">
        <f>[1]!i_dq_close(HQ$2,HO196)</f>
        <v>4542.1463999999996</v>
      </c>
      <c r="HR196">
        <v>1.2678</v>
      </c>
      <c r="HS196" s="33"/>
      <c r="HU196" s="49"/>
      <c r="HV196" s="67"/>
      <c r="HW196" s="140"/>
      <c r="HY196" s="33"/>
      <c r="IA196" s="49"/>
      <c r="IB196" s="67"/>
      <c r="IC196" s="140"/>
      <c r="IE196" s="33"/>
      <c r="IG196" s="49"/>
      <c r="IH196" s="67"/>
      <c r="II196" s="140"/>
      <c r="IK196" s="33"/>
      <c r="IM196" s="49"/>
      <c r="IN196" s="67"/>
      <c r="IO196" s="140"/>
      <c r="IQ196" s="33"/>
      <c r="IS196" s="49"/>
      <c r="IT196" s="67"/>
      <c r="IU196" s="140"/>
      <c r="IW196" s="33"/>
      <c r="IY196" s="49"/>
      <c r="IZ196" s="67"/>
      <c r="JA196" s="140"/>
      <c r="JC196" s="33"/>
      <c r="JE196" s="49"/>
      <c r="JF196" s="67"/>
      <c r="JG196" s="140"/>
      <c r="JI196" s="33"/>
    </row>
    <row r="197" spans="1:269">
      <c r="A197" s="52">
        <v>44148</v>
      </c>
      <c r="B197" s="52" t="s">
        <v>342</v>
      </c>
      <c r="C197" s="262">
        <f>[1]!i_dq_close(C$2,A197)</f>
        <v>5086.3436000000002</v>
      </c>
      <c r="D197" s="265">
        <v>1.4810000000000001</v>
      </c>
      <c r="E197" s="265"/>
      <c r="G197" s="49">
        <v>44810</v>
      </c>
      <c r="H197" s="28" t="s">
        <v>1622</v>
      </c>
      <c r="I197" s="140">
        <f>[1]!i_dq_close(I$2,G197)</f>
        <v>0</v>
      </c>
      <c r="J197">
        <v>0.90800000000000003</v>
      </c>
      <c r="CS197" s="49">
        <v>44965</v>
      </c>
      <c r="CT197" s="21" t="s">
        <v>1632</v>
      </c>
      <c r="CU197" s="140">
        <f>[1]!i_dq_close(CU$2,CS197)</f>
        <v>407.53219999999999</v>
      </c>
      <c r="CV197">
        <v>1.0660000000000001</v>
      </c>
      <c r="CY197" s="49">
        <v>44959</v>
      </c>
      <c r="CZ197" s="21" t="s">
        <v>1632</v>
      </c>
      <c r="DA197" s="140">
        <f>[1]!i_dq_close(DA$2,CY197)</f>
        <v>4545.3834999999999</v>
      </c>
      <c r="DB197">
        <v>5.508</v>
      </c>
      <c r="DE197" s="49">
        <v>44938</v>
      </c>
      <c r="DF197" s="21" t="s">
        <v>1626</v>
      </c>
      <c r="DG197" s="140">
        <f>[1]!i_dq_close(DG$2,DE197)</f>
        <v>4348.5348999999997</v>
      </c>
      <c r="DH197">
        <v>3.2869999999999999</v>
      </c>
      <c r="DK197" s="49">
        <v>44937</v>
      </c>
      <c r="DL197" s="21" t="s">
        <v>1626</v>
      </c>
      <c r="DM197" s="140">
        <f>[1]!i_dq_close(DM$2,DK197)</f>
        <v>4341.9845999999998</v>
      </c>
      <c r="DN197">
        <v>3.1991000000000001</v>
      </c>
      <c r="DQ197" s="49">
        <v>44935</v>
      </c>
      <c r="DR197" s="21" t="s">
        <v>1626</v>
      </c>
      <c r="DS197" s="140">
        <f>[1]!i_dq_close(DS$2,DQ197)</f>
        <v>401.88220000000001</v>
      </c>
      <c r="DT197">
        <v>1.9305000000000001</v>
      </c>
      <c r="DW197" s="49">
        <v>44931</v>
      </c>
      <c r="DX197" s="21" t="s">
        <v>1626</v>
      </c>
      <c r="DY197" s="140">
        <f>[1]!i_dq_close(DY$2,DW197)</f>
        <v>21052.17</v>
      </c>
      <c r="DZ197">
        <v>2.2010000000000001</v>
      </c>
      <c r="EC197" s="49">
        <v>44903</v>
      </c>
      <c r="ED197" s="21" t="s">
        <v>1624</v>
      </c>
      <c r="EE197" s="140">
        <f>[1]!i_dq_close(EE$2,EC197)</f>
        <v>4331.9718999999996</v>
      </c>
      <c r="EF197">
        <v>1.4950000000000001</v>
      </c>
      <c r="EI197" s="49">
        <v>44882</v>
      </c>
      <c r="EJ197" s="21" t="s">
        <v>1630</v>
      </c>
      <c r="EK197" s="140">
        <f>[1]!i_dq_close(EK$2,EI197)</f>
        <v>18045.66</v>
      </c>
      <c r="EL197">
        <v>1.8029999999999999</v>
      </c>
      <c r="EO197" s="49">
        <v>44853</v>
      </c>
      <c r="EP197" s="28" t="s">
        <v>1621</v>
      </c>
      <c r="EQ197" s="140">
        <f>[1]!i_dq_close(EQ$2,EO197)</f>
        <v>4144.9251000000004</v>
      </c>
      <c r="ER197">
        <v>1.0680000000000001</v>
      </c>
      <c r="EU197" s="49">
        <v>44845</v>
      </c>
      <c r="EV197" s="28" t="s">
        <v>1621</v>
      </c>
      <c r="EW197" s="140">
        <f>[1]!i_dq_close(EW$2,EU197)</f>
        <v>4053.7725999999998</v>
      </c>
      <c r="EX197">
        <v>0.90600000000000003</v>
      </c>
      <c r="FA197" s="49">
        <v>44834</v>
      </c>
      <c r="FB197" s="28" t="s">
        <v>1622</v>
      </c>
      <c r="FC197" s="140">
        <f>[1]!i_dq_close(FC$2,FA197)</f>
        <v>4122.0351000000001</v>
      </c>
      <c r="FD197">
        <v>0.90100000000000002</v>
      </c>
      <c r="FG197" s="49">
        <v>44831</v>
      </c>
      <c r="FH197" s="28" t="s">
        <v>1622</v>
      </c>
      <c r="FI197" s="140">
        <f>[1]!i_dq_close(FI$2,FG197)</f>
        <v>4230.0271000000002</v>
      </c>
      <c r="FJ197">
        <v>1.0172000000000001</v>
      </c>
      <c r="FM197" s="49">
        <v>44827</v>
      </c>
      <c r="FN197" s="28" t="s">
        <v>1622</v>
      </c>
      <c r="FO197" s="140">
        <f>[1]!i_dq_close(FO$2,FM197)</f>
        <v>4195.0051999999996</v>
      </c>
      <c r="FP197">
        <v>1.2555000000000001</v>
      </c>
      <c r="FS197" s="49">
        <v>44823</v>
      </c>
      <c r="FT197" s="28" t="s">
        <v>1622</v>
      </c>
      <c r="FU197" s="140">
        <f>[1]!i_dq_close(FU$2,FS197)</f>
        <v>409.22129999999999</v>
      </c>
      <c r="FV197">
        <v>1.3318000000000001</v>
      </c>
      <c r="FY197" s="49">
        <v>44785</v>
      </c>
      <c r="FZ197" s="28" t="s">
        <v>1633</v>
      </c>
      <c r="GA197" s="140">
        <f>[1]!i_dq_close(GA$2,FY197)</f>
        <v>4563.0582000000004</v>
      </c>
      <c r="GB197">
        <v>1.4634</v>
      </c>
      <c r="GE197" s="49">
        <v>44785</v>
      </c>
      <c r="GF197" s="28" t="s">
        <v>1633</v>
      </c>
      <c r="GG197" s="140">
        <f>[1]!i_dq_close(GG$2,GE197)</f>
        <v>3010.1561000000002</v>
      </c>
      <c r="GH197">
        <v>0.93820000000000003</v>
      </c>
      <c r="GK197" s="49">
        <v>44764</v>
      </c>
      <c r="GL197" s="28" t="s">
        <v>639</v>
      </c>
      <c r="GM197" s="140">
        <f>[1]!i_dq_close(GM$2,GK197)</f>
        <v>4578.09</v>
      </c>
      <c r="GN197">
        <v>5.4829999999999997</v>
      </c>
      <c r="GQ197" s="49">
        <v>44750</v>
      </c>
      <c r="GR197" s="67" t="s">
        <v>639</v>
      </c>
      <c r="GS197" s="140">
        <f>[1]!i_dq_close(GS$2,GQ197)</f>
        <v>21725.78</v>
      </c>
      <c r="GT197">
        <v>1.0157</v>
      </c>
      <c r="GV197"/>
      <c r="GW197" s="49">
        <v>44750</v>
      </c>
      <c r="GX197" s="21" t="s">
        <v>639</v>
      </c>
      <c r="GY197" s="140">
        <f>[1]!i_dq_close(GY$2,GW197)</f>
        <v>4754.0155999999997</v>
      </c>
      <c r="GZ197">
        <v>2.5947</v>
      </c>
      <c r="HC197" s="49">
        <v>44741</v>
      </c>
      <c r="HD197" s="21" t="s">
        <v>571</v>
      </c>
      <c r="HE197" s="140">
        <f>[1]!i_dq_close(HE$2,HC197)</f>
        <v>4742.5883999999996</v>
      </c>
      <c r="HF197">
        <v>5.9119999999999999</v>
      </c>
      <c r="HI197" s="49">
        <v>44714</v>
      </c>
      <c r="HJ197" s="141" t="s">
        <v>571</v>
      </c>
      <c r="HK197" s="140">
        <f>[1]!i_dq_close(HK$2,HI197)</f>
        <v>21082.13</v>
      </c>
      <c r="HL197">
        <v>0.99</v>
      </c>
      <c r="HO197" s="49">
        <v>44659</v>
      </c>
      <c r="HP197" s="67" t="s">
        <v>351</v>
      </c>
      <c r="HQ197" s="140">
        <f>[1]!i_dq_close(HQ$2,HO197)</f>
        <v>4560.3894</v>
      </c>
      <c r="HR197">
        <v>1.2722</v>
      </c>
      <c r="HS197" s="33"/>
      <c r="HU197" s="49"/>
      <c r="HV197" s="67"/>
      <c r="HW197" s="140"/>
      <c r="HY197" s="33"/>
      <c r="IA197" s="49"/>
      <c r="IB197" s="67"/>
      <c r="IC197" s="140"/>
      <c r="IE197" s="33"/>
      <c r="IG197" s="49"/>
      <c r="IH197" s="67"/>
      <c r="II197" s="140"/>
      <c r="IK197" s="33"/>
      <c r="IM197" s="49"/>
      <c r="IN197" s="67"/>
      <c r="IO197" s="140"/>
      <c r="IQ197" s="33"/>
      <c r="IS197" s="49"/>
      <c r="IT197" s="67"/>
      <c r="IU197" s="140"/>
      <c r="IW197" s="33"/>
      <c r="IY197" s="49"/>
      <c r="IZ197" s="67"/>
      <c r="JA197" s="140"/>
      <c r="JC197" s="33"/>
      <c r="JE197" s="49"/>
      <c r="JF197" s="67"/>
      <c r="JG197" s="140"/>
      <c r="JI197" s="33"/>
    </row>
    <row r="198" spans="1:269">
      <c r="A198" s="52">
        <v>44151</v>
      </c>
      <c r="B198" s="52" t="s">
        <v>342</v>
      </c>
      <c r="C198" s="262">
        <f>[1]!i_dq_close(C$2,A198)</f>
        <v>5139.4861000000001</v>
      </c>
      <c r="D198" s="265">
        <v>1.4850000000000001</v>
      </c>
      <c r="E198" s="265"/>
      <c r="G198" s="49">
        <v>44811</v>
      </c>
      <c r="H198" s="28" t="s">
        <v>1622</v>
      </c>
      <c r="I198" s="140">
        <f>[1]!i_dq_close(I$2,G198)</f>
        <v>0</v>
      </c>
      <c r="J198">
        <v>0.89700000000000002</v>
      </c>
      <c r="CS198" s="49">
        <v>44966</v>
      </c>
      <c r="CT198" s="21" t="s">
        <v>1632</v>
      </c>
      <c r="CU198" s="140">
        <f>[1]!i_dq_close(CU$2,CS198)</f>
        <v>409.99689999999998</v>
      </c>
      <c r="CV198">
        <v>1.071</v>
      </c>
      <c r="CY198" s="49">
        <v>44960</v>
      </c>
      <c r="CZ198" s="21" t="s">
        <v>1632</v>
      </c>
      <c r="DA198" s="140">
        <f>[1]!i_dq_close(DA$2,CY198)</f>
        <v>4508.5767999999998</v>
      </c>
      <c r="DB198">
        <v>5.4912000000000001</v>
      </c>
      <c r="DE198" s="49">
        <v>44939</v>
      </c>
      <c r="DF198" s="21" t="s">
        <v>1626</v>
      </c>
      <c r="DG198" s="140">
        <f>[1]!i_dq_close(DG$2,DE198)</f>
        <v>4402.0011999999997</v>
      </c>
      <c r="DH198">
        <v>3.3039999999999998</v>
      </c>
      <c r="DK198" s="49">
        <v>44938</v>
      </c>
      <c r="DL198" s="21" t="s">
        <v>1626</v>
      </c>
      <c r="DM198" s="140">
        <f>[1]!i_dq_close(DM$2,DK198)</f>
        <v>4348.5348999999997</v>
      </c>
      <c r="DN198">
        <v>3.1545999999999998</v>
      </c>
      <c r="DQ198" s="49">
        <v>44936</v>
      </c>
      <c r="DR198" s="21" t="s">
        <v>1626</v>
      </c>
      <c r="DS198" s="140">
        <f>[1]!i_dq_close(DS$2,DQ198)</f>
        <v>400.82420000000002</v>
      </c>
      <c r="DT198">
        <v>1.9258</v>
      </c>
      <c r="DW198" s="49">
        <v>44932</v>
      </c>
      <c r="DX198" s="21" t="s">
        <v>1626</v>
      </c>
      <c r="DY198" s="140">
        <f>[1]!i_dq_close(DY$2,DW198)</f>
        <v>20991.64</v>
      </c>
      <c r="DZ198">
        <v>2.2170000000000001</v>
      </c>
      <c r="EC198" s="49">
        <v>44904</v>
      </c>
      <c r="ED198" s="21" t="s">
        <v>1624</v>
      </c>
      <c r="EE198" s="140">
        <f>[1]!i_dq_close(EE$2,EC198)</f>
        <v>4364.9232000000002</v>
      </c>
      <c r="EF198">
        <v>1.496</v>
      </c>
      <c r="EI198" s="49">
        <v>44883</v>
      </c>
      <c r="EJ198" s="21" t="s">
        <v>1630</v>
      </c>
      <c r="EK198" s="140">
        <f>[1]!i_dq_close(EK$2,EI198)</f>
        <v>17992.54</v>
      </c>
      <c r="EL198">
        <v>1.8109999999999999</v>
      </c>
      <c r="EO198" s="49">
        <v>44854</v>
      </c>
      <c r="EP198" s="28" t="s">
        <v>1621</v>
      </c>
      <c r="EQ198" s="140">
        <f>[1]!i_dq_close(EQ$2,EO198)</f>
        <v>4123.0456999999997</v>
      </c>
      <c r="ER198">
        <v>1.0509999999999999</v>
      </c>
      <c r="EU198" s="49">
        <v>44846</v>
      </c>
      <c r="EV198" s="28" t="s">
        <v>1621</v>
      </c>
      <c r="EW198" s="140">
        <f>[1]!i_dq_close(EW$2,EU198)</f>
        <v>4124.1724000000004</v>
      </c>
      <c r="EX198">
        <v>0.91979999999999995</v>
      </c>
      <c r="FA198" s="49">
        <v>44844</v>
      </c>
      <c r="FB198" s="28" t="s">
        <v>341</v>
      </c>
      <c r="FC198" s="140">
        <f>[1]!i_dq_close(FC$2,FA198)</f>
        <v>4039.5805999999998</v>
      </c>
      <c r="FD198">
        <v>0.88200000000000001</v>
      </c>
      <c r="FG198" s="49">
        <v>44832</v>
      </c>
      <c r="FH198" s="28" t="s">
        <v>1622</v>
      </c>
      <c r="FI198" s="140">
        <f>[1]!i_dq_close(FI$2,FG198)</f>
        <v>4151.3467000000001</v>
      </c>
      <c r="FJ198">
        <v>1.0172000000000001</v>
      </c>
      <c r="FM198" s="49">
        <v>44830</v>
      </c>
      <c r="FN198" s="28" t="s">
        <v>1622</v>
      </c>
      <c r="FO198" s="140">
        <f>[1]!i_dq_close(FO$2,FM198)</f>
        <v>4164.3971000000001</v>
      </c>
      <c r="FP198">
        <v>1.2436</v>
      </c>
      <c r="FS198" s="49">
        <v>44824</v>
      </c>
      <c r="FT198" s="28" t="s">
        <v>1622</v>
      </c>
      <c r="FU198" s="140">
        <f>[1]!i_dq_close(FU$2,FS198)</f>
        <v>410.65890000000002</v>
      </c>
      <c r="FV198">
        <v>1.3514999999999999</v>
      </c>
      <c r="FY198" s="49">
        <v>44788</v>
      </c>
      <c r="FZ198" s="28" t="s">
        <v>1633</v>
      </c>
      <c r="GA198" s="140">
        <f>[1]!i_dq_close(GA$2,FY198)</f>
        <v>4562.5023000000001</v>
      </c>
      <c r="GB198">
        <v>1.4587000000000001</v>
      </c>
      <c r="GE198" s="49">
        <v>44788</v>
      </c>
      <c r="GF198" s="28" t="s">
        <v>1633</v>
      </c>
      <c r="GG198" s="140">
        <f>[1]!i_dq_close(GG$2,GE198)</f>
        <v>3015.7710000000002</v>
      </c>
      <c r="GH198">
        <v>0.93969999999999998</v>
      </c>
      <c r="GK198" s="49">
        <v>44767</v>
      </c>
      <c r="GL198" s="28" t="s">
        <v>639</v>
      </c>
      <c r="GM198" s="140">
        <f>[1]!i_dq_close(GM$2,GK198)</f>
        <v>4546.8293000000003</v>
      </c>
      <c r="GN198">
        <v>5.4470000000000001</v>
      </c>
      <c r="GQ198" s="49">
        <v>44753</v>
      </c>
      <c r="GR198" s="67" t="s">
        <v>639</v>
      </c>
      <c r="GS198" s="140">
        <f>[1]!i_dq_close(GS$2,GQ198)</f>
        <v>21124.2</v>
      </c>
      <c r="GT198">
        <v>1.0005999999999999</v>
      </c>
      <c r="GV198"/>
      <c r="GW198" s="49">
        <v>44753</v>
      </c>
      <c r="GX198" s="21" t="s">
        <v>639</v>
      </c>
      <c r="GY198" s="140">
        <f>[1]!i_dq_close(GY$2,GW198)</f>
        <v>4678.3161</v>
      </c>
      <c r="GZ198">
        <v>2.5781999999999998</v>
      </c>
      <c r="HC198" s="49">
        <v>44742</v>
      </c>
      <c r="HD198" s="21" t="s">
        <v>571</v>
      </c>
      <c r="HE198" s="140">
        <f>[1]!i_dq_close(HE$2,HC198)</f>
        <v>4808.7305999999999</v>
      </c>
      <c r="HF198">
        <v>6.01</v>
      </c>
      <c r="HI198" s="49">
        <v>44718</v>
      </c>
      <c r="HJ198" s="141" t="s">
        <v>571</v>
      </c>
      <c r="HK198" s="140">
        <f>[1]!i_dq_close(HK$2,HI198)</f>
        <v>21653.9</v>
      </c>
      <c r="HL198">
        <v>1.0029999999999999</v>
      </c>
      <c r="HO198" s="49">
        <v>44662</v>
      </c>
      <c r="HP198" s="67" t="s">
        <v>351</v>
      </c>
      <c r="HQ198" s="140">
        <f>[1]!i_dq_close(HQ$2,HO198)</f>
        <v>4419.1709000000001</v>
      </c>
      <c r="HR198">
        <v>1.2609999999999999</v>
      </c>
      <c r="HS198" s="33"/>
      <c r="HU198" s="49"/>
      <c r="HV198" s="67"/>
      <c r="HW198" s="140"/>
      <c r="HY198" s="33"/>
      <c r="IA198" s="49"/>
      <c r="IB198" s="67"/>
      <c r="IC198" s="140"/>
      <c r="IE198" s="33"/>
      <c r="IG198" s="49"/>
      <c r="IH198" s="67"/>
      <c r="II198" s="140"/>
      <c r="IK198" s="33"/>
      <c r="IM198" s="49"/>
      <c r="IN198" s="67"/>
      <c r="IO198" s="140"/>
      <c r="IQ198" s="33"/>
      <c r="IS198" s="49"/>
      <c r="IT198" s="67"/>
      <c r="IU198" s="140"/>
      <c r="IW198" s="33"/>
      <c r="IY198" s="49"/>
      <c r="IZ198" s="67"/>
      <c r="JA198" s="140"/>
      <c r="JC198" s="33"/>
      <c r="JE198" s="49"/>
      <c r="JF198" s="67"/>
      <c r="JG198" s="140"/>
      <c r="JI198" s="33"/>
    </row>
    <row r="199" spans="1:269">
      <c r="A199" s="52">
        <v>44152</v>
      </c>
      <c r="B199" s="52" t="s">
        <v>342</v>
      </c>
      <c r="C199" s="262">
        <f>[1]!i_dq_close(C$2,A199)</f>
        <v>5122.4206000000004</v>
      </c>
      <c r="D199" s="265">
        <v>1.4770000000000001</v>
      </c>
      <c r="E199" s="265"/>
      <c r="G199" s="49">
        <v>44812</v>
      </c>
      <c r="H199" s="28" t="s">
        <v>1622</v>
      </c>
      <c r="I199" s="140">
        <f>[1]!i_dq_close(I$2,G199)</f>
        <v>0</v>
      </c>
      <c r="J199">
        <v>0.89200000000000002</v>
      </c>
      <c r="CS199" s="49">
        <v>44967</v>
      </c>
      <c r="CT199" s="21" t="s">
        <v>1632</v>
      </c>
      <c r="CU199" s="140">
        <f>[1]!i_dq_close(CU$2,CS199)</f>
        <v>409.61739999999998</v>
      </c>
      <c r="CV199">
        <v>1.07</v>
      </c>
      <c r="CY199" s="49">
        <v>44963</v>
      </c>
      <c r="CZ199" s="21" t="s">
        <v>1632</v>
      </c>
      <c r="DA199" s="140">
        <f>[1]!i_dq_close(DA$2,CY199)</f>
        <v>4456.7232000000004</v>
      </c>
      <c r="DB199">
        <v>5.4823000000000004</v>
      </c>
      <c r="DE199" s="49">
        <v>44942</v>
      </c>
      <c r="DF199" s="21" t="s">
        <v>1626</v>
      </c>
      <c r="DG199" s="140">
        <f>[1]!i_dq_close(DG$2,DE199)</f>
        <v>4465.9520000000002</v>
      </c>
      <c r="DH199">
        <v>3.331</v>
      </c>
      <c r="DK199" s="49">
        <v>44939</v>
      </c>
      <c r="DL199" s="21" t="s">
        <v>1626</v>
      </c>
      <c r="DM199" s="140">
        <f>[1]!i_dq_close(DM$2,DK199)</f>
        <v>4402.0011999999997</v>
      </c>
      <c r="DN199">
        <v>3.1755</v>
      </c>
      <c r="DQ199" s="49">
        <v>44937</v>
      </c>
      <c r="DR199" s="21" t="s">
        <v>1626</v>
      </c>
      <c r="DS199" s="140">
        <f>[1]!i_dq_close(DS$2,DQ199)</f>
        <v>400.38990000000001</v>
      </c>
      <c r="DT199">
        <v>1.9186000000000001</v>
      </c>
      <c r="DW199" s="49">
        <v>44935</v>
      </c>
      <c r="DX199" s="21" t="s">
        <v>1626</v>
      </c>
      <c r="DY199" s="140">
        <f>[1]!i_dq_close(DY$2,DW199)</f>
        <v>21388.34</v>
      </c>
      <c r="DZ199">
        <v>2.2490000000000001</v>
      </c>
      <c r="EC199" s="49">
        <v>44907</v>
      </c>
      <c r="ED199" s="21" t="s">
        <v>1624</v>
      </c>
      <c r="EE199" s="140">
        <f>[1]!i_dq_close(EE$2,EC199)</f>
        <v>4321.8283000000001</v>
      </c>
      <c r="EF199">
        <v>1.4890000000000001</v>
      </c>
      <c r="EI199" s="49">
        <v>44886</v>
      </c>
      <c r="EJ199" s="21" t="s">
        <v>1630</v>
      </c>
      <c r="EK199" s="140">
        <f>[1]!i_dq_close(EK$2,EI199)</f>
        <v>17655.91</v>
      </c>
      <c r="EL199">
        <v>1.7829999999999999</v>
      </c>
      <c r="EO199" s="49">
        <v>44855</v>
      </c>
      <c r="EP199" s="28" t="s">
        <v>1621</v>
      </c>
      <c r="EQ199" s="140">
        <f>[1]!i_dq_close(EQ$2,EO199)</f>
        <v>4114.6516000000001</v>
      </c>
      <c r="ER199">
        <v>1.052</v>
      </c>
      <c r="EU199" s="49">
        <v>44847</v>
      </c>
      <c r="EV199" s="28" t="s">
        <v>1621</v>
      </c>
      <c r="EW199" s="140">
        <f>[1]!i_dq_close(EW$2,EU199)</f>
        <v>4100.1144000000004</v>
      </c>
      <c r="EX199">
        <v>0.92390000000000005</v>
      </c>
      <c r="FA199" s="49">
        <v>44845</v>
      </c>
      <c r="FB199" s="28" t="s">
        <v>1621</v>
      </c>
      <c r="FC199" s="140">
        <f>[1]!i_dq_close(FC$2,FA199)</f>
        <v>4053.7725999999998</v>
      </c>
      <c r="FD199">
        <v>0.875</v>
      </c>
      <c r="FG199" s="49">
        <v>44833</v>
      </c>
      <c r="FH199" s="28" t="s">
        <v>1622</v>
      </c>
      <c r="FI199" s="140">
        <f>[1]!i_dq_close(FI$2,FG199)</f>
        <v>4150.4885999999997</v>
      </c>
      <c r="FJ199">
        <v>0.99780000000000002</v>
      </c>
      <c r="FM199" s="49">
        <v>44831</v>
      </c>
      <c r="FN199" s="28" t="s">
        <v>1622</v>
      </c>
      <c r="FO199" s="140">
        <f>[1]!i_dq_close(FO$2,FM199)</f>
        <v>4230.0271000000002</v>
      </c>
      <c r="FP199">
        <v>1.2473000000000001</v>
      </c>
      <c r="FS199" s="49">
        <v>44825</v>
      </c>
      <c r="FT199" s="28" t="s">
        <v>1622</v>
      </c>
      <c r="FU199" s="140">
        <f>[1]!i_dq_close(FU$2,FS199)</f>
        <v>411.69499999999999</v>
      </c>
      <c r="FV199">
        <v>1.3472</v>
      </c>
      <c r="FY199" s="49">
        <v>44789</v>
      </c>
      <c r="FZ199" s="28" t="s">
        <v>1633</v>
      </c>
      <c r="GA199" s="140">
        <f>[1]!i_dq_close(GA$2,FY199)</f>
        <v>4560.0877</v>
      </c>
      <c r="GB199">
        <v>1.4567000000000001</v>
      </c>
      <c r="GE199" s="49">
        <v>44789</v>
      </c>
      <c r="GF199" s="28" t="s">
        <v>1633</v>
      </c>
      <c r="GG199" s="140">
        <f>[1]!i_dq_close(GG$2,GE199)</f>
        <v>3016.3492000000001</v>
      </c>
      <c r="GH199">
        <v>0.94269999999999998</v>
      </c>
      <c r="GK199" s="49">
        <v>44768</v>
      </c>
      <c r="GL199" s="28" t="s">
        <v>639</v>
      </c>
      <c r="GM199" s="140">
        <f>[1]!i_dq_close(GM$2,GK199)</f>
        <v>4587.6873999999998</v>
      </c>
      <c r="GN199">
        <v>5.444</v>
      </c>
      <c r="GQ199" s="49">
        <v>44754</v>
      </c>
      <c r="GR199" s="67" t="s">
        <v>639</v>
      </c>
      <c r="GS199" s="140">
        <f>[1]!i_dq_close(GS$2,GQ199)</f>
        <v>20844.740000000002</v>
      </c>
      <c r="GT199">
        <v>0.99070000000000003</v>
      </c>
      <c r="GV199"/>
      <c r="GW199" s="49">
        <v>44754</v>
      </c>
      <c r="GX199" s="21" t="s">
        <v>639</v>
      </c>
      <c r="GY199" s="140">
        <f>[1]!i_dq_close(GY$2,GW199)</f>
        <v>4631.0330999999996</v>
      </c>
      <c r="GZ199">
        <v>2.5567000000000002</v>
      </c>
      <c r="HC199" s="49">
        <v>44743</v>
      </c>
      <c r="HD199" s="21" t="s">
        <v>639</v>
      </c>
      <c r="HE199" s="140">
        <f>[1]!i_dq_close(HE$2,HC199)</f>
        <v>4791.0388999999996</v>
      </c>
      <c r="HF199">
        <v>6.0709999999999997</v>
      </c>
      <c r="HI199" s="49">
        <v>44719</v>
      </c>
      <c r="HJ199" s="141" t="s">
        <v>571</v>
      </c>
      <c r="HK199" s="140">
        <f>[1]!i_dq_close(HK$2,HI199)</f>
        <v>21531.67</v>
      </c>
      <c r="HL199">
        <v>1.0149999999999999</v>
      </c>
      <c r="HO199" s="49">
        <v>44663</v>
      </c>
      <c r="HP199" s="67" t="s">
        <v>351</v>
      </c>
      <c r="HQ199" s="140">
        <f>[1]!i_dq_close(HQ$2,HO199)</f>
        <v>4501.7223999999997</v>
      </c>
      <c r="HR199">
        <v>1.2727999999999999</v>
      </c>
      <c r="HS199" s="33"/>
      <c r="HU199" s="49"/>
      <c r="HV199" s="67"/>
      <c r="HW199" s="140"/>
      <c r="HY199" s="33"/>
      <c r="IA199" s="49"/>
      <c r="IB199" s="67"/>
      <c r="IC199" s="140"/>
      <c r="IE199" s="33"/>
      <c r="IG199" s="49"/>
      <c r="IH199" s="67"/>
      <c r="II199" s="140"/>
      <c r="IK199" s="33"/>
      <c r="IM199" s="49"/>
      <c r="IN199" s="67"/>
      <c r="IO199" s="140"/>
      <c r="IQ199" s="33"/>
      <c r="IS199" s="49"/>
      <c r="IT199" s="67"/>
      <c r="IU199" s="140"/>
      <c r="IW199" s="33"/>
      <c r="IY199" s="49"/>
      <c r="IZ199" s="67"/>
      <c r="JA199" s="140"/>
      <c r="JC199" s="33"/>
      <c r="JE199" s="49"/>
      <c r="JF199" s="67"/>
      <c r="JG199" s="140"/>
      <c r="JI199" s="33"/>
    </row>
    <row r="200" spans="1:269">
      <c r="A200" s="52">
        <v>44153</v>
      </c>
      <c r="B200" s="52" t="s">
        <v>342</v>
      </c>
      <c r="C200" s="262">
        <f>[1]!i_dq_close(C$2,A200)</f>
        <v>5120.6949999999997</v>
      </c>
      <c r="D200" s="265">
        <v>1.4770000000000001</v>
      </c>
      <c r="E200" s="265"/>
      <c r="G200" s="49">
        <v>44813</v>
      </c>
      <c r="H200" s="28" t="s">
        <v>1622</v>
      </c>
      <c r="I200" s="140">
        <f>[1]!i_dq_close(I$2,G200)</f>
        <v>0</v>
      </c>
      <c r="J200">
        <v>0.88400000000000001</v>
      </c>
      <c r="CY200" s="49">
        <v>44964</v>
      </c>
      <c r="CZ200" s="21" t="s">
        <v>1632</v>
      </c>
      <c r="DA200" s="140">
        <f>[1]!i_dq_close(DA$2,CY200)</f>
        <v>4465.3935000000001</v>
      </c>
      <c r="DB200">
        <v>5.5049999999999999</v>
      </c>
      <c r="DE200" s="49">
        <v>44943</v>
      </c>
      <c r="DF200" s="21" t="s">
        <v>1626</v>
      </c>
      <c r="DG200" s="140">
        <f>[1]!i_dq_close(DG$2,DE200)</f>
        <v>4466.5456000000004</v>
      </c>
      <c r="DH200">
        <v>3.3279999999999998</v>
      </c>
      <c r="DK200" s="49">
        <v>44942</v>
      </c>
      <c r="DL200" s="21" t="s">
        <v>1626</v>
      </c>
      <c r="DM200" s="140">
        <f>[1]!i_dq_close(DM$2,DK200)</f>
        <v>4465.9520000000002</v>
      </c>
      <c r="DN200">
        <v>3.2669000000000001</v>
      </c>
      <c r="DQ200" s="49">
        <v>44938</v>
      </c>
      <c r="DR200" s="21" t="s">
        <v>1626</v>
      </c>
      <c r="DS200" s="140">
        <f>[1]!i_dq_close(DS$2,DQ200)</f>
        <v>401.04790000000003</v>
      </c>
      <c r="DT200">
        <v>1.9242999999999999</v>
      </c>
      <c r="DW200" s="49">
        <v>44936</v>
      </c>
      <c r="DX200" s="21" t="s">
        <v>1626</v>
      </c>
      <c r="DY200" s="140">
        <f>[1]!i_dq_close(DY$2,DW200)</f>
        <v>21331.46</v>
      </c>
      <c r="DZ200">
        <v>2.2400000000000002</v>
      </c>
      <c r="EC200" s="49">
        <v>44908</v>
      </c>
      <c r="ED200" s="21" t="s">
        <v>1624</v>
      </c>
      <c r="EE200" s="140">
        <f>[1]!i_dq_close(EE$2,EC200)</f>
        <v>4309.5028000000002</v>
      </c>
      <c r="EF200">
        <v>1.484</v>
      </c>
      <c r="EI200" s="49">
        <v>44887</v>
      </c>
      <c r="EJ200" s="21" t="s">
        <v>1630</v>
      </c>
      <c r="EK200" s="140">
        <f>[1]!i_dq_close(EK$2,EI200)</f>
        <v>17424.41</v>
      </c>
      <c r="EL200">
        <v>1.7969999999999999</v>
      </c>
      <c r="EO200" s="49">
        <v>44858</v>
      </c>
      <c r="EP200" s="28" t="s">
        <v>1621</v>
      </c>
      <c r="EQ200" s="140">
        <f>[1]!i_dq_close(EQ$2,EO200)</f>
        <v>4014.5981000000002</v>
      </c>
      <c r="ER200">
        <v>1.048</v>
      </c>
      <c r="EU200" s="49">
        <v>44848</v>
      </c>
      <c r="EV200" s="28" t="s">
        <v>1621</v>
      </c>
      <c r="EW200" s="140">
        <f>[1]!i_dq_close(EW$2,EU200)</f>
        <v>4198.8639999999996</v>
      </c>
      <c r="EX200">
        <v>0.93230000000000002</v>
      </c>
      <c r="FA200" s="49">
        <v>44846</v>
      </c>
      <c r="FB200" s="28" t="s">
        <v>1621</v>
      </c>
      <c r="FC200" s="140">
        <f>[1]!i_dq_close(FC$2,FA200)</f>
        <v>4124.1724000000004</v>
      </c>
      <c r="FD200">
        <v>0.879</v>
      </c>
      <c r="FG200" s="49">
        <v>44834</v>
      </c>
      <c r="FH200" s="28" t="s">
        <v>1622</v>
      </c>
      <c r="FI200" s="140">
        <f>[1]!i_dq_close(FI$2,FG200)</f>
        <v>4122.0351000000001</v>
      </c>
      <c r="FJ200">
        <v>0.9899</v>
      </c>
      <c r="FM200" s="49">
        <v>44832</v>
      </c>
      <c r="FN200" s="28" t="s">
        <v>1622</v>
      </c>
      <c r="FO200" s="140">
        <f>[1]!i_dq_close(FO$2,FM200)</f>
        <v>4151.3467000000001</v>
      </c>
      <c r="FP200">
        <v>1.2473000000000001</v>
      </c>
      <c r="FS200" s="49">
        <v>44826</v>
      </c>
      <c r="FT200" s="28" t="s">
        <v>1622</v>
      </c>
      <c r="FU200" s="140">
        <f>[1]!i_dq_close(FU$2,FS200)</f>
        <v>410.7355</v>
      </c>
      <c r="FV200">
        <v>1.3493999999999999</v>
      </c>
      <c r="FY200" s="49">
        <v>44790</v>
      </c>
      <c r="FZ200" s="28" t="s">
        <v>1633</v>
      </c>
      <c r="GA200" s="140">
        <f>[1]!i_dq_close(GA$2,FY200)</f>
        <v>4597.0513000000001</v>
      </c>
      <c r="GB200">
        <v>1.4621</v>
      </c>
      <c r="GE200" s="49">
        <v>44790</v>
      </c>
      <c r="GF200" s="28" t="s">
        <v>1633</v>
      </c>
      <c r="GG200" s="140">
        <f>[1]!i_dq_close(GG$2,GE200)</f>
        <v>3024.8690999999999</v>
      </c>
      <c r="GH200">
        <v>0.94679999999999997</v>
      </c>
      <c r="GK200" s="49">
        <v>44769</v>
      </c>
      <c r="GL200" s="28" t="s">
        <v>639</v>
      </c>
      <c r="GM200" s="140">
        <f>[1]!i_dq_close(GM$2,GK200)</f>
        <v>4574.9247999999998</v>
      </c>
      <c r="GN200">
        <v>5.4429999999999996</v>
      </c>
      <c r="GQ200" s="49">
        <v>44755</v>
      </c>
      <c r="GR200" s="67" t="s">
        <v>639</v>
      </c>
      <c r="GS200" s="140">
        <f>[1]!i_dq_close(GS$2,GQ200)</f>
        <v>20797.95</v>
      </c>
      <c r="GT200">
        <v>0.98909999999999998</v>
      </c>
      <c r="GV200"/>
      <c r="GW200" s="49">
        <v>44755</v>
      </c>
      <c r="GX200" s="21" t="s">
        <v>639</v>
      </c>
      <c r="GY200" s="140">
        <f>[1]!i_dq_close(GY$2,GW200)</f>
        <v>4642.2451000000001</v>
      </c>
      <c r="GZ200">
        <v>2.5575999999999999</v>
      </c>
      <c r="HC200" s="49">
        <v>44746</v>
      </c>
      <c r="HD200" s="21" t="s">
        <v>639</v>
      </c>
      <c r="HE200" s="140">
        <f>[1]!i_dq_close(HE$2,HC200)</f>
        <v>4830.0244000000002</v>
      </c>
      <c r="HF200">
        <v>6.1680000000000001</v>
      </c>
      <c r="HI200" s="49">
        <v>44720</v>
      </c>
      <c r="HJ200" s="141" t="s">
        <v>571</v>
      </c>
      <c r="HK200" s="140">
        <f>[1]!i_dq_close(HK$2,HI200)</f>
        <v>22014.59</v>
      </c>
      <c r="HL200">
        <v>1.0349999999999999</v>
      </c>
      <c r="HO200" s="49">
        <v>44664</v>
      </c>
      <c r="HP200" s="67" t="s">
        <v>351</v>
      </c>
      <c r="HQ200" s="140">
        <f>[1]!i_dq_close(HQ$2,HO200)</f>
        <v>4454.2791999999999</v>
      </c>
      <c r="HR200">
        <v>1.2693000000000001</v>
      </c>
      <c r="HS200" s="33"/>
      <c r="HU200" s="49"/>
      <c r="HV200" s="67"/>
      <c r="HW200" s="140"/>
      <c r="HY200" s="33"/>
      <c r="IA200" s="49"/>
      <c r="IB200" s="67"/>
      <c r="IC200" s="140"/>
      <c r="IE200" s="33"/>
      <c r="IG200" s="49"/>
      <c r="IH200" s="67"/>
      <c r="II200" s="140"/>
      <c r="IK200" s="33"/>
      <c r="IM200" s="49"/>
      <c r="IN200" s="67"/>
      <c r="IO200" s="140"/>
      <c r="IQ200" s="33"/>
      <c r="IS200" s="49"/>
      <c r="IT200" s="67"/>
      <c r="IU200" s="140"/>
      <c r="IW200" s="33"/>
      <c r="IY200" s="49"/>
      <c r="IZ200" s="67"/>
      <c r="JA200" s="140"/>
      <c r="JC200" s="33"/>
      <c r="JE200" s="49"/>
      <c r="JF200" s="67"/>
      <c r="JG200" s="140"/>
      <c r="JI200" s="33"/>
    </row>
    <row r="201" spans="1:269">
      <c r="A201" s="52">
        <v>44154</v>
      </c>
      <c r="B201" s="52" t="s">
        <v>342</v>
      </c>
      <c r="C201" s="262">
        <f>[1]!i_dq_close(C$2,A201)</f>
        <v>5153.5108</v>
      </c>
      <c r="D201" s="265">
        <v>1.4810000000000001</v>
      </c>
      <c r="E201" s="265"/>
      <c r="G201" s="49">
        <v>44817</v>
      </c>
      <c r="H201" s="28" t="s">
        <v>1622</v>
      </c>
      <c r="I201" s="140">
        <f>[1]!i_dq_close(I$2,G201)</f>
        <v>0</v>
      </c>
      <c r="J201">
        <v>0.876</v>
      </c>
      <c r="CY201" s="49">
        <v>44965</v>
      </c>
      <c r="CZ201" s="21" t="s">
        <v>1632</v>
      </c>
      <c r="DA201" s="140">
        <f>[1]!i_dq_close(DA$2,CY201)</f>
        <v>4441.8236999999999</v>
      </c>
      <c r="DB201">
        <v>5.5095000000000001</v>
      </c>
      <c r="DE201" s="49">
        <v>44944</v>
      </c>
      <c r="DF201" s="21" t="s">
        <v>1626</v>
      </c>
      <c r="DG201" s="140">
        <f>[1]!i_dq_close(DG$2,DE201)</f>
        <v>4464.3689999999997</v>
      </c>
      <c r="DH201">
        <v>3.3330000000000002</v>
      </c>
      <c r="DK201" s="49">
        <v>44943</v>
      </c>
      <c r="DL201" s="21" t="s">
        <v>1626</v>
      </c>
      <c r="DM201" s="140">
        <f>[1]!i_dq_close(DM$2,DK201)</f>
        <v>4466.5456000000004</v>
      </c>
      <c r="DN201">
        <v>3.2471000000000001</v>
      </c>
      <c r="DQ201" s="49">
        <v>44939</v>
      </c>
      <c r="DR201" s="21" t="s">
        <v>1626</v>
      </c>
      <c r="DS201" s="140">
        <f>[1]!i_dq_close(DS$2,DQ201)</f>
        <v>401.69889999999998</v>
      </c>
      <c r="DT201">
        <v>1.9274</v>
      </c>
      <c r="DW201" s="49">
        <v>44937</v>
      </c>
      <c r="DX201" s="21" t="s">
        <v>1626</v>
      </c>
      <c r="DY201" s="140">
        <f>[1]!i_dq_close(DY$2,DW201)</f>
        <v>21436.05</v>
      </c>
      <c r="DZ201">
        <v>2.3039999999999998</v>
      </c>
      <c r="EC201" s="49">
        <v>44909</v>
      </c>
      <c r="ED201" s="21" t="s">
        <v>1624</v>
      </c>
      <c r="EE201" s="140">
        <f>[1]!i_dq_close(EE$2,EC201)</f>
        <v>4312.3441999999995</v>
      </c>
      <c r="EF201">
        <v>1.482</v>
      </c>
      <c r="EI201" s="49">
        <v>44888</v>
      </c>
      <c r="EJ201" s="21" t="s">
        <v>1630</v>
      </c>
      <c r="EK201" s="140">
        <f>[1]!i_dq_close(EK$2,EI201)</f>
        <v>17523.810000000001</v>
      </c>
      <c r="EL201">
        <v>1.7909999999999999</v>
      </c>
      <c r="EO201" s="49">
        <v>44859</v>
      </c>
      <c r="EP201" s="28" t="s">
        <v>1621</v>
      </c>
      <c r="EQ201" s="140">
        <f>[1]!i_dq_close(EQ$2,EO201)</f>
        <v>4004.9411</v>
      </c>
      <c r="ER201">
        <v>1.042</v>
      </c>
      <c r="EU201" s="49">
        <v>44851</v>
      </c>
      <c r="EV201" s="28" t="s">
        <v>1621</v>
      </c>
      <c r="EW201" s="140">
        <f>[1]!i_dq_close(EW$2,EU201)</f>
        <v>4209.5830999999998</v>
      </c>
      <c r="EX201">
        <v>0.93600000000000005</v>
      </c>
      <c r="FA201" s="49">
        <v>44847</v>
      </c>
      <c r="FB201" s="28" t="s">
        <v>1621</v>
      </c>
      <c r="FC201" s="140">
        <f>[1]!i_dq_close(FC$2,FA201)</f>
        <v>4100.1144000000004</v>
      </c>
      <c r="FD201">
        <v>0.879</v>
      </c>
      <c r="FG201" s="49">
        <v>44844</v>
      </c>
      <c r="FH201" s="28" t="s">
        <v>341</v>
      </c>
      <c r="FI201" s="140">
        <f>[1]!i_dq_close(FI$2,FG201)</f>
        <v>4039.5805999999998</v>
      </c>
      <c r="FJ201">
        <v>0.9899</v>
      </c>
      <c r="FM201" s="49">
        <v>44833</v>
      </c>
      <c r="FN201" s="28" t="s">
        <v>1622</v>
      </c>
      <c r="FO201" s="140">
        <f>[1]!i_dq_close(FO$2,FM201)</f>
        <v>4150.4885999999997</v>
      </c>
      <c r="FP201">
        <v>1.2501</v>
      </c>
      <c r="FS201" s="49">
        <v>44827</v>
      </c>
      <c r="FT201" s="28" t="s">
        <v>1622</v>
      </c>
      <c r="FU201" s="140">
        <f>[1]!i_dq_close(FU$2,FS201)</f>
        <v>408.64010000000002</v>
      </c>
      <c r="FV201">
        <v>1.337</v>
      </c>
      <c r="FY201" s="49">
        <v>44791</v>
      </c>
      <c r="FZ201" s="28" t="s">
        <v>1633</v>
      </c>
      <c r="GA201" s="140">
        <f>[1]!i_dq_close(GA$2,FY201)</f>
        <v>4562.5783000000001</v>
      </c>
      <c r="GB201">
        <v>1.4554</v>
      </c>
      <c r="GE201" s="49">
        <v>44791</v>
      </c>
      <c r="GF201" s="28" t="s">
        <v>1633</v>
      </c>
      <c r="GG201" s="140">
        <f>[1]!i_dq_close(GG$2,GE201)</f>
        <v>3018.2669000000001</v>
      </c>
      <c r="GH201">
        <v>0.94499999999999995</v>
      </c>
      <c r="GK201" s="49">
        <v>44770</v>
      </c>
      <c r="GL201" s="28" t="s">
        <v>639</v>
      </c>
      <c r="GM201" s="140">
        <f>[1]!i_dq_close(GM$2,GK201)</f>
        <v>4578.2821999999996</v>
      </c>
      <c r="GN201">
        <v>5.4240000000000004</v>
      </c>
      <c r="GQ201" s="49">
        <v>44756</v>
      </c>
      <c r="GR201" s="67" t="s">
        <v>639</v>
      </c>
      <c r="GS201" s="140">
        <f>[1]!i_dq_close(GS$2,GQ201)</f>
        <v>20751.21</v>
      </c>
      <c r="GT201">
        <v>0.98799999999999999</v>
      </c>
      <c r="GV201"/>
      <c r="GW201" s="49">
        <v>44756</v>
      </c>
      <c r="GX201" s="21" t="s">
        <v>639</v>
      </c>
      <c r="GY201" s="140">
        <f>[1]!i_dq_close(GY$2,GW201)</f>
        <v>4648.7920999999997</v>
      </c>
      <c r="GZ201">
        <v>2.5916999999999999</v>
      </c>
      <c r="HC201" s="49">
        <v>44747</v>
      </c>
      <c r="HD201" s="21" t="s">
        <v>639</v>
      </c>
      <c r="HE201" s="140">
        <f>[1]!i_dq_close(HE$2,HC201)</f>
        <v>4822.6611999999996</v>
      </c>
      <c r="HF201">
        <v>6.1710000000000003</v>
      </c>
      <c r="HI201" s="49">
        <v>44721</v>
      </c>
      <c r="HJ201" s="141" t="s">
        <v>571</v>
      </c>
      <c r="HK201" s="140">
        <f>[1]!i_dq_close(HK$2,HI201)</f>
        <v>21869.05</v>
      </c>
      <c r="HL201">
        <v>1.0189999999999999</v>
      </c>
      <c r="HO201" s="49">
        <v>44665</v>
      </c>
      <c r="HP201" s="67" t="s">
        <v>351</v>
      </c>
      <c r="HQ201" s="140">
        <f>[1]!i_dq_close(HQ$2,HO201)</f>
        <v>4511.1783999999998</v>
      </c>
      <c r="HR201">
        <v>1.2747999999999999</v>
      </c>
      <c r="HS201" s="33"/>
      <c r="HU201" s="49"/>
      <c r="HV201" s="67"/>
      <c r="HW201" s="140"/>
      <c r="HY201" s="33"/>
      <c r="IA201" s="49"/>
      <c r="IB201" s="67"/>
      <c r="IC201" s="140"/>
      <c r="IE201" s="33"/>
      <c r="IG201" s="49"/>
      <c r="IH201" s="67"/>
      <c r="II201" s="140"/>
      <c r="IK201" s="33"/>
      <c r="IM201" s="49"/>
      <c r="IN201" s="67"/>
      <c r="IO201" s="140"/>
      <c r="IQ201" s="33"/>
      <c r="IS201" s="49"/>
      <c r="IT201" s="67"/>
      <c r="IU201" s="140"/>
      <c r="IW201" s="33"/>
      <c r="IY201" s="49"/>
      <c r="IZ201" s="67"/>
      <c r="JA201" s="140"/>
      <c r="JC201" s="33"/>
      <c r="JE201" s="49"/>
      <c r="JF201" s="67"/>
      <c r="JG201" s="140"/>
      <c r="JI201" s="33"/>
    </row>
    <row r="202" spans="1:269">
      <c r="A202" s="52">
        <v>44155</v>
      </c>
      <c r="B202" s="52" t="s">
        <v>342</v>
      </c>
      <c r="C202" s="262">
        <f>[1]!i_dq_close(C$2,A202)</f>
        <v>5177.5856999999996</v>
      </c>
      <c r="D202" s="265">
        <v>1.484</v>
      </c>
      <c r="E202" s="265"/>
      <c r="G202" s="49">
        <v>44818</v>
      </c>
      <c r="H202" s="28" t="s">
        <v>1622</v>
      </c>
      <c r="I202" s="140">
        <f>[1]!i_dq_close(I$2,G202)</f>
        <v>0</v>
      </c>
      <c r="J202">
        <v>0.876</v>
      </c>
      <c r="CY202" s="49">
        <v>44966</v>
      </c>
      <c r="CZ202" s="21" t="s">
        <v>1632</v>
      </c>
      <c r="DA202" s="140">
        <f>[1]!i_dq_close(DA$2,CY202)</f>
        <v>4501.8388000000004</v>
      </c>
      <c r="DB202">
        <v>5.5711000000000004</v>
      </c>
      <c r="DE202" s="49">
        <v>44945</v>
      </c>
      <c r="DF202" s="21" t="s">
        <v>1626</v>
      </c>
      <c r="DG202" s="140">
        <f>[1]!i_dq_close(DG$2,DE202)</f>
        <v>4494.8031000000001</v>
      </c>
      <c r="DH202">
        <v>3.3359999999999999</v>
      </c>
      <c r="DK202" s="49">
        <v>44944</v>
      </c>
      <c r="DL202" s="21" t="s">
        <v>1626</v>
      </c>
      <c r="DM202" s="140">
        <f>[1]!i_dq_close(DM$2,DK202)</f>
        <v>4464.3689999999997</v>
      </c>
      <c r="DN202">
        <v>3.2370999999999999</v>
      </c>
      <c r="DQ202" s="49">
        <v>44942</v>
      </c>
      <c r="DR202" s="21" t="s">
        <v>1626</v>
      </c>
      <c r="DS202" s="140">
        <f>[1]!i_dq_close(DS$2,DQ202)</f>
        <v>404.48110000000003</v>
      </c>
      <c r="DT202">
        <v>1.9453</v>
      </c>
      <c r="DW202" s="49">
        <v>44938</v>
      </c>
      <c r="DX202" s="21" t="s">
        <v>1626</v>
      </c>
      <c r="DY202" s="140">
        <f>[1]!i_dq_close(DY$2,DW202)</f>
        <v>21514.1</v>
      </c>
      <c r="DZ202">
        <v>2.3109999999999999</v>
      </c>
      <c r="EC202" s="49">
        <v>44910</v>
      </c>
      <c r="ED202" s="21" t="s">
        <v>1624</v>
      </c>
      <c r="EE202" s="140">
        <f>[1]!i_dq_close(EE$2,EC202)</f>
        <v>4311.0010000000002</v>
      </c>
      <c r="EF202">
        <v>1.478</v>
      </c>
      <c r="EI202" s="49">
        <v>44889</v>
      </c>
      <c r="EJ202" s="21" t="s">
        <v>1630</v>
      </c>
      <c r="EK202" s="140">
        <f>[1]!i_dq_close(EK$2,EI202)</f>
        <v>17660.900000000001</v>
      </c>
      <c r="EL202">
        <v>1.81</v>
      </c>
      <c r="EO202" s="49">
        <v>44860</v>
      </c>
      <c r="EP202" s="28" t="s">
        <v>1621</v>
      </c>
      <c r="EQ202" s="140">
        <f>[1]!i_dq_close(EQ$2,EO202)</f>
        <v>4047.0933</v>
      </c>
      <c r="ER202">
        <v>1.0529999999999999</v>
      </c>
      <c r="EU202" s="49">
        <v>44852</v>
      </c>
      <c r="EV202" s="28" t="s">
        <v>1621</v>
      </c>
      <c r="EW202" s="140">
        <f>[1]!i_dq_close(EW$2,EU202)</f>
        <v>4206.5086000000001</v>
      </c>
      <c r="EX202">
        <v>0.94279999999999997</v>
      </c>
      <c r="FA202" s="49">
        <v>44848</v>
      </c>
      <c r="FB202" s="28" t="s">
        <v>1621</v>
      </c>
      <c r="FC202" s="140">
        <f>[1]!i_dq_close(FC$2,FA202)</f>
        <v>4198.8639999999996</v>
      </c>
      <c r="FD202">
        <v>0.879</v>
      </c>
      <c r="FG202" s="49">
        <v>44845</v>
      </c>
      <c r="FH202" s="28" t="s">
        <v>1621</v>
      </c>
      <c r="FI202" s="140">
        <f>[1]!i_dq_close(FI$2,FG202)</f>
        <v>4053.7725999999998</v>
      </c>
      <c r="FJ202">
        <v>0.97409999999999997</v>
      </c>
      <c r="FM202" s="49">
        <v>44834</v>
      </c>
      <c r="FN202" s="28" t="s">
        <v>1622</v>
      </c>
      <c r="FO202" s="140">
        <f>[1]!i_dq_close(FO$2,FM202)</f>
        <v>4122.0351000000001</v>
      </c>
      <c r="FP202">
        <v>1.2265999999999999</v>
      </c>
      <c r="FS202" s="49">
        <v>44830</v>
      </c>
      <c r="FT202" s="28" t="s">
        <v>1622</v>
      </c>
      <c r="FU202" s="140">
        <f>[1]!i_dq_close(FU$2,FS202)</f>
        <v>406.65929999999997</v>
      </c>
      <c r="FV202">
        <v>1.3443000000000001</v>
      </c>
      <c r="FY202" s="49">
        <v>44792</v>
      </c>
      <c r="FZ202" s="28" t="s">
        <v>1633</v>
      </c>
      <c r="GA202" s="140">
        <f>[1]!i_dq_close(GA$2,FY202)</f>
        <v>4525.1674999999996</v>
      </c>
      <c r="GB202">
        <v>1.4583999999999999</v>
      </c>
      <c r="GE202" s="49">
        <v>44792</v>
      </c>
      <c r="GF202" s="28" t="s">
        <v>1633</v>
      </c>
      <c r="GG202" s="140">
        <f>[1]!i_dq_close(GG$2,GE202)</f>
        <v>3012.2732000000001</v>
      </c>
      <c r="GH202">
        <v>0.94099999999999995</v>
      </c>
      <c r="GK202" s="49">
        <v>44771</v>
      </c>
      <c r="GL202" s="28" t="s">
        <v>639</v>
      </c>
      <c r="GM202" s="140">
        <f>[1]!i_dq_close(GM$2,GK202)</f>
        <v>4523.3149000000003</v>
      </c>
      <c r="GN202">
        <v>5.3630000000000004</v>
      </c>
      <c r="GQ202" s="49">
        <v>44757</v>
      </c>
      <c r="GR202" s="67" t="s">
        <v>639</v>
      </c>
      <c r="GS202" s="140">
        <f>[1]!i_dq_close(GS$2,GQ202)</f>
        <v>20297.72</v>
      </c>
      <c r="GT202">
        <v>0.97189999999999999</v>
      </c>
      <c r="GV202"/>
      <c r="GW202" s="49">
        <v>44757</v>
      </c>
      <c r="GX202" s="21" t="s">
        <v>639</v>
      </c>
      <c r="GY202" s="140">
        <f>[1]!i_dq_close(GY$2,GW202)</f>
        <v>4569.973</v>
      </c>
      <c r="GZ202">
        <v>2.6029</v>
      </c>
      <c r="HC202" s="49">
        <v>44748</v>
      </c>
      <c r="HD202" s="21" t="s">
        <v>639</v>
      </c>
      <c r="HE202" s="140">
        <f>[1]!i_dq_close(HE$2,HC202)</f>
        <v>4752.6044000000002</v>
      </c>
      <c r="HF202">
        <v>6.17</v>
      </c>
      <c r="HI202" s="49">
        <v>44722</v>
      </c>
      <c r="HJ202" s="141" t="s">
        <v>571</v>
      </c>
      <c r="HK202" s="140">
        <f>[1]!i_dq_close(HK$2,HI202)</f>
        <v>21806.18</v>
      </c>
      <c r="HL202">
        <v>1.028</v>
      </c>
      <c r="HO202" s="49">
        <v>44666</v>
      </c>
      <c r="HP202" s="67" t="s">
        <v>351</v>
      </c>
      <c r="HQ202" s="140">
        <f>[1]!i_dq_close(HQ$2,HO202)</f>
        <v>4499.1529</v>
      </c>
      <c r="HR202">
        <v>1.2735000000000001</v>
      </c>
      <c r="HS202" s="33"/>
      <c r="HU202" s="49"/>
      <c r="HV202" s="67"/>
      <c r="HW202" s="140"/>
      <c r="HY202" s="33"/>
      <c r="IA202" s="49"/>
      <c r="IB202" s="67"/>
      <c r="IC202" s="140"/>
      <c r="IE202" s="33"/>
      <c r="IG202" s="49"/>
      <c r="IH202" s="67"/>
      <c r="II202" s="140"/>
      <c r="IK202" s="33"/>
      <c r="IM202" s="49"/>
      <c r="IN202" s="67"/>
      <c r="IO202" s="140"/>
      <c r="IQ202" s="33"/>
      <c r="IS202" s="49"/>
      <c r="IT202" s="67"/>
      <c r="IU202" s="140"/>
      <c r="IW202" s="33"/>
      <c r="IY202" s="49"/>
      <c r="IZ202" s="67"/>
      <c r="JA202" s="140"/>
      <c r="JC202" s="33"/>
      <c r="JE202" s="49"/>
      <c r="JF202" s="67"/>
      <c r="JG202" s="140"/>
      <c r="JI202" s="33"/>
    </row>
    <row r="203" spans="1:269">
      <c r="A203" s="52">
        <v>44158</v>
      </c>
      <c r="B203" s="51" t="s">
        <v>342</v>
      </c>
      <c r="C203" s="262">
        <f>[1]!i_dq_close(C$2,A203)</f>
        <v>5236.5171</v>
      </c>
      <c r="D203" s="265">
        <v>1.4930000000000001</v>
      </c>
      <c r="E203" s="265"/>
      <c r="G203" s="49">
        <v>44819</v>
      </c>
      <c r="H203" s="28" t="s">
        <v>1622</v>
      </c>
      <c r="I203" s="140">
        <f>[1]!i_dq_close(I$2,G203)</f>
        <v>0</v>
      </c>
      <c r="J203">
        <v>0.86099999999999999</v>
      </c>
      <c r="CY203" s="49">
        <v>44967</v>
      </c>
      <c r="CZ203" s="21" t="s">
        <v>1632</v>
      </c>
      <c r="DA203" s="140">
        <f>[1]!i_dq_close(DA$2,CY203)</f>
        <v>4478.2692999999999</v>
      </c>
      <c r="DB203">
        <v>5.5826000000000002</v>
      </c>
      <c r="DE203" s="49">
        <v>44946</v>
      </c>
      <c r="DF203" s="21" t="s">
        <v>1626</v>
      </c>
      <c r="DG203" s="140">
        <f>[1]!i_dq_close(DG$2,DE203)</f>
        <v>4524.0456999999997</v>
      </c>
      <c r="DH203">
        <v>3.3410000000000002</v>
      </c>
      <c r="DK203" s="49">
        <v>44945</v>
      </c>
      <c r="DL203" s="21" t="s">
        <v>1626</v>
      </c>
      <c r="DM203" s="140">
        <f>[1]!i_dq_close(DM$2,DK203)</f>
        <v>4494.8031000000001</v>
      </c>
      <c r="DN203">
        <v>3.2483</v>
      </c>
      <c r="DQ203" s="49">
        <v>44943</v>
      </c>
      <c r="DR203" s="21" t="s">
        <v>1626</v>
      </c>
      <c r="DS203" s="140">
        <f>[1]!i_dq_close(DS$2,DQ203)</f>
        <v>405.93790000000001</v>
      </c>
      <c r="DT203">
        <v>1.9522999999999999</v>
      </c>
      <c r="DW203" s="49">
        <v>44939</v>
      </c>
      <c r="DX203" s="21" t="s">
        <v>1626</v>
      </c>
      <c r="DY203" s="140">
        <f>[1]!i_dq_close(DY$2,DW203)</f>
        <v>21738.66</v>
      </c>
      <c r="DZ203">
        <v>2.3460000000000001</v>
      </c>
      <c r="EC203" s="49">
        <v>44911</v>
      </c>
      <c r="ED203" s="21" t="s">
        <v>1624</v>
      </c>
      <c r="EE203" s="140">
        <f>[1]!i_dq_close(EE$2,EC203)</f>
        <v>4307.5222999999996</v>
      </c>
      <c r="EF203">
        <v>1.4830000000000001</v>
      </c>
      <c r="EI203" s="49">
        <v>44890</v>
      </c>
      <c r="EJ203" s="21" t="s">
        <v>1630</v>
      </c>
      <c r="EK203" s="140">
        <f>[1]!i_dq_close(EK$2,EI203)</f>
        <v>17573.580000000002</v>
      </c>
      <c r="EL203">
        <v>1.8160000000000001</v>
      </c>
      <c r="EO203" s="49">
        <v>44861</v>
      </c>
      <c r="EP203" s="28" t="s">
        <v>1621</v>
      </c>
      <c r="EQ203" s="140">
        <f>[1]!i_dq_close(EQ$2,EO203)</f>
        <v>4024.5419999999999</v>
      </c>
      <c r="ER203">
        <v>1.042</v>
      </c>
      <c r="EU203" s="49">
        <v>44853</v>
      </c>
      <c r="EV203" s="28" t="s">
        <v>1621</v>
      </c>
      <c r="EW203" s="140">
        <f>[1]!i_dq_close(EW$2,EU203)</f>
        <v>4144.9251000000004</v>
      </c>
      <c r="EX203">
        <v>0.94359999999999999</v>
      </c>
      <c r="FA203" s="49">
        <v>44851</v>
      </c>
      <c r="FB203" s="28" t="s">
        <v>1621</v>
      </c>
      <c r="FC203" s="140">
        <f>[1]!i_dq_close(FC$2,FA203)</f>
        <v>4209.5830999999998</v>
      </c>
      <c r="FD203">
        <v>0.88400000000000001</v>
      </c>
      <c r="FG203" s="49">
        <v>44846</v>
      </c>
      <c r="FH203" s="28" t="s">
        <v>1621</v>
      </c>
      <c r="FI203" s="140">
        <f>[1]!i_dq_close(FI$2,FG203)</f>
        <v>4124.1724000000004</v>
      </c>
      <c r="FJ203">
        <v>0.98160000000000003</v>
      </c>
      <c r="FM203" s="49">
        <v>44844</v>
      </c>
      <c r="FN203" s="28" t="s">
        <v>341</v>
      </c>
      <c r="FO203" s="140">
        <f>[1]!i_dq_close(FO$2,FM203)</f>
        <v>4039.5805999999998</v>
      </c>
      <c r="FP203">
        <v>1.2235</v>
      </c>
      <c r="FS203" s="49">
        <v>44831</v>
      </c>
      <c r="FT203" s="28" t="s">
        <v>1622</v>
      </c>
      <c r="FU203" s="140">
        <f>[1]!i_dq_close(FU$2,FS203)</f>
        <v>408.16269999999997</v>
      </c>
      <c r="FV203">
        <v>1.3473999999999999</v>
      </c>
      <c r="FY203" s="49">
        <v>44795</v>
      </c>
      <c r="FZ203" s="28" t="s">
        <v>1633</v>
      </c>
      <c r="GA203" s="140">
        <f>[1]!i_dq_close(GA$2,FY203)</f>
        <v>4564.3263999999999</v>
      </c>
      <c r="GB203">
        <v>1.4632000000000001</v>
      </c>
      <c r="GE203" s="49">
        <v>44795</v>
      </c>
      <c r="GF203" s="28" t="s">
        <v>1633</v>
      </c>
      <c r="GG203" s="140">
        <f>[1]!i_dq_close(GG$2,GE203)</f>
        <v>3019.4164999999998</v>
      </c>
      <c r="GH203">
        <v>0.94259999999999999</v>
      </c>
      <c r="GK203" s="49">
        <v>44774</v>
      </c>
      <c r="GL203" s="28" t="s">
        <v>356</v>
      </c>
      <c r="GM203" s="140">
        <f>[1]!i_dq_close(GM$2,GK203)</f>
        <v>4547.9287999999997</v>
      </c>
      <c r="GN203">
        <v>5.33</v>
      </c>
      <c r="GQ203" s="49">
        <v>44760</v>
      </c>
      <c r="GR203" s="67" t="s">
        <v>639</v>
      </c>
      <c r="GS203" s="140">
        <f>[1]!i_dq_close(GS$2,GQ203)</f>
        <v>20846.18</v>
      </c>
      <c r="GT203">
        <v>0.99670000000000003</v>
      </c>
      <c r="GV203"/>
      <c r="GW203" s="49">
        <v>44760</v>
      </c>
      <c r="GX203" s="21" t="s">
        <v>639</v>
      </c>
      <c r="GY203" s="140">
        <f>[1]!i_dq_close(GY$2,GW203)</f>
        <v>4626.5011999999997</v>
      </c>
      <c r="GZ203">
        <v>2.6253000000000002</v>
      </c>
      <c r="HC203" s="49">
        <v>44749</v>
      </c>
      <c r="HD203" s="21" t="s">
        <v>639</v>
      </c>
      <c r="HE203" s="140">
        <f>[1]!i_dq_close(HE$2,HC203)</f>
        <v>4774.6517999999996</v>
      </c>
      <c r="HF203">
        <v>6.2229999999999999</v>
      </c>
      <c r="HI203" s="49">
        <v>44725</v>
      </c>
      <c r="HJ203" s="141" t="s">
        <v>571</v>
      </c>
      <c r="HK203" s="140">
        <f>[1]!i_dq_close(HK$2,HI203)</f>
        <v>21067.58</v>
      </c>
      <c r="HL203">
        <v>1.0229999999999999</v>
      </c>
      <c r="HO203" s="49">
        <v>44669</v>
      </c>
      <c r="HP203" s="67" t="s">
        <v>351</v>
      </c>
      <c r="HQ203" s="140">
        <f>[1]!i_dq_close(HQ$2,HO203)</f>
        <v>4481.3445000000002</v>
      </c>
      <c r="HR203">
        <v>1.2726</v>
      </c>
      <c r="HS203" s="33"/>
      <c r="HU203" s="49"/>
      <c r="HV203" s="67"/>
      <c r="HW203" s="140"/>
      <c r="HY203" s="33"/>
      <c r="IA203" s="49"/>
      <c r="IB203" s="67"/>
      <c r="IC203" s="140"/>
      <c r="IE203" s="33"/>
      <c r="IG203" s="49"/>
      <c r="IH203" s="67"/>
      <c r="II203" s="140"/>
      <c r="IK203" s="33"/>
      <c r="IM203" s="49"/>
      <c r="IN203" s="67"/>
      <c r="IO203" s="140"/>
      <c r="IQ203" s="33"/>
      <c r="IS203" s="49"/>
      <c r="IT203" s="67"/>
      <c r="IU203" s="140"/>
      <c r="IW203" s="33"/>
      <c r="IY203" s="49"/>
      <c r="IZ203" s="67"/>
      <c r="JA203" s="140"/>
      <c r="JC203" s="33"/>
      <c r="JE203" s="49"/>
      <c r="JF203" s="67"/>
      <c r="JG203" s="140"/>
      <c r="JI203" s="33"/>
    </row>
    <row r="204" spans="1:269">
      <c r="A204" s="52">
        <v>44159</v>
      </c>
      <c r="B204" s="51" t="s">
        <v>342</v>
      </c>
      <c r="C204" s="262">
        <f>[1]!i_dq_close(C$2,A204)</f>
        <v>5212.3099000000002</v>
      </c>
      <c r="D204" s="265">
        <v>1.4870000000000001</v>
      </c>
      <c r="E204" s="263"/>
      <c r="G204" s="49">
        <v>44820</v>
      </c>
      <c r="H204" s="28" t="s">
        <v>1622</v>
      </c>
      <c r="I204" s="140">
        <f>[1]!i_dq_close(I$2,G204)</f>
        <v>0</v>
      </c>
      <c r="J204">
        <v>0.85899999999999999</v>
      </c>
      <c r="DE204" s="49">
        <v>44956</v>
      </c>
      <c r="DF204" s="21" t="s">
        <v>1626</v>
      </c>
      <c r="DG204" s="140">
        <f>[1]!i_dq_close(DG$2,DE204)</f>
        <v>4545.9003000000002</v>
      </c>
      <c r="DH204">
        <v>3.359</v>
      </c>
      <c r="DK204" s="49">
        <v>44946</v>
      </c>
      <c r="DL204" s="21" t="s">
        <v>1626</v>
      </c>
      <c r="DM204" s="140">
        <f>[1]!i_dq_close(DM$2,DK204)</f>
        <v>4524.0456999999997</v>
      </c>
      <c r="DN204">
        <v>3.2397</v>
      </c>
      <c r="DQ204" s="49">
        <v>44944</v>
      </c>
      <c r="DR204" s="21" t="s">
        <v>1626</v>
      </c>
      <c r="DS204" s="140">
        <f>[1]!i_dq_close(DS$2,DQ204)</f>
        <v>406.96390000000002</v>
      </c>
      <c r="DT204">
        <v>1.9608000000000001</v>
      </c>
      <c r="DW204" s="49">
        <v>44942</v>
      </c>
      <c r="DX204" s="21" t="s">
        <v>1626</v>
      </c>
      <c r="DY204" s="140">
        <f>[1]!i_dq_close(DY$2,DW204)</f>
        <v>21746.720000000001</v>
      </c>
      <c r="DZ204">
        <v>2.3879999999999999</v>
      </c>
      <c r="EC204" s="49">
        <v>44914</v>
      </c>
      <c r="ED204" s="21" t="s">
        <v>1624</v>
      </c>
      <c r="EE204" s="140">
        <f>[1]!i_dq_close(EE$2,EC204)</f>
        <v>4233.2809999999999</v>
      </c>
      <c r="EF204">
        <v>1.4630000000000001</v>
      </c>
      <c r="EI204" s="49">
        <v>44893</v>
      </c>
      <c r="EJ204" s="21" t="s">
        <v>1630</v>
      </c>
      <c r="EK204" s="140">
        <f>[1]!i_dq_close(EK$2,EI204)</f>
        <v>17297.939999999999</v>
      </c>
      <c r="EL204">
        <v>1.7989999999999999</v>
      </c>
      <c r="EO204" s="49">
        <v>44862</v>
      </c>
      <c r="EP204" s="28" t="s">
        <v>1621</v>
      </c>
      <c r="EQ204" s="140">
        <f>[1]!i_dq_close(EQ$2,EO204)</f>
        <v>3918.9967999999999</v>
      </c>
      <c r="ER204">
        <v>1.02</v>
      </c>
      <c r="EU204" s="49">
        <v>44854</v>
      </c>
      <c r="EV204" s="28" t="s">
        <v>1621</v>
      </c>
      <c r="EW204" s="140">
        <f>[1]!i_dq_close(EW$2,EU204)</f>
        <v>4123.0456999999997</v>
      </c>
      <c r="EX204">
        <v>0.93899999999999995</v>
      </c>
      <c r="FA204" s="49">
        <v>44852</v>
      </c>
      <c r="FB204" s="28" t="s">
        <v>1621</v>
      </c>
      <c r="FC204" s="140">
        <f>[1]!i_dq_close(FC$2,FA204)</f>
        <v>4206.5086000000001</v>
      </c>
      <c r="FD204">
        <v>0.88600000000000001</v>
      </c>
      <c r="FG204" s="49">
        <v>44847</v>
      </c>
      <c r="FH204" s="28" t="s">
        <v>1621</v>
      </c>
      <c r="FI204" s="140">
        <f>[1]!i_dq_close(FI$2,FG204)</f>
        <v>4100.1144000000004</v>
      </c>
      <c r="FJ204">
        <v>0.97750000000000004</v>
      </c>
      <c r="FM204" s="49">
        <v>44845</v>
      </c>
      <c r="FN204" s="28" t="s">
        <v>1621</v>
      </c>
      <c r="FO204" s="140">
        <f>[1]!i_dq_close(FO$2,FM204)</f>
        <v>4053.7725999999998</v>
      </c>
      <c r="FP204">
        <v>1.2359</v>
      </c>
      <c r="FS204" s="49">
        <v>44832</v>
      </c>
      <c r="FT204" s="28" t="s">
        <v>1622</v>
      </c>
      <c r="FU204" s="140">
        <f>[1]!i_dq_close(FU$2,FS204)</f>
        <v>404.88650000000001</v>
      </c>
      <c r="FV204">
        <v>1.3331</v>
      </c>
      <c r="FY204" s="49">
        <v>44796</v>
      </c>
      <c r="FZ204" s="28" t="s">
        <v>1633</v>
      </c>
      <c r="GA204" s="140">
        <f>[1]!i_dq_close(GA$2,FY204)</f>
        <v>4546.6342000000004</v>
      </c>
      <c r="GB204">
        <v>1.4554</v>
      </c>
      <c r="GE204" s="49">
        <v>44796</v>
      </c>
      <c r="GF204" s="28" t="s">
        <v>1633</v>
      </c>
      <c r="GG204" s="140">
        <f>[1]!i_dq_close(GG$2,GE204)</f>
        <v>3013.6010000000001</v>
      </c>
      <c r="GH204">
        <v>0.94589999999999996</v>
      </c>
      <c r="GK204" s="49">
        <v>44775</v>
      </c>
      <c r="GL204" s="28" t="s">
        <v>1633</v>
      </c>
      <c r="GM204" s="140">
        <f>[1]!i_dq_close(GM$2,GK204)</f>
        <v>4449.7467999999999</v>
      </c>
      <c r="GN204">
        <v>5.2619999999999996</v>
      </c>
      <c r="GQ204" s="49">
        <v>44761</v>
      </c>
      <c r="GR204" s="67" t="s">
        <v>639</v>
      </c>
      <c r="GS204" s="140">
        <f>[1]!i_dq_close(GS$2,GQ204)</f>
        <v>20661.060000000001</v>
      </c>
      <c r="GT204">
        <v>0.99870000000000003</v>
      </c>
      <c r="GV204"/>
      <c r="GW204" s="49">
        <v>44761</v>
      </c>
      <c r="GX204" s="21" t="s">
        <v>639</v>
      </c>
      <c r="GY204" s="140">
        <f>[1]!i_dq_close(GY$2,GW204)</f>
        <v>4611.6931000000004</v>
      </c>
      <c r="GZ204">
        <v>2.5949</v>
      </c>
      <c r="HC204" s="49">
        <v>44750</v>
      </c>
      <c r="HD204" s="21" t="s">
        <v>639</v>
      </c>
      <c r="HE204" s="140">
        <f>[1]!i_dq_close(HE$2,HC204)</f>
        <v>4754.0155999999997</v>
      </c>
      <c r="HF204">
        <v>6.1189999999999998</v>
      </c>
      <c r="HI204" s="49">
        <v>44726</v>
      </c>
      <c r="HJ204" s="141" t="s">
        <v>571</v>
      </c>
      <c r="HK204" s="140">
        <f>[1]!i_dq_close(HK$2,HI204)</f>
        <v>21067.99</v>
      </c>
      <c r="HL204">
        <v>1.0389999999999999</v>
      </c>
      <c r="HO204" s="49">
        <v>44670</v>
      </c>
      <c r="HP204" s="67" t="s">
        <v>351</v>
      </c>
      <c r="HQ204" s="140">
        <f>[1]!i_dq_close(HQ$2,HO204)</f>
        <v>4458.6772000000001</v>
      </c>
      <c r="HR204">
        <v>1.2707999999999999</v>
      </c>
      <c r="HS204" s="33"/>
      <c r="HU204" s="49"/>
      <c r="HV204" s="67"/>
      <c r="HW204" s="140"/>
      <c r="HY204" s="33"/>
      <c r="IA204" s="49"/>
      <c r="IB204" s="67"/>
      <c r="IC204" s="140"/>
      <c r="IE204" s="33"/>
      <c r="IG204" s="49"/>
      <c r="IH204" s="67"/>
      <c r="II204" s="140"/>
      <c r="IK204" s="33"/>
      <c r="IM204" s="49"/>
      <c r="IN204" s="67"/>
      <c r="IO204" s="140"/>
      <c r="IQ204" s="33"/>
      <c r="IS204" s="49"/>
      <c r="IT204" s="67"/>
      <c r="IU204" s="140"/>
      <c r="IW204" s="33"/>
      <c r="IY204" s="49"/>
      <c r="IZ204" s="67"/>
      <c r="JA204" s="140"/>
      <c r="JC204" s="33"/>
      <c r="JE204" s="49"/>
      <c r="JF204" s="67"/>
      <c r="JG204" s="140"/>
      <c r="JI204" s="33"/>
    </row>
    <row r="205" spans="1:269">
      <c r="A205" s="52">
        <v>44160</v>
      </c>
      <c r="B205" s="51" t="s">
        <v>342</v>
      </c>
      <c r="C205" s="262">
        <f>[1]!i_dq_close(C$2,A205)</f>
        <v>5137.7150000000001</v>
      </c>
      <c r="D205" s="263">
        <v>1.472</v>
      </c>
      <c r="E205" s="263"/>
      <c r="G205" s="49">
        <v>44823</v>
      </c>
      <c r="H205" s="28" t="s">
        <v>1622</v>
      </c>
      <c r="I205" s="140">
        <f>[1]!i_dq_close(I$2,G205)</f>
        <v>0</v>
      </c>
      <c r="J205">
        <v>0.85399999999999998</v>
      </c>
      <c r="DE205" s="49">
        <v>44957</v>
      </c>
      <c r="DF205" s="21" t="s">
        <v>1626</v>
      </c>
      <c r="DG205" s="140">
        <f>[1]!i_dq_close(DG$2,DE205)</f>
        <v>4510.9566999999997</v>
      </c>
      <c r="DH205">
        <v>3.3730000000000002</v>
      </c>
      <c r="DK205" s="49">
        <v>44956</v>
      </c>
      <c r="DL205" s="21" t="s">
        <v>1626</v>
      </c>
      <c r="DM205" s="140">
        <f>[1]!i_dq_close(DM$2,DK205)</f>
        <v>4545.9003000000002</v>
      </c>
      <c r="DN205">
        <v>3.1861000000000002</v>
      </c>
      <c r="DQ205" s="49">
        <v>44945</v>
      </c>
      <c r="DR205" s="21" t="s">
        <v>1626</v>
      </c>
      <c r="DS205" s="140">
        <f>[1]!i_dq_close(DS$2,DQ205)</f>
        <v>407.99040000000002</v>
      </c>
      <c r="DT205">
        <v>1.9716</v>
      </c>
      <c r="DW205" s="49">
        <v>44943</v>
      </c>
      <c r="DX205" s="21" t="s">
        <v>1626</v>
      </c>
      <c r="DY205" s="140">
        <f>[1]!i_dq_close(DY$2,DW205)</f>
        <v>21577.64</v>
      </c>
      <c r="DZ205">
        <v>2.3809999999999998</v>
      </c>
      <c r="EC205" s="49">
        <v>44915</v>
      </c>
      <c r="ED205" s="21" t="s">
        <v>1624</v>
      </c>
      <c r="EE205" s="140">
        <f>[1]!i_dq_close(EE$2,EC205)</f>
        <v>4170.6633000000002</v>
      </c>
      <c r="EF205">
        <v>1.454</v>
      </c>
      <c r="EI205" s="49">
        <v>44894</v>
      </c>
      <c r="EJ205" s="21" t="s">
        <v>1630</v>
      </c>
      <c r="EK205" s="140">
        <f>[1]!i_dq_close(EK$2,EI205)</f>
        <v>18204.68</v>
      </c>
      <c r="EL205">
        <v>1.863</v>
      </c>
      <c r="EO205" s="49">
        <v>44865</v>
      </c>
      <c r="EP205" s="28" t="s">
        <v>1621</v>
      </c>
      <c r="EQ205" s="140">
        <f>[1]!i_dq_close(EQ$2,EO205)</f>
        <v>3896.8741</v>
      </c>
      <c r="ER205">
        <v>1.024</v>
      </c>
      <c r="EU205" s="49">
        <v>44855</v>
      </c>
      <c r="EV205" s="28" t="s">
        <v>1621</v>
      </c>
      <c r="EW205" s="140">
        <f>[1]!i_dq_close(EW$2,EU205)</f>
        <v>4114.6516000000001</v>
      </c>
      <c r="EX205">
        <v>0.95760000000000001</v>
      </c>
      <c r="FA205" s="49">
        <v>44853</v>
      </c>
      <c r="FB205" s="28" t="s">
        <v>1621</v>
      </c>
      <c r="FC205" s="140">
        <f>[1]!i_dq_close(FC$2,FA205)</f>
        <v>4144.9251000000004</v>
      </c>
      <c r="FD205">
        <v>0.88500000000000001</v>
      </c>
      <c r="FG205" s="49">
        <v>44848</v>
      </c>
      <c r="FH205" s="28" t="s">
        <v>1621</v>
      </c>
      <c r="FI205" s="140">
        <f>[1]!i_dq_close(FI$2,FG205)</f>
        <v>4198.8639999999996</v>
      </c>
      <c r="FJ205">
        <v>0.98580000000000001</v>
      </c>
      <c r="FM205" s="49">
        <v>44846</v>
      </c>
      <c r="FN205" s="28" t="s">
        <v>1621</v>
      </c>
      <c r="FO205" s="140">
        <f>[1]!i_dq_close(FO$2,FM205)</f>
        <v>4124.1724000000004</v>
      </c>
      <c r="FP205">
        <v>1.2488999999999999</v>
      </c>
      <c r="FS205" s="49">
        <v>44833</v>
      </c>
      <c r="FT205" s="28" t="s">
        <v>1622</v>
      </c>
      <c r="FU205" s="140">
        <f>[1]!i_dq_close(FU$2,FS205)</f>
        <v>403.30009999999999</v>
      </c>
      <c r="FV205">
        <v>1.3331</v>
      </c>
      <c r="FY205" s="49">
        <v>44797</v>
      </c>
      <c r="FZ205" s="28" t="s">
        <v>1633</v>
      </c>
      <c r="GA205" s="140">
        <f>[1]!i_dq_close(GA$2,FY205)</f>
        <v>4450.0689000000002</v>
      </c>
      <c r="GB205">
        <v>1.4318</v>
      </c>
      <c r="GE205" s="49">
        <v>44797</v>
      </c>
      <c r="GF205" s="28" t="s">
        <v>1633</v>
      </c>
      <c r="GG205" s="140">
        <f>[1]!i_dq_close(GG$2,GE205)</f>
        <v>2995.8557999999998</v>
      </c>
      <c r="GH205">
        <v>0.93889999999999996</v>
      </c>
      <c r="GK205" s="49">
        <v>44776</v>
      </c>
      <c r="GL205" s="28" t="s">
        <v>1633</v>
      </c>
      <c r="GM205" s="140">
        <f>[1]!i_dq_close(GM$2,GK205)</f>
        <v>4408.9350000000004</v>
      </c>
      <c r="GN205">
        <v>5.3010000000000002</v>
      </c>
      <c r="GQ205" s="49">
        <v>44762</v>
      </c>
      <c r="GR205" s="67" t="s">
        <v>639</v>
      </c>
      <c r="GS205" s="140">
        <f>[1]!i_dq_close(GS$2,GQ205)</f>
        <v>20890.22</v>
      </c>
      <c r="GT205">
        <v>1.0122</v>
      </c>
      <c r="GV205"/>
      <c r="GW205" s="49">
        <v>44762</v>
      </c>
      <c r="GX205" s="21" t="s">
        <v>639</v>
      </c>
      <c r="GY205" s="140">
        <f>[1]!i_dq_close(GY$2,GW205)</f>
        <v>4636.8489</v>
      </c>
      <c r="GZ205">
        <v>2.6164000000000001</v>
      </c>
      <c r="HC205" s="49">
        <v>44753</v>
      </c>
      <c r="HD205" s="21" t="s">
        <v>639</v>
      </c>
      <c r="HE205" s="140">
        <f>[1]!i_dq_close(HE$2,HC205)</f>
        <v>4678.3161</v>
      </c>
      <c r="HF205">
        <v>6.0549999999999997</v>
      </c>
      <c r="HI205" s="49">
        <v>44727</v>
      </c>
      <c r="HJ205" s="141" t="s">
        <v>571</v>
      </c>
      <c r="HK205" s="140">
        <f>[1]!i_dq_close(HK$2,HI205)</f>
        <v>21308.21</v>
      </c>
      <c r="HL205">
        <v>1.042</v>
      </c>
      <c r="HO205" s="49">
        <v>44671</v>
      </c>
      <c r="HP205" s="67" t="s">
        <v>351</v>
      </c>
      <c r="HQ205" s="140">
        <f>[1]!i_dq_close(HQ$2,HO205)</f>
        <v>4382.4022000000004</v>
      </c>
      <c r="HR205">
        <v>1.2707999999999999</v>
      </c>
      <c r="HS205" s="33"/>
      <c r="HU205" s="49"/>
      <c r="HV205" s="67"/>
      <c r="HW205" s="140"/>
      <c r="HY205" s="33"/>
      <c r="IA205" s="49"/>
      <c r="IB205" s="67"/>
      <c r="IC205" s="140"/>
      <c r="IE205" s="33"/>
      <c r="IG205" s="49"/>
      <c r="IH205" s="67"/>
      <c r="II205" s="140"/>
      <c r="IK205" s="33"/>
      <c r="IM205" s="49"/>
      <c r="IN205" s="67"/>
      <c r="IO205" s="140"/>
      <c r="IQ205" s="33"/>
      <c r="IS205" s="49"/>
      <c r="IT205" s="67"/>
      <c r="IU205" s="140"/>
      <c r="IW205" s="33"/>
      <c r="IY205" s="49"/>
      <c r="IZ205" s="67"/>
      <c r="JA205" s="140"/>
      <c r="JC205" s="33"/>
      <c r="JE205" s="49"/>
      <c r="JF205" s="67"/>
      <c r="JG205" s="140"/>
      <c r="JI205" s="33"/>
    </row>
    <row r="206" spans="1:269">
      <c r="A206" s="52">
        <v>44161</v>
      </c>
      <c r="B206" s="51" t="s">
        <v>342</v>
      </c>
      <c r="C206" s="262">
        <f>[1]!i_dq_close(C$2,A206)</f>
        <v>5141.7960999999996</v>
      </c>
      <c r="D206" s="263">
        <v>1.4650000000000001</v>
      </c>
      <c r="E206" s="263"/>
      <c r="G206" s="49">
        <v>44824</v>
      </c>
      <c r="H206" s="28" t="s">
        <v>1622</v>
      </c>
      <c r="I206" s="140">
        <f>[1]!i_dq_close(I$2,G206)</f>
        <v>0</v>
      </c>
      <c r="J206">
        <v>0.85299999999999998</v>
      </c>
      <c r="DE206" s="49">
        <v>44958</v>
      </c>
      <c r="DF206" s="21" t="s">
        <v>348</v>
      </c>
      <c r="DG206" s="140">
        <f>[1]!i_dq_close(DG$2,DE206)</f>
        <v>4556.5766999999996</v>
      </c>
      <c r="DH206">
        <v>3.3980000000000001</v>
      </c>
      <c r="DK206" s="49">
        <v>44957</v>
      </c>
      <c r="DL206" s="21" t="s">
        <v>1626</v>
      </c>
      <c r="DM206" s="140">
        <f>[1]!i_dq_close(DM$2,DK206)</f>
        <v>4510.9566999999997</v>
      </c>
      <c r="DN206">
        <v>3.0507</v>
      </c>
      <c r="DQ206" s="49">
        <v>44946</v>
      </c>
      <c r="DR206" s="21" t="s">
        <v>1626</v>
      </c>
      <c r="DS206" s="140">
        <f>[1]!i_dq_close(DS$2,DQ206)</f>
        <v>410.12950000000001</v>
      </c>
      <c r="DT206">
        <v>1.982</v>
      </c>
      <c r="DW206" s="49">
        <v>44944</v>
      </c>
      <c r="DX206" s="21" t="s">
        <v>1626</v>
      </c>
      <c r="DY206" s="140">
        <f>[1]!i_dq_close(DY$2,DW206)</f>
        <v>21678</v>
      </c>
      <c r="DZ206">
        <v>2.3940000000000001</v>
      </c>
      <c r="EC206" s="49">
        <v>44916</v>
      </c>
      <c r="ED206" s="21" t="s">
        <v>1624</v>
      </c>
      <c r="EE206" s="140">
        <f>[1]!i_dq_close(EE$2,EC206)</f>
        <v>4166.0241999999998</v>
      </c>
      <c r="EF206">
        <v>1.4490000000000001</v>
      </c>
      <c r="EI206" s="49">
        <v>44895</v>
      </c>
      <c r="EJ206" s="21" t="s">
        <v>1630</v>
      </c>
      <c r="EK206" s="140">
        <f>[1]!i_dq_close(EK$2,EI206)</f>
        <v>18597.23</v>
      </c>
      <c r="EL206">
        <v>1.9219999999999999</v>
      </c>
      <c r="EO206" s="49">
        <v>44866</v>
      </c>
      <c r="EP206" s="28" t="s">
        <v>342</v>
      </c>
      <c r="EQ206" s="140">
        <f>[1]!i_dq_close(EQ$2,EO206)</f>
        <v>4023.1237999999998</v>
      </c>
      <c r="ER206">
        <v>1.044</v>
      </c>
      <c r="EU206" s="49">
        <v>44858</v>
      </c>
      <c r="EV206" s="28" t="s">
        <v>1621</v>
      </c>
      <c r="EW206" s="140">
        <f>[1]!i_dq_close(EW$2,EU206)</f>
        <v>4014.5981000000002</v>
      </c>
      <c r="EX206">
        <v>0.95789999999999997</v>
      </c>
      <c r="FA206" s="49">
        <v>44854</v>
      </c>
      <c r="FB206" s="28" t="s">
        <v>1621</v>
      </c>
      <c r="FC206" s="140">
        <f>[1]!i_dq_close(FC$2,FA206)</f>
        <v>4123.0456999999997</v>
      </c>
      <c r="FD206">
        <v>0.88100000000000001</v>
      </c>
      <c r="FG206" s="49">
        <v>44851</v>
      </c>
      <c r="FH206" s="28" t="s">
        <v>1621</v>
      </c>
      <c r="FI206" s="140">
        <f>[1]!i_dq_close(FI$2,FG206)</f>
        <v>4209.5830999999998</v>
      </c>
      <c r="FJ206">
        <v>0.99450000000000005</v>
      </c>
      <c r="FM206" s="49">
        <v>44847</v>
      </c>
      <c r="FN206" s="28" t="s">
        <v>1621</v>
      </c>
      <c r="FO206" s="140">
        <f>[1]!i_dq_close(FO$2,FM206)</f>
        <v>4100.1144000000004</v>
      </c>
      <c r="FP206">
        <v>1.2642</v>
      </c>
      <c r="FS206" s="49">
        <v>44834</v>
      </c>
      <c r="FT206" s="28" t="s">
        <v>1622</v>
      </c>
      <c r="FU206" s="140">
        <f>[1]!i_dq_close(FU$2,FS206)</f>
        <v>402.6447</v>
      </c>
      <c r="FV206">
        <v>1.3250999999999999</v>
      </c>
      <c r="FY206" s="49">
        <v>44798</v>
      </c>
      <c r="FZ206" s="28" t="s">
        <v>1633</v>
      </c>
      <c r="GA206" s="140">
        <f>[1]!i_dq_close(GA$2,FY206)</f>
        <v>4484.4516999999996</v>
      </c>
      <c r="GB206">
        <v>1.4533</v>
      </c>
      <c r="GE206" s="49">
        <v>44798</v>
      </c>
      <c r="GF206" s="28" t="s">
        <v>1633</v>
      </c>
      <c r="GG206" s="140">
        <f>[1]!i_dq_close(GG$2,GE206)</f>
        <v>3001.4618999999998</v>
      </c>
      <c r="GH206">
        <v>0.93559999999999999</v>
      </c>
      <c r="GK206" s="49">
        <v>44777</v>
      </c>
      <c r="GL206" s="28" t="s">
        <v>1633</v>
      </c>
      <c r="GM206" s="140">
        <f>[1]!i_dq_close(GM$2,GK206)</f>
        <v>4443.2641999999996</v>
      </c>
      <c r="GN206">
        <v>5.34</v>
      </c>
      <c r="GQ206" s="49">
        <v>44763</v>
      </c>
      <c r="GR206" s="67" t="s">
        <v>639</v>
      </c>
      <c r="GS206" s="140">
        <f>[1]!i_dq_close(GS$2,GQ206)</f>
        <v>20574.63</v>
      </c>
      <c r="GT206">
        <v>1.0053000000000001</v>
      </c>
      <c r="GV206"/>
      <c r="GW206" s="49">
        <v>44763</v>
      </c>
      <c r="GX206" s="21" t="s">
        <v>639</v>
      </c>
      <c r="GY206" s="140">
        <f>[1]!i_dq_close(GY$2,GW206)</f>
        <v>4586.6541999999999</v>
      </c>
      <c r="GZ206">
        <v>2.5985999999999998</v>
      </c>
      <c r="HC206" s="49">
        <v>44754</v>
      </c>
      <c r="HD206" s="21" t="s">
        <v>639</v>
      </c>
      <c r="HE206" s="140">
        <f>[1]!i_dq_close(HE$2,HC206)</f>
        <v>4631.0330999999996</v>
      </c>
      <c r="HF206">
        <v>5.9889999999999999</v>
      </c>
      <c r="HI206" s="49">
        <v>44728</v>
      </c>
      <c r="HJ206" s="141" t="s">
        <v>571</v>
      </c>
      <c r="HK206" s="140">
        <f>[1]!i_dq_close(HK$2,HI206)</f>
        <v>20845.43</v>
      </c>
      <c r="HL206">
        <v>1.026</v>
      </c>
      <c r="HO206" s="49">
        <v>44672</v>
      </c>
      <c r="HP206" s="67" t="s">
        <v>351</v>
      </c>
      <c r="HQ206" s="140">
        <f>[1]!i_dq_close(HQ$2,HO206)</f>
        <v>4286.4796999999999</v>
      </c>
      <c r="HR206">
        <v>1.2674000000000001</v>
      </c>
      <c r="HS206" s="33"/>
      <c r="HU206" s="49"/>
      <c r="HV206" s="67"/>
      <c r="HW206" s="140"/>
      <c r="HY206" s="33"/>
      <c r="IA206" s="49"/>
      <c r="IB206" s="67"/>
      <c r="IC206" s="140"/>
      <c r="IE206" s="33"/>
      <c r="IG206" s="49"/>
      <c r="IH206" s="67"/>
      <c r="II206" s="140"/>
      <c r="IK206" s="33"/>
      <c r="IM206" s="49"/>
      <c r="IN206" s="67"/>
      <c r="IO206" s="140"/>
      <c r="IQ206" s="33"/>
      <c r="IS206" s="49"/>
      <c r="IT206" s="67"/>
      <c r="IU206" s="140"/>
      <c r="IW206" s="33"/>
      <c r="IY206" s="49"/>
      <c r="IZ206" s="67"/>
      <c r="JA206" s="140"/>
      <c r="JC206" s="33"/>
      <c r="JE206" s="49"/>
      <c r="JF206" s="67"/>
      <c r="JG206" s="140"/>
      <c r="JI206" s="33"/>
    </row>
    <row r="207" spans="1:269">
      <c r="A207" s="52">
        <v>44162</v>
      </c>
      <c r="B207" s="51" t="s">
        <v>342</v>
      </c>
      <c r="C207" s="262">
        <f>[1]!i_dq_close(C$2,A207)</f>
        <v>5194.0895</v>
      </c>
      <c r="D207" s="263">
        <v>1.4710000000000001</v>
      </c>
      <c r="E207" s="263"/>
      <c r="G207" s="49">
        <v>44825</v>
      </c>
      <c r="H207" s="28" t="s">
        <v>1622</v>
      </c>
      <c r="I207" s="140">
        <f>[1]!i_dq_close(I$2,G207)</f>
        <v>0</v>
      </c>
      <c r="J207">
        <v>0.85099999999999998</v>
      </c>
      <c r="DE207" s="49">
        <v>44959</v>
      </c>
      <c r="DF207" s="21" t="s">
        <v>1632</v>
      </c>
      <c r="DG207" s="140">
        <f>[1]!i_dq_close(DG$2,DE207)</f>
        <v>4545.3834999999999</v>
      </c>
      <c r="DH207">
        <v>3.39</v>
      </c>
      <c r="DK207" s="49">
        <v>44958</v>
      </c>
      <c r="DL207" s="21" t="s">
        <v>348</v>
      </c>
      <c r="DM207" s="140">
        <f>[1]!i_dq_close(DM$2,DK207)</f>
        <v>4556.5766999999996</v>
      </c>
      <c r="DN207">
        <v>3.1004999999999998</v>
      </c>
      <c r="DQ207" s="49">
        <v>44956</v>
      </c>
      <c r="DR207" s="21" t="s">
        <v>1626</v>
      </c>
      <c r="DS207" s="140">
        <f>[1]!i_dq_close(DS$2,DQ207)</f>
        <v>410.59120000000001</v>
      </c>
      <c r="DT207">
        <v>1.9966999999999999</v>
      </c>
      <c r="DW207" s="49">
        <v>44945</v>
      </c>
      <c r="DX207" s="21" t="s">
        <v>1626</v>
      </c>
      <c r="DY207" s="140">
        <f>[1]!i_dq_close(DY$2,DW207)</f>
        <v>21650.98</v>
      </c>
      <c r="DZ207">
        <v>2.379</v>
      </c>
      <c r="EC207" s="49">
        <v>44917</v>
      </c>
      <c r="ED207" s="21" t="s">
        <v>1624</v>
      </c>
      <c r="EE207" s="140">
        <f>[1]!i_dq_close(EE$2,EC207)</f>
        <v>4158.2915000000003</v>
      </c>
      <c r="EF207">
        <v>1.444</v>
      </c>
      <c r="EI207" s="49">
        <v>44896</v>
      </c>
      <c r="EJ207" s="21" t="s">
        <v>336</v>
      </c>
      <c r="EK207" s="140">
        <f>[1]!i_dq_close(EK$2,EI207)</f>
        <v>18736.439999999999</v>
      </c>
      <c r="EL207">
        <v>1.8979999999999999</v>
      </c>
      <c r="EO207" s="49">
        <v>44867</v>
      </c>
      <c r="EP207" s="28" t="s">
        <v>1630</v>
      </c>
      <c r="EQ207" s="140">
        <f>[1]!i_dq_close(EQ$2,EO207)</f>
        <v>4068.8146999999999</v>
      </c>
      <c r="ER207">
        <v>1.048</v>
      </c>
      <c r="EU207" s="49">
        <v>44859</v>
      </c>
      <c r="EV207" s="28" t="s">
        <v>1621</v>
      </c>
      <c r="EW207" s="140">
        <f>[1]!i_dq_close(EW$2,EU207)</f>
        <v>4004.9411</v>
      </c>
      <c r="EX207">
        <v>0.95830000000000004</v>
      </c>
      <c r="FA207" s="49">
        <v>44855</v>
      </c>
      <c r="FB207" s="28" t="s">
        <v>1621</v>
      </c>
      <c r="FC207" s="140">
        <f>[1]!i_dq_close(FC$2,FA207)</f>
        <v>4114.6516000000001</v>
      </c>
      <c r="FD207">
        <v>0.88300000000000001</v>
      </c>
      <c r="FG207" s="49">
        <v>44852</v>
      </c>
      <c r="FH207" s="28" t="s">
        <v>1621</v>
      </c>
      <c r="FI207" s="140">
        <f>[1]!i_dq_close(FI$2,FG207)</f>
        <v>4206.5086000000001</v>
      </c>
      <c r="FJ207">
        <v>0.99890000000000001</v>
      </c>
      <c r="FM207" s="49">
        <v>44848</v>
      </c>
      <c r="FN207" s="28" t="s">
        <v>1621</v>
      </c>
      <c r="FO207" s="140">
        <f>[1]!i_dq_close(FO$2,FM207)</f>
        <v>4198.8639999999996</v>
      </c>
      <c r="FP207">
        <v>1.2773000000000001</v>
      </c>
      <c r="FS207" s="49">
        <v>44844</v>
      </c>
      <c r="FT207" s="28" t="s">
        <v>341</v>
      </c>
      <c r="FU207" s="140">
        <f>[1]!i_dq_close(FU$2,FS207)</f>
        <v>400.63830000000002</v>
      </c>
      <c r="FV207">
        <v>1.3181</v>
      </c>
      <c r="FY207" s="49">
        <v>44799</v>
      </c>
      <c r="FZ207" s="28" t="s">
        <v>1633</v>
      </c>
      <c r="GA207" s="140">
        <f>[1]!i_dq_close(GA$2,FY207)</f>
        <v>4473.0267999999996</v>
      </c>
      <c r="GB207">
        <v>1.4511000000000001</v>
      </c>
      <c r="GE207" s="49">
        <v>44799</v>
      </c>
      <c r="GF207" s="28" t="s">
        <v>1633</v>
      </c>
      <c r="GG207" s="140">
        <f>[1]!i_dq_close(GG$2,GE207)</f>
        <v>2999.0084999999999</v>
      </c>
      <c r="GH207">
        <v>0.93500000000000005</v>
      </c>
      <c r="GK207" s="49">
        <v>44778</v>
      </c>
      <c r="GL207" s="28" t="s">
        <v>1633</v>
      </c>
      <c r="GM207" s="140">
        <f>[1]!i_dq_close(GM$2,GK207)</f>
        <v>4508.3496999999998</v>
      </c>
      <c r="GN207">
        <v>5.3819999999999997</v>
      </c>
      <c r="GQ207" s="49">
        <v>44764</v>
      </c>
      <c r="GR207" s="67" t="s">
        <v>639</v>
      </c>
      <c r="GS207" s="140">
        <f>[1]!i_dq_close(GS$2,GQ207)</f>
        <v>20609.14</v>
      </c>
      <c r="GT207">
        <v>1.0029999999999999</v>
      </c>
      <c r="GV207"/>
      <c r="GW207" s="49">
        <v>44764</v>
      </c>
      <c r="GX207" s="21" t="s">
        <v>639</v>
      </c>
      <c r="GY207" s="140">
        <f>[1]!i_dq_close(GY$2,GW207)</f>
        <v>4578.09</v>
      </c>
      <c r="GZ207">
        <v>2.6019999999999999</v>
      </c>
      <c r="HC207" s="49">
        <v>44755</v>
      </c>
      <c r="HD207" s="21" t="s">
        <v>639</v>
      </c>
      <c r="HE207" s="140">
        <f>[1]!i_dq_close(HE$2,HC207)</f>
        <v>4642.2451000000001</v>
      </c>
      <c r="HF207">
        <v>5.9880000000000004</v>
      </c>
      <c r="HI207" s="49">
        <v>44729</v>
      </c>
      <c r="HJ207" s="141" t="s">
        <v>571</v>
      </c>
      <c r="HK207" s="140">
        <f>[1]!i_dq_close(HK$2,HI207)</f>
        <v>21075</v>
      </c>
      <c r="HL207">
        <v>1.026</v>
      </c>
      <c r="HO207" s="49">
        <v>44673</v>
      </c>
      <c r="HP207" s="67" t="s">
        <v>351</v>
      </c>
      <c r="HQ207" s="140">
        <f>[1]!i_dq_close(HQ$2,HO207)</f>
        <v>4297.5173999999997</v>
      </c>
      <c r="HR207">
        <v>1.266</v>
      </c>
      <c r="HS207" s="33"/>
      <c r="HU207" s="49"/>
      <c r="HV207" s="67"/>
      <c r="HW207" s="140"/>
      <c r="HY207" s="33"/>
      <c r="IA207" s="49"/>
      <c r="IB207" s="67"/>
      <c r="IC207" s="140"/>
      <c r="IE207" s="33"/>
      <c r="IG207" s="49"/>
      <c r="IH207" s="67"/>
      <c r="II207" s="140"/>
      <c r="IK207" s="33"/>
      <c r="IM207" s="49"/>
      <c r="IN207" s="67"/>
      <c r="IO207" s="140"/>
      <c r="IQ207" s="33"/>
      <c r="IS207" s="49"/>
      <c r="IT207" s="67"/>
      <c r="IU207" s="140"/>
      <c r="IW207" s="33"/>
      <c r="IY207" s="49"/>
      <c r="IZ207" s="67"/>
      <c r="JA207" s="140"/>
      <c r="JC207" s="33"/>
      <c r="JE207" s="49"/>
      <c r="JF207" s="67"/>
      <c r="JG207" s="140"/>
      <c r="JI207" s="33"/>
    </row>
    <row r="208" spans="1:269">
      <c r="A208" s="52">
        <v>44165</v>
      </c>
      <c r="B208" s="51" t="s">
        <v>342</v>
      </c>
      <c r="C208" s="262">
        <f>[1]!i_dq_close(C$2,A208)</f>
        <v>5171.8433000000005</v>
      </c>
      <c r="D208" s="263">
        <v>1.4690000000000001</v>
      </c>
      <c r="E208" s="263"/>
      <c r="G208" s="49">
        <v>44826</v>
      </c>
      <c r="H208" s="28" t="s">
        <v>1622</v>
      </c>
      <c r="I208" s="140">
        <f>[1]!i_dq_close(I$2,G208)</f>
        <v>0</v>
      </c>
      <c r="J208">
        <v>0.85099999999999998</v>
      </c>
      <c r="DE208" s="49">
        <v>44960</v>
      </c>
      <c r="DF208" s="21" t="s">
        <v>1632</v>
      </c>
      <c r="DG208" s="140">
        <f>[1]!i_dq_close(DG$2,DE208)</f>
        <v>4508.5767999999998</v>
      </c>
      <c r="DH208">
        <v>3.3730000000000002</v>
      </c>
      <c r="DK208" s="49">
        <v>44959</v>
      </c>
      <c r="DL208" s="21" t="s">
        <v>348</v>
      </c>
      <c r="DM208" s="140">
        <f>[1]!i_dq_close(DM$2,DK208)</f>
        <v>4545.3834999999999</v>
      </c>
      <c r="DN208">
        <v>3.1743000000000001</v>
      </c>
      <c r="DQ208" s="49">
        <v>44957</v>
      </c>
      <c r="DR208" s="21" t="s">
        <v>1626</v>
      </c>
      <c r="DS208" s="140">
        <f>[1]!i_dq_close(DS$2,DQ208)</f>
        <v>409.28320000000002</v>
      </c>
      <c r="DT208">
        <v>1.9944999999999999</v>
      </c>
      <c r="DW208" s="49">
        <v>44946</v>
      </c>
      <c r="DX208" s="21" t="s">
        <v>1626</v>
      </c>
      <c r="DY208" s="140">
        <f>[1]!i_dq_close(DY$2,DW208)</f>
        <v>22044.65</v>
      </c>
      <c r="DZ208">
        <v>2.4279999999999999</v>
      </c>
      <c r="EC208" s="49">
        <v>44918</v>
      </c>
      <c r="ED208" s="21" t="s">
        <v>1624</v>
      </c>
      <c r="EE208" s="140">
        <f>[1]!i_dq_close(EE$2,EC208)</f>
        <v>4149.107</v>
      </c>
      <c r="EF208">
        <v>1.44</v>
      </c>
      <c r="EI208" s="49">
        <v>44897</v>
      </c>
      <c r="EJ208" s="21" t="s">
        <v>1624</v>
      </c>
      <c r="EK208" s="140">
        <f>[1]!i_dq_close(EK$2,EI208)</f>
        <v>18675.349999999999</v>
      </c>
      <c r="EL208">
        <v>1.8839999999999999</v>
      </c>
      <c r="EO208" s="49">
        <v>44868</v>
      </c>
      <c r="EP208" s="28" t="s">
        <v>1630</v>
      </c>
      <c r="EQ208" s="140">
        <f>[1]!i_dq_close(EQ$2,EO208)</f>
        <v>4044.2130000000002</v>
      </c>
      <c r="ER208">
        <v>1.042</v>
      </c>
      <c r="EU208" s="49">
        <v>44860</v>
      </c>
      <c r="EV208" s="28" t="s">
        <v>1621</v>
      </c>
      <c r="EW208" s="140">
        <f>[1]!i_dq_close(EW$2,EU208)</f>
        <v>4047.0933</v>
      </c>
      <c r="EX208">
        <v>0.96340000000000003</v>
      </c>
      <c r="FA208" s="49">
        <v>44858</v>
      </c>
      <c r="FB208" s="28" t="s">
        <v>1621</v>
      </c>
      <c r="FC208" s="140">
        <f>[1]!i_dq_close(FC$2,FA208)</f>
        <v>4014.5981000000002</v>
      </c>
      <c r="FD208">
        <v>0.88100000000000001</v>
      </c>
      <c r="FG208" s="49">
        <v>44853</v>
      </c>
      <c r="FH208" s="28" t="s">
        <v>1621</v>
      </c>
      <c r="FI208" s="140">
        <f>[1]!i_dq_close(FI$2,FG208)</f>
        <v>4144.9251000000004</v>
      </c>
      <c r="FJ208">
        <v>0.99870000000000003</v>
      </c>
      <c r="FM208" s="49">
        <v>44851</v>
      </c>
      <c r="FN208" s="28" t="s">
        <v>1621</v>
      </c>
      <c r="FO208" s="140">
        <f>[1]!i_dq_close(FO$2,FM208)</f>
        <v>4209.5830999999998</v>
      </c>
      <c r="FP208">
        <v>1.2954000000000001</v>
      </c>
      <c r="FS208" s="49">
        <v>44845</v>
      </c>
      <c r="FT208" s="28" t="s">
        <v>1621</v>
      </c>
      <c r="FU208" s="140">
        <f>[1]!i_dq_close(FU$2,FS208)</f>
        <v>402.37360000000001</v>
      </c>
      <c r="FV208">
        <v>1.3320000000000001</v>
      </c>
      <c r="FY208" s="49">
        <v>44802</v>
      </c>
      <c r="FZ208" s="28" t="s">
        <v>1633</v>
      </c>
      <c r="GA208" s="140">
        <f>[1]!i_dq_close(GA$2,FY208)</f>
        <v>4460.4615999999996</v>
      </c>
      <c r="GB208">
        <v>1.4497</v>
      </c>
      <c r="GE208" s="49">
        <v>44802</v>
      </c>
      <c r="GF208" s="28" t="s">
        <v>1633</v>
      </c>
      <c r="GG208" s="140">
        <f>[1]!i_dq_close(GG$2,GE208)</f>
        <v>2996.2402999999999</v>
      </c>
      <c r="GH208">
        <v>0.93289999999999995</v>
      </c>
      <c r="GK208" s="49">
        <v>44781</v>
      </c>
      <c r="GL208" s="28" t="s">
        <v>1633</v>
      </c>
      <c r="GM208" s="140">
        <f>[1]!i_dq_close(GM$2,GK208)</f>
        <v>4510.4988999999996</v>
      </c>
      <c r="GN208">
        <v>5.375</v>
      </c>
      <c r="GQ208" s="49">
        <v>44767</v>
      </c>
      <c r="GR208" s="67" t="s">
        <v>639</v>
      </c>
      <c r="GS208" s="140">
        <f>[1]!i_dq_close(GS$2,GQ208)</f>
        <v>20562.939999999999</v>
      </c>
      <c r="GT208">
        <v>0.99680000000000002</v>
      </c>
      <c r="GV208"/>
      <c r="GW208" s="49">
        <v>44767</v>
      </c>
      <c r="GX208" s="21" t="s">
        <v>639</v>
      </c>
      <c r="GY208" s="140">
        <f>[1]!i_dq_close(GY$2,GW208)</f>
        <v>4546.8293000000003</v>
      </c>
      <c r="GZ208">
        <v>2.3000400000000001</v>
      </c>
      <c r="HC208" s="49">
        <v>44756</v>
      </c>
      <c r="HD208" s="21" t="s">
        <v>639</v>
      </c>
      <c r="HE208" s="140">
        <f>[1]!i_dq_close(HE$2,HC208)</f>
        <v>4648.7920999999997</v>
      </c>
      <c r="HF208">
        <v>6.0910000000000002</v>
      </c>
      <c r="HI208" s="49">
        <v>44732</v>
      </c>
      <c r="HJ208" s="141" t="s">
        <v>571</v>
      </c>
      <c r="HK208" s="140">
        <f>[1]!i_dq_close(HK$2,HI208)</f>
        <v>21163.91</v>
      </c>
      <c r="HL208">
        <v>1.018</v>
      </c>
      <c r="HO208" s="49">
        <v>44676</v>
      </c>
      <c r="HP208" s="67" t="s">
        <v>351</v>
      </c>
      <c r="HQ208" s="140">
        <f>[1]!i_dq_close(HQ$2,HO208)</f>
        <v>4069.8868000000002</v>
      </c>
      <c r="HR208">
        <v>1.252</v>
      </c>
      <c r="HS208" s="33"/>
      <c r="HU208" s="49"/>
      <c r="HV208" s="67"/>
      <c r="HW208" s="140"/>
      <c r="HY208" s="33"/>
      <c r="IA208" s="49"/>
      <c r="IB208" s="67"/>
      <c r="IC208" s="140"/>
      <c r="IE208" s="33"/>
      <c r="IG208" s="49"/>
      <c r="IH208" s="67"/>
      <c r="II208" s="140"/>
      <c r="IK208" s="33"/>
      <c r="IM208" s="49"/>
      <c r="IN208" s="67"/>
      <c r="IO208" s="140"/>
      <c r="IQ208" s="33"/>
      <c r="IS208" s="49"/>
      <c r="IT208" s="67"/>
      <c r="IU208" s="140"/>
      <c r="IW208" s="33"/>
      <c r="IY208" s="49"/>
      <c r="IZ208" s="67"/>
      <c r="JA208" s="140"/>
      <c r="JC208" s="33"/>
      <c r="JE208" s="49"/>
      <c r="JF208" s="67"/>
      <c r="JG208" s="140"/>
      <c r="JI208" s="33"/>
    </row>
    <row r="209" spans="1:269">
      <c r="A209" s="52">
        <v>44166</v>
      </c>
      <c r="B209" s="51" t="s">
        <v>336</v>
      </c>
      <c r="C209" s="262">
        <f>[1]!i_dq_close(C$2,A209)</f>
        <v>5277.4705999999996</v>
      </c>
      <c r="D209" s="263">
        <v>1.4810000000000001</v>
      </c>
      <c r="E209" s="263"/>
      <c r="G209" s="49">
        <v>44827</v>
      </c>
      <c r="H209" s="28" t="s">
        <v>1622</v>
      </c>
      <c r="I209" s="140">
        <f>[1]!i_dq_close(I$2,G209)</f>
        <v>0</v>
      </c>
      <c r="J209">
        <v>0.85</v>
      </c>
      <c r="DE209" s="49">
        <v>44963</v>
      </c>
      <c r="DF209" s="21" t="s">
        <v>1632</v>
      </c>
      <c r="DG209" s="140">
        <f>[1]!i_dq_close(DG$2,DE209)</f>
        <v>4456.7232000000004</v>
      </c>
      <c r="DH209">
        <v>3.3540000000000001</v>
      </c>
      <c r="DK209" s="49">
        <v>44960</v>
      </c>
      <c r="DL209" s="21" t="s">
        <v>1632</v>
      </c>
      <c r="DM209" s="140">
        <f>[1]!i_dq_close(DM$2,DK209)</f>
        <v>4508.5767999999998</v>
      </c>
      <c r="DN209">
        <v>3.2519</v>
      </c>
      <c r="DQ209" s="49">
        <v>44958</v>
      </c>
      <c r="DR209" s="21" t="s">
        <v>348</v>
      </c>
      <c r="DS209" s="140">
        <f>[1]!i_dq_close(DS$2,DQ209)</f>
        <v>411.66210000000001</v>
      </c>
      <c r="DT209">
        <v>2.0196999999999998</v>
      </c>
      <c r="DW209" s="49">
        <v>44956</v>
      </c>
      <c r="DX209" s="21" t="s">
        <v>1626</v>
      </c>
      <c r="DY209" s="140">
        <f>[1]!i_dq_close(DY$2,DW209)</f>
        <v>22069.73</v>
      </c>
      <c r="DZ209">
        <v>2.367</v>
      </c>
      <c r="EC209" s="49">
        <v>44921</v>
      </c>
      <c r="ED209" s="21" t="s">
        <v>1624</v>
      </c>
      <c r="EE209" s="140">
        <f>[1]!i_dq_close(EE$2,EC209)</f>
        <v>4176.0355</v>
      </c>
      <c r="EF209">
        <v>1.45</v>
      </c>
      <c r="EI209" s="49">
        <v>44900</v>
      </c>
      <c r="EJ209" s="21" t="s">
        <v>1624</v>
      </c>
      <c r="EK209" s="140">
        <f>[1]!i_dq_close(EK$2,EI209)</f>
        <v>19518.29</v>
      </c>
      <c r="EL209">
        <v>1.9419999999999999</v>
      </c>
      <c r="EO209" s="49">
        <v>44869</v>
      </c>
      <c r="EP209" s="28" t="s">
        <v>1630</v>
      </c>
      <c r="EQ209" s="140">
        <f>[1]!i_dq_close(EQ$2,EO209)</f>
        <v>4165.8909000000003</v>
      </c>
      <c r="ER209">
        <v>1.0640000000000001</v>
      </c>
      <c r="EU209" s="49">
        <v>44861</v>
      </c>
      <c r="EV209" s="28" t="s">
        <v>1621</v>
      </c>
      <c r="EW209" s="140">
        <f>[1]!i_dq_close(EW$2,EU209)</f>
        <v>4024.5419999999999</v>
      </c>
      <c r="EX209">
        <v>0.95030000000000003</v>
      </c>
      <c r="FA209" s="49">
        <v>44859</v>
      </c>
      <c r="FB209" s="28" t="s">
        <v>1621</v>
      </c>
      <c r="FC209" s="140">
        <f>[1]!i_dq_close(FC$2,FA209)</f>
        <v>4004.9411</v>
      </c>
      <c r="FD209">
        <v>0.88300000000000001</v>
      </c>
      <c r="FG209" s="49">
        <v>44854</v>
      </c>
      <c r="FH209" s="28" t="s">
        <v>1621</v>
      </c>
      <c r="FI209" s="140">
        <f>[1]!i_dq_close(FI$2,FG209)</f>
        <v>4123.0456999999997</v>
      </c>
      <c r="FJ209">
        <v>0.98770000000000002</v>
      </c>
      <c r="FM209" s="49">
        <v>44852</v>
      </c>
      <c r="FN209" s="28" t="s">
        <v>1621</v>
      </c>
      <c r="FO209" s="140">
        <f>[1]!i_dq_close(FO$2,FM209)</f>
        <v>4206.5086000000001</v>
      </c>
      <c r="FP209">
        <v>1.2995000000000001</v>
      </c>
      <c r="FS209" s="49">
        <v>44846</v>
      </c>
      <c r="FT209" s="28" t="s">
        <v>1621</v>
      </c>
      <c r="FU209" s="140">
        <f>[1]!i_dq_close(FU$2,FS209)</f>
        <v>406.83550000000002</v>
      </c>
      <c r="FV209">
        <v>1.3542000000000001</v>
      </c>
      <c r="FY209" s="49">
        <v>44803</v>
      </c>
      <c r="FZ209" s="28" t="s">
        <v>1633</v>
      </c>
      <c r="GA209" s="140">
        <f>[1]!i_dq_close(GA$2,FY209)</f>
        <v>4444.9031999999997</v>
      </c>
      <c r="GB209">
        <v>1.4398</v>
      </c>
      <c r="GE209" s="49">
        <v>44803</v>
      </c>
      <c r="GF209" s="28" t="s">
        <v>1633</v>
      </c>
      <c r="GG209" s="140">
        <f>[1]!i_dq_close(GG$2,GE209)</f>
        <v>2994.5770000000002</v>
      </c>
      <c r="GH209">
        <v>0.93259999999999998</v>
      </c>
      <c r="GK209" s="49">
        <v>44782</v>
      </c>
      <c r="GL209" s="28" t="s">
        <v>1633</v>
      </c>
      <c r="GM209" s="140">
        <f>[1]!i_dq_close(GM$2,GK209)</f>
        <v>4520.4802</v>
      </c>
      <c r="GN209">
        <v>5.375</v>
      </c>
      <c r="GQ209" s="49">
        <v>44768</v>
      </c>
      <c r="GR209" s="67" t="s">
        <v>639</v>
      </c>
      <c r="GS209" s="140">
        <f>[1]!i_dq_close(GS$2,GQ209)</f>
        <v>20905.88</v>
      </c>
      <c r="GT209">
        <v>1.0032000000000001</v>
      </c>
      <c r="GV209"/>
      <c r="GW209" s="49">
        <v>44768</v>
      </c>
      <c r="GX209" s="21" t="s">
        <v>639</v>
      </c>
      <c r="GY209" s="140">
        <f>[1]!i_dq_close(GY$2,GW209)</f>
        <v>4587.6873999999998</v>
      </c>
      <c r="GZ209">
        <v>2.5945</v>
      </c>
      <c r="HC209" s="49">
        <v>44757</v>
      </c>
      <c r="HD209" s="21" t="s">
        <v>639</v>
      </c>
      <c r="HE209" s="140">
        <f>[1]!i_dq_close(HE$2,HC209)</f>
        <v>4569.973</v>
      </c>
      <c r="HF209">
        <v>6.0179999999999998</v>
      </c>
      <c r="HI209" s="49">
        <v>44733</v>
      </c>
      <c r="HJ209" s="141" t="s">
        <v>571</v>
      </c>
      <c r="HK209" s="140">
        <f>[1]!i_dq_close(HK$2,HI209)</f>
        <v>21559.59</v>
      </c>
      <c r="HL209">
        <v>1.0149999999999999</v>
      </c>
      <c r="HO209" s="49">
        <v>44677</v>
      </c>
      <c r="HP209" s="67" t="s">
        <v>351</v>
      </c>
      <c r="HQ209" s="140">
        <f>[1]!i_dq_close(HQ$2,HO209)</f>
        <v>4020.951</v>
      </c>
      <c r="HR209">
        <v>1.2527999999999999</v>
      </c>
      <c r="HS209" s="33"/>
      <c r="HU209" s="49"/>
      <c r="HV209" s="67"/>
      <c r="HW209" s="140"/>
      <c r="HY209" s="33"/>
      <c r="IA209" s="49"/>
      <c r="IB209" s="67"/>
      <c r="IC209" s="140"/>
      <c r="IE209" s="33"/>
      <c r="IG209" s="49"/>
      <c r="IH209" s="67"/>
      <c r="II209" s="140"/>
      <c r="IK209" s="33"/>
      <c r="IM209" s="49"/>
      <c r="IN209" s="67"/>
      <c r="IO209" s="140"/>
      <c r="IQ209" s="33"/>
      <c r="IS209" s="49"/>
      <c r="IT209" s="67"/>
      <c r="IU209" s="140"/>
      <c r="IW209" s="33"/>
      <c r="IY209" s="49"/>
      <c r="IZ209" s="67"/>
      <c r="JA209" s="140"/>
      <c r="JC209" s="33"/>
      <c r="JE209" s="49"/>
      <c r="JF209" s="67"/>
      <c r="JG209" s="140"/>
      <c r="JI209" s="33"/>
    </row>
    <row r="210" spans="1:269">
      <c r="A210" s="52">
        <v>44167</v>
      </c>
      <c r="B210" s="51" t="s">
        <v>336</v>
      </c>
      <c r="C210" s="262">
        <f>[1]!i_dq_close(C$2,A210)</f>
        <v>5279.0927000000001</v>
      </c>
      <c r="D210" s="263">
        <v>1.4790000000000001</v>
      </c>
      <c r="E210" s="263"/>
      <c r="G210" s="49">
        <v>44830</v>
      </c>
      <c r="H210" s="28" t="s">
        <v>1622</v>
      </c>
      <c r="I210" s="140">
        <f>[1]!i_dq_close(I$2,G210)</f>
        <v>0</v>
      </c>
      <c r="J210">
        <v>0.85199999999999998</v>
      </c>
      <c r="DE210" s="49">
        <v>44964</v>
      </c>
      <c r="DF210" s="21" t="s">
        <v>1632</v>
      </c>
      <c r="DG210" s="140">
        <f>[1]!i_dq_close(DG$2,DE210)</f>
        <v>4465.3935000000001</v>
      </c>
      <c r="DH210">
        <v>3.3740000000000001</v>
      </c>
      <c r="DK210" s="49">
        <v>44963</v>
      </c>
      <c r="DL210" s="21" t="s">
        <v>1632</v>
      </c>
      <c r="DM210" s="140">
        <f>[1]!i_dq_close(DM$2,DK210)</f>
        <v>4456.7232000000004</v>
      </c>
      <c r="DN210">
        <v>3.2309000000000001</v>
      </c>
      <c r="DQ210" s="49">
        <v>44959</v>
      </c>
      <c r="DR210" s="21" t="s">
        <v>1632</v>
      </c>
      <c r="DS210" s="140">
        <f>[1]!i_dq_close(DS$2,DQ210)</f>
        <v>412.34359999999998</v>
      </c>
      <c r="DT210">
        <v>2.0272000000000001</v>
      </c>
      <c r="DW210" s="49">
        <v>44957</v>
      </c>
      <c r="DX210" s="21" t="s">
        <v>1626</v>
      </c>
      <c r="DY210" s="140">
        <f>[1]!i_dq_close(DY$2,DW210)</f>
        <v>21842.33</v>
      </c>
      <c r="DZ210">
        <v>2.3460000000000001</v>
      </c>
      <c r="EC210" s="49">
        <v>44922</v>
      </c>
      <c r="ED210" s="21" t="s">
        <v>1624</v>
      </c>
      <c r="EE210" s="140">
        <f>[1]!i_dq_close(EE$2,EC210)</f>
        <v>4219.6733999999997</v>
      </c>
      <c r="EF210">
        <v>1.46</v>
      </c>
      <c r="EI210" s="49">
        <v>44901</v>
      </c>
      <c r="EJ210" s="21" t="s">
        <v>1624</v>
      </c>
      <c r="EK210" s="140">
        <f>[1]!i_dq_close(EK$2,EI210)</f>
        <v>19441.18</v>
      </c>
      <c r="EL210">
        <v>1.94</v>
      </c>
      <c r="EO210" s="49">
        <v>44872</v>
      </c>
      <c r="EP210" s="28" t="s">
        <v>1630</v>
      </c>
      <c r="EQ210" s="140">
        <f>[1]!i_dq_close(EQ$2,EO210)</f>
        <v>4173.9336999999996</v>
      </c>
      <c r="ER210">
        <v>1.0569999999999999</v>
      </c>
      <c r="EU210" s="49">
        <v>44862</v>
      </c>
      <c r="EV210" s="28" t="s">
        <v>1621</v>
      </c>
      <c r="EW210" s="140">
        <f>[1]!i_dq_close(EW$2,EU210)</f>
        <v>3918.9967999999999</v>
      </c>
      <c r="EX210">
        <v>0.93889999999999996</v>
      </c>
      <c r="FA210" s="49">
        <v>44860</v>
      </c>
      <c r="FB210" s="28" t="s">
        <v>1621</v>
      </c>
      <c r="FC210" s="140">
        <f>[1]!i_dq_close(FC$2,FA210)</f>
        <v>4047.0933</v>
      </c>
      <c r="FD210">
        <v>0.88600000000000001</v>
      </c>
      <c r="FG210" s="49">
        <v>44855</v>
      </c>
      <c r="FH210" s="28" t="s">
        <v>1621</v>
      </c>
      <c r="FI210" s="140">
        <f>[1]!i_dq_close(FI$2,FG210)</f>
        <v>4114.6516000000001</v>
      </c>
      <c r="FJ210">
        <v>0.99219999999999997</v>
      </c>
      <c r="FM210" s="49">
        <v>44853</v>
      </c>
      <c r="FN210" s="28" t="s">
        <v>1621</v>
      </c>
      <c r="FO210" s="140">
        <f>[1]!i_dq_close(FO$2,FM210)</f>
        <v>4144.9251000000004</v>
      </c>
      <c r="FP210">
        <v>1.2948</v>
      </c>
      <c r="FS210" s="49">
        <v>44847</v>
      </c>
      <c r="FT210" s="28" t="s">
        <v>1621</v>
      </c>
      <c r="FU210" s="140">
        <f>[1]!i_dq_close(FU$2,FS210)</f>
        <v>407.68740000000003</v>
      </c>
      <c r="FV210">
        <v>1.3631</v>
      </c>
      <c r="FY210" s="49">
        <v>44804</v>
      </c>
      <c r="FZ210" s="28" t="s">
        <v>1633</v>
      </c>
      <c r="GA210" s="140">
        <f>[1]!i_dq_close(GA$2,FY210)</f>
        <v>4424.2089999999998</v>
      </c>
      <c r="GB210">
        <v>1.4353</v>
      </c>
      <c r="GE210" s="49">
        <v>44804</v>
      </c>
      <c r="GF210" s="28" t="s">
        <v>1633</v>
      </c>
      <c r="GG210" s="140">
        <f>[1]!i_dq_close(GG$2,GE210)</f>
        <v>2995.5428000000002</v>
      </c>
      <c r="GH210">
        <v>0.92710000000000004</v>
      </c>
      <c r="GK210" s="49">
        <v>44783</v>
      </c>
      <c r="GL210" s="28" t="s">
        <v>1633</v>
      </c>
      <c r="GM210" s="140">
        <f>[1]!i_dq_close(GM$2,GK210)</f>
        <v>4479.0361000000003</v>
      </c>
      <c r="GN210">
        <v>5.3449999999999998</v>
      </c>
      <c r="GQ210" s="49">
        <v>44769</v>
      </c>
      <c r="GR210" s="67" t="s">
        <v>639</v>
      </c>
      <c r="GS210" s="140">
        <f>[1]!i_dq_close(GS$2,GQ210)</f>
        <v>20670.04</v>
      </c>
      <c r="GT210">
        <v>0.99850000000000005</v>
      </c>
      <c r="GV210"/>
      <c r="GW210" s="49">
        <v>44769</v>
      </c>
      <c r="GX210" s="21" t="s">
        <v>639</v>
      </c>
      <c r="GY210" s="140">
        <f>[1]!i_dq_close(GY$2,GW210)</f>
        <v>4574.9247999999998</v>
      </c>
      <c r="GZ210">
        <v>2.6166999999999998</v>
      </c>
      <c r="HC210" s="49">
        <v>44760</v>
      </c>
      <c r="HD210" s="21" t="s">
        <v>639</v>
      </c>
      <c r="HE210" s="140">
        <f>[1]!i_dq_close(HE$2,HC210)</f>
        <v>4626.5011999999997</v>
      </c>
      <c r="HF210">
        <v>6.0529999999999999</v>
      </c>
      <c r="HI210" s="49">
        <v>44734</v>
      </c>
      <c r="HJ210" s="141" t="s">
        <v>571</v>
      </c>
      <c r="HK210" s="140">
        <f>[1]!i_dq_close(HK$2,HI210)</f>
        <v>21008.34</v>
      </c>
      <c r="HL210">
        <v>1.0009999999999999</v>
      </c>
      <c r="HO210" s="49">
        <v>44678</v>
      </c>
      <c r="HP210" s="67" t="s">
        <v>351</v>
      </c>
      <c r="HQ210" s="140">
        <f>[1]!i_dq_close(HQ$2,HO210)</f>
        <v>4147.8602000000001</v>
      </c>
      <c r="HR210">
        <v>1.2653000000000001</v>
      </c>
      <c r="HS210" s="33"/>
      <c r="HU210" s="49"/>
      <c r="HV210" s="67"/>
      <c r="HW210" s="140"/>
      <c r="HY210" s="33"/>
      <c r="IA210" s="49"/>
      <c r="IB210" s="67"/>
      <c r="IC210" s="140"/>
      <c r="IE210" s="33"/>
      <c r="IG210" s="49"/>
      <c r="IH210" s="67"/>
      <c r="II210" s="140"/>
      <c r="IK210" s="33"/>
      <c r="IM210" s="49"/>
      <c r="IN210" s="67"/>
      <c r="IO210" s="140"/>
      <c r="IQ210" s="33"/>
      <c r="IS210" s="49"/>
      <c r="IT210" s="67"/>
      <c r="IU210" s="140"/>
      <c r="IW210" s="33"/>
      <c r="IY210" s="49"/>
      <c r="IZ210" s="67"/>
      <c r="JA210" s="140"/>
      <c r="JC210" s="33"/>
      <c r="JE210" s="49"/>
      <c r="JF210" s="67"/>
      <c r="JG210" s="140"/>
      <c r="JI210" s="33"/>
    </row>
    <row r="211" spans="1:269">
      <c r="A211" s="52">
        <v>44168</v>
      </c>
      <c r="B211" s="51" t="s">
        <v>336</v>
      </c>
      <c r="C211" s="262">
        <f>[1]!i_dq_close(C$2,A211)</f>
        <v>5272.1324999999997</v>
      </c>
      <c r="D211" s="263">
        <v>1.4790000000000001</v>
      </c>
      <c r="E211" s="266"/>
      <c r="G211" s="49">
        <v>44831</v>
      </c>
      <c r="H211" s="28" t="s">
        <v>1622</v>
      </c>
      <c r="I211" s="140">
        <f>[1]!i_dq_close(I$2,G211)</f>
        <v>0</v>
      </c>
      <c r="J211">
        <v>0.85799999999999998</v>
      </c>
      <c r="DE211" s="49">
        <v>44965</v>
      </c>
      <c r="DF211" s="21" t="s">
        <v>1632</v>
      </c>
      <c r="DG211" s="140">
        <f>[1]!i_dq_close(DG$2,DE211)</f>
        <v>4441.8236999999999</v>
      </c>
      <c r="DH211">
        <v>3.3660000000000001</v>
      </c>
      <c r="DK211" s="49">
        <v>44964</v>
      </c>
      <c r="DL211" s="21" t="s">
        <v>1632</v>
      </c>
      <c r="DM211" s="140">
        <f>[1]!i_dq_close(DM$2,DK211)</f>
        <v>4465.3935000000001</v>
      </c>
      <c r="DN211">
        <v>3.2564000000000002</v>
      </c>
      <c r="DQ211" s="49">
        <v>44960</v>
      </c>
      <c r="DR211" s="21" t="s">
        <v>1632</v>
      </c>
      <c r="DS211" s="140">
        <f>[1]!i_dq_close(DS$2,DQ211)</f>
        <v>410.87279999999998</v>
      </c>
      <c r="DT211">
        <v>2.0282</v>
      </c>
      <c r="DW211" s="49">
        <v>44958</v>
      </c>
      <c r="DX211" s="21" t="s">
        <v>348</v>
      </c>
      <c r="DY211" s="140">
        <f>[1]!i_dq_close(DY$2,DW211)</f>
        <v>22072.18</v>
      </c>
      <c r="DZ211">
        <v>2.359</v>
      </c>
      <c r="EC211" s="49">
        <v>44923</v>
      </c>
      <c r="ED211" s="21" t="s">
        <v>1624</v>
      </c>
      <c r="EE211" s="140">
        <f>[1]!i_dq_close(EE$2,EC211)</f>
        <v>4201.9503000000004</v>
      </c>
      <c r="EF211">
        <v>1.468</v>
      </c>
      <c r="EI211" s="49">
        <v>44902</v>
      </c>
      <c r="EJ211" s="21" t="s">
        <v>1624</v>
      </c>
      <c r="EK211" s="140">
        <f>[1]!i_dq_close(EK$2,EI211)</f>
        <v>18814.82</v>
      </c>
      <c r="EL211">
        <v>1.889</v>
      </c>
      <c r="EO211" s="49">
        <v>44873</v>
      </c>
      <c r="EP211" s="28" t="s">
        <v>1630</v>
      </c>
      <c r="EQ211" s="140">
        <f>[1]!i_dq_close(EQ$2,EO211)</f>
        <v>4151.4648999999999</v>
      </c>
      <c r="ER211">
        <v>1.042</v>
      </c>
      <c r="EU211" s="49">
        <v>44865</v>
      </c>
      <c r="EV211" s="28" t="s">
        <v>1621</v>
      </c>
      <c r="EW211" s="140">
        <f>[1]!i_dq_close(EW$2,EU211)</f>
        <v>3896.8741</v>
      </c>
      <c r="EX211">
        <v>0.9415</v>
      </c>
      <c r="FA211" s="49">
        <v>44861</v>
      </c>
      <c r="FB211" s="28" t="s">
        <v>1621</v>
      </c>
      <c r="FC211" s="140">
        <f>[1]!i_dq_close(FC$2,FA211)</f>
        <v>4024.5419999999999</v>
      </c>
      <c r="FD211">
        <v>0.88700000000000001</v>
      </c>
      <c r="FG211" s="49">
        <v>44858</v>
      </c>
      <c r="FH211" s="28" t="s">
        <v>1621</v>
      </c>
      <c r="FI211" s="140">
        <f>[1]!i_dq_close(FI$2,FG211)</f>
        <v>4014.5981000000002</v>
      </c>
      <c r="FJ211">
        <v>0.98429999999999995</v>
      </c>
      <c r="FM211" s="49">
        <v>44854</v>
      </c>
      <c r="FN211" s="28" t="s">
        <v>1621</v>
      </c>
      <c r="FO211" s="140">
        <f>[1]!i_dq_close(FO$2,FM211)</f>
        <v>4123.0456999999997</v>
      </c>
      <c r="FP211">
        <v>1.2902</v>
      </c>
      <c r="FS211" s="49">
        <v>44848</v>
      </c>
      <c r="FT211" s="28" t="s">
        <v>1621</v>
      </c>
      <c r="FU211" s="140">
        <f>[1]!i_dq_close(FU$2,FS211)</f>
        <v>411.07569999999998</v>
      </c>
      <c r="FV211">
        <v>1.3633999999999999</v>
      </c>
      <c r="FY211" s="49">
        <v>44805</v>
      </c>
      <c r="FZ211" s="28" t="s">
        <v>1634</v>
      </c>
      <c r="GA211" s="140">
        <f>[1]!i_dq_close(GA$2,FY211)</f>
        <v>4390.4089999999997</v>
      </c>
      <c r="GB211">
        <v>1.4343999999999999</v>
      </c>
      <c r="GE211" s="49">
        <v>44805</v>
      </c>
      <c r="GF211" s="28" t="s">
        <v>357</v>
      </c>
      <c r="GG211" s="140">
        <f>[1]!i_dq_close(GG$2,GE211)</f>
        <v>2988.4083000000001</v>
      </c>
      <c r="GH211">
        <v>0.92649999999999999</v>
      </c>
      <c r="GK211" s="49">
        <v>44784</v>
      </c>
      <c r="GL211" s="28" t="s">
        <v>1633</v>
      </c>
      <c r="GM211" s="140">
        <f>[1]!i_dq_close(GM$2,GK211)</f>
        <v>4568.3040000000001</v>
      </c>
      <c r="GN211">
        <v>5.3689999999999998</v>
      </c>
      <c r="GQ211" s="49">
        <v>44770</v>
      </c>
      <c r="GR211" s="67" t="s">
        <v>639</v>
      </c>
      <c r="GS211" s="140">
        <f>[1]!i_dq_close(GS$2,GQ211)</f>
        <v>20622.68</v>
      </c>
      <c r="GT211">
        <v>1.0061</v>
      </c>
      <c r="GV211"/>
      <c r="GW211" s="49">
        <v>44770</v>
      </c>
      <c r="GX211" s="21" t="s">
        <v>639</v>
      </c>
      <c r="GY211" s="140">
        <f>[1]!i_dq_close(GY$2,GW211)</f>
        <v>4578.2821999999996</v>
      </c>
      <c r="GZ211">
        <v>2.6198999999999999</v>
      </c>
      <c r="HC211" s="49">
        <v>44761</v>
      </c>
      <c r="HD211" s="21" t="s">
        <v>639</v>
      </c>
      <c r="HE211" s="140">
        <f>[1]!i_dq_close(HE$2,HC211)</f>
        <v>4611.6931000000004</v>
      </c>
      <c r="HF211">
        <v>5.9939999999999998</v>
      </c>
      <c r="HI211" s="49">
        <v>44735</v>
      </c>
      <c r="HJ211" s="141" t="s">
        <v>571</v>
      </c>
      <c r="HK211" s="140">
        <f>[1]!i_dq_close(HK$2,HI211)</f>
        <v>21273.87</v>
      </c>
      <c r="HL211">
        <v>0.99299999999999999</v>
      </c>
      <c r="HO211" s="49">
        <v>44679</v>
      </c>
      <c r="HP211" s="67" t="s">
        <v>351</v>
      </c>
      <c r="HQ211" s="140">
        <f>[1]!i_dq_close(HQ$2,HO211)</f>
        <v>4165.6907000000001</v>
      </c>
      <c r="HR211">
        <v>1.2708999999999999</v>
      </c>
      <c r="HS211" s="33"/>
      <c r="HU211" s="49"/>
      <c r="HV211" s="67"/>
      <c r="HW211" s="140"/>
      <c r="HY211" s="33"/>
      <c r="IA211" s="49"/>
      <c r="IB211" s="67"/>
      <c r="IC211" s="140"/>
      <c r="IE211" s="33"/>
      <c r="IG211" s="49"/>
      <c r="IH211" s="67"/>
      <c r="II211" s="140"/>
      <c r="IK211" s="33"/>
      <c r="IM211" s="49"/>
      <c r="IN211" s="67"/>
      <c r="IO211" s="140"/>
      <c r="IQ211" s="33"/>
      <c r="IS211" s="49"/>
      <c r="IT211" s="67"/>
      <c r="IU211" s="140"/>
      <c r="IW211" s="33"/>
      <c r="IY211" s="49"/>
      <c r="IZ211" s="67"/>
      <c r="JA211" s="140"/>
      <c r="JC211" s="33"/>
      <c r="JE211" s="49"/>
      <c r="JF211" s="67"/>
      <c r="JG211" s="140"/>
      <c r="JI211" s="33"/>
    </row>
    <row r="212" spans="1:269">
      <c r="A212" s="52">
        <v>44169</v>
      </c>
      <c r="B212" s="51" t="s">
        <v>336</v>
      </c>
      <c r="C212" s="262">
        <f>[1]!i_dq_close(C$2,A212)</f>
        <v>5283.7479000000003</v>
      </c>
      <c r="D212" s="266">
        <v>1.484</v>
      </c>
      <c r="E212" s="266"/>
      <c r="G212" s="49">
        <v>44832</v>
      </c>
      <c r="H212" s="28" t="s">
        <v>1622</v>
      </c>
      <c r="I212" s="140">
        <f>[1]!i_dq_close(I$2,G212)</f>
        <v>0</v>
      </c>
      <c r="J212">
        <v>0.85699999999999998</v>
      </c>
      <c r="DE212" s="49">
        <v>44966</v>
      </c>
      <c r="DF212" s="21" t="s">
        <v>1632</v>
      </c>
      <c r="DG212" s="140">
        <f>[1]!i_dq_close(DG$2,DE212)</f>
        <v>4501.8388000000004</v>
      </c>
      <c r="DH212">
        <v>3.4049999999999998</v>
      </c>
      <c r="DK212" s="49">
        <v>44965</v>
      </c>
      <c r="DL212" s="21" t="s">
        <v>1632</v>
      </c>
      <c r="DM212" s="140">
        <f>[1]!i_dq_close(DM$2,DK212)</f>
        <v>4441.8236999999999</v>
      </c>
      <c r="DN212">
        <v>3.2467999999999999</v>
      </c>
      <c r="DQ212" s="49">
        <v>44963</v>
      </c>
      <c r="DR212" s="21" t="s">
        <v>1632</v>
      </c>
      <c r="DS212" s="140">
        <f>[1]!i_dq_close(DS$2,DQ212)</f>
        <v>407.38040000000001</v>
      </c>
      <c r="DT212">
        <v>2.0099999999999998</v>
      </c>
      <c r="DW212" s="49">
        <v>44959</v>
      </c>
      <c r="DX212" s="21" t="s">
        <v>1632</v>
      </c>
      <c r="DY212" s="140">
        <f>[1]!i_dq_close(DY$2,DW212)</f>
        <v>21958.36</v>
      </c>
      <c r="DZ212">
        <v>2.3610000000000002</v>
      </c>
      <c r="EC212" s="49">
        <v>44924</v>
      </c>
      <c r="ED212" s="21" t="s">
        <v>1624</v>
      </c>
      <c r="EE212" s="140">
        <f>[1]!i_dq_close(EE$2,EC212)</f>
        <v>4189.3071</v>
      </c>
      <c r="EF212">
        <v>1.4730000000000001</v>
      </c>
      <c r="EI212" s="49">
        <v>44903</v>
      </c>
      <c r="EJ212" s="21" t="s">
        <v>1624</v>
      </c>
      <c r="EK212" s="140">
        <f>[1]!i_dq_close(EK$2,EI212)</f>
        <v>19450.23</v>
      </c>
      <c r="EL212">
        <v>1.9179999999999999</v>
      </c>
      <c r="EO212" s="49">
        <v>44874</v>
      </c>
      <c r="EP212" s="28" t="s">
        <v>1630</v>
      </c>
      <c r="EQ212" s="140">
        <f>[1]!i_dq_close(EQ$2,EO212)</f>
        <v>4120.4669999999996</v>
      </c>
      <c r="ER212">
        <v>1.0389999999999999</v>
      </c>
      <c r="EU212" s="49">
        <v>44866</v>
      </c>
      <c r="EV212" s="28" t="s">
        <v>342</v>
      </c>
      <c r="EW212" s="140">
        <f>[1]!i_dq_close(EW$2,EU212)</f>
        <v>4023.1237999999998</v>
      </c>
      <c r="EX212">
        <v>0.93959999999999999</v>
      </c>
      <c r="FA212" s="49">
        <v>44862</v>
      </c>
      <c r="FB212" s="28" t="s">
        <v>1621</v>
      </c>
      <c r="FC212" s="140">
        <f>[1]!i_dq_close(FC$2,FA212)</f>
        <v>3918.9967999999999</v>
      </c>
      <c r="FD212">
        <v>0.88400000000000001</v>
      </c>
      <c r="FG212" s="49">
        <v>44859</v>
      </c>
      <c r="FH212" s="28" t="s">
        <v>1621</v>
      </c>
      <c r="FI212" s="140">
        <f>[1]!i_dq_close(FI$2,FG212)</f>
        <v>4004.9411</v>
      </c>
      <c r="FJ212">
        <v>0.99429999999999996</v>
      </c>
      <c r="FM212" s="49">
        <v>44855</v>
      </c>
      <c r="FN212" s="28" t="s">
        <v>1621</v>
      </c>
      <c r="FO212" s="140">
        <f>[1]!i_dq_close(FO$2,FM212)</f>
        <v>4114.6516000000001</v>
      </c>
      <c r="FP212">
        <v>1.284</v>
      </c>
      <c r="FS212" s="49">
        <v>44851</v>
      </c>
      <c r="FT212" s="28" t="s">
        <v>1621</v>
      </c>
      <c r="FU212" s="140">
        <f>[1]!i_dq_close(FU$2,FS212)</f>
        <v>410.97430000000003</v>
      </c>
      <c r="FV212">
        <v>1.3543000000000001</v>
      </c>
      <c r="FY212" s="49">
        <v>44806</v>
      </c>
      <c r="FZ212" s="28" t="s">
        <v>1634</v>
      </c>
      <c r="GA212" s="140">
        <f>[1]!i_dq_close(GA$2,FY212)</f>
        <v>4378.0162</v>
      </c>
      <c r="GB212">
        <v>1.4326000000000001</v>
      </c>
      <c r="GE212" s="49">
        <v>44806</v>
      </c>
      <c r="GF212" s="28" t="s">
        <v>1634</v>
      </c>
      <c r="GG212" s="140">
        <f>[1]!i_dq_close(GG$2,GE212)</f>
        <v>2984.6406999999999</v>
      </c>
      <c r="GH212">
        <v>0.92779999999999996</v>
      </c>
      <c r="GK212" s="49">
        <v>44785</v>
      </c>
      <c r="GL212" s="28" t="s">
        <v>1633</v>
      </c>
      <c r="GM212" s="140">
        <f>[1]!i_dq_close(GM$2,GK212)</f>
        <v>4563.0582000000004</v>
      </c>
      <c r="GN212">
        <v>5.343</v>
      </c>
      <c r="GQ212" s="49">
        <v>44771</v>
      </c>
      <c r="GR212" s="67" t="s">
        <v>639</v>
      </c>
      <c r="GS212" s="140">
        <f>[1]!i_dq_close(GS$2,GQ212)</f>
        <v>20156.509999999998</v>
      </c>
      <c r="GT212">
        <v>0.98780000000000001</v>
      </c>
      <c r="GV212"/>
      <c r="GW212" s="49">
        <v>44771</v>
      </c>
      <c r="GX212" s="21" t="s">
        <v>639</v>
      </c>
      <c r="GY212" s="140">
        <f>[1]!i_dq_close(GY$2,GW212)</f>
        <v>4523.3149000000003</v>
      </c>
      <c r="GZ212">
        <v>2.6414</v>
      </c>
      <c r="HC212" s="49">
        <v>44762</v>
      </c>
      <c r="HD212" s="21" t="s">
        <v>639</v>
      </c>
      <c r="HE212" s="140">
        <f>[1]!i_dq_close(HE$2,HC212)</f>
        <v>4636.8489</v>
      </c>
      <c r="HF212">
        <v>6.085</v>
      </c>
      <c r="HI212" s="49">
        <v>44736</v>
      </c>
      <c r="HJ212" s="141" t="s">
        <v>571</v>
      </c>
      <c r="HK212" s="140">
        <f>[1]!i_dq_close(HK$2,HI212)</f>
        <v>21719.06</v>
      </c>
      <c r="HL212">
        <v>1.0009999999999999</v>
      </c>
      <c r="HO212" s="49">
        <v>44680</v>
      </c>
      <c r="HP212" s="67" t="s">
        <v>351</v>
      </c>
      <c r="HQ212" s="140">
        <f>[1]!i_dq_close(HQ$2,HO212)</f>
        <v>4280.2806</v>
      </c>
      <c r="HR212">
        <v>1.2777000000000001</v>
      </c>
      <c r="HS212" s="33"/>
      <c r="HU212" s="49"/>
      <c r="HV212" s="67"/>
      <c r="HW212" s="140"/>
      <c r="HY212" s="33"/>
      <c r="IA212" s="49"/>
      <c r="IB212" s="67"/>
      <c r="IC212" s="140"/>
      <c r="IE212" s="33"/>
      <c r="IG212" s="49"/>
      <c r="IH212" s="67"/>
      <c r="II212" s="140"/>
      <c r="IK212" s="33"/>
      <c r="IM212" s="49"/>
      <c r="IN212" s="67"/>
      <c r="IO212" s="140"/>
      <c r="IQ212" s="33"/>
      <c r="IS212" s="49"/>
      <c r="IT212" s="67"/>
      <c r="IU212" s="140"/>
      <c r="IW212" s="33"/>
      <c r="IY212" s="49"/>
      <c r="IZ212" s="67"/>
      <c r="JA212" s="140"/>
      <c r="JC212" s="33"/>
      <c r="JE212" s="49"/>
      <c r="JF212" s="67"/>
      <c r="JG212" s="140"/>
      <c r="JI212" s="33"/>
    </row>
    <row r="213" spans="1:269">
      <c r="A213" s="52">
        <v>44172</v>
      </c>
      <c r="B213" s="51" t="s">
        <v>336</v>
      </c>
      <c r="C213" s="262">
        <f>[1]!i_dq_close(C$2,A213)</f>
        <v>5241.1616000000004</v>
      </c>
      <c r="D213" s="266">
        <v>1.4890000000000001</v>
      </c>
      <c r="E213" s="266"/>
      <c r="G213" s="49">
        <v>44833</v>
      </c>
      <c r="H213" s="28" t="s">
        <v>1622</v>
      </c>
      <c r="I213" s="140">
        <f>[1]!i_dq_close(I$2,G213)</f>
        <v>0</v>
      </c>
      <c r="J213">
        <v>0.85599999999999998</v>
      </c>
      <c r="DE213" s="49">
        <v>44967</v>
      </c>
      <c r="DF213" s="21" t="s">
        <v>1632</v>
      </c>
      <c r="DG213" s="140">
        <f>[1]!i_dq_close(DG$2,DE213)</f>
        <v>4478.2692999999999</v>
      </c>
      <c r="DH213">
        <v>3.3849999999999998</v>
      </c>
      <c r="DK213" s="49">
        <v>44966</v>
      </c>
      <c r="DL213" s="21" t="s">
        <v>1632</v>
      </c>
      <c r="DM213" s="140">
        <f>[1]!i_dq_close(DM$2,DK213)</f>
        <v>4501.8388000000004</v>
      </c>
      <c r="DN213">
        <v>3.3142</v>
      </c>
      <c r="DQ213" s="49">
        <v>44964</v>
      </c>
      <c r="DR213" s="21" t="s">
        <v>1632</v>
      </c>
      <c r="DS213" s="140">
        <f>[1]!i_dq_close(DS$2,DQ213)</f>
        <v>408.29140000000001</v>
      </c>
      <c r="DT213">
        <v>2.0225</v>
      </c>
      <c r="DW213" s="49">
        <v>44960</v>
      </c>
      <c r="DX213" s="21" t="s">
        <v>1632</v>
      </c>
      <c r="DY213" s="140">
        <f>[1]!i_dq_close(DY$2,DW213)</f>
        <v>21660.47</v>
      </c>
      <c r="DZ213">
        <v>2.3119999999999998</v>
      </c>
      <c r="EC213" s="49">
        <v>44925</v>
      </c>
      <c r="ED213" s="21" t="s">
        <v>1624</v>
      </c>
      <c r="EE213" s="140">
        <f>[1]!i_dq_close(EE$2,EC213)</f>
        <v>4202.6813000000002</v>
      </c>
      <c r="EF213">
        <v>1.49</v>
      </c>
      <c r="EI213" s="49">
        <v>44904</v>
      </c>
      <c r="EJ213" s="21" t="s">
        <v>1624</v>
      </c>
      <c r="EK213" s="140">
        <f>[1]!i_dq_close(EK$2,EI213)</f>
        <v>19900.87</v>
      </c>
      <c r="EL213">
        <v>1.952</v>
      </c>
      <c r="EO213" s="49">
        <v>44875</v>
      </c>
      <c r="EP213" s="28" t="s">
        <v>1630</v>
      </c>
      <c r="EQ213" s="140">
        <f>[1]!i_dq_close(EQ$2,EO213)</f>
        <v>4091.6007</v>
      </c>
      <c r="ER213">
        <v>1.0289999999999999</v>
      </c>
      <c r="EU213" s="49">
        <v>44867</v>
      </c>
      <c r="EV213" s="28" t="s">
        <v>1630</v>
      </c>
      <c r="EW213" s="140">
        <f>[1]!i_dq_close(EW$2,EU213)</f>
        <v>4068.8146999999999</v>
      </c>
      <c r="EX213">
        <v>0.93799999999999994</v>
      </c>
      <c r="FA213" s="49">
        <v>44865</v>
      </c>
      <c r="FB213" s="28" t="s">
        <v>1621</v>
      </c>
      <c r="FC213" s="140">
        <f>[1]!i_dq_close(FC$2,FA213)</f>
        <v>3896.8741</v>
      </c>
      <c r="FD213">
        <v>0.88</v>
      </c>
      <c r="FG213" s="49">
        <v>44860</v>
      </c>
      <c r="FH213" s="28" t="s">
        <v>1621</v>
      </c>
      <c r="FI213" s="140">
        <f>[1]!i_dq_close(FI$2,FG213)</f>
        <v>4047.0933</v>
      </c>
      <c r="FJ213">
        <v>0.9899</v>
      </c>
      <c r="FM213" s="49">
        <v>44858</v>
      </c>
      <c r="FN213" s="28" t="s">
        <v>1621</v>
      </c>
      <c r="FO213" s="140">
        <f>[1]!i_dq_close(FO$2,FM213)</f>
        <v>4014.5981000000002</v>
      </c>
      <c r="FP213">
        <v>1.2848999999999999</v>
      </c>
      <c r="FS213" s="49">
        <v>44852</v>
      </c>
      <c r="FT213" s="28" t="s">
        <v>1621</v>
      </c>
      <c r="FU213" s="140">
        <f>[1]!i_dq_close(FU$2,FS213)</f>
        <v>410.84199999999998</v>
      </c>
      <c r="FV213">
        <v>1.3654999999999999</v>
      </c>
      <c r="FY213" s="49">
        <v>44809</v>
      </c>
      <c r="FZ213" s="28" t="s">
        <v>1634</v>
      </c>
      <c r="GA213" s="140">
        <f>[1]!i_dq_close(GA$2,FY213)</f>
        <v>4377.2466999999997</v>
      </c>
      <c r="GB213">
        <v>1.4415</v>
      </c>
      <c r="GE213" s="49">
        <v>44809</v>
      </c>
      <c r="GF213" s="28" t="s">
        <v>1634</v>
      </c>
      <c r="GG213" s="140">
        <f>[1]!i_dq_close(GG$2,GE213)</f>
        <v>2983.7211000000002</v>
      </c>
      <c r="GH213">
        <v>0.93130000000000002</v>
      </c>
      <c r="GK213" s="49">
        <v>44788</v>
      </c>
      <c r="GL213" s="28" t="s">
        <v>1633</v>
      </c>
      <c r="GM213" s="140">
        <f>[1]!i_dq_close(GM$2,GK213)</f>
        <v>4562.5023000000001</v>
      </c>
      <c r="GN213">
        <v>5.3540000000000001</v>
      </c>
      <c r="GQ213" s="49">
        <v>44774</v>
      </c>
      <c r="GR213" s="67" t="s">
        <v>356</v>
      </c>
      <c r="GS213" s="140">
        <f>[1]!i_dq_close(GS$2,GQ213)</f>
        <v>20165.84</v>
      </c>
      <c r="GT213">
        <v>0.98319999999999996</v>
      </c>
      <c r="GV213"/>
      <c r="GW213" s="49">
        <v>44774</v>
      </c>
      <c r="GX213" s="21" t="s">
        <v>356</v>
      </c>
      <c r="GY213" s="140">
        <f>[1]!i_dq_close(GY$2,GW213)</f>
        <v>4547.9287999999997</v>
      </c>
      <c r="GZ213">
        <v>2.6676000000000002</v>
      </c>
      <c r="HC213" s="49">
        <v>44763</v>
      </c>
      <c r="HD213" s="21" t="s">
        <v>639</v>
      </c>
      <c r="HE213" s="140">
        <f>[1]!i_dq_close(HE$2,HC213)</f>
        <v>4586.6541999999999</v>
      </c>
      <c r="HF213">
        <v>6.0869999999999997</v>
      </c>
      <c r="HI213" s="49">
        <v>44739</v>
      </c>
      <c r="HJ213" s="141" t="s">
        <v>571</v>
      </c>
      <c r="HK213" s="140">
        <f>[1]!i_dq_close(HK$2,HI213)</f>
        <v>22229.52</v>
      </c>
      <c r="HL213">
        <v>1.008</v>
      </c>
      <c r="HO213" s="49">
        <v>44686</v>
      </c>
      <c r="HP213" s="67" t="s">
        <v>353</v>
      </c>
      <c r="HQ213" s="140">
        <f>[1]!i_dq_close(HQ$2,HO213)</f>
        <v>4285.5617000000002</v>
      </c>
      <c r="HR213">
        <v>1.2797000000000001</v>
      </c>
      <c r="HS213" s="33"/>
      <c r="HU213" s="49"/>
      <c r="HV213" s="67"/>
      <c r="HW213" s="140"/>
      <c r="HY213" s="33"/>
      <c r="IA213" s="49"/>
      <c r="IB213" s="67"/>
      <c r="IC213" s="140"/>
      <c r="IE213" s="33"/>
      <c r="IG213" s="49"/>
      <c r="IH213" s="67"/>
      <c r="II213" s="140"/>
      <c r="IK213" s="33"/>
      <c r="IM213" s="49"/>
      <c r="IN213" s="67"/>
      <c r="IO213" s="140"/>
      <c r="IQ213" s="33"/>
      <c r="IS213" s="49"/>
      <c r="IT213" s="67"/>
      <c r="IU213" s="140"/>
      <c r="IW213" s="33"/>
      <c r="IY213" s="49"/>
      <c r="IZ213" s="67"/>
      <c r="JA213" s="140"/>
      <c r="JC213" s="33"/>
      <c r="JE213" s="49"/>
      <c r="JF213" s="67"/>
      <c r="JG213" s="140"/>
      <c r="JI213" s="33"/>
    </row>
    <row r="214" spans="1:269">
      <c r="A214" s="52">
        <v>44173</v>
      </c>
      <c r="B214" s="51" t="s">
        <v>336</v>
      </c>
      <c r="C214" s="262">
        <f>[1]!i_dq_close(C$2,A214)</f>
        <v>5231.0663000000004</v>
      </c>
      <c r="D214" s="266">
        <v>1.4950000000000001</v>
      </c>
      <c r="E214" s="266"/>
      <c r="G214" s="49">
        <v>44834</v>
      </c>
      <c r="H214" s="28" t="s">
        <v>1622</v>
      </c>
      <c r="I214" s="140">
        <f>[1]!i_dq_close(I$2,G214)</f>
        <v>0</v>
      </c>
      <c r="J214">
        <v>0.85299999999999998</v>
      </c>
      <c r="DK214" s="49">
        <v>44967</v>
      </c>
      <c r="DL214" s="21" t="s">
        <v>1632</v>
      </c>
      <c r="DM214" s="140">
        <f>[1]!i_dq_close(DM$2,DK214)</f>
        <v>4478.2692999999999</v>
      </c>
      <c r="DN214">
        <v>3.3344</v>
      </c>
      <c r="DQ214" s="49">
        <v>44965</v>
      </c>
      <c r="DR214" s="21" t="s">
        <v>1632</v>
      </c>
      <c r="DS214" s="140">
        <f>[1]!i_dq_close(DS$2,DQ214)</f>
        <v>407.53219999999999</v>
      </c>
      <c r="DT214">
        <v>2.0103</v>
      </c>
      <c r="DW214" s="49">
        <v>44963</v>
      </c>
      <c r="DX214" s="21" t="s">
        <v>1632</v>
      </c>
      <c r="DY214" s="140">
        <f>[1]!i_dq_close(DY$2,DW214)</f>
        <v>21222.16</v>
      </c>
      <c r="DZ214">
        <v>2.2719999999999998</v>
      </c>
      <c r="EC214" s="49">
        <v>44929</v>
      </c>
      <c r="ED214" s="21" t="s">
        <v>346</v>
      </c>
      <c r="EE214" s="140">
        <f>[1]!i_dq_close(EE$2,EC214)</f>
        <v>4232.5133999999998</v>
      </c>
      <c r="EF214">
        <v>1.528</v>
      </c>
      <c r="EI214" s="49">
        <v>44907</v>
      </c>
      <c r="EJ214" s="21" t="s">
        <v>1624</v>
      </c>
      <c r="EK214" s="140">
        <f>[1]!i_dq_close(EK$2,EI214)</f>
        <v>19463.63</v>
      </c>
      <c r="EL214">
        <v>1.931</v>
      </c>
      <c r="EO214" s="49">
        <v>44876</v>
      </c>
      <c r="EP214" s="28" t="s">
        <v>1630</v>
      </c>
      <c r="EQ214" s="140">
        <f>[1]!i_dq_close(EQ$2,EO214)</f>
        <v>4184.1625999999997</v>
      </c>
      <c r="ER214">
        <v>1.0309999999999999</v>
      </c>
      <c r="EU214" s="49">
        <v>44868</v>
      </c>
      <c r="EV214" s="28" t="s">
        <v>1630</v>
      </c>
      <c r="EW214" s="140">
        <f>[1]!i_dq_close(EW$2,EU214)</f>
        <v>4044.2130000000002</v>
      </c>
      <c r="EX214">
        <v>0.94230000000000003</v>
      </c>
      <c r="FA214" s="49">
        <v>44866</v>
      </c>
      <c r="FB214" s="28" t="s">
        <v>342</v>
      </c>
      <c r="FC214" s="140">
        <f>[1]!i_dq_close(FC$2,FA214)</f>
        <v>4023.1237999999998</v>
      </c>
      <c r="FD214">
        <v>0.88400000000000001</v>
      </c>
      <c r="FG214" s="49">
        <v>44861</v>
      </c>
      <c r="FH214" s="28" t="s">
        <v>1621</v>
      </c>
      <c r="FI214" s="140">
        <f>[1]!i_dq_close(FI$2,FG214)</f>
        <v>4024.5419999999999</v>
      </c>
      <c r="FJ214">
        <v>0.97870000000000001</v>
      </c>
      <c r="FM214" s="49">
        <v>44859</v>
      </c>
      <c r="FN214" s="28" t="s">
        <v>1621</v>
      </c>
      <c r="FO214" s="140">
        <f>[1]!i_dq_close(FO$2,FM214)</f>
        <v>4004.9411</v>
      </c>
      <c r="FP214">
        <v>1.2608999999999999</v>
      </c>
      <c r="FS214" s="49">
        <v>44853</v>
      </c>
      <c r="FT214" s="28" t="s">
        <v>1621</v>
      </c>
      <c r="FU214" s="140">
        <f>[1]!i_dq_close(FU$2,FS214)</f>
        <v>409.22109999999998</v>
      </c>
      <c r="FV214">
        <v>1.3568</v>
      </c>
      <c r="FY214" s="49">
        <v>44810</v>
      </c>
      <c r="FZ214" s="28" t="s">
        <v>1634</v>
      </c>
      <c r="GA214" s="140">
        <f>[1]!i_dq_close(GA$2,FY214)</f>
        <v>4426.7070999999996</v>
      </c>
      <c r="GB214">
        <v>1.4579</v>
      </c>
      <c r="GE214" s="49">
        <v>44810</v>
      </c>
      <c r="GF214" s="28" t="s">
        <v>1634</v>
      </c>
      <c r="GG214" s="140">
        <f>[1]!i_dq_close(GG$2,GE214)</f>
        <v>2992.7817</v>
      </c>
      <c r="GH214">
        <v>0.93559999999999999</v>
      </c>
      <c r="GK214" s="49">
        <v>44789</v>
      </c>
      <c r="GL214" s="28" t="s">
        <v>1633</v>
      </c>
      <c r="GM214" s="140">
        <f>[1]!i_dq_close(GM$2,GK214)</f>
        <v>4560.0877</v>
      </c>
      <c r="GN214">
        <v>5.37</v>
      </c>
      <c r="GQ214" s="49">
        <v>44775</v>
      </c>
      <c r="GR214" s="67" t="s">
        <v>1633</v>
      </c>
      <c r="GS214" s="140">
        <f>[1]!i_dq_close(GS$2,GQ214)</f>
        <v>19689.21</v>
      </c>
      <c r="GT214">
        <v>0.96350000000000002</v>
      </c>
      <c r="GV214"/>
      <c r="GW214" s="49">
        <v>44775</v>
      </c>
      <c r="GX214" s="21" t="s">
        <v>1633</v>
      </c>
      <c r="GY214" s="140">
        <f>[1]!i_dq_close(GY$2,GW214)</f>
        <v>4449.7467999999999</v>
      </c>
      <c r="GZ214">
        <v>2.6331000000000002</v>
      </c>
      <c r="HC214" s="49">
        <v>44764</v>
      </c>
      <c r="HD214" s="21" t="s">
        <v>639</v>
      </c>
      <c r="HE214" s="140">
        <f>[1]!i_dq_close(HE$2,HC214)</f>
        <v>4578.09</v>
      </c>
      <c r="HF214">
        <v>6.0830000000000002</v>
      </c>
      <c r="HI214" s="49">
        <v>44740</v>
      </c>
      <c r="HJ214" s="141" t="s">
        <v>571</v>
      </c>
      <c r="HK214" s="140">
        <f>[1]!i_dq_close(HK$2,HI214)</f>
        <v>22418.97</v>
      </c>
      <c r="HL214">
        <v>1.0249999999999999</v>
      </c>
      <c r="HO214" s="49">
        <v>44687</v>
      </c>
      <c r="HP214" s="67" t="s">
        <v>353</v>
      </c>
      <c r="HQ214" s="140">
        <f>[1]!i_dq_close(HQ$2,HO214)</f>
        <v>4180.8346000000001</v>
      </c>
      <c r="HR214">
        <v>1.2764</v>
      </c>
      <c r="HS214" s="33"/>
      <c r="HU214" s="49"/>
      <c r="HV214" s="67"/>
      <c r="HW214" s="140"/>
      <c r="HY214" s="33"/>
      <c r="IA214" s="49"/>
      <c r="IB214" s="67"/>
      <c r="IC214" s="140"/>
      <c r="IE214" s="33"/>
      <c r="IG214" s="49"/>
      <c r="IH214" s="67"/>
      <c r="II214" s="140"/>
      <c r="IK214" s="33"/>
      <c r="IM214" s="49"/>
      <c r="IN214" s="67"/>
      <c r="IO214" s="140"/>
      <c r="IQ214" s="33"/>
      <c r="IS214" s="49"/>
      <c r="IT214" s="67"/>
      <c r="IU214" s="140"/>
      <c r="IW214" s="33"/>
      <c r="IY214" s="49"/>
      <c r="IZ214" s="67"/>
      <c r="JA214" s="140"/>
      <c r="JC214" s="33"/>
      <c r="JE214" s="49"/>
      <c r="JF214" s="67"/>
      <c r="JG214" s="140"/>
      <c r="JI214" s="33"/>
    </row>
    <row r="215" spans="1:269">
      <c r="A215" s="52">
        <v>44174</v>
      </c>
      <c r="B215" s="51" t="s">
        <v>336</v>
      </c>
      <c r="C215" s="262">
        <f>[1]!i_dq_close(C$2,A215)</f>
        <v>5155.1801999999998</v>
      </c>
      <c r="D215" s="266">
        <v>1.49</v>
      </c>
      <c r="E215" s="263"/>
      <c r="G215" s="49">
        <v>44844</v>
      </c>
      <c r="H215" s="28" t="s">
        <v>341</v>
      </c>
      <c r="I215" s="140">
        <f>[1]!i_dq_close(I$2,G215)</f>
        <v>0</v>
      </c>
      <c r="J215">
        <v>0.84899999999999998</v>
      </c>
      <c r="DQ215" s="49">
        <v>44966</v>
      </c>
      <c r="DR215" s="21" t="s">
        <v>1632</v>
      </c>
      <c r="DS215" s="140">
        <f>[1]!i_dq_close(DS$2,DQ215)</f>
        <v>409.99689999999998</v>
      </c>
      <c r="DT215">
        <v>2.0304000000000002</v>
      </c>
      <c r="DW215" s="49">
        <v>44964</v>
      </c>
      <c r="DX215" s="21" t="s">
        <v>1632</v>
      </c>
      <c r="DY215" s="140">
        <f>[1]!i_dq_close(DY$2,DW215)</f>
        <v>21298.7</v>
      </c>
      <c r="DZ215">
        <v>2.2989999999999999</v>
      </c>
      <c r="EC215" s="49">
        <v>44930</v>
      </c>
      <c r="ED215" s="21" t="s">
        <v>1626</v>
      </c>
      <c r="EE215" s="140">
        <f>[1]!i_dq_close(EE$2,EC215)</f>
        <v>4235.9718999999996</v>
      </c>
      <c r="EF215">
        <v>1.5469999999999999</v>
      </c>
      <c r="EI215" s="49">
        <v>44908</v>
      </c>
      <c r="EJ215" s="21" t="s">
        <v>1624</v>
      </c>
      <c r="EK215" s="140">
        <f>[1]!i_dq_close(EK$2,EI215)</f>
        <v>19596.2</v>
      </c>
      <c r="EL215">
        <v>1.95</v>
      </c>
      <c r="EO215" s="49">
        <v>44879</v>
      </c>
      <c r="EP215" s="28" t="s">
        <v>1630</v>
      </c>
      <c r="EQ215" s="140">
        <f>[1]!i_dq_close(EQ$2,EO215)</f>
        <v>4187.0944</v>
      </c>
      <c r="ER215">
        <v>1.0209999999999999</v>
      </c>
      <c r="EU215" s="49">
        <v>44869</v>
      </c>
      <c r="EV215" s="28" t="s">
        <v>1630</v>
      </c>
      <c r="EW215" s="140">
        <f>[1]!i_dq_close(EW$2,EU215)</f>
        <v>4165.8909000000003</v>
      </c>
      <c r="EX215">
        <v>0.95220000000000005</v>
      </c>
      <c r="FA215" s="49">
        <v>44867</v>
      </c>
      <c r="FB215" s="28" t="s">
        <v>1630</v>
      </c>
      <c r="FC215" s="140">
        <f>[1]!i_dq_close(FC$2,FA215)</f>
        <v>4068.8146999999999</v>
      </c>
      <c r="FD215">
        <v>0.88400000000000001</v>
      </c>
      <c r="FG215" s="49">
        <v>44862</v>
      </c>
      <c r="FH215" s="28" t="s">
        <v>1621</v>
      </c>
      <c r="FI215" s="140">
        <f>[1]!i_dq_close(FI$2,FG215)</f>
        <v>3918.9967999999999</v>
      </c>
      <c r="FJ215">
        <v>0.97419999999999995</v>
      </c>
      <c r="FM215" s="49">
        <v>44860</v>
      </c>
      <c r="FN215" s="28" t="s">
        <v>1621</v>
      </c>
      <c r="FO215" s="140">
        <f>[1]!i_dq_close(FO$2,FM215)</f>
        <v>4047.0933</v>
      </c>
      <c r="FP215">
        <v>1.2851999999999999</v>
      </c>
      <c r="FS215" s="49">
        <v>44854</v>
      </c>
      <c r="FT215" s="28" t="s">
        <v>1621</v>
      </c>
      <c r="FU215" s="140">
        <f>[1]!i_dq_close(FU$2,FS215)</f>
        <v>406.81330000000003</v>
      </c>
      <c r="FV215">
        <v>1.3304</v>
      </c>
      <c r="FY215" s="49">
        <v>44811</v>
      </c>
      <c r="FZ215" s="28" t="s">
        <v>1634</v>
      </c>
      <c r="GA215" s="140">
        <f>[1]!i_dq_close(GA$2,FY215)</f>
        <v>4430.6913000000004</v>
      </c>
      <c r="GB215">
        <v>1.4539</v>
      </c>
      <c r="GE215" s="49">
        <v>44811</v>
      </c>
      <c r="GF215" s="28" t="s">
        <v>1634</v>
      </c>
      <c r="GG215" s="140">
        <f>[1]!i_dq_close(GG$2,GE215)</f>
        <v>2993.6453000000001</v>
      </c>
      <c r="GH215">
        <v>0.93679999999999997</v>
      </c>
      <c r="GK215" s="49">
        <v>44790</v>
      </c>
      <c r="GL215" s="28" t="s">
        <v>1633</v>
      </c>
      <c r="GM215" s="140">
        <f>[1]!i_dq_close(GM$2,GK215)</f>
        <v>4597.0513000000001</v>
      </c>
      <c r="GN215">
        <v>5.3869999999999996</v>
      </c>
      <c r="GQ215" s="49">
        <v>44776</v>
      </c>
      <c r="GR215" s="67" t="s">
        <v>1633</v>
      </c>
      <c r="GS215" s="140">
        <f>[1]!i_dq_close(GS$2,GQ215)</f>
        <v>19767.09</v>
      </c>
      <c r="GT215">
        <v>0.96319999999999995</v>
      </c>
      <c r="GV215"/>
      <c r="GW215" s="49">
        <v>44776</v>
      </c>
      <c r="GX215" s="21" t="s">
        <v>1633</v>
      </c>
      <c r="GY215" s="140">
        <f>[1]!i_dq_close(GY$2,GW215)</f>
        <v>4408.9350000000004</v>
      </c>
      <c r="GZ215">
        <v>2.5752999999999999</v>
      </c>
      <c r="HC215" s="49">
        <v>44767</v>
      </c>
      <c r="HD215" s="21" t="s">
        <v>639</v>
      </c>
      <c r="HE215" s="140">
        <f>[1]!i_dq_close(HE$2,HC215)</f>
        <v>4546.8293000000003</v>
      </c>
      <c r="HF215">
        <v>6.0229999999999997</v>
      </c>
      <c r="HI215" s="49">
        <v>44741</v>
      </c>
      <c r="HJ215" s="141" t="s">
        <v>571</v>
      </c>
      <c r="HK215" s="140">
        <f>[1]!i_dq_close(HK$2,HI215)</f>
        <v>21996.89</v>
      </c>
      <c r="HL215">
        <v>1.0249999999999999</v>
      </c>
      <c r="HO215" s="49">
        <v>44690</v>
      </c>
      <c r="HP215" s="67" t="s">
        <v>353</v>
      </c>
      <c r="HQ215" s="140">
        <f>[1]!i_dq_close(HQ$2,HO215)</f>
        <v>4162.8388000000004</v>
      </c>
      <c r="HR215">
        <v>1.2705</v>
      </c>
      <c r="HS215" s="33"/>
      <c r="HU215" s="49"/>
      <c r="HV215" s="67"/>
      <c r="HW215" s="140"/>
      <c r="HY215" s="33"/>
      <c r="IA215" s="49"/>
      <c r="IB215" s="67"/>
      <c r="IC215" s="140"/>
      <c r="IE215" s="33"/>
      <c r="IG215" s="49"/>
      <c r="IH215" s="67"/>
      <c r="II215" s="140"/>
      <c r="IK215" s="33"/>
      <c r="IM215" s="49"/>
      <c r="IN215" s="67"/>
      <c r="IO215" s="140"/>
      <c r="IQ215" s="33"/>
      <c r="IS215" s="49"/>
      <c r="IT215" s="67"/>
      <c r="IU215" s="140"/>
      <c r="IW215" s="33"/>
      <c r="IY215" s="49"/>
      <c r="IZ215" s="67"/>
      <c r="JA215" s="140"/>
      <c r="JC215" s="33"/>
      <c r="JE215" s="49"/>
      <c r="JF215" s="67"/>
      <c r="JG215" s="140"/>
      <c r="JI215" s="33"/>
    </row>
    <row r="216" spans="1:269">
      <c r="A216" s="52">
        <v>44175</v>
      </c>
      <c r="B216" s="51" t="s">
        <v>336</v>
      </c>
      <c r="C216" s="262">
        <f>[1]!i_dq_close(C$2,A216)</f>
        <v>5155.8783999999996</v>
      </c>
      <c r="D216" s="263">
        <v>1.4910000000000001</v>
      </c>
      <c r="E216" s="263"/>
      <c r="G216" s="49">
        <v>44845</v>
      </c>
      <c r="H216" s="28" t="s">
        <v>1621</v>
      </c>
      <c r="I216" s="140">
        <f>[1]!i_dq_close(I$2,G216)</f>
        <v>0</v>
      </c>
      <c r="J216">
        <v>0.84699999999999998</v>
      </c>
      <c r="DQ216" s="49">
        <v>44967</v>
      </c>
      <c r="DR216" s="21" t="s">
        <v>1632</v>
      </c>
      <c r="DS216" s="140">
        <f>[1]!i_dq_close(DS$2,DQ216)</f>
        <v>409.61739999999998</v>
      </c>
      <c r="DT216">
        <v>2.0286</v>
      </c>
      <c r="DW216" s="49">
        <v>44965</v>
      </c>
      <c r="DX216" s="21" t="s">
        <v>1632</v>
      </c>
      <c r="DY216" s="140">
        <f>[1]!i_dq_close(DY$2,DW216)</f>
        <v>21283.52</v>
      </c>
      <c r="DZ216">
        <v>2.2759999999999998</v>
      </c>
      <c r="EC216" s="49">
        <v>44931</v>
      </c>
      <c r="ED216" s="21" t="s">
        <v>1626</v>
      </c>
      <c r="EE216" s="140">
        <f>[1]!i_dq_close(EE$2,EC216)</f>
        <v>4307.7605999999996</v>
      </c>
      <c r="EF216">
        <v>1.5469999999999999</v>
      </c>
      <c r="EI216" s="49">
        <v>44909</v>
      </c>
      <c r="EJ216" s="21" t="s">
        <v>1624</v>
      </c>
      <c r="EK216" s="140">
        <f>[1]!i_dq_close(EK$2,EI216)</f>
        <v>19673.45</v>
      </c>
      <c r="EL216">
        <v>1.956</v>
      </c>
      <c r="EO216" s="49">
        <v>44880</v>
      </c>
      <c r="EP216" s="28" t="s">
        <v>1630</v>
      </c>
      <c r="EQ216" s="140">
        <f>[1]!i_dq_close(EQ$2,EO216)</f>
        <v>4264.8360000000002</v>
      </c>
      <c r="ER216">
        <v>1.0449999999999999</v>
      </c>
      <c r="EU216" s="49">
        <v>44872</v>
      </c>
      <c r="EV216" s="28" t="s">
        <v>1630</v>
      </c>
      <c r="EW216" s="140">
        <f>[1]!i_dq_close(EW$2,EU216)</f>
        <v>4173.9336999999996</v>
      </c>
      <c r="EX216">
        <v>0.94630000000000003</v>
      </c>
      <c r="FA216" s="49">
        <v>44868</v>
      </c>
      <c r="FB216" s="28" t="s">
        <v>1630</v>
      </c>
      <c r="FC216" s="140">
        <f>[1]!i_dq_close(FC$2,FA216)</f>
        <v>4044.2130000000002</v>
      </c>
      <c r="FD216">
        <v>0.88800000000000001</v>
      </c>
      <c r="FG216" s="49">
        <v>44865</v>
      </c>
      <c r="FH216" s="28" t="s">
        <v>1621</v>
      </c>
      <c r="FI216" s="140">
        <f>[1]!i_dq_close(FI$2,FG216)</f>
        <v>3896.8741</v>
      </c>
      <c r="FJ216">
        <v>0.97589999999999999</v>
      </c>
      <c r="FM216" s="49">
        <v>44861</v>
      </c>
      <c r="FN216" s="28" t="s">
        <v>1621</v>
      </c>
      <c r="FO216" s="140">
        <f>[1]!i_dq_close(FO$2,FM216)</f>
        <v>4024.5419999999999</v>
      </c>
      <c r="FP216">
        <v>1.2799</v>
      </c>
      <c r="FS216" s="49">
        <v>44855</v>
      </c>
      <c r="FT216" s="28" t="s">
        <v>1621</v>
      </c>
      <c r="FU216" s="140">
        <f>[1]!i_dq_close(FU$2,FS216)</f>
        <v>406.61509999999998</v>
      </c>
      <c r="FV216">
        <v>1.3295999999999999</v>
      </c>
      <c r="FY216" s="49">
        <v>44812</v>
      </c>
      <c r="FZ216" s="28" t="s">
        <v>1634</v>
      </c>
      <c r="GA216" s="140">
        <f>[1]!i_dq_close(GA$2,FY216)</f>
        <v>4411.4146000000001</v>
      </c>
      <c r="GB216">
        <v>1.4442999999999999</v>
      </c>
      <c r="GE216" s="49">
        <v>44812</v>
      </c>
      <c r="GF216" s="28" t="s">
        <v>1634</v>
      </c>
      <c r="GG216" s="140">
        <f>[1]!i_dq_close(GG$2,GE216)</f>
        <v>2989.5432000000001</v>
      </c>
      <c r="GH216">
        <v>0.93530000000000002</v>
      </c>
      <c r="GK216" s="49">
        <v>44791</v>
      </c>
      <c r="GL216" s="28" t="s">
        <v>1633</v>
      </c>
      <c r="GM216" s="140">
        <f>[1]!i_dq_close(GM$2,GK216)</f>
        <v>4562.5783000000001</v>
      </c>
      <c r="GN216">
        <v>5.375</v>
      </c>
      <c r="GQ216" s="49">
        <v>44777</v>
      </c>
      <c r="GR216" s="67" t="s">
        <v>1633</v>
      </c>
      <c r="GS216" s="140">
        <f>[1]!i_dq_close(GS$2,GQ216)</f>
        <v>20174.04</v>
      </c>
      <c r="GT216">
        <v>0.97550000000000003</v>
      </c>
      <c r="GV216"/>
      <c r="GW216" s="49">
        <v>44777</v>
      </c>
      <c r="GX216" s="21" t="s">
        <v>1633</v>
      </c>
      <c r="GY216" s="140">
        <f>[1]!i_dq_close(GY$2,GW216)</f>
        <v>4443.2641999999996</v>
      </c>
      <c r="GZ216">
        <v>2.3000699999999998</v>
      </c>
      <c r="HC216" s="49">
        <v>44768</v>
      </c>
      <c r="HD216" s="21" t="s">
        <v>639</v>
      </c>
      <c r="HE216" s="140">
        <f>[1]!i_dq_close(HE$2,HC216)</f>
        <v>4587.6873999999998</v>
      </c>
      <c r="HF216">
        <v>6.0519999999999996</v>
      </c>
      <c r="HI216" s="49">
        <v>44742</v>
      </c>
      <c r="HJ216" s="141" t="s">
        <v>571</v>
      </c>
      <c r="HK216" s="140">
        <f>[1]!i_dq_close(HK$2,HI216)</f>
        <v>21859.79</v>
      </c>
      <c r="HL216">
        <v>1.028</v>
      </c>
      <c r="HO216" s="49">
        <v>44691</v>
      </c>
      <c r="HP216" s="67" t="s">
        <v>353</v>
      </c>
      <c r="HQ216" s="140">
        <f>[1]!i_dq_close(HQ$2,HO216)</f>
        <v>4211.91</v>
      </c>
      <c r="HR216">
        <v>1.2773000000000001</v>
      </c>
      <c r="HS216" s="33"/>
      <c r="HU216" s="49"/>
      <c r="HV216" s="67"/>
      <c r="HW216" s="140"/>
      <c r="HY216" s="33"/>
      <c r="IA216" s="49"/>
      <c r="IB216" s="67"/>
      <c r="IC216" s="140"/>
      <c r="IE216" s="33"/>
      <c r="IG216" s="49"/>
      <c r="IH216" s="67"/>
      <c r="II216" s="140"/>
      <c r="IK216" s="33"/>
      <c r="IM216" s="49"/>
      <c r="IN216" s="67"/>
      <c r="IO216" s="140"/>
      <c r="IQ216" s="33"/>
      <c r="IS216" s="49"/>
      <c r="IT216" s="67"/>
      <c r="IU216" s="140"/>
      <c r="IW216" s="33"/>
      <c r="IY216" s="49"/>
      <c r="IZ216" s="67"/>
      <c r="JA216" s="140"/>
      <c r="JC216" s="33"/>
      <c r="JE216" s="49"/>
      <c r="JF216" s="67"/>
      <c r="JG216" s="140"/>
      <c r="JI216" s="33"/>
    </row>
    <row r="217" spans="1:269">
      <c r="A217" s="52">
        <v>44176</v>
      </c>
      <c r="B217" s="51" t="s">
        <v>336</v>
      </c>
      <c r="C217" s="262">
        <f>[1]!i_dq_close(C$2,A217)</f>
        <v>5094.1288999999997</v>
      </c>
      <c r="D217" s="263">
        <v>1.4850000000000001</v>
      </c>
      <c r="E217" s="263"/>
      <c r="G217" s="49">
        <v>44846</v>
      </c>
      <c r="H217" s="28" t="s">
        <v>1621</v>
      </c>
      <c r="I217" s="140">
        <f>[1]!i_dq_close(I$2,G217)</f>
        <v>0</v>
      </c>
      <c r="J217">
        <v>0.84699999999999998</v>
      </c>
      <c r="DW217" s="49">
        <v>44966</v>
      </c>
      <c r="DX217" s="21" t="s">
        <v>1632</v>
      </c>
      <c r="DY217" s="140">
        <f>[1]!i_dq_close(DY$2,DW217)</f>
        <v>21624.36</v>
      </c>
      <c r="DZ217">
        <v>2.286</v>
      </c>
      <c r="EC217" s="49">
        <v>44932</v>
      </c>
      <c r="ED217" s="21" t="s">
        <v>1626</v>
      </c>
      <c r="EE217" s="140">
        <f>[1]!i_dq_close(EE$2,EC217)</f>
        <v>4318.1531000000004</v>
      </c>
      <c r="EF217">
        <v>1.5509999999999999</v>
      </c>
      <c r="EI217" s="49">
        <v>44910</v>
      </c>
      <c r="EJ217" s="21" t="s">
        <v>1624</v>
      </c>
      <c r="EK217" s="140">
        <f>[1]!i_dq_close(EK$2,EI217)</f>
        <v>19368.59</v>
      </c>
      <c r="EL217">
        <v>1.9119999999999999</v>
      </c>
      <c r="EO217" s="49">
        <v>44881</v>
      </c>
      <c r="EP217" s="28" t="s">
        <v>1630</v>
      </c>
      <c r="EQ217" s="140">
        <f>[1]!i_dq_close(EQ$2,EO217)</f>
        <v>4233.2835999999998</v>
      </c>
      <c r="ER217">
        <v>1.042</v>
      </c>
      <c r="EU217" s="49">
        <v>44873</v>
      </c>
      <c r="EV217" s="28" t="s">
        <v>1630</v>
      </c>
      <c r="EW217" s="140">
        <f>[1]!i_dq_close(EW$2,EU217)</f>
        <v>4151.4648999999999</v>
      </c>
      <c r="EX217">
        <v>0.94510000000000005</v>
      </c>
      <c r="FA217" s="49">
        <v>44869</v>
      </c>
      <c r="FB217" s="28" t="s">
        <v>1630</v>
      </c>
      <c r="FC217" s="140">
        <f>[1]!i_dq_close(FC$2,FA217)</f>
        <v>4165.8909000000003</v>
      </c>
      <c r="FD217">
        <v>0.88800000000000001</v>
      </c>
      <c r="FG217" s="49">
        <v>44866</v>
      </c>
      <c r="FH217" s="28" t="s">
        <v>342</v>
      </c>
      <c r="FI217" s="140">
        <f>[1]!i_dq_close(FI$2,FG217)</f>
        <v>4023.1237999999998</v>
      </c>
      <c r="FJ217">
        <v>0.98009999999999997</v>
      </c>
      <c r="FM217" s="49">
        <v>44862</v>
      </c>
      <c r="FN217" s="28" t="s">
        <v>1621</v>
      </c>
      <c r="FO217" s="140">
        <f>[1]!i_dq_close(FO$2,FM217)</f>
        <v>3918.9967999999999</v>
      </c>
      <c r="FP217">
        <v>1.2592000000000001</v>
      </c>
      <c r="FS217" s="49">
        <v>44858</v>
      </c>
      <c r="FT217" s="28" t="s">
        <v>1621</v>
      </c>
      <c r="FU217" s="140">
        <f>[1]!i_dq_close(FU$2,FS217)</f>
        <v>402.74790000000002</v>
      </c>
      <c r="FV217">
        <v>1.3072999999999999</v>
      </c>
      <c r="FY217" s="49">
        <v>44813</v>
      </c>
      <c r="FZ217" s="28" t="s">
        <v>1634</v>
      </c>
      <c r="GA217" s="140">
        <f>[1]!i_dq_close(GA$2,FY217)</f>
        <v>4465.1010999999999</v>
      </c>
      <c r="GB217">
        <v>1.4598</v>
      </c>
      <c r="GE217" s="49">
        <v>44813</v>
      </c>
      <c r="GF217" s="28" t="s">
        <v>1634</v>
      </c>
      <c r="GG217" s="140">
        <f>[1]!i_dq_close(GG$2,GE217)</f>
        <v>3001.0218</v>
      </c>
      <c r="GH217">
        <v>0.93689999999999996</v>
      </c>
      <c r="GK217" s="49">
        <v>44792</v>
      </c>
      <c r="GL217" s="28" t="s">
        <v>1633</v>
      </c>
      <c r="GM217" s="140">
        <f>[1]!i_dq_close(GM$2,GK217)</f>
        <v>4525.1674999999996</v>
      </c>
      <c r="GN217">
        <v>5.35</v>
      </c>
      <c r="GQ217" s="49">
        <v>44778</v>
      </c>
      <c r="GR217" s="67" t="s">
        <v>1633</v>
      </c>
      <c r="GS217" s="140">
        <f>[1]!i_dq_close(GS$2,GQ217)</f>
        <v>20201.939999999999</v>
      </c>
      <c r="GT217">
        <v>0.98599999999999999</v>
      </c>
      <c r="GV217"/>
      <c r="GW217" s="49">
        <v>44778</v>
      </c>
      <c r="GX217" s="21" t="s">
        <v>1633</v>
      </c>
      <c r="GY217" s="140">
        <f>[1]!i_dq_close(GY$2,GW217)</f>
        <v>4508.3496999999998</v>
      </c>
      <c r="GZ217">
        <v>2.5608</v>
      </c>
      <c r="HC217" s="49">
        <v>44769</v>
      </c>
      <c r="HD217" s="21" t="s">
        <v>639</v>
      </c>
      <c r="HE217" s="140">
        <f>[1]!i_dq_close(HE$2,HC217)</f>
        <v>4574.9247999999998</v>
      </c>
      <c r="HF217">
        <v>6.0389999999999997</v>
      </c>
      <c r="HI217" s="49">
        <v>44743</v>
      </c>
      <c r="HJ217" s="141" t="s">
        <v>639</v>
      </c>
      <c r="HK217" s="140">
        <f>[1]!i_dq_close(HK$2,HI217)</f>
        <v>21859.79</v>
      </c>
      <c r="HL217">
        <v>1.022</v>
      </c>
      <c r="HO217" s="49">
        <v>44692</v>
      </c>
      <c r="HP217" s="67" t="s">
        <v>353</v>
      </c>
      <c r="HQ217" s="140">
        <f>[1]!i_dq_close(HQ$2,HO217)</f>
        <v>4266.6953999999996</v>
      </c>
      <c r="HR217">
        <v>1.2778</v>
      </c>
      <c r="HS217" s="33"/>
      <c r="HU217" s="49"/>
      <c r="HV217" s="67"/>
      <c r="HW217" s="140"/>
      <c r="HY217" s="33"/>
      <c r="IA217" s="49"/>
      <c r="IB217" s="67"/>
      <c r="IC217" s="140"/>
      <c r="IE217" s="33"/>
      <c r="IG217" s="49"/>
      <c r="IH217" s="67"/>
      <c r="II217" s="140"/>
      <c r="IK217" s="33"/>
      <c r="IM217" s="49"/>
      <c r="IN217" s="67"/>
      <c r="IO217" s="140"/>
      <c r="IQ217" s="33"/>
      <c r="IS217" s="49"/>
      <c r="IT217" s="67"/>
      <c r="IU217" s="140"/>
      <c r="IW217" s="33"/>
      <c r="IY217" s="49"/>
      <c r="IZ217" s="67"/>
      <c r="JA217" s="140"/>
      <c r="JC217" s="33"/>
      <c r="JE217" s="49"/>
      <c r="JF217" s="67"/>
      <c r="JG217" s="140"/>
      <c r="JI217" s="33"/>
    </row>
    <row r="218" spans="1:269">
      <c r="A218" s="52">
        <v>44179</v>
      </c>
      <c r="B218" s="51" t="s">
        <v>336</v>
      </c>
      <c r="C218" s="262">
        <f>[1]!i_dq_close(C$2,A218)</f>
        <v>5139.7488999999996</v>
      </c>
      <c r="D218" s="263">
        <v>1.496</v>
      </c>
      <c r="E218" s="263"/>
      <c r="G218" s="49">
        <v>44847</v>
      </c>
      <c r="H218" s="28" t="s">
        <v>1621</v>
      </c>
      <c r="I218" s="140">
        <f>[1]!i_dq_close(I$2,G218)</f>
        <v>0</v>
      </c>
      <c r="J218">
        <v>0.84699999999999998</v>
      </c>
      <c r="DW218" s="49">
        <v>44967</v>
      </c>
      <c r="DX218" s="21" t="s">
        <v>1632</v>
      </c>
      <c r="DY218" s="140">
        <f>[1]!i_dq_close(DY$2,DW218)</f>
        <v>21190.42</v>
      </c>
      <c r="DZ218">
        <v>2.246</v>
      </c>
      <c r="EC218" s="49">
        <v>44935</v>
      </c>
      <c r="ED218" s="21" t="s">
        <v>1626</v>
      </c>
      <c r="EE218" s="140">
        <f>[1]!i_dq_close(EE$2,EC218)</f>
        <v>4349.1992</v>
      </c>
      <c r="EF218">
        <v>1.5469999999999999</v>
      </c>
      <c r="EI218" s="49">
        <v>44911</v>
      </c>
      <c r="EJ218" s="21" t="s">
        <v>1624</v>
      </c>
      <c r="EK218" s="140">
        <f>[1]!i_dq_close(EK$2,EI218)</f>
        <v>19450.669999999998</v>
      </c>
      <c r="EL218">
        <v>1.9319999999999999</v>
      </c>
      <c r="EO218" s="49">
        <v>44882</v>
      </c>
      <c r="EP218" s="28" t="s">
        <v>1630</v>
      </c>
      <c r="EQ218" s="140">
        <f>[1]!i_dq_close(EQ$2,EO218)</f>
        <v>4222.8145000000004</v>
      </c>
      <c r="ER218">
        <v>1.0409999999999999</v>
      </c>
      <c r="EU218" s="49">
        <v>44874</v>
      </c>
      <c r="EV218" s="28" t="s">
        <v>1630</v>
      </c>
      <c r="EW218" s="140">
        <f>[1]!i_dq_close(EW$2,EU218)</f>
        <v>4120.4669999999996</v>
      </c>
      <c r="EX218">
        <v>0.93769999999999998</v>
      </c>
      <c r="FA218" s="49">
        <v>44872</v>
      </c>
      <c r="FB218" s="28" t="s">
        <v>1630</v>
      </c>
      <c r="FC218" s="140">
        <f>[1]!i_dq_close(FC$2,FA218)</f>
        <v>4173.9336999999996</v>
      </c>
      <c r="FD218">
        <v>0.88900000000000001</v>
      </c>
      <c r="FG218" s="49">
        <v>44867</v>
      </c>
      <c r="FH218" s="28" t="s">
        <v>1630</v>
      </c>
      <c r="FI218" s="140">
        <f>[1]!i_dq_close(FI$2,FG218)</f>
        <v>4068.8146999999999</v>
      </c>
      <c r="FJ218">
        <v>0.99180000000000001</v>
      </c>
      <c r="FM218" s="49">
        <v>44865</v>
      </c>
      <c r="FN218" s="28" t="s">
        <v>1621</v>
      </c>
      <c r="FO218" s="140">
        <f>[1]!i_dq_close(FO$2,FM218)</f>
        <v>3896.8741</v>
      </c>
      <c r="FP218">
        <v>1.2702</v>
      </c>
      <c r="FS218" s="49">
        <v>44859</v>
      </c>
      <c r="FT218" s="28" t="s">
        <v>1621</v>
      </c>
      <c r="FU218" s="140">
        <f>[1]!i_dq_close(FU$2,FS218)</f>
        <v>401.3</v>
      </c>
      <c r="FV218">
        <v>1.3044</v>
      </c>
      <c r="FY218" s="49">
        <v>44817</v>
      </c>
      <c r="FZ218" s="28" t="s">
        <v>1634</v>
      </c>
      <c r="GA218" s="140">
        <f>[1]!i_dq_close(GA$2,FY218)</f>
        <v>4476.2960999999996</v>
      </c>
      <c r="GB218">
        <v>1.4540999999999999</v>
      </c>
      <c r="GE218" s="49">
        <v>44817</v>
      </c>
      <c r="GF218" s="28" t="s">
        <v>1634</v>
      </c>
      <c r="GG218" s="140">
        <f>[1]!i_dq_close(GG$2,GE218)</f>
        <v>3005.1428000000001</v>
      </c>
      <c r="GH218">
        <v>0.93569999999999998</v>
      </c>
      <c r="GK218" s="49">
        <v>44795</v>
      </c>
      <c r="GL218" s="28" t="s">
        <v>1633</v>
      </c>
      <c r="GM218" s="140">
        <f>[1]!i_dq_close(GM$2,GK218)</f>
        <v>4564.3263999999999</v>
      </c>
      <c r="GN218">
        <v>5.4</v>
      </c>
      <c r="GQ218" s="49">
        <v>44781</v>
      </c>
      <c r="GR218" s="67" t="s">
        <v>1633</v>
      </c>
      <c r="GS218" s="140">
        <f>[1]!i_dq_close(GS$2,GQ218)</f>
        <v>20045.77</v>
      </c>
      <c r="GT218">
        <v>0.97929999999999995</v>
      </c>
      <c r="GV218"/>
      <c r="GW218" s="49">
        <v>44781</v>
      </c>
      <c r="GX218" s="21" t="s">
        <v>1633</v>
      </c>
      <c r="GY218" s="140">
        <f>[1]!i_dq_close(GY$2,GW218)</f>
        <v>4510.4988999999996</v>
      </c>
      <c r="GZ218">
        <v>2.5928</v>
      </c>
      <c r="HC218" s="49">
        <v>44770</v>
      </c>
      <c r="HD218" s="21" t="s">
        <v>639</v>
      </c>
      <c r="HE218" s="140">
        <f>[1]!i_dq_close(HE$2,HC218)</f>
        <v>4578.2821999999996</v>
      </c>
      <c r="HF218">
        <v>6.0039999999999996</v>
      </c>
      <c r="HI218" s="49">
        <v>44746</v>
      </c>
      <c r="HJ218" s="141" t="s">
        <v>639</v>
      </c>
      <c r="HK218" s="140">
        <f>[1]!i_dq_close(HK$2,HI218)</f>
        <v>21830.35</v>
      </c>
      <c r="HL218">
        <v>1.022</v>
      </c>
      <c r="HO218" s="49">
        <v>44693</v>
      </c>
      <c r="HP218" s="67" t="s">
        <v>353</v>
      </c>
      <c r="HQ218" s="140">
        <f>[1]!i_dq_close(HQ$2,HO218)</f>
        <v>4253.0835999999999</v>
      </c>
      <c r="HR218">
        <v>1.2783</v>
      </c>
      <c r="HS218" s="33"/>
      <c r="HU218" s="49"/>
      <c r="HV218" s="67"/>
      <c r="HW218" s="140"/>
      <c r="HY218" s="33"/>
      <c r="IA218" s="49"/>
      <c r="IB218" s="67"/>
      <c r="IC218" s="140"/>
      <c r="IE218" s="33"/>
      <c r="IG218" s="49"/>
      <c r="IH218" s="67"/>
      <c r="II218" s="140"/>
      <c r="IK218" s="33"/>
      <c r="IM218" s="49"/>
      <c r="IN218" s="67"/>
      <c r="IO218" s="140"/>
      <c r="IQ218" s="33"/>
      <c r="IS218" s="49"/>
      <c r="IT218" s="67"/>
      <c r="IU218" s="140"/>
      <c r="IW218" s="33"/>
      <c r="IY218" s="49"/>
      <c r="IZ218" s="67"/>
      <c r="JA218" s="140"/>
      <c r="JC218" s="33"/>
      <c r="JE218" s="49"/>
      <c r="JF218" s="67"/>
      <c r="JG218" s="140"/>
      <c r="JI218" s="33"/>
    </row>
    <row r="219" spans="1:269">
      <c r="A219" s="52">
        <v>44180</v>
      </c>
      <c r="B219" s="51" t="s">
        <v>336</v>
      </c>
      <c r="C219" s="262">
        <f>[1]!i_dq_close(C$2,A219)</f>
        <v>5149.2206999999999</v>
      </c>
      <c r="D219" s="263">
        <v>1.5009999999999999</v>
      </c>
      <c r="E219" s="263"/>
      <c r="G219" s="49">
        <v>44848</v>
      </c>
      <c r="H219" s="28" t="s">
        <v>1621</v>
      </c>
      <c r="I219" s="140">
        <f>[1]!i_dq_close(I$2,G219)</f>
        <v>0</v>
      </c>
      <c r="J219">
        <v>0.84699999999999998</v>
      </c>
      <c r="EC219" s="49">
        <v>44936</v>
      </c>
      <c r="ED219" s="21" t="s">
        <v>1626</v>
      </c>
      <c r="EE219" s="140">
        <f>[1]!i_dq_close(EE$2,EC219)</f>
        <v>4354.2322999999997</v>
      </c>
      <c r="EF219">
        <v>1.544</v>
      </c>
      <c r="EI219" s="49">
        <v>44914</v>
      </c>
      <c r="EJ219" s="21" t="s">
        <v>1624</v>
      </c>
      <c r="EK219" s="140">
        <f>[1]!i_dq_close(EK$2,EI219)</f>
        <v>19352.810000000001</v>
      </c>
      <c r="EL219">
        <v>1.907</v>
      </c>
      <c r="EO219" s="49">
        <v>44883</v>
      </c>
      <c r="EP219" s="28" t="s">
        <v>1630</v>
      </c>
      <c r="EQ219" s="140">
        <f>[1]!i_dq_close(EQ$2,EO219)</f>
        <v>4204.3148000000001</v>
      </c>
      <c r="ER219">
        <v>1.0349999999999999</v>
      </c>
      <c r="EU219" s="49">
        <v>44875</v>
      </c>
      <c r="EV219" s="28" t="s">
        <v>1630</v>
      </c>
      <c r="EW219" s="140">
        <f>[1]!i_dq_close(EW$2,EU219)</f>
        <v>4091.6007</v>
      </c>
      <c r="EX219">
        <v>0.92959999999999998</v>
      </c>
      <c r="FA219" s="49">
        <v>44873</v>
      </c>
      <c r="FB219" s="28" t="s">
        <v>1630</v>
      </c>
      <c r="FC219" s="140">
        <f>[1]!i_dq_close(FC$2,FA219)</f>
        <v>4151.4648999999999</v>
      </c>
      <c r="FD219">
        <v>0.88900000000000001</v>
      </c>
      <c r="FG219" s="49">
        <v>44868</v>
      </c>
      <c r="FH219" s="28" t="s">
        <v>1630</v>
      </c>
      <c r="FI219" s="140">
        <f>[1]!i_dq_close(FI$2,FG219)</f>
        <v>4044.2130000000002</v>
      </c>
      <c r="FJ219">
        <v>0.99270000000000003</v>
      </c>
      <c r="FM219" s="49">
        <v>44866</v>
      </c>
      <c r="FN219" s="28" t="s">
        <v>342</v>
      </c>
      <c r="FO219" s="140">
        <f>[1]!i_dq_close(FO$2,FM219)</f>
        <v>4023.1237999999998</v>
      </c>
      <c r="FP219">
        <v>1.2916000000000001</v>
      </c>
      <c r="FS219" s="49">
        <v>44860</v>
      </c>
      <c r="FT219" s="28" t="s">
        <v>1621</v>
      </c>
      <c r="FU219" s="140">
        <f>[1]!i_dq_close(FU$2,FS219)</f>
        <v>403.15100000000001</v>
      </c>
      <c r="FV219">
        <v>1.3127</v>
      </c>
      <c r="FY219" s="49">
        <v>44818</v>
      </c>
      <c r="FZ219" s="28" t="s">
        <v>1634</v>
      </c>
      <c r="GA219" s="140">
        <f>[1]!i_dq_close(GA$2,FY219)</f>
        <v>4429.9755999999998</v>
      </c>
      <c r="GB219">
        <v>1.4436</v>
      </c>
      <c r="GE219" s="49">
        <v>44818</v>
      </c>
      <c r="GF219" s="28" t="s">
        <v>1634</v>
      </c>
      <c r="GG219" s="140">
        <f>[1]!i_dq_close(GG$2,GE219)</f>
        <v>2993.9857000000002</v>
      </c>
      <c r="GH219">
        <v>0.93489999999999995</v>
      </c>
      <c r="GK219" s="49">
        <v>44796</v>
      </c>
      <c r="GL219" s="28" t="s">
        <v>1633</v>
      </c>
      <c r="GM219" s="140">
        <f>[1]!i_dq_close(GM$2,GK219)</f>
        <v>4546.6342000000004</v>
      </c>
      <c r="GN219">
        <v>5.375</v>
      </c>
      <c r="GQ219" s="49">
        <v>44782</v>
      </c>
      <c r="GR219" s="67" t="s">
        <v>1633</v>
      </c>
      <c r="GS219" s="140">
        <f>[1]!i_dq_close(GS$2,GQ219)</f>
        <v>20003.439999999999</v>
      </c>
      <c r="GT219">
        <v>0.98060000000000003</v>
      </c>
      <c r="GV219"/>
      <c r="GW219" s="49">
        <v>44782</v>
      </c>
      <c r="GX219" s="21" t="s">
        <v>1633</v>
      </c>
      <c r="GY219" s="140">
        <f>[1]!i_dq_close(GY$2,GW219)</f>
        <v>4520.4802</v>
      </c>
      <c r="GZ219">
        <v>2.6086999999999998</v>
      </c>
      <c r="HC219" s="49">
        <v>44771</v>
      </c>
      <c r="HD219" s="21" t="s">
        <v>639</v>
      </c>
      <c r="HE219" s="140">
        <f>[1]!i_dq_close(HE$2,HC219)</f>
        <v>4523.3149000000003</v>
      </c>
      <c r="HF219">
        <v>5.9829999999999997</v>
      </c>
      <c r="HI219" s="49">
        <v>44747</v>
      </c>
      <c r="HJ219" s="141" t="s">
        <v>639</v>
      </c>
      <c r="HK219" s="140">
        <f>[1]!i_dq_close(HK$2,HI219)</f>
        <v>21853.07</v>
      </c>
      <c r="HL219">
        <v>1.022</v>
      </c>
      <c r="HO219" s="49">
        <v>44694</v>
      </c>
      <c r="HP219" s="67" t="s">
        <v>353</v>
      </c>
      <c r="HQ219" s="140">
        <f>[1]!i_dq_close(HQ$2,HO219)</f>
        <v>4286.9710999999998</v>
      </c>
      <c r="HR219">
        <v>1.2858000000000001</v>
      </c>
      <c r="HS219" s="33"/>
      <c r="HU219" s="49"/>
      <c r="HV219" s="67"/>
      <c r="HW219" s="140"/>
      <c r="HY219" s="33"/>
      <c r="IA219" s="49"/>
      <c r="IB219" s="67"/>
      <c r="IC219" s="140"/>
      <c r="IE219" s="33"/>
      <c r="IG219" s="49"/>
      <c r="IH219" s="67"/>
      <c r="II219" s="140"/>
      <c r="IK219" s="33"/>
      <c r="IM219" s="49"/>
      <c r="IN219" s="67"/>
      <c r="IO219" s="140"/>
      <c r="IQ219" s="33"/>
      <c r="IS219" s="49"/>
      <c r="IT219" s="67"/>
      <c r="IU219" s="140"/>
      <c r="IW219" s="33"/>
      <c r="IY219" s="49"/>
      <c r="IZ219" s="67"/>
      <c r="JA219" s="140"/>
      <c r="JC219" s="33"/>
      <c r="JE219" s="49"/>
      <c r="JF219" s="67"/>
      <c r="JG219" s="140"/>
      <c r="JI219" s="33"/>
    </row>
    <row r="220" spans="1:269">
      <c r="A220" s="52">
        <v>44181</v>
      </c>
      <c r="B220" s="51" t="s">
        <v>336</v>
      </c>
      <c r="C220" s="262">
        <f>[1]!i_dq_close(C$2,A220)</f>
        <v>5150.5567000000001</v>
      </c>
      <c r="D220" s="263">
        <v>1.5049999999999999</v>
      </c>
      <c r="E220" s="263"/>
      <c r="G220" s="49">
        <v>44851</v>
      </c>
      <c r="H220" s="28" t="s">
        <v>1621</v>
      </c>
      <c r="I220" s="140">
        <f>[1]!i_dq_close(I$2,G220)</f>
        <v>0</v>
      </c>
      <c r="J220">
        <v>0.84699999999999998</v>
      </c>
      <c r="EC220" s="49">
        <v>44937</v>
      </c>
      <c r="ED220" s="21" t="s">
        <v>1626</v>
      </c>
      <c r="EE220" s="140">
        <f>[1]!i_dq_close(EE$2,EC220)</f>
        <v>4341.9845999999998</v>
      </c>
      <c r="EF220">
        <v>1.5409999999999999</v>
      </c>
      <c r="EI220" s="49">
        <v>44915</v>
      </c>
      <c r="EJ220" s="21" t="s">
        <v>1624</v>
      </c>
      <c r="EK220" s="140">
        <f>[1]!i_dq_close(EK$2,EI220)</f>
        <v>19094.8</v>
      </c>
      <c r="EL220">
        <v>1.87</v>
      </c>
      <c r="EO220" s="49">
        <v>44886</v>
      </c>
      <c r="EP220" s="28" t="s">
        <v>1630</v>
      </c>
      <c r="EQ220" s="140">
        <f>[1]!i_dq_close(EQ$2,EO220)</f>
        <v>4177.4961999999996</v>
      </c>
      <c r="ER220">
        <v>1.0249999999999999</v>
      </c>
      <c r="EU220" s="49">
        <v>44876</v>
      </c>
      <c r="EV220" s="28" t="s">
        <v>1630</v>
      </c>
      <c r="EW220" s="140">
        <f>[1]!i_dq_close(EW$2,EU220)</f>
        <v>4184.1625999999997</v>
      </c>
      <c r="EX220">
        <v>0.9506</v>
      </c>
      <c r="FA220" s="49">
        <v>44874</v>
      </c>
      <c r="FB220" s="28" t="s">
        <v>1630</v>
      </c>
      <c r="FC220" s="140">
        <f>[1]!i_dq_close(FC$2,FA220)</f>
        <v>4120.4669999999996</v>
      </c>
      <c r="FD220">
        <v>0.88800000000000001</v>
      </c>
      <c r="FG220" s="49">
        <v>44869</v>
      </c>
      <c r="FH220" s="28" t="s">
        <v>1630</v>
      </c>
      <c r="FI220" s="140">
        <f>[1]!i_dq_close(FI$2,FG220)</f>
        <v>4165.8909000000003</v>
      </c>
      <c r="FJ220">
        <v>0.99809999999999999</v>
      </c>
      <c r="FM220" s="49">
        <v>44867</v>
      </c>
      <c r="FN220" s="28" t="s">
        <v>1630</v>
      </c>
      <c r="FO220" s="140">
        <f>[1]!i_dq_close(FO$2,FM220)</f>
        <v>4068.8146999999999</v>
      </c>
      <c r="FP220">
        <v>1.2981</v>
      </c>
      <c r="FS220" s="49">
        <v>44861</v>
      </c>
      <c r="FT220" s="28" t="s">
        <v>1621</v>
      </c>
      <c r="FU220" s="140">
        <f>[1]!i_dq_close(FU$2,FS220)</f>
        <v>403.40289999999999</v>
      </c>
      <c r="FV220">
        <v>1.3127</v>
      </c>
      <c r="FY220" s="49">
        <v>44819</v>
      </c>
      <c r="FZ220" s="28" t="s">
        <v>1634</v>
      </c>
      <c r="GA220" s="140">
        <f>[1]!i_dq_close(GA$2,FY220)</f>
        <v>4373.4669999999996</v>
      </c>
      <c r="GB220">
        <v>1.4498</v>
      </c>
      <c r="GE220" s="49">
        <v>44819</v>
      </c>
      <c r="GF220" s="28" t="s">
        <v>1634</v>
      </c>
      <c r="GG220" s="140">
        <f>[1]!i_dq_close(GG$2,GE220)</f>
        <v>2985.0704999999998</v>
      </c>
      <c r="GH220">
        <v>0.93310000000000004</v>
      </c>
      <c r="GK220" s="49">
        <v>44797</v>
      </c>
      <c r="GL220" s="28" t="s">
        <v>1633</v>
      </c>
      <c r="GM220" s="140">
        <f>[1]!i_dq_close(GM$2,GK220)</f>
        <v>4450.0689000000002</v>
      </c>
      <c r="GN220">
        <v>5.2910000000000004</v>
      </c>
      <c r="GQ220" s="49">
        <v>44783</v>
      </c>
      <c r="GR220" s="67" t="s">
        <v>1633</v>
      </c>
      <c r="GS220" s="140">
        <f>[1]!i_dq_close(GS$2,GQ220)</f>
        <v>19610.84</v>
      </c>
      <c r="GT220">
        <v>0.96970000000000001</v>
      </c>
      <c r="GV220"/>
      <c r="GW220" s="49">
        <v>44783</v>
      </c>
      <c r="GX220" s="21" t="s">
        <v>1633</v>
      </c>
      <c r="GY220" s="140">
        <f>[1]!i_dq_close(GY$2,GW220)</f>
        <v>4479.0361000000003</v>
      </c>
      <c r="GZ220">
        <v>2.5903999999999998</v>
      </c>
      <c r="HC220" s="49">
        <v>44774</v>
      </c>
      <c r="HD220" s="21" t="s">
        <v>356</v>
      </c>
      <c r="HE220" s="140">
        <f>[1]!i_dq_close(HE$2,HC220)</f>
        <v>4547.9287999999997</v>
      </c>
      <c r="HF220">
        <v>5.9809999999999999</v>
      </c>
      <c r="HI220" s="49">
        <v>44748</v>
      </c>
      <c r="HJ220" s="141" t="s">
        <v>639</v>
      </c>
      <c r="HK220" s="140">
        <f>[1]!i_dq_close(HK$2,HI220)</f>
        <v>21586.66</v>
      </c>
      <c r="HL220">
        <v>1.002</v>
      </c>
      <c r="HO220" s="49">
        <v>44697</v>
      </c>
      <c r="HP220" s="67" t="s">
        <v>353</v>
      </c>
      <c r="HQ220" s="140">
        <f>[1]!i_dq_close(HQ$2,HO220)</f>
        <v>4259.6260000000002</v>
      </c>
      <c r="HR220">
        <v>1.2835000000000001</v>
      </c>
      <c r="HS220" s="33"/>
      <c r="HU220" s="49"/>
      <c r="HV220" s="67"/>
      <c r="HW220" s="140"/>
      <c r="HY220" s="33"/>
      <c r="IA220" s="49"/>
      <c r="IB220" s="67"/>
      <c r="IC220" s="140"/>
      <c r="IE220" s="33"/>
      <c r="IG220" s="49"/>
      <c r="IH220" s="67"/>
      <c r="II220" s="140"/>
      <c r="IK220" s="33"/>
      <c r="IM220" s="49"/>
      <c r="IN220" s="67"/>
      <c r="IO220" s="140"/>
      <c r="IQ220" s="33"/>
      <c r="IS220" s="49"/>
      <c r="IT220" s="67"/>
      <c r="IU220" s="140"/>
      <c r="IW220" s="33"/>
      <c r="IY220" s="49"/>
      <c r="IZ220" s="67"/>
      <c r="JA220" s="140"/>
      <c r="JC220" s="33"/>
      <c r="JE220" s="49"/>
      <c r="JF220" s="67"/>
      <c r="JG220" s="140"/>
      <c r="JI220" s="33"/>
    </row>
    <row r="221" spans="1:269">
      <c r="A221" s="52">
        <v>44182</v>
      </c>
      <c r="B221" s="51" t="s">
        <v>336</v>
      </c>
      <c r="C221" s="262">
        <f>[1]!i_dq_close(C$2,A221)</f>
        <v>5215.4474</v>
      </c>
      <c r="D221" s="263">
        <v>1.5109999999999999</v>
      </c>
      <c r="E221" s="263"/>
      <c r="G221" s="49">
        <v>44852</v>
      </c>
      <c r="H221" s="28" t="s">
        <v>1621</v>
      </c>
      <c r="I221" s="140">
        <f>[1]!i_dq_close(I$2,G221)</f>
        <v>0</v>
      </c>
      <c r="J221">
        <v>0.84799999999999998</v>
      </c>
      <c r="EC221" s="49">
        <v>44938</v>
      </c>
      <c r="ED221" s="21" t="s">
        <v>1626</v>
      </c>
      <c r="EE221" s="140">
        <f>[1]!i_dq_close(EE$2,EC221)</f>
        <v>4348.5348999999997</v>
      </c>
      <c r="EF221">
        <v>1.544</v>
      </c>
      <c r="EI221" s="49">
        <v>44916</v>
      </c>
      <c r="EJ221" s="21" t="s">
        <v>1624</v>
      </c>
      <c r="EK221" s="140">
        <f>[1]!i_dq_close(EK$2,EI221)</f>
        <v>19160.490000000002</v>
      </c>
      <c r="EL221">
        <v>1.893</v>
      </c>
      <c r="EO221" s="49">
        <v>44887</v>
      </c>
      <c r="EP221" s="28" t="s">
        <v>1630</v>
      </c>
      <c r="EQ221" s="140">
        <f>[1]!i_dq_close(EQ$2,EO221)</f>
        <v>4166.4138000000003</v>
      </c>
      <c r="ER221">
        <v>1.0149999999999999</v>
      </c>
      <c r="EU221" s="49">
        <v>44879</v>
      </c>
      <c r="EV221" s="28" t="s">
        <v>1630</v>
      </c>
      <c r="EW221" s="140">
        <f>[1]!i_dq_close(EW$2,EU221)</f>
        <v>4187.0944</v>
      </c>
      <c r="EX221">
        <v>0.95930000000000004</v>
      </c>
      <c r="FA221" s="49">
        <v>44875</v>
      </c>
      <c r="FB221" s="28" t="s">
        <v>1630</v>
      </c>
      <c r="FC221" s="140">
        <f>[1]!i_dq_close(FC$2,FA221)</f>
        <v>4091.6007</v>
      </c>
      <c r="FD221">
        <v>0.88700000000000001</v>
      </c>
      <c r="FG221" s="49">
        <v>44872</v>
      </c>
      <c r="FH221" s="28" t="s">
        <v>1630</v>
      </c>
      <c r="FI221" s="140">
        <f>[1]!i_dq_close(FI$2,FG221)</f>
        <v>4173.9336999999996</v>
      </c>
      <c r="FJ221">
        <v>0.99209999999999998</v>
      </c>
      <c r="FM221" s="49">
        <v>44868</v>
      </c>
      <c r="FN221" s="28" t="s">
        <v>1630</v>
      </c>
      <c r="FO221" s="140">
        <f>[1]!i_dq_close(FO$2,FM221)</f>
        <v>4044.2130000000002</v>
      </c>
      <c r="FP221">
        <v>1.3087</v>
      </c>
      <c r="FS221" s="49">
        <v>44862</v>
      </c>
      <c r="FT221" s="28" t="s">
        <v>1621</v>
      </c>
      <c r="FU221" s="140">
        <f>[1]!i_dq_close(FU$2,FS221)</f>
        <v>399.52629999999999</v>
      </c>
      <c r="FV221">
        <v>1.2957000000000001</v>
      </c>
      <c r="FY221" s="49">
        <v>44820</v>
      </c>
      <c r="FZ221" s="28" t="s">
        <v>1634</v>
      </c>
      <c r="GA221" s="140">
        <f>[1]!i_dq_close(GA$2,FY221)</f>
        <v>4269.1180000000004</v>
      </c>
      <c r="GB221">
        <v>1.4191</v>
      </c>
      <c r="GE221" s="49">
        <v>44820</v>
      </c>
      <c r="GF221" s="28" t="s">
        <v>1634</v>
      </c>
      <c r="GG221" s="140">
        <f>[1]!i_dq_close(GG$2,GE221)</f>
        <v>2962.4517999999998</v>
      </c>
      <c r="GH221">
        <v>0.92900000000000005</v>
      </c>
      <c r="GK221" s="49">
        <v>44798</v>
      </c>
      <c r="GL221" s="28" t="s">
        <v>1633</v>
      </c>
      <c r="GM221" s="140">
        <f>[1]!i_dq_close(GM$2,GK221)</f>
        <v>4484.4516999999996</v>
      </c>
      <c r="GN221">
        <v>5.3630000000000004</v>
      </c>
      <c r="GQ221" s="49">
        <v>44784</v>
      </c>
      <c r="GR221" s="67" t="s">
        <v>1633</v>
      </c>
      <c r="GS221" s="140">
        <f>[1]!i_dq_close(GS$2,GQ221)</f>
        <v>20082.43</v>
      </c>
      <c r="GT221">
        <v>0.98909999999999998</v>
      </c>
      <c r="GV221"/>
      <c r="GW221" s="49">
        <v>44784</v>
      </c>
      <c r="GX221" s="21" t="s">
        <v>1633</v>
      </c>
      <c r="GY221" s="140">
        <f>[1]!i_dq_close(GY$2,GW221)</f>
        <v>4568.3040000000001</v>
      </c>
      <c r="GZ221">
        <v>2.5943000000000001</v>
      </c>
      <c r="HC221" s="49">
        <v>44775</v>
      </c>
      <c r="HD221" s="21" t="s">
        <v>1633</v>
      </c>
      <c r="HE221" s="140">
        <f>[1]!i_dq_close(HE$2,HC221)</f>
        <v>4449.7467999999999</v>
      </c>
      <c r="HF221">
        <v>5.9260000000000002</v>
      </c>
      <c r="HI221" s="49">
        <v>44749</v>
      </c>
      <c r="HJ221" s="141" t="s">
        <v>639</v>
      </c>
      <c r="HK221" s="140">
        <f>[1]!i_dq_close(HK$2,HI221)</f>
        <v>21643.58</v>
      </c>
      <c r="HL221">
        <v>1.0029999999999999</v>
      </c>
      <c r="HO221" s="49">
        <v>44698</v>
      </c>
      <c r="HP221" s="67" t="s">
        <v>353</v>
      </c>
      <c r="HQ221" s="140">
        <f>[1]!i_dq_close(HQ$2,HO221)</f>
        <v>4304.5832</v>
      </c>
      <c r="HR221">
        <v>1.2901</v>
      </c>
      <c r="HS221" s="33"/>
      <c r="HU221" s="49"/>
      <c r="HV221" s="67"/>
      <c r="HW221" s="140"/>
      <c r="HY221" s="33"/>
      <c r="IA221" s="49"/>
      <c r="IB221" s="67"/>
      <c r="IC221" s="140"/>
      <c r="IE221" s="33"/>
      <c r="IG221" s="49"/>
      <c r="IH221" s="67"/>
      <c r="II221" s="140"/>
      <c r="IK221" s="33"/>
      <c r="IM221" s="49"/>
      <c r="IN221" s="67"/>
      <c r="IO221" s="140"/>
      <c r="IQ221" s="33"/>
      <c r="IS221" s="49"/>
      <c r="IT221" s="67"/>
      <c r="IU221" s="140"/>
      <c r="IW221" s="33"/>
      <c r="IY221" s="49"/>
      <c r="IZ221" s="67"/>
      <c r="JA221" s="140"/>
      <c r="JC221" s="33"/>
      <c r="JE221" s="49"/>
      <c r="JF221" s="67"/>
      <c r="JG221" s="140"/>
      <c r="JI221" s="33"/>
    </row>
    <row r="222" spans="1:269">
      <c r="A222" s="52">
        <v>44183</v>
      </c>
      <c r="B222" s="51" t="s">
        <v>336</v>
      </c>
      <c r="C222" s="262">
        <f>[1]!i_dq_close(C$2,A222)</f>
        <v>5198.1962999999996</v>
      </c>
      <c r="D222" s="263">
        <v>1.512</v>
      </c>
      <c r="E222" s="263"/>
      <c r="G222" s="49">
        <v>44853</v>
      </c>
      <c r="H222" s="28" t="s">
        <v>1621</v>
      </c>
      <c r="I222" s="140">
        <f>[1]!i_dq_close(I$2,G222)</f>
        <v>0</v>
      </c>
      <c r="J222">
        <v>0.84699999999999998</v>
      </c>
      <c r="EC222" s="49">
        <v>44939</v>
      </c>
      <c r="ED222" s="21" t="s">
        <v>1626</v>
      </c>
      <c r="EE222" s="140">
        <f>[1]!i_dq_close(EE$2,EC222)</f>
        <v>4402.0011999999997</v>
      </c>
      <c r="EF222">
        <v>1.55</v>
      </c>
      <c r="EI222" s="49">
        <v>44917</v>
      </c>
      <c r="EJ222" s="21" t="s">
        <v>1624</v>
      </c>
      <c r="EK222" s="140">
        <f>[1]!i_dq_close(EK$2,EI222)</f>
        <v>19679.22</v>
      </c>
      <c r="EL222">
        <v>1.9059999999999999</v>
      </c>
      <c r="EO222" s="49">
        <v>44888</v>
      </c>
      <c r="EP222" s="28" t="s">
        <v>1630</v>
      </c>
      <c r="EQ222" s="140">
        <f>[1]!i_dq_close(EQ$2,EO222)</f>
        <v>4167.8986999999997</v>
      </c>
      <c r="ER222">
        <v>1.0229999999999999</v>
      </c>
      <c r="EU222" s="49">
        <v>44880</v>
      </c>
      <c r="EV222" s="28" t="s">
        <v>1630</v>
      </c>
      <c r="EW222" s="140">
        <f>[1]!i_dq_close(EW$2,EU222)</f>
        <v>4264.8360000000002</v>
      </c>
      <c r="EX222">
        <v>0.98070000000000002</v>
      </c>
      <c r="FA222" s="49">
        <v>44876</v>
      </c>
      <c r="FB222" s="28" t="s">
        <v>1630</v>
      </c>
      <c r="FC222" s="140">
        <f>[1]!i_dq_close(FC$2,FA222)</f>
        <v>4184.1625999999997</v>
      </c>
      <c r="FD222">
        <v>0.88700000000000001</v>
      </c>
      <c r="FG222" s="49">
        <v>44873</v>
      </c>
      <c r="FH222" s="28" t="s">
        <v>1630</v>
      </c>
      <c r="FI222" s="140">
        <f>[1]!i_dq_close(FI$2,FG222)</f>
        <v>4151.4648999999999</v>
      </c>
      <c r="FJ222">
        <v>0.98919999999999997</v>
      </c>
      <c r="FM222" s="49">
        <v>44869</v>
      </c>
      <c r="FN222" s="28" t="s">
        <v>1630</v>
      </c>
      <c r="FO222" s="140">
        <f>[1]!i_dq_close(FO$2,FM222)</f>
        <v>4165.8909000000003</v>
      </c>
      <c r="FP222">
        <v>1.3236000000000001</v>
      </c>
      <c r="FS222" s="49">
        <v>44865</v>
      </c>
      <c r="FT222" s="28" t="s">
        <v>1621</v>
      </c>
      <c r="FU222" s="140">
        <f>[1]!i_dq_close(FU$2,FS222)</f>
        <v>397.23719999999997</v>
      </c>
      <c r="FV222">
        <v>1.2945</v>
      </c>
      <c r="FY222" s="49">
        <v>44823</v>
      </c>
      <c r="FZ222" s="28" t="s">
        <v>1634</v>
      </c>
      <c r="GA222" s="140">
        <f>[1]!i_dq_close(GA$2,FY222)</f>
        <v>4257.9368999999997</v>
      </c>
      <c r="GB222">
        <v>1.4174</v>
      </c>
      <c r="GE222" s="49">
        <v>44823</v>
      </c>
      <c r="GF222" s="28" t="s">
        <v>1634</v>
      </c>
      <c r="GG222" s="140">
        <f>[1]!i_dq_close(GG$2,GE222)</f>
        <v>2961.7298999999998</v>
      </c>
      <c r="GH222">
        <v>0.92710000000000004</v>
      </c>
      <c r="GK222" s="49">
        <v>44799</v>
      </c>
      <c r="GL222" s="28" t="s">
        <v>1633</v>
      </c>
      <c r="GM222" s="140">
        <f>[1]!i_dq_close(GM$2,GK222)</f>
        <v>4473.0267999999996</v>
      </c>
      <c r="GN222">
        <v>5.335</v>
      </c>
      <c r="GQ222" s="49">
        <v>44785</v>
      </c>
      <c r="GR222" s="67" t="s">
        <v>1633</v>
      </c>
      <c r="GS222" s="140">
        <f>[1]!i_dq_close(GS$2,GQ222)</f>
        <v>20175.62</v>
      </c>
      <c r="GT222">
        <v>1.0002</v>
      </c>
      <c r="GV222"/>
      <c r="GW222" s="49">
        <v>44785</v>
      </c>
      <c r="GX222" s="21" t="s">
        <v>1633</v>
      </c>
      <c r="GY222" s="140">
        <f>[1]!i_dq_close(GY$2,GW222)</f>
        <v>4563.0582000000004</v>
      </c>
      <c r="GZ222">
        <v>2.30003</v>
      </c>
      <c r="HC222" s="49">
        <v>44776</v>
      </c>
      <c r="HD222" s="21" t="s">
        <v>1633</v>
      </c>
      <c r="HE222" s="140">
        <f>[1]!i_dq_close(HE$2,HC222)</f>
        <v>4408.9350000000004</v>
      </c>
      <c r="HF222">
        <v>5.8470000000000004</v>
      </c>
      <c r="HI222" s="49">
        <v>44750</v>
      </c>
      <c r="HJ222" s="141" t="s">
        <v>639</v>
      </c>
      <c r="HK222" s="140">
        <f>[1]!i_dq_close(HK$2,HI222)</f>
        <v>21725.78</v>
      </c>
      <c r="HL222">
        <v>1.0069999999999999</v>
      </c>
      <c r="HO222" s="49">
        <v>44699</v>
      </c>
      <c r="HP222" s="67" t="s">
        <v>353</v>
      </c>
      <c r="HQ222" s="140">
        <f>[1]!i_dq_close(HQ$2,HO222)</f>
        <v>4289.8078999999998</v>
      </c>
      <c r="HR222">
        <v>1.2901</v>
      </c>
      <c r="HS222" s="33"/>
      <c r="HU222" s="49"/>
      <c r="HV222" s="67"/>
      <c r="HW222" s="140"/>
      <c r="HY222" s="33"/>
      <c r="IA222" s="49"/>
      <c r="IB222" s="67"/>
      <c r="IC222" s="140"/>
      <c r="IE222" s="33"/>
      <c r="IG222" s="49"/>
      <c r="IH222" s="67"/>
      <c r="II222" s="140"/>
      <c r="IK222" s="33"/>
      <c r="IM222" s="49"/>
      <c r="IN222" s="67"/>
      <c r="IO222" s="140"/>
      <c r="IQ222" s="33"/>
      <c r="IS222" s="49"/>
      <c r="IT222" s="67"/>
      <c r="IU222" s="140"/>
      <c r="IW222" s="33"/>
      <c r="IY222" s="49"/>
      <c r="IZ222" s="67"/>
      <c r="JA222" s="140"/>
      <c r="JC222" s="33"/>
      <c r="JE222" s="49"/>
      <c r="JF222" s="67"/>
      <c r="JG222" s="140"/>
      <c r="JI222" s="33"/>
    </row>
    <row r="223" spans="1:269">
      <c r="A223" s="52">
        <v>44186</v>
      </c>
      <c r="B223" s="51" t="s">
        <v>336</v>
      </c>
      <c r="C223" s="262">
        <f>[1]!i_dq_close(C$2,A223)</f>
        <v>5255.9315999999999</v>
      </c>
      <c r="D223" s="263">
        <v>1.5209999999999999</v>
      </c>
      <c r="E223" s="263"/>
      <c r="G223" s="49">
        <v>44854</v>
      </c>
      <c r="H223" s="28" t="s">
        <v>1621</v>
      </c>
      <c r="I223" s="140">
        <f>[1]!i_dq_close(I$2,G223)</f>
        <v>0</v>
      </c>
      <c r="J223">
        <v>0.84699999999999998</v>
      </c>
      <c r="EC223" s="49">
        <v>44942</v>
      </c>
      <c r="ED223" s="21" t="s">
        <v>1626</v>
      </c>
      <c r="EE223" s="140">
        <f>[1]!i_dq_close(EE$2,EC223)</f>
        <v>4465.9520000000002</v>
      </c>
      <c r="EF223">
        <v>1.5529999999999999</v>
      </c>
      <c r="EI223" s="49">
        <v>44918</v>
      </c>
      <c r="EJ223" s="21" t="s">
        <v>1624</v>
      </c>
      <c r="EK223" s="140">
        <f>[1]!i_dq_close(EK$2,EI223)</f>
        <v>19593.060000000001</v>
      </c>
      <c r="EL223">
        <v>1.927</v>
      </c>
      <c r="EO223" s="49">
        <v>44889</v>
      </c>
      <c r="EP223" s="28" t="s">
        <v>1630</v>
      </c>
      <c r="EQ223" s="140">
        <f>[1]!i_dq_close(EQ$2,EO223)</f>
        <v>4155.0478999999996</v>
      </c>
      <c r="ER223">
        <v>1.0289999999999999</v>
      </c>
      <c r="EU223" s="49">
        <v>44881</v>
      </c>
      <c r="EV223" s="28" t="s">
        <v>1630</v>
      </c>
      <c r="EW223" s="140">
        <f>[1]!i_dq_close(EW$2,EU223)</f>
        <v>4233.2835999999998</v>
      </c>
      <c r="EX223">
        <v>0.97560000000000002</v>
      </c>
      <c r="FA223" s="49">
        <v>44879</v>
      </c>
      <c r="FB223" s="28" t="s">
        <v>1630</v>
      </c>
      <c r="FC223" s="140">
        <f>[1]!i_dq_close(FC$2,FA223)</f>
        <v>4187.0944</v>
      </c>
      <c r="FD223">
        <v>0.88200000000000001</v>
      </c>
      <c r="FG223" s="49">
        <v>44874</v>
      </c>
      <c r="FH223" s="28" t="s">
        <v>1630</v>
      </c>
      <c r="FI223" s="140">
        <f>[1]!i_dq_close(FI$2,FG223)</f>
        <v>4120.4669999999996</v>
      </c>
      <c r="FJ223">
        <v>0.99299999999999999</v>
      </c>
      <c r="FM223" s="49">
        <v>44872</v>
      </c>
      <c r="FN223" s="28" t="s">
        <v>1630</v>
      </c>
      <c r="FO223" s="140">
        <f>[1]!i_dq_close(FO$2,FM223)</f>
        <v>4173.9336999999996</v>
      </c>
      <c r="FP223">
        <v>1.3190999999999999</v>
      </c>
      <c r="FS223" s="49">
        <v>44866</v>
      </c>
      <c r="FT223" s="28" t="s">
        <v>342</v>
      </c>
      <c r="FU223" s="140">
        <f>[1]!i_dq_close(FU$2,FS223)</f>
        <v>400.77929999999998</v>
      </c>
      <c r="FV223">
        <v>1.2999000000000001</v>
      </c>
      <c r="FY223" s="49">
        <v>44824</v>
      </c>
      <c r="FZ223" s="28" t="s">
        <v>1634</v>
      </c>
      <c r="GA223" s="140">
        <f>[1]!i_dq_close(GA$2,FY223)</f>
        <v>4269.9174000000003</v>
      </c>
      <c r="GB223">
        <v>1.4323999999999999</v>
      </c>
      <c r="GE223" s="49">
        <v>44824</v>
      </c>
      <c r="GF223" s="28" t="s">
        <v>1634</v>
      </c>
      <c r="GG223" s="140">
        <f>[1]!i_dq_close(GG$2,GE223)</f>
        <v>2963.6651999999999</v>
      </c>
      <c r="GH223">
        <v>0.92859999999999998</v>
      </c>
      <c r="GK223" s="49">
        <v>44802</v>
      </c>
      <c r="GL223" s="28" t="s">
        <v>1633</v>
      </c>
      <c r="GM223" s="140">
        <f>[1]!i_dq_close(GM$2,GK223)</f>
        <v>4460.4615999999996</v>
      </c>
      <c r="GN223">
        <v>5.32</v>
      </c>
      <c r="GQ223" s="49">
        <v>44788</v>
      </c>
      <c r="GR223" s="67" t="s">
        <v>1633</v>
      </c>
      <c r="GS223" s="140">
        <f>[1]!i_dq_close(GS$2,GQ223)</f>
        <v>20040.86</v>
      </c>
      <c r="GT223">
        <v>0.99360000000000004</v>
      </c>
      <c r="GV223"/>
      <c r="GW223" s="49">
        <v>44788</v>
      </c>
      <c r="GX223" s="21" t="s">
        <v>1633</v>
      </c>
      <c r="GY223" s="140">
        <f>[1]!i_dq_close(GY$2,GW223)</f>
        <v>4562.5023000000001</v>
      </c>
      <c r="GZ223">
        <v>2.6030000000000002</v>
      </c>
      <c r="HC223" s="49">
        <v>44777</v>
      </c>
      <c r="HD223" s="21" t="s">
        <v>1633</v>
      </c>
      <c r="HE223" s="140">
        <f>[1]!i_dq_close(HE$2,HC223)</f>
        <v>4443.2641999999996</v>
      </c>
      <c r="HF223">
        <v>5.7779999999999996</v>
      </c>
      <c r="HI223" s="49">
        <v>44753</v>
      </c>
      <c r="HJ223" s="141" t="s">
        <v>639</v>
      </c>
      <c r="HK223" s="140">
        <f>[1]!i_dq_close(HK$2,HI223)</f>
        <v>21124.2</v>
      </c>
      <c r="HL223">
        <v>0.98099999999999998</v>
      </c>
      <c r="HO223" s="49">
        <v>44700</v>
      </c>
      <c r="HP223" s="67" t="s">
        <v>353</v>
      </c>
      <c r="HQ223" s="140">
        <f>[1]!i_dq_close(HQ$2,HO223)</f>
        <v>4303.2520000000004</v>
      </c>
      <c r="HR223">
        <v>1.2910999999999999</v>
      </c>
      <c r="HS223" s="33"/>
      <c r="HU223" s="49"/>
      <c r="HV223" s="67"/>
      <c r="HW223" s="140"/>
      <c r="HY223" s="33"/>
      <c r="IA223" s="49"/>
      <c r="IB223" s="67"/>
      <c r="IC223" s="140"/>
      <c r="IE223" s="33"/>
      <c r="IG223" s="49"/>
      <c r="IH223" s="67"/>
      <c r="II223" s="140"/>
      <c r="IK223" s="33"/>
      <c r="IM223" s="49"/>
      <c r="IN223" s="67"/>
      <c r="IO223" s="140"/>
      <c r="IQ223" s="33"/>
      <c r="IS223" s="49"/>
      <c r="IT223" s="67"/>
      <c r="IU223" s="140"/>
      <c r="IW223" s="33"/>
      <c r="IY223" s="49"/>
      <c r="IZ223" s="67"/>
      <c r="JA223" s="140"/>
      <c r="JC223" s="33"/>
      <c r="JE223" s="49"/>
      <c r="JF223" s="67"/>
      <c r="JG223" s="140"/>
      <c r="JI223" s="33"/>
    </row>
    <row r="224" spans="1:269">
      <c r="A224" s="52">
        <v>44187</v>
      </c>
      <c r="B224" s="51" t="s">
        <v>336</v>
      </c>
      <c r="C224" s="262">
        <f>[1]!i_dq_close(C$2,A224)</f>
        <v>5162.0649999999996</v>
      </c>
      <c r="D224" s="263">
        <v>1.5169999999999999</v>
      </c>
      <c r="E224" s="263"/>
      <c r="G224" s="49">
        <v>44855</v>
      </c>
      <c r="H224" s="28" t="s">
        <v>1621</v>
      </c>
      <c r="I224" s="140">
        <f>[1]!i_dq_close(I$2,G224)</f>
        <v>0</v>
      </c>
      <c r="J224">
        <v>0.84699999999999998</v>
      </c>
      <c r="EC224" s="49">
        <v>44943</v>
      </c>
      <c r="ED224" s="21" t="s">
        <v>1626</v>
      </c>
      <c r="EE224" s="140">
        <f>[1]!i_dq_close(EE$2,EC224)</f>
        <v>4466.5456000000004</v>
      </c>
      <c r="EF224">
        <v>1.5509999999999999</v>
      </c>
      <c r="EI224" s="49">
        <v>44921</v>
      </c>
      <c r="EJ224" s="21" t="s">
        <v>1624</v>
      </c>
      <c r="EK224" s="140">
        <f>[1]!i_dq_close(EK$2,EI224)</f>
        <v>19593.060000000001</v>
      </c>
      <c r="EL224">
        <v>1.9259999999999999</v>
      </c>
      <c r="EO224" s="49">
        <v>44890</v>
      </c>
      <c r="EP224" s="28" t="s">
        <v>1630</v>
      </c>
      <c r="EQ224" s="140">
        <f>[1]!i_dq_close(EQ$2,EO224)</f>
        <v>4164.7946000000002</v>
      </c>
      <c r="ER224">
        <v>1.018</v>
      </c>
      <c r="EU224" s="49">
        <v>44882</v>
      </c>
      <c r="EV224" s="28" t="s">
        <v>1630</v>
      </c>
      <c r="EW224" s="140">
        <f>[1]!i_dq_close(EW$2,EU224)</f>
        <v>4222.8145000000004</v>
      </c>
      <c r="EX224">
        <v>0.98970000000000002</v>
      </c>
      <c r="FA224" s="49">
        <v>44880</v>
      </c>
      <c r="FB224" s="28" t="s">
        <v>1630</v>
      </c>
      <c r="FC224" s="140">
        <f>[1]!i_dq_close(FC$2,FA224)</f>
        <v>4264.8360000000002</v>
      </c>
      <c r="FD224">
        <v>0.88600000000000001</v>
      </c>
      <c r="FG224" s="49">
        <v>44875</v>
      </c>
      <c r="FH224" s="28" t="s">
        <v>1630</v>
      </c>
      <c r="FI224" s="140">
        <f>[1]!i_dq_close(FI$2,FG224)</f>
        <v>4091.6007</v>
      </c>
      <c r="FJ224">
        <v>0.97940000000000005</v>
      </c>
      <c r="FM224" s="49">
        <v>44873</v>
      </c>
      <c r="FN224" s="28" t="s">
        <v>1630</v>
      </c>
      <c r="FO224" s="140">
        <f>[1]!i_dq_close(FO$2,FM224)</f>
        <v>4151.4648999999999</v>
      </c>
      <c r="FP224">
        <v>1.3153999999999999</v>
      </c>
      <c r="FS224" s="49">
        <v>44867</v>
      </c>
      <c r="FT224" s="28" t="s">
        <v>1630</v>
      </c>
      <c r="FU224" s="140">
        <f>[1]!i_dq_close(FU$2,FS224)</f>
        <v>403.73329999999999</v>
      </c>
      <c r="FV224">
        <v>1.3027</v>
      </c>
      <c r="FY224" s="49">
        <v>44825</v>
      </c>
      <c r="FZ224" s="28" t="s">
        <v>1634</v>
      </c>
      <c r="GA224" s="140">
        <f>[1]!i_dq_close(GA$2,FY224)</f>
        <v>4249.7790000000005</v>
      </c>
      <c r="GB224">
        <v>1.4333</v>
      </c>
      <c r="GE224" s="49">
        <v>44825</v>
      </c>
      <c r="GF224" s="28" t="s">
        <v>1634</v>
      </c>
      <c r="GG224" s="140">
        <f>[1]!i_dq_close(GG$2,GE224)</f>
        <v>2958.0059000000001</v>
      </c>
      <c r="GH224">
        <v>0.9294</v>
      </c>
      <c r="GK224" s="49">
        <v>44803</v>
      </c>
      <c r="GL224" s="28" t="s">
        <v>1633</v>
      </c>
      <c r="GM224" s="140">
        <f>[1]!i_dq_close(GM$2,GK224)</f>
        <v>4444.9031999999997</v>
      </c>
      <c r="GN224">
        <v>5.2930000000000001</v>
      </c>
      <c r="GQ224" s="49">
        <v>44789</v>
      </c>
      <c r="GR224" s="67" t="s">
        <v>1633</v>
      </c>
      <c r="GS224" s="140">
        <f>[1]!i_dq_close(GS$2,GQ224)</f>
        <v>19830.52</v>
      </c>
      <c r="GT224">
        <v>0.98570000000000002</v>
      </c>
      <c r="GV224"/>
      <c r="GW224" s="49">
        <v>44789</v>
      </c>
      <c r="GX224" s="21" t="s">
        <v>1633</v>
      </c>
      <c r="GY224" s="140">
        <f>[1]!i_dq_close(GY$2,GW224)</f>
        <v>4560.0877</v>
      </c>
      <c r="GZ224">
        <v>2.6261000000000001</v>
      </c>
      <c r="HC224" s="49">
        <v>44778</v>
      </c>
      <c r="HD224" s="21" t="s">
        <v>1633</v>
      </c>
      <c r="HE224" s="140">
        <f>[1]!i_dq_close(HE$2,HC224)</f>
        <v>4508.3496999999998</v>
      </c>
      <c r="HF224">
        <v>5.8140000000000001</v>
      </c>
      <c r="HI224" s="49">
        <v>44754</v>
      </c>
      <c r="HJ224" s="141" t="s">
        <v>639</v>
      </c>
      <c r="HK224" s="140">
        <f>[1]!i_dq_close(HK$2,HI224)</f>
        <v>20844.740000000002</v>
      </c>
      <c r="HL224">
        <v>0.97899999999999998</v>
      </c>
      <c r="HO224" s="49">
        <v>44701</v>
      </c>
      <c r="HP224" s="67" t="s">
        <v>534</v>
      </c>
      <c r="HQ224" s="140">
        <f>[1]!i_dq_close(HQ$2,HO224)</f>
        <v>4383.2093999999997</v>
      </c>
      <c r="HR224">
        <v>1.2970999999999999</v>
      </c>
      <c r="HS224" s="33"/>
      <c r="HU224" s="49"/>
      <c r="HV224" s="67"/>
      <c r="HW224" s="140"/>
      <c r="HY224" s="33"/>
      <c r="IA224" s="49"/>
      <c r="IB224" s="67"/>
      <c r="IC224" s="140"/>
      <c r="IE224" s="33"/>
      <c r="IG224" s="49"/>
      <c r="IH224" s="67"/>
      <c r="II224" s="140"/>
      <c r="IK224" s="33"/>
      <c r="IM224" s="49"/>
      <c r="IN224" s="67"/>
      <c r="IO224" s="140"/>
      <c r="IQ224" s="33"/>
      <c r="IS224" s="49"/>
      <c r="IT224" s="67"/>
      <c r="IU224" s="140"/>
      <c r="IW224" s="33"/>
      <c r="IY224" s="49"/>
      <c r="IZ224" s="67"/>
      <c r="JA224" s="140"/>
      <c r="JC224" s="33"/>
      <c r="JE224" s="49"/>
      <c r="JF224" s="67"/>
      <c r="JG224" s="140"/>
      <c r="JI224" s="33"/>
    </row>
    <row r="225" spans="1:269">
      <c r="A225" s="52">
        <v>44188</v>
      </c>
      <c r="B225" s="51" t="s">
        <v>336</v>
      </c>
      <c r="C225" s="262">
        <f>[1]!i_dq_close(C$2,A225)</f>
        <v>5206.8971000000001</v>
      </c>
      <c r="D225" s="263">
        <v>1.518</v>
      </c>
      <c r="E225" s="263"/>
      <c r="G225" s="49">
        <v>44858</v>
      </c>
      <c r="H225" s="28" t="s">
        <v>1621</v>
      </c>
      <c r="I225" s="140">
        <f>[1]!i_dq_close(I$2,G225)</f>
        <v>0</v>
      </c>
      <c r="J225">
        <v>0.84699999999999998</v>
      </c>
      <c r="EC225" s="49">
        <v>44944</v>
      </c>
      <c r="ED225" s="21" t="s">
        <v>1626</v>
      </c>
      <c r="EE225" s="140">
        <f>[1]!i_dq_close(EE$2,EC225)</f>
        <v>4464.3689999999997</v>
      </c>
      <c r="EF225">
        <v>1.5589999999999999</v>
      </c>
      <c r="EI225" s="49">
        <v>44922</v>
      </c>
      <c r="EJ225" s="21" t="s">
        <v>1624</v>
      </c>
      <c r="EK225" s="140">
        <f>[1]!i_dq_close(EK$2,EI225)</f>
        <v>19593.060000000001</v>
      </c>
      <c r="EL225">
        <v>1.9259999999999999</v>
      </c>
      <c r="EO225" s="49">
        <v>44893</v>
      </c>
      <c r="EP225" s="28" t="s">
        <v>1630</v>
      </c>
      <c r="EQ225" s="140">
        <f>[1]!i_dq_close(EQ$2,EO225)</f>
        <v>4124.2883000000002</v>
      </c>
      <c r="ER225">
        <v>1.014</v>
      </c>
      <c r="EU225" s="49">
        <v>44883</v>
      </c>
      <c r="EV225" s="28" t="s">
        <v>1630</v>
      </c>
      <c r="EW225" s="140">
        <f>[1]!i_dq_close(EW$2,EU225)</f>
        <v>4204.3148000000001</v>
      </c>
      <c r="EX225">
        <v>0.97360000000000002</v>
      </c>
      <c r="FA225" s="49">
        <v>44881</v>
      </c>
      <c r="FB225" s="28" t="s">
        <v>1630</v>
      </c>
      <c r="FC225" s="140">
        <f>[1]!i_dq_close(FC$2,FA225)</f>
        <v>4233.2835999999998</v>
      </c>
      <c r="FD225">
        <v>0.88600000000000001</v>
      </c>
      <c r="FG225" s="49">
        <v>44876</v>
      </c>
      <c r="FH225" s="28" t="s">
        <v>1630</v>
      </c>
      <c r="FI225" s="140">
        <f>[1]!i_dq_close(FI$2,FG225)</f>
        <v>4184.1625999999997</v>
      </c>
      <c r="FJ225">
        <v>0.97309999999999997</v>
      </c>
      <c r="FM225" s="49">
        <v>44874</v>
      </c>
      <c r="FN225" s="28" t="s">
        <v>1630</v>
      </c>
      <c r="FO225" s="140">
        <f>[1]!i_dq_close(FO$2,FM225)</f>
        <v>4120.4669999999996</v>
      </c>
      <c r="FP225">
        <v>1.3078000000000001</v>
      </c>
      <c r="FS225" s="49">
        <v>44868</v>
      </c>
      <c r="FT225" s="28" t="s">
        <v>1630</v>
      </c>
      <c r="FU225" s="140">
        <f>[1]!i_dq_close(FU$2,FS225)</f>
        <v>403.70890000000003</v>
      </c>
      <c r="FV225">
        <v>1.3001</v>
      </c>
      <c r="FY225" s="49">
        <v>44826</v>
      </c>
      <c r="FZ225" s="28" t="s">
        <v>1634</v>
      </c>
      <c r="GA225" s="140">
        <f>[1]!i_dq_close(GA$2,FY225)</f>
        <v>4219.4538000000002</v>
      </c>
      <c r="GB225">
        <v>1.4336</v>
      </c>
      <c r="GE225" s="49">
        <v>44826</v>
      </c>
      <c r="GF225" s="28" t="s">
        <v>1634</v>
      </c>
      <c r="GG225" s="140">
        <f>[1]!i_dq_close(GG$2,GE225)</f>
        <v>2950.7647999999999</v>
      </c>
      <c r="GH225">
        <v>0.92920000000000003</v>
      </c>
      <c r="GK225" s="49">
        <v>44804</v>
      </c>
      <c r="GL225" s="28" t="s">
        <v>1633</v>
      </c>
      <c r="GM225" s="140">
        <f>[1]!i_dq_close(GM$2,GK225)</f>
        <v>4424.2089999999998</v>
      </c>
      <c r="GN225">
        <v>5.3129999999999997</v>
      </c>
      <c r="GQ225" s="49">
        <v>44790</v>
      </c>
      <c r="GR225" s="67" t="s">
        <v>1633</v>
      </c>
      <c r="GS225" s="140">
        <f>[1]!i_dq_close(GS$2,GQ225)</f>
        <v>19922.45</v>
      </c>
      <c r="GT225">
        <v>0.99180000000000001</v>
      </c>
      <c r="GV225"/>
      <c r="GW225" s="49">
        <v>44790</v>
      </c>
      <c r="GX225" s="21" t="s">
        <v>1633</v>
      </c>
      <c r="GY225" s="140">
        <f>[1]!i_dq_close(GY$2,GW225)</f>
        <v>4597.0513000000001</v>
      </c>
      <c r="GZ225">
        <v>2.6374</v>
      </c>
      <c r="HC225" s="49">
        <v>44781</v>
      </c>
      <c r="HD225" s="21" t="s">
        <v>1633</v>
      </c>
      <c r="HE225" s="140">
        <f>[1]!i_dq_close(HE$2,HC225)</f>
        <v>4510.4988999999996</v>
      </c>
      <c r="HF225">
        <v>5.8380000000000001</v>
      </c>
      <c r="HI225" s="49">
        <v>44755</v>
      </c>
      <c r="HJ225" s="141" t="s">
        <v>639</v>
      </c>
      <c r="HK225" s="140">
        <f>[1]!i_dq_close(HK$2,HI225)</f>
        <v>20797.95</v>
      </c>
      <c r="HL225">
        <v>0.97199999999999998</v>
      </c>
      <c r="HO225" s="49">
        <v>44704</v>
      </c>
      <c r="HP225" s="67" t="s">
        <v>534</v>
      </c>
      <c r="HQ225" s="140">
        <f>[1]!i_dq_close(HQ$2,HO225)</f>
        <v>4370.1094000000003</v>
      </c>
      <c r="HR225">
        <v>1.2965</v>
      </c>
      <c r="HS225" s="33"/>
      <c r="HU225" s="49"/>
      <c r="HV225" s="67"/>
      <c r="HW225" s="140"/>
      <c r="HY225" s="33"/>
      <c r="IA225" s="49"/>
      <c r="IB225" s="67"/>
      <c r="IC225" s="140"/>
      <c r="IE225" s="33"/>
      <c r="IG225" s="49"/>
      <c r="IH225" s="67"/>
      <c r="II225" s="140"/>
      <c r="IK225" s="33"/>
      <c r="IM225" s="49"/>
      <c r="IN225" s="67"/>
      <c r="IO225" s="140"/>
      <c r="IQ225" s="33"/>
      <c r="IS225" s="49"/>
      <c r="IT225" s="67"/>
      <c r="IU225" s="140"/>
      <c r="IW225" s="33"/>
      <c r="IY225" s="49"/>
      <c r="IZ225" s="67"/>
      <c r="JA225" s="140"/>
      <c r="JC225" s="33"/>
      <c r="JE225" s="49"/>
      <c r="JF225" s="67"/>
      <c r="JG225" s="140"/>
      <c r="JI225" s="33"/>
    </row>
    <row r="226" spans="1:269">
      <c r="A226" s="52">
        <v>44189</v>
      </c>
      <c r="B226" s="51" t="s">
        <v>336</v>
      </c>
      <c r="C226" s="262">
        <f>[1]!i_dq_close(C$2,A226)</f>
        <v>5181.8676999999998</v>
      </c>
      <c r="D226" s="263">
        <v>1.5129999999999999</v>
      </c>
      <c r="E226" s="263"/>
      <c r="G226" s="49">
        <v>44859</v>
      </c>
      <c r="H226" s="28" t="s">
        <v>1621</v>
      </c>
      <c r="I226" s="140">
        <f>[1]!i_dq_close(I$2,G226)</f>
        <v>0</v>
      </c>
      <c r="J226">
        <v>0.84699999999999998</v>
      </c>
      <c r="EC226" s="49">
        <v>44945</v>
      </c>
      <c r="ED226" s="21" t="s">
        <v>1626</v>
      </c>
      <c r="EE226" s="140">
        <f>[1]!i_dq_close(EE$2,EC226)</f>
        <v>4494.8031000000001</v>
      </c>
      <c r="EF226">
        <v>1.56</v>
      </c>
      <c r="EI226" s="49">
        <v>44923</v>
      </c>
      <c r="EJ226" s="21" t="s">
        <v>1624</v>
      </c>
      <c r="EK226" s="140">
        <f>[1]!i_dq_close(EK$2,EI226)</f>
        <v>19898.91</v>
      </c>
      <c r="EL226">
        <v>1.9319999999999999</v>
      </c>
      <c r="EO226" s="49">
        <v>44894</v>
      </c>
      <c r="EP226" s="28" t="s">
        <v>1630</v>
      </c>
      <c r="EQ226" s="140">
        <f>[1]!i_dq_close(EQ$2,EO226)</f>
        <v>4237.5962</v>
      </c>
      <c r="ER226">
        <v>1.028</v>
      </c>
      <c r="EU226" s="49">
        <v>44886</v>
      </c>
      <c r="EV226" s="28" t="s">
        <v>1630</v>
      </c>
      <c r="EW226" s="140">
        <f>[1]!i_dq_close(EW$2,EU226)</f>
        <v>4177.4961999999996</v>
      </c>
      <c r="EX226">
        <v>0.96089999999999998</v>
      </c>
      <c r="FA226" s="49">
        <v>44882</v>
      </c>
      <c r="FB226" s="28" t="s">
        <v>1630</v>
      </c>
      <c r="FC226" s="140">
        <f>[1]!i_dq_close(FC$2,FA226)</f>
        <v>4222.8145000000004</v>
      </c>
      <c r="FD226">
        <v>0.88400000000000001</v>
      </c>
      <c r="FG226" s="49">
        <v>44879</v>
      </c>
      <c r="FH226" s="28" t="s">
        <v>1630</v>
      </c>
      <c r="FI226" s="140">
        <f>[1]!i_dq_close(FI$2,FG226)</f>
        <v>4187.0944</v>
      </c>
      <c r="FJ226">
        <v>0.96389999999999998</v>
      </c>
      <c r="FM226" s="49">
        <v>44875</v>
      </c>
      <c r="FN226" s="28" t="s">
        <v>1630</v>
      </c>
      <c r="FO226" s="140">
        <f>[1]!i_dq_close(FO$2,FM226)</f>
        <v>4091.6007</v>
      </c>
      <c r="FP226">
        <v>1.3032999999999999</v>
      </c>
      <c r="FS226" s="49">
        <v>44869</v>
      </c>
      <c r="FT226" s="28" t="s">
        <v>1630</v>
      </c>
      <c r="FU226" s="140">
        <f>[1]!i_dq_close(FU$2,FS226)</f>
        <v>408.81290000000001</v>
      </c>
      <c r="FV226">
        <v>1.3240000000000001</v>
      </c>
      <c r="FY226" s="49">
        <v>44827</v>
      </c>
      <c r="FZ226" s="28" t="s">
        <v>1634</v>
      </c>
      <c r="GA226" s="140">
        <f>[1]!i_dq_close(GA$2,FY226)</f>
        <v>4195.0051999999996</v>
      </c>
      <c r="GB226">
        <v>1.4261999999999999</v>
      </c>
      <c r="GE226" s="49">
        <v>44827</v>
      </c>
      <c r="GF226" s="28" t="s">
        <v>1634</v>
      </c>
      <c r="GG226" s="140">
        <f>[1]!i_dq_close(GG$2,GE226)</f>
        <v>2946.8252000000002</v>
      </c>
      <c r="GH226">
        <v>0.92700000000000005</v>
      </c>
      <c r="GK226" s="49">
        <v>44805</v>
      </c>
      <c r="GL226" s="28" t="s">
        <v>357</v>
      </c>
      <c r="GM226" s="140">
        <f>[1]!i_dq_close(GM$2,GK226)</f>
        <v>4390.4089999999997</v>
      </c>
      <c r="GN226">
        <v>5.2450000000000001</v>
      </c>
      <c r="GQ226" s="49">
        <v>44791</v>
      </c>
      <c r="GR226" s="67" t="s">
        <v>1633</v>
      </c>
      <c r="GS226" s="140">
        <f>[1]!i_dq_close(GS$2,GQ226)</f>
        <v>19763.91</v>
      </c>
      <c r="GT226">
        <v>0.98170000000000002</v>
      </c>
      <c r="GV226"/>
      <c r="GW226" s="49">
        <v>44791</v>
      </c>
      <c r="GX226" s="21" t="s">
        <v>1633</v>
      </c>
      <c r="GY226" s="140">
        <f>[1]!i_dq_close(GY$2,GW226)</f>
        <v>4562.5783000000001</v>
      </c>
      <c r="GZ226">
        <v>2.6619000000000002</v>
      </c>
      <c r="HC226" s="49">
        <v>44782</v>
      </c>
      <c r="HD226" s="21" t="s">
        <v>1633</v>
      </c>
      <c r="HE226" s="140">
        <f>[1]!i_dq_close(HE$2,HC226)</f>
        <v>4520.4802</v>
      </c>
      <c r="HF226">
        <v>5.8959999999999999</v>
      </c>
      <c r="HI226" s="49">
        <v>44756</v>
      </c>
      <c r="HJ226" s="141" t="s">
        <v>639</v>
      </c>
      <c r="HK226" s="140">
        <f>[1]!i_dq_close(HK$2,HI226)</f>
        <v>20751.21</v>
      </c>
      <c r="HL226">
        <v>0.96599999999999997</v>
      </c>
      <c r="HO226" s="49">
        <v>44705</v>
      </c>
      <c r="HP226" s="67" t="s">
        <v>534</v>
      </c>
      <c r="HQ226" s="140">
        <f>[1]!i_dq_close(HQ$2,HO226)</f>
        <v>4253.8715000000002</v>
      </c>
      <c r="HR226">
        <v>1.2887999999999999</v>
      </c>
      <c r="HS226" s="33"/>
      <c r="HU226" s="49"/>
      <c r="HV226" s="67"/>
      <c r="HW226" s="140"/>
      <c r="HY226" s="33"/>
      <c r="IA226" s="49"/>
      <c r="IB226" s="67"/>
      <c r="IC226" s="140"/>
      <c r="IE226" s="33"/>
      <c r="IG226" s="49"/>
      <c r="IH226" s="67"/>
      <c r="II226" s="140"/>
      <c r="IK226" s="33"/>
      <c r="IM226" s="49"/>
      <c r="IN226" s="67"/>
      <c r="IO226" s="140"/>
      <c r="IQ226" s="33"/>
      <c r="IS226" s="49"/>
      <c r="IT226" s="67"/>
      <c r="IU226" s="140"/>
      <c r="IW226" s="33"/>
      <c r="IY226" s="49"/>
      <c r="IZ226" s="67"/>
      <c r="JA226" s="140"/>
      <c r="JC226" s="33"/>
      <c r="JE226" s="49"/>
      <c r="JF226" s="67"/>
      <c r="JG226" s="140"/>
      <c r="JI226" s="33"/>
    </row>
    <row r="227" spans="1:269">
      <c r="A227" s="52">
        <v>44190</v>
      </c>
      <c r="B227" s="51" t="s">
        <v>336</v>
      </c>
      <c r="C227" s="262">
        <f>[1]!i_dq_close(C$2,A227)</f>
        <v>5229.3867</v>
      </c>
      <c r="D227" s="263">
        <v>1.526</v>
      </c>
      <c r="E227" s="263"/>
      <c r="G227" s="49">
        <v>44860</v>
      </c>
      <c r="H227" s="28" t="s">
        <v>1621</v>
      </c>
      <c r="I227" s="140">
        <f>[1]!i_dq_close(I$2,G227)</f>
        <v>0</v>
      </c>
      <c r="J227">
        <v>0.85099999999999998</v>
      </c>
      <c r="EC227" s="49">
        <v>44946</v>
      </c>
      <c r="ED227" s="21" t="s">
        <v>1626</v>
      </c>
      <c r="EE227" s="140">
        <f>[1]!i_dq_close(EE$2,EC227)</f>
        <v>4524.0456999999997</v>
      </c>
      <c r="EF227">
        <v>1.5569999999999999</v>
      </c>
      <c r="EI227" s="49">
        <v>44924</v>
      </c>
      <c r="EJ227" s="21" t="s">
        <v>1624</v>
      </c>
      <c r="EK227" s="140">
        <f>[1]!i_dq_close(EK$2,EI227)</f>
        <v>19741.14</v>
      </c>
      <c r="EL227">
        <v>1.9</v>
      </c>
      <c r="EO227" s="49">
        <v>44895</v>
      </c>
      <c r="EP227" s="28" t="s">
        <v>1630</v>
      </c>
      <c r="EQ227" s="140">
        <f>[1]!i_dq_close(EQ$2,EO227)</f>
        <v>4239.9952000000003</v>
      </c>
      <c r="ER227">
        <v>1.036</v>
      </c>
      <c r="EU227" s="49">
        <v>44887</v>
      </c>
      <c r="EV227" s="28" t="s">
        <v>1630</v>
      </c>
      <c r="EW227" s="140">
        <f>[1]!i_dq_close(EW$2,EU227)</f>
        <v>4166.4138000000003</v>
      </c>
      <c r="EX227">
        <v>0.94850000000000001</v>
      </c>
      <c r="FA227" s="49">
        <v>44883</v>
      </c>
      <c r="FB227" s="28" t="s">
        <v>1630</v>
      </c>
      <c r="FC227" s="140">
        <f>[1]!i_dq_close(FC$2,FA227)</f>
        <v>4204.3148000000001</v>
      </c>
      <c r="FD227">
        <v>0.88100000000000001</v>
      </c>
      <c r="FG227" s="49">
        <v>44880</v>
      </c>
      <c r="FH227" s="28" t="s">
        <v>1630</v>
      </c>
      <c r="FI227" s="140">
        <f>[1]!i_dq_close(FI$2,FG227)</f>
        <v>4264.8360000000002</v>
      </c>
      <c r="FJ227">
        <v>0.98060000000000003</v>
      </c>
      <c r="FM227" s="49">
        <v>44876</v>
      </c>
      <c r="FN227" s="28" t="s">
        <v>1630</v>
      </c>
      <c r="FO227" s="140">
        <f>[1]!i_dq_close(FO$2,FM227)</f>
        <v>4184.1625999999997</v>
      </c>
      <c r="FP227">
        <v>1.3066</v>
      </c>
      <c r="FS227" s="49">
        <v>44872</v>
      </c>
      <c r="FT227" s="28" t="s">
        <v>1630</v>
      </c>
      <c r="FU227" s="140">
        <f>[1]!i_dq_close(FU$2,FS227)</f>
        <v>407.91419999999999</v>
      </c>
      <c r="FV227">
        <v>1.3192999999999999</v>
      </c>
      <c r="FY227" s="49">
        <v>44830</v>
      </c>
      <c r="FZ227" s="28" t="s">
        <v>1634</v>
      </c>
      <c r="GA227" s="140">
        <f>[1]!i_dq_close(GA$2,FY227)</f>
        <v>4164.3971000000001</v>
      </c>
      <c r="GB227">
        <v>1.4171</v>
      </c>
      <c r="GE227" s="49">
        <v>44830</v>
      </c>
      <c r="GF227" s="28" t="s">
        <v>1634</v>
      </c>
      <c r="GG227" s="140">
        <f>[1]!i_dq_close(GG$2,GE227)</f>
        <v>2939.4767000000002</v>
      </c>
      <c r="GH227">
        <v>0.92310000000000003</v>
      </c>
      <c r="GK227" s="49">
        <v>44806</v>
      </c>
      <c r="GL227" s="28" t="s">
        <v>1634</v>
      </c>
      <c r="GM227" s="140">
        <f>[1]!i_dq_close(GM$2,GK227)</f>
        <v>4378.0162</v>
      </c>
      <c r="GN227">
        <v>5.2160000000000002</v>
      </c>
      <c r="GQ227" s="49">
        <v>44792</v>
      </c>
      <c r="GR227" s="67" t="s">
        <v>1633</v>
      </c>
      <c r="GS227" s="140">
        <f>[1]!i_dq_close(GS$2,GQ227)</f>
        <v>19773.03</v>
      </c>
      <c r="GT227">
        <v>0.98270000000000002</v>
      </c>
      <c r="GV227"/>
      <c r="GW227" s="49">
        <v>44792</v>
      </c>
      <c r="GX227" s="21" t="s">
        <v>1633</v>
      </c>
      <c r="GY227" s="140">
        <f>[1]!i_dq_close(GY$2,GW227)</f>
        <v>4525.1674999999996</v>
      </c>
      <c r="GZ227">
        <v>2.6076000000000001</v>
      </c>
      <c r="HC227" s="49">
        <v>44783</v>
      </c>
      <c r="HD227" s="21" t="s">
        <v>1633</v>
      </c>
      <c r="HE227" s="140">
        <f>[1]!i_dq_close(HE$2,HC227)</f>
        <v>4479.0361000000003</v>
      </c>
      <c r="HF227">
        <v>5.8479999999999999</v>
      </c>
      <c r="HI227" s="49">
        <v>44757</v>
      </c>
      <c r="HJ227" s="141" t="s">
        <v>639</v>
      </c>
      <c r="HK227" s="140">
        <f>[1]!i_dq_close(HK$2,HI227)</f>
        <v>20297.72</v>
      </c>
      <c r="HL227">
        <v>0.96</v>
      </c>
      <c r="HO227" s="49">
        <v>44706</v>
      </c>
      <c r="HP227" s="67" t="s">
        <v>534</v>
      </c>
      <c r="HQ227" s="140">
        <f>[1]!i_dq_close(HQ$2,HO227)</f>
        <v>4290.7759999999998</v>
      </c>
      <c r="HR227">
        <v>1.2907</v>
      </c>
      <c r="HS227" s="33"/>
      <c r="HU227" s="49"/>
      <c r="HV227" s="67"/>
      <c r="HW227" s="140"/>
      <c r="HY227" s="33"/>
      <c r="IA227" s="49"/>
      <c r="IB227" s="67"/>
      <c r="IC227" s="140"/>
      <c r="IE227" s="33"/>
      <c r="IG227" s="49"/>
      <c r="IH227" s="67"/>
      <c r="II227" s="140"/>
      <c r="IK227" s="33"/>
      <c r="IM227" s="49"/>
      <c r="IN227" s="67"/>
      <c r="IO227" s="140"/>
      <c r="IQ227" s="33"/>
      <c r="IS227" s="49"/>
      <c r="IT227" s="67"/>
      <c r="IU227" s="140"/>
      <c r="IW227" s="33"/>
      <c r="IY227" s="49"/>
      <c r="IZ227" s="67"/>
      <c r="JA227" s="140"/>
      <c r="JC227" s="33"/>
      <c r="JE227" s="49"/>
      <c r="JF227" s="67"/>
      <c r="JG227" s="140"/>
      <c r="JI227" s="33"/>
    </row>
    <row r="228" spans="1:269">
      <c r="A228" s="52">
        <v>44193</v>
      </c>
      <c r="B228" s="51" t="s">
        <v>336</v>
      </c>
      <c r="C228" s="262">
        <f>[1]!i_dq_close(C$2,A228)</f>
        <v>5240.9318999999996</v>
      </c>
      <c r="D228" s="263">
        <v>1.526</v>
      </c>
      <c r="G228" s="49">
        <v>44861</v>
      </c>
      <c r="H228" s="28" t="s">
        <v>1621</v>
      </c>
      <c r="I228" s="140">
        <f>[1]!i_dq_close(I$2,G228)</f>
        <v>0</v>
      </c>
      <c r="J228">
        <v>0.84599999999999997</v>
      </c>
      <c r="EC228" s="49">
        <v>44956</v>
      </c>
      <c r="ED228" s="21" t="s">
        <v>1626</v>
      </c>
      <c r="EE228" s="140">
        <f>[1]!i_dq_close(EE$2,EC228)</f>
        <v>4545.9003000000002</v>
      </c>
      <c r="EF228">
        <v>1.5640000000000001</v>
      </c>
      <c r="EI228" s="49">
        <v>44925</v>
      </c>
      <c r="EJ228" s="21" t="s">
        <v>1624</v>
      </c>
      <c r="EK228" s="140">
        <f>[1]!i_dq_close(EK$2,EI228)</f>
        <v>19781.41</v>
      </c>
      <c r="EL228">
        <v>1.917</v>
      </c>
      <c r="EO228" s="49">
        <v>44896</v>
      </c>
      <c r="EP228" s="28" t="s">
        <v>336</v>
      </c>
      <c r="EQ228" s="140">
        <f>[1]!i_dq_close(EQ$2,EO228)</f>
        <v>4279.3801999999996</v>
      </c>
      <c r="ER228">
        <v>1.044</v>
      </c>
      <c r="EU228" s="49">
        <v>44888</v>
      </c>
      <c r="EV228" s="28" t="s">
        <v>1630</v>
      </c>
      <c r="EW228" s="140">
        <f>[1]!i_dq_close(EW$2,EU228)</f>
        <v>4167.8986999999997</v>
      </c>
      <c r="EX228">
        <v>0.94579999999999997</v>
      </c>
      <c r="FA228" s="49">
        <v>44886</v>
      </c>
      <c r="FB228" s="28" t="s">
        <v>1630</v>
      </c>
      <c r="FC228" s="140">
        <f>[1]!i_dq_close(FC$2,FA228)</f>
        <v>4177.4961999999996</v>
      </c>
      <c r="FD228">
        <v>0.879</v>
      </c>
      <c r="FG228" s="49">
        <v>44881</v>
      </c>
      <c r="FH228" s="28" t="s">
        <v>1630</v>
      </c>
      <c r="FI228" s="140">
        <f>[1]!i_dq_close(FI$2,FG228)</f>
        <v>4233.2835999999998</v>
      </c>
      <c r="FJ228">
        <v>0.97570000000000001</v>
      </c>
      <c r="FM228" s="49">
        <v>44879</v>
      </c>
      <c r="FN228" s="28" t="s">
        <v>1630</v>
      </c>
      <c r="FO228" s="140">
        <f>[1]!i_dq_close(FO$2,FM228)</f>
        <v>4187.0944</v>
      </c>
      <c r="FP228">
        <v>1.2914000000000001</v>
      </c>
      <c r="FS228" s="49">
        <v>44873</v>
      </c>
      <c r="FT228" s="28" t="s">
        <v>1630</v>
      </c>
      <c r="FU228" s="140">
        <f>[1]!i_dq_close(FU$2,FS228)</f>
        <v>406.67349999999999</v>
      </c>
      <c r="FV228">
        <v>1.3169999999999999</v>
      </c>
      <c r="FY228" s="49">
        <v>44831</v>
      </c>
      <c r="FZ228" s="28" t="s">
        <v>1634</v>
      </c>
      <c r="GA228" s="140">
        <f>[1]!i_dq_close(GA$2,FY228)</f>
        <v>4230.0271000000002</v>
      </c>
      <c r="GB228">
        <v>1.4287000000000001</v>
      </c>
      <c r="GE228" s="49">
        <v>44831</v>
      </c>
      <c r="GF228" s="28" t="s">
        <v>1634</v>
      </c>
      <c r="GG228" s="140">
        <f>[1]!i_dq_close(GG$2,GE228)</f>
        <v>2951.9706000000001</v>
      </c>
      <c r="GH228">
        <v>0.92510000000000003</v>
      </c>
      <c r="GK228" s="49">
        <v>44809</v>
      </c>
      <c r="GL228" s="28" t="s">
        <v>1634</v>
      </c>
      <c r="GM228" s="140">
        <f>[1]!i_dq_close(GM$2,GK228)</f>
        <v>4377.2466999999997</v>
      </c>
      <c r="GN228">
        <v>5.1909999999999998</v>
      </c>
      <c r="GQ228" s="49">
        <v>44795</v>
      </c>
      <c r="GR228" s="67" t="s">
        <v>1633</v>
      </c>
      <c r="GS228" s="140">
        <f>[1]!i_dq_close(GS$2,GQ228)</f>
        <v>19656.98</v>
      </c>
      <c r="GT228">
        <v>0.99480000000000002</v>
      </c>
      <c r="GV228"/>
      <c r="GW228" s="49">
        <v>44795</v>
      </c>
      <c r="GX228" s="21" t="s">
        <v>1633</v>
      </c>
      <c r="GY228" s="140">
        <f>[1]!i_dq_close(GY$2,GW228)</f>
        <v>4564.3263999999999</v>
      </c>
      <c r="GZ228">
        <v>2.6314000000000002</v>
      </c>
      <c r="HC228" s="49">
        <v>44784</v>
      </c>
      <c r="HD228" s="21" t="s">
        <v>1633</v>
      </c>
      <c r="HE228" s="140">
        <f>[1]!i_dq_close(HE$2,HC228)</f>
        <v>4568.3040000000001</v>
      </c>
      <c r="HF228">
        <v>5.899</v>
      </c>
      <c r="HI228" s="49">
        <v>44760</v>
      </c>
      <c r="HJ228" s="141" t="s">
        <v>639</v>
      </c>
      <c r="HK228" s="140">
        <f>[1]!i_dq_close(HK$2,HI228)</f>
        <v>20846.18</v>
      </c>
      <c r="HL228">
        <v>0.97699999999999998</v>
      </c>
      <c r="HO228" s="49">
        <v>44707</v>
      </c>
      <c r="HP228" s="67" t="s">
        <v>534</v>
      </c>
      <c r="HQ228" s="140">
        <f>[1]!i_dq_close(HQ$2,HO228)</f>
        <v>4310.6010999999999</v>
      </c>
      <c r="HR228">
        <v>1.288</v>
      </c>
      <c r="HS228" s="33"/>
      <c r="HU228" s="49"/>
      <c r="HV228" s="67"/>
      <c r="HW228" s="140"/>
      <c r="HY228" s="33"/>
      <c r="IA228" s="49"/>
      <c r="IB228" s="67"/>
      <c r="IC228" s="140"/>
      <c r="IE228" s="33"/>
      <c r="IG228" s="49"/>
      <c r="IH228" s="67"/>
      <c r="II228" s="140"/>
      <c r="IK228" s="33"/>
      <c r="IM228" s="49"/>
      <c r="IN228" s="67"/>
      <c r="IO228" s="140"/>
      <c r="IQ228" s="33"/>
      <c r="IS228" s="49"/>
      <c r="IT228" s="67"/>
      <c r="IU228" s="140"/>
      <c r="IW228" s="33"/>
      <c r="IY228" s="49"/>
      <c r="IZ228" s="67"/>
      <c r="JA228" s="140"/>
      <c r="JC228" s="33"/>
      <c r="JE228" s="49"/>
      <c r="JF228" s="67"/>
      <c r="JG228" s="140"/>
      <c r="JI228" s="33"/>
    </row>
    <row r="229" spans="1:269">
      <c r="A229" s="52">
        <v>44194</v>
      </c>
      <c r="B229" s="51" t="s">
        <v>336</v>
      </c>
      <c r="C229" s="262">
        <f>[1]!i_dq_close(C$2,A229)</f>
        <v>5215.2789000000002</v>
      </c>
      <c r="D229" s="74">
        <v>1.5289999999999999</v>
      </c>
      <c r="G229" s="49">
        <v>44862</v>
      </c>
      <c r="H229" s="28" t="s">
        <v>1621</v>
      </c>
      <c r="I229" s="140">
        <f>[1]!i_dq_close(I$2,G229)</f>
        <v>0</v>
      </c>
      <c r="J229">
        <v>0.83799999999999997</v>
      </c>
      <c r="EC229" s="49">
        <v>44957</v>
      </c>
      <c r="ED229" s="21" t="s">
        <v>1626</v>
      </c>
      <c r="EE229" s="140">
        <f>[1]!i_dq_close(EE$2,EC229)</f>
        <v>4510.9566999999997</v>
      </c>
      <c r="EF229">
        <v>1.5620000000000001</v>
      </c>
      <c r="EI229" s="49">
        <v>44929</v>
      </c>
      <c r="EJ229" s="21" t="s">
        <v>346</v>
      </c>
      <c r="EK229" s="140">
        <f>[1]!i_dq_close(EK$2,EI229)</f>
        <v>20145.29</v>
      </c>
      <c r="EL229">
        <v>1.972</v>
      </c>
      <c r="EO229" s="49">
        <v>44897</v>
      </c>
      <c r="EP229" s="28" t="s">
        <v>1624</v>
      </c>
      <c r="EQ229" s="140">
        <f>[1]!i_dq_close(EQ$2,EO229)</f>
        <v>4256.7224999999999</v>
      </c>
      <c r="ER229">
        <v>1.0529999999999999</v>
      </c>
      <c r="EU229" s="49">
        <v>44889</v>
      </c>
      <c r="EV229" s="28" t="s">
        <v>1630</v>
      </c>
      <c r="EW229" s="140">
        <f>[1]!i_dq_close(EW$2,EU229)</f>
        <v>4155.0478999999996</v>
      </c>
      <c r="EX229">
        <v>0.94730000000000003</v>
      </c>
      <c r="FA229" s="49">
        <v>44887</v>
      </c>
      <c r="FB229" s="28" t="s">
        <v>1630</v>
      </c>
      <c r="FC229" s="140">
        <f>[1]!i_dq_close(FC$2,FA229)</f>
        <v>4166.4138000000003</v>
      </c>
      <c r="FD229">
        <v>0.86899999999999999</v>
      </c>
      <c r="FG229" s="49">
        <v>44882</v>
      </c>
      <c r="FH229" s="28" t="s">
        <v>1630</v>
      </c>
      <c r="FI229" s="140">
        <f>[1]!i_dq_close(FI$2,FG229)</f>
        <v>4222.8145000000004</v>
      </c>
      <c r="FJ229">
        <v>0.97729999999999995</v>
      </c>
      <c r="FM229" s="49">
        <v>44880</v>
      </c>
      <c r="FN229" s="28" t="s">
        <v>1630</v>
      </c>
      <c r="FO229" s="140">
        <f>[1]!i_dq_close(FO$2,FM229)</f>
        <v>4264.8360000000002</v>
      </c>
      <c r="FP229">
        <v>1.319</v>
      </c>
      <c r="FS229" s="49">
        <v>44874</v>
      </c>
      <c r="FT229" s="28" t="s">
        <v>1630</v>
      </c>
      <c r="FU229" s="140">
        <f>[1]!i_dq_close(FU$2,FS229)</f>
        <v>406.14569999999998</v>
      </c>
      <c r="FV229">
        <v>1.3164</v>
      </c>
      <c r="FY229" s="49">
        <v>44832</v>
      </c>
      <c r="FZ229" s="28" t="s">
        <v>1634</v>
      </c>
      <c r="GA229" s="140">
        <f>[1]!i_dq_close(GA$2,FY229)</f>
        <v>4151.3467000000001</v>
      </c>
      <c r="GB229">
        <v>1.4287000000000001</v>
      </c>
      <c r="GE229" s="49">
        <v>44832</v>
      </c>
      <c r="GF229" s="28" t="s">
        <v>1634</v>
      </c>
      <c r="GG229" s="140">
        <f>[1]!i_dq_close(GG$2,GE229)</f>
        <v>2936.1507999999999</v>
      </c>
      <c r="GH229">
        <v>0.92510000000000003</v>
      </c>
      <c r="GK229" s="49">
        <v>44810</v>
      </c>
      <c r="GL229" s="28" t="s">
        <v>1634</v>
      </c>
      <c r="GM229" s="140">
        <f>[1]!i_dq_close(GM$2,GK229)</f>
        <v>4426.7070999999996</v>
      </c>
      <c r="GN229">
        <v>5.2460000000000004</v>
      </c>
      <c r="GQ229" s="49">
        <v>44796</v>
      </c>
      <c r="GR229" s="67" t="s">
        <v>1633</v>
      </c>
      <c r="GS229" s="140">
        <f>[1]!i_dq_close(GS$2,GQ229)</f>
        <v>19503.25</v>
      </c>
      <c r="GT229">
        <v>1.0006999999999999</v>
      </c>
      <c r="GV229"/>
      <c r="GW229" s="49">
        <v>44796</v>
      </c>
      <c r="GX229" s="21" t="s">
        <v>1633</v>
      </c>
      <c r="GY229" s="140">
        <f>[1]!i_dq_close(GY$2,GW229)</f>
        <v>4546.6342000000004</v>
      </c>
      <c r="GZ229">
        <v>2.6518000000000002</v>
      </c>
      <c r="HC229" s="49">
        <v>44785</v>
      </c>
      <c r="HD229" s="21" t="s">
        <v>1633</v>
      </c>
      <c r="HE229" s="140">
        <f>[1]!i_dq_close(HE$2,HC229)</f>
        <v>4563.0582000000004</v>
      </c>
      <c r="HF229">
        <v>5.86</v>
      </c>
      <c r="HI229" s="49">
        <v>44761</v>
      </c>
      <c r="HJ229" s="141" t="s">
        <v>639</v>
      </c>
      <c r="HK229" s="140">
        <f>[1]!i_dq_close(HK$2,HI229)</f>
        <v>20661.060000000001</v>
      </c>
      <c r="HL229">
        <v>0.98399999999999999</v>
      </c>
      <c r="HO229" s="49">
        <v>44708</v>
      </c>
      <c r="HP229" s="67" t="s">
        <v>534</v>
      </c>
      <c r="HQ229" s="140">
        <f>[1]!i_dq_close(HQ$2,HO229)</f>
        <v>4315.357</v>
      </c>
      <c r="HR229">
        <v>1.2918000000000001</v>
      </c>
      <c r="HS229" s="33"/>
      <c r="HU229" s="49"/>
      <c r="HV229" s="67"/>
      <c r="HW229" s="140"/>
      <c r="HY229" s="33"/>
      <c r="IA229" s="49"/>
      <c r="IB229" s="67"/>
      <c r="IC229" s="140"/>
      <c r="IE229" s="33"/>
      <c r="IG229" s="49"/>
      <c r="IH229" s="67"/>
      <c r="II229" s="140"/>
      <c r="IK229" s="33"/>
      <c r="IM229" s="49"/>
      <c r="IN229" s="67"/>
      <c r="IO229" s="140"/>
      <c r="IQ229" s="33"/>
      <c r="IS229" s="49"/>
      <c r="IT229" s="67"/>
      <c r="IU229" s="140"/>
      <c r="IW229" s="33"/>
      <c r="IY229" s="49"/>
      <c r="IZ229" s="67"/>
      <c r="JA229" s="140"/>
      <c r="JC229" s="33"/>
      <c r="JE229" s="49"/>
      <c r="JF229" s="67"/>
      <c r="JG229" s="140"/>
      <c r="JI229" s="33"/>
    </row>
    <row r="230" spans="1:269">
      <c r="A230" s="52">
        <v>44195</v>
      </c>
      <c r="B230" s="51" t="s">
        <v>336</v>
      </c>
      <c r="C230" s="262">
        <f>[1]!i_dq_close(C$2,A230)</f>
        <v>5285.1464999999998</v>
      </c>
      <c r="D230" s="74">
        <v>1.5309999999999999</v>
      </c>
      <c r="E230" s="51">
        <v>1633986.93</v>
      </c>
      <c r="G230" s="49">
        <v>44865</v>
      </c>
      <c r="H230" s="28" t="s">
        <v>1621</v>
      </c>
      <c r="I230" s="140">
        <f>[1]!i_dq_close(I$2,G230)</f>
        <v>0</v>
      </c>
      <c r="J230">
        <v>0.83799999999999997</v>
      </c>
      <c r="EC230" s="49">
        <v>44958</v>
      </c>
      <c r="ED230" s="21" t="s">
        <v>348</v>
      </c>
      <c r="EE230" s="140">
        <f>[1]!i_dq_close(EE$2,EC230)</f>
        <v>4556.5766999999996</v>
      </c>
      <c r="EF230">
        <v>1.5860000000000001</v>
      </c>
      <c r="EI230" s="49">
        <v>44930</v>
      </c>
      <c r="EJ230" s="21" t="s">
        <v>1626</v>
      </c>
      <c r="EK230" s="140">
        <f>[1]!i_dq_close(EK$2,EI230)</f>
        <v>20793.11</v>
      </c>
      <c r="EL230">
        <v>2.0030000000000001</v>
      </c>
      <c r="EO230" s="49">
        <v>44900</v>
      </c>
      <c r="EP230" s="28" t="s">
        <v>1624</v>
      </c>
      <c r="EQ230" s="140">
        <f>[1]!i_dq_close(EQ$2,EO230)</f>
        <v>4327.0653000000002</v>
      </c>
      <c r="ER230">
        <v>1.0680000000000001</v>
      </c>
      <c r="EU230" s="49">
        <v>44890</v>
      </c>
      <c r="EV230" s="28" t="s">
        <v>1630</v>
      </c>
      <c r="EW230" s="140">
        <f>[1]!i_dq_close(EW$2,EU230)</f>
        <v>4164.7946000000002</v>
      </c>
      <c r="EX230">
        <v>0.94259999999999999</v>
      </c>
      <c r="FA230" s="49">
        <v>44888</v>
      </c>
      <c r="FB230" s="28" t="s">
        <v>1630</v>
      </c>
      <c r="FC230" s="140">
        <f>[1]!i_dq_close(FC$2,FA230)</f>
        <v>4167.8986999999997</v>
      </c>
      <c r="FD230">
        <v>0.86099999999999999</v>
      </c>
      <c r="FG230" s="49">
        <v>44883</v>
      </c>
      <c r="FH230" s="28" t="s">
        <v>1630</v>
      </c>
      <c r="FI230" s="140">
        <f>[1]!i_dq_close(FI$2,FG230)</f>
        <v>4204.3148000000001</v>
      </c>
      <c r="FJ230">
        <v>0.96719999999999995</v>
      </c>
      <c r="FM230" s="49">
        <v>44881</v>
      </c>
      <c r="FN230" s="28" t="s">
        <v>1630</v>
      </c>
      <c r="FO230" s="140">
        <f>[1]!i_dq_close(FO$2,FM230)</f>
        <v>4233.2835999999998</v>
      </c>
      <c r="FP230">
        <v>1.3042</v>
      </c>
      <c r="FS230" s="49">
        <v>44875</v>
      </c>
      <c r="FT230" s="28" t="s">
        <v>1630</v>
      </c>
      <c r="FU230" s="140">
        <f>[1]!i_dq_close(FU$2,FS230)</f>
        <v>404.79410000000001</v>
      </c>
      <c r="FV230">
        <v>1.3016000000000001</v>
      </c>
      <c r="FY230" s="49">
        <v>44833</v>
      </c>
      <c r="FZ230" s="28" t="s">
        <v>1634</v>
      </c>
      <c r="GA230" s="140">
        <f>[1]!i_dq_close(GA$2,FY230)</f>
        <v>4150.4885999999997</v>
      </c>
      <c r="GB230">
        <v>1.4109</v>
      </c>
      <c r="GE230" s="49">
        <v>44833</v>
      </c>
      <c r="GF230" s="28" t="s">
        <v>1634</v>
      </c>
      <c r="GG230" s="140">
        <f>[1]!i_dq_close(GG$2,GE230)</f>
        <v>2933.7123000000001</v>
      </c>
      <c r="GH230">
        <v>0.92510000000000003</v>
      </c>
      <c r="GK230" s="49">
        <v>44811</v>
      </c>
      <c r="GL230" s="28" t="s">
        <v>1634</v>
      </c>
      <c r="GM230" s="140">
        <f>[1]!i_dq_close(GM$2,GK230)</f>
        <v>4430.6913000000004</v>
      </c>
      <c r="GN230">
        <v>5.2220000000000004</v>
      </c>
      <c r="GQ230" s="49">
        <v>44797</v>
      </c>
      <c r="GR230" s="67" t="s">
        <v>1633</v>
      </c>
      <c r="GS230" s="140">
        <f>[1]!i_dq_close(GS$2,GQ230)</f>
        <v>19268.740000000002</v>
      </c>
      <c r="GT230">
        <v>0.99109999999999998</v>
      </c>
      <c r="GV230"/>
      <c r="GW230" s="49">
        <v>44797</v>
      </c>
      <c r="GX230" s="21" t="s">
        <v>1633</v>
      </c>
      <c r="GY230" s="140">
        <f>[1]!i_dq_close(GY$2,GW230)</f>
        <v>4450.0689000000002</v>
      </c>
      <c r="GZ230">
        <v>2.5758000000000001</v>
      </c>
      <c r="HC230" s="49">
        <v>44788</v>
      </c>
      <c r="HD230" s="21" t="s">
        <v>1633</v>
      </c>
      <c r="HE230" s="140">
        <f>[1]!i_dq_close(HE$2,HC230)</f>
        <v>4562.5023000000001</v>
      </c>
      <c r="HF230">
        <v>5.8730000000000002</v>
      </c>
      <c r="HI230" s="49">
        <v>44762</v>
      </c>
      <c r="HJ230" s="141" t="s">
        <v>639</v>
      </c>
      <c r="HK230" s="140">
        <f>[1]!i_dq_close(HK$2,HI230)</f>
        <v>20890.22</v>
      </c>
      <c r="HL230">
        <v>0.98099999999999998</v>
      </c>
      <c r="HO230" s="49">
        <v>44711</v>
      </c>
      <c r="HP230" s="67" t="s">
        <v>534</v>
      </c>
      <c r="HQ230" s="140">
        <f>[1]!i_dq_close(HQ$2,HO230)</f>
        <v>4345.6077999999998</v>
      </c>
      <c r="HR230">
        <v>1.3003</v>
      </c>
      <c r="HS230" s="33"/>
      <c r="HU230" s="49"/>
      <c r="HV230" s="67"/>
      <c r="HW230" s="140"/>
      <c r="HY230" s="33"/>
      <c r="IA230" s="49"/>
      <c r="IB230" s="67"/>
      <c r="IC230" s="140"/>
      <c r="IE230" s="33"/>
      <c r="IG230" s="49"/>
      <c r="IH230" s="67"/>
      <c r="II230" s="140"/>
      <c r="IK230" s="33"/>
      <c r="IM230" s="49"/>
      <c r="IN230" s="67"/>
      <c r="IO230" s="140"/>
      <c r="IQ230" s="33"/>
      <c r="IS230" s="49"/>
      <c r="IT230" s="67"/>
      <c r="IU230" s="140"/>
      <c r="IW230" s="33"/>
      <c r="IY230" s="49"/>
      <c r="IZ230" s="67"/>
      <c r="JA230" s="140"/>
      <c r="JC230" s="33"/>
      <c r="JE230" s="49"/>
      <c r="JF230" s="67"/>
      <c r="JG230" s="140"/>
      <c r="JI230" s="33"/>
    </row>
    <row r="231" spans="1:269">
      <c r="A231" s="52">
        <v>44196</v>
      </c>
      <c r="B231" s="51" t="s">
        <v>336</v>
      </c>
      <c r="C231" s="262">
        <f>[1]!i_dq_close(C$2,A231)</f>
        <v>5381.8874999999998</v>
      </c>
      <c r="D231" s="263">
        <v>1.5469999999999999</v>
      </c>
      <c r="E231" s="51">
        <v>1633986.93</v>
      </c>
      <c r="G231" s="49">
        <v>44866</v>
      </c>
      <c r="H231" s="28" t="s">
        <v>342</v>
      </c>
      <c r="I231" s="140">
        <f>[1]!i_dq_close(I$2,G231)</f>
        <v>0</v>
      </c>
      <c r="J231">
        <v>0.83899999999999997</v>
      </c>
      <c r="EC231" s="49">
        <v>44959</v>
      </c>
      <c r="ED231" s="21" t="s">
        <v>1632</v>
      </c>
      <c r="EE231" s="140">
        <f>[1]!i_dq_close(EE$2,EC231)</f>
        <v>4545.3834999999999</v>
      </c>
      <c r="EF231">
        <v>1.589</v>
      </c>
      <c r="EI231" s="49">
        <v>44931</v>
      </c>
      <c r="EJ231" s="21" t="s">
        <v>1626</v>
      </c>
      <c r="EK231" s="140">
        <f>[1]!i_dq_close(EK$2,EI231)</f>
        <v>21052.17</v>
      </c>
      <c r="EL231">
        <v>1.99</v>
      </c>
      <c r="EO231" s="49">
        <v>44901</v>
      </c>
      <c r="EP231" s="28" t="s">
        <v>1624</v>
      </c>
      <c r="EQ231" s="140">
        <f>[1]!i_dq_close(EQ$2,EO231)</f>
        <v>4343.7743</v>
      </c>
      <c r="ER231">
        <v>1.0720000000000001</v>
      </c>
      <c r="EU231" s="49">
        <v>44893</v>
      </c>
      <c r="EV231" s="28" t="s">
        <v>1630</v>
      </c>
      <c r="EW231" s="140">
        <f>[1]!i_dq_close(EW$2,EU231)</f>
        <v>4124.2883000000002</v>
      </c>
      <c r="EX231">
        <v>0.94430000000000003</v>
      </c>
      <c r="FA231" s="49">
        <v>44889</v>
      </c>
      <c r="FB231" s="28" t="s">
        <v>1630</v>
      </c>
      <c r="FC231" s="140">
        <f>[1]!i_dq_close(FC$2,FA231)</f>
        <v>4155.0478999999996</v>
      </c>
      <c r="FD231">
        <v>0.86399999999999999</v>
      </c>
      <c r="FG231" s="49">
        <v>44886</v>
      </c>
      <c r="FH231" s="28" t="s">
        <v>1630</v>
      </c>
      <c r="FI231" s="140">
        <f>[1]!i_dq_close(FI$2,FG231)</f>
        <v>4177.4961999999996</v>
      </c>
      <c r="FJ231">
        <v>0.96809999999999996</v>
      </c>
      <c r="FM231" s="49">
        <v>44882</v>
      </c>
      <c r="FN231" s="28" t="s">
        <v>1630</v>
      </c>
      <c r="FO231" s="140">
        <f>[1]!i_dq_close(FO$2,FM231)</f>
        <v>4222.8145000000004</v>
      </c>
      <c r="FP231">
        <v>1.3070999999999999</v>
      </c>
      <c r="FS231" s="49">
        <v>44876</v>
      </c>
      <c r="FT231" s="28" t="s">
        <v>1630</v>
      </c>
      <c r="FU231" s="140">
        <f>[1]!i_dq_close(FU$2,FS231)</f>
        <v>408.33</v>
      </c>
      <c r="FV231">
        <v>1.3075000000000001</v>
      </c>
      <c r="FY231" s="49">
        <v>44834</v>
      </c>
      <c r="FZ231" s="28" t="s">
        <v>1634</v>
      </c>
      <c r="GA231" s="140">
        <f>[1]!i_dq_close(GA$2,FY231)</f>
        <v>4122.0351000000001</v>
      </c>
      <c r="GB231">
        <v>1.41</v>
      </c>
      <c r="GE231" s="49">
        <v>44834</v>
      </c>
      <c r="GF231" s="28" t="s">
        <v>1634</v>
      </c>
      <c r="GG231" s="140">
        <f>[1]!i_dq_close(GG$2,GE231)</f>
        <v>2927.5794999999998</v>
      </c>
      <c r="GH231">
        <v>0.92120000000000002</v>
      </c>
      <c r="GK231" s="49">
        <v>44812</v>
      </c>
      <c r="GL231" s="28" t="s">
        <v>1634</v>
      </c>
      <c r="GM231" s="140">
        <f>[1]!i_dq_close(GM$2,GK231)</f>
        <v>4411.4146000000001</v>
      </c>
      <c r="GN231">
        <v>5.24</v>
      </c>
      <c r="GQ231" s="49">
        <v>44798</v>
      </c>
      <c r="GR231" s="67" t="s">
        <v>1633</v>
      </c>
      <c r="GS231" s="140">
        <f>[1]!i_dq_close(GS$2,GQ231)</f>
        <v>19968.38</v>
      </c>
      <c r="GT231">
        <v>1.0264</v>
      </c>
      <c r="GV231"/>
      <c r="GW231" s="49">
        <v>44798</v>
      </c>
      <c r="GX231" s="21" t="s">
        <v>1633</v>
      </c>
      <c r="GY231" s="140">
        <f>[1]!i_dq_close(GY$2,GW231)</f>
        <v>4484.4516999999996</v>
      </c>
      <c r="GZ231">
        <v>2.5590999999999999</v>
      </c>
      <c r="HC231" s="49">
        <v>44789</v>
      </c>
      <c r="HD231" s="21" t="s">
        <v>1633</v>
      </c>
      <c r="HE231" s="140">
        <f>[1]!i_dq_close(HE$2,HC231)</f>
        <v>4560.0877</v>
      </c>
      <c r="HF231">
        <v>5.9039999999999999</v>
      </c>
      <c r="HI231" s="49">
        <v>44763</v>
      </c>
      <c r="HJ231" s="141" t="s">
        <v>639</v>
      </c>
      <c r="HK231" s="140">
        <f>[1]!i_dq_close(HK$2,HI231)</f>
        <v>20574.63</v>
      </c>
      <c r="HL231">
        <v>0.96399999999999997</v>
      </c>
      <c r="HO231" s="49">
        <v>44712</v>
      </c>
      <c r="HP231" s="67" t="s">
        <v>534</v>
      </c>
      <c r="HQ231" s="140">
        <f>[1]!i_dq_close(HQ$2,HO231)</f>
        <v>4411.4897000000001</v>
      </c>
      <c r="HR231">
        <v>1.3035000000000001</v>
      </c>
      <c r="HS231" s="33"/>
      <c r="HU231" s="49"/>
      <c r="HV231" s="67"/>
      <c r="HW231" s="140"/>
      <c r="HY231" s="33"/>
      <c r="IA231" s="49"/>
      <c r="IB231" s="67"/>
      <c r="IC231" s="140"/>
      <c r="IE231" s="33"/>
      <c r="IG231" s="49"/>
      <c r="IH231" s="67"/>
      <c r="II231" s="140"/>
      <c r="IK231" s="33"/>
      <c r="IM231" s="49"/>
      <c r="IN231" s="67"/>
      <c r="IO231" s="140"/>
      <c r="IQ231" s="33"/>
      <c r="IS231" s="49"/>
      <c r="IT231" s="67"/>
      <c r="IU231" s="140"/>
      <c r="IW231" s="33"/>
      <c r="IY231" s="49"/>
      <c r="IZ231" s="67"/>
      <c r="JA231" s="140"/>
      <c r="JC231" s="33"/>
      <c r="JE231" s="49"/>
      <c r="JF231" s="67"/>
      <c r="JG231" s="140"/>
      <c r="JI231" s="33"/>
    </row>
    <row r="232" spans="1:269">
      <c r="A232" s="52">
        <v>44200</v>
      </c>
      <c r="B232" s="147" t="s">
        <v>346</v>
      </c>
      <c r="C232" s="262">
        <f>[1]!i_dq_close(C$2,A232)</f>
        <v>5448.9859999999999</v>
      </c>
      <c r="D232" s="74">
        <v>1.5680000000000001</v>
      </c>
      <c r="E232" s="51">
        <v>1599870.72</v>
      </c>
      <c r="G232" s="49">
        <v>44867</v>
      </c>
      <c r="H232" s="28" t="s">
        <v>1630</v>
      </c>
      <c r="I232" s="140">
        <f>[1]!i_dq_close(I$2,G232)</f>
        <v>0</v>
      </c>
      <c r="J232">
        <v>0.83299999999999996</v>
      </c>
      <c r="EC232" s="49">
        <v>44960</v>
      </c>
      <c r="ED232" s="21" t="s">
        <v>1632</v>
      </c>
      <c r="EE232" s="140">
        <f>[1]!i_dq_close(EE$2,EC232)</f>
        <v>4508.5767999999998</v>
      </c>
      <c r="EF232">
        <v>1.6060000000000001</v>
      </c>
      <c r="EI232" s="49">
        <v>44932</v>
      </c>
      <c r="EJ232" s="21" t="s">
        <v>1626</v>
      </c>
      <c r="EK232" s="140">
        <f>[1]!i_dq_close(EK$2,EI232)</f>
        <v>20991.64</v>
      </c>
      <c r="EL232">
        <v>1.992</v>
      </c>
      <c r="EO232" s="49">
        <v>44902</v>
      </c>
      <c r="EP232" s="28" t="s">
        <v>1624</v>
      </c>
      <c r="EQ232" s="140">
        <f>[1]!i_dq_close(EQ$2,EO232)</f>
        <v>4334.5227000000004</v>
      </c>
      <c r="ER232">
        <v>1.0589999999999999</v>
      </c>
      <c r="EU232" s="49">
        <v>44894</v>
      </c>
      <c r="EV232" s="28" t="s">
        <v>1630</v>
      </c>
      <c r="EW232" s="140">
        <f>[1]!i_dq_close(EW$2,EU232)</f>
        <v>4237.5962</v>
      </c>
      <c r="EX232">
        <v>0.97119999999999995</v>
      </c>
      <c r="FA232" s="49">
        <v>44890</v>
      </c>
      <c r="FB232" s="28" t="s">
        <v>1630</v>
      </c>
      <c r="FC232" s="140">
        <f>[1]!i_dq_close(FC$2,FA232)</f>
        <v>4164.7946000000002</v>
      </c>
      <c r="FD232">
        <v>0.86199999999999999</v>
      </c>
      <c r="FG232" s="49">
        <v>44887</v>
      </c>
      <c r="FH232" s="28" t="s">
        <v>1630</v>
      </c>
      <c r="FI232" s="140">
        <f>[1]!i_dq_close(FI$2,FG232)</f>
        <v>4166.4138000000003</v>
      </c>
      <c r="FJ232">
        <v>0.95389999999999997</v>
      </c>
      <c r="FM232" s="49">
        <v>44883</v>
      </c>
      <c r="FN232" s="28" t="s">
        <v>1630</v>
      </c>
      <c r="FO232" s="140">
        <f>[1]!i_dq_close(FO$2,FM232)</f>
        <v>4204.3148000000001</v>
      </c>
      <c r="FP232">
        <v>1.2830999999999999</v>
      </c>
      <c r="FS232" s="49">
        <v>44879</v>
      </c>
      <c r="FT232" s="28" t="s">
        <v>1630</v>
      </c>
      <c r="FU232" s="140">
        <f>[1]!i_dq_close(FU$2,FS232)</f>
        <v>406.3931</v>
      </c>
      <c r="FV232">
        <v>1.2737000000000001</v>
      </c>
      <c r="FY232" s="49">
        <v>44844</v>
      </c>
      <c r="FZ232" s="28" t="s">
        <v>358</v>
      </c>
      <c r="GA232" s="140">
        <f>[1]!i_dq_close(GA$2,FY232)</f>
        <v>4039.5805999999998</v>
      </c>
      <c r="GB232">
        <v>1.3918999999999999</v>
      </c>
      <c r="GE232" s="49">
        <v>44844</v>
      </c>
      <c r="GF232" s="28" t="s">
        <v>358</v>
      </c>
      <c r="GG232" s="140">
        <f>[1]!i_dq_close(GG$2,GE232)</f>
        <v>2912.6187</v>
      </c>
      <c r="GH232">
        <v>0.91810000000000003</v>
      </c>
      <c r="GK232" s="49">
        <v>44813</v>
      </c>
      <c r="GL232" s="28" t="s">
        <v>1634</v>
      </c>
      <c r="GM232" s="140">
        <f>[1]!i_dq_close(GM$2,GK232)</f>
        <v>4465.1010999999999</v>
      </c>
      <c r="GN232">
        <v>5.2380000000000004</v>
      </c>
      <c r="GQ232" s="49">
        <v>44799</v>
      </c>
      <c r="GR232" s="67" t="s">
        <v>1633</v>
      </c>
      <c r="GS232" s="140">
        <f>[1]!i_dq_close(GS$2,GQ232)</f>
        <v>20170.04</v>
      </c>
      <c r="GT232">
        <v>1.0296000000000001</v>
      </c>
      <c r="GV232"/>
      <c r="GW232" s="49">
        <v>44799</v>
      </c>
      <c r="GX232" s="21" t="s">
        <v>1633</v>
      </c>
      <c r="GY232" s="140">
        <f>[1]!i_dq_close(GY$2,GW232)</f>
        <v>4473.0267999999996</v>
      </c>
      <c r="GZ232">
        <v>2.5417999999999998</v>
      </c>
      <c r="HC232" s="49">
        <v>44790</v>
      </c>
      <c r="HD232" s="21" t="s">
        <v>1633</v>
      </c>
      <c r="HE232" s="140">
        <f>[1]!i_dq_close(HE$2,HC232)</f>
        <v>4597.0513000000001</v>
      </c>
      <c r="HF232">
        <v>5.968</v>
      </c>
      <c r="HI232" s="49">
        <v>44764</v>
      </c>
      <c r="HJ232" s="141" t="s">
        <v>639</v>
      </c>
      <c r="HK232" s="140">
        <f>[1]!i_dq_close(HK$2,HI232)</f>
        <v>20609.14</v>
      </c>
      <c r="HL232">
        <v>0.96899999999999997</v>
      </c>
      <c r="HO232" s="49">
        <v>44713</v>
      </c>
      <c r="HP232" s="67" t="s">
        <v>571</v>
      </c>
      <c r="HQ232" s="140">
        <f>[1]!i_dq_close(HQ$2,HO232)</f>
        <v>4404.1841000000004</v>
      </c>
      <c r="HR232">
        <v>1.3002</v>
      </c>
      <c r="HS232" s="33"/>
      <c r="HU232" s="49"/>
      <c r="HV232" s="67"/>
      <c r="HW232" s="140"/>
      <c r="HY232" s="33"/>
      <c r="IA232" s="49"/>
      <c r="IB232" s="67"/>
      <c r="IC232" s="140"/>
      <c r="IE232" s="33"/>
      <c r="IG232" s="49"/>
      <c r="IH232" s="67"/>
      <c r="II232" s="140"/>
      <c r="IK232" s="33"/>
      <c r="IM232" s="49"/>
      <c r="IN232" s="67"/>
      <c r="IO232" s="140"/>
      <c r="IQ232" s="33"/>
      <c r="IS232" s="49"/>
      <c r="IT232" s="67"/>
      <c r="IU232" s="140"/>
      <c r="IW232" s="33"/>
      <c r="IY232" s="49"/>
      <c r="IZ232" s="67"/>
      <c r="JA232" s="140"/>
      <c r="JC232" s="33"/>
      <c r="JE232" s="49"/>
      <c r="JF232" s="67"/>
      <c r="JG232" s="140"/>
      <c r="JI232" s="33"/>
    </row>
    <row r="233" spans="1:269">
      <c r="A233" s="52">
        <v>44201</v>
      </c>
      <c r="B233" s="147" t="s">
        <v>346</v>
      </c>
      <c r="C233" s="262">
        <f>[1]!i_dq_close(C$2,A233)</f>
        <v>5540.5753000000004</v>
      </c>
      <c r="D233" s="74">
        <v>1.5860000000000001</v>
      </c>
      <c r="E233" s="51">
        <v>1599870.72</v>
      </c>
      <c r="G233" s="49">
        <v>44868</v>
      </c>
      <c r="H233" s="28" t="s">
        <v>1630</v>
      </c>
      <c r="I233" s="140">
        <f>[1]!i_dq_close(I$2,G233)</f>
        <v>0</v>
      </c>
      <c r="J233">
        <v>0.82</v>
      </c>
      <c r="EC233" s="49">
        <v>44963</v>
      </c>
      <c r="ED233" s="21" t="s">
        <v>1632</v>
      </c>
      <c r="EE233" s="140">
        <f>[1]!i_dq_close(EE$2,EC233)</f>
        <v>4456.7232000000004</v>
      </c>
      <c r="EF233">
        <v>1.607</v>
      </c>
      <c r="EI233" s="49">
        <v>44935</v>
      </c>
      <c r="EJ233" s="21" t="s">
        <v>1626</v>
      </c>
      <c r="EK233" s="140">
        <f>[1]!i_dq_close(EK$2,EI233)</f>
        <v>21388.34</v>
      </c>
      <c r="EL233">
        <v>2.0070000000000001</v>
      </c>
      <c r="EO233" s="49">
        <v>44903</v>
      </c>
      <c r="EP233" s="28" t="s">
        <v>1624</v>
      </c>
      <c r="EQ233" s="140">
        <f>[1]!i_dq_close(EQ$2,EO233)</f>
        <v>4331.9718999999996</v>
      </c>
      <c r="ER233">
        <v>1.0609999999999999</v>
      </c>
      <c r="EU233" s="49">
        <v>44895</v>
      </c>
      <c r="EV233" s="28" t="s">
        <v>1630</v>
      </c>
      <c r="EW233" s="140">
        <f>[1]!i_dq_close(EW$2,EU233)</f>
        <v>4239.9952000000003</v>
      </c>
      <c r="EX233">
        <v>0.97060000000000002</v>
      </c>
      <c r="FA233" s="49">
        <v>44893</v>
      </c>
      <c r="FB233" s="28" t="s">
        <v>1630</v>
      </c>
      <c r="FC233" s="140">
        <f>[1]!i_dq_close(FC$2,FA233)</f>
        <v>4124.2883000000002</v>
      </c>
      <c r="FD233">
        <v>0.85899999999999999</v>
      </c>
      <c r="FG233" s="49">
        <v>44888</v>
      </c>
      <c r="FH233" s="28" t="s">
        <v>1630</v>
      </c>
      <c r="FI233" s="140">
        <f>[1]!i_dq_close(FI$2,FG233)</f>
        <v>4167.8986999999997</v>
      </c>
      <c r="FJ233">
        <v>0.94789999999999996</v>
      </c>
      <c r="FM233" s="49">
        <v>44886</v>
      </c>
      <c r="FN233" s="28" t="s">
        <v>1630</v>
      </c>
      <c r="FO233" s="140">
        <f>[1]!i_dq_close(FO$2,FM233)</f>
        <v>4177.4961999999996</v>
      </c>
      <c r="FP233">
        <v>1.2870999999999999</v>
      </c>
      <c r="FS233" s="49">
        <v>44880</v>
      </c>
      <c r="FT233" s="28" t="s">
        <v>1630</v>
      </c>
      <c r="FU233" s="140">
        <f>[1]!i_dq_close(FU$2,FS233)</f>
        <v>407.45359999999999</v>
      </c>
      <c r="FV233">
        <v>1.2886</v>
      </c>
      <c r="FY233" s="49">
        <v>44845</v>
      </c>
      <c r="FZ233" s="28" t="s">
        <v>1635</v>
      </c>
      <c r="GA233" s="140">
        <f>[1]!i_dq_close(GA$2,FY233)</f>
        <v>4053.7725999999998</v>
      </c>
      <c r="GB233">
        <v>1.3923000000000001</v>
      </c>
      <c r="GE233" s="49">
        <v>44845</v>
      </c>
      <c r="GF233" s="28" t="s">
        <v>1635</v>
      </c>
      <c r="GG233" s="140">
        <f>[1]!i_dq_close(GG$2,GE233)</f>
        <v>2914.4636999999998</v>
      </c>
      <c r="GH233">
        <v>0.92</v>
      </c>
      <c r="GK233" s="49">
        <v>44817</v>
      </c>
      <c r="GL233" s="28" t="s">
        <v>1634</v>
      </c>
      <c r="GM233" s="140">
        <f>[1]!i_dq_close(GM$2,GK233)</f>
        <v>4476.2960999999996</v>
      </c>
      <c r="GN233">
        <v>5.24</v>
      </c>
      <c r="GQ233" s="49">
        <v>44802</v>
      </c>
      <c r="GR233" s="67" t="s">
        <v>1633</v>
      </c>
      <c r="GS233" s="140">
        <f>[1]!i_dq_close(GS$2,GQ233)</f>
        <v>20023.22</v>
      </c>
      <c r="GT233">
        <v>1.0263</v>
      </c>
      <c r="GV233"/>
      <c r="GW233" s="49">
        <v>44802</v>
      </c>
      <c r="GX233" s="21" t="s">
        <v>1633</v>
      </c>
      <c r="GY233" s="140">
        <f>[1]!i_dq_close(GY$2,GW233)</f>
        <v>4460.4615999999996</v>
      </c>
      <c r="GZ233">
        <v>2.5577000000000001</v>
      </c>
      <c r="HC233" s="49">
        <v>44791</v>
      </c>
      <c r="HD233" s="21" t="s">
        <v>1633</v>
      </c>
      <c r="HE233" s="140">
        <f>[1]!i_dq_close(HE$2,HC233)</f>
        <v>4562.5783000000001</v>
      </c>
      <c r="HF233">
        <v>6.0220000000000002</v>
      </c>
      <c r="HI233" s="49">
        <v>44767</v>
      </c>
      <c r="HJ233" s="141" t="s">
        <v>639</v>
      </c>
      <c r="HK233" s="140">
        <f>[1]!i_dq_close(HK$2,HI233)</f>
        <v>20562.939999999999</v>
      </c>
      <c r="HL233">
        <v>0.97199999999999998</v>
      </c>
      <c r="HO233" s="49">
        <v>44714</v>
      </c>
      <c r="HP233" s="67" t="s">
        <v>571</v>
      </c>
      <c r="HQ233" s="140">
        <f>[1]!i_dq_close(HQ$2,HO233)</f>
        <v>4418.9745999999996</v>
      </c>
      <c r="HR233">
        <v>1.3064</v>
      </c>
      <c r="HS233" s="33"/>
      <c r="HU233" s="49"/>
      <c r="HV233" s="67"/>
      <c r="HW233" s="140"/>
      <c r="HY233" s="33"/>
      <c r="IA233" s="49"/>
      <c r="IB233" s="67"/>
      <c r="IC233" s="140"/>
      <c r="IE233" s="33"/>
      <c r="IG233" s="49"/>
      <c r="IH233" s="67"/>
      <c r="II233" s="140"/>
      <c r="IK233" s="33"/>
      <c r="IM233" s="49"/>
      <c r="IN233" s="67"/>
      <c r="IO233" s="140"/>
      <c r="IQ233" s="33"/>
      <c r="IS233" s="49"/>
      <c r="IT233" s="67"/>
      <c r="IU233" s="140"/>
      <c r="IW233" s="33"/>
      <c r="IY233" s="49"/>
      <c r="IZ233" s="67"/>
      <c r="JA233" s="140"/>
      <c r="JC233" s="33"/>
      <c r="JE233" s="49"/>
      <c r="JF233" s="67"/>
      <c r="JG233" s="140"/>
      <c r="JI233" s="33"/>
    </row>
    <row r="234" spans="1:269">
      <c r="A234" s="52">
        <v>44202</v>
      </c>
      <c r="B234" s="147" t="s">
        <v>346</v>
      </c>
      <c r="C234" s="262">
        <f>[1]!i_dq_close(C$2,A234)</f>
        <v>5577.8198000000002</v>
      </c>
      <c r="D234" s="263">
        <v>1.5860000000000001</v>
      </c>
      <c r="E234" s="270">
        <v>1599870.72</v>
      </c>
      <c r="G234" s="49">
        <v>44869</v>
      </c>
      <c r="H234" s="28" t="s">
        <v>1630</v>
      </c>
      <c r="I234" s="140">
        <f>[1]!i_dq_close(I$2,G234)</f>
        <v>0</v>
      </c>
      <c r="J234">
        <v>0.81799999999999995</v>
      </c>
      <c r="EC234" s="49">
        <v>44964</v>
      </c>
      <c r="ED234" s="21" t="s">
        <v>1632</v>
      </c>
      <c r="EE234" s="140">
        <f>[1]!i_dq_close(EE$2,EC234)</f>
        <v>4465.3935000000001</v>
      </c>
      <c r="EF234">
        <v>1.6259999999999999</v>
      </c>
      <c r="EI234" s="49">
        <v>44936</v>
      </c>
      <c r="EJ234" s="21" t="s">
        <v>1626</v>
      </c>
      <c r="EK234" s="140">
        <f>[1]!i_dq_close(EK$2,EI234)</f>
        <v>21331.46</v>
      </c>
      <c r="EL234">
        <v>1.9930000000000001</v>
      </c>
      <c r="EO234" s="49">
        <v>44904</v>
      </c>
      <c r="EP234" s="28" t="s">
        <v>1624</v>
      </c>
      <c r="EQ234" s="140">
        <f>[1]!i_dq_close(EQ$2,EO234)</f>
        <v>4364.9232000000002</v>
      </c>
      <c r="ER234">
        <v>1.06</v>
      </c>
      <c r="EU234" s="49">
        <v>44896</v>
      </c>
      <c r="EV234" s="28" t="s">
        <v>336</v>
      </c>
      <c r="EW234" s="140">
        <f>[1]!i_dq_close(EW$2,EU234)</f>
        <v>4279.3801999999996</v>
      </c>
      <c r="EX234">
        <v>0.97460000000000002</v>
      </c>
      <c r="FA234" s="49">
        <v>44894</v>
      </c>
      <c r="FB234" s="28" t="s">
        <v>1630</v>
      </c>
      <c r="FC234" s="140">
        <f>[1]!i_dq_close(FC$2,FA234)</f>
        <v>4237.5962</v>
      </c>
      <c r="FD234">
        <v>0.86499999999999999</v>
      </c>
      <c r="FG234" s="49">
        <v>44889</v>
      </c>
      <c r="FH234" s="28" t="s">
        <v>1630</v>
      </c>
      <c r="FI234" s="140">
        <f>[1]!i_dq_close(FI$2,FG234)</f>
        <v>4155.0478999999996</v>
      </c>
      <c r="FJ234">
        <v>0.9446</v>
      </c>
      <c r="FM234" s="49">
        <v>44887</v>
      </c>
      <c r="FN234" s="28" t="s">
        <v>1630</v>
      </c>
      <c r="FO234" s="140">
        <f>[1]!i_dq_close(FO$2,FM234)</f>
        <v>4166.4138000000003</v>
      </c>
      <c r="FP234">
        <v>1.2717000000000001</v>
      </c>
      <c r="FS234" s="49">
        <v>44881</v>
      </c>
      <c r="FT234" s="28" t="s">
        <v>1630</v>
      </c>
      <c r="FU234" s="140">
        <f>[1]!i_dq_close(FU$2,FS234)</f>
        <v>403.40620000000001</v>
      </c>
      <c r="FV234">
        <v>1.274</v>
      </c>
      <c r="FY234" s="49">
        <v>44846</v>
      </c>
      <c r="FZ234" s="28" t="s">
        <v>1635</v>
      </c>
      <c r="GA234" s="140">
        <f>[1]!i_dq_close(GA$2,FY234)</f>
        <v>4124.1724000000004</v>
      </c>
      <c r="GB234">
        <v>1.4052</v>
      </c>
      <c r="GE234" s="49">
        <v>44846</v>
      </c>
      <c r="GF234" s="28" t="s">
        <v>1635</v>
      </c>
      <c r="GG234" s="140">
        <f>[1]!i_dq_close(GG$2,GE234)</f>
        <v>2927.6745999999998</v>
      </c>
      <c r="GH234">
        <v>0.92700000000000005</v>
      </c>
      <c r="GK234" s="49">
        <v>44818</v>
      </c>
      <c r="GL234" s="28" t="s">
        <v>1634</v>
      </c>
      <c r="GM234" s="140">
        <f>[1]!i_dq_close(GM$2,GK234)</f>
        <v>4429.9755999999998</v>
      </c>
      <c r="GN234">
        <v>5.2460000000000004</v>
      </c>
      <c r="GQ234" s="49">
        <v>44803</v>
      </c>
      <c r="GR234" s="67" t="s">
        <v>1633</v>
      </c>
      <c r="GS234" s="140">
        <f>[1]!i_dq_close(GS$2,GQ234)</f>
        <v>19949.03</v>
      </c>
      <c r="GT234">
        <v>1.0219</v>
      </c>
      <c r="GV234"/>
      <c r="GW234" s="49">
        <v>44803</v>
      </c>
      <c r="GX234" s="21" t="s">
        <v>1633</v>
      </c>
      <c r="GY234" s="140">
        <f>[1]!i_dq_close(GY$2,GW234)</f>
        <v>4444.9031999999997</v>
      </c>
      <c r="GZ234">
        <v>2.5226999999999999</v>
      </c>
      <c r="HC234" s="49">
        <v>44792</v>
      </c>
      <c r="HD234" s="21" t="s">
        <v>1633</v>
      </c>
      <c r="HE234" s="140">
        <f>[1]!i_dq_close(HE$2,HC234)</f>
        <v>4525.1674999999996</v>
      </c>
      <c r="HF234">
        <v>5.8170000000000002</v>
      </c>
      <c r="HI234" s="49">
        <v>44768</v>
      </c>
      <c r="HJ234" s="141" t="s">
        <v>639</v>
      </c>
      <c r="HK234" s="140">
        <f>[1]!i_dq_close(HK$2,HI234)</f>
        <v>20905.88</v>
      </c>
      <c r="HL234">
        <v>0.98199999999999998</v>
      </c>
      <c r="HO234" s="49">
        <v>44718</v>
      </c>
      <c r="HP234" s="67" t="s">
        <v>571</v>
      </c>
      <c r="HQ234" s="140">
        <f>[1]!i_dq_close(HQ$2,HO234)</f>
        <v>4500.8329999999996</v>
      </c>
      <c r="HR234">
        <v>1.3086</v>
      </c>
      <c r="HS234" s="33"/>
      <c r="HU234" s="49"/>
      <c r="HV234" s="67"/>
      <c r="HW234" s="140"/>
      <c r="HY234" s="33"/>
      <c r="IA234" s="49"/>
      <c r="IB234" s="67"/>
      <c r="IC234" s="140"/>
      <c r="IE234" s="33"/>
      <c r="IG234" s="49"/>
      <c r="IH234" s="67"/>
      <c r="II234" s="140"/>
      <c r="IK234" s="33"/>
      <c r="IM234" s="49"/>
      <c r="IN234" s="67"/>
      <c r="IO234" s="140"/>
      <c r="IQ234" s="33"/>
      <c r="IS234" s="49"/>
      <c r="IT234" s="67"/>
      <c r="IU234" s="140"/>
      <c r="IW234" s="33"/>
      <c r="IY234" s="49"/>
      <c r="IZ234" s="67"/>
      <c r="JA234" s="140"/>
      <c r="JC234" s="33"/>
      <c r="JE234" s="49"/>
      <c r="JF234" s="67"/>
      <c r="JG234" s="140"/>
      <c r="JI234" s="33"/>
    </row>
    <row r="235" spans="1:269">
      <c r="A235" s="267">
        <v>44203</v>
      </c>
      <c r="B235" s="268" t="s">
        <v>346</v>
      </c>
      <c r="C235" s="262">
        <f>[1]!i_dq_close(C$2,A235)</f>
        <v>5656.6935000000003</v>
      </c>
      <c r="D235" s="269">
        <v>1.597</v>
      </c>
      <c r="E235" s="270">
        <v>1599870.72</v>
      </c>
      <c r="G235" s="49">
        <v>44872</v>
      </c>
      <c r="H235" s="28" t="s">
        <v>1630</v>
      </c>
      <c r="I235" s="140">
        <f>[1]!i_dq_close(I$2,G235)</f>
        <v>0</v>
      </c>
      <c r="J235">
        <v>0.81299999999999994</v>
      </c>
      <c r="EC235" s="49">
        <v>44965</v>
      </c>
      <c r="ED235" s="21" t="s">
        <v>1632</v>
      </c>
      <c r="EE235" s="140">
        <f>[1]!i_dq_close(EE$2,EC235)</f>
        <v>4441.8236999999999</v>
      </c>
      <c r="EF235">
        <v>1.653</v>
      </c>
      <c r="EI235" s="49">
        <v>44937</v>
      </c>
      <c r="EJ235" s="21" t="s">
        <v>1626</v>
      </c>
      <c r="EK235" s="140">
        <f>[1]!i_dq_close(EK$2,EI235)</f>
        <v>21436.05</v>
      </c>
      <c r="EL235">
        <v>2.0299999999999998</v>
      </c>
      <c r="EO235" s="49">
        <v>44907</v>
      </c>
      <c r="EP235" s="28" t="s">
        <v>1624</v>
      </c>
      <c r="EQ235" s="140">
        <f>[1]!i_dq_close(EQ$2,EO235)</f>
        <v>4321.8283000000001</v>
      </c>
      <c r="ER235">
        <v>1.052</v>
      </c>
      <c r="EU235" s="49">
        <v>44897</v>
      </c>
      <c r="EV235" s="28" t="s">
        <v>1624</v>
      </c>
      <c r="EW235" s="140">
        <f>[1]!i_dq_close(EW$2,EU235)</f>
        <v>4256.7224999999999</v>
      </c>
      <c r="EX235">
        <v>0.97419999999999995</v>
      </c>
      <c r="FA235" s="49">
        <v>44895</v>
      </c>
      <c r="FB235" s="28" t="s">
        <v>1630</v>
      </c>
      <c r="FC235" s="140">
        <f>[1]!i_dq_close(FC$2,FA235)</f>
        <v>4239.9952000000003</v>
      </c>
      <c r="FD235">
        <v>0.86099999999999999</v>
      </c>
      <c r="FG235" s="49">
        <v>44890</v>
      </c>
      <c r="FH235" s="28" t="s">
        <v>1630</v>
      </c>
      <c r="FI235" s="140">
        <f>[1]!i_dq_close(FI$2,FG235)</f>
        <v>4164.7946000000002</v>
      </c>
      <c r="FJ235">
        <v>0.93469999999999998</v>
      </c>
      <c r="FM235" s="49">
        <v>44888</v>
      </c>
      <c r="FN235" s="28" t="s">
        <v>1630</v>
      </c>
      <c r="FO235" s="140">
        <f>[1]!i_dq_close(FO$2,FM235)</f>
        <v>4167.8986999999997</v>
      </c>
      <c r="FP235">
        <v>1.2713000000000001</v>
      </c>
      <c r="FS235" s="49">
        <v>44882</v>
      </c>
      <c r="FT235" s="28" t="s">
        <v>1630</v>
      </c>
      <c r="FU235" s="140">
        <f>[1]!i_dq_close(FU$2,FS235)</f>
        <v>399.6884</v>
      </c>
      <c r="FV235">
        <v>1.2477</v>
      </c>
      <c r="FY235" s="49">
        <v>44847</v>
      </c>
      <c r="FZ235" s="28" t="s">
        <v>1635</v>
      </c>
      <c r="GA235" s="140">
        <f>[1]!i_dq_close(GA$2,FY235)</f>
        <v>4100.1144000000004</v>
      </c>
      <c r="GB235">
        <v>1.3976999999999999</v>
      </c>
      <c r="GE235" s="49">
        <v>44847</v>
      </c>
      <c r="GF235" s="28" t="s">
        <v>1635</v>
      </c>
      <c r="GG235" s="140">
        <f>[1]!i_dq_close(GG$2,GE235)</f>
        <v>2921.6484999999998</v>
      </c>
      <c r="GH235">
        <v>0.92830000000000001</v>
      </c>
      <c r="GK235" s="49">
        <v>44819</v>
      </c>
      <c r="GL235" s="28" t="s">
        <v>1634</v>
      </c>
      <c r="GM235" s="140">
        <f>[1]!i_dq_close(GM$2,GK235)</f>
        <v>4373.4669999999996</v>
      </c>
      <c r="GN235">
        <v>5.2050000000000001</v>
      </c>
      <c r="GQ235" s="49">
        <v>44804</v>
      </c>
      <c r="GR235" s="67" t="s">
        <v>1633</v>
      </c>
      <c r="GS235" s="140">
        <f>[1]!i_dq_close(GS$2,GQ235)</f>
        <v>19954.39</v>
      </c>
      <c r="GT235">
        <v>1.0116000000000001</v>
      </c>
      <c r="GV235"/>
      <c r="GW235" s="49">
        <v>44804</v>
      </c>
      <c r="GX235" s="21" t="s">
        <v>1633</v>
      </c>
      <c r="GY235" s="140">
        <f>[1]!i_dq_close(GY$2,GW235)</f>
        <v>4424.2089999999998</v>
      </c>
      <c r="GZ235">
        <v>2.4504000000000001</v>
      </c>
      <c r="HC235" s="49">
        <v>44795</v>
      </c>
      <c r="HD235" s="21" t="s">
        <v>1633</v>
      </c>
      <c r="HE235" s="140">
        <f>[1]!i_dq_close(HE$2,HC235)</f>
        <v>4564.3263999999999</v>
      </c>
      <c r="HF235">
        <v>5.8360000000000003</v>
      </c>
      <c r="HI235" s="49">
        <v>44769</v>
      </c>
      <c r="HJ235" s="141" t="s">
        <v>639</v>
      </c>
      <c r="HK235" s="140">
        <f>[1]!i_dq_close(HK$2,HI235)</f>
        <v>20670.04</v>
      </c>
      <c r="HL235">
        <v>0.98599999999999999</v>
      </c>
      <c r="HO235" s="49">
        <v>44719</v>
      </c>
      <c r="HP235" s="67" t="s">
        <v>571</v>
      </c>
      <c r="HQ235" s="140">
        <f>[1]!i_dq_close(HQ$2,HO235)</f>
        <v>4511.3995000000004</v>
      </c>
      <c r="HR235">
        <v>1.3095000000000001</v>
      </c>
      <c r="HS235" s="33"/>
      <c r="HU235" s="49"/>
      <c r="HV235" s="67"/>
      <c r="HW235" s="140"/>
      <c r="HY235" s="33"/>
      <c r="IA235" s="49"/>
      <c r="IB235" s="67"/>
      <c r="IC235" s="140"/>
      <c r="IE235" s="33"/>
      <c r="IG235" s="49"/>
      <c r="IH235" s="67"/>
      <c r="II235" s="140"/>
      <c r="IK235" s="33"/>
      <c r="IM235" s="49"/>
      <c r="IN235" s="67"/>
      <c r="IO235" s="140"/>
      <c r="IQ235" s="33"/>
      <c r="IS235" s="49"/>
      <c r="IT235" s="67"/>
      <c r="IU235" s="140"/>
      <c r="IW235" s="33"/>
      <c r="IY235" s="49"/>
      <c r="IZ235" s="67"/>
      <c r="JA235" s="140"/>
      <c r="JC235" s="33"/>
      <c r="JE235" s="49"/>
      <c r="JF235" s="67"/>
      <c r="JG235" s="140"/>
      <c r="JI235" s="33"/>
    </row>
    <row r="236" spans="1:269">
      <c r="A236" s="267">
        <v>44204</v>
      </c>
      <c r="B236" s="271" t="s">
        <v>346</v>
      </c>
      <c r="C236" s="262">
        <f>[1]!i_dq_close(C$2,A236)</f>
        <v>5645.7537000000002</v>
      </c>
      <c r="D236" s="269">
        <v>1.587</v>
      </c>
      <c r="E236" s="270">
        <v>1599870.72</v>
      </c>
      <c r="G236" s="49">
        <v>44873</v>
      </c>
      <c r="H236" s="28" t="s">
        <v>1630</v>
      </c>
      <c r="I236" s="140">
        <f>[1]!i_dq_close(I$2,G236)</f>
        <v>0</v>
      </c>
      <c r="J236">
        <v>0.80300000000000005</v>
      </c>
      <c r="EC236" s="49">
        <v>44966</v>
      </c>
      <c r="ED236" s="21" t="s">
        <v>1632</v>
      </c>
      <c r="EE236" s="140">
        <f>[1]!i_dq_close(EE$2,EC236)</f>
        <v>4501.8388000000004</v>
      </c>
      <c r="EF236">
        <v>1.651</v>
      </c>
      <c r="EI236" s="49">
        <v>44938</v>
      </c>
      <c r="EJ236" s="21" t="s">
        <v>1626</v>
      </c>
      <c r="EK236" s="140">
        <f>[1]!i_dq_close(EK$2,EI236)</f>
        <v>21514.1</v>
      </c>
      <c r="EL236">
        <v>2.0139999999999998</v>
      </c>
      <c r="EO236" s="49">
        <v>44908</v>
      </c>
      <c r="EP236" s="28" t="s">
        <v>1624</v>
      </c>
      <c r="EQ236" s="140">
        <f>[1]!i_dq_close(EQ$2,EO236)</f>
        <v>4309.5028000000002</v>
      </c>
      <c r="ER236">
        <v>1.044</v>
      </c>
      <c r="EU236" s="49">
        <v>44900</v>
      </c>
      <c r="EV236" s="28" t="s">
        <v>1624</v>
      </c>
      <c r="EW236" s="140">
        <f>[1]!i_dq_close(EW$2,EU236)</f>
        <v>4327.0653000000002</v>
      </c>
      <c r="EX236">
        <v>1.0033000000000001</v>
      </c>
      <c r="FA236" s="49">
        <v>44896</v>
      </c>
      <c r="FB236" s="28" t="s">
        <v>336</v>
      </c>
      <c r="FC236" s="140">
        <f>[1]!i_dq_close(FC$2,FA236)</f>
        <v>4279.3801999999996</v>
      </c>
      <c r="FD236">
        <v>0.86599999999999999</v>
      </c>
      <c r="FG236" s="49">
        <v>44893</v>
      </c>
      <c r="FH236" s="28" t="s">
        <v>1630</v>
      </c>
      <c r="FI236" s="140">
        <f>[1]!i_dq_close(FI$2,FG236)</f>
        <v>4124.2883000000002</v>
      </c>
      <c r="FJ236">
        <v>0.93020000000000003</v>
      </c>
      <c r="FM236" s="49">
        <v>44889</v>
      </c>
      <c r="FN236" s="28" t="s">
        <v>1630</v>
      </c>
      <c r="FO236" s="140">
        <f>[1]!i_dq_close(FO$2,FM236)</f>
        <v>4155.0478999999996</v>
      </c>
      <c r="FP236">
        <v>1.2659</v>
      </c>
      <c r="FS236" s="49">
        <v>44883</v>
      </c>
      <c r="FT236" s="28" t="s">
        <v>1630</v>
      </c>
      <c r="FU236" s="140">
        <f>[1]!i_dq_close(FU$2,FS236)</f>
        <v>398.24560000000002</v>
      </c>
      <c r="FV236">
        <v>1.2467999999999999</v>
      </c>
      <c r="FY236" s="49">
        <v>44848</v>
      </c>
      <c r="FZ236" s="28" t="s">
        <v>1635</v>
      </c>
      <c r="GA236" s="140">
        <f>[1]!i_dq_close(GA$2,FY236)</f>
        <v>4198.8639999999996</v>
      </c>
      <c r="GB236">
        <v>1.4157</v>
      </c>
      <c r="GE236" s="49">
        <v>44848</v>
      </c>
      <c r="GF236" s="28" t="s">
        <v>1635</v>
      </c>
      <c r="GG236" s="140">
        <f>[1]!i_dq_close(GG$2,GE236)</f>
        <v>2944.97</v>
      </c>
      <c r="GH236">
        <v>0.93569999999999998</v>
      </c>
      <c r="GK236" s="49">
        <v>44820</v>
      </c>
      <c r="GL236" s="28" t="s">
        <v>1634</v>
      </c>
      <c r="GM236" s="140">
        <f>[1]!i_dq_close(GM$2,GK236)</f>
        <v>4269.1180000000004</v>
      </c>
      <c r="GN236">
        <v>5.1139999999999999</v>
      </c>
      <c r="GQ236" s="49">
        <v>44805</v>
      </c>
      <c r="GR236" s="67" t="s">
        <v>357</v>
      </c>
      <c r="GS236" s="140">
        <f>[1]!i_dq_close(GS$2,GQ236)</f>
        <v>19597.310000000001</v>
      </c>
      <c r="GT236">
        <v>1.0013000000000001</v>
      </c>
      <c r="GV236"/>
      <c r="GW236" s="49">
        <v>44805</v>
      </c>
      <c r="GX236" s="21" t="s">
        <v>357</v>
      </c>
      <c r="GY236" s="140">
        <f>[1]!i_dq_close(GY$2,GW236)</f>
        <v>4390.4089999999997</v>
      </c>
      <c r="GZ236">
        <v>2.4478</v>
      </c>
      <c r="HC236" s="49">
        <v>44796</v>
      </c>
      <c r="HD236" s="21" t="s">
        <v>1633</v>
      </c>
      <c r="HE236" s="140">
        <f>[1]!i_dq_close(HE$2,HC236)</f>
        <v>4546.6342000000004</v>
      </c>
      <c r="HF236">
        <v>5.8659999999999997</v>
      </c>
      <c r="HI236" s="49">
        <v>44770</v>
      </c>
      <c r="HJ236" s="141" t="s">
        <v>639</v>
      </c>
      <c r="HK236" s="140">
        <f>[1]!i_dq_close(HK$2,HI236)</f>
        <v>20622.68</v>
      </c>
      <c r="HL236">
        <v>0.996</v>
      </c>
      <c r="HO236" s="49">
        <v>44720</v>
      </c>
      <c r="HP236" s="67" t="s">
        <v>571</v>
      </c>
      <c r="HQ236" s="140">
        <f>[1]!i_dq_close(HQ$2,HO236)</f>
        <v>4550.2753000000002</v>
      </c>
      <c r="HR236">
        <v>1.3154999999999999</v>
      </c>
      <c r="HS236" s="33"/>
      <c r="HU236" s="49"/>
      <c r="HV236" s="67"/>
      <c r="HW236" s="140"/>
      <c r="HY236" s="33"/>
      <c r="IA236" s="49"/>
      <c r="IB236" s="67"/>
      <c r="IC236" s="140"/>
      <c r="IE236" s="33"/>
      <c r="IG236" s="49"/>
      <c r="IH236" s="67"/>
      <c r="II236" s="140"/>
      <c r="IK236" s="33"/>
      <c r="IM236" s="49"/>
      <c r="IN236" s="67"/>
      <c r="IO236" s="140"/>
      <c r="IQ236" s="33"/>
      <c r="IS236" s="49"/>
      <c r="IT236" s="67"/>
      <c r="IU236" s="140"/>
      <c r="IW236" s="33"/>
      <c r="IY236" s="49"/>
      <c r="IZ236" s="67"/>
      <c r="JA236" s="140"/>
      <c r="JC236" s="33"/>
      <c r="JE236" s="49"/>
      <c r="JF236" s="67"/>
      <c r="JG236" s="140"/>
      <c r="JI236" s="33"/>
    </row>
    <row r="237" spans="1:269">
      <c r="A237" s="267">
        <v>44207</v>
      </c>
      <c r="B237" s="271" t="s">
        <v>346</v>
      </c>
      <c r="C237" s="262">
        <f>[1]!i_dq_close(C$2,A237)</f>
        <v>5582.9231</v>
      </c>
      <c r="D237" s="269">
        <v>1.5660000000000001</v>
      </c>
      <c r="E237" s="270">
        <v>1599870.72</v>
      </c>
      <c r="G237" s="49">
        <v>44874</v>
      </c>
      <c r="H237" s="28" t="s">
        <v>1630</v>
      </c>
      <c r="I237" s="140">
        <f>[1]!i_dq_close(I$2,G237)</f>
        <v>0</v>
      </c>
      <c r="J237">
        <v>0.80100000000000005</v>
      </c>
      <c r="EC237" s="49">
        <v>44967</v>
      </c>
      <c r="ED237" s="21" t="s">
        <v>1632</v>
      </c>
      <c r="EE237" s="140">
        <f>[1]!i_dq_close(EE$2,EC237)</f>
        <v>4478.2692999999999</v>
      </c>
      <c r="EF237">
        <v>1.637</v>
      </c>
      <c r="EI237" s="49">
        <v>44939</v>
      </c>
      <c r="EJ237" s="21" t="s">
        <v>1626</v>
      </c>
      <c r="EK237" s="140">
        <f>[1]!i_dq_close(EK$2,EI237)</f>
        <v>21738.66</v>
      </c>
      <c r="EL237">
        <v>2.052</v>
      </c>
      <c r="EO237" s="49">
        <v>44909</v>
      </c>
      <c r="EP237" s="28" t="s">
        <v>1624</v>
      </c>
      <c r="EQ237" s="140">
        <f>[1]!i_dq_close(EQ$2,EO237)</f>
        <v>4312.3441999999995</v>
      </c>
      <c r="ER237">
        <v>1.044</v>
      </c>
      <c r="EU237" s="49">
        <v>44901</v>
      </c>
      <c r="EV237" s="28" t="s">
        <v>1624</v>
      </c>
      <c r="EW237" s="140">
        <f>[1]!i_dq_close(EW$2,EU237)</f>
        <v>4343.7743</v>
      </c>
      <c r="EX237">
        <v>0.997</v>
      </c>
      <c r="FA237" s="49">
        <v>44897</v>
      </c>
      <c r="FB237" s="28" t="s">
        <v>1624</v>
      </c>
      <c r="FC237" s="140">
        <f>[1]!i_dq_close(FC$2,FA237)</f>
        <v>4256.7224999999999</v>
      </c>
      <c r="FD237">
        <v>0.86899999999999999</v>
      </c>
      <c r="FG237" s="49">
        <v>44894</v>
      </c>
      <c r="FH237" s="28" t="s">
        <v>1630</v>
      </c>
      <c r="FI237" s="140">
        <f>[1]!i_dq_close(FI$2,FG237)</f>
        <v>4237.5962</v>
      </c>
      <c r="FJ237">
        <v>0.92949999999999999</v>
      </c>
      <c r="FM237" s="49">
        <v>44890</v>
      </c>
      <c r="FN237" s="28" t="s">
        <v>1630</v>
      </c>
      <c r="FO237" s="140">
        <f>[1]!i_dq_close(FO$2,FM237)</f>
        <v>4164.7946000000002</v>
      </c>
      <c r="FP237">
        <v>1.2567999999999999</v>
      </c>
      <c r="FS237" s="49">
        <v>44886</v>
      </c>
      <c r="FT237" s="28" t="s">
        <v>1630</v>
      </c>
      <c r="FU237" s="140">
        <f>[1]!i_dq_close(FU$2,FS237)</f>
        <v>398.27050000000003</v>
      </c>
      <c r="FV237">
        <v>1.2484</v>
      </c>
      <c r="FY237" s="49">
        <v>44851</v>
      </c>
      <c r="FZ237" s="28" t="s">
        <v>1635</v>
      </c>
      <c r="GA237" s="140">
        <f>[1]!i_dq_close(GA$2,FY237)</f>
        <v>4209.5830999999998</v>
      </c>
      <c r="GB237">
        <v>1.4221999999999999</v>
      </c>
      <c r="GE237" s="49">
        <v>44851</v>
      </c>
      <c r="GF237" s="28" t="s">
        <v>1635</v>
      </c>
      <c r="GG237" s="140">
        <f>[1]!i_dq_close(GG$2,GE237)</f>
        <v>2946.2575000000002</v>
      </c>
      <c r="GH237">
        <v>0.9385</v>
      </c>
      <c r="GK237" s="49">
        <v>44823</v>
      </c>
      <c r="GL237" s="28" t="s">
        <v>1634</v>
      </c>
      <c r="GM237" s="140">
        <f>[1]!i_dq_close(GM$2,GK237)</f>
        <v>4257.9368999999997</v>
      </c>
      <c r="GN237">
        <v>5.085</v>
      </c>
      <c r="GQ237" s="49">
        <v>44806</v>
      </c>
      <c r="GR237" s="67" t="s">
        <v>1634</v>
      </c>
      <c r="GS237" s="140">
        <f>[1]!i_dq_close(GS$2,GQ237)</f>
        <v>19452.09</v>
      </c>
      <c r="GT237">
        <v>0.98980000000000001</v>
      </c>
      <c r="GV237"/>
      <c r="GW237" s="49">
        <v>44806</v>
      </c>
      <c r="GX237" s="21" t="s">
        <v>1634</v>
      </c>
      <c r="GY237" s="140">
        <f>[1]!i_dq_close(GY$2,GW237)</f>
        <v>4378.0162</v>
      </c>
      <c r="GZ237">
        <v>2.4500000000000002</v>
      </c>
      <c r="HC237" s="49">
        <v>44797</v>
      </c>
      <c r="HD237" s="21" t="s">
        <v>1633</v>
      </c>
      <c r="HE237" s="140">
        <f>[1]!i_dq_close(HE$2,HC237)</f>
        <v>4450.0689000000002</v>
      </c>
      <c r="HF237">
        <v>5.649</v>
      </c>
      <c r="HI237" s="49">
        <v>44771</v>
      </c>
      <c r="HJ237" s="141" t="s">
        <v>639</v>
      </c>
      <c r="HK237" s="140">
        <f>[1]!i_dq_close(HK$2,HI237)</f>
        <v>20156.509999999998</v>
      </c>
      <c r="HL237">
        <v>0.98199999999999998</v>
      </c>
      <c r="HO237" s="49">
        <v>44721</v>
      </c>
      <c r="HP237" s="67" t="s">
        <v>571</v>
      </c>
      <c r="HQ237" s="140">
        <f>[1]!i_dq_close(HQ$2,HO237)</f>
        <v>4498.8330999999998</v>
      </c>
      <c r="HR237">
        <v>1.3092999999999999</v>
      </c>
      <c r="HS237" s="33"/>
      <c r="HU237" s="49"/>
      <c r="HV237" s="67"/>
      <c r="HW237" s="140"/>
      <c r="HY237" s="33"/>
      <c r="IA237" s="49"/>
      <c r="IB237" s="67"/>
      <c r="IC237" s="140"/>
      <c r="IE237" s="33"/>
      <c r="IG237" s="49"/>
      <c r="IH237" s="67"/>
      <c r="II237" s="140"/>
      <c r="IK237" s="33"/>
      <c r="IM237" s="49"/>
      <c r="IN237" s="67"/>
      <c r="IO237" s="140"/>
      <c r="IQ237" s="33"/>
      <c r="IS237" s="49"/>
      <c r="IT237" s="67"/>
      <c r="IU237" s="140"/>
      <c r="IW237" s="33"/>
      <c r="IY237" s="49"/>
      <c r="IZ237" s="67"/>
      <c r="JA237" s="140"/>
      <c r="JC237" s="33"/>
      <c r="JE237" s="49"/>
      <c r="JF237" s="67"/>
      <c r="JG237" s="140"/>
      <c r="JI237" s="33"/>
    </row>
    <row r="238" spans="1:269">
      <c r="A238" s="267">
        <v>44208</v>
      </c>
      <c r="B238" s="271" t="s">
        <v>346</v>
      </c>
      <c r="C238" s="262">
        <f>[1]!i_dq_close(C$2,A238)</f>
        <v>5723.9636</v>
      </c>
      <c r="D238" s="269">
        <v>1.591</v>
      </c>
      <c r="E238" s="270">
        <v>1599870.72</v>
      </c>
      <c r="G238" s="49">
        <v>44875</v>
      </c>
      <c r="H238" s="28" t="s">
        <v>1630</v>
      </c>
      <c r="I238" s="140">
        <f>[1]!i_dq_close(I$2,G238)</f>
        <v>0</v>
      </c>
      <c r="J238">
        <v>0.80100000000000005</v>
      </c>
      <c r="EI238" s="49">
        <v>44942</v>
      </c>
      <c r="EJ238" s="21" t="s">
        <v>1626</v>
      </c>
      <c r="EK238" s="140">
        <f>[1]!i_dq_close(EK$2,EI238)</f>
        <v>21746.720000000001</v>
      </c>
      <c r="EL238">
        <v>2.0459999999999998</v>
      </c>
      <c r="EO238" s="49">
        <v>44910</v>
      </c>
      <c r="EP238" s="28" t="s">
        <v>1624</v>
      </c>
      <c r="EQ238" s="140">
        <f>[1]!i_dq_close(EQ$2,EO238)</f>
        <v>4311.0010000000002</v>
      </c>
      <c r="ER238">
        <v>1.038</v>
      </c>
      <c r="EU238" s="49">
        <v>44902</v>
      </c>
      <c r="EV238" s="28" t="s">
        <v>1624</v>
      </c>
      <c r="EW238" s="140">
        <f>[1]!i_dq_close(EW$2,EU238)</f>
        <v>4334.5227000000004</v>
      </c>
      <c r="EX238">
        <v>0.97709999999999997</v>
      </c>
      <c r="FA238" s="49">
        <v>44900</v>
      </c>
      <c r="FB238" s="28" t="s">
        <v>1624</v>
      </c>
      <c r="FC238" s="140">
        <f>[1]!i_dq_close(FC$2,FA238)</f>
        <v>4327.0653000000002</v>
      </c>
      <c r="FD238">
        <v>0.872</v>
      </c>
      <c r="FG238" s="49">
        <v>44895</v>
      </c>
      <c r="FH238" s="28" t="s">
        <v>1630</v>
      </c>
      <c r="FI238" s="140">
        <f>[1]!i_dq_close(FI$2,FG238)</f>
        <v>4239.9952000000003</v>
      </c>
      <c r="FJ238">
        <v>0.93030000000000002</v>
      </c>
      <c r="FM238" s="49">
        <v>44893</v>
      </c>
      <c r="FN238" s="28" t="s">
        <v>1630</v>
      </c>
      <c r="FO238" s="140">
        <f>[1]!i_dq_close(FO$2,FM238)</f>
        <v>4124.2883000000002</v>
      </c>
      <c r="FP238">
        <v>1.2483</v>
      </c>
      <c r="FS238" s="49">
        <v>44887</v>
      </c>
      <c r="FT238" s="28" t="s">
        <v>1630</v>
      </c>
      <c r="FU238" s="140">
        <f>[1]!i_dq_close(FU$2,FS238)</f>
        <v>397.88330000000002</v>
      </c>
      <c r="FV238">
        <v>1.2464</v>
      </c>
      <c r="FY238" s="49">
        <v>44852</v>
      </c>
      <c r="FZ238" s="28" t="s">
        <v>1635</v>
      </c>
      <c r="GA238" s="140">
        <f>[1]!i_dq_close(GA$2,FY238)</f>
        <v>4206.5086000000001</v>
      </c>
      <c r="GB238">
        <v>1.4234</v>
      </c>
      <c r="GE238" s="49">
        <v>44852</v>
      </c>
      <c r="GF238" s="28" t="s">
        <v>1635</v>
      </c>
      <c r="GG238" s="140">
        <f>[1]!i_dq_close(GG$2,GE238)</f>
        <v>2944.9865</v>
      </c>
      <c r="GH238">
        <v>0.94030000000000002</v>
      </c>
      <c r="GK238" s="49">
        <v>44824</v>
      </c>
      <c r="GL238" s="28" t="s">
        <v>1634</v>
      </c>
      <c r="GM238" s="140">
        <f>[1]!i_dq_close(GM$2,GK238)</f>
        <v>4269.9174000000003</v>
      </c>
      <c r="GN238">
        <v>5.101</v>
      </c>
      <c r="GQ238" s="49">
        <v>44809</v>
      </c>
      <c r="GR238" s="67" t="s">
        <v>1634</v>
      </c>
      <c r="GS238" s="140">
        <f>[1]!i_dq_close(GS$2,GQ238)</f>
        <v>19225.7</v>
      </c>
      <c r="GT238">
        <v>0.98970000000000002</v>
      </c>
      <c r="GV238"/>
      <c r="GW238" s="49">
        <v>44809</v>
      </c>
      <c r="GX238" s="21" t="s">
        <v>1634</v>
      </c>
      <c r="GY238" s="140">
        <f>[1]!i_dq_close(GY$2,GW238)</f>
        <v>4377.2466999999997</v>
      </c>
      <c r="GZ238">
        <v>2.4563000000000001</v>
      </c>
      <c r="HC238" s="49">
        <v>44798</v>
      </c>
      <c r="HD238" s="21" t="s">
        <v>1633</v>
      </c>
      <c r="HE238" s="140">
        <f>[1]!i_dq_close(HE$2,HC238)</f>
        <v>4484.4516999999996</v>
      </c>
      <c r="HF238">
        <v>5.649</v>
      </c>
      <c r="HI238" s="49">
        <v>44774</v>
      </c>
      <c r="HJ238" s="141" t="s">
        <v>356</v>
      </c>
      <c r="HK238" s="140">
        <f>[1]!i_dq_close(HK$2,HI238)</f>
        <v>20165.84</v>
      </c>
      <c r="HL238">
        <v>0.96499999999999997</v>
      </c>
      <c r="HO238" s="49">
        <v>44722</v>
      </c>
      <c r="HP238" s="67" t="s">
        <v>571</v>
      </c>
      <c r="HQ238" s="140">
        <f>[1]!i_dq_close(HQ$2,HO238)</f>
        <v>4569.9165000000003</v>
      </c>
      <c r="HR238">
        <v>1.3191999999999999</v>
      </c>
      <c r="HS238" s="33"/>
      <c r="HU238" s="49"/>
      <c r="HV238" s="67"/>
      <c r="HW238" s="140"/>
      <c r="HY238" s="33"/>
      <c r="IA238" s="49"/>
      <c r="IB238" s="67"/>
      <c r="IC238" s="140"/>
      <c r="IE238" s="33"/>
      <c r="IG238" s="49"/>
      <c r="IH238" s="67"/>
      <c r="II238" s="140"/>
      <c r="IK238" s="33"/>
      <c r="IM238" s="49"/>
      <c r="IN238" s="67"/>
      <c r="IO238" s="140"/>
      <c r="IQ238" s="33"/>
      <c r="IS238" s="49"/>
      <c r="IT238" s="67"/>
      <c r="IU238" s="140"/>
      <c r="IW238" s="33"/>
      <c r="IY238" s="49"/>
      <c r="IZ238" s="67"/>
      <c r="JA238" s="140"/>
      <c r="JC238" s="33"/>
      <c r="JE238" s="49"/>
      <c r="JF238" s="67"/>
      <c r="JG238" s="140"/>
      <c r="JI238" s="33"/>
    </row>
    <row r="239" spans="1:269">
      <c r="A239" s="267">
        <v>44209</v>
      </c>
      <c r="B239" s="271" t="s">
        <v>346</v>
      </c>
      <c r="C239" s="262">
        <f>[1]!i_dq_close(C$2,A239)</f>
        <v>5700.4718999999996</v>
      </c>
      <c r="D239" s="269">
        <v>1.59</v>
      </c>
      <c r="E239" s="270">
        <v>1599870.72</v>
      </c>
      <c r="G239" s="49">
        <v>44876</v>
      </c>
      <c r="H239" s="28" t="s">
        <v>1630</v>
      </c>
      <c r="I239" s="140">
        <f>[1]!i_dq_close(I$2,G239)</f>
        <v>0</v>
      </c>
      <c r="J239">
        <v>0.80100000000000005</v>
      </c>
      <c r="EI239" s="49">
        <v>44943</v>
      </c>
      <c r="EJ239" s="21" t="s">
        <v>1626</v>
      </c>
      <c r="EK239" s="140">
        <f>[1]!i_dq_close(EK$2,EI239)</f>
        <v>21577.64</v>
      </c>
      <c r="EL239">
        <v>2.0209999999999999</v>
      </c>
      <c r="EO239" s="49">
        <v>44911</v>
      </c>
      <c r="EP239" s="28" t="s">
        <v>1624</v>
      </c>
      <c r="EQ239" s="140">
        <f>[1]!i_dq_close(EQ$2,EO239)</f>
        <v>4307.5222999999996</v>
      </c>
      <c r="ER239">
        <v>1.014</v>
      </c>
      <c r="EU239" s="49">
        <v>44903</v>
      </c>
      <c r="EV239" s="28" t="s">
        <v>1624</v>
      </c>
      <c r="EW239" s="140">
        <f>[1]!i_dq_close(EW$2,EU239)</f>
        <v>4331.9718999999996</v>
      </c>
      <c r="EX239">
        <v>0.98640000000000005</v>
      </c>
      <c r="FA239" s="49">
        <v>44901</v>
      </c>
      <c r="FB239" s="28" t="s">
        <v>1624</v>
      </c>
      <c r="FC239" s="140">
        <f>[1]!i_dq_close(FC$2,FA239)</f>
        <v>4343.7743</v>
      </c>
      <c r="FD239">
        <v>0.87</v>
      </c>
      <c r="FG239" s="49">
        <v>44896</v>
      </c>
      <c r="FH239" s="28" t="s">
        <v>336</v>
      </c>
      <c r="FI239" s="140">
        <f>[1]!i_dq_close(FI$2,FG239)</f>
        <v>4279.3801999999996</v>
      </c>
      <c r="FJ239">
        <v>0.93720000000000003</v>
      </c>
      <c r="FM239" s="49">
        <v>44894</v>
      </c>
      <c r="FN239" s="28" t="s">
        <v>1630</v>
      </c>
      <c r="FO239" s="140">
        <f>[1]!i_dq_close(FO$2,FM239)</f>
        <v>4237.5962</v>
      </c>
      <c r="FP239">
        <v>1.2625</v>
      </c>
      <c r="FS239" s="49">
        <v>44888</v>
      </c>
      <c r="FT239" s="28" t="s">
        <v>1630</v>
      </c>
      <c r="FU239" s="140">
        <f>[1]!i_dq_close(FU$2,FS239)</f>
        <v>398.34660000000002</v>
      </c>
      <c r="FV239">
        <v>1.2473000000000001</v>
      </c>
      <c r="FY239" s="49">
        <v>44853</v>
      </c>
      <c r="FZ239" s="28" t="s">
        <v>1635</v>
      </c>
      <c r="GA239" s="140">
        <f>[1]!i_dq_close(GA$2,FY239)</f>
        <v>4144.9251000000004</v>
      </c>
      <c r="GB239">
        <v>1.4136</v>
      </c>
      <c r="GE239" s="49">
        <v>44853</v>
      </c>
      <c r="GF239" s="28" t="s">
        <v>1635</v>
      </c>
      <c r="GG239" s="140">
        <f>[1]!i_dq_close(GG$2,GE239)</f>
        <v>2931.2273</v>
      </c>
      <c r="GH239">
        <v>0.93540000000000001</v>
      </c>
      <c r="GK239" s="49">
        <v>44825</v>
      </c>
      <c r="GL239" s="28" t="s">
        <v>1634</v>
      </c>
      <c r="GM239" s="140">
        <f>[1]!i_dq_close(GM$2,GK239)</f>
        <v>4249.7790000000005</v>
      </c>
      <c r="GN239">
        <v>5.0629999999999997</v>
      </c>
      <c r="GQ239" s="49">
        <v>44810</v>
      </c>
      <c r="GR239" s="67" t="s">
        <v>1634</v>
      </c>
      <c r="GS239" s="140">
        <f>[1]!i_dq_close(GS$2,GQ239)</f>
        <v>19202.73</v>
      </c>
      <c r="GT239">
        <v>0.99750000000000005</v>
      </c>
      <c r="GV239"/>
      <c r="GW239" s="49">
        <v>44810</v>
      </c>
      <c r="GX239" s="21" t="s">
        <v>1634</v>
      </c>
      <c r="GY239" s="140">
        <f>[1]!i_dq_close(GY$2,GW239)</f>
        <v>4426.7070999999996</v>
      </c>
      <c r="GZ239">
        <v>2.4984999999999999</v>
      </c>
      <c r="HC239" s="49">
        <v>44799</v>
      </c>
      <c r="HD239" s="21" t="s">
        <v>1633</v>
      </c>
      <c r="HE239" s="140">
        <f>[1]!i_dq_close(HE$2,HC239)</f>
        <v>4473.0267999999996</v>
      </c>
      <c r="HF239">
        <v>5.609</v>
      </c>
      <c r="HI239" s="49">
        <v>44775</v>
      </c>
      <c r="HJ239" s="141" t="s">
        <v>1633</v>
      </c>
      <c r="HK239" s="140">
        <f>[1]!i_dq_close(HK$2,HI239)</f>
        <v>19689.21</v>
      </c>
      <c r="HL239">
        <v>0.95399999999999996</v>
      </c>
      <c r="HO239" s="49">
        <v>44725</v>
      </c>
      <c r="HP239" s="67" t="s">
        <v>571</v>
      </c>
      <c r="HQ239" s="140">
        <f>[1]!i_dq_close(HQ$2,HO239)</f>
        <v>4528.2704999999996</v>
      </c>
      <c r="HR239">
        <v>1.3112999999999999</v>
      </c>
      <c r="HS239" s="33"/>
      <c r="HU239" s="49"/>
      <c r="HV239" s="67"/>
      <c r="HW239" s="140"/>
      <c r="HY239" s="33"/>
      <c r="IA239" s="49"/>
      <c r="IB239" s="67"/>
      <c r="IC239" s="140"/>
      <c r="IE239" s="33"/>
      <c r="IG239" s="49"/>
      <c r="IH239" s="67"/>
      <c r="II239" s="140"/>
      <c r="IK239" s="33"/>
      <c r="IM239" s="49"/>
      <c r="IN239" s="67"/>
      <c r="IO239" s="140"/>
      <c r="IQ239" s="33"/>
      <c r="IS239" s="49"/>
      <c r="IT239" s="67"/>
      <c r="IU239" s="140"/>
      <c r="IW239" s="33"/>
      <c r="IY239" s="49"/>
      <c r="IZ239" s="67"/>
      <c r="JA239" s="140"/>
      <c r="JC239" s="33"/>
      <c r="JE239" s="49"/>
      <c r="JF239" s="67"/>
      <c r="JG239" s="140"/>
      <c r="JI239" s="33"/>
    </row>
    <row r="240" spans="1:269">
      <c r="A240" s="267">
        <v>44210</v>
      </c>
      <c r="B240" s="271" t="s">
        <v>346</v>
      </c>
      <c r="C240" s="262">
        <f>[1]!i_dq_close(C$2,A240)</f>
        <v>5603.4840999999997</v>
      </c>
      <c r="D240" s="269">
        <v>1.3</v>
      </c>
      <c r="E240" s="270">
        <v>1599870.72</v>
      </c>
      <c r="G240" s="49">
        <v>44879</v>
      </c>
      <c r="H240" s="28" t="s">
        <v>1630</v>
      </c>
      <c r="I240" s="140">
        <f>[1]!i_dq_close(I$2,G240)</f>
        <v>0</v>
      </c>
      <c r="J240">
        <v>0.80100000000000005</v>
      </c>
      <c r="EI240" s="49">
        <v>44944</v>
      </c>
      <c r="EJ240" s="21" t="s">
        <v>1626</v>
      </c>
      <c r="EK240" s="140">
        <f>[1]!i_dq_close(EK$2,EI240)</f>
        <v>21678</v>
      </c>
      <c r="EL240">
        <v>2.0409999999999999</v>
      </c>
      <c r="EO240" s="49">
        <v>44914</v>
      </c>
      <c r="EP240" s="28" t="s">
        <v>1624</v>
      </c>
      <c r="EQ240" s="140">
        <f>[1]!i_dq_close(EQ$2,EO240)</f>
        <v>4233.2809999999999</v>
      </c>
      <c r="ER240">
        <v>1.006</v>
      </c>
      <c r="EU240" s="49">
        <v>44904</v>
      </c>
      <c r="EV240" s="28" t="s">
        <v>1624</v>
      </c>
      <c r="EW240" s="140">
        <f>[1]!i_dq_close(EW$2,EU240)</f>
        <v>4364.9232000000002</v>
      </c>
      <c r="EX240">
        <v>0.998</v>
      </c>
      <c r="FA240" s="49">
        <v>44902</v>
      </c>
      <c r="FB240" s="28" t="s">
        <v>1624</v>
      </c>
      <c r="FC240" s="140">
        <f>[1]!i_dq_close(FC$2,FA240)</f>
        <v>4334.5227000000004</v>
      </c>
      <c r="FD240">
        <v>0.871</v>
      </c>
      <c r="FG240" s="49">
        <v>44897</v>
      </c>
      <c r="FH240" s="28" t="s">
        <v>1624</v>
      </c>
      <c r="FI240" s="140">
        <f>[1]!i_dq_close(FI$2,FG240)</f>
        <v>4256.7224999999999</v>
      </c>
      <c r="FJ240">
        <v>0.93520000000000003</v>
      </c>
      <c r="FM240" s="49">
        <v>44895</v>
      </c>
      <c r="FN240" s="28" t="s">
        <v>1630</v>
      </c>
      <c r="FO240" s="140">
        <f>[1]!i_dq_close(FO$2,FM240)</f>
        <v>4239.9952000000003</v>
      </c>
      <c r="FP240">
        <v>1.2665999999999999</v>
      </c>
      <c r="FS240" s="49">
        <v>44889</v>
      </c>
      <c r="FT240" s="28" t="s">
        <v>1630</v>
      </c>
      <c r="FU240" s="140">
        <f>[1]!i_dq_close(FU$2,FS240)</f>
        <v>399.82990000000001</v>
      </c>
      <c r="FV240">
        <v>1.2481</v>
      </c>
      <c r="FY240" s="49">
        <v>44854</v>
      </c>
      <c r="FZ240" s="28" t="s">
        <v>1635</v>
      </c>
      <c r="GA240" s="140">
        <f>[1]!i_dq_close(GA$2,FY240)</f>
        <v>4123.0456999999997</v>
      </c>
      <c r="GB240">
        <v>1.4092</v>
      </c>
      <c r="GE240" s="49">
        <v>44854</v>
      </c>
      <c r="GF240" s="28" t="s">
        <v>1635</v>
      </c>
      <c r="GG240" s="140">
        <f>[1]!i_dq_close(GG$2,GE240)</f>
        <v>2925.7271000000001</v>
      </c>
      <c r="GH240">
        <v>0.93410000000000004</v>
      </c>
      <c r="GK240" s="49">
        <v>44826</v>
      </c>
      <c r="GL240" s="28" t="s">
        <v>1634</v>
      </c>
      <c r="GM240" s="140">
        <f>[1]!i_dq_close(GM$2,GK240)</f>
        <v>4219.4538000000002</v>
      </c>
      <c r="GN240">
        <v>5.0419999999999998</v>
      </c>
      <c r="GQ240" s="49">
        <v>44811</v>
      </c>
      <c r="GR240" s="67" t="s">
        <v>1634</v>
      </c>
      <c r="GS240" s="140">
        <f>[1]!i_dq_close(GS$2,GQ240)</f>
        <v>19044.3</v>
      </c>
      <c r="GT240">
        <v>0.99809999999999999</v>
      </c>
      <c r="GV240"/>
      <c r="GW240" s="49">
        <v>44811</v>
      </c>
      <c r="GX240" s="21" t="s">
        <v>1634</v>
      </c>
      <c r="GY240" s="140">
        <f>[1]!i_dq_close(GY$2,GW240)</f>
        <v>4430.6913000000004</v>
      </c>
      <c r="GZ240">
        <v>2.5245000000000002</v>
      </c>
      <c r="HC240" s="49">
        <v>44802</v>
      </c>
      <c r="HD240" s="21" t="s">
        <v>1633</v>
      </c>
      <c r="HE240" s="140">
        <f>[1]!i_dq_close(HE$2,HC240)</f>
        <v>4460.4615999999996</v>
      </c>
      <c r="HF240">
        <v>5.649</v>
      </c>
      <c r="HI240" s="49">
        <v>44776</v>
      </c>
      <c r="HJ240" s="141" t="s">
        <v>1633</v>
      </c>
      <c r="HK240" s="140">
        <f>[1]!i_dq_close(HK$2,HI240)</f>
        <v>19767.09</v>
      </c>
      <c r="HL240">
        <v>0.94699999999999995</v>
      </c>
      <c r="HO240" s="49">
        <v>44726</v>
      </c>
      <c r="HP240" s="67" t="s">
        <v>571</v>
      </c>
      <c r="HQ240" s="140">
        <f>[1]!i_dq_close(HQ$2,HO240)</f>
        <v>4562.6306999999997</v>
      </c>
      <c r="HR240">
        <v>1.3108</v>
      </c>
      <c r="HS240" s="33"/>
      <c r="HU240" s="49"/>
      <c r="HV240" s="67"/>
      <c r="HW240" s="140"/>
      <c r="HY240" s="33"/>
      <c r="IA240" s="49"/>
      <c r="IB240" s="67"/>
      <c r="IC240" s="140"/>
      <c r="IE240" s="33"/>
      <c r="IG240" s="49"/>
      <c r="IH240" s="67"/>
      <c r="II240" s="140"/>
      <c r="IK240" s="33"/>
      <c r="IM240" s="49"/>
      <c r="IN240" s="67"/>
      <c r="IO240" s="140"/>
      <c r="IQ240" s="33"/>
      <c r="IS240" s="49"/>
      <c r="IT240" s="67"/>
      <c r="IU240" s="140"/>
      <c r="IW240" s="33"/>
      <c r="IY240" s="49"/>
      <c r="IZ240" s="67"/>
      <c r="JA240" s="140"/>
      <c r="JC240" s="33"/>
      <c r="JE240" s="49"/>
      <c r="JF240" s="67"/>
      <c r="JG240" s="140"/>
      <c r="JI240" s="33"/>
    </row>
    <row r="241" spans="1:269">
      <c r="A241" s="267">
        <v>44211</v>
      </c>
      <c r="B241" s="271" t="s">
        <v>346</v>
      </c>
      <c r="C241" s="262">
        <f>[1]!i_dq_close(C$2,A241)</f>
        <v>5589.3308999999999</v>
      </c>
      <c r="D241" s="269">
        <v>1.569</v>
      </c>
      <c r="E241" s="270">
        <v>1599870.72</v>
      </c>
      <c r="G241" s="49">
        <v>44880</v>
      </c>
      <c r="H241" s="28" t="s">
        <v>1630</v>
      </c>
      <c r="I241" s="140">
        <f>[1]!i_dq_close(I$2,G241)</f>
        <v>0</v>
      </c>
      <c r="J241">
        <v>0.80100000000000005</v>
      </c>
      <c r="EI241" s="49">
        <v>44945</v>
      </c>
      <c r="EJ241" s="21" t="s">
        <v>1626</v>
      </c>
      <c r="EK241" s="140">
        <f>[1]!i_dq_close(EK$2,EI241)</f>
        <v>21650.98</v>
      </c>
      <c r="EL241">
        <v>2.0270000000000001</v>
      </c>
      <c r="EO241" s="49">
        <v>44915</v>
      </c>
      <c r="EP241" s="28" t="s">
        <v>1624</v>
      </c>
      <c r="EQ241" s="140">
        <f>[1]!i_dq_close(EQ$2,EO241)</f>
        <v>4170.6633000000002</v>
      </c>
      <c r="ER241">
        <v>1.0089999999999999</v>
      </c>
      <c r="EU241" s="49">
        <v>44907</v>
      </c>
      <c r="EV241" s="28" t="s">
        <v>1624</v>
      </c>
      <c r="EW241" s="140">
        <f>[1]!i_dq_close(EW$2,EU241)</f>
        <v>4321.8283000000001</v>
      </c>
      <c r="EX241">
        <v>0.96099999999999997</v>
      </c>
      <c r="FA241" s="49">
        <v>44903</v>
      </c>
      <c r="FB241" s="28" t="s">
        <v>1624</v>
      </c>
      <c r="FC241" s="140">
        <f>[1]!i_dq_close(FC$2,FA241)</f>
        <v>4331.9718999999996</v>
      </c>
      <c r="FD241">
        <v>0.86899999999999999</v>
      </c>
      <c r="FG241" s="49">
        <v>44900</v>
      </c>
      <c r="FH241" s="28" t="s">
        <v>1624</v>
      </c>
      <c r="FI241" s="140">
        <f>[1]!i_dq_close(FI$2,FG241)</f>
        <v>4327.0653000000002</v>
      </c>
      <c r="FJ241">
        <v>0.93430000000000002</v>
      </c>
      <c r="FM241" s="49">
        <v>44896</v>
      </c>
      <c r="FN241" s="28" t="s">
        <v>336</v>
      </c>
      <c r="FO241" s="140">
        <f>[1]!i_dq_close(FO$2,FM241)</f>
        <v>4279.3801999999996</v>
      </c>
      <c r="FP241">
        <v>1.2785</v>
      </c>
      <c r="FS241" s="49">
        <v>44890</v>
      </c>
      <c r="FT241" s="28" t="s">
        <v>1630</v>
      </c>
      <c r="FU241" s="140">
        <f>[1]!i_dq_close(FU$2,FS241)</f>
        <v>400.65460000000002</v>
      </c>
      <c r="FV241">
        <v>1.2462</v>
      </c>
      <c r="FY241" s="49">
        <v>44855</v>
      </c>
      <c r="FZ241" s="28" t="s">
        <v>1635</v>
      </c>
      <c r="GA241" s="140">
        <f>[1]!i_dq_close(GA$2,FY241)</f>
        <v>4114.6516000000001</v>
      </c>
      <c r="GB241">
        <v>1.4077</v>
      </c>
      <c r="GE241" s="49">
        <v>44855</v>
      </c>
      <c r="GF241" s="28" t="s">
        <v>1635</v>
      </c>
      <c r="GG241" s="140">
        <f>[1]!i_dq_close(GG$2,GE241)</f>
        <v>2922.7125999999998</v>
      </c>
      <c r="GH241">
        <v>0.93120000000000003</v>
      </c>
      <c r="GK241" s="49">
        <v>44827</v>
      </c>
      <c r="GL241" s="28" t="s">
        <v>1634</v>
      </c>
      <c r="GM241" s="140">
        <f>[1]!i_dq_close(GM$2,GK241)</f>
        <v>4195.0051999999996</v>
      </c>
      <c r="GN241">
        <v>5.0149999999999997</v>
      </c>
      <c r="GQ241" s="49">
        <v>44812</v>
      </c>
      <c r="GR241" s="67" t="s">
        <v>1634</v>
      </c>
      <c r="GS241" s="140">
        <f>[1]!i_dq_close(GS$2,GQ241)</f>
        <v>18854.62</v>
      </c>
      <c r="GT241">
        <v>0.99070000000000003</v>
      </c>
      <c r="GV241"/>
      <c r="GW241" s="49">
        <v>44812</v>
      </c>
      <c r="GX241" s="21" t="s">
        <v>1634</v>
      </c>
      <c r="GY241" s="140">
        <f>[1]!i_dq_close(GY$2,GW241)</f>
        <v>4411.4146000000001</v>
      </c>
      <c r="GZ241">
        <v>2.5101</v>
      </c>
      <c r="HC241" s="49">
        <v>44803</v>
      </c>
      <c r="HD241" s="21" t="s">
        <v>1633</v>
      </c>
      <c r="HE241" s="140">
        <f>[1]!i_dq_close(HE$2,HC241)</f>
        <v>4444.9031999999997</v>
      </c>
      <c r="HF241">
        <v>5.6239999999999997</v>
      </c>
      <c r="HI241" s="49">
        <v>44777</v>
      </c>
      <c r="HJ241" s="141" t="s">
        <v>1633</v>
      </c>
      <c r="HK241" s="140">
        <f>[1]!i_dq_close(HK$2,HI241)</f>
        <v>20174.04</v>
      </c>
      <c r="HL241">
        <v>0.94499999999999995</v>
      </c>
      <c r="HO241" s="49">
        <v>44727</v>
      </c>
      <c r="HP241" s="67" t="s">
        <v>571</v>
      </c>
      <c r="HQ241" s="140">
        <f>[1]!i_dq_close(HQ$2,HO241)</f>
        <v>4605.6460999999999</v>
      </c>
      <c r="HR241">
        <v>1.3162</v>
      </c>
      <c r="HS241" s="33"/>
      <c r="HU241" s="49"/>
      <c r="HV241" s="67"/>
      <c r="HW241" s="140"/>
      <c r="HY241" s="33"/>
      <c r="IA241" s="49"/>
      <c r="IB241" s="67"/>
      <c r="IC241" s="140"/>
      <c r="IE241" s="33"/>
      <c r="IG241" s="49"/>
      <c r="IH241" s="67"/>
      <c r="II241" s="140"/>
      <c r="IK241" s="33"/>
      <c r="IM241" s="49"/>
      <c r="IN241" s="67"/>
      <c r="IO241" s="140"/>
      <c r="IQ241" s="33"/>
      <c r="IS241" s="49"/>
      <c r="IT241" s="67"/>
      <c r="IU241" s="140"/>
      <c r="IW241" s="33"/>
      <c r="IY241" s="49"/>
      <c r="IZ241" s="67"/>
      <c r="JA241" s="140"/>
      <c r="JC241" s="33"/>
      <c r="JE241" s="49"/>
      <c r="JF241" s="67"/>
      <c r="JG241" s="140"/>
      <c r="JI241" s="33"/>
    </row>
    <row r="242" spans="1:269">
      <c r="A242" s="267">
        <v>44214</v>
      </c>
      <c r="B242" s="271" t="s">
        <v>346</v>
      </c>
      <c r="C242" s="262">
        <f>[1]!i_dq_close(C$2,A242)</f>
        <v>5656.1188000000002</v>
      </c>
      <c r="D242" s="269">
        <v>1.5820000000000001</v>
      </c>
      <c r="E242" s="270">
        <v>1599870.72</v>
      </c>
      <c r="G242" s="49">
        <v>44881</v>
      </c>
      <c r="H242" s="28" t="s">
        <v>1630</v>
      </c>
      <c r="I242" s="140">
        <f>[1]!i_dq_close(I$2,G242)</f>
        <v>0</v>
      </c>
      <c r="J242">
        <v>0.80100000000000005</v>
      </c>
      <c r="EI242" s="49">
        <v>44946</v>
      </c>
      <c r="EJ242" s="21" t="s">
        <v>1626</v>
      </c>
      <c r="EK242" s="140">
        <f>[1]!i_dq_close(EK$2,EI242)</f>
        <v>22044.65</v>
      </c>
      <c r="EL242">
        <v>2.0979999999999999</v>
      </c>
      <c r="EO242" s="49">
        <v>44916</v>
      </c>
      <c r="EP242" s="28" t="s">
        <v>1624</v>
      </c>
      <c r="EQ242" s="140">
        <f>[1]!i_dq_close(EQ$2,EO242)</f>
        <v>4166.0241999999998</v>
      </c>
      <c r="ER242">
        <v>0.997</v>
      </c>
      <c r="EU242" s="49">
        <v>44908</v>
      </c>
      <c r="EV242" s="28" t="s">
        <v>1624</v>
      </c>
      <c r="EW242" s="140">
        <f>[1]!i_dq_close(EW$2,EU242)</f>
        <v>4309.5028000000002</v>
      </c>
      <c r="EX242">
        <v>0.96579999999999999</v>
      </c>
      <c r="FA242" s="49">
        <v>44904</v>
      </c>
      <c r="FB242" s="28" t="s">
        <v>1624</v>
      </c>
      <c r="FC242" s="140">
        <f>[1]!i_dq_close(FC$2,FA242)</f>
        <v>4364.9232000000002</v>
      </c>
      <c r="FD242">
        <v>0.86799999999999999</v>
      </c>
      <c r="FG242" s="49">
        <v>44901</v>
      </c>
      <c r="FH242" s="28" t="s">
        <v>1624</v>
      </c>
      <c r="FI242" s="140">
        <f>[1]!i_dq_close(FI$2,FG242)</f>
        <v>4343.7743</v>
      </c>
      <c r="FJ242">
        <v>0.93600000000000005</v>
      </c>
      <c r="FM242" s="49">
        <v>44897</v>
      </c>
      <c r="FN242" s="28" t="s">
        <v>1624</v>
      </c>
      <c r="FO242" s="140">
        <f>[1]!i_dq_close(FO$2,FM242)</f>
        <v>4256.7224999999999</v>
      </c>
      <c r="FP242">
        <v>1.2667999999999999</v>
      </c>
      <c r="FS242" s="49">
        <v>44893</v>
      </c>
      <c r="FT242" s="28" t="s">
        <v>1630</v>
      </c>
      <c r="FU242" s="140">
        <f>[1]!i_dq_close(FU$2,FS242)</f>
        <v>399.02859999999998</v>
      </c>
      <c r="FV242">
        <v>1.2464999999999999</v>
      </c>
      <c r="FY242" s="49">
        <v>44858</v>
      </c>
      <c r="FZ242" s="28" t="s">
        <v>1635</v>
      </c>
      <c r="GA242" s="140">
        <f>[1]!i_dq_close(GA$2,FY242)</f>
        <v>4014.5981000000002</v>
      </c>
      <c r="GB242">
        <v>1.3758999999999999</v>
      </c>
      <c r="GE242" s="49">
        <v>44858</v>
      </c>
      <c r="GF242" s="28" t="s">
        <v>1635</v>
      </c>
      <c r="GG242" s="140">
        <f>[1]!i_dq_close(GG$2,GE242)</f>
        <v>2898.5828000000001</v>
      </c>
      <c r="GH242">
        <v>0.92210000000000003</v>
      </c>
      <c r="GK242" s="49">
        <v>44830</v>
      </c>
      <c r="GL242" s="28" t="s">
        <v>1634</v>
      </c>
      <c r="GM242" s="140">
        <f>[1]!i_dq_close(GM$2,GK242)</f>
        <v>4164.3971000000001</v>
      </c>
      <c r="GN242">
        <v>5.0250000000000004</v>
      </c>
      <c r="GQ242" s="49">
        <v>44813</v>
      </c>
      <c r="GR242" s="67" t="s">
        <v>1634</v>
      </c>
      <c r="GS242" s="140">
        <f>[1]!i_dq_close(GS$2,GQ242)</f>
        <v>19362.25</v>
      </c>
      <c r="GT242">
        <v>1.0153000000000001</v>
      </c>
      <c r="GV242"/>
      <c r="GW242" s="49">
        <v>44813</v>
      </c>
      <c r="GX242" s="21" t="s">
        <v>1634</v>
      </c>
      <c r="GY242" s="140">
        <f>[1]!i_dq_close(GY$2,GW242)</f>
        <v>4465.1010999999999</v>
      </c>
      <c r="GZ242">
        <v>2.4922</v>
      </c>
      <c r="HC242" s="49">
        <v>44804</v>
      </c>
      <c r="HD242" s="21" t="s">
        <v>1633</v>
      </c>
      <c r="HE242" s="140">
        <f>[1]!i_dq_close(HE$2,HC242)</f>
        <v>4424.2089999999998</v>
      </c>
      <c r="HF242">
        <v>5.5149999999999997</v>
      </c>
      <c r="HI242" s="49">
        <v>44778</v>
      </c>
      <c r="HJ242" s="141" t="s">
        <v>1633</v>
      </c>
      <c r="HK242" s="140">
        <f>[1]!i_dq_close(HK$2,HI242)</f>
        <v>20201.939999999999</v>
      </c>
      <c r="HL242">
        <v>0.94299999999999995</v>
      </c>
      <c r="HO242" s="49">
        <v>44728</v>
      </c>
      <c r="HP242" s="67" t="s">
        <v>571</v>
      </c>
      <c r="HQ242" s="140">
        <f>[1]!i_dq_close(HQ$2,HO242)</f>
        <v>4583.3503000000001</v>
      </c>
      <c r="HR242">
        <v>1.3149</v>
      </c>
      <c r="HS242" s="33"/>
      <c r="HU242" s="49"/>
      <c r="HV242" s="67"/>
      <c r="HW242" s="140"/>
      <c r="HY242" s="33"/>
      <c r="IA242" s="49"/>
      <c r="IB242" s="67"/>
      <c r="IC242" s="140"/>
      <c r="IE242" s="33"/>
      <c r="IG242" s="49"/>
      <c r="IH242" s="67"/>
      <c r="II242" s="140"/>
      <c r="IK242" s="33"/>
      <c r="IM242" s="49"/>
      <c r="IN242" s="67"/>
      <c r="IO242" s="140"/>
      <c r="IQ242" s="33"/>
      <c r="IS242" s="49"/>
      <c r="IT242" s="67"/>
      <c r="IU242" s="140"/>
      <c r="IW242" s="33"/>
      <c r="IY242" s="49"/>
      <c r="IZ242" s="67"/>
      <c r="JA242" s="140"/>
      <c r="JC242" s="33"/>
      <c r="JE242" s="49"/>
      <c r="JF242" s="67"/>
      <c r="JG242" s="140"/>
      <c r="JI242" s="33"/>
    </row>
    <row r="243" spans="1:269">
      <c r="A243" s="267">
        <v>44215</v>
      </c>
      <c r="B243" s="271" t="s">
        <v>346</v>
      </c>
      <c r="C243" s="262">
        <f>[1]!i_dq_close(C$2,A243)</f>
        <v>5583.9742999999999</v>
      </c>
      <c r="D243" s="269">
        <v>1.5640000000000001</v>
      </c>
      <c r="E243" s="270">
        <v>1599870.72</v>
      </c>
      <c r="G243" s="49">
        <v>44882</v>
      </c>
      <c r="H243" s="28" t="s">
        <v>1630</v>
      </c>
      <c r="I243" s="140">
        <f>[1]!i_dq_close(I$2,G243)</f>
        <v>0</v>
      </c>
      <c r="J243">
        <v>0.80100000000000005</v>
      </c>
      <c r="EI243" s="49">
        <v>44956</v>
      </c>
      <c r="EJ243" s="21" t="s">
        <v>1626</v>
      </c>
      <c r="EK243" s="140">
        <f>[1]!i_dq_close(EK$2,EI243)</f>
        <v>22069.73</v>
      </c>
      <c r="EL243">
        <v>2.089</v>
      </c>
      <c r="EO243" s="49">
        <v>44917</v>
      </c>
      <c r="EP243" s="28" t="s">
        <v>1624</v>
      </c>
      <c r="EQ243" s="140">
        <f>[1]!i_dq_close(EQ$2,EO243)</f>
        <v>4158.2915000000003</v>
      </c>
      <c r="ER243">
        <v>0.99</v>
      </c>
      <c r="EU243" s="49">
        <v>44909</v>
      </c>
      <c r="EV243" s="28" t="s">
        <v>1624</v>
      </c>
      <c r="EW243" s="140">
        <f>[1]!i_dq_close(EW$2,EU243)</f>
        <v>4312.3441999999995</v>
      </c>
      <c r="EX243">
        <v>0.95730000000000004</v>
      </c>
      <c r="FA243" s="49">
        <v>44907</v>
      </c>
      <c r="FB243" s="28" t="s">
        <v>1624</v>
      </c>
      <c r="FC243" s="140">
        <f>[1]!i_dq_close(FC$2,FA243)</f>
        <v>4321.8283000000001</v>
      </c>
      <c r="FD243">
        <v>0.87</v>
      </c>
      <c r="FG243" s="49">
        <v>44902</v>
      </c>
      <c r="FH243" s="28" t="s">
        <v>1624</v>
      </c>
      <c r="FI243" s="140">
        <f>[1]!i_dq_close(FI$2,FG243)</f>
        <v>4334.5227000000004</v>
      </c>
      <c r="FJ243">
        <v>0.92859999999999998</v>
      </c>
      <c r="FM243" s="49">
        <v>44900</v>
      </c>
      <c r="FN243" s="28" t="s">
        <v>1624</v>
      </c>
      <c r="FO243" s="140">
        <f>[1]!i_dq_close(FO$2,FM243)</f>
        <v>4327.0653000000002</v>
      </c>
      <c r="FP243">
        <v>1.2673000000000001</v>
      </c>
      <c r="FS243" s="49">
        <v>44894</v>
      </c>
      <c r="FT243" s="28" t="s">
        <v>1630</v>
      </c>
      <c r="FU243" s="140">
        <f>[1]!i_dq_close(FU$2,FS243)</f>
        <v>403.61869999999999</v>
      </c>
      <c r="FV243">
        <v>1.2487999999999999</v>
      </c>
      <c r="FY243" s="49">
        <v>44859</v>
      </c>
      <c r="FZ243" s="28" t="s">
        <v>1635</v>
      </c>
      <c r="GA243" s="140">
        <f>[1]!i_dq_close(GA$2,FY243)</f>
        <v>4004.9411</v>
      </c>
      <c r="GB243">
        <v>1.3789</v>
      </c>
      <c r="GE243" s="49">
        <v>44859</v>
      </c>
      <c r="GF243" s="28" t="s">
        <v>1635</v>
      </c>
      <c r="GG243" s="140">
        <f>[1]!i_dq_close(GG$2,GE243)</f>
        <v>2896.8335000000002</v>
      </c>
      <c r="GH243">
        <v>0.91579999999999995</v>
      </c>
      <c r="GK243" s="49">
        <v>44831</v>
      </c>
      <c r="GL243" s="28" t="s">
        <v>1634</v>
      </c>
      <c r="GM243" s="140">
        <f>[1]!i_dq_close(GM$2,GK243)</f>
        <v>4230.0271000000002</v>
      </c>
      <c r="GN243">
        <v>5.0819999999999999</v>
      </c>
      <c r="GQ243" s="49">
        <v>44817</v>
      </c>
      <c r="GR243" s="67" t="s">
        <v>1634</v>
      </c>
      <c r="GS243" s="140">
        <f>[1]!i_dq_close(GS$2,GQ243)</f>
        <v>19326.86</v>
      </c>
      <c r="GT243">
        <v>1.0127999999999999</v>
      </c>
      <c r="GV243"/>
      <c r="GW243" s="49">
        <v>44817</v>
      </c>
      <c r="GX243" s="21" t="s">
        <v>1634</v>
      </c>
      <c r="GY243" s="140">
        <f>[1]!i_dq_close(GY$2,GW243)</f>
        <v>4476.2960999999996</v>
      </c>
      <c r="GZ243">
        <v>2.4887000000000001</v>
      </c>
      <c r="HC243" s="49">
        <v>44805</v>
      </c>
      <c r="HD243" s="21" t="s">
        <v>1634</v>
      </c>
      <c r="HE243" s="140">
        <f>[1]!i_dq_close(HE$2,HC243)</f>
        <v>4390.4089999999997</v>
      </c>
      <c r="HF243">
        <v>5.5049999999999999</v>
      </c>
      <c r="HI243" s="49">
        <v>44781</v>
      </c>
      <c r="HJ243" s="141" t="s">
        <v>1633</v>
      </c>
      <c r="HK243" s="140">
        <f>[1]!i_dq_close(HK$2,HI243)</f>
        <v>20045.77</v>
      </c>
      <c r="HL243">
        <v>0.94099999999999995</v>
      </c>
      <c r="HO243" s="49">
        <v>44729</v>
      </c>
      <c r="HP243" s="67" t="s">
        <v>571</v>
      </c>
      <c r="HQ243" s="140">
        <f>[1]!i_dq_close(HQ$2,HO243)</f>
        <v>4640.6382999999996</v>
      </c>
      <c r="HR243">
        <v>1.3279000000000001</v>
      </c>
      <c r="HS243" s="33"/>
      <c r="HU243" s="49"/>
      <c r="HV243" s="67"/>
      <c r="HW243" s="140"/>
      <c r="HY243" s="33"/>
      <c r="IA243" s="49"/>
      <c r="IB243" s="67"/>
      <c r="IC243" s="140"/>
      <c r="IE243" s="33"/>
      <c r="IG243" s="49"/>
      <c r="IH243" s="67"/>
      <c r="II243" s="140"/>
      <c r="IK243" s="33"/>
      <c r="IM243" s="49"/>
      <c r="IN243" s="67"/>
      <c r="IO243" s="140"/>
      <c r="IQ243" s="33"/>
      <c r="IS243" s="49"/>
      <c r="IT243" s="67"/>
      <c r="IU243" s="140"/>
      <c r="IW243" s="33"/>
      <c r="IY243" s="49"/>
      <c r="IZ243" s="67"/>
      <c r="JA243" s="140"/>
      <c r="JC243" s="33"/>
      <c r="JE243" s="49"/>
      <c r="JF243" s="67"/>
      <c r="JG243" s="140"/>
      <c r="JI243" s="33"/>
    </row>
    <row r="244" spans="1:269">
      <c r="A244" s="267">
        <v>44216</v>
      </c>
      <c r="B244" s="271" t="s">
        <v>346</v>
      </c>
      <c r="C244" s="262">
        <f>[1]!i_dq_close(C$2,A244)</f>
        <v>5626.3335999999999</v>
      </c>
      <c r="D244" s="269">
        <v>1.5740000000000001</v>
      </c>
      <c r="E244" s="270">
        <v>1599870.72</v>
      </c>
      <c r="G244" s="49">
        <v>44883</v>
      </c>
      <c r="H244" s="28" t="s">
        <v>1630</v>
      </c>
      <c r="I244" s="140">
        <f>[1]!i_dq_close(I$2,G244)</f>
        <v>0</v>
      </c>
      <c r="J244">
        <v>0.80100000000000005</v>
      </c>
      <c r="EI244" s="49">
        <v>44957</v>
      </c>
      <c r="EJ244" s="21" t="s">
        <v>1626</v>
      </c>
      <c r="EK244" s="140">
        <f>[1]!i_dq_close(EK$2,EI244)</f>
        <v>21842.33</v>
      </c>
      <c r="EL244">
        <v>2.069</v>
      </c>
      <c r="EO244" s="49">
        <v>44918</v>
      </c>
      <c r="EP244" s="28" t="s">
        <v>1624</v>
      </c>
      <c r="EQ244" s="140">
        <f>[1]!i_dq_close(EQ$2,EO244)</f>
        <v>4149.107</v>
      </c>
      <c r="ER244">
        <v>0.98499999999999999</v>
      </c>
      <c r="EU244" s="49">
        <v>44910</v>
      </c>
      <c r="EV244" s="28" t="s">
        <v>1624</v>
      </c>
      <c r="EW244" s="140">
        <f>[1]!i_dq_close(EW$2,EU244)</f>
        <v>4311.0010000000002</v>
      </c>
      <c r="EX244">
        <v>0.93169999999999997</v>
      </c>
      <c r="FA244" s="49">
        <v>44908</v>
      </c>
      <c r="FB244" s="28" t="s">
        <v>1624</v>
      </c>
      <c r="FC244" s="140">
        <f>[1]!i_dq_close(FC$2,FA244)</f>
        <v>4309.5028000000002</v>
      </c>
      <c r="FD244">
        <v>0.86099999999999999</v>
      </c>
      <c r="FG244" s="49">
        <v>44903</v>
      </c>
      <c r="FH244" s="28" t="s">
        <v>1624</v>
      </c>
      <c r="FI244" s="140">
        <f>[1]!i_dq_close(FI$2,FG244)</f>
        <v>4331.9718999999996</v>
      </c>
      <c r="FJ244">
        <v>0.92689999999999995</v>
      </c>
      <c r="FM244" s="49">
        <v>44901</v>
      </c>
      <c r="FN244" s="28" t="s">
        <v>1624</v>
      </c>
      <c r="FO244" s="140">
        <f>[1]!i_dq_close(FO$2,FM244)</f>
        <v>4343.7743</v>
      </c>
      <c r="FP244">
        <v>1.2571000000000001</v>
      </c>
      <c r="FS244" s="49">
        <v>44895</v>
      </c>
      <c r="FT244" s="28" t="s">
        <v>1630</v>
      </c>
      <c r="FU244" s="140">
        <f>[1]!i_dq_close(FU$2,FS244)</f>
        <v>404.29410000000001</v>
      </c>
      <c r="FV244">
        <v>1.2491000000000001</v>
      </c>
      <c r="FY244" s="49">
        <v>44860</v>
      </c>
      <c r="FZ244" s="28" t="s">
        <v>1635</v>
      </c>
      <c r="GA244" s="140">
        <f>[1]!i_dq_close(GA$2,FY244)</f>
        <v>4047.0933</v>
      </c>
      <c r="GB244">
        <v>1.3846000000000001</v>
      </c>
      <c r="GE244" s="49">
        <v>44860</v>
      </c>
      <c r="GF244" s="28" t="s">
        <v>1635</v>
      </c>
      <c r="GG244" s="140">
        <f>[1]!i_dq_close(GG$2,GE244)</f>
        <v>2904.2161999999998</v>
      </c>
      <c r="GH244">
        <v>0.92600000000000005</v>
      </c>
      <c r="GK244" s="49">
        <v>44832</v>
      </c>
      <c r="GL244" s="28" t="s">
        <v>1634</v>
      </c>
      <c r="GM244" s="140">
        <f>[1]!i_dq_close(GM$2,GK244)</f>
        <v>4151.3467000000001</v>
      </c>
      <c r="GN244">
        <v>5.0819999999999999</v>
      </c>
      <c r="GQ244" s="49">
        <v>44818</v>
      </c>
      <c r="GR244" s="67" t="s">
        <v>1634</v>
      </c>
      <c r="GS244" s="140">
        <f>[1]!i_dq_close(GS$2,GQ244)</f>
        <v>18847.099999999999</v>
      </c>
      <c r="GT244">
        <v>1.0022</v>
      </c>
      <c r="GV244"/>
      <c r="GW244" s="49">
        <v>44818</v>
      </c>
      <c r="GX244" s="21" t="s">
        <v>1634</v>
      </c>
      <c r="GY244" s="140">
        <f>[1]!i_dq_close(GY$2,GW244)</f>
        <v>4429.9755999999998</v>
      </c>
      <c r="GZ244">
        <v>2.4761000000000002</v>
      </c>
      <c r="HC244" s="49">
        <v>44806</v>
      </c>
      <c r="HD244" s="21" t="s">
        <v>1634</v>
      </c>
      <c r="HE244" s="140">
        <f>[1]!i_dq_close(HE$2,HC244)</f>
        <v>4378.0162</v>
      </c>
      <c r="HF244">
        <v>5.548</v>
      </c>
      <c r="HI244" s="49">
        <v>44782</v>
      </c>
      <c r="HJ244" s="141" t="s">
        <v>1633</v>
      </c>
      <c r="HK244" s="140">
        <f>[1]!i_dq_close(HK$2,HI244)</f>
        <v>20003.439999999999</v>
      </c>
      <c r="HL244">
        <v>0.94599999999999995</v>
      </c>
      <c r="HO244" s="49">
        <v>44732</v>
      </c>
      <c r="HP244" s="67" t="s">
        <v>571</v>
      </c>
      <c r="HQ244" s="140">
        <f>[1]!i_dq_close(HQ$2,HO244)</f>
        <v>4660.5947999999999</v>
      </c>
      <c r="HR244">
        <v>1.3263</v>
      </c>
      <c r="HS244" s="33"/>
      <c r="HU244" s="49"/>
      <c r="HV244" s="67"/>
      <c r="HW244" s="140"/>
      <c r="HY244" s="33"/>
      <c r="IA244" s="49"/>
      <c r="IB244" s="67"/>
      <c r="IC244" s="140"/>
      <c r="IE244" s="33"/>
      <c r="IG244" s="49"/>
      <c r="IH244" s="67"/>
      <c r="II244" s="140"/>
      <c r="IK244" s="33"/>
      <c r="IM244" s="49"/>
      <c r="IN244" s="67"/>
      <c r="IO244" s="140"/>
      <c r="IQ244" s="33"/>
      <c r="IS244" s="49"/>
      <c r="IT244" s="67"/>
      <c r="IU244" s="140"/>
      <c r="IW244" s="33"/>
      <c r="IY244" s="49"/>
      <c r="IZ244" s="67"/>
      <c r="JA244" s="140"/>
      <c r="JC244" s="33"/>
      <c r="JE244" s="49"/>
      <c r="JF244" s="67"/>
      <c r="JG244" s="140"/>
      <c r="JI244" s="33"/>
    </row>
    <row r="245" spans="1:269">
      <c r="A245" s="267">
        <v>44217</v>
      </c>
      <c r="B245" s="271" t="s">
        <v>346</v>
      </c>
      <c r="C245" s="262">
        <f>[1]!i_dq_close(C$2,A245)</f>
        <v>5713.7803999999996</v>
      </c>
      <c r="D245" s="269">
        <v>1.5940000000000001</v>
      </c>
      <c r="E245" s="270">
        <v>1599870.72</v>
      </c>
      <c r="G245" s="49">
        <v>44886</v>
      </c>
      <c r="H245" s="28" t="s">
        <v>1630</v>
      </c>
      <c r="I245" s="140">
        <f>[1]!i_dq_close(I$2,G245)</f>
        <v>0</v>
      </c>
      <c r="J245">
        <v>0.80100000000000005</v>
      </c>
      <c r="EI245" s="49">
        <v>44958</v>
      </c>
      <c r="EJ245" s="21" t="s">
        <v>348</v>
      </c>
      <c r="EK245" s="140">
        <f>[1]!i_dq_close(EK$2,EI245)</f>
        <v>22072.18</v>
      </c>
      <c r="EL245">
        <v>2.1040000000000001</v>
      </c>
      <c r="EO245" s="49">
        <v>44921</v>
      </c>
      <c r="EP245" s="28" t="s">
        <v>1624</v>
      </c>
      <c r="EQ245" s="140">
        <f>[1]!i_dq_close(EQ$2,EO245)</f>
        <v>4176.0355</v>
      </c>
      <c r="ER245">
        <v>1.0089999999999999</v>
      </c>
      <c r="EU245" s="49">
        <v>44911</v>
      </c>
      <c r="EV245" s="28" t="s">
        <v>1624</v>
      </c>
      <c r="EW245" s="140">
        <f>[1]!i_dq_close(EW$2,EU245)</f>
        <v>4307.5222999999996</v>
      </c>
      <c r="EX245">
        <v>0.93240000000000001</v>
      </c>
      <c r="FA245" s="49">
        <v>44909</v>
      </c>
      <c r="FB245" s="28" t="s">
        <v>1624</v>
      </c>
      <c r="FC245" s="140">
        <f>[1]!i_dq_close(FC$2,FA245)</f>
        <v>4312.3441999999995</v>
      </c>
      <c r="FD245">
        <v>0.86099999999999999</v>
      </c>
      <c r="FG245" s="49">
        <v>44904</v>
      </c>
      <c r="FH245" s="28" t="s">
        <v>1624</v>
      </c>
      <c r="FI245" s="140">
        <f>[1]!i_dq_close(FI$2,FG245)</f>
        <v>4364.9232000000002</v>
      </c>
      <c r="FJ245">
        <v>0.92720000000000002</v>
      </c>
      <c r="FM245" s="49">
        <v>44902</v>
      </c>
      <c r="FN245" s="28" t="s">
        <v>1624</v>
      </c>
      <c r="FO245" s="140">
        <f>[1]!i_dq_close(FO$2,FM245)</f>
        <v>4334.5227000000004</v>
      </c>
      <c r="FP245">
        <v>1.2532000000000001</v>
      </c>
      <c r="FS245" s="49">
        <v>44896</v>
      </c>
      <c r="FT245" s="28" t="s">
        <v>336</v>
      </c>
      <c r="FU245" s="140">
        <f>[1]!i_dq_close(FU$2,FS245)</f>
        <v>406.51389999999998</v>
      </c>
      <c r="FV245">
        <v>1.2518</v>
      </c>
      <c r="FY245" s="49">
        <v>44861</v>
      </c>
      <c r="FZ245" s="28" t="s">
        <v>1635</v>
      </c>
      <c r="GA245" s="140">
        <f>[1]!i_dq_close(GA$2,FY245)</f>
        <v>4024.5419999999999</v>
      </c>
      <c r="GB245">
        <v>1.3727</v>
      </c>
      <c r="GE245" s="49">
        <v>44861</v>
      </c>
      <c r="GF245" s="28" t="s">
        <v>1635</v>
      </c>
      <c r="GG245" s="140">
        <f>[1]!i_dq_close(GG$2,GE245)</f>
        <v>2899.5754999999999</v>
      </c>
      <c r="GH245">
        <v>0.92720000000000002</v>
      </c>
      <c r="GK245" s="49">
        <v>44833</v>
      </c>
      <c r="GL245" s="28" t="s">
        <v>1634</v>
      </c>
      <c r="GM245" s="140">
        <f>[1]!i_dq_close(GM$2,GK245)</f>
        <v>4150.4885999999997</v>
      </c>
      <c r="GN245">
        <v>4.9770000000000003</v>
      </c>
      <c r="GQ245" s="49">
        <v>44819</v>
      </c>
      <c r="GR245" s="67" t="s">
        <v>1634</v>
      </c>
      <c r="GS245" s="140">
        <f>[1]!i_dq_close(GS$2,GQ245)</f>
        <v>18930.38</v>
      </c>
      <c r="GT245">
        <v>1.0058</v>
      </c>
      <c r="GV245"/>
      <c r="GW245" s="49">
        <v>44819</v>
      </c>
      <c r="GX245" s="21" t="s">
        <v>1634</v>
      </c>
      <c r="GY245" s="140">
        <f>[1]!i_dq_close(GY$2,GW245)</f>
        <v>4373.4669999999996</v>
      </c>
      <c r="GZ245">
        <v>2.4203999999999999</v>
      </c>
      <c r="HC245" s="49">
        <v>44809</v>
      </c>
      <c r="HD245" s="21" t="s">
        <v>1634</v>
      </c>
      <c r="HE245" s="140">
        <f>[1]!i_dq_close(HE$2,HC245)</f>
        <v>4377.2466999999997</v>
      </c>
      <c r="HF245">
        <v>5.5049999999999999</v>
      </c>
      <c r="HI245" s="49">
        <v>44783</v>
      </c>
      <c r="HJ245" s="141" t="s">
        <v>1633</v>
      </c>
      <c r="HK245" s="140">
        <f>[1]!i_dq_close(HK$2,HI245)</f>
        <v>19610.84</v>
      </c>
      <c r="HL245">
        <v>0.95</v>
      </c>
      <c r="HO245" s="49">
        <v>44733</v>
      </c>
      <c r="HP245" s="67" t="s">
        <v>571</v>
      </c>
      <c r="HQ245" s="140">
        <f>[1]!i_dq_close(HQ$2,HO245)</f>
        <v>4647.1080000000002</v>
      </c>
      <c r="HR245">
        <v>1.3257000000000001</v>
      </c>
      <c r="HS245" s="33"/>
      <c r="HU245" s="49"/>
      <c r="HV245" s="67"/>
      <c r="HW245" s="140"/>
      <c r="HY245" s="33"/>
      <c r="IA245" s="49"/>
      <c r="IB245" s="67"/>
      <c r="IC245" s="140"/>
      <c r="IE245" s="33"/>
      <c r="IG245" s="49"/>
      <c r="IH245" s="67"/>
      <c r="II245" s="140"/>
      <c r="IK245" s="33"/>
      <c r="IM245" s="49"/>
      <c r="IN245" s="67"/>
      <c r="IO245" s="140"/>
      <c r="IQ245" s="33"/>
      <c r="IS245" s="49"/>
      <c r="IT245" s="67"/>
      <c r="IU245" s="140"/>
      <c r="IW245" s="33"/>
      <c r="IY245" s="49"/>
      <c r="IZ245" s="67"/>
      <c r="JA245" s="140"/>
      <c r="JC245" s="33"/>
      <c r="JE245" s="49"/>
      <c r="JF245" s="67"/>
      <c r="JG245" s="140"/>
      <c r="JI245" s="33"/>
    </row>
    <row r="246" spans="1:269">
      <c r="A246" s="267">
        <v>44218</v>
      </c>
      <c r="B246" s="271" t="s">
        <v>346</v>
      </c>
      <c r="C246" s="262">
        <f>[1]!i_dq_close(C$2,A246)</f>
        <v>5720.5284000000001</v>
      </c>
      <c r="D246" s="269">
        <v>1.601</v>
      </c>
      <c r="E246" s="270">
        <v>1599870.72</v>
      </c>
      <c r="G246" s="49">
        <v>44887</v>
      </c>
      <c r="H246" s="28" t="s">
        <v>1630</v>
      </c>
      <c r="I246" s="140">
        <f>[1]!i_dq_close(I$2,G246)</f>
        <v>0</v>
      </c>
      <c r="J246">
        <v>0.80100000000000005</v>
      </c>
      <c r="EI246" s="49">
        <v>44959</v>
      </c>
      <c r="EJ246" s="21" t="s">
        <v>1632</v>
      </c>
      <c r="EK246" s="140">
        <f>[1]!i_dq_close(EK$2,EI246)</f>
        <v>21958.36</v>
      </c>
      <c r="EL246">
        <v>2.117</v>
      </c>
      <c r="EO246" s="49">
        <v>44922</v>
      </c>
      <c r="EP246" s="28" t="s">
        <v>1624</v>
      </c>
      <c r="EQ246" s="140">
        <f>[1]!i_dq_close(EQ$2,EO246)</f>
        <v>4219.6733999999997</v>
      </c>
      <c r="ER246">
        <v>1.02</v>
      </c>
      <c r="EU246" s="49">
        <v>44914</v>
      </c>
      <c r="EV246" s="28" t="s">
        <v>1624</v>
      </c>
      <c r="EW246" s="140">
        <f>[1]!i_dq_close(EW$2,EU246)</f>
        <v>4233.2809999999999</v>
      </c>
      <c r="EX246">
        <v>0.9073</v>
      </c>
      <c r="FA246" s="49">
        <v>44910</v>
      </c>
      <c r="FB246" s="28" t="s">
        <v>1624</v>
      </c>
      <c r="FC246" s="140">
        <f>[1]!i_dq_close(FC$2,FA246)</f>
        <v>4311.0010000000002</v>
      </c>
      <c r="FD246">
        <v>0.86399999999999999</v>
      </c>
      <c r="FG246" s="49">
        <v>44907</v>
      </c>
      <c r="FH246" s="28" t="s">
        <v>1624</v>
      </c>
      <c r="FI246" s="140">
        <f>[1]!i_dq_close(FI$2,FG246)</f>
        <v>4321.8283000000001</v>
      </c>
      <c r="FJ246">
        <v>0.92989999999999995</v>
      </c>
      <c r="FM246" s="49">
        <v>44903</v>
      </c>
      <c r="FN246" s="28" t="s">
        <v>1624</v>
      </c>
      <c r="FO246" s="140">
        <f>[1]!i_dq_close(FO$2,FM246)</f>
        <v>4331.9718999999996</v>
      </c>
      <c r="FP246">
        <v>1.2607999999999999</v>
      </c>
      <c r="FS246" s="49">
        <v>44897</v>
      </c>
      <c r="FT246" s="28" t="s">
        <v>1624</v>
      </c>
      <c r="FU246" s="140">
        <f>[1]!i_dq_close(FU$2,FS246)</f>
        <v>406.5625</v>
      </c>
      <c r="FV246">
        <v>1.2528999999999999</v>
      </c>
      <c r="FY246" s="49">
        <v>44862</v>
      </c>
      <c r="FZ246" s="28" t="s">
        <v>1635</v>
      </c>
      <c r="GA246" s="140">
        <f>[1]!i_dq_close(GA$2,FY246)</f>
        <v>3918.9967999999999</v>
      </c>
      <c r="GB246">
        <v>1.3492999999999999</v>
      </c>
      <c r="GE246" s="49">
        <v>44862</v>
      </c>
      <c r="GF246" s="28" t="s">
        <v>1635</v>
      </c>
      <c r="GG246" s="140">
        <f>[1]!i_dq_close(GG$2,GE246)</f>
        <v>2880.2476999999999</v>
      </c>
      <c r="GH246">
        <v>0.91390000000000005</v>
      </c>
      <c r="GK246" s="49">
        <v>44834</v>
      </c>
      <c r="GL246" s="28" t="s">
        <v>1634</v>
      </c>
      <c r="GM246" s="140">
        <f>[1]!i_dq_close(GM$2,GK246)</f>
        <v>4122.0351000000001</v>
      </c>
      <c r="GN246">
        <v>4.9320000000000004</v>
      </c>
      <c r="GQ246" s="49">
        <v>44820</v>
      </c>
      <c r="GR246" s="67" t="s">
        <v>1634</v>
      </c>
      <c r="GS246" s="140">
        <f>[1]!i_dq_close(GS$2,GQ246)</f>
        <v>18761.689999999999</v>
      </c>
      <c r="GT246">
        <v>0.98729999999999996</v>
      </c>
      <c r="GV246"/>
      <c r="GW246" s="49">
        <v>44820</v>
      </c>
      <c r="GX246" s="21" t="s">
        <v>1634</v>
      </c>
      <c r="GY246" s="140">
        <f>[1]!i_dq_close(GY$2,GW246)</f>
        <v>4269.1180000000004</v>
      </c>
      <c r="GZ246">
        <v>2.399</v>
      </c>
      <c r="HC246" s="49">
        <v>44810</v>
      </c>
      <c r="HD246" s="21" t="s">
        <v>1634</v>
      </c>
      <c r="HE246" s="140">
        <f>[1]!i_dq_close(HE$2,HC246)</f>
        <v>4426.7070999999996</v>
      </c>
      <c r="HF246">
        <v>5.5540000000000003</v>
      </c>
      <c r="HI246" s="49">
        <v>44784</v>
      </c>
      <c r="HJ246" s="141" t="s">
        <v>1633</v>
      </c>
      <c r="HK246" s="140">
        <f>[1]!i_dq_close(HK$2,HI246)</f>
        <v>20082.43</v>
      </c>
      <c r="HL246">
        <v>0.95499999999999996</v>
      </c>
      <c r="HO246" s="49">
        <v>44734</v>
      </c>
      <c r="HP246" s="67" t="s">
        <v>571</v>
      </c>
      <c r="HQ246" s="140">
        <f>[1]!i_dq_close(HQ$2,HO246)</f>
        <v>4584.9269000000004</v>
      </c>
      <c r="HR246">
        <v>1.3241000000000001</v>
      </c>
      <c r="HS246" s="33"/>
      <c r="HU246" s="49"/>
      <c r="HV246" s="67"/>
      <c r="HW246" s="140"/>
      <c r="HY246" s="33"/>
      <c r="IA246" s="49"/>
      <c r="IB246" s="67"/>
      <c r="IC246" s="140"/>
      <c r="IE246" s="33"/>
      <c r="IG246" s="49"/>
      <c r="IH246" s="67"/>
      <c r="II246" s="140"/>
      <c r="IK246" s="33"/>
      <c r="IM246" s="49"/>
      <c r="IN246" s="67"/>
      <c r="IO246" s="140"/>
      <c r="IQ246" s="33"/>
      <c r="IS246" s="49"/>
      <c r="IT246" s="67"/>
      <c r="IU246" s="140"/>
      <c r="IW246" s="33"/>
      <c r="IY246" s="49"/>
      <c r="IZ246" s="67"/>
      <c r="JA246" s="140"/>
      <c r="JC246" s="33"/>
      <c r="JE246" s="49"/>
      <c r="JF246" s="67"/>
      <c r="JG246" s="140"/>
      <c r="JI246" s="33"/>
    </row>
    <row r="247" spans="1:269">
      <c r="A247" s="267">
        <v>44221</v>
      </c>
      <c r="B247" s="271" t="s">
        <v>346</v>
      </c>
      <c r="C247" s="262">
        <f>[1]!i_dq_close(C$2,A247)</f>
        <v>5766.9611000000004</v>
      </c>
      <c r="D247" s="269">
        <v>1.615</v>
      </c>
      <c r="E247" s="270">
        <v>1599870.72</v>
      </c>
      <c r="G247" s="49">
        <v>44888</v>
      </c>
      <c r="H247" s="28" t="s">
        <v>1630</v>
      </c>
      <c r="I247" s="140">
        <f>[1]!i_dq_close(I$2,G247)</f>
        <v>0</v>
      </c>
      <c r="J247">
        <v>0.80100000000000005</v>
      </c>
      <c r="EI247" s="49">
        <v>44960</v>
      </c>
      <c r="EJ247" s="21" t="s">
        <v>1632</v>
      </c>
      <c r="EK247" s="140">
        <f>[1]!i_dq_close(EK$2,EI247)</f>
        <v>21660.47</v>
      </c>
      <c r="EL247">
        <v>2.0960000000000001</v>
      </c>
      <c r="EO247" s="49">
        <v>44923</v>
      </c>
      <c r="EP247" s="28" t="s">
        <v>1624</v>
      </c>
      <c r="EQ247" s="140">
        <f>[1]!i_dq_close(EQ$2,EO247)</f>
        <v>4201.9503000000004</v>
      </c>
      <c r="ER247">
        <v>1.012</v>
      </c>
      <c r="EU247" s="49">
        <v>44915</v>
      </c>
      <c r="EV247" s="28" t="s">
        <v>1624</v>
      </c>
      <c r="EW247" s="140">
        <f>[1]!i_dq_close(EW$2,EU247)</f>
        <v>4170.6633000000002</v>
      </c>
      <c r="EX247">
        <v>0.88629999999999998</v>
      </c>
      <c r="FA247" s="49">
        <v>44911</v>
      </c>
      <c r="FB247" s="28" t="s">
        <v>1624</v>
      </c>
      <c r="FC247" s="140">
        <f>[1]!i_dq_close(FC$2,FA247)</f>
        <v>4307.5222999999996</v>
      </c>
      <c r="FD247">
        <v>0.85899999999999999</v>
      </c>
      <c r="FG247" s="49">
        <v>44908</v>
      </c>
      <c r="FH247" s="28" t="s">
        <v>1624</v>
      </c>
      <c r="FI247" s="140">
        <f>[1]!i_dq_close(FI$2,FG247)</f>
        <v>4309.5028000000002</v>
      </c>
      <c r="FJ247">
        <v>0.92449999999999999</v>
      </c>
      <c r="FM247" s="49">
        <v>44904</v>
      </c>
      <c r="FN247" s="28" t="s">
        <v>1624</v>
      </c>
      <c r="FO247" s="140">
        <f>[1]!i_dq_close(FO$2,FM247)</f>
        <v>4364.9232000000002</v>
      </c>
      <c r="FP247">
        <v>1.2535000000000001</v>
      </c>
      <c r="FS247" s="49">
        <v>44900</v>
      </c>
      <c r="FT247" s="28" t="s">
        <v>1624</v>
      </c>
      <c r="FU247" s="140">
        <f>[1]!i_dq_close(FU$2,FS247)</f>
        <v>408.76350000000002</v>
      </c>
      <c r="FV247">
        <v>1.2546999999999999</v>
      </c>
      <c r="FY247" s="49">
        <v>44865</v>
      </c>
      <c r="FZ247" s="28" t="s">
        <v>1635</v>
      </c>
      <c r="GA247" s="140">
        <f>[1]!i_dq_close(GA$2,FY247)</f>
        <v>3896.8741</v>
      </c>
      <c r="GB247">
        <v>1.347</v>
      </c>
      <c r="GE247" s="49">
        <v>44865</v>
      </c>
      <c r="GF247" s="28" t="s">
        <v>1635</v>
      </c>
      <c r="GG247" s="140">
        <f>[1]!i_dq_close(GG$2,GE247)</f>
        <v>2874.8645000000001</v>
      </c>
      <c r="GH247">
        <v>0.91239999999999999</v>
      </c>
      <c r="GK247" s="49">
        <v>44844</v>
      </c>
      <c r="GL247" s="28" t="s">
        <v>358</v>
      </c>
      <c r="GM247" s="140">
        <f>[1]!i_dq_close(GM$2,GK247)</f>
        <v>4039.5805999999998</v>
      </c>
      <c r="GN247">
        <v>4.8209999999999997</v>
      </c>
      <c r="GQ247" s="49">
        <v>44823</v>
      </c>
      <c r="GR247" s="67" t="s">
        <v>1634</v>
      </c>
      <c r="GS247" s="140">
        <f>[1]!i_dq_close(GS$2,GQ247)</f>
        <v>18565.97</v>
      </c>
      <c r="GT247">
        <v>0.97799999999999998</v>
      </c>
      <c r="GV247"/>
      <c r="GW247" s="49">
        <v>44823</v>
      </c>
      <c r="GX247" s="21" t="s">
        <v>1634</v>
      </c>
      <c r="GY247" s="140">
        <f>[1]!i_dq_close(GY$2,GW247)</f>
        <v>4257.9368999999997</v>
      </c>
      <c r="GZ247">
        <v>2.3961000000000001</v>
      </c>
      <c r="HC247" s="49">
        <v>44811</v>
      </c>
      <c r="HD247" s="21" t="s">
        <v>1634</v>
      </c>
      <c r="HE247" s="140">
        <f>[1]!i_dq_close(HE$2,HC247)</f>
        <v>4430.6913000000004</v>
      </c>
      <c r="HF247">
        <v>5.556</v>
      </c>
      <c r="HI247" s="49">
        <v>44785</v>
      </c>
      <c r="HJ247" s="141" t="s">
        <v>1633</v>
      </c>
      <c r="HK247" s="140">
        <f>[1]!i_dq_close(HK$2,HI247)</f>
        <v>20175.62</v>
      </c>
      <c r="HL247">
        <v>0.96399999999999997</v>
      </c>
      <c r="HO247" s="49">
        <v>44735</v>
      </c>
      <c r="HP247" s="67" t="s">
        <v>571</v>
      </c>
      <c r="HQ247" s="140">
        <f>[1]!i_dq_close(HQ$2,HO247)</f>
        <v>4666.2291999999998</v>
      </c>
      <c r="HR247">
        <v>1.3372999999999999</v>
      </c>
      <c r="HS247" s="33"/>
      <c r="HU247" s="49"/>
      <c r="HV247" s="67"/>
      <c r="HW247" s="140"/>
      <c r="HY247" s="33"/>
      <c r="IA247" s="49"/>
      <c r="IB247" s="67"/>
      <c r="IC247" s="140"/>
      <c r="IE247" s="33"/>
      <c r="IG247" s="49"/>
      <c r="IH247" s="67"/>
      <c r="II247" s="140"/>
      <c r="IK247" s="33"/>
      <c r="IM247" s="49"/>
      <c r="IN247" s="67"/>
      <c r="IO247" s="140"/>
      <c r="IQ247" s="33"/>
      <c r="IS247" s="49"/>
      <c r="IT247" s="67"/>
      <c r="IU247" s="140"/>
      <c r="IW247" s="33"/>
      <c r="IY247" s="49"/>
      <c r="IZ247" s="67"/>
      <c r="JA247" s="140"/>
      <c r="JC247" s="33"/>
      <c r="JE247" s="49"/>
      <c r="JF247" s="67"/>
      <c r="JG247" s="140"/>
      <c r="JI247" s="33"/>
    </row>
    <row r="248" spans="1:269">
      <c r="A248" s="267">
        <v>44222</v>
      </c>
      <c r="B248" s="271" t="s">
        <v>346</v>
      </c>
      <c r="C248" s="262">
        <f>[1]!i_dq_close(C$2,A248)</f>
        <v>5655.1584999999995</v>
      </c>
      <c r="D248" s="269">
        <v>1.5920000000000001</v>
      </c>
      <c r="E248" s="270">
        <v>1599870.72</v>
      </c>
      <c r="G248" s="49">
        <v>44889</v>
      </c>
      <c r="H248" s="28" t="s">
        <v>1630</v>
      </c>
      <c r="I248" s="140">
        <f>[1]!i_dq_close(I$2,G248)</f>
        <v>0</v>
      </c>
      <c r="J248">
        <v>0.80100000000000005</v>
      </c>
      <c r="EI248" s="49">
        <v>44963</v>
      </c>
      <c r="EJ248" s="21" t="s">
        <v>1632</v>
      </c>
      <c r="EK248" s="140">
        <f>[1]!i_dq_close(EK$2,EI248)</f>
        <v>21222.16</v>
      </c>
      <c r="EL248">
        <v>2.0609999999999999</v>
      </c>
      <c r="EO248" s="49">
        <v>44924</v>
      </c>
      <c r="EP248" s="28" t="s">
        <v>1624</v>
      </c>
      <c r="EQ248" s="140">
        <f>[1]!i_dq_close(EQ$2,EO248)</f>
        <v>4189.3071</v>
      </c>
      <c r="ER248">
        <v>1.012</v>
      </c>
      <c r="EU248" s="49">
        <v>44916</v>
      </c>
      <c r="EV248" s="28" t="s">
        <v>1624</v>
      </c>
      <c r="EW248" s="140">
        <f>[1]!i_dq_close(EW$2,EU248)</f>
        <v>4166.0241999999998</v>
      </c>
      <c r="EX248">
        <v>0.89390000000000003</v>
      </c>
      <c r="FA248" s="49">
        <v>44914</v>
      </c>
      <c r="FB248" s="28" t="s">
        <v>1624</v>
      </c>
      <c r="FC248" s="140">
        <f>[1]!i_dq_close(FC$2,FA248)</f>
        <v>4233.2809999999999</v>
      </c>
      <c r="FD248">
        <v>0.85299999999999998</v>
      </c>
      <c r="FG248" s="49">
        <v>44909</v>
      </c>
      <c r="FH248" s="28" t="s">
        <v>1624</v>
      </c>
      <c r="FI248" s="140">
        <f>[1]!i_dq_close(FI$2,FG248)</f>
        <v>4312.3441999999995</v>
      </c>
      <c r="FJ248">
        <v>0.92079999999999995</v>
      </c>
      <c r="FM248" s="49">
        <v>44907</v>
      </c>
      <c r="FN248" s="28" t="s">
        <v>1624</v>
      </c>
      <c r="FO248" s="140">
        <f>[1]!i_dq_close(FO$2,FM248)</f>
        <v>4321.8283000000001</v>
      </c>
      <c r="FP248">
        <v>1.2433000000000001</v>
      </c>
      <c r="FS248" s="49">
        <v>44901</v>
      </c>
      <c r="FT248" s="28" t="s">
        <v>1624</v>
      </c>
      <c r="FU248" s="140">
        <f>[1]!i_dq_close(FU$2,FS248)</f>
        <v>408.16430000000003</v>
      </c>
      <c r="FV248">
        <v>1.2543</v>
      </c>
      <c r="FY248" s="49">
        <v>44866</v>
      </c>
      <c r="FZ248" s="28" t="s">
        <v>359</v>
      </c>
      <c r="GA248" s="140">
        <f>[1]!i_dq_close(GA$2,FY248)</f>
        <v>4023.1237999999998</v>
      </c>
      <c r="GB248">
        <v>1.3729</v>
      </c>
      <c r="GE248" s="49">
        <v>44866</v>
      </c>
      <c r="GF248" s="28" t="s">
        <v>359</v>
      </c>
      <c r="GG248" s="140">
        <f>[1]!i_dq_close(GG$2,GE248)</f>
        <v>2902.6909000000001</v>
      </c>
      <c r="GH248">
        <v>0.91949999999999998</v>
      </c>
      <c r="GK248" s="49">
        <v>44845</v>
      </c>
      <c r="GL248" s="28" t="s">
        <v>1635</v>
      </c>
      <c r="GM248" s="140">
        <f>[1]!i_dq_close(GM$2,GK248)</f>
        <v>4053.7725999999998</v>
      </c>
      <c r="GN248">
        <v>4.8049999999999997</v>
      </c>
      <c r="GQ248" s="49">
        <v>44824</v>
      </c>
      <c r="GR248" s="67" t="s">
        <v>1634</v>
      </c>
      <c r="GS248" s="140">
        <f>[1]!i_dq_close(GS$2,GQ248)</f>
        <v>18781.419999999998</v>
      </c>
      <c r="GT248">
        <v>0.97860000000000003</v>
      </c>
      <c r="GV248"/>
      <c r="GW248" s="49">
        <v>44824</v>
      </c>
      <c r="GX248" s="21" t="s">
        <v>1634</v>
      </c>
      <c r="GY248" s="140">
        <f>[1]!i_dq_close(GY$2,GW248)</f>
        <v>4269.9174000000003</v>
      </c>
      <c r="GZ248">
        <v>2.4081999999999999</v>
      </c>
      <c r="HC248" s="49">
        <v>44812</v>
      </c>
      <c r="HD248" s="21" t="s">
        <v>1634</v>
      </c>
      <c r="HE248" s="140">
        <f>[1]!i_dq_close(HE$2,HC248)</f>
        <v>4411.4146000000001</v>
      </c>
      <c r="HF248">
        <v>5.5209999999999999</v>
      </c>
      <c r="HI248" s="49">
        <v>44788</v>
      </c>
      <c r="HJ248" s="141" t="s">
        <v>1633</v>
      </c>
      <c r="HK248" s="140">
        <f>[1]!i_dq_close(HK$2,HI248)</f>
        <v>20040.86</v>
      </c>
      <c r="HL248">
        <v>0.96099999999999997</v>
      </c>
      <c r="HO248" s="49">
        <v>44736</v>
      </c>
      <c r="HP248" s="67" t="s">
        <v>571</v>
      </c>
      <c r="HQ248" s="140">
        <f>[1]!i_dq_close(HQ$2,HO248)</f>
        <v>4719.8293000000003</v>
      </c>
      <c r="HR248">
        <v>1.3448</v>
      </c>
      <c r="HS248" s="33"/>
      <c r="HU248" s="49"/>
      <c r="HV248" s="67"/>
      <c r="HW248" s="140"/>
      <c r="HY248" s="33"/>
      <c r="IA248" s="49"/>
      <c r="IB248" s="67"/>
      <c r="IC248" s="140"/>
      <c r="IE248" s="33"/>
      <c r="IG248" s="49"/>
      <c r="IH248" s="67"/>
      <c r="II248" s="140"/>
      <c r="IK248" s="33"/>
      <c r="IM248" s="49"/>
      <c r="IN248" s="67"/>
      <c r="IO248" s="140"/>
      <c r="IQ248" s="33"/>
      <c r="IS248" s="49"/>
      <c r="IT248" s="67"/>
      <c r="IU248" s="140"/>
      <c r="IW248" s="33"/>
      <c r="IY248" s="49"/>
      <c r="IZ248" s="67"/>
      <c r="JA248" s="140"/>
      <c r="JC248" s="33"/>
      <c r="JE248" s="49"/>
      <c r="JF248" s="67"/>
      <c r="JG248" s="140"/>
      <c r="JI248" s="33"/>
    </row>
    <row r="249" spans="1:269">
      <c r="A249" s="267">
        <v>44223</v>
      </c>
      <c r="B249" s="271" t="s">
        <v>346</v>
      </c>
      <c r="C249" s="262">
        <f>[1]!i_dq_close(C$2,A249)</f>
        <v>5671.7893000000004</v>
      </c>
      <c r="D249" s="269">
        <v>1.599</v>
      </c>
      <c r="E249" s="51">
        <v>1599870.72</v>
      </c>
      <c r="G249" s="49">
        <v>44890</v>
      </c>
      <c r="H249" s="28" t="s">
        <v>1630</v>
      </c>
      <c r="I249" s="140">
        <f>[1]!i_dq_close(I$2,G249)</f>
        <v>0</v>
      </c>
      <c r="J249">
        <v>0.80100000000000005</v>
      </c>
      <c r="EI249" s="49">
        <v>44964</v>
      </c>
      <c r="EJ249" s="21" t="s">
        <v>1632</v>
      </c>
      <c r="EK249" s="140">
        <f>[1]!i_dq_close(EK$2,EI249)</f>
        <v>21298.7</v>
      </c>
      <c r="EL249">
        <v>2.0710000000000002</v>
      </c>
      <c r="EO249" s="49">
        <v>44925</v>
      </c>
      <c r="EP249" s="28" t="s">
        <v>1624</v>
      </c>
      <c r="EQ249" s="140">
        <f>[1]!i_dq_close(EQ$2,EO249)</f>
        <v>4202.6813000000002</v>
      </c>
      <c r="ER249">
        <v>1.01</v>
      </c>
      <c r="EU249" s="49">
        <v>44917</v>
      </c>
      <c r="EV249" s="28" t="s">
        <v>1624</v>
      </c>
      <c r="EW249" s="140">
        <f>[1]!i_dq_close(EW$2,EU249)</f>
        <v>4158.2915000000003</v>
      </c>
      <c r="EX249">
        <v>0.91949999999999998</v>
      </c>
      <c r="FA249" s="49">
        <v>44915</v>
      </c>
      <c r="FB249" s="28" t="s">
        <v>1624</v>
      </c>
      <c r="FC249" s="140">
        <f>[1]!i_dq_close(FC$2,FA249)</f>
        <v>4170.6633000000002</v>
      </c>
      <c r="FD249">
        <v>0.85099999999999998</v>
      </c>
      <c r="FG249" s="49">
        <v>44910</v>
      </c>
      <c r="FH249" s="28" t="s">
        <v>1624</v>
      </c>
      <c r="FI249" s="140">
        <f>[1]!i_dq_close(FI$2,FG249)</f>
        <v>4311.0010000000002</v>
      </c>
      <c r="FJ249">
        <v>0.92220000000000002</v>
      </c>
      <c r="FM249" s="49">
        <v>44908</v>
      </c>
      <c r="FN249" s="28" t="s">
        <v>1624</v>
      </c>
      <c r="FO249" s="140">
        <f>[1]!i_dq_close(FO$2,FM249)</f>
        <v>4309.5028000000002</v>
      </c>
      <c r="FP249">
        <v>1.2435</v>
      </c>
      <c r="FS249" s="49">
        <v>44902</v>
      </c>
      <c r="FT249" s="28" t="s">
        <v>1624</v>
      </c>
      <c r="FU249" s="140">
        <f>[1]!i_dq_close(FU$2,FS249)</f>
        <v>405.95069999999998</v>
      </c>
      <c r="FV249">
        <v>1.2542</v>
      </c>
      <c r="FY249" s="49">
        <v>44867</v>
      </c>
      <c r="FZ249" s="28" t="s">
        <v>1636</v>
      </c>
      <c r="GA249" s="140">
        <f>[1]!i_dq_close(GA$2,FY249)</f>
        <v>4068.8146999999999</v>
      </c>
      <c r="GB249">
        <v>1.3982000000000001</v>
      </c>
      <c r="GE249" s="49">
        <v>44867</v>
      </c>
      <c r="GF249" s="28" t="s">
        <v>1636</v>
      </c>
      <c r="GG249" s="140">
        <f>[1]!i_dq_close(GG$2,GE249)</f>
        <v>2911.4252999999999</v>
      </c>
      <c r="GH249">
        <v>0.92649999999999999</v>
      </c>
      <c r="GK249" s="49">
        <v>44846</v>
      </c>
      <c r="GL249" s="28" t="s">
        <v>1635</v>
      </c>
      <c r="GM249" s="140">
        <f>[1]!i_dq_close(GM$2,GK249)</f>
        <v>4124.1724000000004</v>
      </c>
      <c r="GN249">
        <v>4.8230000000000004</v>
      </c>
      <c r="GQ249" s="49">
        <v>44825</v>
      </c>
      <c r="GR249" s="67" t="s">
        <v>1634</v>
      </c>
      <c r="GS249" s="140">
        <f>[1]!i_dq_close(GS$2,GQ249)</f>
        <v>18444.62</v>
      </c>
      <c r="GT249">
        <v>0.97499999999999998</v>
      </c>
      <c r="GV249"/>
      <c r="GW249" s="49">
        <v>44825</v>
      </c>
      <c r="GX249" s="21" t="s">
        <v>1634</v>
      </c>
      <c r="GY249" s="140">
        <f>[1]!i_dq_close(GY$2,GW249)</f>
        <v>4249.7790000000005</v>
      </c>
      <c r="GZ249">
        <v>2.3946000000000001</v>
      </c>
      <c r="HC249" s="49">
        <v>44813</v>
      </c>
      <c r="HD249" s="21" t="s">
        <v>1634</v>
      </c>
      <c r="HE249" s="140">
        <f>[1]!i_dq_close(HE$2,HC249)</f>
        <v>4465.1010999999999</v>
      </c>
      <c r="HF249">
        <v>5.5190000000000001</v>
      </c>
      <c r="HI249" s="49">
        <v>44789</v>
      </c>
      <c r="HJ249" s="141" t="s">
        <v>1633</v>
      </c>
      <c r="HK249" s="140">
        <f>[1]!i_dq_close(HK$2,HI249)</f>
        <v>19830.52</v>
      </c>
      <c r="HL249">
        <v>0.95599999999999996</v>
      </c>
      <c r="HO249" s="49">
        <v>44739</v>
      </c>
      <c r="HP249" s="67" t="s">
        <v>571</v>
      </c>
      <c r="HQ249" s="140">
        <f>[1]!i_dq_close(HQ$2,HO249)</f>
        <v>4767.2349000000004</v>
      </c>
      <c r="HR249">
        <v>1.3411</v>
      </c>
      <c r="HS249" s="33"/>
      <c r="HU249" s="49"/>
      <c r="HV249" s="67"/>
      <c r="HW249" s="140"/>
      <c r="HY249" s="33"/>
      <c r="IA249" s="49"/>
      <c r="IB249" s="67"/>
      <c r="IC249" s="140"/>
      <c r="IE249" s="33"/>
      <c r="IG249" s="49"/>
      <c r="IH249" s="67"/>
      <c r="II249" s="140"/>
      <c r="IK249" s="33"/>
      <c r="IM249" s="49"/>
      <c r="IN249" s="67"/>
      <c r="IO249" s="140"/>
      <c r="IQ249" s="33"/>
      <c r="IS249" s="49"/>
      <c r="IT249" s="67"/>
      <c r="IU249" s="140"/>
      <c r="IW249" s="33"/>
      <c r="IY249" s="49"/>
      <c r="IZ249" s="67"/>
      <c r="JA249" s="140"/>
      <c r="JC249" s="33"/>
      <c r="JE249" s="49"/>
      <c r="JF249" s="67"/>
      <c r="JG249" s="140"/>
      <c r="JI249" s="33"/>
    </row>
    <row r="250" spans="1:269">
      <c r="A250" s="267">
        <v>44224</v>
      </c>
      <c r="B250" s="74" t="s">
        <v>346</v>
      </c>
      <c r="C250" s="262">
        <f>[1]!i_dq_close(C$2,A250)</f>
        <v>5523.8459999999995</v>
      </c>
      <c r="D250" s="263">
        <v>1.5669999999999999</v>
      </c>
      <c r="E250" s="51">
        <v>1599870.72</v>
      </c>
      <c r="G250" s="49">
        <v>44893</v>
      </c>
      <c r="H250" s="28" t="s">
        <v>1630</v>
      </c>
      <c r="I250" s="140">
        <f>[1]!i_dq_close(I$2,G250)</f>
        <v>0</v>
      </c>
      <c r="J250">
        <v>0.80100000000000005</v>
      </c>
      <c r="EI250" s="49">
        <v>44965</v>
      </c>
      <c r="EJ250" s="21" t="s">
        <v>1632</v>
      </c>
      <c r="EK250" s="140">
        <f>[1]!i_dq_close(EK$2,EI250)</f>
        <v>21283.52</v>
      </c>
      <c r="EL250">
        <v>2.056</v>
      </c>
      <c r="EO250" s="49">
        <v>44929</v>
      </c>
      <c r="EP250" s="28" t="s">
        <v>346</v>
      </c>
      <c r="EQ250" s="140">
        <f>[1]!i_dq_close(EQ$2,EO250)</f>
        <v>4232.5133999999998</v>
      </c>
      <c r="ER250">
        <v>1.0269999999999999</v>
      </c>
      <c r="EU250" s="49">
        <v>44918</v>
      </c>
      <c r="EV250" s="28" t="s">
        <v>1624</v>
      </c>
      <c r="EW250" s="140">
        <f>[1]!i_dq_close(EW$2,EU250)</f>
        <v>4149.107</v>
      </c>
      <c r="EX250">
        <v>0.91710000000000003</v>
      </c>
      <c r="FA250" s="49">
        <v>44916</v>
      </c>
      <c r="FB250" s="28" t="s">
        <v>1624</v>
      </c>
      <c r="FC250" s="140">
        <f>[1]!i_dq_close(FC$2,FA250)</f>
        <v>4166.0241999999998</v>
      </c>
      <c r="FD250">
        <v>0.84499999999999997</v>
      </c>
      <c r="FG250" s="49">
        <v>44911</v>
      </c>
      <c r="FH250" s="28" t="s">
        <v>1624</v>
      </c>
      <c r="FI250" s="140">
        <f>[1]!i_dq_close(FI$2,FG250)</f>
        <v>4307.5222999999996</v>
      </c>
      <c r="FJ250">
        <v>0.91610000000000003</v>
      </c>
      <c r="FM250" s="49">
        <v>44909</v>
      </c>
      <c r="FN250" s="28" t="s">
        <v>1624</v>
      </c>
      <c r="FO250" s="140">
        <f>[1]!i_dq_close(FO$2,FM250)</f>
        <v>4312.3441999999995</v>
      </c>
      <c r="FP250">
        <v>1.2431000000000001</v>
      </c>
      <c r="FS250" s="49">
        <v>44903</v>
      </c>
      <c r="FT250" s="28" t="s">
        <v>1624</v>
      </c>
      <c r="FU250" s="140">
        <f>[1]!i_dq_close(FU$2,FS250)</f>
        <v>404.61509999999998</v>
      </c>
      <c r="FV250">
        <v>1.2494000000000001</v>
      </c>
      <c r="FY250" s="49">
        <v>44868</v>
      </c>
      <c r="FZ250" s="28" t="s">
        <v>1636</v>
      </c>
      <c r="GA250" s="140">
        <f>[1]!i_dq_close(GA$2,FY250)</f>
        <v>4044.2130000000002</v>
      </c>
      <c r="GB250">
        <v>1.4046000000000001</v>
      </c>
      <c r="GE250" s="49">
        <v>44868</v>
      </c>
      <c r="GF250" s="28" t="s">
        <v>1636</v>
      </c>
      <c r="GG250" s="140">
        <f>[1]!i_dq_close(GG$2,GE250)</f>
        <v>2904.7417</v>
      </c>
      <c r="GH250">
        <v>0.93030000000000002</v>
      </c>
      <c r="GK250" s="49">
        <v>44847</v>
      </c>
      <c r="GL250" s="28" t="s">
        <v>1635</v>
      </c>
      <c r="GM250" s="140">
        <f>[1]!i_dq_close(GM$2,GK250)</f>
        <v>4100.1144000000004</v>
      </c>
      <c r="GN250">
        <v>4.7850000000000001</v>
      </c>
      <c r="GQ250" s="49">
        <v>44826</v>
      </c>
      <c r="GR250" s="67" t="s">
        <v>1634</v>
      </c>
      <c r="GS250" s="140">
        <f>[1]!i_dq_close(GS$2,GQ250)</f>
        <v>18147.95</v>
      </c>
      <c r="GT250">
        <v>0.97399999999999998</v>
      </c>
      <c r="GV250"/>
      <c r="GW250" s="49">
        <v>44826</v>
      </c>
      <c r="GX250" s="21" t="s">
        <v>1634</v>
      </c>
      <c r="GY250" s="140">
        <f>[1]!i_dq_close(GY$2,GW250)</f>
        <v>4219.4538000000002</v>
      </c>
      <c r="GZ250">
        <v>2.4041000000000001</v>
      </c>
      <c r="HC250" s="49">
        <v>44817</v>
      </c>
      <c r="HD250" s="21" t="s">
        <v>1634</v>
      </c>
      <c r="HE250" s="140">
        <f>[1]!i_dq_close(HE$2,HC250)</f>
        <v>4476.2960999999996</v>
      </c>
      <c r="HF250">
        <v>5.548</v>
      </c>
      <c r="HI250" s="49">
        <v>44790</v>
      </c>
      <c r="HJ250" s="141" t="s">
        <v>1633</v>
      </c>
      <c r="HK250" s="140">
        <f>[1]!i_dq_close(HK$2,HI250)</f>
        <v>19922.45</v>
      </c>
      <c r="HL250">
        <v>0.95899999999999996</v>
      </c>
      <c r="HO250" s="49">
        <v>44740</v>
      </c>
      <c r="HP250" s="67" t="s">
        <v>571</v>
      </c>
      <c r="HQ250" s="140">
        <f>[1]!i_dq_close(HQ$2,HO250)</f>
        <v>4821.6458000000002</v>
      </c>
      <c r="HR250">
        <v>1.3465</v>
      </c>
      <c r="HS250" s="33"/>
      <c r="HU250" s="49"/>
      <c r="HV250" s="67"/>
      <c r="HW250" s="140"/>
      <c r="HY250" s="33"/>
      <c r="IA250" s="49"/>
      <c r="IB250" s="67"/>
      <c r="IC250" s="140"/>
      <c r="IE250" s="33"/>
      <c r="IG250" s="49"/>
      <c r="IH250" s="67"/>
      <c r="II250" s="140"/>
      <c r="IK250" s="33"/>
      <c r="IM250" s="49"/>
      <c r="IN250" s="67"/>
      <c r="IO250" s="140"/>
      <c r="IQ250" s="33"/>
      <c r="IS250" s="49"/>
      <c r="IT250" s="67"/>
      <c r="IU250" s="140"/>
      <c r="IW250" s="33"/>
      <c r="IY250" s="49"/>
      <c r="IZ250" s="67"/>
      <c r="JA250" s="140"/>
      <c r="JC250" s="33"/>
      <c r="JE250" s="49"/>
      <c r="JF250" s="67"/>
      <c r="JG250" s="140"/>
      <c r="JI250" s="33"/>
    </row>
    <row r="251" spans="1:269">
      <c r="A251" s="267">
        <v>44225</v>
      </c>
      <c r="B251" s="74" t="s">
        <v>346</v>
      </c>
      <c r="C251" s="262">
        <f>[1]!i_dq_close(C$2,A251)</f>
        <v>5490.7548999999999</v>
      </c>
      <c r="D251" s="263">
        <v>1.5640000000000001</v>
      </c>
      <c r="E251" s="51">
        <v>1599870.72</v>
      </c>
      <c r="G251" s="49">
        <v>44894</v>
      </c>
      <c r="H251" s="28" t="s">
        <v>1630</v>
      </c>
      <c r="I251" s="140">
        <f>[1]!i_dq_close(I$2,G251)</f>
        <v>0</v>
      </c>
      <c r="J251">
        <v>0.80100000000000005</v>
      </c>
      <c r="EI251" s="49">
        <v>44966</v>
      </c>
      <c r="EJ251" s="21" t="s">
        <v>1632</v>
      </c>
      <c r="EK251" s="140">
        <f>[1]!i_dq_close(EK$2,EI251)</f>
        <v>21624.36</v>
      </c>
      <c r="EL251">
        <v>2.0819999999999999</v>
      </c>
      <c r="EO251" s="49">
        <v>44930</v>
      </c>
      <c r="EP251" s="28" t="s">
        <v>1626</v>
      </c>
      <c r="EQ251" s="140">
        <f>[1]!i_dq_close(EQ$2,EO251)</f>
        <v>4235.9718999999996</v>
      </c>
      <c r="ER251">
        <v>1.0209999999999999</v>
      </c>
      <c r="EU251" s="49">
        <v>44921</v>
      </c>
      <c r="EV251" s="28" t="s">
        <v>1624</v>
      </c>
      <c r="EW251" s="140">
        <f>[1]!i_dq_close(EW$2,EU251)</f>
        <v>4176.0355</v>
      </c>
      <c r="EX251">
        <v>0.92220000000000002</v>
      </c>
      <c r="FA251" s="49">
        <v>44917</v>
      </c>
      <c r="FB251" s="28" t="s">
        <v>1624</v>
      </c>
      <c r="FC251" s="140">
        <f>[1]!i_dq_close(FC$2,FA251)</f>
        <v>4158.2915000000003</v>
      </c>
      <c r="FD251">
        <v>0.84299999999999997</v>
      </c>
      <c r="FG251" s="49">
        <v>44914</v>
      </c>
      <c r="FH251" s="28" t="s">
        <v>1624</v>
      </c>
      <c r="FI251" s="140">
        <f>[1]!i_dq_close(FI$2,FG251)</f>
        <v>4233.2809999999999</v>
      </c>
      <c r="FJ251">
        <v>0.91010000000000002</v>
      </c>
      <c r="FM251" s="49">
        <v>44910</v>
      </c>
      <c r="FN251" s="28" t="s">
        <v>1624</v>
      </c>
      <c r="FO251" s="140">
        <f>[1]!i_dq_close(FO$2,FM251)</f>
        <v>4311.0010000000002</v>
      </c>
      <c r="FP251">
        <v>1.2525999999999999</v>
      </c>
      <c r="FS251" s="49">
        <v>44904</v>
      </c>
      <c r="FT251" s="28" t="s">
        <v>1624</v>
      </c>
      <c r="FU251" s="140">
        <f>[1]!i_dq_close(FU$2,FS251)</f>
        <v>404.87920000000003</v>
      </c>
      <c r="FV251">
        <v>1.2499</v>
      </c>
      <c r="FY251" s="49">
        <v>44869</v>
      </c>
      <c r="FZ251" s="28" t="s">
        <v>1636</v>
      </c>
      <c r="GA251" s="140">
        <f>[1]!i_dq_close(GA$2,FY251)</f>
        <v>4165.8909000000003</v>
      </c>
      <c r="GB251">
        <v>1.4207000000000001</v>
      </c>
      <c r="GE251" s="49">
        <v>44869</v>
      </c>
      <c r="GF251" s="28" t="s">
        <v>1636</v>
      </c>
      <c r="GG251" s="140">
        <f>[1]!i_dq_close(GG$2,GE251)</f>
        <v>2931.0340999999999</v>
      </c>
      <c r="GH251">
        <v>0.93710000000000004</v>
      </c>
      <c r="GK251" s="49">
        <v>44848</v>
      </c>
      <c r="GL251" s="28" t="s">
        <v>1635</v>
      </c>
      <c r="GM251" s="140">
        <f>[1]!i_dq_close(GM$2,GK251)</f>
        <v>4198.8639999999996</v>
      </c>
      <c r="GN251">
        <v>4.8280000000000003</v>
      </c>
      <c r="GQ251" s="49">
        <v>44827</v>
      </c>
      <c r="GR251" s="67" t="s">
        <v>1634</v>
      </c>
      <c r="GS251" s="140">
        <f>[1]!i_dq_close(GS$2,GQ251)</f>
        <v>17933.27</v>
      </c>
      <c r="GT251">
        <v>0.96689999999999998</v>
      </c>
      <c r="GV251"/>
      <c r="GW251" s="49">
        <v>44827</v>
      </c>
      <c r="GX251" s="21" t="s">
        <v>1634</v>
      </c>
      <c r="GY251" s="140">
        <f>[1]!i_dq_close(GY$2,GW251)</f>
        <v>4195.0051999999996</v>
      </c>
      <c r="GZ251">
        <v>2.3862999999999999</v>
      </c>
      <c r="HC251" s="49">
        <v>44818</v>
      </c>
      <c r="HD251" s="21" t="s">
        <v>1634</v>
      </c>
      <c r="HE251" s="140">
        <f>[1]!i_dq_close(HE$2,HC251)</f>
        <v>4429.9755999999998</v>
      </c>
      <c r="HF251">
        <v>5.5510000000000002</v>
      </c>
      <c r="HI251" s="49">
        <v>44791</v>
      </c>
      <c r="HJ251" s="141" t="s">
        <v>1633</v>
      </c>
      <c r="HK251" s="140">
        <f>[1]!i_dq_close(HK$2,HI251)</f>
        <v>19763.91</v>
      </c>
      <c r="HL251">
        <v>0.95399999999999996</v>
      </c>
      <c r="HO251" s="49">
        <v>44741</v>
      </c>
      <c r="HP251" s="67" t="s">
        <v>571</v>
      </c>
      <c r="HQ251" s="140">
        <f>[1]!i_dq_close(HQ$2,HO251)</f>
        <v>4742.5883999999996</v>
      </c>
      <c r="HR251">
        <v>1.3367</v>
      </c>
      <c r="HS251" s="33"/>
      <c r="HU251" s="49"/>
      <c r="HV251" s="67"/>
      <c r="HW251" s="140"/>
      <c r="HY251" s="33"/>
      <c r="IA251" s="49"/>
      <c r="IB251" s="67"/>
      <c r="IC251" s="140"/>
      <c r="IE251" s="33"/>
      <c r="IG251" s="49"/>
      <c r="IH251" s="67"/>
      <c r="II251" s="140"/>
      <c r="IK251" s="33"/>
      <c r="IM251" s="49"/>
      <c r="IN251" s="67"/>
      <c r="IO251" s="140"/>
      <c r="IQ251" s="33"/>
      <c r="IS251" s="49"/>
      <c r="IT251" s="67"/>
      <c r="IU251" s="140"/>
      <c r="IW251" s="33"/>
      <c r="IY251" s="49"/>
      <c r="IZ251" s="67"/>
      <c r="JA251" s="140"/>
      <c r="JC251" s="33"/>
      <c r="JE251" s="49"/>
      <c r="JF251" s="67"/>
      <c r="JG251" s="140"/>
      <c r="JI251" s="33"/>
    </row>
    <row r="252" spans="1:269">
      <c r="A252" s="267">
        <v>44228</v>
      </c>
      <c r="B252" s="74" t="s">
        <v>348</v>
      </c>
      <c r="C252" s="262">
        <f>[1]!i_dq_close(C$2,A252)</f>
        <v>5552.3276999999998</v>
      </c>
      <c r="D252" s="263">
        <v>1.5720000000000001</v>
      </c>
      <c r="E252" s="51">
        <v>1599870.72</v>
      </c>
      <c r="G252" s="49">
        <v>44895</v>
      </c>
      <c r="H252" s="28" t="s">
        <v>1630</v>
      </c>
      <c r="I252" s="140">
        <f>[1]!i_dq_close(I$2,G252)</f>
        <v>0</v>
      </c>
      <c r="J252">
        <v>0.80200000000000005</v>
      </c>
      <c r="EI252" s="49">
        <v>44967</v>
      </c>
      <c r="EJ252" s="21" t="s">
        <v>1632</v>
      </c>
      <c r="EK252" s="140">
        <f>[1]!i_dq_close(EK$2,EI252)</f>
        <v>21190.42</v>
      </c>
      <c r="EL252">
        <v>2.0369999999999999</v>
      </c>
      <c r="EO252" s="49">
        <v>44931</v>
      </c>
      <c r="EP252" s="28" t="s">
        <v>1626</v>
      </c>
      <c r="EQ252" s="140">
        <f>[1]!i_dq_close(EQ$2,EO252)</f>
        <v>4307.7605999999996</v>
      </c>
      <c r="ER252">
        <v>1.046</v>
      </c>
      <c r="EU252" s="49">
        <v>44922</v>
      </c>
      <c r="EV252" s="28" t="s">
        <v>1624</v>
      </c>
      <c r="EW252" s="140">
        <f>[1]!i_dq_close(EW$2,EU252)</f>
        <v>4219.6733999999997</v>
      </c>
      <c r="EX252">
        <v>0.93089999999999995</v>
      </c>
      <c r="FA252" s="49">
        <v>44918</v>
      </c>
      <c r="FB252" s="28" t="s">
        <v>1624</v>
      </c>
      <c r="FC252" s="140">
        <f>[1]!i_dq_close(FC$2,FA252)</f>
        <v>4149.107</v>
      </c>
      <c r="FD252">
        <v>0.84199999999999997</v>
      </c>
      <c r="FG252" s="49">
        <v>44915</v>
      </c>
      <c r="FH252" s="28" t="s">
        <v>1624</v>
      </c>
      <c r="FI252" s="140">
        <f>[1]!i_dq_close(FI$2,FG252)</f>
        <v>4170.6633000000002</v>
      </c>
      <c r="FJ252">
        <v>0.90580000000000005</v>
      </c>
      <c r="FM252" s="49">
        <v>44911</v>
      </c>
      <c r="FN252" s="28" t="s">
        <v>1624</v>
      </c>
      <c r="FO252" s="140">
        <f>[1]!i_dq_close(FO$2,FM252)</f>
        <v>4307.5222999999996</v>
      </c>
      <c r="FP252">
        <v>1.2423999999999999</v>
      </c>
      <c r="FS252" s="49">
        <v>44907</v>
      </c>
      <c r="FT252" s="28" t="s">
        <v>1624</v>
      </c>
      <c r="FU252" s="140">
        <f>[1]!i_dq_close(FU$2,FS252)</f>
        <v>403.2482</v>
      </c>
      <c r="FV252">
        <v>1.2477</v>
      </c>
      <c r="FY252" s="49">
        <v>44872</v>
      </c>
      <c r="FZ252" s="28" t="s">
        <v>1636</v>
      </c>
      <c r="GA252" s="140">
        <f>[1]!i_dq_close(GA$2,FY252)</f>
        <v>4173.9336999999996</v>
      </c>
      <c r="GB252">
        <v>1.4225000000000001</v>
      </c>
      <c r="GE252" s="49">
        <v>44872</v>
      </c>
      <c r="GF252" s="28" t="s">
        <v>1636</v>
      </c>
      <c r="GG252" s="140">
        <f>[1]!i_dq_close(GG$2,GE252)</f>
        <v>2932.5385999999999</v>
      </c>
      <c r="GH252">
        <v>0.93710000000000004</v>
      </c>
      <c r="GK252" s="49">
        <v>44851</v>
      </c>
      <c r="GL252" s="28" t="s">
        <v>1635</v>
      </c>
      <c r="GM252" s="140">
        <f>[1]!i_dq_close(GM$2,GK252)</f>
        <v>4209.5830999999998</v>
      </c>
      <c r="GN252">
        <v>4.875</v>
      </c>
      <c r="GQ252" s="49">
        <v>44830</v>
      </c>
      <c r="GR252" s="67" t="s">
        <v>1634</v>
      </c>
      <c r="GS252" s="140">
        <f>[1]!i_dq_close(GS$2,GQ252)</f>
        <v>17855.14</v>
      </c>
      <c r="GT252">
        <v>0.95069999999999999</v>
      </c>
      <c r="GV252"/>
      <c r="GW252" s="49">
        <v>44830</v>
      </c>
      <c r="GX252" s="21" t="s">
        <v>1634</v>
      </c>
      <c r="GY252" s="140">
        <f>[1]!i_dq_close(GY$2,GW252)</f>
        <v>4164.3971000000001</v>
      </c>
      <c r="GZ252">
        <v>2.3913000000000002</v>
      </c>
      <c r="HC252" s="49">
        <v>44819</v>
      </c>
      <c r="HD252" s="21" t="s">
        <v>1634</v>
      </c>
      <c r="HE252" s="140">
        <f>[1]!i_dq_close(HE$2,HC252)</f>
        <v>4373.4669999999996</v>
      </c>
      <c r="HF252">
        <v>5.4580000000000002</v>
      </c>
      <c r="HI252" s="49">
        <v>44792</v>
      </c>
      <c r="HJ252" s="141" t="s">
        <v>1633</v>
      </c>
      <c r="HK252" s="140">
        <f>[1]!i_dq_close(HK$2,HI252)</f>
        <v>19773.03</v>
      </c>
      <c r="HL252">
        <v>0.95799999999999996</v>
      </c>
      <c r="HO252" s="49">
        <v>44742</v>
      </c>
      <c r="HP252" s="67" t="s">
        <v>571</v>
      </c>
      <c r="HQ252" s="140">
        <f>[1]!i_dq_close(HQ$2,HO252)</f>
        <v>4808.7305999999999</v>
      </c>
      <c r="HR252">
        <v>1.3512999999999999</v>
      </c>
      <c r="HS252" s="33"/>
      <c r="HU252" s="49"/>
      <c r="HV252" s="67"/>
      <c r="HW252" s="140"/>
      <c r="HY252" s="33"/>
      <c r="IA252" s="49"/>
      <c r="IB252" s="67"/>
      <c r="IC252" s="140"/>
      <c r="IE252" s="33"/>
      <c r="IG252" s="49"/>
      <c r="IH252" s="67"/>
      <c r="II252" s="140"/>
      <c r="IK252" s="33"/>
      <c r="IM252" s="49"/>
      <c r="IN252" s="67"/>
      <c r="IO252" s="140"/>
      <c r="IQ252" s="33"/>
      <c r="IS252" s="49"/>
      <c r="IT252" s="67"/>
      <c r="IU252" s="140"/>
      <c r="IW252" s="33"/>
      <c r="IY252" s="49"/>
      <c r="IZ252" s="67"/>
      <c r="JA252" s="140"/>
      <c r="JC252" s="33"/>
      <c r="JE252" s="49"/>
      <c r="JF252" s="67"/>
      <c r="JG252" s="140"/>
      <c r="JI252" s="33"/>
    </row>
    <row r="253" spans="1:269">
      <c r="A253" s="267">
        <v>44229</v>
      </c>
      <c r="B253" s="74" t="s">
        <v>348</v>
      </c>
      <c r="C253" s="262">
        <f>[1]!i_dq_close(C$2,A253)</f>
        <v>5630.8549000000003</v>
      </c>
      <c r="D253" s="263">
        <v>1.589</v>
      </c>
      <c r="E253" s="51">
        <v>1599870.72</v>
      </c>
      <c r="G253" s="49">
        <v>44896</v>
      </c>
      <c r="H253" s="28" t="s">
        <v>336</v>
      </c>
      <c r="I253" s="140">
        <f>[1]!i_dq_close(I$2,G253)</f>
        <v>0</v>
      </c>
      <c r="J253">
        <v>0.80200000000000005</v>
      </c>
      <c r="EO253" s="49">
        <v>44932</v>
      </c>
      <c r="EP253" s="28" t="s">
        <v>1626</v>
      </c>
      <c r="EQ253" s="140">
        <f>[1]!i_dq_close(EQ$2,EO253)</f>
        <v>4318.1531000000004</v>
      </c>
      <c r="ER253">
        <v>1.0589999999999999</v>
      </c>
      <c r="EU253" s="49">
        <v>44923</v>
      </c>
      <c r="EV253" s="28" t="s">
        <v>1624</v>
      </c>
      <c r="EW253" s="140">
        <f>[1]!i_dq_close(EW$2,EU253)</f>
        <v>4201.9503000000004</v>
      </c>
      <c r="EX253">
        <v>0.94159999999999999</v>
      </c>
      <c r="FA253" s="49">
        <v>44921</v>
      </c>
      <c r="FB253" s="28" t="s">
        <v>1624</v>
      </c>
      <c r="FC253" s="140">
        <f>[1]!i_dq_close(FC$2,FA253)</f>
        <v>4176.0355</v>
      </c>
      <c r="FD253">
        <v>0.85</v>
      </c>
      <c r="FG253" s="49">
        <v>44916</v>
      </c>
      <c r="FH253" s="28" t="s">
        <v>1624</v>
      </c>
      <c r="FI253" s="140">
        <f>[1]!i_dq_close(FI$2,FG253)</f>
        <v>4166.0241999999998</v>
      </c>
      <c r="FJ253">
        <v>0.90239999999999998</v>
      </c>
      <c r="FM253" s="49">
        <v>44914</v>
      </c>
      <c r="FN253" s="28" t="s">
        <v>1624</v>
      </c>
      <c r="FO253" s="140">
        <f>[1]!i_dq_close(FO$2,FM253)</f>
        <v>4233.2809999999999</v>
      </c>
      <c r="FP253">
        <v>1.2329000000000001</v>
      </c>
      <c r="FS253" s="49">
        <v>44908</v>
      </c>
      <c r="FT253" s="28" t="s">
        <v>1624</v>
      </c>
      <c r="FU253" s="140">
        <f>[1]!i_dq_close(FU$2,FS253)</f>
        <v>400.32560000000001</v>
      </c>
      <c r="FV253">
        <v>1.2425999999999999</v>
      </c>
      <c r="FY253" s="49">
        <v>44873</v>
      </c>
      <c r="FZ253" s="28" t="s">
        <v>1636</v>
      </c>
      <c r="GA253" s="140">
        <f>[1]!i_dq_close(GA$2,FY253)</f>
        <v>4151.4648999999999</v>
      </c>
      <c r="GB253">
        <v>1.4269000000000001</v>
      </c>
      <c r="GE253" s="49">
        <v>44873</v>
      </c>
      <c r="GF253" s="28" t="s">
        <v>1636</v>
      </c>
      <c r="GG253" s="140">
        <f>[1]!i_dq_close(GG$2,GE253)</f>
        <v>2926.1831000000002</v>
      </c>
      <c r="GH253">
        <v>0.9355</v>
      </c>
      <c r="GK253" s="49">
        <v>44852</v>
      </c>
      <c r="GL253" s="28" t="s">
        <v>1635</v>
      </c>
      <c r="GM253" s="140">
        <f>[1]!i_dq_close(GM$2,GK253)</f>
        <v>4206.5086000000001</v>
      </c>
      <c r="GN253">
        <v>4.923</v>
      </c>
      <c r="GQ253" s="49">
        <v>44831</v>
      </c>
      <c r="GR253" s="67" t="s">
        <v>1634</v>
      </c>
      <c r="GS253" s="140">
        <f>[1]!i_dq_close(GS$2,GQ253)</f>
        <v>17860.310000000001</v>
      </c>
      <c r="GT253">
        <v>0.96220000000000006</v>
      </c>
      <c r="GV253"/>
      <c r="GW253" s="49">
        <v>44831</v>
      </c>
      <c r="GX253" s="21" t="s">
        <v>1634</v>
      </c>
      <c r="GY253" s="140">
        <f>[1]!i_dq_close(GY$2,GW253)</f>
        <v>4230.0271000000002</v>
      </c>
      <c r="GZ253">
        <v>2.4005000000000001</v>
      </c>
      <c r="HC253" s="49">
        <v>44820</v>
      </c>
      <c r="HD253" s="21" t="s">
        <v>1634</v>
      </c>
      <c r="HE253" s="140">
        <f>[1]!i_dq_close(HE$2,HC253)</f>
        <v>4269.1180000000004</v>
      </c>
      <c r="HF253">
        <v>5.4480000000000004</v>
      </c>
      <c r="HI253" s="49">
        <v>44795</v>
      </c>
      <c r="HJ253" s="141" t="s">
        <v>1633</v>
      </c>
      <c r="HK253" s="140">
        <f>[1]!i_dq_close(HK$2,HI253)</f>
        <v>19656.98</v>
      </c>
      <c r="HL253">
        <v>0.97199999999999998</v>
      </c>
      <c r="HO253" s="49">
        <v>44743</v>
      </c>
      <c r="HP253" s="67" t="s">
        <v>639</v>
      </c>
      <c r="HQ253" s="140">
        <f>[1]!i_dq_close(HQ$2,HO253)</f>
        <v>4791.0388999999996</v>
      </c>
      <c r="HR253">
        <v>1.3481000000000001</v>
      </c>
      <c r="HS253" s="33"/>
      <c r="HU253" s="49"/>
      <c r="HV253" s="67"/>
      <c r="HW253" s="140"/>
      <c r="HY253" s="33"/>
      <c r="IA253" s="49"/>
      <c r="IB253" s="67"/>
      <c r="IC253" s="140"/>
      <c r="IE253" s="33"/>
      <c r="IG253" s="49"/>
      <c r="IH253" s="67"/>
      <c r="II253" s="140"/>
      <c r="IK253" s="33"/>
      <c r="IM253" s="49"/>
      <c r="IN253" s="67"/>
      <c r="IO253" s="140"/>
      <c r="IQ253" s="33"/>
      <c r="IS253" s="49"/>
      <c r="IT253" s="67"/>
      <c r="IU253" s="140"/>
      <c r="IW253" s="33"/>
      <c r="IY253" s="49"/>
      <c r="IZ253" s="67"/>
      <c r="JA253" s="140"/>
      <c r="JC253" s="33"/>
      <c r="JE253" s="49"/>
      <c r="JF253" s="67"/>
      <c r="JG253" s="140"/>
      <c r="JI253" s="33"/>
    </row>
    <row r="254" spans="1:269">
      <c r="A254" s="267">
        <v>44230</v>
      </c>
      <c r="B254" s="74" t="s">
        <v>348</v>
      </c>
      <c r="C254" s="262">
        <f>[1]!i_dq_close(C$2,A254)</f>
        <v>5607.6295</v>
      </c>
      <c r="D254" s="263">
        <v>1.5920000000000001</v>
      </c>
      <c r="E254" s="51">
        <v>1599870.72</v>
      </c>
      <c r="G254" s="49">
        <v>44897</v>
      </c>
      <c r="H254" s="28" t="s">
        <v>1624</v>
      </c>
      <c r="I254" s="140">
        <f>[1]!i_dq_close(I$2,G254)</f>
        <v>0</v>
      </c>
      <c r="J254">
        <v>0.80200000000000005</v>
      </c>
      <c r="EO254" s="49">
        <v>44935</v>
      </c>
      <c r="EP254" s="28" t="s">
        <v>1626</v>
      </c>
      <c r="EQ254" s="140">
        <f>[1]!i_dq_close(EQ$2,EO254)</f>
        <v>4349.1992</v>
      </c>
      <c r="ER254">
        <v>1.0589999999999999</v>
      </c>
      <c r="EU254" s="49">
        <v>44924</v>
      </c>
      <c r="EV254" s="28" t="s">
        <v>1624</v>
      </c>
      <c r="EW254" s="140">
        <f>[1]!i_dq_close(EW$2,EU254)</f>
        <v>4189.3071</v>
      </c>
      <c r="EX254">
        <v>0.9345</v>
      </c>
      <c r="FA254" s="49">
        <v>44922</v>
      </c>
      <c r="FB254" s="28" t="s">
        <v>1624</v>
      </c>
      <c r="FC254" s="140">
        <f>[1]!i_dq_close(FC$2,FA254)</f>
        <v>4219.6733999999997</v>
      </c>
      <c r="FD254">
        <v>0.85299999999999998</v>
      </c>
      <c r="FG254" s="49">
        <v>44917</v>
      </c>
      <c r="FH254" s="28" t="s">
        <v>1624</v>
      </c>
      <c r="FI254" s="140">
        <f>[1]!i_dq_close(FI$2,FG254)</f>
        <v>4158.2915000000003</v>
      </c>
      <c r="FJ254">
        <v>0.89910000000000001</v>
      </c>
      <c r="FM254" s="49">
        <v>44915</v>
      </c>
      <c r="FN254" s="28" t="s">
        <v>1624</v>
      </c>
      <c r="FO254" s="140">
        <f>[1]!i_dq_close(FO$2,FM254)</f>
        <v>4170.6633000000002</v>
      </c>
      <c r="FP254">
        <v>1.2266999999999999</v>
      </c>
      <c r="FS254" s="49">
        <v>44909</v>
      </c>
      <c r="FT254" s="28" t="s">
        <v>1624</v>
      </c>
      <c r="FU254" s="140">
        <f>[1]!i_dq_close(FU$2,FS254)</f>
        <v>398.65530000000001</v>
      </c>
      <c r="FV254">
        <v>1.2361</v>
      </c>
      <c r="FY254" s="49">
        <v>44874</v>
      </c>
      <c r="FZ254" s="28" t="s">
        <v>1636</v>
      </c>
      <c r="GA254" s="140">
        <f>[1]!i_dq_close(GA$2,FY254)</f>
        <v>4120.4669999999996</v>
      </c>
      <c r="GB254">
        <v>1.4269000000000001</v>
      </c>
      <c r="GE254" s="49">
        <v>44874</v>
      </c>
      <c r="GF254" s="28" t="s">
        <v>1636</v>
      </c>
      <c r="GG254" s="140">
        <f>[1]!i_dq_close(GG$2,GE254)</f>
        <v>2918.2221</v>
      </c>
      <c r="GH254">
        <v>0.9345</v>
      </c>
      <c r="GK254" s="49">
        <v>44853</v>
      </c>
      <c r="GL254" s="28" t="s">
        <v>1635</v>
      </c>
      <c r="GM254" s="140">
        <f>[1]!i_dq_close(GM$2,GK254)</f>
        <v>4144.9251000000004</v>
      </c>
      <c r="GN254">
        <v>4.8339999999999996</v>
      </c>
      <c r="GQ254" s="49">
        <v>44832</v>
      </c>
      <c r="GR254" s="67" t="s">
        <v>1634</v>
      </c>
      <c r="GS254" s="140">
        <f>[1]!i_dq_close(GS$2,GQ254)</f>
        <v>17250.88</v>
      </c>
      <c r="GT254">
        <v>0.96220000000000006</v>
      </c>
      <c r="GV254"/>
      <c r="GW254" s="49">
        <v>44832</v>
      </c>
      <c r="GX254" s="21" t="s">
        <v>1634</v>
      </c>
      <c r="GY254" s="140">
        <f>[1]!i_dq_close(GY$2,GW254)</f>
        <v>4151.3467000000001</v>
      </c>
      <c r="GZ254">
        <v>2.3702000000000001</v>
      </c>
      <c r="HC254" s="49">
        <v>44823</v>
      </c>
      <c r="HD254" s="21" t="s">
        <v>1634</v>
      </c>
      <c r="HE254" s="140">
        <f>[1]!i_dq_close(HE$2,HC254)</f>
        <v>4257.9368999999997</v>
      </c>
      <c r="HF254">
        <v>5.3949999999999996</v>
      </c>
      <c r="HI254" s="49">
        <v>44796</v>
      </c>
      <c r="HJ254" s="141" t="s">
        <v>1633</v>
      </c>
      <c r="HK254" s="140">
        <f>[1]!i_dq_close(HK$2,HI254)</f>
        <v>19503.25</v>
      </c>
      <c r="HL254">
        <v>0.98699999999999999</v>
      </c>
      <c r="HO254" s="49">
        <v>44746</v>
      </c>
      <c r="HP254" s="67" t="s">
        <v>639</v>
      </c>
      <c r="HQ254" s="140">
        <f>[1]!i_dq_close(HQ$2,HO254)</f>
        <v>4830.0244000000002</v>
      </c>
      <c r="HR254">
        <v>1.3547</v>
      </c>
      <c r="HS254" s="33"/>
      <c r="HU254" s="49"/>
      <c r="HV254" s="67"/>
      <c r="HW254" s="140"/>
      <c r="HY254" s="33"/>
      <c r="IA254" s="49"/>
      <c r="IB254" s="67"/>
      <c r="IC254" s="140"/>
      <c r="IE254" s="33"/>
      <c r="IG254" s="49"/>
      <c r="IH254" s="67"/>
      <c r="II254" s="140"/>
      <c r="IK254" s="33"/>
      <c r="IM254" s="49"/>
      <c r="IN254" s="67"/>
      <c r="IO254" s="140"/>
      <c r="IQ254" s="33"/>
      <c r="IS254" s="49"/>
      <c r="IT254" s="67"/>
      <c r="IU254" s="140"/>
      <c r="IW254" s="33"/>
      <c r="IY254" s="49"/>
      <c r="IZ254" s="67"/>
      <c r="JA254" s="140"/>
      <c r="JC254" s="33"/>
      <c r="JE254" s="49"/>
      <c r="JF254" s="67"/>
      <c r="JG254" s="140"/>
      <c r="JI254" s="33"/>
    </row>
    <row r="255" spans="1:269">
      <c r="A255" s="267">
        <v>44231</v>
      </c>
      <c r="B255" s="74" t="s">
        <v>348</v>
      </c>
      <c r="C255" s="262">
        <f>[1]!i_dq_close(C$2,A255)</f>
        <v>5585.2686999999996</v>
      </c>
      <c r="D255" s="263">
        <v>1.589</v>
      </c>
      <c r="E255" s="51">
        <v>1599870.72</v>
      </c>
      <c r="G255" s="49">
        <v>44900</v>
      </c>
      <c r="H255" s="28" t="s">
        <v>1624</v>
      </c>
      <c r="I255" s="140">
        <f>[1]!i_dq_close(I$2,G255)</f>
        <v>0</v>
      </c>
      <c r="J255">
        <v>0.80200000000000005</v>
      </c>
      <c r="EO255" s="49">
        <v>44936</v>
      </c>
      <c r="EP255" s="28" t="s">
        <v>1626</v>
      </c>
      <c r="EQ255" s="140">
        <f>[1]!i_dq_close(EQ$2,EO255)</f>
        <v>4354.2322999999997</v>
      </c>
      <c r="ER255">
        <v>1.071</v>
      </c>
      <c r="EU255" s="49">
        <v>44925</v>
      </c>
      <c r="EV255" s="28" t="s">
        <v>1624</v>
      </c>
      <c r="EW255" s="140">
        <f>[1]!i_dq_close(EW$2,EU255)</f>
        <v>4202.6813000000002</v>
      </c>
      <c r="EX255">
        <v>0.94169999999999998</v>
      </c>
      <c r="FA255" s="49">
        <v>44923</v>
      </c>
      <c r="FB255" s="28" t="s">
        <v>1624</v>
      </c>
      <c r="FC255" s="140">
        <f>[1]!i_dq_close(FC$2,FA255)</f>
        <v>4201.9503000000004</v>
      </c>
      <c r="FD255">
        <v>0.85499999999999998</v>
      </c>
      <c r="FG255" s="49">
        <v>44918</v>
      </c>
      <c r="FH255" s="28" t="s">
        <v>1624</v>
      </c>
      <c r="FI255" s="140">
        <f>[1]!i_dq_close(FI$2,FG255)</f>
        <v>4149.107</v>
      </c>
      <c r="FJ255">
        <v>0.89839999999999998</v>
      </c>
      <c r="FM255" s="49">
        <v>44916</v>
      </c>
      <c r="FN255" s="28" t="s">
        <v>1624</v>
      </c>
      <c r="FO255" s="140">
        <f>[1]!i_dq_close(FO$2,FM255)</f>
        <v>4166.0241999999998</v>
      </c>
      <c r="FP255">
        <v>1.2228000000000001</v>
      </c>
      <c r="FS255" s="49">
        <v>44910</v>
      </c>
      <c r="FT255" s="28" t="s">
        <v>1624</v>
      </c>
      <c r="FU255" s="140">
        <f>[1]!i_dq_close(FU$2,FS255)</f>
        <v>398.73099999999999</v>
      </c>
      <c r="FV255">
        <v>1.2343999999999999</v>
      </c>
      <c r="FY255" s="49">
        <v>44875</v>
      </c>
      <c r="FZ255" s="28" t="s">
        <v>1636</v>
      </c>
      <c r="GA255" s="140">
        <f>[1]!i_dq_close(GA$2,FY255)</f>
        <v>4091.6007</v>
      </c>
      <c r="GB255">
        <v>1.4238999999999999</v>
      </c>
      <c r="GE255" s="49">
        <v>44875</v>
      </c>
      <c r="GF255" s="28" t="s">
        <v>1636</v>
      </c>
      <c r="GG255" s="140">
        <f>[1]!i_dq_close(GG$2,GE255)</f>
        <v>2911.2662999999998</v>
      </c>
      <c r="GH255">
        <v>0.9335</v>
      </c>
      <c r="GK255" s="49">
        <v>44854</v>
      </c>
      <c r="GL255" s="28" t="s">
        <v>1635</v>
      </c>
      <c r="GM255" s="140">
        <f>[1]!i_dq_close(GM$2,GK255)</f>
        <v>4123.0456999999997</v>
      </c>
      <c r="GN255">
        <v>4.8220000000000001</v>
      </c>
      <c r="GQ255" s="49">
        <v>44833</v>
      </c>
      <c r="GR255" s="67" t="s">
        <v>1634</v>
      </c>
      <c r="GS255" s="140">
        <f>[1]!i_dq_close(GS$2,GQ255)</f>
        <v>17165.87</v>
      </c>
      <c r="GT255">
        <v>0.94869999999999999</v>
      </c>
      <c r="GV255"/>
      <c r="GW255" s="49">
        <v>44833</v>
      </c>
      <c r="GX255" s="21" t="s">
        <v>1634</v>
      </c>
      <c r="GY255" s="140">
        <f>[1]!i_dq_close(GY$2,GW255)</f>
        <v>4150.4885999999997</v>
      </c>
      <c r="GZ255">
        <v>2.3734000000000002</v>
      </c>
      <c r="HC255" s="49">
        <v>44824</v>
      </c>
      <c r="HD255" s="21" t="s">
        <v>1634</v>
      </c>
      <c r="HE255" s="140">
        <f>[1]!i_dq_close(HE$2,HC255)</f>
        <v>4269.9174000000003</v>
      </c>
      <c r="HF255">
        <v>5.3860000000000001</v>
      </c>
      <c r="HI255" s="49">
        <v>44797</v>
      </c>
      <c r="HJ255" s="141" t="s">
        <v>1633</v>
      </c>
      <c r="HK255" s="140">
        <f>[1]!i_dq_close(HK$2,HI255)</f>
        <v>19268.740000000002</v>
      </c>
      <c r="HL255">
        <v>0.99299999999999999</v>
      </c>
      <c r="HO255" s="49">
        <v>44747</v>
      </c>
      <c r="HP255" s="67" t="s">
        <v>639</v>
      </c>
      <c r="HQ255" s="140">
        <f>[1]!i_dq_close(HQ$2,HO255)</f>
        <v>4822.6611999999996</v>
      </c>
      <c r="HR255">
        <v>1.3549</v>
      </c>
      <c r="HS255" s="33"/>
      <c r="HU255" s="49"/>
      <c r="HV255" s="67"/>
      <c r="HW255" s="140"/>
      <c r="HY255" s="33"/>
      <c r="IA255" s="49"/>
      <c r="IB255" s="67"/>
      <c r="IC255" s="140"/>
      <c r="IE255" s="33"/>
      <c r="IG255" s="49"/>
      <c r="IH255" s="67"/>
      <c r="II255" s="140"/>
      <c r="IK255" s="33"/>
      <c r="IM255" s="49"/>
      <c r="IN255" s="67"/>
      <c r="IO255" s="140"/>
      <c r="IQ255" s="33"/>
      <c r="IS255" s="49"/>
      <c r="IT255" s="67"/>
      <c r="IU255" s="140"/>
      <c r="IW255" s="33"/>
      <c r="IY255" s="49"/>
      <c r="IZ255" s="67"/>
      <c r="JA255" s="140"/>
      <c r="JC255" s="33"/>
      <c r="JE255" s="49"/>
      <c r="JF255" s="67"/>
      <c r="JG255" s="140"/>
      <c r="JI255" s="33"/>
    </row>
    <row r="256" spans="1:269">
      <c r="A256" s="267">
        <v>44232</v>
      </c>
      <c r="B256" s="74" t="s">
        <v>348</v>
      </c>
      <c r="C256" s="262">
        <f>[1]!i_dq_close(C$2,A256)</f>
        <v>5576.0452999999998</v>
      </c>
      <c r="D256" s="263">
        <v>1.579</v>
      </c>
      <c r="E256" s="51">
        <v>1599870.72</v>
      </c>
      <c r="G256" s="49">
        <v>44901</v>
      </c>
      <c r="H256" s="28" t="s">
        <v>1624</v>
      </c>
      <c r="I256" s="140">
        <f>[1]!i_dq_close(I$2,G256)</f>
        <v>0</v>
      </c>
      <c r="J256">
        <v>0.80200000000000005</v>
      </c>
      <c r="EO256" s="49">
        <v>44937</v>
      </c>
      <c r="EP256" s="28" t="s">
        <v>1626</v>
      </c>
      <c r="EQ256" s="140">
        <f>[1]!i_dq_close(EQ$2,EO256)</f>
        <v>4341.9845999999998</v>
      </c>
      <c r="ER256">
        <v>1.0680000000000001</v>
      </c>
      <c r="EU256" s="49">
        <v>44929</v>
      </c>
      <c r="EV256" s="28" t="s">
        <v>346</v>
      </c>
      <c r="EW256" s="140">
        <f>[1]!i_dq_close(EW$2,EU256)</f>
        <v>4232.5133999999998</v>
      </c>
      <c r="EX256">
        <v>0.96789999999999998</v>
      </c>
      <c r="FA256" s="49">
        <v>44924</v>
      </c>
      <c r="FB256" s="28" t="s">
        <v>1624</v>
      </c>
      <c r="FC256" s="140">
        <f>[1]!i_dq_close(FC$2,FA256)</f>
        <v>4189.3071</v>
      </c>
      <c r="FD256">
        <v>0.85699999999999998</v>
      </c>
      <c r="FG256" s="49">
        <v>44921</v>
      </c>
      <c r="FH256" s="28" t="s">
        <v>1624</v>
      </c>
      <c r="FI256" s="140">
        <f>[1]!i_dq_close(FI$2,FG256)</f>
        <v>4176.0355</v>
      </c>
      <c r="FJ256">
        <v>0.90620000000000001</v>
      </c>
      <c r="FM256" s="49">
        <v>44917</v>
      </c>
      <c r="FN256" s="28" t="s">
        <v>1624</v>
      </c>
      <c r="FO256" s="140">
        <f>[1]!i_dq_close(FO$2,FM256)</f>
        <v>4158.2915000000003</v>
      </c>
      <c r="FP256">
        <v>1.2193000000000001</v>
      </c>
      <c r="FS256" s="49">
        <v>44911</v>
      </c>
      <c r="FT256" s="28" t="s">
        <v>1624</v>
      </c>
      <c r="FU256" s="140">
        <f>[1]!i_dq_close(FU$2,FS256)</f>
        <v>396.3888</v>
      </c>
      <c r="FV256">
        <v>1.2206999999999999</v>
      </c>
      <c r="FY256" s="49">
        <v>44876</v>
      </c>
      <c r="FZ256" s="28" t="s">
        <v>1636</v>
      </c>
      <c r="GA256" s="140">
        <f>[1]!i_dq_close(GA$2,FY256)</f>
        <v>4184.1625999999997</v>
      </c>
      <c r="GB256">
        <v>1.4325000000000001</v>
      </c>
      <c r="GE256" s="49">
        <v>44876</v>
      </c>
      <c r="GF256" s="28" t="s">
        <v>1636</v>
      </c>
      <c r="GG256" s="140">
        <f>[1]!i_dq_close(GG$2,GE256)</f>
        <v>2931.5221000000001</v>
      </c>
      <c r="GH256">
        <v>0.93830000000000002</v>
      </c>
      <c r="GK256" s="49">
        <v>44855</v>
      </c>
      <c r="GL256" s="28" t="s">
        <v>1635</v>
      </c>
      <c r="GM256" s="140">
        <f>[1]!i_dq_close(GM$2,GK256)</f>
        <v>4114.6516000000001</v>
      </c>
      <c r="GN256">
        <v>4.8440000000000003</v>
      </c>
      <c r="GQ256" s="49">
        <v>44834</v>
      </c>
      <c r="GR256" s="67" t="s">
        <v>1634</v>
      </c>
      <c r="GS256" s="140">
        <f>[1]!i_dq_close(GS$2,GQ256)</f>
        <v>17222.830000000002</v>
      </c>
      <c r="GT256">
        <v>0.9526</v>
      </c>
      <c r="GV256"/>
      <c r="GW256" s="49">
        <v>44834</v>
      </c>
      <c r="GX256" s="21" t="s">
        <v>1634</v>
      </c>
      <c r="GY256" s="140">
        <f>[1]!i_dq_close(GY$2,GW256)</f>
        <v>4122.0351000000001</v>
      </c>
      <c r="GZ256">
        <v>2.3582999999999998</v>
      </c>
      <c r="HC256" s="49">
        <v>44825</v>
      </c>
      <c r="HD256" s="21" t="s">
        <v>1634</v>
      </c>
      <c r="HE256" s="140">
        <f>[1]!i_dq_close(HE$2,HC256)</f>
        <v>4249.7790000000005</v>
      </c>
      <c r="HF256">
        <v>5.343</v>
      </c>
      <c r="HI256" s="49">
        <v>44798</v>
      </c>
      <c r="HJ256" s="141" t="s">
        <v>1633</v>
      </c>
      <c r="HK256" s="140">
        <f>[1]!i_dq_close(HK$2,HI256)</f>
        <v>19968.38</v>
      </c>
      <c r="HL256">
        <v>1.024</v>
      </c>
      <c r="HO256" s="49">
        <v>44748</v>
      </c>
      <c r="HP256" s="67" t="s">
        <v>639</v>
      </c>
      <c r="HQ256" s="140">
        <f>[1]!i_dq_close(HQ$2,HO256)</f>
        <v>4752.6044000000002</v>
      </c>
      <c r="HR256">
        <v>1.3574999999999999</v>
      </c>
      <c r="HS256" s="33"/>
      <c r="HU256" s="49"/>
      <c r="HV256" s="67"/>
      <c r="HW256" s="140"/>
      <c r="HY256" s="33"/>
      <c r="IA256" s="49"/>
      <c r="IB256" s="67"/>
      <c r="IC256" s="140"/>
      <c r="IE256" s="33"/>
      <c r="IG256" s="49"/>
      <c r="IH256" s="67"/>
      <c r="II256" s="140"/>
      <c r="IK256" s="33"/>
      <c r="IM256" s="49"/>
      <c r="IN256" s="67"/>
      <c r="IO256" s="140"/>
      <c r="IQ256" s="33"/>
      <c r="IS256" s="49"/>
      <c r="IT256" s="67"/>
      <c r="IU256" s="140"/>
      <c r="IW256" s="33"/>
      <c r="IY256" s="49"/>
      <c r="IZ256" s="67"/>
      <c r="JA256" s="140"/>
      <c r="JC256" s="33"/>
      <c r="JE256" s="49"/>
      <c r="JF256" s="67"/>
      <c r="JG256" s="140"/>
      <c r="JI256" s="33"/>
    </row>
    <row r="257" spans="1:269">
      <c r="A257" s="267">
        <v>44235</v>
      </c>
      <c r="B257" s="74" t="s">
        <v>348</v>
      </c>
      <c r="C257" s="262">
        <f>[1]!i_dq_close(C$2,A257)</f>
        <v>5656.8525</v>
      </c>
      <c r="D257" s="263">
        <v>1.5880000000000001</v>
      </c>
      <c r="E257" s="51">
        <v>1599870.72</v>
      </c>
      <c r="G257" s="49">
        <v>44902</v>
      </c>
      <c r="H257" s="28" t="s">
        <v>1624</v>
      </c>
      <c r="I257" s="140">
        <f>[1]!i_dq_close(I$2,G257)</f>
        <v>0</v>
      </c>
      <c r="J257">
        <v>0.80200000000000005</v>
      </c>
      <c r="EO257" s="49">
        <v>44938</v>
      </c>
      <c r="EP257" s="28" t="s">
        <v>1626</v>
      </c>
      <c r="EQ257" s="140">
        <f>[1]!i_dq_close(EQ$2,EO257)</f>
        <v>4348.5348999999997</v>
      </c>
      <c r="ER257">
        <v>1.0609999999999999</v>
      </c>
      <c r="EU257" s="49">
        <v>44930</v>
      </c>
      <c r="EV257" s="28" t="s">
        <v>1626</v>
      </c>
      <c r="EW257" s="140">
        <f>[1]!i_dq_close(EW$2,EU257)</f>
        <v>4235.9718999999996</v>
      </c>
      <c r="EX257">
        <v>0.97909999999999997</v>
      </c>
      <c r="FA257" s="49">
        <v>44925</v>
      </c>
      <c r="FB257" s="28" t="s">
        <v>1624</v>
      </c>
      <c r="FC257" s="140">
        <f>[1]!i_dq_close(FC$2,FA257)</f>
        <v>4202.6813000000002</v>
      </c>
      <c r="FD257">
        <v>0.85799999999999998</v>
      </c>
      <c r="FG257" s="49">
        <v>44922</v>
      </c>
      <c r="FH257" s="28" t="s">
        <v>1624</v>
      </c>
      <c r="FI257" s="140">
        <f>[1]!i_dq_close(FI$2,FG257)</f>
        <v>4219.6733999999997</v>
      </c>
      <c r="FJ257">
        <v>0.91700000000000004</v>
      </c>
      <c r="FM257" s="49">
        <v>44918</v>
      </c>
      <c r="FN257" s="28" t="s">
        <v>1624</v>
      </c>
      <c r="FO257" s="140">
        <f>[1]!i_dq_close(FO$2,FM257)</f>
        <v>4149.107</v>
      </c>
      <c r="FP257">
        <v>1.2061999999999999</v>
      </c>
      <c r="FS257" s="49">
        <v>44914</v>
      </c>
      <c r="FT257" s="28" t="s">
        <v>1624</v>
      </c>
      <c r="FU257" s="140">
        <f>[1]!i_dq_close(FU$2,FS257)</f>
        <v>392.92009999999999</v>
      </c>
      <c r="FV257">
        <v>1.2121999999999999</v>
      </c>
      <c r="FY257" s="49">
        <v>44879</v>
      </c>
      <c r="FZ257" s="28" t="s">
        <v>1636</v>
      </c>
      <c r="GA257" s="140">
        <f>[1]!i_dq_close(GA$2,FY257)</f>
        <v>4187.0944</v>
      </c>
      <c r="GB257">
        <v>1.4348000000000001</v>
      </c>
      <c r="GE257" s="49">
        <v>44879</v>
      </c>
      <c r="GF257" s="28" t="s">
        <v>1636</v>
      </c>
      <c r="GG257" s="140">
        <f>[1]!i_dq_close(GG$2,GE257)</f>
        <v>2923.4146000000001</v>
      </c>
      <c r="GH257">
        <v>0.93889999999999996</v>
      </c>
      <c r="GK257" s="49">
        <v>44858</v>
      </c>
      <c r="GL257" s="28" t="s">
        <v>1635</v>
      </c>
      <c r="GM257" s="140">
        <f>[1]!i_dq_close(GM$2,GK257)</f>
        <v>4014.5981000000002</v>
      </c>
      <c r="GN257">
        <v>4.8079999999999998</v>
      </c>
      <c r="GQ257" s="49">
        <v>44844</v>
      </c>
      <c r="GR257" s="67" t="s">
        <v>358</v>
      </c>
      <c r="GS257" s="140">
        <f>[1]!i_dq_close(GS$2,GQ257)</f>
        <v>17216.66</v>
      </c>
      <c r="GT257">
        <v>0.94550000000000001</v>
      </c>
      <c r="GV257"/>
      <c r="GW257" s="49">
        <v>44844</v>
      </c>
      <c r="GX257" s="21" t="s">
        <v>358</v>
      </c>
      <c r="GY257" s="140">
        <f>[1]!i_dq_close(GY$2,GW257)</f>
        <v>4039.5805999999998</v>
      </c>
      <c r="GZ257">
        <v>2.347</v>
      </c>
      <c r="HC257" s="49">
        <v>44826</v>
      </c>
      <c r="HD257" s="21" t="s">
        <v>1634</v>
      </c>
      <c r="HE257" s="140">
        <f>[1]!i_dq_close(HE$2,HC257)</f>
        <v>4219.4538000000002</v>
      </c>
      <c r="HF257">
        <v>5.3860000000000001</v>
      </c>
      <c r="HI257" s="49">
        <v>44799</v>
      </c>
      <c r="HJ257" s="141" t="s">
        <v>1633</v>
      </c>
      <c r="HK257" s="140">
        <f>[1]!i_dq_close(HK$2,HI257)</f>
        <v>20170.04</v>
      </c>
      <c r="HL257">
        <v>1.0289999999999999</v>
      </c>
      <c r="HO257" s="49">
        <v>44749</v>
      </c>
      <c r="HP257" s="67" t="s">
        <v>639</v>
      </c>
      <c r="HQ257" s="140">
        <f>[1]!i_dq_close(HQ$2,HO257)</f>
        <v>4774.6517999999996</v>
      </c>
      <c r="HR257">
        <v>1.357</v>
      </c>
      <c r="HS257" s="33"/>
      <c r="HU257" s="49"/>
      <c r="HV257" s="67"/>
      <c r="HW257" s="140"/>
      <c r="HY257" s="33"/>
      <c r="IA257" s="49"/>
      <c r="IB257" s="67"/>
      <c r="IC257" s="140"/>
      <c r="IE257" s="33"/>
      <c r="IG257" s="49"/>
      <c r="IH257" s="67"/>
      <c r="II257" s="140"/>
      <c r="IK257" s="33"/>
      <c r="IM257" s="49"/>
      <c r="IN257" s="67"/>
      <c r="IO257" s="140"/>
      <c r="IQ257" s="33"/>
      <c r="IS257" s="49"/>
      <c r="IT257" s="67"/>
      <c r="IU257" s="140"/>
      <c r="IW257" s="33"/>
      <c r="IY257" s="49"/>
      <c r="IZ257" s="67"/>
      <c r="JA257" s="140"/>
      <c r="JC257" s="33"/>
      <c r="JE257" s="49"/>
      <c r="JF257" s="67"/>
      <c r="JG257" s="140"/>
      <c r="JI257" s="33"/>
    </row>
    <row r="258" spans="1:269">
      <c r="A258" s="267">
        <v>44236</v>
      </c>
      <c r="B258" s="74" t="s">
        <v>348</v>
      </c>
      <c r="C258" s="262">
        <f>[1]!i_dq_close(C$2,A258)</f>
        <v>5779.8860999999997</v>
      </c>
      <c r="D258" s="263">
        <v>1.615</v>
      </c>
      <c r="E258" s="51">
        <v>1599870.72</v>
      </c>
      <c r="G258" s="49">
        <v>44903</v>
      </c>
      <c r="H258" s="28" t="s">
        <v>1624</v>
      </c>
      <c r="I258" s="140">
        <f>[1]!i_dq_close(I$2,G258)</f>
        <v>0</v>
      </c>
      <c r="J258">
        <v>0.80200000000000005</v>
      </c>
      <c r="EO258" s="49">
        <v>44939</v>
      </c>
      <c r="EP258" s="28" t="s">
        <v>1626</v>
      </c>
      <c r="EQ258" s="140">
        <f>[1]!i_dq_close(EQ$2,EO258)</f>
        <v>4402.0011999999997</v>
      </c>
      <c r="ER258">
        <v>1.0620000000000001</v>
      </c>
      <c r="EU258" s="49">
        <v>44931</v>
      </c>
      <c r="EV258" s="28" t="s">
        <v>1626</v>
      </c>
      <c r="EW258" s="140">
        <f>[1]!i_dq_close(EW$2,EU258)</f>
        <v>4307.7605999999996</v>
      </c>
      <c r="EX258">
        <v>0.99129999999999996</v>
      </c>
      <c r="FA258" s="49">
        <v>44929</v>
      </c>
      <c r="FB258" s="28" t="s">
        <v>346</v>
      </c>
      <c r="FC258" s="140">
        <f>[1]!i_dq_close(FC$2,FA258)</f>
        <v>4232.5133999999998</v>
      </c>
      <c r="FD258">
        <v>0.86799999999999999</v>
      </c>
      <c r="FG258" s="49">
        <v>44923</v>
      </c>
      <c r="FH258" s="28" t="s">
        <v>1624</v>
      </c>
      <c r="FI258" s="140">
        <f>[1]!i_dq_close(FI$2,FG258)</f>
        <v>4201.9503000000004</v>
      </c>
      <c r="FJ258">
        <v>0.9133</v>
      </c>
      <c r="FM258" s="49">
        <v>44921</v>
      </c>
      <c r="FN258" s="28" t="s">
        <v>1624</v>
      </c>
      <c r="FO258" s="140">
        <f>[1]!i_dq_close(FO$2,FM258)</f>
        <v>4176.0355</v>
      </c>
      <c r="FP258">
        <v>1.2291000000000001</v>
      </c>
      <c r="FS258" s="49">
        <v>44915</v>
      </c>
      <c r="FT258" s="28" t="s">
        <v>1624</v>
      </c>
      <c r="FU258" s="140">
        <f>[1]!i_dq_close(FU$2,FS258)</f>
        <v>391.23340000000002</v>
      </c>
      <c r="FV258">
        <v>1.2097</v>
      </c>
      <c r="FY258" s="49">
        <v>44880</v>
      </c>
      <c r="FZ258" s="28" t="s">
        <v>1636</v>
      </c>
      <c r="GA258" s="140">
        <f>[1]!i_dq_close(GA$2,FY258)</f>
        <v>4264.8360000000002</v>
      </c>
      <c r="GB258">
        <v>1.4532</v>
      </c>
      <c r="GE258" s="49">
        <v>44880</v>
      </c>
      <c r="GF258" s="28" t="s">
        <v>1636</v>
      </c>
      <c r="GG258" s="140">
        <f>[1]!i_dq_close(GG$2,GE258)</f>
        <v>2939.6659</v>
      </c>
      <c r="GH258">
        <v>0.93989999999999996</v>
      </c>
      <c r="GK258" s="49">
        <v>44859</v>
      </c>
      <c r="GL258" s="28" t="s">
        <v>1635</v>
      </c>
      <c r="GM258" s="140">
        <f>[1]!i_dq_close(GM$2,GK258)</f>
        <v>4004.9411</v>
      </c>
      <c r="GN258">
        <v>4.7789999999999999</v>
      </c>
      <c r="GQ258" s="49">
        <v>44845</v>
      </c>
      <c r="GR258" s="67" t="s">
        <v>1635</v>
      </c>
      <c r="GS258" s="140">
        <f>[1]!i_dq_close(GS$2,GQ258)</f>
        <v>16832.36</v>
      </c>
      <c r="GT258">
        <v>0.94089999999999996</v>
      </c>
      <c r="GV258"/>
      <c r="GW258" s="49">
        <v>44845</v>
      </c>
      <c r="GX258" s="21" t="s">
        <v>1635</v>
      </c>
      <c r="GY258" s="140">
        <f>[1]!i_dq_close(GY$2,GW258)</f>
        <v>4053.7725999999998</v>
      </c>
      <c r="GZ258">
        <v>2.3500999999999999</v>
      </c>
      <c r="HC258" s="49">
        <v>44827</v>
      </c>
      <c r="HD258" s="21" t="s">
        <v>1634</v>
      </c>
      <c r="HE258" s="140">
        <f>[1]!i_dq_close(HE$2,HC258)</f>
        <v>4195.0051999999996</v>
      </c>
      <c r="HF258">
        <v>5.2960000000000003</v>
      </c>
      <c r="HI258" s="49">
        <v>44802</v>
      </c>
      <c r="HJ258" s="141" t="s">
        <v>1633</v>
      </c>
      <c r="HK258" s="140">
        <f>[1]!i_dq_close(HK$2,HI258)</f>
        <v>20023.22</v>
      </c>
      <c r="HL258">
        <v>1.0269999999999999</v>
      </c>
      <c r="HO258" s="49">
        <v>44750</v>
      </c>
      <c r="HP258" s="67" t="s">
        <v>639</v>
      </c>
      <c r="HQ258" s="140">
        <f>[1]!i_dq_close(HQ$2,HO258)</f>
        <v>4754.0155999999997</v>
      </c>
      <c r="HR258">
        <v>1.3583000000000001</v>
      </c>
      <c r="HS258" s="33"/>
      <c r="HU258" s="49"/>
      <c r="HV258" s="67"/>
      <c r="HW258" s="140"/>
      <c r="HY258" s="33"/>
      <c r="IA258" s="49"/>
      <c r="IB258" s="67"/>
      <c r="IC258" s="140"/>
      <c r="IE258" s="33"/>
      <c r="IG258" s="49"/>
      <c r="IH258" s="67"/>
      <c r="II258" s="140"/>
      <c r="IK258" s="33"/>
      <c r="IM258" s="49"/>
      <c r="IN258" s="67"/>
      <c r="IO258" s="140"/>
      <c r="IQ258" s="33"/>
      <c r="IS258" s="49"/>
      <c r="IT258" s="67"/>
      <c r="IU258" s="140"/>
      <c r="IW258" s="33"/>
      <c r="IY258" s="49"/>
      <c r="IZ258" s="67"/>
      <c r="JA258" s="140"/>
      <c r="JC258" s="33"/>
      <c r="JE258" s="49"/>
      <c r="JF258" s="67"/>
      <c r="JG258" s="140"/>
      <c r="JI258" s="33"/>
    </row>
    <row r="259" spans="1:269">
      <c r="A259" s="267">
        <v>44237</v>
      </c>
      <c r="B259" s="74" t="s">
        <v>348</v>
      </c>
      <c r="C259" s="262">
        <f>[1]!i_dq_close(C$2,A259)</f>
        <v>5889.9911000000002</v>
      </c>
      <c r="D259" s="263">
        <v>1.635</v>
      </c>
      <c r="E259" s="51">
        <v>1599870.72</v>
      </c>
      <c r="G259" s="49">
        <v>44904</v>
      </c>
      <c r="H259" s="28" t="s">
        <v>1624</v>
      </c>
      <c r="I259" s="140">
        <f>[1]!i_dq_close(I$2,G259)</f>
        <v>0</v>
      </c>
      <c r="J259">
        <v>0.80200000000000005</v>
      </c>
      <c r="EO259" s="49">
        <v>44942</v>
      </c>
      <c r="EP259" s="28" t="s">
        <v>1626</v>
      </c>
      <c r="EQ259" s="140">
        <f>[1]!i_dq_close(EQ$2,EO259)</f>
        <v>4465.9520000000002</v>
      </c>
      <c r="ER259">
        <v>1.0649999999999999</v>
      </c>
      <c r="EU259" s="49">
        <v>44932</v>
      </c>
      <c r="EV259" s="28" t="s">
        <v>1626</v>
      </c>
      <c r="EW259" s="140">
        <f>[1]!i_dq_close(EW$2,EU259)</f>
        <v>4318.1531000000004</v>
      </c>
      <c r="EX259">
        <v>0.98570000000000002</v>
      </c>
      <c r="FA259" s="49">
        <v>44930</v>
      </c>
      <c r="FB259" s="28" t="s">
        <v>1626</v>
      </c>
      <c r="FC259" s="140">
        <f>[1]!i_dq_close(FC$2,FA259)</f>
        <v>4235.9718999999996</v>
      </c>
      <c r="FD259">
        <v>0.86899999999999999</v>
      </c>
      <c r="FG259" s="49">
        <v>44924</v>
      </c>
      <c r="FH259" s="28" t="s">
        <v>1624</v>
      </c>
      <c r="FI259" s="140">
        <f>[1]!i_dq_close(FI$2,FG259)</f>
        <v>4189.3071</v>
      </c>
      <c r="FJ259">
        <v>0.9123</v>
      </c>
      <c r="FM259" s="49">
        <v>44922</v>
      </c>
      <c r="FN259" s="28" t="s">
        <v>1624</v>
      </c>
      <c r="FO259" s="140">
        <f>[1]!i_dq_close(FO$2,FM259)</f>
        <v>4219.6733999999997</v>
      </c>
      <c r="FP259">
        <v>1.2376</v>
      </c>
      <c r="FS259" s="49">
        <v>44916</v>
      </c>
      <c r="FT259" s="28" t="s">
        <v>1624</v>
      </c>
      <c r="FU259" s="140">
        <f>[1]!i_dq_close(FU$2,FS259)</f>
        <v>391.12060000000002</v>
      </c>
      <c r="FV259">
        <v>1.2089000000000001</v>
      </c>
      <c r="FY259" s="49">
        <v>44881</v>
      </c>
      <c r="FZ259" s="28" t="s">
        <v>1636</v>
      </c>
      <c r="GA259" s="140">
        <f>[1]!i_dq_close(GA$2,FY259)</f>
        <v>4233.2835999999998</v>
      </c>
      <c r="GB259">
        <v>1.4521999999999999</v>
      </c>
      <c r="GE259" s="49">
        <v>44881</v>
      </c>
      <c r="GF259" s="28" t="s">
        <v>1636</v>
      </c>
      <c r="GG259" s="140">
        <f>[1]!i_dq_close(GG$2,GE259)</f>
        <v>2930.6677</v>
      </c>
      <c r="GH259">
        <v>0.93600000000000005</v>
      </c>
      <c r="GK259" s="49">
        <v>44860</v>
      </c>
      <c r="GL259" s="28" t="s">
        <v>1635</v>
      </c>
      <c r="GM259" s="140">
        <f>[1]!i_dq_close(GM$2,GK259)</f>
        <v>4047.0933</v>
      </c>
      <c r="GN259">
        <v>4.82</v>
      </c>
      <c r="GQ259" s="49">
        <v>44846</v>
      </c>
      <c r="GR259" s="67" t="s">
        <v>1635</v>
      </c>
      <c r="GS259" s="140">
        <f>[1]!i_dq_close(GS$2,GQ259)</f>
        <v>16701.03</v>
      </c>
      <c r="GT259">
        <v>0.94440000000000002</v>
      </c>
      <c r="GV259"/>
      <c r="GW259" s="49">
        <v>44846</v>
      </c>
      <c r="GX259" s="21" t="s">
        <v>1635</v>
      </c>
      <c r="GY259" s="140">
        <f>[1]!i_dq_close(GY$2,GW259)</f>
        <v>4124.1724000000004</v>
      </c>
      <c r="GZ259">
        <v>2.3647</v>
      </c>
      <c r="HC259" s="49">
        <v>44830</v>
      </c>
      <c r="HD259" s="21" t="s">
        <v>1634</v>
      </c>
      <c r="HE259" s="140">
        <f>[1]!i_dq_close(HE$2,HC259)</f>
        <v>4164.3971000000001</v>
      </c>
      <c r="HF259">
        <v>5.2889999999999997</v>
      </c>
      <c r="HI259" s="49">
        <v>44803</v>
      </c>
      <c r="HJ259" s="141" t="s">
        <v>1633</v>
      </c>
      <c r="HK259" s="140">
        <f>[1]!i_dq_close(HK$2,HI259)</f>
        <v>19949.03</v>
      </c>
      <c r="HL259">
        <v>1.0229999999999999</v>
      </c>
      <c r="HO259" s="49">
        <v>44753</v>
      </c>
      <c r="HP259" s="67" t="s">
        <v>639</v>
      </c>
      <c r="HQ259" s="140">
        <f>[1]!i_dq_close(HQ$2,HO259)</f>
        <v>4678.3161</v>
      </c>
      <c r="HR259">
        <v>1.3517999999999999</v>
      </c>
      <c r="HS259" s="33"/>
      <c r="HU259" s="49"/>
      <c r="HV259" s="67"/>
      <c r="HW259" s="140"/>
      <c r="HY259" s="33"/>
      <c r="IA259" s="49"/>
      <c r="IB259" s="67"/>
      <c r="IC259" s="140"/>
      <c r="IE259" s="33"/>
      <c r="IG259" s="49"/>
      <c r="IH259" s="67"/>
      <c r="II259" s="140"/>
      <c r="IK259" s="33"/>
      <c r="IM259" s="49"/>
      <c r="IN259" s="67"/>
      <c r="IO259" s="140"/>
      <c r="IQ259" s="33"/>
      <c r="IS259" s="49"/>
      <c r="IT259" s="67"/>
      <c r="IU259" s="140"/>
      <c r="IW259" s="33"/>
      <c r="IY259" s="49"/>
      <c r="IZ259" s="67"/>
      <c r="JA259" s="140"/>
      <c r="JC259" s="33"/>
      <c r="JE259" s="49"/>
      <c r="JF259" s="67"/>
      <c r="JG259" s="140"/>
      <c r="JI259" s="33"/>
    </row>
    <row r="260" spans="1:269">
      <c r="A260" s="267">
        <v>44245</v>
      </c>
      <c r="B260" s="74" t="s">
        <v>348</v>
      </c>
      <c r="C260" s="262">
        <f>[1]!i_dq_close(C$2,A260)</f>
        <v>5875.3590000000004</v>
      </c>
      <c r="D260" s="263">
        <v>1.623</v>
      </c>
      <c r="E260" s="51">
        <v>1599870.72</v>
      </c>
      <c r="G260" s="49">
        <v>44907</v>
      </c>
      <c r="H260" s="28" t="s">
        <v>1624</v>
      </c>
      <c r="I260" s="140">
        <f>[1]!i_dq_close(I$2,G260)</f>
        <v>0</v>
      </c>
      <c r="J260">
        <v>0.80200000000000005</v>
      </c>
      <c r="EO260" s="49">
        <v>44943</v>
      </c>
      <c r="EP260" s="28" t="s">
        <v>1626</v>
      </c>
      <c r="EQ260" s="140">
        <f>[1]!i_dq_close(EQ$2,EO260)</f>
        <v>4466.5456000000004</v>
      </c>
      <c r="ER260">
        <v>1.075</v>
      </c>
      <c r="EU260" s="49">
        <v>44935</v>
      </c>
      <c r="EV260" s="28" t="s">
        <v>1626</v>
      </c>
      <c r="EW260" s="140">
        <f>[1]!i_dq_close(EW$2,EU260)</f>
        <v>4349.1992</v>
      </c>
      <c r="EX260">
        <v>1.0265</v>
      </c>
      <c r="FA260" s="49">
        <v>44931</v>
      </c>
      <c r="FB260" s="28" t="s">
        <v>1626</v>
      </c>
      <c r="FC260" s="140">
        <f>[1]!i_dq_close(FC$2,FA260)</f>
        <v>4307.7605999999996</v>
      </c>
      <c r="FD260">
        <v>0.872</v>
      </c>
      <c r="FG260" s="49">
        <v>44925</v>
      </c>
      <c r="FH260" s="28" t="s">
        <v>1624</v>
      </c>
      <c r="FI260" s="140">
        <f>[1]!i_dq_close(FI$2,FG260)</f>
        <v>4202.6813000000002</v>
      </c>
      <c r="FJ260">
        <v>0.91410000000000002</v>
      </c>
      <c r="FM260" s="49">
        <v>44923</v>
      </c>
      <c r="FN260" s="28" t="s">
        <v>1624</v>
      </c>
      <c r="FO260" s="140">
        <f>[1]!i_dq_close(FO$2,FM260)</f>
        <v>4201.9503000000004</v>
      </c>
      <c r="FP260">
        <v>1.2297</v>
      </c>
      <c r="FS260" s="49">
        <v>44917</v>
      </c>
      <c r="FT260" s="28" t="s">
        <v>1624</v>
      </c>
      <c r="FU260" s="140">
        <f>[1]!i_dq_close(FU$2,FS260)</f>
        <v>389.42110000000002</v>
      </c>
      <c r="FV260">
        <v>1.2011000000000001</v>
      </c>
      <c r="FY260" s="49">
        <v>44882</v>
      </c>
      <c r="FZ260" s="28" t="s">
        <v>1636</v>
      </c>
      <c r="GA260" s="140">
        <f>[1]!i_dq_close(GA$2,FY260)</f>
        <v>4222.8145000000004</v>
      </c>
      <c r="GB260">
        <v>1.46</v>
      </c>
      <c r="GE260" s="49">
        <v>44882</v>
      </c>
      <c r="GF260" s="28" t="s">
        <v>1636</v>
      </c>
      <c r="GG260" s="140">
        <f>[1]!i_dq_close(GG$2,GE260)</f>
        <v>2930.0551</v>
      </c>
      <c r="GH260">
        <v>0.92879999999999996</v>
      </c>
      <c r="GK260" s="49">
        <v>44861</v>
      </c>
      <c r="GL260" s="28" t="s">
        <v>1635</v>
      </c>
      <c r="GM260" s="140">
        <f>[1]!i_dq_close(GM$2,GK260)</f>
        <v>4024.5419999999999</v>
      </c>
      <c r="GN260">
        <v>4.8449999999999998</v>
      </c>
      <c r="GQ260" s="49">
        <v>44847</v>
      </c>
      <c r="GR260" s="67" t="s">
        <v>1635</v>
      </c>
      <c r="GS260" s="140">
        <f>[1]!i_dq_close(GS$2,GQ260)</f>
        <v>16389.11</v>
      </c>
      <c r="GT260">
        <v>0.93330000000000002</v>
      </c>
      <c r="GV260"/>
      <c r="GW260" s="49">
        <v>44847</v>
      </c>
      <c r="GX260" s="21" t="s">
        <v>1635</v>
      </c>
      <c r="GY260" s="140">
        <f>[1]!i_dq_close(GY$2,GW260)</f>
        <v>4100.1144000000004</v>
      </c>
      <c r="GZ260">
        <v>2.3681999999999999</v>
      </c>
      <c r="HC260" s="49">
        <v>44831</v>
      </c>
      <c r="HD260" s="21" t="s">
        <v>1634</v>
      </c>
      <c r="HE260" s="140">
        <f>[1]!i_dq_close(HE$2,HC260)</f>
        <v>4230.0271000000002</v>
      </c>
      <c r="HF260">
        <v>5.3220000000000001</v>
      </c>
      <c r="HI260" s="49">
        <v>44804</v>
      </c>
      <c r="HJ260" s="141" t="s">
        <v>1633</v>
      </c>
      <c r="HK260" s="140">
        <f>[1]!i_dq_close(HK$2,HI260)</f>
        <v>19954.39</v>
      </c>
      <c r="HL260">
        <v>1.0149999999999999</v>
      </c>
      <c r="HO260" s="49">
        <v>44754</v>
      </c>
      <c r="HP260" s="67" t="s">
        <v>639</v>
      </c>
      <c r="HQ260" s="140">
        <f>[1]!i_dq_close(HQ$2,HO260)</f>
        <v>4631.0330999999996</v>
      </c>
      <c r="HR260">
        <v>1.3412999999999999</v>
      </c>
      <c r="HS260" s="33"/>
      <c r="HU260" s="49"/>
      <c r="HV260" s="67"/>
      <c r="HW260" s="140"/>
      <c r="HY260" s="33"/>
      <c r="IA260" s="49"/>
      <c r="IB260" s="67"/>
      <c r="IC260" s="140"/>
      <c r="IE260" s="33"/>
      <c r="IG260" s="49"/>
      <c r="IH260" s="67"/>
      <c r="II260" s="140"/>
      <c r="IK260" s="33"/>
      <c r="IM260" s="49"/>
      <c r="IN260" s="67"/>
      <c r="IO260" s="140"/>
      <c r="IQ260" s="33"/>
      <c r="IS260" s="49"/>
      <c r="IT260" s="67"/>
      <c r="IU260" s="140"/>
      <c r="IW260" s="33"/>
      <c r="IY260" s="49"/>
      <c r="IZ260" s="67"/>
      <c r="JA260" s="140"/>
      <c r="JC260" s="33"/>
      <c r="JE260" s="49"/>
      <c r="JF260" s="67"/>
      <c r="JG260" s="140"/>
      <c r="JI260" s="33"/>
    </row>
    <row r="261" spans="1:269">
      <c r="A261" s="267">
        <v>44246</v>
      </c>
      <c r="B261" s="74" t="s">
        <v>348</v>
      </c>
      <c r="C261" s="262">
        <f>[1]!i_dq_close(C$2,A261)</f>
        <v>5900.5680000000002</v>
      </c>
      <c r="D261" s="263">
        <v>1.62</v>
      </c>
      <c r="E261" s="51">
        <v>1599870.72</v>
      </c>
      <c r="G261" s="49">
        <v>44908</v>
      </c>
      <c r="H261" s="28" t="s">
        <v>1624</v>
      </c>
      <c r="I261" s="140">
        <f>[1]!i_dq_close(I$2,G261)</f>
        <v>0</v>
      </c>
      <c r="J261">
        <v>0.80200000000000005</v>
      </c>
      <c r="EO261" s="49">
        <v>44944</v>
      </c>
      <c r="EP261" s="28" t="s">
        <v>1626</v>
      </c>
      <c r="EQ261" s="140">
        <f>[1]!i_dq_close(EQ$2,EO261)</f>
        <v>4464.3689999999997</v>
      </c>
      <c r="ER261">
        <v>1.0760000000000001</v>
      </c>
      <c r="EU261" s="49">
        <v>44936</v>
      </c>
      <c r="EV261" s="28" t="s">
        <v>1626</v>
      </c>
      <c r="EW261" s="140">
        <f>[1]!i_dq_close(EW$2,EU261)</f>
        <v>4354.2322999999997</v>
      </c>
      <c r="EX261">
        <v>1.0265</v>
      </c>
      <c r="FA261" s="49">
        <v>44932</v>
      </c>
      <c r="FB261" s="28" t="s">
        <v>1626</v>
      </c>
      <c r="FC261" s="140">
        <f>[1]!i_dq_close(FC$2,FA261)</f>
        <v>4318.1531000000004</v>
      </c>
      <c r="FD261">
        <v>0.872</v>
      </c>
      <c r="FG261" s="49">
        <v>44929</v>
      </c>
      <c r="FH261" s="28" t="s">
        <v>1626</v>
      </c>
      <c r="FI261" s="140">
        <f>[1]!i_dq_close(FI$2,FG261)</f>
        <v>4232.5133999999998</v>
      </c>
      <c r="FJ261">
        <v>0.91869999999999996</v>
      </c>
      <c r="FM261" s="49">
        <v>44924</v>
      </c>
      <c r="FN261" s="28" t="s">
        <v>1624</v>
      </c>
      <c r="FO261" s="140">
        <f>[1]!i_dq_close(FO$2,FM261)</f>
        <v>4189.3071</v>
      </c>
      <c r="FP261">
        <v>1.2282</v>
      </c>
      <c r="FS261" s="49">
        <v>44918</v>
      </c>
      <c r="FT261" s="28" t="s">
        <v>1624</v>
      </c>
      <c r="FU261" s="140">
        <f>[1]!i_dq_close(FU$2,FS261)</f>
        <v>388.46080000000001</v>
      </c>
      <c r="FV261">
        <v>1.1978</v>
      </c>
      <c r="FY261" s="49">
        <v>44883</v>
      </c>
      <c r="FZ261" s="28" t="s">
        <v>1636</v>
      </c>
      <c r="GA261" s="140">
        <f>[1]!i_dq_close(GA$2,FY261)</f>
        <v>4204.3148000000001</v>
      </c>
      <c r="GB261">
        <v>1.4646999999999999</v>
      </c>
      <c r="GE261" s="49">
        <v>44883</v>
      </c>
      <c r="GF261" s="28" t="s">
        <v>1636</v>
      </c>
      <c r="GG261" s="140">
        <f>[1]!i_dq_close(GG$2,GE261)</f>
        <v>2926.3784999999998</v>
      </c>
      <c r="GH261">
        <v>0.92620000000000002</v>
      </c>
      <c r="GK261" s="49">
        <v>44862</v>
      </c>
      <c r="GL261" s="28" t="s">
        <v>1635</v>
      </c>
      <c r="GM261" s="140">
        <f>[1]!i_dq_close(GM$2,GK261)</f>
        <v>3918.9967999999999</v>
      </c>
      <c r="GN261">
        <v>4.7320000000000002</v>
      </c>
      <c r="GQ261" s="49">
        <v>44848</v>
      </c>
      <c r="GR261" s="67" t="s">
        <v>1635</v>
      </c>
      <c r="GS261" s="140">
        <f>[1]!i_dq_close(GS$2,GQ261)</f>
        <v>16587.689999999999</v>
      </c>
      <c r="GT261">
        <v>0.95189999999999997</v>
      </c>
      <c r="GV261"/>
      <c r="GW261" s="49">
        <v>44848</v>
      </c>
      <c r="GX261" s="21" t="s">
        <v>1635</v>
      </c>
      <c r="GY261" s="140">
        <f>[1]!i_dq_close(GY$2,GW261)</f>
        <v>4198.8639999999996</v>
      </c>
      <c r="GZ261">
        <v>2.4022999999999999</v>
      </c>
      <c r="HC261" s="49">
        <v>44832</v>
      </c>
      <c r="HD261" s="21" t="s">
        <v>1634</v>
      </c>
      <c r="HE261" s="140">
        <f>[1]!i_dq_close(HE$2,HC261)</f>
        <v>4151.3467000000001</v>
      </c>
      <c r="HF261">
        <v>5.24</v>
      </c>
      <c r="HI261" s="49">
        <v>44805</v>
      </c>
      <c r="HJ261" s="141" t="s">
        <v>357</v>
      </c>
      <c r="HK261" s="140">
        <f>[1]!i_dq_close(HK$2,HI261)</f>
        <v>19597.310000000001</v>
      </c>
      <c r="HL261">
        <v>1.0089999999999999</v>
      </c>
      <c r="HO261" s="49">
        <v>44755</v>
      </c>
      <c r="HP261" s="67" t="s">
        <v>639</v>
      </c>
      <c r="HQ261" s="140">
        <f>[1]!i_dq_close(HQ$2,HO261)</f>
        <v>4642.2451000000001</v>
      </c>
      <c r="HR261">
        <v>1.3447</v>
      </c>
      <c r="HS261" s="33"/>
      <c r="HU261" s="49"/>
      <c r="HV261" s="67"/>
      <c r="HW261" s="140"/>
      <c r="HY261" s="33"/>
      <c r="IA261" s="49"/>
      <c r="IB261" s="67"/>
      <c r="IC261" s="140"/>
      <c r="IE261" s="33"/>
      <c r="IG261" s="49"/>
      <c r="IH261" s="67"/>
      <c r="II261" s="140"/>
      <c r="IK261" s="33"/>
      <c r="IM261" s="49"/>
      <c r="IN261" s="67"/>
      <c r="IO261" s="140"/>
      <c r="IQ261" s="33"/>
      <c r="IS261" s="49"/>
      <c r="IT261" s="67"/>
      <c r="IU261" s="140"/>
      <c r="IW261" s="33"/>
      <c r="IY261" s="49"/>
      <c r="IZ261" s="67"/>
      <c r="JA261" s="140"/>
      <c r="JC261" s="33"/>
      <c r="JE261" s="49"/>
      <c r="JF261" s="67"/>
      <c r="JG261" s="140"/>
      <c r="JI261" s="33"/>
    </row>
    <row r="262" spans="1:269">
      <c r="A262" s="267">
        <v>44249</v>
      </c>
      <c r="B262" s="74" t="s">
        <v>348</v>
      </c>
      <c r="C262" s="262">
        <f>[1]!i_dq_close(C$2,A262)</f>
        <v>5746.2812999999996</v>
      </c>
      <c r="D262" s="263">
        <v>1.591</v>
      </c>
      <c r="E262" s="51">
        <v>1599870.72</v>
      </c>
      <c r="G262" s="49">
        <v>44909</v>
      </c>
      <c r="H262" s="28" t="s">
        <v>1624</v>
      </c>
      <c r="I262" s="140">
        <f>[1]!i_dq_close(I$2,G262)</f>
        <v>0</v>
      </c>
      <c r="J262">
        <v>0.80200000000000005</v>
      </c>
      <c r="EO262" s="49">
        <v>44945</v>
      </c>
      <c r="EP262" s="28" t="s">
        <v>1626</v>
      </c>
      <c r="EQ262" s="140">
        <f>[1]!i_dq_close(EQ$2,EO262)</f>
        <v>4494.8031000000001</v>
      </c>
      <c r="ER262">
        <v>1.083</v>
      </c>
      <c r="EU262" s="49">
        <v>44937</v>
      </c>
      <c r="EV262" s="28" t="s">
        <v>1626</v>
      </c>
      <c r="EW262" s="140">
        <f>[1]!i_dq_close(EW$2,EU262)</f>
        <v>4341.9845999999998</v>
      </c>
      <c r="EX262">
        <v>1.0064</v>
      </c>
      <c r="FA262" s="49">
        <v>44935</v>
      </c>
      <c r="FB262" s="28" t="s">
        <v>1626</v>
      </c>
      <c r="FC262" s="140">
        <f>[1]!i_dq_close(FC$2,FA262)</f>
        <v>4349.1992</v>
      </c>
      <c r="FD262">
        <v>0.872</v>
      </c>
      <c r="FG262" s="49">
        <v>44930</v>
      </c>
      <c r="FH262" s="28" t="s">
        <v>1626</v>
      </c>
      <c r="FI262" s="140">
        <f>[1]!i_dq_close(FI$2,FG262)</f>
        <v>4235.9718999999996</v>
      </c>
      <c r="FJ262">
        <v>0.91779999999999995</v>
      </c>
      <c r="FM262" s="49">
        <v>44925</v>
      </c>
      <c r="FN262" s="28" t="s">
        <v>1624</v>
      </c>
      <c r="FO262" s="140">
        <f>[1]!i_dq_close(FO$2,FM262)</f>
        <v>4202.6813000000002</v>
      </c>
      <c r="FP262">
        <v>1.2396</v>
      </c>
      <c r="FS262" s="49">
        <v>44921</v>
      </c>
      <c r="FT262" s="28" t="s">
        <v>1624</v>
      </c>
      <c r="FU262" s="140">
        <f>[1]!i_dq_close(FU$2,FS262)</f>
        <v>391.34140000000002</v>
      </c>
      <c r="FV262">
        <v>1.2141</v>
      </c>
      <c r="FY262" s="49">
        <v>44886</v>
      </c>
      <c r="FZ262" s="28" t="s">
        <v>1636</v>
      </c>
      <c r="GA262" s="140">
        <f>[1]!i_dq_close(GA$2,FY262)</f>
        <v>4177.4961999999996</v>
      </c>
      <c r="GB262">
        <v>1.4622999999999999</v>
      </c>
      <c r="GE262" s="49">
        <v>44886</v>
      </c>
      <c r="GF262" s="28" t="s">
        <v>1636</v>
      </c>
      <c r="GG262" s="140">
        <f>[1]!i_dq_close(GG$2,GE262)</f>
        <v>2921.4256</v>
      </c>
      <c r="GH262">
        <v>0.92530000000000001</v>
      </c>
      <c r="GK262" s="49">
        <v>44865</v>
      </c>
      <c r="GL262" s="28" t="s">
        <v>1635</v>
      </c>
      <c r="GM262" s="140">
        <f>[1]!i_dq_close(GM$2,GK262)</f>
        <v>3896.8741</v>
      </c>
      <c r="GN262">
        <v>4.8040000000000003</v>
      </c>
      <c r="GQ262" s="49">
        <v>44851</v>
      </c>
      <c r="GR262" s="67" t="s">
        <v>1635</v>
      </c>
      <c r="GS262" s="140">
        <f>[1]!i_dq_close(GS$2,GQ262)</f>
        <v>16612.900000000001</v>
      </c>
      <c r="GT262">
        <v>0.96009999999999995</v>
      </c>
      <c r="GV262"/>
      <c r="GW262" s="49">
        <v>44851</v>
      </c>
      <c r="GX262" s="21" t="s">
        <v>1635</v>
      </c>
      <c r="GY262" s="140">
        <f>[1]!i_dq_close(GY$2,GW262)</f>
        <v>4209.5830999999998</v>
      </c>
      <c r="GZ262">
        <v>2.4180000000000001</v>
      </c>
      <c r="HC262" s="49">
        <v>44833</v>
      </c>
      <c r="HD262" s="21" t="s">
        <v>1634</v>
      </c>
      <c r="HE262" s="140">
        <f>[1]!i_dq_close(HE$2,HC262)</f>
        <v>4150.4885999999997</v>
      </c>
      <c r="HF262">
        <v>5.274</v>
      </c>
      <c r="HI262" s="49">
        <v>44806</v>
      </c>
      <c r="HJ262" s="141" t="s">
        <v>1634</v>
      </c>
      <c r="HK262" s="140">
        <f>[1]!i_dq_close(HK$2,HI262)</f>
        <v>19452.09</v>
      </c>
      <c r="HL262">
        <v>1</v>
      </c>
      <c r="HO262" s="49">
        <v>44756</v>
      </c>
      <c r="HP262" s="67" t="s">
        <v>639</v>
      </c>
      <c r="HQ262" s="140">
        <f>[1]!i_dq_close(HQ$2,HO262)</f>
        <v>4648.7920999999997</v>
      </c>
      <c r="HR262">
        <v>1.3532</v>
      </c>
      <c r="HS262" s="33"/>
      <c r="HU262" s="49"/>
      <c r="HV262" s="67"/>
      <c r="HW262" s="140"/>
      <c r="HY262" s="33"/>
      <c r="IA262" s="49"/>
      <c r="IB262" s="67"/>
      <c r="IC262" s="140"/>
      <c r="IE262" s="33"/>
      <c r="IG262" s="49"/>
      <c r="IH262" s="67"/>
      <c r="II262" s="140"/>
      <c r="IK262" s="33"/>
      <c r="IM262" s="49"/>
      <c r="IN262" s="67"/>
      <c r="IO262" s="140"/>
      <c r="IQ262" s="33"/>
      <c r="IS262" s="49"/>
      <c r="IT262" s="67"/>
      <c r="IU262" s="140"/>
      <c r="IW262" s="33"/>
      <c r="IY262" s="49"/>
      <c r="IZ262" s="67"/>
      <c r="JA262" s="140"/>
      <c r="JC262" s="33"/>
      <c r="JE262" s="49"/>
      <c r="JF262" s="67"/>
      <c r="JG262" s="140"/>
      <c r="JI262" s="33"/>
    </row>
    <row r="263" spans="1:269">
      <c r="A263" s="267">
        <v>44250</v>
      </c>
      <c r="B263" s="74" t="s">
        <v>348</v>
      </c>
      <c r="C263" s="262">
        <f>[1]!i_dq_close(C$2,A263)</f>
        <v>5727.2353000000003</v>
      </c>
      <c r="D263" s="263">
        <v>1.591</v>
      </c>
      <c r="E263" s="51">
        <v>1599870.72</v>
      </c>
      <c r="G263" s="49">
        <v>44910</v>
      </c>
      <c r="H263" s="28" t="s">
        <v>1624</v>
      </c>
      <c r="I263" s="140">
        <f>[1]!i_dq_close(I$2,G263)</f>
        <v>0</v>
      </c>
      <c r="J263">
        <v>0.80200000000000005</v>
      </c>
      <c r="EO263" s="49">
        <v>44946</v>
      </c>
      <c r="EP263" s="28" t="s">
        <v>1626</v>
      </c>
      <c r="EQ263" s="140">
        <f>[1]!i_dq_close(EQ$2,EO263)</f>
        <v>4524.0456999999997</v>
      </c>
      <c r="ER263">
        <v>1.0880000000000001</v>
      </c>
      <c r="EU263" s="49">
        <v>44938</v>
      </c>
      <c r="EV263" s="28" t="s">
        <v>1626</v>
      </c>
      <c r="EW263" s="140">
        <f>[1]!i_dq_close(EW$2,EU263)</f>
        <v>4348.5348999999997</v>
      </c>
      <c r="EX263">
        <v>1.0044999999999999</v>
      </c>
      <c r="FA263" s="49">
        <v>44936</v>
      </c>
      <c r="FB263" s="28" t="s">
        <v>1626</v>
      </c>
      <c r="FC263" s="140">
        <f>[1]!i_dq_close(FC$2,FA263)</f>
        <v>4354.2322999999997</v>
      </c>
      <c r="FD263">
        <v>0.877</v>
      </c>
      <c r="FG263" s="49">
        <v>44931</v>
      </c>
      <c r="FH263" s="28" t="s">
        <v>1626</v>
      </c>
      <c r="FI263" s="140">
        <f>[1]!i_dq_close(FI$2,FG263)</f>
        <v>4307.7605999999996</v>
      </c>
      <c r="FJ263">
        <v>0.9254</v>
      </c>
      <c r="FM263" s="49">
        <v>44929</v>
      </c>
      <c r="FN263" s="28" t="s">
        <v>346</v>
      </c>
      <c r="FO263" s="140">
        <f>[1]!i_dq_close(FO$2,FM263)</f>
        <v>4232.5133999999998</v>
      </c>
      <c r="FP263">
        <v>1.2486999999999999</v>
      </c>
      <c r="FS263" s="49">
        <v>44922</v>
      </c>
      <c r="FT263" s="28" t="s">
        <v>1624</v>
      </c>
      <c r="FU263" s="140">
        <f>[1]!i_dq_close(FU$2,FS263)</f>
        <v>394.88200000000001</v>
      </c>
      <c r="FV263">
        <v>1.2233000000000001</v>
      </c>
      <c r="FY263" s="49">
        <v>44887</v>
      </c>
      <c r="FZ263" s="28" t="s">
        <v>1636</v>
      </c>
      <c r="GA263" s="140">
        <f>[1]!i_dq_close(GA$2,FY263)</f>
        <v>4166.4138000000003</v>
      </c>
      <c r="GB263">
        <v>1.4628000000000001</v>
      </c>
      <c r="GE263" s="49">
        <v>44887</v>
      </c>
      <c r="GF263" s="28" t="s">
        <v>1636</v>
      </c>
      <c r="GG263" s="140">
        <f>[1]!i_dq_close(GG$2,GE263)</f>
        <v>2922.0353</v>
      </c>
      <c r="GH263">
        <v>0.92169999999999996</v>
      </c>
      <c r="GK263" s="49">
        <v>44866</v>
      </c>
      <c r="GL263" s="28" t="s">
        <v>359</v>
      </c>
      <c r="GM263" s="140">
        <f>[1]!i_dq_close(GM$2,GK263)</f>
        <v>4023.1237999999998</v>
      </c>
      <c r="GN263">
        <v>4.8890000000000002</v>
      </c>
      <c r="GQ263" s="49">
        <v>44852</v>
      </c>
      <c r="GR263" s="67" t="s">
        <v>1635</v>
      </c>
      <c r="GS263" s="140">
        <f>[1]!i_dq_close(GS$2,GQ263)</f>
        <v>16914.580000000002</v>
      </c>
      <c r="GT263">
        <v>0.97170000000000001</v>
      </c>
      <c r="GV263"/>
      <c r="GW263" s="49">
        <v>44852</v>
      </c>
      <c r="GX263" s="21" t="s">
        <v>1635</v>
      </c>
      <c r="GY263" s="140">
        <f>[1]!i_dq_close(GY$2,GW263)</f>
        <v>4206.5086000000001</v>
      </c>
      <c r="GZ263">
        <v>2.4409999999999998</v>
      </c>
      <c r="HC263" s="49">
        <v>44834</v>
      </c>
      <c r="HD263" s="21" t="s">
        <v>1634</v>
      </c>
      <c r="HE263" s="140">
        <f>[1]!i_dq_close(HE$2,HC263)</f>
        <v>4122.0351000000001</v>
      </c>
      <c r="HF263">
        <v>5.2</v>
      </c>
      <c r="HI263" s="49">
        <v>44809</v>
      </c>
      <c r="HJ263" s="141" t="s">
        <v>1634</v>
      </c>
      <c r="HK263" s="140">
        <f>[1]!i_dq_close(HK$2,HI263)</f>
        <v>19225.7</v>
      </c>
      <c r="HL263">
        <v>1.0029999999999999</v>
      </c>
      <c r="HO263" s="49">
        <v>44757</v>
      </c>
      <c r="HP263" s="67" t="s">
        <v>639</v>
      </c>
      <c r="HQ263" s="140">
        <f>[1]!i_dq_close(HQ$2,HO263)</f>
        <v>4569.973</v>
      </c>
      <c r="HR263">
        <v>1.3540000000000001</v>
      </c>
      <c r="HS263" s="33"/>
      <c r="HU263" s="49"/>
      <c r="HV263" s="67"/>
      <c r="HW263" s="140"/>
      <c r="HY263" s="33"/>
      <c r="IA263" s="49"/>
      <c r="IB263" s="67"/>
      <c r="IC263" s="140"/>
      <c r="IE263" s="33"/>
      <c r="IG263" s="49"/>
      <c r="IH263" s="67"/>
      <c r="II263" s="140"/>
      <c r="IK263" s="33"/>
      <c r="IM263" s="49"/>
      <c r="IN263" s="67"/>
      <c r="IO263" s="140"/>
      <c r="IQ263" s="33"/>
      <c r="IS263" s="49"/>
      <c r="IT263" s="67"/>
      <c r="IU263" s="140"/>
      <c r="IW263" s="33"/>
      <c r="IY263" s="49"/>
      <c r="IZ263" s="67"/>
      <c r="JA263" s="140"/>
      <c r="JC263" s="33"/>
      <c r="JE263" s="49"/>
      <c r="JF263" s="67"/>
      <c r="JG263" s="140"/>
      <c r="JI263" s="33"/>
    </row>
    <row r="264" spans="1:269">
      <c r="A264" s="267">
        <v>44251</v>
      </c>
      <c r="B264" s="74" t="s">
        <v>348</v>
      </c>
      <c r="C264" s="262">
        <f>[1]!i_dq_close(C$2,A264)</f>
        <v>5595.3420999999998</v>
      </c>
      <c r="D264" s="263">
        <v>1.5680000000000001</v>
      </c>
      <c r="E264" s="51">
        <v>1599870.72</v>
      </c>
      <c r="G264" s="49">
        <v>44911</v>
      </c>
      <c r="H264" s="28" t="s">
        <v>1624</v>
      </c>
      <c r="I264" s="140">
        <f>[1]!i_dq_close(I$2,G264)</f>
        <v>0</v>
      </c>
      <c r="J264">
        <v>0.80300000000000005</v>
      </c>
      <c r="EO264" s="49">
        <v>44956</v>
      </c>
      <c r="EP264" s="28" t="s">
        <v>1626</v>
      </c>
      <c r="EQ264" s="140">
        <f>[1]!i_dq_close(EQ$2,EO264)</f>
        <v>4545.9003000000002</v>
      </c>
      <c r="ER264">
        <v>1.0980000000000001</v>
      </c>
      <c r="EU264" s="49">
        <v>44939</v>
      </c>
      <c r="EV264" s="28" t="s">
        <v>1626</v>
      </c>
      <c r="EW264" s="140">
        <f>[1]!i_dq_close(EW$2,EU264)</f>
        <v>4402.0011999999997</v>
      </c>
      <c r="EX264">
        <v>1.0119</v>
      </c>
      <c r="FA264" s="49">
        <v>44937</v>
      </c>
      <c r="FB264" s="28" t="s">
        <v>1626</v>
      </c>
      <c r="FC264" s="140">
        <f>[1]!i_dq_close(FC$2,FA264)</f>
        <v>4341.9845999999998</v>
      </c>
      <c r="FD264">
        <v>0.874</v>
      </c>
      <c r="FG264" s="49">
        <v>44932</v>
      </c>
      <c r="FH264" s="28" t="s">
        <v>1626</v>
      </c>
      <c r="FI264" s="140">
        <f>[1]!i_dq_close(FI$2,FG264)</f>
        <v>4318.1531000000004</v>
      </c>
      <c r="FJ264">
        <v>0.93669999999999998</v>
      </c>
      <c r="FM264" s="49">
        <v>44930</v>
      </c>
      <c r="FN264" s="28" t="s">
        <v>1626</v>
      </c>
      <c r="FO264" s="140">
        <f>[1]!i_dq_close(FO$2,FM264)</f>
        <v>4235.9718999999996</v>
      </c>
      <c r="FP264">
        <v>1.242</v>
      </c>
      <c r="FS264" s="49">
        <v>44923</v>
      </c>
      <c r="FT264" s="28" t="s">
        <v>1624</v>
      </c>
      <c r="FU264" s="140">
        <f>[1]!i_dq_close(FU$2,FS264)</f>
        <v>393.66980000000001</v>
      </c>
      <c r="FV264">
        <v>1.218</v>
      </c>
      <c r="FY264" s="49">
        <v>44888</v>
      </c>
      <c r="FZ264" s="28" t="s">
        <v>1636</v>
      </c>
      <c r="GA264" s="140">
        <f>[1]!i_dq_close(GA$2,FY264)</f>
        <v>4167.8986999999997</v>
      </c>
      <c r="GB264">
        <v>1.4643999999999999</v>
      </c>
      <c r="GE264" s="49">
        <v>44888</v>
      </c>
      <c r="GF264" s="28" t="s">
        <v>1636</v>
      </c>
      <c r="GG264" s="140">
        <f>[1]!i_dq_close(GG$2,GE264)</f>
        <v>2925.1313</v>
      </c>
      <c r="GH264">
        <v>0.92059999999999997</v>
      </c>
      <c r="GK264" s="49">
        <v>44867</v>
      </c>
      <c r="GL264" s="28" t="s">
        <v>1636</v>
      </c>
      <c r="GM264" s="140">
        <f>[1]!i_dq_close(GM$2,GK264)</f>
        <v>4068.8146999999999</v>
      </c>
      <c r="GN264">
        <v>4.9000000000000004</v>
      </c>
      <c r="GQ264" s="49">
        <v>44853</v>
      </c>
      <c r="GR264" s="67" t="s">
        <v>1635</v>
      </c>
      <c r="GS264" s="140">
        <f>[1]!i_dq_close(GS$2,GQ264)</f>
        <v>16511.28</v>
      </c>
      <c r="GT264">
        <v>0.95399999999999996</v>
      </c>
      <c r="GV264"/>
      <c r="GW264" s="49">
        <v>44853</v>
      </c>
      <c r="GX264" s="21" t="s">
        <v>1635</v>
      </c>
      <c r="GY264" s="140">
        <f>[1]!i_dq_close(GY$2,GW264)</f>
        <v>4144.9251000000004</v>
      </c>
      <c r="GZ264">
        <v>2.44</v>
      </c>
      <c r="HC264" s="49">
        <v>44844</v>
      </c>
      <c r="HD264" s="21" t="s">
        <v>358</v>
      </c>
      <c r="HE264" s="140">
        <f>[1]!i_dq_close(HE$2,HC264)</f>
        <v>4039.5805999999998</v>
      </c>
      <c r="HF264">
        <v>5.1210000000000004</v>
      </c>
      <c r="HI264" s="49">
        <v>44810</v>
      </c>
      <c r="HJ264" s="141" t="s">
        <v>1634</v>
      </c>
      <c r="HK264" s="140">
        <f>[1]!i_dq_close(HK$2,HI264)</f>
        <v>19202.73</v>
      </c>
      <c r="HL264">
        <v>1</v>
      </c>
      <c r="HO264" s="49">
        <v>44760</v>
      </c>
      <c r="HP264" s="67" t="s">
        <v>639</v>
      </c>
      <c r="HQ264" s="140">
        <f>[1]!i_dq_close(HQ$2,HO264)</f>
        <v>4626.5011999999997</v>
      </c>
      <c r="HR264">
        <v>1.3560000000000001</v>
      </c>
      <c r="HS264" s="33"/>
      <c r="HU264" s="49"/>
      <c r="HV264" s="67"/>
      <c r="HW264" s="140"/>
      <c r="HY264" s="33"/>
      <c r="IA264" s="49"/>
      <c r="IB264" s="67"/>
      <c r="IC264" s="140"/>
      <c r="IE264" s="33"/>
      <c r="IG264" s="49"/>
      <c r="IH264" s="67"/>
      <c r="II264" s="140"/>
      <c r="IK264" s="33"/>
      <c r="IM264" s="49"/>
      <c r="IN264" s="67"/>
      <c r="IO264" s="140"/>
      <c r="IQ264" s="33"/>
      <c r="IS264" s="49"/>
      <c r="IT264" s="67"/>
      <c r="IU264" s="140"/>
      <c r="IW264" s="33"/>
      <c r="IY264" s="49"/>
      <c r="IZ264" s="67"/>
      <c r="JA264" s="140"/>
      <c r="JC264" s="33"/>
      <c r="JE264" s="49"/>
      <c r="JF264" s="67"/>
      <c r="JG264" s="140"/>
      <c r="JI264" s="33"/>
    </row>
    <row r="265" spans="1:269">
      <c r="A265" s="267">
        <v>44252</v>
      </c>
      <c r="B265" s="74" t="s">
        <v>348</v>
      </c>
      <c r="C265" s="262">
        <f>[1]!i_dq_close(C$2,A265)</f>
        <v>5613.9839000000002</v>
      </c>
      <c r="D265" s="263">
        <v>1.5620000000000001</v>
      </c>
      <c r="E265" s="51">
        <v>1599870.72</v>
      </c>
      <c r="G265" s="49">
        <v>44914</v>
      </c>
      <c r="H265" s="28" t="s">
        <v>1624</v>
      </c>
      <c r="I265" s="140">
        <f>[1]!i_dq_close(I$2,G265)</f>
        <v>0</v>
      </c>
      <c r="J265">
        <v>0.80300000000000005</v>
      </c>
      <c r="EO265" s="49">
        <v>44957</v>
      </c>
      <c r="EP265" s="28" t="s">
        <v>1626</v>
      </c>
      <c r="EQ265" s="140">
        <f>[1]!i_dq_close(EQ$2,EO265)</f>
        <v>4510.9566999999997</v>
      </c>
      <c r="ER265">
        <v>1.087</v>
      </c>
      <c r="EU265" s="49">
        <v>44942</v>
      </c>
      <c r="EV265" s="28" t="s">
        <v>1626</v>
      </c>
      <c r="EW265" s="140">
        <f>[1]!i_dq_close(EW$2,EU265)</f>
        <v>4465.9520000000002</v>
      </c>
      <c r="EX265">
        <v>0.99639999999999995</v>
      </c>
      <c r="FA265" s="49">
        <v>44938</v>
      </c>
      <c r="FB265" s="28" t="s">
        <v>1626</v>
      </c>
      <c r="FC265" s="140">
        <f>[1]!i_dq_close(FC$2,FA265)</f>
        <v>4348.5348999999997</v>
      </c>
      <c r="FD265">
        <v>0.873</v>
      </c>
      <c r="FG265" s="49">
        <v>44935</v>
      </c>
      <c r="FH265" s="28" t="s">
        <v>1626</v>
      </c>
      <c r="FI265" s="140">
        <f>[1]!i_dq_close(FI$2,FG265)</f>
        <v>4349.1992</v>
      </c>
      <c r="FJ265">
        <v>0.94179999999999997</v>
      </c>
      <c r="FM265" s="49">
        <v>44931</v>
      </c>
      <c r="FN265" s="28" t="s">
        <v>1626</v>
      </c>
      <c r="FO265" s="140">
        <f>[1]!i_dq_close(FO$2,FM265)</f>
        <v>4307.7605999999996</v>
      </c>
      <c r="FP265">
        <v>1.2404999999999999</v>
      </c>
      <c r="FS265" s="49">
        <v>44924</v>
      </c>
      <c r="FT265" s="28" t="s">
        <v>1624</v>
      </c>
      <c r="FU265" s="140">
        <f>[1]!i_dq_close(FU$2,FS265)</f>
        <v>392.0222</v>
      </c>
      <c r="FV265">
        <v>1.2184999999999999</v>
      </c>
      <c r="FY265" s="49">
        <v>44889</v>
      </c>
      <c r="FZ265" s="28" t="s">
        <v>1636</v>
      </c>
      <c r="GA265" s="140">
        <f>[1]!i_dq_close(GA$2,FY265)</f>
        <v>4155.0478999999996</v>
      </c>
      <c r="GB265">
        <v>1.4635</v>
      </c>
      <c r="GE265" s="49">
        <v>44889</v>
      </c>
      <c r="GF265" s="28" t="s">
        <v>1636</v>
      </c>
      <c r="GG265" s="140">
        <f>[1]!i_dq_close(GG$2,GE265)</f>
        <v>2922.9070000000002</v>
      </c>
      <c r="GH265">
        <v>0.92520000000000002</v>
      </c>
      <c r="GK265" s="49">
        <v>44868</v>
      </c>
      <c r="GL265" s="28" t="s">
        <v>1636</v>
      </c>
      <c r="GM265" s="140">
        <f>[1]!i_dq_close(GM$2,GK265)</f>
        <v>4044.2130000000002</v>
      </c>
      <c r="GN265">
        <v>4.891</v>
      </c>
      <c r="GQ265" s="49">
        <v>44854</v>
      </c>
      <c r="GR265" s="67" t="s">
        <v>1635</v>
      </c>
      <c r="GS265" s="140">
        <f>[1]!i_dq_close(GS$2,GQ265)</f>
        <v>16280.22</v>
      </c>
      <c r="GT265">
        <v>0.93979999999999997</v>
      </c>
      <c r="GV265"/>
      <c r="GW265" s="49">
        <v>44854</v>
      </c>
      <c r="GX265" s="21" t="s">
        <v>1635</v>
      </c>
      <c r="GY265" s="140">
        <f>[1]!i_dq_close(GY$2,GW265)</f>
        <v>4123.0456999999997</v>
      </c>
      <c r="GZ265">
        <v>2.4228000000000001</v>
      </c>
      <c r="HC265" s="49">
        <v>44845</v>
      </c>
      <c r="HD265" s="21" t="s">
        <v>1635</v>
      </c>
      <c r="HE265" s="140">
        <f>[1]!i_dq_close(HE$2,HC265)</f>
        <v>4053.7725999999998</v>
      </c>
      <c r="HF265">
        <v>5.1420000000000003</v>
      </c>
      <c r="HI265" s="49">
        <v>44811</v>
      </c>
      <c r="HJ265" s="141" t="s">
        <v>1634</v>
      </c>
      <c r="HK265" s="140">
        <f>[1]!i_dq_close(HK$2,HI265)</f>
        <v>19044.3</v>
      </c>
      <c r="HL265">
        <v>0.98899999999999999</v>
      </c>
      <c r="HO265" s="49">
        <v>44761</v>
      </c>
      <c r="HP265" s="67" t="s">
        <v>639</v>
      </c>
      <c r="HQ265" s="140">
        <f>[1]!i_dq_close(HQ$2,HO265)</f>
        <v>4611.6931000000004</v>
      </c>
      <c r="HR265">
        <v>1.3619000000000001</v>
      </c>
      <c r="HS265" s="33"/>
      <c r="HU265" s="49"/>
      <c r="HV265" s="67"/>
      <c r="HW265" s="140"/>
      <c r="HY265" s="33"/>
      <c r="IA265" s="49"/>
      <c r="IB265" s="67"/>
      <c r="IC265" s="140"/>
      <c r="IE265" s="33"/>
      <c r="IG265" s="49"/>
      <c r="IH265" s="67"/>
      <c r="II265" s="140"/>
      <c r="IK265" s="33"/>
      <c r="IM265" s="49"/>
      <c r="IN265" s="67"/>
      <c r="IO265" s="140"/>
      <c r="IQ265" s="33"/>
      <c r="IS265" s="49"/>
      <c r="IT265" s="67"/>
      <c r="IU265" s="140"/>
      <c r="IW265" s="33"/>
      <c r="IY265" s="49"/>
      <c r="IZ265" s="67"/>
      <c r="JA265" s="140"/>
      <c r="JC265" s="33"/>
      <c r="JE265" s="49"/>
      <c r="JF265" s="67"/>
      <c r="JG265" s="140"/>
      <c r="JI265" s="33"/>
    </row>
    <row r="266" spans="1:269">
      <c r="A266" s="267">
        <v>44253</v>
      </c>
      <c r="B266" s="74" t="s">
        <v>348</v>
      </c>
      <c r="C266" s="262">
        <f>[1]!i_dq_close(C$2,A266)</f>
        <v>5482.0288</v>
      </c>
      <c r="D266" s="263">
        <v>1.5449999999999999</v>
      </c>
      <c r="E266" s="51">
        <v>1599870.72</v>
      </c>
      <c r="G266" s="49">
        <v>44915</v>
      </c>
      <c r="H266" s="28" t="s">
        <v>1624</v>
      </c>
      <c r="I266" s="140">
        <f>[1]!i_dq_close(I$2,G266)</f>
        <v>0</v>
      </c>
      <c r="J266">
        <v>0.80300000000000005</v>
      </c>
      <c r="EO266" s="49">
        <v>44958</v>
      </c>
      <c r="EP266" s="28" t="s">
        <v>348</v>
      </c>
      <c r="EQ266" s="140">
        <f>[1]!i_dq_close(EQ$2,EO266)</f>
        <v>4556.5766999999996</v>
      </c>
      <c r="ER266">
        <v>1.107</v>
      </c>
      <c r="EU266" s="49">
        <v>44943</v>
      </c>
      <c r="EV266" s="28" t="s">
        <v>1626</v>
      </c>
      <c r="EW266" s="140">
        <f>[1]!i_dq_close(EW$2,EU266)</f>
        <v>4466.5456000000004</v>
      </c>
      <c r="EX266">
        <v>0.98729999999999996</v>
      </c>
      <c r="FA266" s="49">
        <v>44939</v>
      </c>
      <c r="FB266" s="28" t="s">
        <v>1626</v>
      </c>
      <c r="FC266" s="140">
        <f>[1]!i_dq_close(FC$2,FA266)</f>
        <v>4402.0011999999997</v>
      </c>
      <c r="FD266">
        <v>0.875</v>
      </c>
      <c r="FG266" s="49">
        <v>44936</v>
      </c>
      <c r="FH266" s="28" t="s">
        <v>1626</v>
      </c>
      <c r="FI266" s="140">
        <f>[1]!i_dq_close(FI$2,FG266)</f>
        <v>4354.2322999999997</v>
      </c>
      <c r="FJ266">
        <v>0.94420000000000004</v>
      </c>
      <c r="FM266" s="49">
        <v>44932</v>
      </c>
      <c r="FN266" s="28" t="s">
        <v>1626</v>
      </c>
      <c r="FO266" s="140">
        <f>[1]!i_dq_close(FO$2,FM266)</f>
        <v>4318.1531000000004</v>
      </c>
      <c r="FP266">
        <v>1.2503</v>
      </c>
      <c r="FS266" s="49">
        <v>44925</v>
      </c>
      <c r="FT266" s="28" t="s">
        <v>1624</v>
      </c>
      <c r="FU266" s="140">
        <f>[1]!i_dq_close(FU$2,FS266)</f>
        <v>392.65820000000002</v>
      </c>
      <c r="FV266">
        <v>1.2181</v>
      </c>
      <c r="FY266" s="49">
        <v>44890</v>
      </c>
      <c r="FZ266" s="28" t="s">
        <v>1636</v>
      </c>
      <c r="GA266" s="140">
        <f>[1]!i_dq_close(GA$2,FY266)</f>
        <v>4164.7946000000002</v>
      </c>
      <c r="GB266">
        <v>1.4622999999999999</v>
      </c>
      <c r="GE266" s="49">
        <v>44890</v>
      </c>
      <c r="GF266" s="28" t="s">
        <v>1636</v>
      </c>
      <c r="GG266" s="140">
        <f>[1]!i_dq_close(GG$2,GE266)</f>
        <v>2925.1318000000001</v>
      </c>
      <c r="GH266">
        <v>0.92400000000000004</v>
      </c>
      <c r="GK266" s="49">
        <v>44869</v>
      </c>
      <c r="GL266" s="28" t="s">
        <v>1636</v>
      </c>
      <c r="GM266" s="140">
        <f>[1]!i_dq_close(GM$2,GK266)</f>
        <v>4165.8909000000003</v>
      </c>
      <c r="GN266">
        <v>5.0229999999999997</v>
      </c>
      <c r="GQ266" s="49">
        <v>44855</v>
      </c>
      <c r="GR266" s="67" t="s">
        <v>1635</v>
      </c>
      <c r="GS266" s="140">
        <f>[1]!i_dq_close(GS$2,GQ266)</f>
        <v>16211.12</v>
      </c>
      <c r="GT266">
        <v>0.94450000000000001</v>
      </c>
      <c r="GV266"/>
      <c r="GW266" s="49">
        <v>44855</v>
      </c>
      <c r="GX266" s="21" t="s">
        <v>1635</v>
      </c>
      <c r="GY266" s="140">
        <f>[1]!i_dq_close(GY$2,GW266)</f>
        <v>4114.6516000000001</v>
      </c>
      <c r="GZ266">
        <v>2.4493999999999998</v>
      </c>
      <c r="HC266" s="49">
        <v>44846</v>
      </c>
      <c r="HD266" s="21" t="s">
        <v>1635</v>
      </c>
      <c r="HE266" s="140">
        <f>[1]!i_dq_close(HE$2,HC266)</f>
        <v>4124.1724000000004</v>
      </c>
      <c r="HF266">
        <v>5.21</v>
      </c>
      <c r="HI266" s="49">
        <v>44812</v>
      </c>
      <c r="HJ266" s="141" t="s">
        <v>1634</v>
      </c>
      <c r="HK266" s="140">
        <f>[1]!i_dq_close(HK$2,HI266)</f>
        <v>18854.62</v>
      </c>
      <c r="HL266">
        <v>0.97699999999999998</v>
      </c>
      <c r="HO266" s="49">
        <v>44762</v>
      </c>
      <c r="HP266" s="67" t="s">
        <v>639</v>
      </c>
      <c r="HQ266" s="140">
        <f>[1]!i_dq_close(HQ$2,HO266)</f>
        <v>4636.8489</v>
      </c>
      <c r="HR266">
        <v>1.3689</v>
      </c>
      <c r="HS266" s="33"/>
      <c r="HU266" s="49"/>
      <c r="HV266" s="67"/>
      <c r="HW266" s="140"/>
      <c r="HY266" s="33"/>
      <c r="IA266" s="49"/>
      <c r="IB266" s="67"/>
      <c r="IC266" s="140"/>
      <c r="IE266" s="33"/>
      <c r="IG266" s="49"/>
      <c r="IH266" s="67"/>
      <c r="II266" s="140"/>
      <c r="IK266" s="33"/>
      <c r="IM266" s="49"/>
      <c r="IN266" s="67"/>
      <c r="IO266" s="140"/>
      <c r="IQ266" s="33"/>
      <c r="IS266" s="49"/>
      <c r="IT266" s="67"/>
      <c r="IU266" s="140"/>
      <c r="IW266" s="33"/>
      <c r="IY266" s="49"/>
      <c r="IZ266" s="67"/>
      <c r="JA266" s="140"/>
      <c r="JC266" s="33"/>
      <c r="JE266" s="49"/>
      <c r="JF266" s="67"/>
      <c r="JG266" s="140"/>
      <c r="JI266" s="33"/>
    </row>
    <row r="267" spans="1:269">
      <c r="A267" s="267">
        <v>44256</v>
      </c>
      <c r="B267" s="74" t="s">
        <v>350</v>
      </c>
      <c r="C267" s="262">
        <f>[1]!i_dq_close(C$2,A267)</f>
        <v>5571.2525999999998</v>
      </c>
      <c r="D267" s="263">
        <v>1.569</v>
      </c>
      <c r="E267" s="51">
        <v>1599870.72</v>
      </c>
      <c r="G267" s="49">
        <v>44916</v>
      </c>
      <c r="H267" s="28" t="s">
        <v>1624</v>
      </c>
      <c r="I267" s="140">
        <f>[1]!i_dq_close(I$2,G267)</f>
        <v>0</v>
      </c>
      <c r="J267">
        <v>0.80300000000000005</v>
      </c>
      <c r="EO267" s="49">
        <v>44959</v>
      </c>
      <c r="EP267" s="28" t="s">
        <v>1632</v>
      </c>
      <c r="EQ267" s="140">
        <f>[1]!i_dq_close(EQ$2,EO267)</f>
        <v>4545.3834999999999</v>
      </c>
      <c r="ER267">
        <v>1.1040000000000001</v>
      </c>
      <c r="EU267" s="49">
        <v>44944</v>
      </c>
      <c r="EV267" s="28" t="s">
        <v>1626</v>
      </c>
      <c r="EW267" s="140">
        <f>[1]!i_dq_close(EW$2,EU267)</f>
        <v>4464.3689999999997</v>
      </c>
      <c r="EX267">
        <v>0.99029999999999996</v>
      </c>
      <c r="FA267" s="49">
        <v>44942</v>
      </c>
      <c r="FB267" s="28" t="s">
        <v>1626</v>
      </c>
      <c r="FC267" s="140">
        <f>[1]!i_dq_close(FC$2,FA267)</f>
        <v>4465.9520000000002</v>
      </c>
      <c r="FD267">
        <v>0.876</v>
      </c>
      <c r="FG267" s="49">
        <v>44937</v>
      </c>
      <c r="FH267" s="28" t="s">
        <v>1626</v>
      </c>
      <c r="FI267" s="140">
        <f>[1]!i_dq_close(FI$2,FG267)</f>
        <v>4341.9845999999998</v>
      </c>
      <c r="FJ267">
        <v>0.94130000000000003</v>
      </c>
      <c r="FM267" s="49">
        <v>44935</v>
      </c>
      <c r="FN267" s="28" t="s">
        <v>1626</v>
      </c>
      <c r="FO267" s="140">
        <f>[1]!i_dq_close(FO$2,FM267)</f>
        <v>4349.1992</v>
      </c>
      <c r="FP267">
        <v>1.2459</v>
      </c>
      <c r="FS267" s="49">
        <v>44929</v>
      </c>
      <c r="FT267" s="28" t="s">
        <v>1626</v>
      </c>
      <c r="FU267" s="140">
        <f>[1]!i_dq_close(FU$2,FS267)</f>
        <v>394.59899999999999</v>
      </c>
      <c r="FV267">
        <v>1.2304999999999999</v>
      </c>
      <c r="FY267" s="49">
        <v>44893</v>
      </c>
      <c r="FZ267" s="28" t="s">
        <v>1636</v>
      </c>
      <c r="GA267" s="140">
        <f>[1]!i_dq_close(GA$2,FY267)</f>
        <v>4124.2883000000002</v>
      </c>
      <c r="GB267">
        <v>1.4561999999999999</v>
      </c>
      <c r="GE267" s="49">
        <v>44893</v>
      </c>
      <c r="GF267" s="28" t="s">
        <v>1636</v>
      </c>
      <c r="GG267" s="140">
        <f>[1]!i_dq_close(GG$2,GE267)</f>
        <v>2913.2469000000001</v>
      </c>
      <c r="GH267">
        <v>0.92390000000000005</v>
      </c>
      <c r="GK267" s="49">
        <v>44872</v>
      </c>
      <c r="GL267" s="28" t="s">
        <v>1636</v>
      </c>
      <c r="GM267" s="140">
        <f>[1]!i_dq_close(GM$2,GK267)</f>
        <v>4173.9336999999996</v>
      </c>
      <c r="GN267">
        <v>5.0279999999999996</v>
      </c>
      <c r="GQ267" s="49">
        <v>44858</v>
      </c>
      <c r="GR267" s="67" t="s">
        <v>1635</v>
      </c>
      <c r="GS267" s="140">
        <f>[1]!i_dq_close(GS$2,GQ267)</f>
        <v>15180.69</v>
      </c>
      <c r="GT267">
        <v>0.89839999999999998</v>
      </c>
      <c r="GV267"/>
      <c r="GW267" s="49">
        <v>44858</v>
      </c>
      <c r="GX267" s="21" t="s">
        <v>1635</v>
      </c>
      <c r="GY267" s="140">
        <f>[1]!i_dq_close(GY$2,GW267)</f>
        <v>4014.5981000000002</v>
      </c>
      <c r="GZ267">
        <v>2.4548000000000001</v>
      </c>
      <c r="HC267" s="49">
        <v>44847</v>
      </c>
      <c r="HD267" s="21" t="s">
        <v>1635</v>
      </c>
      <c r="HE267" s="140">
        <f>[1]!i_dq_close(HE$2,HC267)</f>
        <v>4100.1144000000004</v>
      </c>
      <c r="HF267">
        <v>5.2389999999999999</v>
      </c>
      <c r="HI267" s="49">
        <v>44813</v>
      </c>
      <c r="HJ267" s="141" t="s">
        <v>1634</v>
      </c>
      <c r="HK267" s="140">
        <f>[1]!i_dq_close(HK$2,HI267)</f>
        <v>19362.25</v>
      </c>
      <c r="HL267">
        <v>0.995</v>
      </c>
      <c r="HO267" s="49">
        <v>44763</v>
      </c>
      <c r="HP267" s="67" t="s">
        <v>639</v>
      </c>
      <c r="HQ267" s="140">
        <f>[1]!i_dq_close(HQ$2,HO267)</f>
        <v>4586.6541999999999</v>
      </c>
      <c r="HR267">
        <v>1.3653</v>
      </c>
      <c r="HS267" s="33"/>
      <c r="HU267" s="49"/>
      <c r="HV267" s="67"/>
      <c r="HW267" s="140"/>
      <c r="HY267" s="33"/>
      <c r="IA267" s="49"/>
      <c r="IB267" s="67"/>
      <c r="IC267" s="140"/>
      <c r="IE267" s="33"/>
      <c r="IG267" s="49"/>
      <c r="IH267" s="67"/>
      <c r="II267" s="140"/>
      <c r="IK267" s="33"/>
      <c r="IM267" s="49"/>
      <c r="IN267" s="67"/>
      <c r="IO267" s="140"/>
      <c r="IQ267" s="33"/>
      <c r="IS267" s="49"/>
      <c r="IT267" s="67"/>
      <c r="IU267" s="140"/>
      <c r="IW267" s="33"/>
      <c r="IY267" s="49"/>
      <c r="IZ267" s="67"/>
      <c r="JA267" s="140"/>
      <c r="JC267" s="33"/>
      <c r="JE267" s="49"/>
      <c r="JF267" s="67"/>
      <c r="JG267" s="140"/>
      <c r="JI267" s="33"/>
    </row>
    <row r="268" spans="1:269">
      <c r="A268" s="267">
        <v>44257</v>
      </c>
      <c r="B268" s="74" t="s">
        <v>350</v>
      </c>
      <c r="C268" s="262">
        <f>[1]!i_dq_close(C$2,A268)</f>
        <v>5505.3908000000001</v>
      </c>
      <c r="D268" s="263">
        <v>1.5589999999999999</v>
      </c>
      <c r="E268" s="51">
        <v>1599870.72</v>
      </c>
      <c r="G268" s="49">
        <v>44917</v>
      </c>
      <c r="H268" s="28" t="s">
        <v>1624</v>
      </c>
      <c r="I268" s="140">
        <f>[1]!i_dq_close(I$2,G268)</f>
        <v>0</v>
      </c>
      <c r="J268">
        <v>0.80300000000000005</v>
      </c>
      <c r="EO268" s="49">
        <v>44960</v>
      </c>
      <c r="EP268" s="28" t="s">
        <v>1632</v>
      </c>
      <c r="EQ268" s="140">
        <f>[1]!i_dq_close(EQ$2,EO268)</f>
        <v>4508.5767999999998</v>
      </c>
      <c r="ER268">
        <v>1.1000000000000001</v>
      </c>
      <c r="EU268" s="49">
        <v>44945</v>
      </c>
      <c r="EV268" s="28" t="s">
        <v>1626</v>
      </c>
      <c r="EW268" s="140">
        <f>[1]!i_dq_close(EW$2,EU268)</f>
        <v>4494.8031000000001</v>
      </c>
      <c r="EX268">
        <v>0.98319999999999996</v>
      </c>
      <c r="FA268" s="49">
        <v>44943</v>
      </c>
      <c r="FB268" s="28" t="s">
        <v>1626</v>
      </c>
      <c r="FC268" s="140">
        <f>[1]!i_dq_close(FC$2,FA268)</f>
        <v>4466.5456000000004</v>
      </c>
      <c r="FD268">
        <v>0.876</v>
      </c>
      <c r="FG268" s="49">
        <v>44938</v>
      </c>
      <c r="FH268" s="28" t="s">
        <v>1626</v>
      </c>
      <c r="FI268" s="140">
        <f>[1]!i_dq_close(FI$2,FG268)</f>
        <v>4348.5348999999997</v>
      </c>
      <c r="FJ268">
        <v>0.93669999999999998</v>
      </c>
      <c r="FM268" s="49">
        <v>44936</v>
      </c>
      <c r="FN268" s="28" t="s">
        <v>1626</v>
      </c>
      <c r="FO268" s="140">
        <f>[1]!i_dq_close(FO$2,FM268)</f>
        <v>4354.2322999999997</v>
      </c>
      <c r="FP268">
        <v>1.2452000000000001</v>
      </c>
      <c r="FS268" s="49">
        <v>44930</v>
      </c>
      <c r="FT268" s="28" t="s">
        <v>1626</v>
      </c>
      <c r="FU268" s="140">
        <f>[1]!i_dq_close(FU$2,FS268)</f>
        <v>396.12729999999999</v>
      </c>
      <c r="FV268">
        <v>1.2303999999999999</v>
      </c>
      <c r="FY268" s="49">
        <v>44894</v>
      </c>
      <c r="FZ268" s="28" t="s">
        <v>1636</v>
      </c>
      <c r="GA268" s="140">
        <f>[1]!i_dq_close(GA$2,FY268)</f>
        <v>4237.5962</v>
      </c>
      <c r="GB268">
        <v>1.4599</v>
      </c>
      <c r="GE268" s="49">
        <v>44894</v>
      </c>
      <c r="GF268" s="28" t="s">
        <v>1636</v>
      </c>
      <c r="GG268" s="140">
        <f>[1]!i_dq_close(GG$2,GE268)</f>
        <v>2935.3548000000001</v>
      </c>
      <c r="GH268">
        <v>0.93500000000000005</v>
      </c>
      <c r="GK268" s="49">
        <v>44873</v>
      </c>
      <c r="GL268" s="28" t="s">
        <v>1636</v>
      </c>
      <c r="GM268" s="140">
        <f>[1]!i_dq_close(GM$2,GK268)</f>
        <v>4151.4648999999999</v>
      </c>
      <c r="GN268">
        <v>5.0140000000000002</v>
      </c>
      <c r="GQ268" s="49">
        <v>44859</v>
      </c>
      <c r="GR268" s="67" t="s">
        <v>1635</v>
      </c>
      <c r="GS268" s="140">
        <f>[1]!i_dq_close(GS$2,GQ268)</f>
        <v>15165.59</v>
      </c>
      <c r="GT268">
        <v>0.89319999999999999</v>
      </c>
      <c r="GV268"/>
      <c r="GW268" s="49">
        <v>44859</v>
      </c>
      <c r="GX268" s="21" t="s">
        <v>1635</v>
      </c>
      <c r="GY268" s="140">
        <f>[1]!i_dq_close(GY$2,GW268)</f>
        <v>4004.9411</v>
      </c>
      <c r="GZ268">
        <v>2.4375</v>
      </c>
      <c r="HC268" s="49">
        <v>44848</v>
      </c>
      <c r="HD268" s="21" t="s">
        <v>1635</v>
      </c>
      <c r="HE268" s="140">
        <f>[1]!i_dq_close(HE$2,HC268)</f>
        <v>4198.8639999999996</v>
      </c>
      <c r="HF268">
        <v>5.3330000000000002</v>
      </c>
      <c r="HI268" s="49">
        <v>44817</v>
      </c>
      <c r="HJ268" s="141" t="s">
        <v>1634</v>
      </c>
      <c r="HK268" s="140">
        <f>[1]!i_dq_close(HK$2,HI268)</f>
        <v>19326.86</v>
      </c>
      <c r="HL268">
        <v>0.99299999999999999</v>
      </c>
      <c r="HO268" s="49">
        <v>44764</v>
      </c>
      <c r="HP268" s="67" t="s">
        <v>639</v>
      </c>
      <c r="HQ268" s="140">
        <f>[1]!i_dq_close(HQ$2,HO268)</f>
        <v>4578.09</v>
      </c>
      <c r="HR268">
        <v>1.3543000000000001</v>
      </c>
      <c r="HS268" s="33"/>
      <c r="HU268" s="49"/>
      <c r="HV268" s="67"/>
      <c r="HW268" s="140"/>
      <c r="HY268" s="33"/>
      <c r="IA268" s="49"/>
      <c r="IB268" s="67"/>
      <c r="IC268" s="140"/>
      <c r="IE268" s="33"/>
      <c r="IG268" s="49"/>
      <c r="IH268" s="67"/>
      <c r="II268" s="140"/>
      <c r="IK268" s="33"/>
      <c r="IM268" s="49"/>
      <c r="IN268" s="67"/>
      <c r="IO268" s="140"/>
      <c r="IQ268" s="33"/>
      <c r="IS268" s="49"/>
      <c r="IT268" s="67"/>
      <c r="IU268" s="140"/>
      <c r="IW268" s="33"/>
      <c r="IY268" s="49"/>
      <c r="IZ268" s="67"/>
      <c r="JA268" s="140"/>
      <c r="JC268" s="33"/>
      <c r="JE268" s="49"/>
      <c r="JF268" s="67"/>
      <c r="JG268" s="140"/>
      <c r="JI268" s="33"/>
    </row>
    <row r="269" spans="1:269">
      <c r="A269" s="267">
        <v>44258</v>
      </c>
      <c r="B269" s="74" t="s">
        <v>350</v>
      </c>
      <c r="C269" s="262">
        <f>[1]!i_dq_close(C$2,A269)</f>
        <v>5604.9192999999996</v>
      </c>
      <c r="D269" s="263">
        <v>1.3</v>
      </c>
      <c r="E269" s="51">
        <v>1599870.72</v>
      </c>
      <c r="G269" s="49">
        <v>44918</v>
      </c>
      <c r="H269" s="28" t="s">
        <v>1624</v>
      </c>
      <c r="I269" s="140">
        <f>[1]!i_dq_close(I$2,G269)</f>
        <v>0</v>
      </c>
      <c r="J269">
        <v>0.80300000000000005</v>
      </c>
      <c r="EO269" s="49">
        <v>44963</v>
      </c>
      <c r="EP269" s="28" t="s">
        <v>1632</v>
      </c>
      <c r="EQ269" s="140">
        <f>[1]!i_dq_close(EQ$2,EO269)</f>
        <v>4456.7232000000004</v>
      </c>
      <c r="ER269">
        <v>1.109</v>
      </c>
      <c r="EU269" s="49">
        <v>44946</v>
      </c>
      <c r="EV269" s="28" t="s">
        <v>1626</v>
      </c>
      <c r="EW269" s="140">
        <f>[1]!i_dq_close(EW$2,EU269)</f>
        <v>4524.0456999999997</v>
      </c>
      <c r="EX269">
        <v>1.0024999999999999</v>
      </c>
      <c r="FA269" s="49">
        <v>44944</v>
      </c>
      <c r="FB269" s="28" t="s">
        <v>1626</v>
      </c>
      <c r="FC269" s="140">
        <f>[1]!i_dq_close(FC$2,FA269)</f>
        <v>4464.3689999999997</v>
      </c>
      <c r="FD269">
        <v>0.877</v>
      </c>
      <c r="FG269" s="49">
        <v>44939</v>
      </c>
      <c r="FH269" s="28" t="s">
        <v>1626</v>
      </c>
      <c r="FI269" s="140">
        <f>[1]!i_dq_close(FI$2,FG269)</f>
        <v>4402.0011999999997</v>
      </c>
      <c r="FJ269">
        <v>0.94179999999999997</v>
      </c>
      <c r="FM269" s="49">
        <v>44937</v>
      </c>
      <c r="FN269" s="28" t="s">
        <v>1626</v>
      </c>
      <c r="FO269" s="140">
        <f>[1]!i_dq_close(FO$2,FM269)</f>
        <v>4341.9845999999998</v>
      </c>
      <c r="FP269">
        <v>1.2241</v>
      </c>
      <c r="FS269" s="49">
        <v>44931</v>
      </c>
      <c r="FT269" s="28" t="s">
        <v>1626</v>
      </c>
      <c r="FU269" s="140">
        <f>[1]!i_dq_close(FU$2,FS269)</f>
        <v>399.4735</v>
      </c>
      <c r="FV269">
        <v>1.2435</v>
      </c>
      <c r="FY269" s="49">
        <v>44895</v>
      </c>
      <c r="FZ269" s="28" t="s">
        <v>1636</v>
      </c>
      <c r="GA269" s="140">
        <f>[1]!i_dq_close(GA$2,FY269)</f>
        <v>4239.9952000000003</v>
      </c>
      <c r="GB269">
        <v>1.4585999999999999</v>
      </c>
      <c r="GE269" s="49">
        <v>44895</v>
      </c>
      <c r="GF269" s="28" t="s">
        <v>1636</v>
      </c>
      <c r="GG269" s="140">
        <f>[1]!i_dq_close(GG$2,GE269)</f>
        <v>2936.6069000000002</v>
      </c>
      <c r="GH269">
        <v>0.93730000000000002</v>
      </c>
      <c r="GK269" s="49">
        <v>44874</v>
      </c>
      <c r="GL269" s="28" t="s">
        <v>1636</v>
      </c>
      <c r="GM269" s="140">
        <f>[1]!i_dq_close(GM$2,GK269)</f>
        <v>4120.4669999999996</v>
      </c>
      <c r="GN269">
        <v>4.9790000000000001</v>
      </c>
      <c r="GQ269" s="49">
        <v>44860</v>
      </c>
      <c r="GR269" s="67" t="s">
        <v>1635</v>
      </c>
      <c r="GS269" s="140">
        <f>[1]!i_dq_close(GS$2,GQ269)</f>
        <v>15317.67</v>
      </c>
      <c r="GT269">
        <v>0.90169999999999995</v>
      </c>
      <c r="GV269"/>
      <c r="GW269" s="49">
        <v>44860</v>
      </c>
      <c r="GX269" s="21" t="s">
        <v>1635</v>
      </c>
      <c r="GY269" s="140">
        <f>[1]!i_dq_close(GY$2,GW269)</f>
        <v>4047.0933</v>
      </c>
      <c r="GZ269">
        <v>2.4782999999999999</v>
      </c>
      <c r="HC269" s="49">
        <v>44851</v>
      </c>
      <c r="HD269" s="21" t="s">
        <v>1635</v>
      </c>
      <c r="HE269" s="140">
        <f>[1]!i_dq_close(HE$2,HC269)</f>
        <v>4209.5830999999998</v>
      </c>
      <c r="HF269">
        <v>5.3949999999999996</v>
      </c>
      <c r="HI269" s="49">
        <v>44818</v>
      </c>
      <c r="HJ269" s="141" t="s">
        <v>1634</v>
      </c>
      <c r="HK269" s="140">
        <f>[1]!i_dq_close(HK$2,HI269)</f>
        <v>18847.099999999999</v>
      </c>
      <c r="HL269">
        <v>0.995</v>
      </c>
      <c r="HO269" s="49">
        <v>44767</v>
      </c>
      <c r="HP269" s="67" t="s">
        <v>639</v>
      </c>
      <c r="HQ269" s="140">
        <f>[1]!i_dq_close(HQ$2,HO269)</f>
        <v>4546.8293000000003</v>
      </c>
      <c r="HR269">
        <v>1.3540000000000001</v>
      </c>
      <c r="HS269" s="33"/>
      <c r="HU269" s="49"/>
      <c r="HV269" s="67"/>
      <c r="HW269" s="140"/>
      <c r="HY269" s="33"/>
      <c r="IA269" s="49"/>
      <c r="IB269" s="67"/>
      <c r="IC269" s="140"/>
      <c r="IE269" s="33"/>
      <c r="IG269" s="49"/>
      <c r="IH269" s="67"/>
      <c r="II269" s="140"/>
      <c r="IK269" s="33"/>
      <c r="IM269" s="49"/>
      <c r="IN269" s="67"/>
      <c r="IO269" s="140"/>
      <c r="IQ269" s="33"/>
      <c r="IS269" s="49"/>
      <c r="IT269" s="67"/>
      <c r="IU269" s="140"/>
      <c r="IW269" s="33"/>
      <c r="IY269" s="49"/>
      <c r="IZ269" s="67"/>
      <c r="JA269" s="140"/>
      <c r="JC269" s="33"/>
      <c r="JE269" s="49"/>
      <c r="JF269" s="67"/>
      <c r="JG269" s="140"/>
      <c r="JI269" s="33"/>
    </row>
    <row r="270" spans="1:269">
      <c r="A270" s="267">
        <v>44259</v>
      </c>
      <c r="B270" s="74" t="s">
        <v>350</v>
      </c>
      <c r="C270" s="262">
        <f>[1]!i_dq_close(C$2,A270)</f>
        <v>5444.2092000000002</v>
      </c>
      <c r="D270" s="263">
        <v>1.538</v>
      </c>
      <c r="E270" s="51">
        <v>1599870.72</v>
      </c>
      <c r="G270" s="49">
        <v>44921</v>
      </c>
      <c r="H270" s="28" t="s">
        <v>1624</v>
      </c>
      <c r="I270" s="140">
        <f>[1]!i_dq_close(I$2,G270)</f>
        <v>0</v>
      </c>
      <c r="J270">
        <v>0.80300000000000005</v>
      </c>
      <c r="EO270" s="49">
        <v>44964</v>
      </c>
      <c r="EP270" s="28" t="s">
        <v>1632</v>
      </c>
      <c r="EQ270" s="140">
        <f>[1]!i_dq_close(EQ$2,EO270)</f>
        <v>4465.3935000000001</v>
      </c>
      <c r="ER270">
        <v>1.109</v>
      </c>
      <c r="EU270" s="49">
        <v>44956</v>
      </c>
      <c r="EV270" s="28" t="s">
        <v>1626</v>
      </c>
      <c r="EW270" s="140">
        <f>[1]!i_dq_close(EW$2,EU270)</f>
        <v>4545.9003000000002</v>
      </c>
      <c r="EX270">
        <v>1.0048999999999999</v>
      </c>
      <c r="FA270" s="49">
        <v>44945</v>
      </c>
      <c r="FB270" s="28" t="s">
        <v>1626</v>
      </c>
      <c r="FC270" s="140">
        <f>[1]!i_dq_close(FC$2,FA270)</f>
        <v>4494.8031000000001</v>
      </c>
      <c r="FD270">
        <v>0.88100000000000001</v>
      </c>
      <c r="FG270" s="49">
        <v>44942</v>
      </c>
      <c r="FH270" s="28" t="s">
        <v>1626</v>
      </c>
      <c r="FI270" s="140">
        <f>[1]!i_dq_close(FI$2,FG270)</f>
        <v>4465.9520000000002</v>
      </c>
      <c r="FJ270">
        <v>0.94530000000000003</v>
      </c>
      <c r="FM270" s="49">
        <v>44938</v>
      </c>
      <c r="FN270" s="28" t="s">
        <v>1626</v>
      </c>
      <c r="FO270" s="140">
        <f>[1]!i_dq_close(FO$2,FM270)</f>
        <v>4348.5348999999997</v>
      </c>
      <c r="FP270">
        <v>1.2182999999999999</v>
      </c>
      <c r="FS270" s="49">
        <v>44932</v>
      </c>
      <c r="FT270" s="28" t="s">
        <v>1626</v>
      </c>
      <c r="FU270" s="140">
        <f>[1]!i_dq_close(FU$2,FS270)</f>
        <v>400.96269999999998</v>
      </c>
      <c r="FV270">
        <v>1.2466999999999999</v>
      </c>
      <c r="FY270" s="49">
        <v>44896</v>
      </c>
      <c r="FZ270" s="28" t="s">
        <v>360</v>
      </c>
      <c r="GA270" s="140">
        <f>[1]!i_dq_close(GA$2,FY270)</f>
        <v>4279.3801999999996</v>
      </c>
      <c r="GB270">
        <v>1.4621</v>
      </c>
      <c r="GE270" s="49">
        <v>44896</v>
      </c>
      <c r="GF270" s="28" t="s">
        <v>360</v>
      </c>
      <c r="GG270" s="140">
        <f>[1]!i_dq_close(GG$2,GE270)</f>
        <v>2947.8191999999999</v>
      </c>
      <c r="GH270">
        <v>0.94310000000000005</v>
      </c>
      <c r="GK270" s="49">
        <v>44875</v>
      </c>
      <c r="GL270" s="28" t="s">
        <v>1636</v>
      </c>
      <c r="GM270" s="140">
        <f>[1]!i_dq_close(GM$2,GK270)</f>
        <v>4091.6007</v>
      </c>
      <c r="GN270">
        <v>4.9480000000000004</v>
      </c>
      <c r="GQ270" s="49">
        <v>44861</v>
      </c>
      <c r="GR270" s="67" t="s">
        <v>1635</v>
      </c>
      <c r="GS270" s="140">
        <f>[1]!i_dq_close(GS$2,GQ270)</f>
        <v>15427.94</v>
      </c>
      <c r="GT270">
        <v>0.8972</v>
      </c>
      <c r="GV270"/>
      <c r="GW270" s="49">
        <v>44861</v>
      </c>
      <c r="GX270" s="21" t="s">
        <v>1635</v>
      </c>
      <c r="GY270" s="140">
        <f>[1]!i_dq_close(GY$2,GW270)</f>
        <v>4024.5419999999999</v>
      </c>
      <c r="GZ270">
        <v>2.4647999999999999</v>
      </c>
      <c r="HC270" s="49">
        <v>44852</v>
      </c>
      <c r="HD270" s="21" t="s">
        <v>1635</v>
      </c>
      <c r="HE270" s="140">
        <f>[1]!i_dq_close(HE$2,HC270)</f>
        <v>4206.5086000000001</v>
      </c>
      <c r="HF270">
        <v>5.3760000000000003</v>
      </c>
      <c r="HI270" s="49">
        <v>44819</v>
      </c>
      <c r="HJ270" s="141" t="s">
        <v>1634</v>
      </c>
      <c r="HK270" s="140">
        <f>[1]!i_dq_close(HK$2,HI270)</f>
        <v>18930.38</v>
      </c>
      <c r="HL270">
        <v>0.99399999999999999</v>
      </c>
      <c r="HO270" s="49">
        <v>44768</v>
      </c>
      <c r="HP270" s="67" t="s">
        <v>639</v>
      </c>
      <c r="HQ270" s="140">
        <f>[1]!i_dq_close(HQ$2,HO270)</f>
        <v>4587.6873999999998</v>
      </c>
      <c r="HR270">
        <v>1.3579000000000001</v>
      </c>
      <c r="HS270" s="33"/>
      <c r="HU270" s="49"/>
      <c r="HV270" s="67"/>
      <c r="HW270" s="140"/>
      <c r="HY270" s="33"/>
      <c r="IA270" s="49"/>
      <c r="IB270" s="67"/>
      <c r="IC270" s="140"/>
      <c r="IE270" s="33"/>
      <c r="IG270" s="49"/>
      <c r="IH270" s="67"/>
      <c r="II270" s="140"/>
      <c r="IK270" s="33"/>
      <c r="IM270" s="49"/>
      <c r="IN270" s="67"/>
      <c r="IO270" s="140"/>
      <c r="IQ270" s="33"/>
      <c r="IS270" s="49"/>
      <c r="IT270" s="67"/>
      <c r="IU270" s="140"/>
      <c r="IW270" s="33"/>
      <c r="IY270" s="49"/>
      <c r="IZ270" s="67"/>
      <c r="JA270" s="140"/>
      <c r="JC270" s="33"/>
      <c r="JE270" s="49"/>
      <c r="JF270" s="67"/>
      <c r="JG270" s="140"/>
      <c r="JI270" s="33"/>
    </row>
    <row r="271" spans="1:269">
      <c r="A271" s="267">
        <v>44260</v>
      </c>
      <c r="B271" s="74" t="s">
        <v>350</v>
      </c>
      <c r="C271" s="262">
        <f>[1]!i_dq_close(C$2,A271)</f>
        <v>5430.1349</v>
      </c>
      <c r="D271" s="263">
        <v>1.5429999999999999</v>
      </c>
      <c r="E271" s="51">
        <v>1599870.72</v>
      </c>
      <c r="G271" s="49">
        <v>44922</v>
      </c>
      <c r="H271" s="28" t="s">
        <v>1624</v>
      </c>
      <c r="I271" s="140">
        <f>[1]!i_dq_close(I$2,G271)</f>
        <v>0</v>
      </c>
      <c r="J271">
        <v>0.80300000000000005</v>
      </c>
      <c r="EO271" s="49">
        <v>44965</v>
      </c>
      <c r="EP271" s="28" t="s">
        <v>1632</v>
      </c>
      <c r="EQ271" s="140">
        <f>[1]!i_dq_close(EQ$2,EO271)</f>
        <v>4441.8236999999999</v>
      </c>
      <c r="ER271">
        <v>1.1200000000000001</v>
      </c>
      <c r="EU271" s="49">
        <v>44957</v>
      </c>
      <c r="EV271" s="28" t="s">
        <v>1626</v>
      </c>
      <c r="EW271" s="140">
        <f>[1]!i_dq_close(EW$2,EU271)</f>
        <v>4510.9566999999997</v>
      </c>
      <c r="EX271">
        <v>1.004</v>
      </c>
      <c r="FA271" s="49">
        <v>44946</v>
      </c>
      <c r="FB271" s="28" t="s">
        <v>1626</v>
      </c>
      <c r="FC271" s="140">
        <f>[1]!i_dq_close(FC$2,FA271)</f>
        <v>4524.0456999999997</v>
      </c>
      <c r="FD271">
        <v>0.88800000000000001</v>
      </c>
      <c r="FG271" s="49">
        <v>44943</v>
      </c>
      <c r="FH271" s="28" t="s">
        <v>1626</v>
      </c>
      <c r="FI271" s="140">
        <f>[1]!i_dq_close(FI$2,FG271)</f>
        <v>4466.5456000000004</v>
      </c>
      <c r="FJ271">
        <v>0.94569999999999999</v>
      </c>
      <c r="FM271" s="49">
        <v>44939</v>
      </c>
      <c r="FN271" s="28" t="s">
        <v>1626</v>
      </c>
      <c r="FO271" s="140">
        <f>[1]!i_dq_close(FO$2,FM271)</f>
        <v>4402.0011999999997</v>
      </c>
      <c r="FP271">
        <v>1.2138</v>
      </c>
      <c r="FS271" s="49">
        <v>44935</v>
      </c>
      <c r="FT271" s="28" t="s">
        <v>1626</v>
      </c>
      <c r="FU271" s="140">
        <f>[1]!i_dq_close(FU$2,FS271)</f>
        <v>401.88220000000001</v>
      </c>
      <c r="FV271">
        <v>1.2524</v>
      </c>
      <c r="FY271" s="49">
        <v>44897</v>
      </c>
      <c r="FZ271" s="28" t="s">
        <v>1627</v>
      </c>
      <c r="GA271" s="140">
        <f>[1]!i_dq_close(GA$2,FY271)</f>
        <v>4256.7224999999999</v>
      </c>
      <c r="GB271">
        <v>1.4661</v>
      </c>
      <c r="GE271" s="49">
        <v>44897</v>
      </c>
      <c r="GF271" s="28" t="s">
        <v>1627</v>
      </c>
      <c r="GG271" s="140">
        <f>[1]!i_dq_close(GG$2,GE271)</f>
        <v>2943.4531999999999</v>
      </c>
      <c r="GH271">
        <v>0.94879999999999998</v>
      </c>
      <c r="GK271" s="49">
        <v>44876</v>
      </c>
      <c r="GL271" s="28" t="s">
        <v>1636</v>
      </c>
      <c r="GM271" s="140">
        <f>[1]!i_dq_close(GM$2,GK271)</f>
        <v>4184.1625999999997</v>
      </c>
      <c r="GN271">
        <v>5.0490000000000004</v>
      </c>
      <c r="GQ271" s="49">
        <v>44862</v>
      </c>
      <c r="GR271" s="67" t="s">
        <v>1635</v>
      </c>
      <c r="GS271" s="140">
        <f>[1]!i_dq_close(GS$2,GQ271)</f>
        <v>14863.06</v>
      </c>
      <c r="GT271">
        <v>0.87319999999999998</v>
      </c>
      <c r="GV271"/>
      <c r="GW271" s="49">
        <v>44862</v>
      </c>
      <c r="GX271" s="21" t="s">
        <v>1635</v>
      </c>
      <c r="GY271" s="140">
        <f>[1]!i_dq_close(GY$2,GW271)</f>
        <v>3918.9967999999999</v>
      </c>
      <c r="GZ271">
        <v>2.4498000000000002</v>
      </c>
      <c r="HC271" s="49">
        <v>44853</v>
      </c>
      <c r="HD271" s="21" t="s">
        <v>1635</v>
      </c>
      <c r="HE271" s="140">
        <f>[1]!i_dq_close(HE$2,HC271)</f>
        <v>4144.9251000000004</v>
      </c>
      <c r="HF271">
        <v>5.3419999999999996</v>
      </c>
      <c r="HI271" s="49">
        <v>44820</v>
      </c>
      <c r="HJ271" s="141" t="s">
        <v>1634</v>
      </c>
      <c r="HK271" s="140">
        <f>[1]!i_dq_close(HK$2,HI271)</f>
        <v>18761.689999999999</v>
      </c>
      <c r="HL271">
        <v>0.97299999999999998</v>
      </c>
      <c r="HO271" s="49">
        <v>44769</v>
      </c>
      <c r="HP271" s="67" t="s">
        <v>639</v>
      </c>
      <c r="HQ271" s="140">
        <f>[1]!i_dq_close(HQ$2,HO271)</f>
        <v>4574.9247999999998</v>
      </c>
      <c r="HR271">
        <v>1.3595999999999999</v>
      </c>
      <c r="HS271" s="33"/>
      <c r="HU271" s="49"/>
      <c r="HV271" s="67"/>
      <c r="HW271" s="140"/>
      <c r="HY271" s="33"/>
      <c r="IA271" s="49"/>
      <c r="IB271" s="67"/>
      <c r="IC271" s="140"/>
      <c r="IE271" s="33"/>
      <c r="IG271" s="49"/>
      <c r="IH271" s="67"/>
      <c r="II271" s="140"/>
      <c r="IK271" s="33"/>
      <c r="IM271" s="49"/>
      <c r="IN271" s="67"/>
      <c r="IO271" s="140"/>
      <c r="IQ271" s="33"/>
      <c r="IS271" s="49"/>
      <c r="IT271" s="67"/>
      <c r="IU271" s="140"/>
      <c r="IW271" s="33"/>
      <c r="IY271" s="49"/>
      <c r="IZ271" s="67"/>
      <c r="JA271" s="140"/>
      <c r="JC271" s="33"/>
      <c r="JE271" s="49"/>
      <c r="JF271" s="67"/>
      <c r="JG271" s="140"/>
      <c r="JI271" s="33"/>
    </row>
    <row r="272" spans="1:269">
      <c r="A272" s="267">
        <v>44263</v>
      </c>
      <c r="B272" s="74" t="s">
        <v>350</v>
      </c>
      <c r="C272" s="262">
        <f>[1]!i_dq_close(C$2,A272)</f>
        <v>5255.7906999999996</v>
      </c>
      <c r="D272" s="263">
        <v>1.5069999999999999</v>
      </c>
      <c r="E272" s="51">
        <v>1599870.72</v>
      </c>
      <c r="G272" s="49">
        <v>44923</v>
      </c>
      <c r="H272" s="28" t="s">
        <v>1624</v>
      </c>
      <c r="I272" s="140">
        <f>[1]!i_dq_close(I$2,G272)</f>
        <v>0</v>
      </c>
      <c r="J272">
        <v>0.80300000000000005</v>
      </c>
      <c r="EO272" s="49">
        <v>44966</v>
      </c>
      <c r="EP272" s="28" t="s">
        <v>1632</v>
      </c>
      <c r="EQ272" s="140">
        <f>[1]!i_dq_close(EQ$2,EO272)</f>
        <v>4501.8388000000004</v>
      </c>
      <c r="ER272">
        <v>1.123</v>
      </c>
      <c r="EU272" s="49">
        <v>44958</v>
      </c>
      <c r="EV272" s="28" t="s">
        <v>348</v>
      </c>
      <c r="EW272" s="140">
        <f>[1]!i_dq_close(EW$2,EU272)</f>
        <v>4556.5766999999996</v>
      </c>
      <c r="EX272">
        <v>1.0177</v>
      </c>
      <c r="FA272" s="49">
        <v>44956</v>
      </c>
      <c r="FB272" s="28" t="s">
        <v>1626</v>
      </c>
      <c r="FC272" s="140">
        <f>[1]!i_dq_close(FC$2,FA272)</f>
        <v>4545.9003000000002</v>
      </c>
      <c r="FD272">
        <v>0.89200000000000002</v>
      </c>
      <c r="FG272" s="49">
        <v>44944</v>
      </c>
      <c r="FH272" s="28" t="s">
        <v>1626</v>
      </c>
      <c r="FI272" s="140">
        <f>[1]!i_dq_close(FI$2,FG272)</f>
        <v>4464.3689999999997</v>
      </c>
      <c r="FJ272">
        <v>0.94589999999999996</v>
      </c>
      <c r="FM272" s="49">
        <v>44942</v>
      </c>
      <c r="FN272" s="28" t="s">
        <v>1626</v>
      </c>
      <c r="FO272" s="140">
        <f>[1]!i_dq_close(FO$2,FM272)</f>
        <v>4465.9520000000002</v>
      </c>
      <c r="FP272">
        <v>1.2121999999999999</v>
      </c>
      <c r="FS272" s="49">
        <v>44936</v>
      </c>
      <c r="FT272" s="28" t="s">
        <v>1626</v>
      </c>
      <c r="FU272" s="140">
        <f>[1]!i_dq_close(FU$2,FS272)</f>
        <v>400.82420000000002</v>
      </c>
      <c r="FV272">
        <v>1.2503</v>
      </c>
      <c r="FY272" s="49">
        <v>44900</v>
      </c>
      <c r="FZ272" s="28" t="s">
        <v>1627</v>
      </c>
      <c r="GA272" s="140">
        <f>[1]!i_dq_close(GA$2,FY272)</f>
        <v>4327.0653000000002</v>
      </c>
      <c r="GB272">
        <v>1.4753000000000001</v>
      </c>
      <c r="GE272" s="49">
        <v>44900</v>
      </c>
      <c r="GF272" s="28" t="s">
        <v>1627</v>
      </c>
      <c r="GG272" s="140">
        <f>[1]!i_dq_close(GG$2,GE272)</f>
        <v>2960.5992999999999</v>
      </c>
      <c r="GH272">
        <v>0.95340000000000003</v>
      </c>
      <c r="GK272" s="49">
        <v>44879</v>
      </c>
      <c r="GL272" s="28" t="s">
        <v>1636</v>
      </c>
      <c r="GM272" s="140">
        <f>[1]!i_dq_close(GM$2,GK272)</f>
        <v>4187.0944</v>
      </c>
      <c r="GN272">
        <v>5.016</v>
      </c>
      <c r="GQ272" s="49">
        <v>44865</v>
      </c>
      <c r="GR272" s="67" t="s">
        <v>1635</v>
      </c>
      <c r="GS272" s="140">
        <f>[1]!i_dq_close(GS$2,GQ272)</f>
        <v>14687.02</v>
      </c>
      <c r="GT272">
        <v>0.85299999999999998</v>
      </c>
      <c r="GV272"/>
      <c r="GW272" s="49">
        <v>44865</v>
      </c>
      <c r="GX272" s="21" t="s">
        <v>1635</v>
      </c>
      <c r="GY272" s="140">
        <f>[1]!i_dq_close(GY$2,GW272)</f>
        <v>3896.8741</v>
      </c>
      <c r="GZ272">
        <v>2.4643000000000002</v>
      </c>
      <c r="HC272" s="49">
        <v>44854</v>
      </c>
      <c r="HD272" s="21" t="s">
        <v>1635</v>
      </c>
      <c r="HE272" s="140">
        <f>[1]!i_dq_close(HE$2,HC272)</f>
        <v>4123.0456999999997</v>
      </c>
      <c r="HF272">
        <v>5.3339999999999996</v>
      </c>
      <c r="HI272" s="49">
        <v>44823</v>
      </c>
      <c r="HJ272" s="141" t="s">
        <v>1634</v>
      </c>
      <c r="HK272" s="140">
        <f>[1]!i_dq_close(HK$2,HI272)</f>
        <v>18565.97</v>
      </c>
      <c r="HL272">
        <v>0.96799999999999997</v>
      </c>
      <c r="HO272" s="49">
        <v>44770</v>
      </c>
      <c r="HP272" s="67" t="s">
        <v>639</v>
      </c>
      <c r="HQ272" s="140">
        <f>[1]!i_dq_close(HQ$2,HO272)</f>
        <v>4578.2821999999996</v>
      </c>
      <c r="HR272">
        <v>1.3542000000000001</v>
      </c>
      <c r="HS272" s="33"/>
      <c r="HU272" s="49"/>
      <c r="HV272" s="67"/>
      <c r="HW272" s="140"/>
      <c r="HY272" s="33"/>
      <c r="IA272" s="49"/>
      <c r="IB272" s="67"/>
      <c r="IC272" s="140"/>
      <c r="IE272" s="33"/>
      <c r="IG272" s="49"/>
      <c r="IH272" s="67"/>
      <c r="II272" s="140"/>
      <c r="IK272" s="33"/>
      <c r="IM272" s="49"/>
      <c r="IN272" s="67"/>
      <c r="IO272" s="140"/>
      <c r="IQ272" s="33"/>
      <c r="IS272" s="49"/>
      <c r="IT272" s="67"/>
      <c r="IU272" s="140"/>
      <c r="IW272" s="33"/>
      <c r="IY272" s="49"/>
      <c r="IZ272" s="67"/>
      <c r="JA272" s="140"/>
      <c r="JC272" s="33"/>
      <c r="JE272" s="49"/>
      <c r="JF272" s="67"/>
      <c r="JG272" s="140"/>
      <c r="JI272" s="33"/>
    </row>
    <row r="273" spans="1:269">
      <c r="A273" s="267">
        <v>44264</v>
      </c>
      <c r="B273" s="74" t="s">
        <v>350</v>
      </c>
      <c r="C273" s="262">
        <f>[1]!i_dq_close(C$2,A273)</f>
        <v>5140.3207000000002</v>
      </c>
      <c r="D273" s="263">
        <v>1.4890000000000001</v>
      </c>
      <c r="E273" s="51">
        <v>1599870.72</v>
      </c>
      <c r="G273" s="49">
        <v>44924</v>
      </c>
      <c r="H273" s="28" t="s">
        <v>1624</v>
      </c>
      <c r="I273" s="140">
        <f>[1]!i_dq_close(I$2,G273)</f>
        <v>0</v>
      </c>
      <c r="J273">
        <v>0.80300000000000005</v>
      </c>
      <c r="EO273" s="49">
        <v>44967</v>
      </c>
      <c r="EP273" s="28" t="s">
        <v>1632</v>
      </c>
      <c r="EQ273" s="140">
        <f>[1]!i_dq_close(EQ$2,EO273)</f>
        <v>4478.2692999999999</v>
      </c>
      <c r="ER273">
        <v>1.1040000000000001</v>
      </c>
      <c r="EU273" s="49">
        <v>44959</v>
      </c>
      <c r="EV273" s="28" t="s">
        <v>1632</v>
      </c>
      <c r="EW273" s="140">
        <f>[1]!i_dq_close(EW$2,EU273)</f>
        <v>4545.3834999999999</v>
      </c>
      <c r="EX273">
        <v>1.0006999999999999</v>
      </c>
      <c r="FA273" s="49">
        <v>44957</v>
      </c>
      <c r="FB273" s="28" t="s">
        <v>1626</v>
      </c>
      <c r="FC273" s="140">
        <f>[1]!i_dq_close(FC$2,FA273)</f>
        <v>4510.9566999999997</v>
      </c>
      <c r="FD273">
        <v>0.89200000000000002</v>
      </c>
      <c r="FG273" s="49">
        <v>44945</v>
      </c>
      <c r="FH273" s="28" t="s">
        <v>1626</v>
      </c>
      <c r="FI273" s="140">
        <f>[1]!i_dq_close(FI$2,FG273)</f>
        <v>4494.8031000000001</v>
      </c>
      <c r="FJ273">
        <v>0.95509999999999995</v>
      </c>
      <c r="FM273" s="49">
        <v>44943</v>
      </c>
      <c r="FN273" s="28" t="s">
        <v>1626</v>
      </c>
      <c r="FO273" s="140">
        <f>[1]!i_dq_close(FO$2,FM273)</f>
        <v>4466.5456000000004</v>
      </c>
      <c r="FP273">
        <v>1.2168000000000001</v>
      </c>
      <c r="FS273" s="49">
        <v>44937</v>
      </c>
      <c r="FT273" s="28" t="s">
        <v>1626</v>
      </c>
      <c r="FU273" s="140">
        <f>[1]!i_dq_close(FU$2,FS273)</f>
        <v>400.38990000000001</v>
      </c>
      <c r="FV273">
        <v>1.2467999999999999</v>
      </c>
      <c r="FY273" s="49">
        <v>44901</v>
      </c>
      <c r="FZ273" s="28" t="s">
        <v>1627</v>
      </c>
      <c r="GA273" s="140">
        <f>[1]!i_dq_close(GA$2,FY273)</f>
        <v>4343.7743</v>
      </c>
      <c r="GB273">
        <v>1.4674</v>
      </c>
      <c r="GE273" s="49">
        <v>44901</v>
      </c>
      <c r="GF273" s="28" t="s">
        <v>1627</v>
      </c>
      <c r="GG273" s="140">
        <f>[1]!i_dq_close(GG$2,GE273)</f>
        <v>2963.0383000000002</v>
      </c>
      <c r="GH273">
        <v>0.9506</v>
      </c>
      <c r="GK273" s="49">
        <v>44880</v>
      </c>
      <c r="GL273" s="28" t="s">
        <v>1636</v>
      </c>
      <c r="GM273" s="140">
        <f>[1]!i_dq_close(GM$2,GK273)</f>
        <v>4264.8360000000002</v>
      </c>
      <c r="GN273">
        <v>5.109</v>
      </c>
      <c r="GQ273" s="49">
        <v>44866</v>
      </c>
      <c r="GR273" s="67" t="s">
        <v>359</v>
      </c>
      <c r="GS273" s="140">
        <f>[1]!i_dq_close(GS$2,GQ273)</f>
        <v>15455.27</v>
      </c>
      <c r="GT273">
        <v>0.89249999999999996</v>
      </c>
      <c r="GV273"/>
      <c r="GW273" s="49">
        <v>44866</v>
      </c>
      <c r="GX273" s="21" t="s">
        <v>359</v>
      </c>
      <c r="GY273" s="140">
        <f>[1]!i_dq_close(GY$2,GW273)</f>
        <v>4023.1237999999998</v>
      </c>
      <c r="GZ273">
        <v>2.4643999999999999</v>
      </c>
      <c r="HC273" s="49">
        <v>44855</v>
      </c>
      <c r="HD273" s="21" t="s">
        <v>1635</v>
      </c>
      <c r="HE273" s="140">
        <f>[1]!i_dq_close(HE$2,HC273)</f>
        <v>4114.6516000000001</v>
      </c>
      <c r="HF273">
        <v>5.3780000000000001</v>
      </c>
      <c r="HI273" s="49">
        <v>44824</v>
      </c>
      <c r="HJ273" s="141" t="s">
        <v>1634</v>
      </c>
      <c r="HK273" s="140">
        <f>[1]!i_dq_close(HK$2,HI273)</f>
        <v>18781.419999999998</v>
      </c>
      <c r="HL273">
        <v>0.96799999999999997</v>
      </c>
      <c r="HO273" s="49">
        <v>44771</v>
      </c>
      <c r="HP273" s="67" t="s">
        <v>639</v>
      </c>
      <c r="HQ273" s="140">
        <f>[1]!i_dq_close(HQ$2,HO273)</f>
        <v>4523.3149000000003</v>
      </c>
      <c r="HR273">
        <v>1.3449</v>
      </c>
      <c r="HS273" s="33"/>
      <c r="HU273" s="49"/>
      <c r="HV273" s="67"/>
      <c r="HW273" s="140"/>
      <c r="HY273" s="33"/>
      <c r="IA273" s="49"/>
      <c r="IB273" s="67"/>
      <c r="IC273" s="140"/>
      <c r="IE273" s="33"/>
      <c r="IG273" s="49"/>
      <c r="IH273" s="67"/>
      <c r="II273" s="140"/>
      <c r="IK273" s="33"/>
      <c r="IM273" s="49"/>
      <c r="IN273" s="67"/>
      <c r="IO273" s="140"/>
      <c r="IQ273" s="33"/>
      <c r="IS273" s="49"/>
      <c r="IT273" s="67"/>
      <c r="IU273" s="140"/>
      <c r="IW273" s="33"/>
      <c r="IY273" s="49"/>
      <c r="IZ273" s="67"/>
      <c r="JA273" s="140"/>
      <c r="JC273" s="33"/>
      <c r="JE273" s="49"/>
      <c r="JF273" s="67"/>
      <c r="JG273" s="140"/>
      <c r="JI273" s="33"/>
    </row>
    <row r="274" spans="1:269">
      <c r="A274" s="267">
        <v>44265</v>
      </c>
      <c r="B274" s="74" t="s">
        <v>350</v>
      </c>
      <c r="C274" s="262">
        <f>[1]!i_dq_close(C$2,A274)</f>
        <v>5157.8060999999998</v>
      </c>
      <c r="D274" s="263">
        <v>1.492</v>
      </c>
      <c r="E274" s="51">
        <v>1599870.72</v>
      </c>
      <c r="G274" s="49">
        <v>44925</v>
      </c>
      <c r="H274" s="28" t="s">
        <v>1624</v>
      </c>
      <c r="I274" s="140">
        <f>[1]!i_dq_close(I$2,G274)</f>
        <v>0</v>
      </c>
      <c r="J274">
        <v>0.80300000000000005</v>
      </c>
      <c r="EU274" s="49">
        <v>44960</v>
      </c>
      <c r="EV274" s="28" t="s">
        <v>1632</v>
      </c>
      <c r="EW274" s="140">
        <f>[1]!i_dq_close(EW$2,EU274)</f>
        <v>4508.5767999999998</v>
      </c>
      <c r="EX274">
        <v>0.98670000000000002</v>
      </c>
      <c r="FA274" s="49">
        <v>44958</v>
      </c>
      <c r="FB274" s="28" t="s">
        <v>348</v>
      </c>
      <c r="FC274" s="140">
        <f>[1]!i_dq_close(FC$2,FA274)</f>
        <v>4556.5766999999996</v>
      </c>
      <c r="FD274">
        <v>0.90300000000000002</v>
      </c>
      <c r="FG274" s="49">
        <v>44946</v>
      </c>
      <c r="FH274" s="28" t="s">
        <v>1626</v>
      </c>
      <c r="FI274" s="140">
        <f>[1]!i_dq_close(FI$2,FG274)</f>
        <v>4524.0456999999997</v>
      </c>
      <c r="FJ274">
        <v>0.95889999999999997</v>
      </c>
      <c r="FM274" s="49">
        <v>44944</v>
      </c>
      <c r="FN274" s="28" t="s">
        <v>1626</v>
      </c>
      <c r="FO274" s="140">
        <f>[1]!i_dq_close(FO$2,FM274)</f>
        <v>4464.3689999999997</v>
      </c>
      <c r="FP274">
        <v>1.22</v>
      </c>
      <c r="FS274" s="49">
        <v>44938</v>
      </c>
      <c r="FT274" s="28" t="s">
        <v>1626</v>
      </c>
      <c r="FU274" s="140">
        <f>[1]!i_dq_close(FU$2,FS274)</f>
        <v>401.04790000000003</v>
      </c>
      <c r="FV274">
        <v>1.2444</v>
      </c>
      <c r="FY274" s="49">
        <v>44902</v>
      </c>
      <c r="FZ274" s="28" t="s">
        <v>1627</v>
      </c>
      <c r="GA274" s="140">
        <f>[1]!i_dq_close(GA$2,FY274)</f>
        <v>4334.5227000000004</v>
      </c>
      <c r="GB274">
        <v>1.4676</v>
      </c>
      <c r="GE274" s="49">
        <v>44902</v>
      </c>
      <c r="GF274" s="28" t="s">
        <v>1627</v>
      </c>
      <c r="GG274" s="140">
        <f>[1]!i_dq_close(GG$2,GE274)</f>
        <v>2961.4400999999998</v>
      </c>
      <c r="GH274">
        <v>0.9466</v>
      </c>
      <c r="GK274" s="49">
        <v>44881</v>
      </c>
      <c r="GL274" s="28" t="s">
        <v>1636</v>
      </c>
      <c r="GM274" s="140">
        <f>[1]!i_dq_close(GM$2,GK274)</f>
        <v>4233.2835999999998</v>
      </c>
      <c r="GN274">
        <v>5.0919999999999996</v>
      </c>
      <c r="GQ274" s="49">
        <v>44867</v>
      </c>
      <c r="GR274" s="67" t="s">
        <v>1636</v>
      </c>
      <c r="GS274" s="140">
        <f>[1]!i_dq_close(GS$2,GQ274)</f>
        <v>15827.17</v>
      </c>
      <c r="GT274">
        <v>0.91620000000000001</v>
      </c>
      <c r="GV274"/>
      <c r="GW274" s="49">
        <v>44867</v>
      </c>
      <c r="GX274" s="21" t="s">
        <v>1636</v>
      </c>
      <c r="GY274" s="140">
        <f>[1]!i_dq_close(GY$2,GW274)</f>
        <v>4068.8146999999999</v>
      </c>
      <c r="GZ274">
        <v>2.4647000000000001</v>
      </c>
      <c r="HC274" s="49">
        <v>44858</v>
      </c>
      <c r="HD274" s="21" t="s">
        <v>1635</v>
      </c>
      <c r="HE274" s="140">
        <f>[1]!i_dq_close(HE$2,HC274)</f>
        <v>4014.5981000000002</v>
      </c>
      <c r="HF274">
        <v>5.359</v>
      </c>
      <c r="HI274" s="49">
        <v>44825</v>
      </c>
      <c r="HJ274" s="141" t="s">
        <v>1634</v>
      </c>
      <c r="HK274" s="140">
        <f>[1]!i_dq_close(HK$2,HI274)</f>
        <v>18444.62</v>
      </c>
      <c r="HL274">
        <v>0.96099999999999997</v>
      </c>
      <c r="HO274" s="49">
        <v>44774</v>
      </c>
      <c r="HP274" s="67" t="s">
        <v>356</v>
      </c>
      <c r="HQ274" s="140">
        <f>[1]!i_dq_close(HQ$2,HO274)</f>
        <v>4547.9287999999997</v>
      </c>
      <c r="HR274">
        <v>1.3562000000000001</v>
      </c>
      <c r="HS274" s="33"/>
      <c r="HU274" s="49"/>
      <c r="HV274" s="67"/>
      <c r="HW274" s="140"/>
      <c r="HY274" s="33"/>
      <c r="IA274" s="49"/>
      <c r="IB274" s="67"/>
      <c r="IC274" s="140"/>
      <c r="IE274" s="33"/>
      <c r="IG274" s="49"/>
      <c r="IH274" s="67"/>
      <c r="II274" s="140"/>
      <c r="IK274" s="33"/>
      <c r="IM274" s="49"/>
      <c r="IN274" s="67"/>
      <c r="IO274" s="140"/>
      <c r="IQ274" s="33"/>
      <c r="IS274" s="49"/>
      <c r="IT274" s="67"/>
      <c r="IU274" s="140"/>
      <c r="IW274" s="33"/>
      <c r="IY274" s="49"/>
      <c r="IZ274" s="67"/>
      <c r="JA274" s="140"/>
      <c r="JC274" s="33"/>
      <c r="JE274" s="49"/>
      <c r="JF274" s="67"/>
      <c r="JG274" s="140"/>
      <c r="JI274" s="33"/>
    </row>
    <row r="275" spans="1:269">
      <c r="A275" s="267">
        <v>44266</v>
      </c>
      <c r="B275" s="74" t="s">
        <v>350</v>
      </c>
      <c r="C275" s="262">
        <f>[1]!i_dq_close(C$2,A275)</f>
        <v>5286.3648999999996</v>
      </c>
      <c r="D275" s="263">
        <v>1.5109999999999999</v>
      </c>
      <c r="E275" s="51">
        <v>1599870.72</v>
      </c>
      <c r="G275" s="49">
        <v>44929</v>
      </c>
      <c r="H275" s="28" t="s">
        <v>1626</v>
      </c>
      <c r="I275" s="140">
        <f>[1]!i_dq_close(I$2,G275)</f>
        <v>0</v>
      </c>
      <c r="J275">
        <v>0.80300000000000005</v>
      </c>
      <c r="EU275" s="49">
        <v>44963</v>
      </c>
      <c r="EV275" s="28" t="s">
        <v>1632</v>
      </c>
      <c r="EW275" s="140">
        <f>[1]!i_dq_close(EW$2,EU275)</f>
        <v>4456.7232000000004</v>
      </c>
      <c r="EX275">
        <v>0.95450000000000002</v>
      </c>
      <c r="FA275" s="49">
        <v>44959</v>
      </c>
      <c r="FB275" s="28" t="s">
        <v>348</v>
      </c>
      <c r="FC275" s="140">
        <f>[1]!i_dq_close(FC$2,FA275)</f>
        <v>4545.3834999999999</v>
      </c>
      <c r="FD275">
        <v>0.91</v>
      </c>
      <c r="FG275" s="49">
        <v>44956</v>
      </c>
      <c r="FH275" s="28" t="s">
        <v>1626</v>
      </c>
      <c r="FI275" s="140">
        <f>[1]!i_dq_close(FI$2,FG275)</f>
        <v>4545.9003000000002</v>
      </c>
      <c r="FJ275">
        <v>0.95579999999999998</v>
      </c>
      <c r="FM275" s="49">
        <v>44945</v>
      </c>
      <c r="FN275" s="28" t="s">
        <v>1626</v>
      </c>
      <c r="FO275" s="140">
        <f>[1]!i_dq_close(FO$2,FM275)</f>
        <v>4494.8031000000001</v>
      </c>
      <c r="FP275">
        <v>1.2185999999999999</v>
      </c>
      <c r="FS275" s="49">
        <v>44939</v>
      </c>
      <c r="FT275" s="28" t="s">
        <v>1626</v>
      </c>
      <c r="FU275" s="140">
        <f>[1]!i_dq_close(FU$2,FS275)</f>
        <v>401.69889999999998</v>
      </c>
      <c r="FV275">
        <v>1.2444</v>
      </c>
      <c r="FY275" s="49">
        <v>44903</v>
      </c>
      <c r="FZ275" s="28" t="s">
        <v>1627</v>
      </c>
      <c r="GA275" s="140">
        <f>[1]!i_dq_close(GA$2,FY275)</f>
        <v>4331.9718999999996</v>
      </c>
      <c r="GB275">
        <v>1.4599</v>
      </c>
      <c r="GE275" s="49">
        <v>44903</v>
      </c>
      <c r="GF275" s="28" t="s">
        <v>1627</v>
      </c>
      <c r="GG275" s="140">
        <f>[1]!i_dq_close(GG$2,GE275)</f>
        <v>2963.2745</v>
      </c>
      <c r="GH275">
        <v>0.94199999999999995</v>
      </c>
      <c r="GK275" s="49">
        <v>44882</v>
      </c>
      <c r="GL275" s="28" t="s">
        <v>1636</v>
      </c>
      <c r="GM275" s="140">
        <f>[1]!i_dq_close(GM$2,GK275)</f>
        <v>4222.8145000000004</v>
      </c>
      <c r="GN275">
        <v>5.0819999999999999</v>
      </c>
      <c r="GQ275" s="49">
        <v>44868</v>
      </c>
      <c r="GR275" s="67" t="s">
        <v>1636</v>
      </c>
      <c r="GS275" s="140">
        <f>[1]!i_dq_close(GS$2,GQ275)</f>
        <v>15339.49</v>
      </c>
      <c r="GT275">
        <v>0.89570000000000005</v>
      </c>
      <c r="GV275"/>
      <c r="GW275" s="49">
        <v>44868</v>
      </c>
      <c r="GX275" s="21" t="s">
        <v>1636</v>
      </c>
      <c r="GY275" s="140">
        <f>[1]!i_dq_close(GY$2,GW275)</f>
        <v>4044.2130000000002</v>
      </c>
      <c r="GZ275">
        <v>2.4763000000000002</v>
      </c>
      <c r="HC275" s="49">
        <v>44859</v>
      </c>
      <c r="HD275" s="21" t="s">
        <v>1635</v>
      </c>
      <c r="HE275" s="140">
        <f>[1]!i_dq_close(HE$2,HC275)</f>
        <v>4004.9411</v>
      </c>
      <c r="HF275">
        <v>5.3559999999999999</v>
      </c>
      <c r="HI275" s="49">
        <v>44826</v>
      </c>
      <c r="HJ275" s="141" t="s">
        <v>1634</v>
      </c>
      <c r="HK275" s="140">
        <f>[1]!i_dq_close(HK$2,HI275)</f>
        <v>18147.95</v>
      </c>
      <c r="HL275">
        <v>0.97099999999999997</v>
      </c>
      <c r="HO275" s="49">
        <v>44775</v>
      </c>
      <c r="HP275" s="67" t="s">
        <v>1633</v>
      </c>
      <c r="HQ275" s="140">
        <f>[1]!i_dq_close(HQ$2,HO275)</f>
        <v>4449.7467999999999</v>
      </c>
      <c r="HR275">
        <v>1.3551</v>
      </c>
      <c r="HS275" s="33"/>
      <c r="HU275" s="49"/>
      <c r="HV275" s="67"/>
      <c r="HW275" s="140"/>
      <c r="HY275" s="33"/>
      <c r="IA275" s="49"/>
      <c r="IB275" s="67"/>
      <c r="IC275" s="140"/>
      <c r="IE275" s="33"/>
      <c r="IG275" s="49"/>
      <c r="IH275" s="67"/>
      <c r="II275" s="140"/>
      <c r="IK275" s="33"/>
      <c r="IM275" s="49"/>
      <c r="IN275" s="67"/>
      <c r="IO275" s="140"/>
      <c r="IQ275" s="33"/>
      <c r="IS275" s="49"/>
      <c r="IT275" s="67"/>
      <c r="IU275" s="140"/>
      <c r="IW275" s="33"/>
      <c r="IY275" s="49"/>
      <c r="IZ275" s="67"/>
      <c r="JA275" s="140"/>
      <c r="JC275" s="33"/>
      <c r="JE275" s="49"/>
      <c r="JF275" s="67"/>
      <c r="JG275" s="140"/>
      <c r="JI275" s="33"/>
    </row>
    <row r="276" spans="1:269">
      <c r="A276" s="267">
        <v>44267</v>
      </c>
      <c r="B276" s="74" t="s">
        <v>350</v>
      </c>
      <c r="C276" s="262">
        <f>[1]!i_dq_close(C$2,A276)</f>
        <v>5302.5412999999999</v>
      </c>
      <c r="D276" s="263">
        <v>1.51</v>
      </c>
      <c r="E276" s="51">
        <v>1599870.72</v>
      </c>
      <c r="G276" s="49">
        <v>44930</v>
      </c>
      <c r="H276" s="28" t="s">
        <v>1626</v>
      </c>
      <c r="I276" s="140">
        <f>[1]!i_dq_close(I$2,G276)</f>
        <v>0</v>
      </c>
      <c r="J276">
        <v>0.80300000000000005</v>
      </c>
      <c r="EU276" s="49">
        <v>44964</v>
      </c>
      <c r="EV276" s="28" t="s">
        <v>1632</v>
      </c>
      <c r="EW276" s="140">
        <f>[1]!i_dq_close(EW$2,EU276)</f>
        <v>4465.3935000000001</v>
      </c>
      <c r="EX276">
        <v>0.95450000000000002</v>
      </c>
      <c r="FA276" s="49">
        <v>44960</v>
      </c>
      <c r="FB276" s="28" t="s">
        <v>1632</v>
      </c>
      <c r="FC276" s="140">
        <f>[1]!i_dq_close(FC$2,FA276)</f>
        <v>4508.5767999999998</v>
      </c>
      <c r="FD276">
        <v>0.90800000000000003</v>
      </c>
      <c r="FG276" s="49">
        <v>44957</v>
      </c>
      <c r="FH276" s="28" t="s">
        <v>1626</v>
      </c>
      <c r="FI276" s="140">
        <f>[1]!i_dq_close(FI$2,FG276)</f>
        <v>4510.9566999999997</v>
      </c>
      <c r="FJ276">
        <v>0.94579999999999997</v>
      </c>
      <c r="FM276" s="49">
        <v>44946</v>
      </c>
      <c r="FN276" s="28" t="s">
        <v>1626</v>
      </c>
      <c r="FO276" s="140">
        <f>[1]!i_dq_close(FO$2,FM276)</f>
        <v>4524.0456999999997</v>
      </c>
      <c r="FP276">
        <v>1.2363999999999999</v>
      </c>
      <c r="FS276" s="49">
        <v>44942</v>
      </c>
      <c r="FT276" s="28" t="s">
        <v>1626</v>
      </c>
      <c r="FU276" s="140">
        <f>[1]!i_dq_close(FU$2,FS276)</f>
        <v>404.48110000000003</v>
      </c>
      <c r="FV276">
        <v>1.2478</v>
      </c>
      <c r="FY276" s="49">
        <v>44904</v>
      </c>
      <c r="FZ276" s="28" t="s">
        <v>1627</v>
      </c>
      <c r="GA276" s="140">
        <f>[1]!i_dq_close(GA$2,FY276)</f>
        <v>4364.9232000000002</v>
      </c>
      <c r="GB276">
        <v>1.4599</v>
      </c>
      <c r="GE276" s="49">
        <v>44904</v>
      </c>
      <c r="GF276" s="28" t="s">
        <v>1627</v>
      </c>
      <c r="GG276" s="140">
        <f>[1]!i_dq_close(GG$2,GE276)</f>
        <v>2970.7148000000002</v>
      </c>
      <c r="GH276">
        <v>0.94140000000000001</v>
      </c>
      <c r="GK276" s="49">
        <v>44883</v>
      </c>
      <c r="GL276" s="28" t="s">
        <v>1636</v>
      </c>
      <c r="GM276" s="140">
        <f>[1]!i_dq_close(GM$2,GK276)</f>
        <v>4204.3148000000001</v>
      </c>
      <c r="GN276">
        <v>5.0389999999999997</v>
      </c>
      <c r="GQ276" s="49">
        <v>44869</v>
      </c>
      <c r="GR276" s="67" t="s">
        <v>1636</v>
      </c>
      <c r="GS276" s="140">
        <f>[1]!i_dq_close(GS$2,GQ276)</f>
        <v>16161.14</v>
      </c>
      <c r="GT276">
        <v>0.9335</v>
      </c>
      <c r="GV276"/>
      <c r="GW276" s="49">
        <v>44869</v>
      </c>
      <c r="GX276" s="21" t="s">
        <v>1636</v>
      </c>
      <c r="GY276" s="140">
        <f>[1]!i_dq_close(GY$2,GW276)</f>
        <v>4165.8909000000003</v>
      </c>
      <c r="GZ276">
        <v>2.484</v>
      </c>
      <c r="HC276" s="49">
        <v>44860</v>
      </c>
      <c r="HD276" s="21" t="s">
        <v>1635</v>
      </c>
      <c r="HE276" s="140">
        <f>[1]!i_dq_close(HE$2,HC276)</f>
        <v>4047.0933</v>
      </c>
      <c r="HF276">
        <v>5.4390000000000001</v>
      </c>
      <c r="HI276" s="49">
        <v>44827</v>
      </c>
      <c r="HJ276" s="141" t="s">
        <v>1634</v>
      </c>
      <c r="HK276" s="140">
        <f>[1]!i_dq_close(HK$2,HI276)</f>
        <v>17933.27</v>
      </c>
      <c r="HL276">
        <v>0.96699999999999997</v>
      </c>
      <c r="HO276" s="49">
        <v>44776</v>
      </c>
      <c r="HP276" s="67" t="s">
        <v>1633</v>
      </c>
      <c r="HQ276" s="140">
        <f>[1]!i_dq_close(HQ$2,HO276)</f>
        <v>4408.9350000000004</v>
      </c>
      <c r="HR276">
        <v>1.3667</v>
      </c>
      <c r="HS276" s="33"/>
      <c r="HU276" s="49"/>
      <c r="HV276" s="67"/>
      <c r="HW276" s="140"/>
      <c r="HY276" s="33"/>
      <c r="IA276" s="49"/>
      <c r="IB276" s="67"/>
      <c r="IC276" s="140"/>
      <c r="IE276" s="33"/>
      <c r="IG276" s="49"/>
      <c r="IH276" s="67"/>
      <c r="II276" s="140"/>
      <c r="IK276" s="33"/>
      <c r="IM276" s="49"/>
      <c r="IN276" s="67"/>
      <c r="IO276" s="140"/>
      <c r="IQ276" s="33"/>
      <c r="IS276" s="49"/>
      <c r="IT276" s="67"/>
      <c r="IU276" s="140"/>
      <c r="IW276" s="33"/>
      <c r="IY276" s="49"/>
      <c r="IZ276" s="67"/>
      <c r="JA276" s="140"/>
      <c r="JC276" s="33"/>
      <c r="JE276" s="49"/>
      <c r="JF276" s="67"/>
      <c r="JG276" s="140"/>
      <c r="JI276" s="33"/>
    </row>
    <row r="277" spans="1:269">
      <c r="A277" s="267">
        <v>44270</v>
      </c>
      <c r="B277" s="74" t="s">
        <v>350</v>
      </c>
      <c r="C277" s="262">
        <f>[1]!i_dq_close(C$2,A277)</f>
        <v>5204.4917999999998</v>
      </c>
      <c r="D277" s="263">
        <v>1.49</v>
      </c>
      <c r="E277" s="51">
        <v>1599870.72</v>
      </c>
      <c r="G277" s="49">
        <v>44931</v>
      </c>
      <c r="H277" s="28" t="s">
        <v>1626</v>
      </c>
      <c r="I277" s="140">
        <f>[1]!i_dq_close(I$2,G277)</f>
        <v>0</v>
      </c>
      <c r="J277">
        <v>0.80300000000000005</v>
      </c>
      <c r="EU277" s="49">
        <v>44965</v>
      </c>
      <c r="EV277" s="28" t="s">
        <v>1632</v>
      </c>
      <c r="EW277" s="140">
        <f>[1]!i_dq_close(EW$2,EU277)</f>
        <v>4441.8236999999999</v>
      </c>
      <c r="EX277">
        <v>0.94340000000000002</v>
      </c>
      <c r="FA277" s="49">
        <v>44963</v>
      </c>
      <c r="FB277" s="28" t="s">
        <v>1632</v>
      </c>
      <c r="FC277" s="140">
        <f>[1]!i_dq_close(FC$2,FA277)</f>
        <v>4456.7232000000004</v>
      </c>
      <c r="FD277">
        <v>0.91400000000000003</v>
      </c>
      <c r="FG277" s="49">
        <v>44958</v>
      </c>
      <c r="FH277" s="28" t="s">
        <v>348</v>
      </c>
      <c r="FI277" s="140">
        <f>[1]!i_dq_close(FI$2,FG277)</f>
        <v>4556.5766999999996</v>
      </c>
      <c r="FJ277">
        <v>0.94579999999999997</v>
      </c>
      <c r="FM277" s="49">
        <v>44956</v>
      </c>
      <c r="FN277" s="28" t="s">
        <v>1626</v>
      </c>
      <c r="FO277" s="140">
        <f>[1]!i_dq_close(FO$2,FM277)</f>
        <v>4545.9003000000002</v>
      </c>
      <c r="FP277">
        <v>1.2498</v>
      </c>
      <c r="FS277" s="49">
        <v>44943</v>
      </c>
      <c r="FT277" s="28" t="s">
        <v>1626</v>
      </c>
      <c r="FU277" s="140">
        <f>[1]!i_dq_close(FU$2,FS277)</f>
        <v>405.93790000000001</v>
      </c>
      <c r="FV277">
        <v>1.2527999999999999</v>
      </c>
      <c r="FY277" s="49">
        <v>44907</v>
      </c>
      <c r="FZ277" s="28" t="s">
        <v>1627</v>
      </c>
      <c r="GA277" s="140">
        <f>[1]!i_dq_close(GA$2,FY277)</f>
        <v>4321.8283000000001</v>
      </c>
      <c r="GB277">
        <v>1.4641</v>
      </c>
      <c r="GE277" s="49">
        <v>44907</v>
      </c>
      <c r="GF277" s="28" t="s">
        <v>1627</v>
      </c>
      <c r="GG277" s="140">
        <f>[1]!i_dq_close(GG$2,GE277)</f>
        <v>2960.4648000000002</v>
      </c>
      <c r="GH277">
        <v>0.93799999999999994</v>
      </c>
      <c r="GK277" s="49">
        <v>44886</v>
      </c>
      <c r="GL277" s="28" t="s">
        <v>1636</v>
      </c>
      <c r="GM277" s="140">
        <f>[1]!i_dq_close(GM$2,GK277)</f>
        <v>4177.4961999999996</v>
      </c>
      <c r="GN277">
        <v>5.0469999999999997</v>
      </c>
      <c r="GQ277" s="49">
        <v>44872</v>
      </c>
      <c r="GR277" s="67" t="s">
        <v>1636</v>
      </c>
      <c r="GS277" s="140">
        <f>[1]!i_dq_close(GS$2,GQ277)</f>
        <v>16595.91</v>
      </c>
      <c r="GT277">
        <v>0.94920000000000004</v>
      </c>
      <c r="GV277"/>
      <c r="GW277" s="49">
        <v>44872</v>
      </c>
      <c r="GX277" s="21" t="s">
        <v>1636</v>
      </c>
      <c r="GY277" s="140">
        <f>[1]!i_dq_close(GY$2,GW277)</f>
        <v>4173.9336999999996</v>
      </c>
      <c r="GZ277">
        <v>2.4702999999999999</v>
      </c>
      <c r="HC277" s="49">
        <v>44861</v>
      </c>
      <c r="HD277" s="21" t="s">
        <v>1635</v>
      </c>
      <c r="HE277" s="140">
        <f>[1]!i_dq_close(HE$2,HC277)</f>
        <v>4024.5419999999999</v>
      </c>
      <c r="HF277">
        <v>5.4109999999999996</v>
      </c>
      <c r="HI277" s="49">
        <v>44830</v>
      </c>
      <c r="HJ277" s="141" t="s">
        <v>1634</v>
      </c>
      <c r="HK277" s="140">
        <f>[1]!i_dq_close(HK$2,HI277)</f>
        <v>17855.14</v>
      </c>
      <c r="HL277">
        <v>0.95</v>
      </c>
      <c r="HO277" s="49">
        <v>44777</v>
      </c>
      <c r="HP277" s="67" t="s">
        <v>1633</v>
      </c>
      <c r="HQ277" s="140">
        <f>[1]!i_dq_close(HQ$2,HO277)</f>
        <v>4443.2641999999996</v>
      </c>
      <c r="HR277">
        <v>1.3793</v>
      </c>
      <c r="HS277" s="33"/>
      <c r="HU277" s="49"/>
      <c r="HV277" s="67"/>
      <c r="HW277" s="140"/>
      <c r="HY277" s="33"/>
      <c r="IA277" s="49"/>
      <c r="IB277" s="67"/>
      <c r="IC277" s="140"/>
      <c r="IE277" s="33"/>
      <c r="IG277" s="49"/>
      <c r="IH277" s="67"/>
      <c r="II277" s="140"/>
      <c r="IK277" s="33"/>
      <c r="IM277" s="49"/>
      <c r="IN277" s="67"/>
      <c r="IO277" s="140"/>
      <c r="IQ277" s="33"/>
      <c r="IS277" s="49"/>
      <c r="IT277" s="67"/>
      <c r="IU277" s="140"/>
      <c r="IW277" s="33"/>
      <c r="IY277" s="49"/>
      <c r="IZ277" s="67"/>
      <c r="JA277" s="140"/>
      <c r="JC277" s="33"/>
      <c r="JE277" s="49"/>
      <c r="JF277" s="67"/>
      <c r="JG277" s="140"/>
      <c r="JI277" s="33"/>
    </row>
    <row r="278" spans="1:269">
      <c r="A278" s="267">
        <v>44271</v>
      </c>
      <c r="B278" s="74" t="s">
        <v>350</v>
      </c>
      <c r="C278" s="262">
        <f>[1]!i_dq_close(C$2,A278)</f>
        <v>5243.6706999999997</v>
      </c>
      <c r="D278" s="263">
        <v>1.5</v>
      </c>
      <c r="E278" s="51">
        <v>1599870.72</v>
      </c>
      <c r="G278" s="49">
        <v>44932</v>
      </c>
      <c r="H278" s="28" t="s">
        <v>1626</v>
      </c>
      <c r="I278" s="140">
        <f>[1]!i_dq_close(I$2,G278)</f>
        <v>0</v>
      </c>
      <c r="J278">
        <v>0.80300000000000005</v>
      </c>
      <c r="EU278" s="49">
        <v>44966</v>
      </c>
      <c r="EV278" s="28" t="s">
        <v>1632</v>
      </c>
      <c r="EW278" s="140">
        <f>[1]!i_dq_close(EW$2,EU278)</f>
        <v>4501.8388000000004</v>
      </c>
      <c r="EX278">
        <v>0.96809999999999996</v>
      </c>
      <c r="FA278" s="49">
        <v>44964</v>
      </c>
      <c r="FB278" s="28" t="s">
        <v>1632</v>
      </c>
      <c r="FC278" s="140">
        <f>[1]!i_dq_close(FC$2,FA278)</f>
        <v>4465.3935000000001</v>
      </c>
      <c r="FD278">
        <v>0.91600000000000004</v>
      </c>
      <c r="FG278" s="49">
        <v>44959</v>
      </c>
      <c r="FH278" s="28" t="s">
        <v>1632</v>
      </c>
      <c r="FI278" s="140">
        <f>[1]!i_dq_close(FI$2,FG278)</f>
        <v>4545.3834999999999</v>
      </c>
      <c r="FJ278">
        <v>0.95409999999999995</v>
      </c>
      <c r="FM278" s="49">
        <v>44957</v>
      </c>
      <c r="FN278" s="28" t="s">
        <v>1626</v>
      </c>
      <c r="FO278" s="140">
        <f>[1]!i_dq_close(FO$2,FM278)</f>
        <v>4510.9566999999997</v>
      </c>
      <c r="FP278">
        <v>1.2595000000000001</v>
      </c>
      <c r="FS278" s="49">
        <v>44944</v>
      </c>
      <c r="FT278" s="28" t="s">
        <v>1626</v>
      </c>
      <c r="FU278" s="140">
        <f>[1]!i_dq_close(FU$2,FS278)</f>
        <v>406.96390000000002</v>
      </c>
      <c r="FV278">
        <v>1.2587999999999999</v>
      </c>
      <c r="FY278" s="49">
        <v>44908</v>
      </c>
      <c r="FZ278" s="28" t="s">
        <v>1627</v>
      </c>
      <c r="GA278" s="140">
        <f>[1]!i_dq_close(GA$2,FY278)</f>
        <v>4309.5028000000002</v>
      </c>
      <c r="GB278">
        <v>1.4682999999999999</v>
      </c>
      <c r="GE278" s="49">
        <v>44908</v>
      </c>
      <c r="GF278" s="28" t="s">
        <v>1627</v>
      </c>
      <c r="GG278" s="140">
        <f>[1]!i_dq_close(GG$2,GE278)</f>
        <v>2956.3899000000001</v>
      </c>
      <c r="GH278">
        <v>0.93479999999999996</v>
      </c>
      <c r="GK278" s="49">
        <v>44887</v>
      </c>
      <c r="GL278" s="28" t="s">
        <v>1636</v>
      </c>
      <c r="GM278" s="140">
        <f>[1]!i_dq_close(GM$2,GK278)</f>
        <v>4166.4138000000003</v>
      </c>
      <c r="GN278">
        <v>5.024</v>
      </c>
      <c r="GQ278" s="49">
        <v>44873</v>
      </c>
      <c r="GR278" s="67" t="s">
        <v>1636</v>
      </c>
      <c r="GS278" s="140">
        <f>[1]!i_dq_close(GS$2,GQ278)</f>
        <v>16557.310000000001</v>
      </c>
      <c r="GT278">
        <v>0.94269999999999998</v>
      </c>
      <c r="GV278"/>
      <c r="GW278" s="49">
        <v>44873</v>
      </c>
      <c r="GX278" s="21" t="s">
        <v>1636</v>
      </c>
      <c r="GY278" s="140">
        <f>[1]!i_dq_close(GY$2,GW278)</f>
        <v>4151.4648999999999</v>
      </c>
      <c r="GZ278">
        <v>2.4597000000000002</v>
      </c>
      <c r="HC278" s="49">
        <v>44862</v>
      </c>
      <c r="HD278" s="21" t="s">
        <v>1635</v>
      </c>
      <c r="HE278" s="140">
        <f>[1]!i_dq_close(HE$2,HC278)</f>
        <v>3918.9967999999999</v>
      </c>
      <c r="HF278">
        <v>5.3630000000000004</v>
      </c>
      <c r="HI278" s="49">
        <v>44831</v>
      </c>
      <c r="HJ278" s="141" t="s">
        <v>1634</v>
      </c>
      <c r="HK278" s="140">
        <f>[1]!i_dq_close(HK$2,HI278)</f>
        <v>17860.310000000001</v>
      </c>
      <c r="HL278">
        <v>0.95899999999999996</v>
      </c>
      <c r="HO278" s="49">
        <v>44778</v>
      </c>
      <c r="HP278" s="67" t="s">
        <v>1633</v>
      </c>
      <c r="HQ278" s="140">
        <f>[1]!i_dq_close(HQ$2,HO278)</f>
        <v>4508.3496999999998</v>
      </c>
      <c r="HR278">
        <v>1.3864000000000001</v>
      </c>
      <c r="HS278" s="33"/>
      <c r="HU278" s="49"/>
      <c r="HV278" s="67"/>
      <c r="HW278" s="140"/>
      <c r="HY278" s="33"/>
      <c r="IA278" s="49"/>
      <c r="IB278" s="67"/>
      <c r="IC278" s="140"/>
      <c r="IE278" s="33"/>
      <c r="IG278" s="49"/>
      <c r="IH278" s="67"/>
      <c r="II278" s="140"/>
      <c r="IK278" s="33"/>
      <c r="IM278" s="49"/>
      <c r="IN278" s="67"/>
      <c r="IO278" s="140"/>
      <c r="IQ278" s="33"/>
      <c r="IS278" s="49"/>
      <c r="IT278" s="67"/>
      <c r="IU278" s="140"/>
      <c r="IW278" s="33"/>
      <c r="IY278" s="49"/>
      <c r="IZ278" s="67"/>
      <c r="JA278" s="140"/>
      <c r="JC278" s="33"/>
      <c r="JE278" s="49"/>
      <c r="JF278" s="67"/>
      <c r="JG278" s="140"/>
      <c r="JI278" s="33"/>
    </row>
    <row r="279" spans="1:269">
      <c r="A279" s="267">
        <v>44272</v>
      </c>
      <c r="B279" s="74" t="s">
        <v>350</v>
      </c>
      <c r="C279" s="262">
        <f>[1]!i_dq_close(C$2,A279)</f>
        <v>5266.5977000000003</v>
      </c>
      <c r="D279" s="263">
        <v>1.508</v>
      </c>
      <c r="E279" s="51">
        <v>1599870.72</v>
      </c>
      <c r="G279" s="49">
        <v>44935</v>
      </c>
      <c r="H279" s="28" t="s">
        <v>1626</v>
      </c>
      <c r="I279" s="140">
        <f>[1]!i_dq_close(I$2,G279)</f>
        <v>0</v>
      </c>
      <c r="J279">
        <v>0.80300000000000005</v>
      </c>
      <c r="EU279" s="49">
        <v>44967</v>
      </c>
      <c r="EV279" s="28" t="s">
        <v>1632</v>
      </c>
      <c r="EW279" s="140">
        <f>[1]!i_dq_close(EW$2,EU279)</f>
        <v>4478.2692999999999</v>
      </c>
      <c r="EX279">
        <v>0.95179999999999998</v>
      </c>
      <c r="FA279" s="49">
        <v>44965</v>
      </c>
      <c r="FB279" s="28" t="s">
        <v>1632</v>
      </c>
      <c r="FC279" s="140">
        <f>[1]!i_dq_close(FC$2,FA279)</f>
        <v>4441.8236999999999</v>
      </c>
      <c r="FD279">
        <v>0.91200000000000003</v>
      </c>
      <c r="FG279" s="49">
        <v>44960</v>
      </c>
      <c r="FH279" s="28" t="s">
        <v>1632</v>
      </c>
      <c r="FI279" s="140">
        <f>[1]!i_dq_close(FI$2,FG279)</f>
        <v>4508.5767999999998</v>
      </c>
      <c r="FJ279">
        <v>0.95630000000000004</v>
      </c>
      <c r="FM279" s="49">
        <v>44958</v>
      </c>
      <c r="FN279" s="28" t="s">
        <v>348</v>
      </c>
      <c r="FO279" s="140">
        <f>[1]!i_dq_close(FO$2,FM279)</f>
        <v>4556.5766999999996</v>
      </c>
      <c r="FP279">
        <v>1.2837000000000001</v>
      </c>
      <c r="FS279" s="49">
        <v>44945</v>
      </c>
      <c r="FT279" s="28" t="s">
        <v>1626</v>
      </c>
      <c r="FU279" s="140">
        <f>[1]!i_dq_close(FU$2,FS279)</f>
        <v>407.99040000000002</v>
      </c>
      <c r="FV279">
        <v>1.2625999999999999</v>
      </c>
      <c r="FY279" s="49">
        <v>44909</v>
      </c>
      <c r="FZ279" s="28" t="s">
        <v>1627</v>
      </c>
      <c r="GA279" s="140">
        <f>[1]!i_dq_close(GA$2,FY279)</f>
        <v>4312.3441999999995</v>
      </c>
      <c r="GB279">
        <v>1.4618</v>
      </c>
      <c r="GE279" s="49">
        <v>44909</v>
      </c>
      <c r="GF279" s="28" t="s">
        <v>1627</v>
      </c>
      <c r="GG279" s="140">
        <f>[1]!i_dq_close(GG$2,GE279)</f>
        <v>2962.2973000000002</v>
      </c>
      <c r="GH279">
        <v>0.92949999999999999</v>
      </c>
      <c r="GK279" s="49">
        <v>44888</v>
      </c>
      <c r="GL279" s="28" t="s">
        <v>1636</v>
      </c>
      <c r="GM279" s="140">
        <f>[1]!i_dq_close(GM$2,GK279)</f>
        <v>4167.8986999999997</v>
      </c>
      <c r="GN279">
        <v>5.0140000000000002</v>
      </c>
      <c r="GQ279" s="49">
        <v>44874</v>
      </c>
      <c r="GR279" s="67" t="s">
        <v>1636</v>
      </c>
      <c r="GS279" s="140">
        <f>[1]!i_dq_close(GS$2,GQ279)</f>
        <v>16358.52</v>
      </c>
      <c r="GT279">
        <v>0.94489999999999996</v>
      </c>
      <c r="GV279"/>
      <c r="GW279" s="49">
        <v>44874</v>
      </c>
      <c r="GX279" s="21" t="s">
        <v>1636</v>
      </c>
      <c r="GY279" s="140">
        <f>[1]!i_dq_close(GY$2,GW279)</f>
        <v>4120.4669999999996</v>
      </c>
      <c r="GZ279">
        <v>2.4300000000000002</v>
      </c>
      <c r="HC279" s="49">
        <v>44865</v>
      </c>
      <c r="HD279" s="21" t="s">
        <v>1635</v>
      </c>
      <c r="HE279" s="140">
        <f>[1]!i_dq_close(HE$2,HC279)</f>
        <v>3896.8741</v>
      </c>
      <c r="HF279">
        <v>5.4269999999999996</v>
      </c>
      <c r="HI279" s="49">
        <v>44832</v>
      </c>
      <c r="HJ279" s="141" t="s">
        <v>1634</v>
      </c>
      <c r="HK279" s="140">
        <f>[1]!i_dq_close(HK$2,HI279)</f>
        <v>17250.88</v>
      </c>
      <c r="HL279">
        <v>0.95899999999999996</v>
      </c>
      <c r="HO279" s="49">
        <v>44781</v>
      </c>
      <c r="HP279" s="67" t="s">
        <v>1633</v>
      </c>
      <c r="HQ279" s="140">
        <f>[1]!i_dq_close(HQ$2,HO279)</f>
        <v>4510.4988999999996</v>
      </c>
      <c r="HR279">
        <v>1.3771</v>
      </c>
      <c r="HS279" s="33"/>
      <c r="HU279" s="49"/>
      <c r="HV279" s="67"/>
      <c r="HW279" s="140"/>
      <c r="HY279" s="33"/>
      <c r="IA279" s="49"/>
      <c r="IB279" s="67"/>
      <c r="IC279" s="140"/>
      <c r="IE279" s="33"/>
      <c r="IG279" s="49"/>
      <c r="IH279" s="67"/>
      <c r="II279" s="140"/>
      <c r="IK279" s="33"/>
      <c r="IM279" s="49"/>
      <c r="IN279" s="67"/>
      <c r="IO279" s="140"/>
      <c r="IQ279" s="33"/>
      <c r="IS279" s="49"/>
      <c r="IT279" s="67"/>
      <c r="IU279" s="140"/>
      <c r="IW279" s="33"/>
      <c r="IY279" s="49"/>
      <c r="IZ279" s="67"/>
      <c r="JA279" s="140"/>
      <c r="JC279" s="33"/>
      <c r="JE279" s="49"/>
      <c r="JF279" s="67"/>
      <c r="JG279" s="140"/>
      <c r="JI279" s="33"/>
    </row>
    <row r="280" spans="1:269">
      <c r="A280" s="267">
        <v>44273</v>
      </c>
      <c r="B280" s="74" t="s">
        <v>350</v>
      </c>
      <c r="C280" s="262">
        <f>[1]!i_dq_close(C$2,A280)</f>
        <v>5308.5664999999999</v>
      </c>
      <c r="D280" s="263">
        <v>1.5169999999999999</v>
      </c>
      <c r="E280" s="51">
        <v>1599870.72</v>
      </c>
      <c r="G280" s="49">
        <v>44936</v>
      </c>
      <c r="H280" s="28" t="s">
        <v>1626</v>
      </c>
      <c r="I280" s="140">
        <f>[1]!i_dq_close(I$2,G280)</f>
        <v>0</v>
      </c>
      <c r="J280">
        <v>0.80400000000000005</v>
      </c>
      <c r="FA280" s="49">
        <v>44966</v>
      </c>
      <c r="FB280" s="28" t="s">
        <v>1632</v>
      </c>
      <c r="FC280" s="140">
        <f>[1]!i_dq_close(FC$2,FA280)</f>
        <v>4501.8388000000004</v>
      </c>
      <c r="FD280">
        <v>0.92200000000000004</v>
      </c>
      <c r="FG280" s="49">
        <v>44963</v>
      </c>
      <c r="FH280" s="28" t="s">
        <v>1632</v>
      </c>
      <c r="FI280" s="140">
        <f>[1]!i_dq_close(FI$2,FG280)</f>
        <v>4456.7232000000004</v>
      </c>
      <c r="FJ280">
        <v>0.94330000000000003</v>
      </c>
      <c r="FM280" s="49">
        <v>44959</v>
      </c>
      <c r="FN280" s="28" t="s">
        <v>1632</v>
      </c>
      <c r="FO280" s="140">
        <f>[1]!i_dq_close(FO$2,FM280)</f>
        <v>4545.3834999999999</v>
      </c>
      <c r="FP280">
        <v>1.2786</v>
      </c>
      <c r="FS280" s="49">
        <v>44946</v>
      </c>
      <c r="FT280" s="28" t="s">
        <v>1626</v>
      </c>
      <c r="FU280" s="140">
        <f>[1]!i_dq_close(FU$2,FS280)</f>
        <v>410.12950000000001</v>
      </c>
      <c r="FV280">
        <v>1.2705</v>
      </c>
      <c r="FY280" s="49">
        <v>44910</v>
      </c>
      <c r="FZ280" s="28" t="s">
        <v>1627</v>
      </c>
      <c r="GA280" s="140">
        <f>[1]!i_dq_close(GA$2,FY280)</f>
        <v>4311.0010000000002</v>
      </c>
      <c r="GB280">
        <v>1.4603999999999999</v>
      </c>
      <c r="GE280" s="49">
        <v>44910</v>
      </c>
      <c r="GF280" s="28" t="s">
        <v>1627</v>
      </c>
      <c r="GG280" s="140">
        <f>[1]!i_dq_close(GG$2,GE280)</f>
        <v>2961.1531</v>
      </c>
      <c r="GH280">
        <v>0.93049999999999999</v>
      </c>
      <c r="GK280" s="49">
        <v>44889</v>
      </c>
      <c r="GL280" s="28" t="s">
        <v>1636</v>
      </c>
      <c r="GM280" s="140">
        <f>[1]!i_dq_close(GM$2,GK280)</f>
        <v>4155.0478999999996</v>
      </c>
      <c r="GN280">
        <v>5.0010000000000003</v>
      </c>
      <c r="GQ280" s="49">
        <v>44875</v>
      </c>
      <c r="GR280" s="67" t="s">
        <v>1636</v>
      </c>
      <c r="GS280" s="140">
        <f>[1]!i_dq_close(GS$2,GQ280)</f>
        <v>16081.04</v>
      </c>
      <c r="GT280">
        <v>0.93230000000000002</v>
      </c>
      <c r="GV280"/>
      <c r="GW280" s="49">
        <v>44875</v>
      </c>
      <c r="GX280" s="21" t="s">
        <v>1636</v>
      </c>
      <c r="GY280" s="140">
        <f>[1]!i_dq_close(GY$2,GW280)</f>
        <v>4091.6007</v>
      </c>
      <c r="GZ280">
        <v>2.4375</v>
      </c>
      <c r="HC280" s="49">
        <v>44866</v>
      </c>
      <c r="HD280" s="21" t="s">
        <v>359</v>
      </c>
      <c r="HE280" s="140">
        <f>[1]!i_dq_close(HE$2,HC280)</f>
        <v>4023.1237999999998</v>
      </c>
      <c r="HF280">
        <v>5.4509999999999996</v>
      </c>
      <c r="HI280" s="49">
        <v>44833</v>
      </c>
      <c r="HJ280" s="141" t="s">
        <v>1634</v>
      </c>
      <c r="HK280" s="140">
        <f>[1]!i_dq_close(HK$2,HI280)</f>
        <v>17165.87</v>
      </c>
      <c r="HL280">
        <v>0.94199999999999995</v>
      </c>
      <c r="HO280" s="49">
        <v>44782</v>
      </c>
      <c r="HP280" s="67" t="s">
        <v>1633</v>
      </c>
      <c r="HQ280" s="140">
        <f>[1]!i_dq_close(HQ$2,HO280)</f>
        <v>4520.4802</v>
      </c>
      <c r="HR280">
        <v>1.3802000000000001</v>
      </c>
      <c r="HS280" s="33"/>
      <c r="HU280" s="49"/>
      <c r="HV280" s="67"/>
      <c r="HW280" s="140"/>
      <c r="HY280" s="33"/>
      <c r="IA280" s="49"/>
      <c r="IB280" s="67"/>
      <c r="IC280" s="140"/>
      <c r="IE280" s="33"/>
      <c r="IG280" s="49"/>
      <c r="IH280" s="67"/>
      <c r="II280" s="140"/>
      <c r="IK280" s="33"/>
      <c r="IM280" s="49"/>
      <c r="IN280" s="67"/>
      <c r="IO280" s="140"/>
      <c r="IQ280" s="33"/>
      <c r="IS280" s="49"/>
      <c r="IT280" s="67"/>
      <c r="IU280" s="140"/>
      <c r="IW280" s="33"/>
      <c r="IY280" s="49"/>
      <c r="IZ280" s="67"/>
      <c r="JA280" s="140"/>
      <c r="JC280" s="33"/>
      <c r="JE280" s="49"/>
      <c r="JF280" s="67"/>
      <c r="JG280" s="140"/>
      <c r="JI280" s="33"/>
    </row>
    <row r="281" spans="1:269">
      <c r="A281" s="267">
        <v>44274</v>
      </c>
      <c r="B281" s="74" t="s">
        <v>350</v>
      </c>
      <c r="C281" s="262">
        <f>[1]!i_dq_close(C$2,A281)</f>
        <v>5187.8525</v>
      </c>
      <c r="D281" s="263">
        <v>1.4970000000000001</v>
      </c>
      <c r="E281" s="51">
        <v>1599870.72</v>
      </c>
      <c r="G281" s="49">
        <v>44937</v>
      </c>
      <c r="H281" s="28" t="s">
        <v>1626</v>
      </c>
      <c r="I281" s="140">
        <f>[1]!i_dq_close(I$2,G281)</f>
        <v>0</v>
      </c>
      <c r="J281">
        <v>0.80400000000000005</v>
      </c>
      <c r="FA281" s="49">
        <v>44967</v>
      </c>
      <c r="FB281" s="28" t="s">
        <v>1632</v>
      </c>
      <c r="FC281" s="140">
        <f>[1]!i_dq_close(FC$2,FA281)</f>
        <v>4478.2692999999999</v>
      </c>
      <c r="FD281">
        <v>0.91900000000000004</v>
      </c>
      <c r="FG281" s="49">
        <v>44964</v>
      </c>
      <c r="FH281" s="28" t="s">
        <v>1632</v>
      </c>
      <c r="FI281" s="140">
        <f>[1]!i_dq_close(FI$2,FG281)</f>
        <v>4465.3935000000001</v>
      </c>
      <c r="FJ281">
        <v>0.94089999999999996</v>
      </c>
      <c r="FM281" s="49">
        <v>44960</v>
      </c>
      <c r="FN281" s="28" t="s">
        <v>1632</v>
      </c>
      <c r="FO281" s="140">
        <f>[1]!i_dq_close(FO$2,FM281)</f>
        <v>4508.5767999999998</v>
      </c>
      <c r="FP281">
        <v>1.2850999999999999</v>
      </c>
      <c r="FS281" s="49">
        <v>44956</v>
      </c>
      <c r="FT281" s="28" t="s">
        <v>1626</v>
      </c>
      <c r="FU281" s="140">
        <f>[1]!i_dq_close(FU$2,FS281)</f>
        <v>410.59120000000001</v>
      </c>
      <c r="FV281">
        <v>1.2794000000000001</v>
      </c>
      <c r="FY281" s="49">
        <v>44911</v>
      </c>
      <c r="FZ281" s="28" t="s">
        <v>1627</v>
      </c>
      <c r="GA281" s="140">
        <f>[1]!i_dq_close(GA$2,FY281)</f>
        <v>4307.5222999999996</v>
      </c>
      <c r="GB281">
        <v>1.4553</v>
      </c>
      <c r="GE281" s="49">
        <v>44911</v>
      </c>
      <c r="GF281" s="28" t="s">
        <v>1627</v>
      </c>
      <c r="GG281" s="140">
        <f>[1]!i_dq_close(GG$2,GE281)</f>
        <v>2961.5500999999999</v>
      </c>
      <c r="GH281">
        <v>0.92390000000000005</v>
      </c>
      <c r="GK281" s="49">
        <v>44890</v>
      </c>
      <c r="GL281" s="28" t="s">
        <v>1636</v>
      </c>
      <c r="GM281" s="140">
        <f>[1]!i_dq_close(GM$2,GK281)</f>
        <v>4164.7946000000002</v>
      </c>
      <c r="GN281">
        <v>4.96</v>
      </c>
      <c r="GQ281" s="49">
        <v>44876</v>
      </c>
      <c r="GR281" s="67" t="s">
        <v>1636</v>
      </c>
      <c r="GS281" s="140">
        <f>[1]!i_dq_close(GS$2,GQ281)</f>
        <v>17325.66</v>
      </c>
      <c r="GT281">
        <v>0.98740000000000006</v>
      </c>
      <c r="GV281"/>
      <c r="GW281" s="49">
        <v>44876</v>
      </c>
      <c r="GX281" s="21" t="s">
        <v>1636</v>
      </c>
      <c r="GY281" s="140">
        <f>[1]!i_dq_close(GY$2,GW281)</f>
        <v>4184.1625999999997</v>
      </c>
      <c r="GZ281">
        <v>2.4394</v>
      </c>
      <c r="HC281" s="49">
        <v>44867</v>
      </c>
      <c r="HD281" s="21" t="s">
        <v>1636</v>
      </c>
      <c r="HE281" s="140">
        <f>[1]!i_dq_close(HE$2,HC281)</f>
        <v>4068.8146999999999</v>
      </c>
      <c r="HF281">
        <v>5.48</v>
      </c>
      <c r="HI281" s="49">
        <v>44834</v>
      </c>
      <c r="HJ281" s="141" t="s">
        <v>1634</v>
      </c>
      <c r="HK281" s="140">
        <f>[1]!i_dq_close(HK$2,HI281)</f>
        <v>17222.830000000002</v>
      </c>
      <c r="HL281">
        <v>0.94199999999999995</v>
      </c>
      <c r="HO281" s="49">
        <v>44783</v>
      </c>
      <c r="HP281" s="67" t="s">
        <v>1633</v>
      </c>
      <c r="HQ281" s="140">
        <f>[1]!i_dq_close(HQ$2,HO281)</f>
        <v>4479.0361000000003</v>
      </c>
      <c r="HR281">
        <v>1.3729</v>
      </c>
      <c r="HS281" s="33"/>
      <c r="HU281" s="49"/>
      <c r="HV281" s="67"/>
      <c r="HW281" s="140"/>
      <c r="HY281" s="33"/>
      <c r="IA281" s="49"/>
      <c r="IB281" s="67"/>
      <c r="IC281" s="140"/>
      <c r="IE281" s="33"/>
      <c r="IG281" s="49"/>
      <c r="IH281" s="67"/>
      <c r="II281" s="140"/>
      <c r="IK281" s="33"/>
      <c r="IM281" s="49"/>
      <c r="IN281" s="67"/>
      <c r="IO281" s="140"/>
      <c r="IQ281" s="33"/>
      <c r="IS281" s="49"/>
      <c r="IT281" s="67"/>
      <c r="IU281" s="140"/>
      <c r="IW281" s="33"/>
      <c r="IY281" s="49"/>
      <c r="IZ281" s="67"/>
      <c r="JA281" s="140"/>
      <c r="JC281" s="33"/>
      <c r="JE281" s="49"/>
      <c r="JF281" s="67"/>
      <c r="JG281" s="140"/>
      <c r="JI281" s="33"/>
    </row>
    <row r="282" spans="1:269">
      <c r="A282" s="267">
        <v>44277</v>
      </c>
      <c r="B282" s="74" t="s">
        <v>350</v>
      </c>
      <c r="C282" s="262">
        <f>[1]!i_dq_close(C$2,A282)</f>
        <v>5246.7148999999999</v>
      </c>
      <c r="D282" s="263">
        <v>1.5</v>
      </c>
      <c r="E282" s="51">
        <v>1599870.72</v>
      </c>
      <c r="G282" s="49">
        <v>44938</v>
      </c>
      <c r="H282" s="28" t="s">
        <v>1626</v>
      </c>
      <c r="I282" s="140">
        <f>[1]!i_dq_close(I$2,G282)</f>
        <v>0</v>
      </c>
      <c r="J282">
        <v>0.80300000000000005</v>
      </c>
      <c r="FG282" s="49">
        <v>44965</v>
      </c>
      <c r="FH282" s="28" t="s">
        <v>1632</v>
      </c>
      <c r="FI282" s="140">
        <f>[1]!i_dq_close(FI$2,FG282)</f>
        <v>4441.8236999999999</v>
      </c>
      <c r="FJ282">
        <v>0.93659999999999999</v>
      </c>
      <c r="FM282" s="49">
        <v>44963</v>
      </c>
      <c r="FN282" s="28" t="s">
        <v>1632</v>
      </c>
      <c r="FO282" s="140">
        <f>[1]!i_dq_close(FO$2,FM282)</f>
        <v>4456.7232000000004</v>
      </c>
      <c r="FP282">
        <v>1.2836000000000001</v>
      </c>
      <c r="FS282" s="49">
        <v>44957</v>
      </c>
      <c r="FT282" s="28" t="s">
        <v>1626</v>
      </c>
      <c r="FU282" s="140">
        <f>[1]!i_dq_close(FU$2,FS282)</f>
        <v>409.28320000000002</v>
      </c>
      <c r="FV282">
        <v>1.282</v>
      </c>
      <c r="FY282" s="49">
        <v>44914</v>
      </c>
      <c r="FZ282" s="28" t="s">
        <v>1627</v>
      </c>
      <c r="GA282" s="140">
        <f>[1]!i_dq_close(GA$2,FY282)</f>
        <v>4233.2809999999999</v>
      </c>
      <c r="GB282">
        <v>1.4391</v>
      </c>
      <c r="GE282" s="49">
        <v>44914</v>
      </c>
      <c r="GF282" s="28" t="s">
        <v>1627</v>
      </c>
      <c r="GG282" s="140">
        <f>[1]!i_dq_close(GG$2,GE282)</f>
        <v>2949.5767999999998</v>
      </c>
      <c r="GH282">
        <v>0.90869999999999995</v>
      </c>
      <c r="GK282" s="49">
        <v>44893</v>
      </c>
      <c r="GL282" s="28" t="s">
        <v>1636</v>
      </c>
      <c r="GM282" s="140">
        <f>[1]!i_dq_close(GM$2,GK282)</f>
        <v>4124.2883000000002</v>
      </c>
      <c r="GN282">
        <v>4.9550000000000001</v>
      </c>
      <c r="GQ282" s="49">
        <v>44879</v>
      </c>
      <c r="GR282" s="67" t="s">
        <v>1636</v>
      </c>
      <c r="GS282" s="140">
        <f>[1]!i_dq_close(GS$2,GQ282)</f>
        <v>17619.71</v>
      </c>
      <c r="GT282">
        <v>0.99519999999999997</v>
      </c>
      <c r="GV282"/>
      <c r="GW282" s="49">
        <v>44879</v>
      </c>
      <c r="GX282" s="21" t="s">
        <v>1636</v>
      </c>
      <c r="GY282" s="140">
        <f>[1]!i_dq_close(GY$2,GW282)</f>
        <v>4187.0944</v>
      </c>
      <c r="GZ282">
        <v>2.4575999999999998</v>
      </c>
      <c r="HC282" s="49">
        <v>44868</v>
      </c>
      <c r="HD282" s="21" t="s">
        <v>1636</v>
      </c>
      <c r="HE282" s="140">
        <f>[1]!i_dq_close(HE$2,HC282)</f>
        <v>4044.2130000000002</v>
      </c>
      <c r="HF282">
        <v>5.4690000000000003</v>
      </c>
      <c r="HI282" s="49">
        <v>44844</v>
      </c>
      <c r="HJ282" s="141" t="s">
        <v>358</v>
      </c>
      <c r="HK282" s="140">
        <f>[1]!i_dq_close(HK$2,HI282)</f>
        <v>17216.66</v>
      </c>
      <c r="HL282">
        <v>0.94899999999999995</v>
      </c>
      <c r="HO282" s="49">
        <v>44784</v>
      </c>
      <c r="HP282" s="67" t="s">
        <v>1633</v>
      </c>
      <c r="HQ282" s="140">
        <f>[1]!i_dq_close(HQ$2,HO282)</f>
        <v>4568.3040000000001</v>
      </c>
      <c r="HR282">
        <v>1.3812</v>
      </c>
      <c r="HS282" s="33"/>
      <c r="HU282" s="49"/>
      <c r="HV282" s="67"/>
      <c r="HW282" s="140"/>
      <c r="HY282" s="33"/>
      <c r="IA282" s="49"/>
      <c r="IB282" s="67"/>
      <c r="IC282" s="140"/>
      <c r="IE282" s="33"/>
      <c r="IG282" s="49"/>
      <c r="IH282" s="67"/>
      <c r="II282" s="140"/>
      <c r="IK282" s="33"/>
      <c r="IM282" s="49"/>
      <c r="IN282" s="67"/>
      <c r="IO282" s="140"/>
      <c r="IQ282" s="33"/>
      <c r="IS282" s="49"/>
      <c r="IT282" s="67"/>
      <c r="IU282" s="140"/>
      <c r="IW282" s="33"/>
      <c r="IY282" s="49"/>
      <c r="IZ282" s="67"/>
      <c r="JA282" s="140"/>
      <c r="JC282" s="33"/>
      <c r="JE282" s="49"/>
      <c r="JF282" s="67"/>
      <c r="JG282" s="140"/>
      <c r="JI282" s="33"/>
    </row>
    <row r="283" spans="1:269">
      <c r="A283" s="267">
        <v>44278</v>
      </c>
      <c r="B283" s="74" t="s">
        <v>350</v>
      </c>
      <c r="C283" s="262">
        <f>[1]!i_dq_close(C$2,A283)</f>
        <v>5191.9537</v>
      </c>
      <c r="D283" s="263">
        <v>1.4870000000000001</v>
      </c>
      <c r="E283" s="51">
        <v>1599870.72</v>
      </c>
      <c r="G283" s="49">
        <v>44939</v>
      </c>
      <c r="H283" s="28" t="s">
        <v>1626</v>
      </c>
      <c r="I283" s="140">
        <f>[1]!i_dq_close(I$2,G283)</f>
        <v>0</v>
      </c>
      <c r="J283">
        <v>0.79</v>
      </c>
      <c r="FG283" s="49">
        <v>44966</v>
      </c>
      <c r="FH283" s="28" t="s">
        <v>1632</v>
      </c>
      <c r="FI283" s="140">
        <f>[1]!i_dq_close(FI$2,FG283)</f>
        <v>4501.8388000000004</v>
      </c>
      <c r="FJ283">
        <v>0.94779999999999998</v>
      </c>
      <c r="FM283" s="49">
        <v>44964</v>
      </c>
      <c r="FN283" s="28" t="s">
        <v>1632</v>
      </c>
      <c r="FO283" s="140">
        <f>[1]!i_dq_close(FO$2,FM283)</f>
        <v>4465.3935000000001</v>
      </c>
      <c r="FP283">
        <v>1.3119000000000001</v>
      </c>
      <c r="FS283" s="49">
        <v>44958</v>
      </c>
      <c r="FT283" s="28" t="s">
        <v>348</v>
      </c>
      <c r="FU283" s="140">
        <f>[1]!i_dq_close(FU$2,FS283)</f>
        <v>411.66210000000001</v>
      </c>
      <c r="FV283">
        <v>1.2914000000000001</v>
      </c>
      <c r="FY283" s="49">
        <v>44915</v>
      </c>
      <c r="FZ283" s="28" t="s">
        <v>1627</v>
      </c>
      <c r="GA283" s="140">
        <f>[1]!i_dq_close(GA$2,FY283)</f>
        <v>4170.6633000000002</v>
      </c>
      <c r="GB283">
        <v>1.4365000000000001</v>
      </c>
      <c r="GE283" s="49">
        <v>44915</v>
      </c>
      <c r="GF283" s="28" t="s">
        <v>1627</v>
      </c>
      <c r="GG283" s="140">
        <f>[1]!i_dq_close(GG$2,GE283)</f>
        <v>2934.7089999999998</v>
      </c>
      <c r="GH283">
        <v>0.90649999999999997</v>
      </c>
      <c r="GK283" s="49">
        <v>44894</v>
      </c>
      <c r="GL283" s="28" t="s">
        <v>1636</v>
      </c>
      <c r="GM283" s="140">
        <f>[1]!i_dq_close(GM$2,GK283)</f>
        <v>4237.5962</v>
      </c>
      <c r="GN283">
        <v>4.9749999999999996</v>
      </c>
      <c r="GQ283" s="49">
        <v>44880</v>
      </c>
      <c r="GR283" s="67" t="s">
        <v>1636</v>
      </c>
      <c r="GS283" s="140">
        <f>[1]!i_dq_close(GS$2,GQ283)</f>
        <v>18343.12</v>
      </c>
      <c r="GT283">
        <v>1.0187999999999999</v>
      </c>
      <c r="GV283"/>
      <c r="GW283" s="49">
        <v>44880</v>
      </c>
      <c r="GX283" s="21" t="s">
        <v>1636</v>
      </c>
      <c r="GY283" s="140">
        <f>[1]!i_dq_close(GY$2,GW283)</f>
        <v>4264.8360000000002</v>
      </c>
      <c r="GZ283">
        <v>2.5093000000000001</v>
      </c>
      <c r="HC283" s="49">
        <v>44869</v>
      </c>
      <c r="HD283" s="21" t="s">
        <v>1636</v>
      </c>
      <c r="HE283" s="140">
        <f>[1]!i_dq_close(HE$2,HC283)</f>
        <v>4165.8909000000003</v>
      </c>
      <c r="HF283">
        <v>5.5060000000000002</v>
      </c>
      <c r="HI283" s="49">
        <v>44845</v>
      </c>
      <c r="HJ283" s="141" t="s">
        <v>1635</v>
      </c>
      <c r="HK283" s="140">
        <f>[1]!i_dq_close(HK$2,HI283)</f>
        <v>16832.36</v>
      </c>
      <c r="HL283">
        <v>0.93799999999999994</v>
      </c>
      <c r="HO283" s="49">
        <v>44785</v>
      </c>
      <c r="HP283" s="67" t="s">
        <v>1633</v>
      </c>
      <c r="HQ283" s="140">
        <f>[1]!i_dq_close(HQ$2,HO283)</f>
        <v>4563.0582000000004</v>
      </c>
      <c r="HR283">
        <v>1.3692</v>
      </c>
      <c r="HS283" s="33"/>
      <c r="HU283" s="49"/>
      <c r="HV283" s="67"/>
      <c r="HW283" s="140"/>
      <c r="HY283" s="33"/>
      <c r="IA283" s="49"/>
      <c r="IB283" s="67"/>
      <c r="IC283" s="140"/>
      <c r="IE283" s="33"/>
      <c r="IG283" s="49"/>
      <c r="IH283" s="67"/>
      <c r="II283" s="140"/>
      <c r="IK283" s="33"/>
      <c r="IM283" s="49"/>
      <c r="IN283" s="67"/>
      <c r="IO283" s="140"/>
      <c r="IQ283" s="33"/>
      <c r="IS283" s="49"/>
      <c r="IT283" s="67"/>
      <c r="IU283" s="140"/>
      <c r="IW283" s="33"/>
      <c r="IY283" s="49"/>
      <c r="IZ283" s="67"/>
      <c r="JA283" s="140"/>
      <c r="JC283" s="33"/>
      <c r="JE283" s="49"/>
      <c r="JF283" s="67"/>
      <c r="JG283" s="140"/>
      <c r="JI283" s="33"/>
    </row>
    <row r="284" spans="1:269">
      <c r="A284" s="267">
        <v>44279</v>
      </c>
      <c r="B284" s="74" t="s">
        <v>350</v>
      </c>
      <c r="C284" s="262">
        <f>[1]!i_dq_close(C$2,A284)</f>
        <v>5112.8729000000003</v>
      </c>
      <c r="D284" s="263">
        <v>1.474</v>
      </c>
      <c r="E284" s="51">
        <v>1599870.72</v>
      </c>
      <c r="FG284" s="49">
        <v>44967</v>
      </c>
      <c r="FH284" s="28" t="s">
        <v>1632</v>
      </c>
      <c r="FI284" s="140">
        <f>[1]!i_dq_close(FI$2,FG284)</f>
        <v>4478.2692999999999</v>
      </c>
      <c r="FJ284">
        <v>0.93879999999999997</v>
      </c>
      <c r="FM284" s="49">
        <v>44965</v>
      </c>
      <c r="FN284" s="28" t="s">
        <v>1632</v>
      </c>
      <c r="FO284" s="140">
        <f>[1]!i_dq_close(FO$2,FM284)</f>
        <v>4441.8236999999999</v>
      </c>
      <c r="FP284">
        <v>1.2999000000000001</v>
      </c>
      <c r="FS284" s="49">
        <v>44959</v>
      </c>
      <c r="FT284" s="28" t="s">
        <v>1632</v>
      </c>
      <c r="FU284" s="140">
        <f>[1]!i_dq_close(FU$2,FS284)</f>
        <v>412.34359999999998</v>
      </c>
      <c r="FV284">
        <v>1.2932999999999999</v>
      </c>
      <c r="FY284" s="49">
        <v>44916</v>
      </c>
      <c r="FZ284" s="28" t="s">
        <v>1627</v>
      </c>
      <c r="GA284" s="140">
        <f>[1]!i_dq_close(GA$2,FY284)</f>
        <v>4166.0241999999998</v>
      </c>
      <c r="GB284">
        <v>1.4333</v>
      </c>
      <c r="GE284" s="49">
        <v>44916</v>
      </c>
      <c r="GF284" s="28" t="s">
        <v>1627</v>
      </c>
      <c r="GG284" s="140">
        <f>[1]!i_dq_close(GG$2,GE284)</f>
        <v>2935.2211000000002</v>
      </c>
      <c r="GH284">
        <v>0.90459999999999996</v>
      </c>
      <c r="GK284" s="49">
        <v>44895</v>
      </c>
      <c r="GL284" s="28" t="s">
        <v>1636</v>
      </c>
      <c r="GM284" s="140">
        <f>[1]!i_dq_close(GM$2,GK284)</f>
        <v>4239.9952000000003</v>
      </c>
      <c r="GN284">
        <v>4.9749999999999996</v>
      </c>
      <c r="GQ284" s="49">
        <v>44881</v>
      </c>
      <c r="GR284" s="67" t="s">
        <v>1636</v>
      </c>
      <c r="GS284" s="140">
        <f>[1]!i_dq_close(GS$2,GQ284)</f>
        <v>18256.48</v>
      </c>
      <c r="GT284">
        <v>1.016</v>
      </c>
      <c r="GV284"/>
      <c r="GW284" s="49">
        <v>44881</v>
      </c>
      <c r="GX284" s="21" t="s">
        <v>1636</v>
      </c>
      <c r="GY284" s="140">
        <f>[1]!i_dq_close(GY$2,GW284)</f>
        <v>4233.2835999999998</v>
      </c>
      <c r="GZ284">
        <v>2.4851999999999999</v>
      </c>
      <c r="HC284" s="49">
        <v>44872</v>
      </c>
      <c r="HD284" s="21" t="s">
        <v>1636</v>
      </c>
      <c r="HE284" s="140">
        <f>[1]!i_dq_close(HE$2,HC284)</f>
        <v>4173.9336999999996</v>
      </c>
      <c r="HF284">
        <v>5.5060000000000002</v>
      </c>
      <c r="HI284" s="49">
        <v>44846</v>
      </c>
      <c r="HJ284" s="141" t="s">
        <v>1635</v>
      </c>
      <c r="HK284" s="140">
        <f>[1]!i_dq_close(HK$2,HI284)</f>
        <v>16701.03</v>
      </c>
      <c r="HL284">
        <v>0.92600000000000005</v>
      </c>
      <c r="HO284" s="49">
        <v>44788</v>
      </c>
      <c r="HP284" s="67" t="s">
        <v>1633</v>
      </c>
      <c r="HQ284" s="140">
        <f>[1]!i_dq_close(HQ$2,HO284)</f>
        <v>4562.5023000000001</v>
      </c>
      <c r="HR284">
        <v>1.3749</v>
      </c>
      <c r="HS284" s="33"/>
      <c r="HU284" s="49"/>
      <c r="HV284" s="67"/>
      <c r="HW284" s="140"/>
      <c r="HY284" s="33"/>
      <c r="IA284" s="49"/>
      <c r="IB284" s="67"/>
      <c r="IC284" s="140"/>
      <c r="IE284" s="33"/>
      <c r="IG284" s="49"/>
      <c r="IH284" s="67"/>
      <c r="II284" s="140"/>
      <c r="IK284" s="33"/>
      <c r="IM284" s="49"/>
      <c r="IN284" s="67"/>
      <c r="IO284" s="140"/>
      <c r="IQ284" s="33"/>
      <c r="IS284" s="49"/>
      <c r="IT284" s="67"/>
      <c r="IU284" s="140"/>
      <c r="IW284" s="33"/>
      <c r="IY284" s="49"/>
      <c r="IZ284" s="67"/>
      <c r="JA284" s="140"/>
      <c r="JC284" s="33"/>
      <c r="JE284" s="49"/>
      <c r="JF284" s="67"/>
      <c r="JG284" s="140"/>
      <c r="JI284" s="33"/>
    </row>
    <row r="285" spans="1:269">
      <c r="A285" s="267">
        <v>44280</v>
      </c>
      <c r="B285" s="74" t="s">
        <v>350</v>
      </c>
      <c r="C285" s="262">
        <f>[1]!i_dq_close(C$2,A285)</f>
        <v>5113.8042999999998</v>
      </c>
      <c r="D285" s="263">
        <v>1.4790000000000001</v>
      </c>
      <c r="E285" s="51">
        <v>1599870.72</v>
      </c>
      <c r="FM285" s="49">
        <v>44966</v>
      </c>
      <c r="FN285" s="28" t="s">
        <v>1632</v>
      </c>
      <c r="FO285" s="140">
        <f>[1]!i_dq_close(FO$2,FM285)</f>
        <v>4501.8388000000004</v>
      </c>
      <c r="FP285">
        <v>1.3004</v>
      </c>
      <c r="FS285" s="49">
        <v>44960</v>
      </c>
      <c r="FT285" s="28" t="s">
        <v>1632</v>
      </c>
      <c r="FU285" s="140">
        <f>[1]!i_dq_close(FU$2,FS285)</f>
        <v>410.87279999999998</v>
      </c>
      <c r="FV285">
        <v>1.2876000000000001</v>
      </c>
      <c r="FY285" s="49">
        <v>44917</v>
      </c>
      <c r="FZ285" s="28" t="s">
        <v>1627</v>
      </c>
      <c r="GA285" s="140">
        <f>[1]!i_dq_close(GA$2,FY285)</f>
        <v>4158.2915000000003</v>
      </c>
      <c r="GB285">
        <v>1.4235</v>
      </c>
      <c r="GE285" s="49">
        <v>44917</v>
      </c>
      <c r="GF285" s="28" t="s">
        <v>1627</v>
      </c>
      <c r="GG285" s="140">
        <f>[1]!i_dq_close(GG$2,GE285)</f>
        <v>2937.7952</v>
      </c>
      <c r="GH285">
        <v>0.90069999999999995</v>
      </c>
      <c r="GK285" s="49">
        <v>44896</v>
      </c>
      <c r="GL285" s="28" t="s">
        <v>360</v>
      </c>
      <c r="GM285" s="140">
        <f>[1]!i_dq_close(GM$2,GK285)</f>
        <v>4279.3801999999996</v>
      </c>
      <c r="GN285">
        <v>5.0179999999999998</v>
      </c>
      <c r="GQ285" s="49">
        <v>44882</v>
      </c>
      <c r="GR285" s="67" t="s">
        <v>1636</v>
      </c>
      <c r="GS285" s="140">
        <f>[1]!i_dq_close(GS$2,GQ285)</f>
        <v>18045.66</v>
      </c>
      <c r="GT285">
        <v>1.01</v>
      </c>
      <c r="GV285"/>
      <c r="GW285" s="49">
        <v>44882</v>
      </c>
      <c r="GX285" s="21" t="s">
        <v>1636</v>
      </c>
      <c r="GY285" s="140">
        <f>[1]!i_dq_close(GY$2,GW285)</f>
        <v>4222.8145000000004</v>
      </c>
      <c r="GZ285">
        <v>2.4807999999999999</v>
      </c>
      <c r="HC285" s="49">
        <v>44873</v>
      </c>
      <c r="HD285" s="21" t="s">
        <v>1636</v>
      </c>
      <c r="HE285" s="140">
        <f>[1]!i_dq_close(HE$2,HC285)</f>
        <v>4151.4648999999999</v>
      </c>
      <c r="HF285">
        <v>5.45</v>
      </c>
      <c r="HI285" s="49">
        <v>44847</v>
      </c>
      <c r="HJ285" s="141" t="s">
        <v>1635</v>
      </c>
      <c r="HK285" s="140">
        <f>[1]!i_dq_close(HK$2,HI285)</f>
        <v>16389.11</v>
      </c>
      <c r="HL285">
        <v>0.92400000000000004</v>
      </c>
      <c r="HO285" s="49">
        <v>44789</v>
      </c>
      <c r="HP285" s="67" t="s">
        <v>1633</v>
      </c>
      <c r="HQ285" s="140">
        <f>[1]!i_dq_close(HQ$2,HO285)</f>
        <v>4560.0877</v>
      </c>
      <c r="HR285">
        <v>1.3837999999999999</v>
      </c>
      <c r="HS285" s="33"/>
      <c r="HU285" s="49"/>
      <c r="HV285" s="67"/>
      <c r="HW285" s="140"/>
      <c r="HY285" s="33"/>
      <c r="IA285" s="49"/>
      <c r="IB285" s="67"/>
      <c r="IC285" s="140"/>
      <c r="IE285" s="33"/>
      <c r="IG285" s="49"/>
      <c r="IH285" s="67"/>
      <c r="II285" s="140"/>
      <c r="IK285" s="33"/>
      <c r="IM285" s="49"/>
      <c r="IN285" s="67"/>
      <c r="IO285" s="140"/>
      <c r="IQ285" s="33"/>
      <c r="IS285" s="49"/>
      <c r="IT285" s="67"/>
      <c r="IU285" s="140"/>
      <c r="IW285" s="33"/>
      <c r="IY285" s="49"/>
      <c r="IZ285" s="67"/>
      <c r="JA285" s="140"/>
      <c r="JC285" s="33"/>
      <c r="JE285" s="49"/>
      <c r="JF285" s="67"/>
      <c r="JG285" s="140"/>
      <c r="JI285" s="33"/>
    </row>
    <row r="286" spans="1:269">
      <c r="A286" s="267">
        <v>44281</v>
      </c>
      <c r="B286" s="74" t="s">
        <v>350</v>
      </c>
      <c r="C286" s="262">
        <f>[1]!i_dq_close(C$2,A286)</f>
        <v>5221.1647000000003</v>
      </c>
      <c r="D286" s="263">
        <v>1.498</v>
      </c>
      <c r="E286" s="51">
        <v>1599870.72</v>
      </c>
      <c r="FM286" s="49">
        <v>44967</v>
      </c>
      <c r="FN286" s="28" t="s">
        <v>1632</v>
      </c>
      <c r="FO286" s="140">
        <f>[1]!i_dq_close(FO$2,FM286)</f>
        <v>4478.2692999999999</v>
      </c>
      <c r="FP286">
        <v>1.3078000000000001</v>
      </c>
      <c r="FS286" s="49">
        <v>44963</v>
      </c>
      <c r="FT286" s="28" t="s">
        <v>1632</v>
      </c>
      <c r="FU286" s="140">
        <f>[1]!i_dq_close(FU$2,FS286)</f>
        <v>407.38040000000001</v>
      </c>
      <c r="FV286">
        <v>1.2846</v>
      </c>
      <c r="FY286" s="49">
        <v>44918</v>
      </c>
      <c r="FZ286" s="28" t="s">
        <v>1627</v>
      </c>
      <c r="GA286" s="140">
        <f>[1]!i_dq_close(GA$2,FY286)</f>
        <v>4149.107</v>
      </c>
      <c r="GB286">
        <v>1.4191</v>
      </c>
      <c r="GE286" s="49">
        <v>44918</v>
      </c>
      <c r="GF286" s="28" t="s">
        <v>1627</v>
      </c>
      <c r="GG286" s="140">
        <f>[1]!i_dq_close(GG$2,GE286)</f>
        <v>2937.7141000000001</v>
      </c>
      <c r="GH286">
        <v>0.89829999999999999</v>
      </c>
      <c r="GK286" s="49">
        <v>44897</v>
      </c>
      <c r="GL286" s="28" t="s">
        <v>1627</v>
      </c>
      <c r="GM286" s="140">
        <f>[1]!i_dq_close(GM$2,GK286)</f>
        <v>4256.7224999999999</v>
      </c>
      <c r="GN286">
        <v>5.0129999999999999</v>
      </c>
      <c r="GQ286" s="49">
        <v>44883</v>
      </c>
      <c r="GR286" s="67" t="s">
        <v>1636</v>
      </c>
      <c r="GS286" s="140">
        <f>[1]!i_dq_close(GS$2,GQ286)</f>
        <v>17992.54</v>
      </c>
      <c r="GT286">
        <v>1.0165999999999999</v>
      </c>
      <c r="GV286"/>
      <c r="GW286" s="49">
        <v>44883</v>
      </c>
      <c r="GX286" s="21" t="s">
        <v>1636</v>
      </c>
      <c r="GY286" s="140">
        <f>[1]!i_dq_close(GY$2,GW286)</f>
        <v>4204.3148000000001</v>
      </c>
      <c r="GZ286">
        <v>2.4866000000000001</v>
      </c>
      <c r="HC286" s="49">
        <v>44874</v>
      </c>
      <c r="HD286" s="21" t="s">
        <v>1636</v>
      </c>
      <c r="HE286" s="140">
        <f>[1]!i_dq_close(HE$2,HC286)</f>
        <v>4120.4669999999996</v>
      </c>
      <c r="HF286">
        <v>5.407</v>
      </c>
      <c r="HI286" s="49">
        <v>44848</v>
      </c>
      <c r="HJ286" s="141" t="s">
        <v>1635</v>
      </c>
      <c r="HK286" s="140">
        <f>[1]!i_dq_close(HK$2,HI286)</f>
        <v>16587.689999999999</v>
      </c>
      <c r="HL286">
        <v>0.92900000000000005</v>
      </c>
      <c r="HO286" s="49">
        <v>44790</v>
      </c>
      <c r="HP286" s="67" t="s">
        <v>1633</v>
      </c>
      <c r="HQ286" s="140">
        <f>[1]!i_dq_close(HQ$2,HO286)</f>
        <v>4597.0513000000001</v>
      </c>
      <c r="HR286">
        <v>1.3829</v>
      </c>
      <c r="HS286" s="33"/>
      <c r="HU286" s="49"/>
      <c r="HV286" s="67"/>
      <c r="HW286" s="140"/>
      <c r="HY286" s="33"/>
      <c r="IA286" s="49"/>
      <c r="IB286" s="67"/>
      <c r="IC286" s="140"/>
      <c r="IE286" s="33"/>
      <c r="IG286" s="49"/>
      <c r="IH286" s="67"/>
      <c r="II286" s="140"/>
      <c r="IK286" s="33"/>
      <c r="IM286" s="49"/>
      <c r="IN286" s="67"/>
      <c r="IO286" s="140"/>
      <c r="IQ286" s="33"/>
      <c r="IS286" s="49"/>
      <c r="IT286" s="67"/>
      <c r="IU286" s="140"/>
      <c r="IW286" s="33"/>
      <c r="IY286" s="49"/>
      <c r="IZ286" s="67"/>
      <c r="JA286" s="140"/>
      <c r="JC286" s="33"/>
      <c r="JE286" s="49"/>
      <c r="JF286" s="67"/>
      <c r="JG286" s="140"/>
      <c r="JI286" s="33"/>
    </row>
    <row r="287" spans="1:269">
      <c r="A287" s="267">
        <v>44284</v>
      </c>
      <c r="B287" s="74" t="s">
        <v>350</v>
      </c>
      <c r="C287" s="262">
        <f>[1]!i_dq_close(C$2,A287)</f>
        <v>5228.8864999999996</v>
      </c>
      <c r="D287" s="263">
        <v>1.502</v>
      </c>
      <c r="E287" s="51">
        <v>1599870.72</v>
      </c>
      <c r="FS287" s="49">
        <v>44964</v>
      </c>
      <c r="FT287" s="28" t="s">
        <v>1632</v>
      </c>
      <c r="FU287" s="140">
        <f>[1]!i_dq_close(FU$2,FS287)</f>
        <v>408.29140000000001</v>
      </c>
      <c r="FV287">
        <v>1.2848999999999999</v>
      </c>
      <c r="FY287" s="49">
        <v>44921</v>
      </c>
      <c r="FZ287" s="28" t="s">
        <v>1627</v>
      </c>
      <c r="GA287" s="140">
        <f>[1]!i_dq_close(GA$2,FY287)</f>
        <v>4176.0355</v>
      </c>
      <c r="GB287">
        <v>1.4316</v>
      </c>
      <c r="GE287" s="49">
        <v>44921</v>
      </c>
      <c r="GF287" s="28" t="s">
        <v>1627</v>
      </c>
      <c r="GG287" s="140">
        <f>[1]!i_dq_close(GG$2,GE287)</f>
        <v>2940.7773000000002</v>
      </c>
      <c r="GH287">
        <v>0.9052</v>
      </c>
      <c r="GK287" s="49">
        <v>44900</v>
      </c>
      <c r="GL287" s="28" t="s">
        <v>1627</v>
      </c>
      <c r="GM287" s="140">
        <f>[1]!i_dq_close(GM$2,GK287)</f>
        <v>4327.0653000000002</v>
      </c>
      <c r="GN287">
        <v>5.0359999999999996</v>
      </c>
      <c r="GQ287" s="49">
        <v>44886</v>
      </c>
      <c r="GR287" s="67" t="s">
        <v>1636</v>
      </c>
      <c r="GS287" s="140">
        <f>[1]!i_dq_close(GS$2,GQ287)</f>
        <v>17655.91</v>
      </c>
      <c r="GT287">
        <v>0.998</v>
      </c>
      <c r="GV287"/>
      <c r="GW287" s="49">
        <v>44886</v>
      </c>
      <c r="GX287" s="21" t="s">
        <v>1636</v>
      </c>
      <c r="GY287" s="140">
        <f>[1]!i_dq_close(GY$2,GW287)</f>
        <v>4177.4961999999996</v>
      </c>
      <c r="GZ287">
        <v>2.5022000000000002</v>
      </c>
      <c r="HC287" s="49">
        <v>44875</v>
      </c>
      <c r="HD287" s="21" t="s">
        <v>1636</v>
      </c>
      <c r="HE287" s="140">
        <f>[1]!i_dq_close(HE$2,HC287)</f>
        <v>4091.6007</v>
      </c>
      <c r="HF287">
        <v>5.35</v>
      </c>
      <c r="HI287" s="49">
        <v>44851</v>
      </c>
      <c r="HJ287" s="141" t="s">
        <v>1635</v>
      </c>
      <c r="HK287" s="140">
        <f>[1]!i_dq_close(HK$2,HI287)</f>
        <v>16612.900000000001</v>
      </c>
      <c r="HL287">
        <v>0.92500000000000004</v>
      </c>
      <c r="HO287" s="49">
        <v>44791</v>
      </c>
      <c r="HP287" s="67" t="s">
        <v>1633</v>
      </c>
      <c r="HQ287" s="140">
        <f>[1]!i_dq_close(HQ$2,HO287)</f>
        <v>4562.5783000000001</v>
      </c>
      <c r="HR287">
        <v>1.3848</v>
      </c>
      <c r="HS287" s="33"/>
      <c r="HU287" s="49"/>
      <c r="HV287" s="67"/>
      <c r="HW287" s="140"/>
      <c r="HY287" s="33"/>
      <c r="IA287" s="49"/>
      <c r="IB287" s="67"/>
      <c r="IC287" s="140"/>
      <c r="IE287" s="33"/>
      <c r="IG287" s="49"/>
      <c r="IH287" s="67"/>
      <c r="II287" s="140"/>
      <c r="IK287" s="33"/>
      <c r="IM287" s="49"/>
      <c r="IN287" s="67"/>
      <c r="IO287" s="140"/>
      <c r="IQ287" s="33"/>
      <c r="IS287" s="49"/>
      <c r="IT287" s="67"/>
      <c r="IU287" s="140"/>
      <c r="IW287" s="33"/>
      <c r="IY287" s="49"/>
      <c r="IZ287" s="67"/>
      <c r="JA287" s="140"/>
      <c r="JC287" s="33"/>
      <c r="JE287" s="49"/>
      <c r="JF287" s="67"/>
      <c r="JG287" s="140"/>
      <c r="JI287" s="33"/>
    </row>
    <row r="288" spans="1:269">
      <c r="A288" s="267">
        <v>44285</v>
      </c>
      <c r="B288" s="74" t="s">
        <v>350</v>
      </c>
      <c r="C288" s="262">
        <f>[1]!i_dq_close(C$2,A288)</f>
        <v>5272.0614999999998</v>
      </c>
      <c r="D288" s="263">
        <v>1.5109999999999999</v>
      </c>
      <c r="E288" s="51">
        <v>1599870.72</v>
      </c>
      <c r="FS288" s="49">
        <v>44965</v>
      </c>
      <c r="FT288" s="28" t="s">
        <v>1632</v>
      </c>
      <c r="FU288" s="140">
        <f>[1]!i_dq_close(FU$2,FS288)</f>
        <v>407.53219999999999</v>
      </c>
      <c r="FV288">
        <v>1.2850999999999999</v>
      </c>
      <c r="FY288" s="49">
        <v>44922</v>
      </c>
      <c r="FZ288" s="28" t="s">
        <v>1627</v>
      </c>
      <c r="GA288" s="140">
        <f>[1]!i_dq_close(GA$2,FY288)</f>
        <v>4219.6733999999997</v>
      </c>
      <c r="GB288">
        <v>1.4384999999999999</v>
      </c>
      <c r="GE288" s="49">
        <v>44922</v>
      </c>
      <c r="GF288" s="28" t="s">
        <v>1627</v>
      </c>
      <c r="GG288" s="140">
        <f>[1]!i_dq_close(GG$2,GE288)</f>
        <v>2949.0221999999999</v>
      </c>
      <c r="GH288">
        <v>0.90980000000000005</v>
      </c>
      <c r="GK288" s="49">
        <v>44901</v>
      </c>
      <c r="GL288" s="28" t="s">
        <v>1627</v>
      </c>
      <c r="GM288" s="140">
        <f>[1]!i_dq_close(GM$2,GK288)</f>
        <v>4343.7743</v>
      </c>
      <c r="GN288">
        <v>5.0830000000000002</v>
      </c>
      <c r="GQ288" s="49">
        <v>44887</v>
      </c>
      <c r="GR288" s="67" t="s">
        <v>1636</v>
      </c>
      <c r="GS288" s="140">
        <f>[1]!i_dq_close(GS$2,GQ288)</f>
        <v>17424.41</v>
      </c>
      <c r="GT288">
        <v>0.99360000000000004</v>
      </c>
      <c r="GV288"/>
      <c r="GW288" s="49">
        <v>44887</v>
      </c>
      <c r="GX288" s="21" t="s">
        <v>1636</v>
      </c>
      <c r="GY288" s="140">
        <f>[1]!i_dq_close(GY$2,GW288)</f>
        <v>4166.4138000000003</v>
      </c>
      <c r="GZ288">
        <v>2.4780000000000002</v>
      </c>
      <c r="HC288" s="49">
        <v>44876</v>
      </c>
      <c r="HD288" s="21" t="s">
        <v>1636</v>
      </c>
      <c r="HE288" s="140">
        <f>[1]!i_dq_close(HE$2,HC288)</f>
        <v>4184.1625999999997</v>
      </c>
      <c r="HF288">
        <v>5.359</v>
      </c>
      <c r="HI288" s="49">
        <v>44852</v>
      </c>
      <c r="HJ288" s="141" t="s">
        <v>1635</v>
      </c>
      <c r="HK288" s="140">
        <f>[1]!i_dq_close(HK$2,HI288)</f>
        <v>16914.580000000002</v>
      </c>
      <c r="HL288">
        <v>0.92500000000000004</v>
      </c>
      <c r="HO288" s="49">
        <v>44792</v>
      </c>
      <c r="HP288" s="67" t="s">
        <v>1633</v>
      </c>
      <c r="HQ288" s="140">
        <f>[1]!i_dq_close(HQ$2,HO288)</f>
        <v>4525.1674999999996</v>
      </c>
      <c r="HR288">
        <v>1.377</v>
      </c>
      <c r="HS288" s="33"/>
      <c r="HU288" s="49"/>
      <c r="HV288" s="67"/>
      <c r="HW288" s="140"/>
      <c r="HY288" s="33"/>
      <c r="IA288" s="49"/>
      <c r="IB288" s="67"/>
      <c r="IC288" s="140"/>
      <c r="IE288" s="33"/>
      <c r="IG288" s="49"/>
      <c r="IH288" s="67"/>
      <c r="II288" s="140"/>
      <c r="IK288" s="33"/>
      <c r="IM288" s="49"/>
      <c r="IN288" s="67"/>
      <c r="IO288" s="140"/>
      <c r="IQ288" s="33"/>
      <c r="IS288" s="49"/>
      <c r="IT288" s="67"/>
      <c r="IU288" s="140"/>
      <c r="IW288" s="33"/>
      <c r="IY288" s="49"/>
      <c r="IZ288" s="67"/>
      <c r="JA288" s="140"/>
      <c r="JC288" s="33"/>
      <c r="JE288" s="49"/>
      <c r="JF288" s="67"/>
      <c r="JG288" s="140"/>
      <c r="JI288" s="33"/>
    </row>
    <row r="289" spans="1:269">
      <c r="A289" s="267">
        <v>44286</v>
      </c>
      <c r="B289" s="74" t="s">
        <v>350</v>
      </c>
      <c r="C289" s="262">
        <f>[1]!i_dq_close(C$2,A289)</f>
        <v>5229.9111000000003</v>
      </c>
      <c r="D289" s="263">
        <v>1.506</v>
      </c>
      <c r="E289" s="51">
        <v>1599870.72</v>
      </c>
      <c r="FS289" s="49">
        <v>44966</v>
      </c>
      <c r="FT289" s="28" t="s">
        <v>1632</v>
      </c>
      <c r="FU289" s="140">
        <f>[1]!i_dq_close(FU$2,FS289)</f>
        <v>409.99689999999998</v>
      </c>
      <c r="FV289">
        <v>1.2887999999999999</v>
      </c>
      <c r="FY289" s="49">
        <v>44923</v>
      </c>
      <c r="FZ289" s="28" t="s">
        <v>1627</v>
      </c>
      <c r="GA289" s="140">
        <f>[1]!i_dq_close(GA$2,FY289)</f>
        <v>4201.9503000000004</v>
      </c>
      <c r="GB289">
        <v>1.4374</v>
      </c>
      <c r="GE289" s="49">
        <v>44923</v>
      </c>
      <c r="GF289" s="28" t="s">
        <v>1627</v>
      </c>
      <c r="GG289" s="140">
        <f>[1]!i_dq_close(GG$2,GE289)</f>
        <v>2945.2793000000001</v>
      </c>
      <c r="GH289">
        <v>0.90529999999999999</v>
      </c>
      <c r="GK289" s="49">
        <v>44902</v>
      </c>
      <c r="GL289" s="28" t="s">
        <v>1627</v>
      </c>
      <c r="GM289" s="140">
        <f>[1]!i_dq_close(GM$2,GK289)</f>
        <v>4334.5227000000004</v>
      </c>
      <c r="GN289">
        <v>5.048</v>
      </c>
      <c r="GQ289" s="49">
        <v>44888</v>
      </c>
      <c r="GR289" s="67" t="s">
        <v>1636</v>
      </c>
      <c r="GS289" s="140">
        <f>[1]!i_dq_close(GS$2,GQ289)</f>
        <v>17523.810000000001</v>
      </c>
      <c r="GT289">
        <v>0.9919</v>
      </c>
      <c r="GV289"/>
      <c r="GW289" s="49">
        <v>44888</v>
      </c>
      <c r="GX289" s="21" t="s">
        <v>1636</v>
      </c>
      <c r="GY289" s="140">
        <f>[1]!i_dq_close(GY$2,GW289)</f>
        <v>4167.8986999999997</v>
      </c>
      <c r="GZ289">
        <v>2.4746999999999999</v>
      </c>
      <c r="HC289" s="49">
        <v>44879</v>
      </c>
      <c r="HD289" s="21" t="s">
        <v>1636</v>
      </c>
      <c r="HE289" s="140">
        <f>[1]!i_dq_close(HE$2,HC289)</f>
        <v>4187.0944</v>
      </c>
      <c r="HF289">
        <v>5.3520000000000003</v>
      </c>
      <c r="HI289" s="49">
        <v>44853</v>
      </c>
      <c r="HJ289" s="141" t="s">
        <v>1635</v>
      </c>
      <c r="HK289" s="140">
        <f>[1]!i_dq_close(HK$2,HI289)</f>
        <v>16511.28</v>
      </c>
      <c r="HL289">
        <v>0.91200000000000003</v>
      </c>
      <c r="HO289" s="49">
        <v>44795</v>
      </c>
      <c r="HP289" s="67" t="s">
        <v>1633</v>
      </c>
      <c r="HQ289" s="140">
        <f>[1]!i_dq_close(HQ$2,HO289)</f>
        <v>4564.3263999999999</v>
      </c>
      <c r="HR289">
        <v>1.3811</v>
      </c>
      <c r="HS289" s="33"/>
      <c r="HU289" s="49"/>
      <c r="HV289" s="67"/>
      <c r="HW289" s="140"/>
      <c r="HY289" s="33"/>
      <c r="IA289" s="49"/>
      <c r="IB289" s="67"/>
      <c r="IC289" s="140"/>
      <c r="IE289" s="33"/>
      <c r="IG289" s="49"/>
      <c r="IH289" s="67"/>
      <c r="II289" s="140"/>
      <c r="IK289" s="33"/>
      <c r="IM289" s="49"/>
      <c r="IN289" s="67"/>
      <c r="IO289" s="140"/>
      <c r="IQ289" s="33"/>
      <c r="IS289" s="49"/>
      <c r="IT289" s="67"/>
      <c r="IU289" s="140"/>
      <c r="IW289" s="33"/>
      <c r="IY289" s="49"/>
      <c r="IZ289" s="67"/>
      <c r="JA289" s="140"/>
      <c r="JC289" s="33"/>
      <c r="JE289" s="49"/>
      <c r="JF289" s="67"/>
      <c r="JG289" s="140"/>
      <c r="JI289" s="33"/>
    </row>
    <row r="290" spans="1:269">
      <c r="A290" s="267">
        <v>44287</v>
      </c>
      <c r="B290" s="74" t="s">
        <v>351</v>
      </c>
      <c r="C290" s="262">
        <f>[1]!i_dq_close(C$2,A290)</f>
        <v>5290.8453</v>
      </c>
      <c r="D290" s="263">
        <v>1.518</v>
      </c>
      <c r="E290" s="51">
        <v>1599870.72</v>
      </c>
      <c r="FS290" s="49">
        <v>44967</v>
      </c>
      <c r="FT290" s="28" t="s">
        <v>1632</v>
      </c>
      <c r="FU290" s="140">
        <f>[1]!i_dq_close(FU$2,FS290)</f>
        <v>409.61739999999998</v>
      </c>
      <c r="FV290">
        <v>1.2861</v>
      </c>
      <c r="FY290" s="49">
        <v>44924</v>
      </c>
      <c r="FZ290" s="28" t="s">
        <v>1627</v>
      </c>
      <c r="GA290" s="140">
        <f>[1]!i_dq_close(GA$2,FY290)</f>
        <v>4189.3071</v>
      </c>
      <c r="GB290">
        <v>1.4358</v>
      </c>
      <c r="GE290" s="49">
        <v>44924</v>
      </c>
      <c r="GF290" s="28" t="s">
        <v>1627</v>
      </c>
      <c r="GG290" s="140">
        <f>[1]!i_dq_close(GG$2,GE290)</f>
        <v>2944.1161000000002</v>
      </c>
      <c r="GH290">
        <v>0.90239999999999998</v>
      </c>
      <c r="GK290" s="49">
        <v>44903</v>
      </c>
      <c r="GL290" s="28" t="s">
        <v>1627</v>
      </c>
      <c r="GM290" s="140">
        <f>[1]!i_dq_close(GM$2,GK290)</f>
        <v>4331.9718999999996</v>
      </c>
      <c r="GN290">
        <v>5.0339999999999998</v>
      </c>
      <c r="GQ290" s="49">
        <v>44889</v>
      </c>
      <c r="GR290" s="67" t="s">
        <v>1636</v>
      </c>
      <c r="GS290" s="140">
        <f>[1]!i_dq_close(GS$2,GQ290)</f>
        <v>17660.900000000001</v>
      </c>
      <c r="GT290">
        <v>1.0011000000000001</v>
      </c>
      <c r="GV290"/>
      <c r="GW290" s="49">
        <v>44889</v>
      </c>
      <c r="GX290" s="21" t="s">
        <v>1636</v>
      </c>
      <c r="GY290" s="140">
        <f>[1]!i_dq_close(GY$2,GW290)</f>
        <v>4155.0478999999996</v>
      </c>
      <c r="GZ290">
        <v>2.4779</v>
      </c>
      <c r="HC290" s="49">
        <v>44880</v>
      </c>
      <c r="HD290" s="21" t="s">
        <v>1636</v>
      </c>
      <c r="HE290" s="140">
        <f>[1]!i_dq_close(HE$2,HC290)</f>
        <v>4264.8360000000002</v>
      </c>
      <c r="HF290">
        <v>5.431</v>
      </c>
      <c r="HI290" s="49">
        <v>44854</v>
      </c>
      <c r="HJ290" s="141" t="s">
        <v>1635</v>
      </c>
      <c r="HK290" s="140">
        <f>[1]!i_dq_close(HK$2,HI290)</f>
        <v>16280.22</v>
      </c>
      <c r="HL290">
        <v>0.92200000000000004</v>
      </c>
      <c r="HO290" s="49">
        <v>44796</v>
      </c>
      <c r="HP290" s="67" t="s">
        <v>1633</v>
      </c>
      <c r="HQ290" s="140">
        <f>[1]!i_dq_close(HQ$2,HO290)</f>
        <v>4546.6342000000004</v>
      </c>
      <c r="HR290">
        <v>1.377</v>
      </c>
      <c r="HS290" s="33"/>
      <c r="HU290" s="49"/>
      <c r="HV290" s="67"/>
      <c r="HW290" s="140"/>
      <c r="HY290" s="33"/>
      <c r="IA290" s="49"/>
      <c r="IB290" s="67"/>
      <c r="IC290" s="140"/>
      <c r="IE290" s="33"/>
      <c r="IG290" s="49"/>
      <c r="IH290" s="67"/>
      <c r="II290" s="140"/>
      <c r="IK290" s="33"/>
      <c r="IM290" s="49"/>
      <c r="IN290" s="67"/>
      <c r="IO290" s="140"/>
      <c r="IQ290" s="33"/>
      <c r="IS290" s="49"/>
      <c r="IT290" s="67"/>
      <c r="IU290" s="140"/>
      <c r="IW290" s="33"/>
      <c r="IY290" s="49"/>
      <c r="IZ290" s="67"/>
      <c r="JA290" s="140"/>
      <c r="JC290" s="33"/>
      <c r="JE290" s="49"/>
      <c r="JF290" s="67"/>
      <c r="JG290" s="140"/>
      <c r="JI290" s="33"/>
    </row>
    <row r="291" spans="1:269">
      <c r="A291" s="267">
        <v>44288</v>
      </c>
      <c r="B291" s="74" t="s">
        <v>351</v>
      </c>
      <c r="C291" s="262">
        <f>[1]!i_dq_close(C$2,A291)</f>
        <v>5334.3909000000003</v>
      </c>
      <c r="D291" s="263">
        <v>1.5309999999999999</v>
      </c>
      <c r="E291" s="51">
        <v>1599870.72</v>
      </c>
      <c r="FY291" s="49">
        <v>44925</v>
      </c>
      <c r="FZ291" s="28" t="s">
        <v>1627</v>
      </c>
      <c r="GA291" s="140">
        <f>[1]!i_dq_close(GA$2,FY291)</f>
        <v>4202.6813000000002</v>
      </c>
      <c r="GB291">
        <v>1.4397</v>
      </c>
      <c r="GE291" s="49">
        <v>44925</v>
      </c>
      <c r="GF291" s="28" t="s">
        <v>1627</v>
      </c>
      <c r="GG291" s="140">
        <f>[1]!i_dq_close(GG$2,GE291)</f>
        <v>2948.6862999999998</v>
      </c>
      <c r="GH291">
        <v>0.9022</v>
      </c>
      <c r="GK291" s="49">
        <v>44904</v>
      </c>
      <c r="GL291" s="28" t="s">
        <v>1627</v>
      </c>
      <c r="GM291" s="140">
        <f>[1]!i_dq_close(GM$2,GK291)</f>
        <v>4364.9232000000002</v>
      </c>
      <c r="GN291">
        <v>5.085</v>
      </c>
      <c r="GQ291" s="49">
        <v>44890</v>
      </c>
      <c r="GR291" s="67" t="s">
        <v>1636</v>
      </c>
      <c r="GS291" s="140">
        <f>[1]!i_dq_close(GS$2,GQ291)</f>
        <v>17573.580000000002</v>
      </c>
      <c r="GT291">
        <v>1.0034000000000001</v>
      </c>
      <c r="GV291"/>
      <c r="GW291" s="49">
        <v>44890</v>
      </c>
      <c r="GX291" s="21" t="s">
        <v>1636</v>
      </c>
      <c r="GY291" s="140">
        <f>[1]!i_dq_close(GY$2,GW291)</f>
        <v>4164.7946000000002</v>
      </c>
      <c r="GZ291">
        <v>2.4651000000000001</v>
      </c>
      <c r="HC291" s="49">
        <v>44881</v>
      </c>
      <c r="HD291" s="21" t="s">
        <v>1636</v>
      </c>
      <c r="HE291" s="140">
        <f>[1]!i_dq_close(HE$2,HC291)</f>
        <v>4233.2835999999998</v>
      </c>
      <c r="HF291">
        <v>5.4020000000000001</v>
      </c>
      <c r="HI291" s="49">
        <v>44855</v>
      </c>
      <c r="HJ291" s="141" t="s">
        <v>1635</v>
      </c>
      <c r="HK291" s="140">
        <f>[1]!i_dq_close(HK$2,HI291)</f>
        <v>16211.12</v>
      </c>
      <c r="HL291">
        <v>0.92700000000000005</v>
      </c>
      <c r="HO291" s="49">
        <v>44797</v>
      </c>
      <c r="HP291" s="67" t="s">
        <v>1633</v>
      </c>
      <c r="HQ291" s="140">
        <f>[1]!i_dq_close(HQ$2,HO291)</f>
        <v>4450.0689000000002</v>
      </c>
      <c r="HR291">
        <v>1.3555999999999999</v>
      </c>
      <c r="HS291" s="33"/>
      <c r="HU291" s="49"/>
      <c r="HV291" s="67"/>
      <c r="HW291" s="140"/>
      <c r="HY291" s="33"/>
      <c r="IA291" s="49"/>
      <c r="IB291" s="67"/>
      <c r="IC291" s="140"/>
      <c r="IE291" s="33"/>
      <c r="IG291" s="49"/>
      <c r="IH291" s="67"/>
      <c r="II291" s="140"/>
      <c r="IK291" s="33"/>
      <c r="IM291" s="49"/>
      <c r="IN291" s="67"/>
      <c r="IO291" s="140"/>
      <c r="IQ291" s="33"/>
      <c r="IS291" s="49"/>
      <c r="IT291" s="67"/>
      <c r="IU291" s="140"/>
      <c r="IW291" s="33"/>
      <c r="IY291" s="49"/>
      <c r="IZ291" s="67"/>
      <c r="JA291" s="140"/>
      <c r="JC291" s="33"/>
      <c r="JE291" s="49"/>
      <c r="JF291" s="67"/>
      <c r="JG291" s="140"/>
      <c r="JI291" s="33"/>
    </row>
    <row r="292" spans="1:269">
      <c r="A292" s="267">
        <v>44292</v>
      </c>
      <c r="B292" s="74" t="s">
        <v>351</v>
      </c>
      <c r="C292" s="262">
        <f>[1]!i_dq_close(C$2,A292)</f>
        <v>5320.4922999999999</v>
      </c>
      <c r="D292" s="263">
        <v>1.532</v>
      </c>
      <c r="E292" s="51">
        <v>1599870.72</v>
      </c>
      <c r="FY292" s="49">
        <v>44929</v>
      </c>
      <c r="FZ292" s="28" t="s">
        <v>1628</v>
      </c>
      <c r="GA292" s="140">
        <f>[1]!i_dq_close(GA$2,FY292)</f>
        <v>4232.5133999999998</v>
      </c>
      <c r="GB292">
        <v>1.4527000000000001</v>
      </c>
      <c r="GE292" s="49">
        <v>44929</v>
      </c>
      <c r="GF292" s="28" t="s">
        <v>1628</v>
      </c>
      <c r="GG292" s="140">
        <f>[1]!i_dq_close(GG$2,GE292)</f>
        <v>2953.6857</v>
      </c>
      <c r="GH292">
        <v>0.9103</v>
      </c>
      <c r="GK292" s="49">
        <v>44907</v>
      </c>
      <c r="GL292" s="28" t="s">
        <v>1627</v>
      </c>
      <c r="GM292" s="140">
        <f>[1]!i_dq_close(GM$2,GK292)</f>
        <v>4321.8283000000001</v>
      </c>
      <c r="GN292">
        <v>5.0359999999999996</v>
      </c>
      <c r="GQ292" s="49">
        <v>44893</v>
      </c>
      <c r="GR292" s="67" t="s">
        <v>1636</v>
      </c>
      <c r="GS292" s="140">
        <f>[1]!i_dq_close(GS$2,GQ292)</f>
        <v>17297.939999999999</v>
      </c>
      <c r="GT292">
        <v>0.99399999999999999</v>
      </c>
      <c r="GV292"/>
      <c r="GW292" s="49">
        <v>44893</v>
      </c>
      <c r="GX292" s="21" t="s">
        <v>1636</v>
      </c>
      <c r="GY292" s="140">
        <f>[1]!i_dq_close(GY$2,GW292)</f>
        <v>4124.2883000000002</v>
      </c>
      <c r="GZ292">
        <v>2.4542999999999999</v>
      </c>
      <c r="HC292" s="49">
        <v>44882</v>
      </c>
      <c r="HD292" s="21" t="s">
        <v>1636</v>
      </c>
      <c r="HE292" s="140">
        <f>[1]!i_dq_close(HE$2,HC292)</f>
        <v>4222.8145000000004</v>
      </c>
      <c r="HF292">
        <v>5.4420000000000002</v>
      </c>
      <c r="HI292" s="49">
        <v>44858</v>
      </c>
      <c r="HJ292" s="141" t="s">
        <v>1635</v>
      </c>
      <c r="HK292" s="140">
        <f>[1]!i_dq_close(HK$2,HI292)</f>
        <v>15180.69</v>
      </c>
      <c r="HL292">
        <v>0.876</v>
      </c>
      <c r="HO292" s="49">
        <v>44798</v>
      </c>
      <c r="HP292" s="67" t="s">
        <v>1633</v>
      </c>
      <c r="HQ292" s="140">
        <f>[1]!i_dq_close(HQ$2,HO292)</f>
        <v>4484.4516999999996</v>
      </c>
      <c r="HR292">
        <v>1.3597999999999999</v>
      </c>
      <c r="HS292" s="33"/>
      <c r="HU292" s="49"/>
      <c r="HV292" s="67"/>
      <c r="HW292" s="140"/>
      <c r="HY292" s="33"/>
      <c r="IA292" s="49"/>
      <c r="IB292" s="67"/>
      <c r="IC292" s="140"/>
      <c r="IE292" s="33"/>
      <c r="IG292" s="49"/>
      <c r="IH292" s="67"/>
      <c r="II292" s="140"/>
      <c r="IK292" s="33"/>
      <c r="IM292" s="49"/>
      <c r="IN292" s="67"/>
      <c r="IO292" s="140"/>
      <c r="IQ292" s="33"/>
      <c r="IS292" s="49"/>
      <c r="IT292" s="67"/>
      <c r="IU292" s="140"/>
      <c r="IW292" s="33"/>
      <c r="IY292" s="49"/>
      <c r="IZ292" s="67"/>
      <c r="JA292" s="140"/>
      <c r="JC292" s="33"/>
      <c r="JE292" s="49"/>
      <c r="JF292" s="67"/>
      <c r="JG292" s="140"/>
      <c r="JI292" s="33"/>
    </row>
    <row r="293" spans="1:269">
      <c r="A293" s="267">
        <v>44293</v>
      </c>
      <c r="B293" s="74" t="s">
        <v>351</v>
      </c>
      <c r="C293" s="262">
        <f>[1]!i_dq_close(C$2,A293)</f>
        <v>5292.0824000000002</v>
      </c>
      <c r="D293" s="263">
        <v>1.5229999999999999</v>
      </c>
      <c r="E293" s="51">
        <v>1599870.72</v>
      </c>
      <c r="FY293" s="49">
        <v>44930</v>
      </c>
      <c r="FZ293" s="28" t="s">
        <v>1628</v>
      </c>
      <c r="GA293" s="140">
        <f>[1]!i_dq_close(GA$2,FY293)</f>
        <v>4235.9718999999996</v>
      </c>
      <c r="GB293">
        <v>1.4508000000000001</v>
      </c>
      <c r="GE293" s="49">
        <v>44930</v>
      </c>
      <c r="GF293" s="28" t="s">
        <v>1628</v>
      </c>
      <c r="GG293" s="140">
        <f>[1]!i_dq_close(GG$2,GE293)</f>
        <v>2956.9096</v>
      </c>
      <c r="GH293">
        <v>0.91390000000000005</v>
      </c>
      <c r="GK293" s="49">
        <v>44908</v>
      </c>
      <c r="GL293" s="28" t="s">
        <v>1627</v>
      </c>
      <c r="GM293" s="140">
        <f>[1]!i_dq_close(GM$2,GK293)</f>
        <v>4309.5028000000002</v>
      </c>
      <c r="GN293">
        <v>5.0250000000000004</v>
      </c>
      <c r="GQ293" s="49">
        <v>44894</v>
      </c>
      <c r="GR293" s="67" t="s">
        <v>1636</v>
      </c>
      <c r="GS293" s="140">
        <f>[1]!i_dq_close(GS$2,GQ293)</f>
        <v>18204.68</v>
      </c>
      <c r="GT293">
        <v>1.0274000000000001</v>
      </c>
      <c r="GV293"/>
      <c r="GW293" s="49">
        <v>44894</v>
      </c>
      <c r="GX293" s="21" t="s">
        <v>1636</v>
      </c>
      <c r="GY293" s="140">
        <f>[1]!i_dq_close(GY$2,GW293)</f>
        <v>4237.5962</v>
      </c>
      <c r="GZ293">
        <v>2.4615</v>
      </c>
      <c r="HC293" s="49">
        <v>44883</v>
      </c>
      <c r="HD293" s="21" t="s">
        <v>1636</v>
      </c>
      <c r="HE293" s="140">
        <f>[1]!i_dq_close(HE$2,HC293)</f>
        <v>4204.3148000000001</v>
      </c>
      <c r="HF293">
        <v>5.4420000000000002</v>
      </c>
      <c r="HI293" s="49">
        <v>44859</v>
      </c>
      <c r="HJ293" s="141" t="s">
        <v>1635</v>
      </c>
      <c r="HK293" s="140">
        <f>[1]!i_dq_close(HK$2,HI293)</f>
        <v>15165.59</v>
      </c>
      <c r="HL293">
        <v>0.875</v>
      </c>
      <c r="HO293" s="49">
        <v>44799</v>
      </c>
      <c r="HP293" s="67" t="s">
        <v>1633</v>
      </c>
      <c r="HQ293" s="140">
        <f>[1]!i_dq_close(HQ$2,HO293)</f>
        <v>4473.0267999999996</v>
      </c>
      <c r="HR293">
        <v>1.3599000000000001</v>
      </c>
      <c r="HS293" s="33"/>
      <c r="HU293" s="49"/>
      <c r="HV293" s="67"/>
      <c r="HW293" s="140"/>
      <c r="HY293" s="33"/>
      <c r="IA293" s="49"/>
      <c r="IB293" s="67"/>
      <c r="IC293" s="140"/>
      <c r="IE293" s="33"/>
      <c r="IG293" s="49"/>
      <c r="IH293" s="67"/>
      <c r="II293" s="140"/>
      <c r="IK293" s="33"/>
      <c r="IM293" s="49"/>
      <c r="IN293" s="67"/>
      <c r="IO293" s="140"/>
      <c r="IQ293" s="33"/>
      <c r="IS293" s="49"/>
      <c r="IT293" s="67"/>
      <c r="IU293" s="140"/>
      <c r="IW293" s="33"/>
      <c r="IY293" s="49"/>
      <c r="IZ293" s="67"/>
      <c r="JA293" s="140"/>
      <c r="JC293" s="33"/>
      <c r="JE293" s="49"/>
      <c r="JF293" s="67"/>
      <c r="JG293" s="140"/>
      <c r="JI293" s="33"/>
    </row>
    <row r="294" spans="1:269">
      <c r="A294" s="267">
        <v>44294</v>
      </c>
      <c r="B294" s="74" t="s">
        <v>351</v>
      </c>
      <c r="C294" s="262">
        <f>[1]!i_dq_close(C$2,A294)</f>
        <v>5300.5105999999996</v>
      </c>
      <c r="D294" s="263">
        <v>1.5229999999999999</v>
      </c>
      <c r="E294" s="51">
        <v>1599870.72</v>
      </c>
      <c r="FY294" s="49">
        <v>44931</v>
      </c>
      <c r="FZ294" s="28" t="s">
        <v>1628</v>
      </c>
      <c r="GA294" s="140">
        <f>[1]!i_dq_close(GA$2,FY294)</f>
        <v>4307.7605999999996</v>
      </c>
      <c r="GB294">
        <v>1.4509000000000001</v>
      </c>
      <c r="GE294" s="49">
        <v>44931</v>
      </c>
      <c r="GF294" s="28" t="s">
        <v>1628</v>
      </c>
      <c r="GG294" s="140">
        <f>[1]!i_dq_close(GG$2,GE294)</f>
        <v>2973.8827999999999</v>
      </c>
      <c r="GH294">
        <v>0.91930000000000001</v>
      </c>
      <c r="GK294" s="49">
        <v>44909</v>
      </c>
      <c r="GL294" s="28" t="s">
        <v>1627</v>
      </c>
      <c r="GM294" s="140">
        <f>[1]!i_dq_close(GM$2,GK294)</f>
        <v>4312.3441999999995</v>
      </c>
      <c r="GN294">
        <v>5.0830000000000002</v>
      </c>
      <c r="GQ294" s="49">
        <v>44895</v>
      </c>
      <c r="GR294" s="67" t="s">
        <v>1636</v>
      </c>
      <c r="GS294" s="140">
        <f>[1]!i_dq_close(GS$2,GQ294)</f>
        <v>18597.23</v>
      </c>
      <c r="GT294">
        <v>1.0365</v>
      </c>
      <c r="GV294"/>
      <c r="GW294" s="49">
        <v>44895</v>
      </c>
      <c r="GX294" s="21" t="s">
        <v>1636</v>
      </c>
      <c r="GY294" s="140">
        <f>[1]!i_dq_close(GY$2,GW294)</f>
        <v>4239.9952000000003</v>
      </c>
      <c r="GZ294">
        <v>2.472</v>
      </c>
      <c r="HC294" s="49">
        <v>44886</v>
      </c>
      <c r="HD294" s="21" t="s">
        <v>1636</v>
      </c>
      <c r="HE294" s="140">
        <f>[1]!i_dq_close(HE$2,HC294)</f>
        <v>4177.4961999999996</v>
      </c>
      <c r="HF294">
        <v>5.4130000000000003</v>
      </c>
      <c r="HI294" s="49">
        <v>44860</v>
      </c>
      <c r="HJ294" s="141" t="s">
        <v>1635</v>
      </c>
      <c r="HK294" s="140">
        <f>[1]!i_dq_close(HK$2,HI294)</f>
        <v>15317.67</v>
      </c>
      <c r="HL294">
        <v>0.89900000000000002</v>
      </c>
      <c r="HO294" s="49">
        <v>44802</v>
      </c>
      <c r="HP294" s="67" t="s">
        <v>1633</v>
      </c>
      <c r="HQ294" s="140">
        <f>[1]!i_dq_close(HQ$2,HO294)</f>
        <v>4460.4615999999996</v>
      </c>
      <c r="HR294">
        <v>1.3661000000000001</v>
      </c>
      <c r="HS294" s="33"/>
      <c r="HU294" s="49"/>
      <c r="HV294" s="67"/>
      <c r="HW294" s="140"/>
      <c r="HY294" s="33"/>
      <c r="IA294" s="49"/>
      <c r="IB294" s="67"/>
      <c r="IC294" s="140"/>
      <c r="IE294" s="33"/>
      <c r="IG294" s="49"/>
      <c r="IH294" s="67"/>
      <c r="II294" s="140"/>
      <c r="IK294" s="33"/>
      <c r="IM294" s="49"/>
      <c r="IN294" s="67"/>
      <c r="IO294" s="140"/>
      <c r="IQ294" s="33"/>
      <c r="IS294" s="49"/>
      <c r="IT294" s="67"/>
      <c r="IU294" s="140"/>
      <c r="IW294" s="33"/>
      <c r="IY294" s="49"/>
      <c r="IZ294" s="67"/>
      <c r="JA294" s="140"/>
      <c r="JC294" s="33"/>
      <c r="JE294" s="49"/>
      <c r="JF294" s="67"/>
      <c r="JG294" s="140"/>
      <c r="JI294" s="33"/>
    </row>
    <row r="295" spans="1:269">
      <c r="A295" s="267">
        <v>44295</v>
      </c>
      <c r="B295" s="74" t="s">
        <v>351</v>
      </c>
      <c r="C295" s="262">
        <f>[1]!i_dq_close(C$2,A295)</f>
        <v>5234.8032000000003</v>
      </c>
      <c r="D295" s="263">
        <v>1.512</v>
      </c>
      <c r="E295" s="51">
        <v>1599870.72</v>
      </c>
      <c r="FY295" s="49">
        <v>44932</v>
      </c>
      <c r="FZ295" s="28" t="s">
        <v>1628</v>
      </c>
      <c r="GA295" s="140">
        <f>[1]!i_dq_close(GA$2,FY295)</f>
        <v>4318.1531000000004</v>
      </c>
      <c r="GB295">
        <v>1.4543999999999999</v>
      </c>
      <c r="GE295" s="49">
        <v>44932</v>
      </c>
      <c r="GF295" s="28" t="s">
        <v>1628</v>
      </c>
      <c r="GG295" s="140">
        <f>[1]!i_dq_close(GG$2,GE295)</f>
        <v>2975.5500999999999</v>
      </c>
      <c r="GH295">
        <v>0.92169999999999996</v>
      </c>
      <c r="GK295" s="49">
        <v>44910</v>
      </c>
      <c r="GL295" s="28" t="s">
        <v>1627</v>
      </c>
      <c r="GM295" s="140">
        <f>[1]!i_dq_close(GM$2,GK295)</f>
        <v>4311.0010000000002</v>
      </c>
      <c r="GN295">
        <v>5.0510000000000002</v>
      </c>
      <c r="GQ295" s="49">
        <v>44896</v>
      </c>
      <c r="GR295" s="67" t="s">
        <v>360</v>
      </c>
      <c r="GS295" s="140">
        <f>[1]!i_dq_close(GS$2,GQ295)</f>
        <v>18736.439999999999</v>
      </c>
      <c r="GT295">
        <v>1.036</v>
      </c>
      <c r="GV295"/>
      <c r="GW295" s="49">
        <v>44896</v>
      </c>
      <c r="GX295" s="21" t="s">
        <v>360</v>
      </c>
      <c r="GY295" s="140">
        <f>[1]!i_dq_close(GY$2,GW295)</f>
        <v>4279.3801999999996</v>
      </c>
      <c r="GZ295">
        <v>2.4927000000000001</v>
      </c>
      <c r="HC295" s="49">
        <v>44887</v>
      </c>
      <c r="HD295" s="21" t="s">
        <v>1636</v>
      </c>
      <c r="HE295" s="140">
        <f>[1]!i_dq_close(HE$2,HC295)</f>
        <v>4166.4138000000003</v>
      </c>
      <c r="HF295">
        <v>5.3529999999999998</v>
      </c>
      <c r="HI295" s="49">
        <v>44861</v>
      </c>
      <c r="HJ295" s="141" t="s">
        <v>1635</v>
      </c>
      <c r="HK295" s="140">
        <f>[1]!i_dq_close(HK$2,HI295)</f>
        <v>15427.94</v>
      </c>
      <c r="HL295">
        <v>0.89700000000000002</v>
      </c>
      <c r="HO295" s="49">
        <v>44803</v>
      </c>
      <c r="HP295" s="67" t="s">
        <v>1633</v>
      </c>
      <c r="HQ295" s="140">
        <f>[1]!i_dq_close(HQ$2,HO295)</f>
        <v>4444.9031999999997</v>
      </c>
      <c r="HR295">
        <v>1.3582000000000001</v>
      </c>
      <c r="HS295" s="33"/>
      <c r="HU295" s="49"/>
      <c r="HV295" s="67"/>
      <c r="HW295" s="140"/>
      <c r="HY295" s="33"/>
      <c r="IA295" s="49"/>
      <c r="IB295" s="67"/>
      <c r="IC295" s="140"/>
      <c r="IE295" s="33"/>
      <c r="IG295" s="49"/>
      <c r="IH295" s="67"/>
      <c r="II295" s="140"/>
      <c r="IK295" s="33"/>
      <c r="IM295" s="49"/>
      <c r="IN295" s="67"/>
      <c r="IO295" s="140"/>
      <c r="IQ295" s="33"/>
      <c r="IS295" s="49"/>
      <c r="IT295" s="67"/>
      <c r="IU295" s="140"/>
      <c r="IW295" s="33"/>
      <c r="IY295" s="49"/>
      <c r="IZ295" s="67"/>
      <c r="JA295" s="140"/>
      <c r="JC295" s="33"/>
      <c r="JE295" s="49"/>
      <c r="JF295" s="67"/>
      <c r="JG295" s="140"/>
      <c r="JI295" s="33"/>
    </row>
    <row r="296" spans="1:269">
      <c r="A296" s="267">
        <v>44298</v>
      </c>
      <c r="B296" s="74" t="s">
        <v>351</v>
      </c>
      <c r="C296" s="262">
        <f>[1]!i_dq_close(C$2,A296)</f>
        <v>5144.0030999999999</v>
      </c>
      <c r="D296" s="263">
        <v>1.494</v>
      </c>
      <c r="E296" s="51">
        <v>1599870.72</v>
      </c>
      <c r="FY296" s="49">
        <v>44935</v>
      </c>
      <c r="FZ296" s="28" t="s">
        <v>1628</v>
      </c>
      <c r="GA296" s="140">
        <f>[1]!i_dq_close(GA$2,FY296)</f>
        <v>4349.1992</v>
      </c>
      <c r="GB296">
        <v>1.456</v>
      </c>
      <c r="GE296" s="49">
        <v>44935</v>
      </c>
      <c r="GF296" s="28" t="s">
        <v>1628</v>
      </c>
      <c r="GG296" s="140">
        <f>[1]!i_dq_close(GG$2,GE296)</f>
        <v>2982.8346999999999</v>
      </c>
      <c r="GH296">
        <v>0.9244</v>
      </c>
      <c r="GK296" s="49">
        <v>44911</v>
      </c>
      <c r="GL296" s="28" t="s">
        <v>1627</v>
      </c>
      <c r="GM296" s="140">
        <f>[1]!i_dq_close(GM$2,GK296)</f>
        <v>4307.5222999999996</v>
      </c>
      <c r="GN296">
        <v>5.0490000000000004</v>
      </c>
      <c r="GQ296" s="49">
        <v>44897</v>
      </c>
      <c r="GR296" s="67" t="s">
        <v>1627</v>
      </c>
      <c r="GS296" s="140">
        <f>[1]!i_dq_close(GS$2,GQ296)</f>
        <v>18675.349999999999</v>
      </c>
      <c r="GT296">
        <v>1.0259</v>
      </c>
      <c r="GV296"/>
      <c r="GW296" s="49">
        <v>44897</v>
      </c>
      <c r="GX296" s="21" t="s">
        <v>1627</v>
      </c>
      <c r="GY296" s="140">
        <f>[1]!i_dq_close(GY$2,GW296)</f>
        <v>4256.7224999999999</v>
      </c>
      <c r="GZ296">
        <v>2.4878999999999998</v>
      </c>
      <c r="HC296" s="49">
        <v>44888</v>
      </c>
      <c r="HD296" s="21" t="s">
        <v>1636</v>
      </c>
      <c r="HE296" s="140">
        <f>[1]!i_dq_close(HE$2,HC296)</f>
        <v>4167.8986999999997</v>
      </c>
      <c r="HF296">
        <v>5.335</v>
      </c>
      <c r="HI296" s="49">
        <v>44862</v>
      </c>
      <c r="HJ296" s="141" t="s">
        <v>1635</v>
      </c>
      <c r="HK296" s="140">
        <f>[1]!i_dq_close(HK$2,HI296)</f>
        <v>14863.06</v>
      </c>
      <c r="HL296">
        <v>0.88400000000000001</v>
      </c>
      <c r="HO296" s="49">
        <v>44804</v>
      </c>
      <c r="HP296" s="67" t="s">
        <v>1633</v>
      </c>
      <c r="HQ296" s="140">
        <f>[1]!i_dq_close(HQ$2,HO296)</f>
        <v>4424.2089999999998</v>
      </c>
      <c r="HR296">
        <v>1.3512999999999999</v>
      </c>
      <c r="HS296" s="33"/>
      <c r="HU296" s="49"/>
      <c r="HV296" s="67"/>
      <c r="HW296" s="140"/>
      <c r="HY296" s="33"/>
      <c r="IA296" s="49"/>
      <c r="IB296" s="67"/>
      <c r="IC296" s="140"/>
      <c r="IE296" s="33"/>
      <c r="IG296" s="49"/>
      <c r="IH296" s="67"/>
      <c r="II296" s="140"/>
      <c r="IK296" s="33"/>
      <c r="IM296" s="49"/>
      <c r="IN296" s="67"/>
      <c r="IO296" s="140"/>
      <c r="IQ296" s="33"/>
      <c r="IS296" s="49"/>
      <c r="IT296" s="67"/>
      <c r="IU296" s="140"/>
      <c r="IW296" s="33"/>
      <c r="IY296" s="49"/>
      <c r="IZ296" s="67"/>
      <c r="JA296" s="140"/>
      <c r="JC296" s="33"/>
      <c r="JE296" s="49"/>
      <c r="JF296" s="67"/>
      <c r="JG296" s="140"/>
      <c r="JI296" s="33"/>
    </row>
    <row r="297" spans="1:269">
      <c r="A297" s="267">
        <v>44299</v>
      </c>
      <c r="B297" s="74" t="s">
        <v>351</v>
      </c>
      <c r="C297" s="262">
        <f>[1]!i_dq_close(C$2,A297)</f>
        <v>5134.3626999999997</v>
      </c>
      <c r="D297" s="263">
        <v>1.496</v>
      </c>
      <c r="E297" s="51">
        <v>1599870.72</v>
      </c>
      <c r="FY297" s="49">
        <v>44936</v>
      </c>
      <c r="FZ297" s="28" t="s">
        <v>1628</v>
      </c>
      <c r="GA297" s="140">
        <f>[1]!i_dq_close(GA$2,FY297)</f>
        <v>4354.2322999999997</v>
      </c>
      <c r="GB297">
        <v>1.4539</v>
      </c>
      <c r="GE297" s="49">
        <v>44936</v>
      </c>
      <c r="GF297" s="28" t="s">
        <v>1628</v>
      </c>
      <c r="GG297" s="140">
        <f>[1]!i_dq_close(GG$2,GE297)</f>
        <v>2981.5918999999999</v>
      </c>
      <c r="GH297">
        <v>0.92179999999999995</v>
      </c>
      <c r="GK297" s="49">
        <v>44914</v>
      </c>
      <c r="GL297" s="28" t="s">
        <v>1627</v>
      </c>
      <c r="GM297" s="140">
        <f>[1]!i_dq_close(GM$2,GK297)</f>
        <v>4233.2809999999999</v>
      </c>
      <c r="GN297">
        <v>4.9779999999999998</v>
      </c>
      <c r="GQ297" s="49">
        <v>44900</v>
      </c>
      <c r="GR297" s="67" t="s">
        <v>1627</v>
      </c>
      <c r="GS297" s="140">
        <f>[1]!i_dq_close(GS$2,GQ297)</f>
        <v>19518.29</v>
      </c>
      <c r="GT297">
        <v>1.0611999999999999</v>
      </c>
      <c r="GV297"/>
      <c r="GW297" s="49">
        <v>44900</v>
      </c>
      <c r="GX297" s="21" t="s">
        <v>1627</v>
      </c>
      <c r="GY297" s="140">
        <f>[1]!i_dq_close(GY$2,GW297)</f>
        <v>4327.0653000000002</v>
      </c>
      <c r="GZ297">
        <v>2.5003000000000002</v>
      </c>
      <c r="HC297" s="49">
        <v>44889</v>
      </c>
      <c r="HD297" s="21" t="s">
        <v>1636</v>
      </c>
      <c r="HE297" s="140">
        <f>[1]!i_dq_close(HE$2,HC297)</f>
        <v>4155.0478999999996</v>
      </c>
      <c r="HF297">
        <v>5.3310000000000004</v>
      </c>
      <c r="HI297" s="49">
        <v>44865</v>
      </c>
      <c r="HJ297" s="141" t="s">
        <v>1635</v>
      </c>
      <c r="HK297" s="140">
        <f>[1]!i_dq_close(HK$2,HI297)</f>
        <v>14687.02</v>
      </c>
      <c r="HL297">
        <v>0.877</v>
      </c>
      <c r="HO297" s="49">
        <v>44805</v>
      </c>
      <c r="HP297" s="67" t="s">
        <v>357</v>
      </c>
      <c r="HQ297" s="140">
        <f>[1]!i_dq_close(HQ$2,HO297)</f>
        <v>4390.4089999999997</v>
      </c>
      <c r="HR297">
        <v>1.3421000000000001</v>
      </c>
      <c r="HS297" s="33"/>
      <c r="HU297" s="49"/>
      <c r="HV297" s="67"/>
      <c r="HW297" s="140"/>
      <c r="HY297" s="33"/>
      <c r="IA297" s="49"/>
      <c r="IB297" s="67"/>
      <c r="IC297" s="140"/>
      <c r="IE297" s="33"/>
      <c r="IG297" s="49"/>
      <c r="IH297" s="67"/>
      <c r="II297" s="140"/>
      <c r="IK297" s="33"/>
      <c r="IM297" s="49"/>
      <c r="IN297" s="67"/>
      <c r="IO297" s="140"/>
      <c r="IQ297" s="33"/>
      <c r="IS297" s="49"/>
      <c r="IT297" s="67"/>
      <c r="IU297" s="140"/>
      <c r="IW297" s="33"/>
      <c r="IY297" s="49"/>
      <c r="IZ297" s="67"/>
      <c r="JA297" s="140"/>
      <c r="JC297" s="33"/>
      <c r="JE297" s="49"/>
      <c r="JF297" s="67"/>
      <c r="JG297" s="140"/>
      <c r="JI297" s="33"/>
    </row>
    <row r="298" spans="1:269">
      <c r="A298" s="267">
        <v>44300</v>
      </c>
      <c r="B298" s="74" t="s">
        <v>351</v>
      </c>
      <c r="C298" s="262">
        <f>[1]!i_dq_close(C$2,A298)</f>
        <v>5179.9674000000005</v>
      </c>
      <c r="D298" s="263">
        <v>1.512</v>
      </c>
      <c r="E298" s="51">
        <v>1599870.72</v>
      </c>
      <c r="FY298" s="49">
        <v>44937</v>
      </c>
      <c r="FZ298" s="28" t="s">
        <v>1628</v>
      </c>
      <c r="GA298" s="140">
        <f>[1]!i_dq_close(GA$2,FY298)</f>
        <v>4341.9845999999998</v>
      </c>
      <c r="GB298">
        <v>1.458</v>
      </c>
      <c r="GE298" s="49">
        <v>44937</v>
      </c>
      <c r="GF298" s="28" t="s">
        <v>1628</v>
      </c>
      <c r="GG298" s="140">
        <f>[1]!i_dq_close(GG$2,GE298)</f>
        <v>2979.7707</v>
      </c>
      <c r="GH298">
        <v>0.91869999999999996</v>
      </c>
      <c r="GK298" s="49">
        <v>44915</v>
      </c>
      <c r="GL298" s="28" t="s">
        <v>1627</v>
      </c>
      <c r="GM298" s="140">
        <f>[1]!i_dq_close(GM$2,GK298)</f>
        <v>4170.6633000000002</v>
      </c>
      <c r="GN298">
        <v>4.9219999999999997</v>
      </c>
      <c r="GQ298" s="49">
        <v>44901</v>
      </c>
      <c r="GR298" s="67" t="s">
        <v>1627</v>
      </c>
      <c r="GS298" s="140">
        <f>[1]!i_dq_close(GS$2,GQ298)</f>
        <v>19441.18</v>
      </c>
      <c r="GT298">
        <v>1.0475000000000001</v>
      </c>
      <c r="GV298"/>
      <c r="GW298" s="49">
        <v>44901</v>
      </c>
      <c r="GX298" s="21" t="s">
        <v>1627</v>
      </c>
      <c r="GY298" s="140">
        <f>[1]!i_dq_close(GY$2,GW298)</f>
        <v>4343.7743</v>
      </c>
      <c r="GZ298">
        <v>2.4937</v>
      </c>
      <c r="HC298" s="49">
        <v>44890</v>
      </c>
      <c r="HD298" s="21" t="s">
        <v>1636</v>
      </c>
      <c r="HE298" s="140">
        <f>[1]!i_dq_close(HE$2,HC298)</f>
        <v>4164.7946000000002</v>
      </c>
      <c r="HF298">
        <v>5.2939999999999996</v>
      </c>
      <c r="HI298" s="49">
        <v>44866</v>
      </c>
      <c r="HJ298" s="141" t="s">
        <v>359</v>
      </c>
      <c r="HK298" s="140">
        <f>[1]!i_dq_close(HK$2,HI298)</f>
        <v>15455.27</v>
      </c>
      <c r="HL298">
        <v>0.89800000000000002</v>
      </c>
      <c r="HO298" s="49">
        <v>44806</v>
      </c>
      <c r="HP298" s="67" t="s">
        <v>1634</v>
      </c>
      <c r="HQ298" s="140">
        <f>[1]!i_dq_close(HQ$2,HO298)</f>
        <v>4378.0162</v>
      </c>
      <c r="HR298">
        <v>1.3441000000000001</v>
      </c>
      <c r="HS298" s="33"/>
      <c r="HU298" s="49"/>
      <c r="HV298" s="67"/>
      <c r="HW298" s="140"/>
      <c r="HY298" s="33"/>
      <c r="IA298" s="49"/>
      <c r="IB298" s="67"/>
      <c r="IC298" s="140"/>
      <c r="IE298" s="33"/>
      <c r="IG298" s="49"/>
      <c r="IH298" s="67"/>
      <c r="II298" s="140"/>
      <c r="IK298" s="33"/>
      <c r="IM298" s="49"/>
      <c r="IN298" s="67"/>
      <c r="IO298" s="140"/>
      <c r="IQ298" s="33"/>
      <c r="IS298" s="49"/>
      <c r="IT298" s="67"/>
      <c r="IU298" s="140"/>
      <c r="IW298" s="33"/>
      <c r="IY298" s="49"/>
      <c r="IZ298" s="67"/>
      <c r="JA298" s="140"/>
      <c r="JC298" s="33"/>
      <c r="JE298" s="49"/>
      <c r="JF298" s="67"/>
      <c r="JG298" s="140"/>
      <c r="JI298" s="33"/>
    </row>
    <row r="299" spans="1:269">
      <c r="A299" s="267">
        <v>44301</v>
      </c>
      <c r="B299" s="74" t="s">
        <v>351</v>
      </c>
      <c r="C299" s="262">
        <f>[1]!i_dq_close(C$2,A299)</f>
        <v>5154.4408000000003</v>
      </c>
      <c r="D299" s="263">
        <v>1.514</v>
      </c>
      <c r="E299" s="51">
        <v>1599870.72</v>
      </c>
      <c r="FY299" s="49">
        <v>44938</v>
      </c>
      <c r="FZ299" s="28" t="s">
        <v>1628</v>
      </c>
      <c r="GA299" s="140">
        <f>[1]!i_dq_close(GA$2,FY299)</f>
        <v>4348.5348999999997</v>
      </c>
      <c r="GB299">
        <v>1.4651000000000001</v>
      </c>
      <c r="GE299" s="49">
        <v>44938</v>
      </c>
      <c r="GF299" s="28" t="s">
        <v>1628</v>
      </c>
      <c r="GG299" s="140">
        <f>[1]!i_dq_close(GG$2,GE299)</f>
        <v>2981.8692999999998</v>
      </c>
      <c r="GH299">
        <v>0.92</v>
      </c>
      <c r="GK299" s="49">
        <v>44916</v>
      </c>
      <c r="GL299" s="28" t="s">
        <v>1627</v>
      </c>
      <c r="GM299" s="140">
        <f>[1]!i_dq_close(GM$2,GK299)</f>
        <v>4166.0241999999998</v>
      </c>
      <c r="GN299">
        <v>4.9429999999999996</v>
      </c>
      <c r="GQ299" s="49">
        <v>44902</v>
      </c>
      <c r="GR299" s="67" t="s">
        <v>1627</v>
      </c>
      <c r="GS299" s="140">
        <f>[1]!i_dq_close(GS$2,GQ299)</f>
        <v>18814.82</v>
      </c>
      <c r="GT299">
        <v>1.0287999999999999</v>
      </c>
      <c r="GV299"/>
      <c r="GW299" s="49">
        <v>44902</v>
      </c>
      <c r="GX299" s="21" t="s">
        <v>1627</v>
      </c>
      <c r="GY299" s="140">
        <f>[1]!i_dq_close(GY$2,GW299)</f>
        <v>4334.5227000000004</v>
      </c>
      <c r="GZ299">
        <v>2.4826999999999999</v>
      </c>
      <c r="HC299" s="49">
        <v>44893</v>
      </c>
      <c r="HD299" s="21" t="s">
        <v>1636</v>
      </c>
      <c r="HE299" s="140">
        <f>[1]!i_dq_close(HE$2,HC299)</f>
        <v>4124.2883000000002</v>
      </c>
      <c r="HF299">
        <v>5.2670000000000003</v>
      </c>
      <c r="HI299" s="49">
        <v>44867</v>
      </c>
      <c r="HJ299" s="141" t="s">
        <v>1636</v>
      </c>
      <c r="HK299" s="140">
        <f>[1]!i_dq_close(HK$2,HI299)</f>
        <v>15827.17</v>
      </c>
      <c r="HL299">
        <v>0.90500000000000003</v>
      </c>
      <c r="HO299" s="49">
        <v>44809</v>
      </c>
      <c r="HP299" s="67" t="s">
        <v>1634</v>
      </c>
      <c r="HQ299" s="140">
        <f>[1]!i_dq_close(HQ$2,HO299)</f>
        <v>4377.2466999999997</v>
      </c>
      <c r="HR299">
        <v>1.3394999999999999</v>
      </c>
      <c r="HS299" s="33"/>
      <c r="HU299" s="49"/>
      <c r="HV299" s="67"/>
      <c r="HW299" s="140"/>
      <c r="HY299" s="33"/>
      <c r="IA299" s="49"/>
      <c r="IB299" s="67"/>
      <c r="IC299" s="140"/>
      <c r="IE299" s="33"/>
      <c r="IG299" s="49"/>
      <c r="IH299" s="67"/>
      <c r="II299" s="140"/>
      <c r="IK299" s="33"/>
      <c r="IM299" s="49"/>
      <c r="IN299" s="67"/>
      <c r="IO299" s="140"/>
      <c r="IQ299" s="33"/>
      <c r="IS299" s="49"/>
      <c r="IT299" s="67"/>
      <c r="IU299" s="140"/>
      <c r="IW299" s="33"/>
      <c r="IY299" s="49"/>
      <c r="IZ299" s="67"/>
      <c r="JA299" s="140"/>
      <c r="JC299" s="33"/>
      <c r="JE299" s="49"/>
      <c r="JF299" s="67"/>
      <c r="JG299" s="140"/>
      <c r="JI299" s="33"/>
    </row>
    <row r="300" spans="1:269">
      <c r="A300" s="267">
        <v>44302</v>
      </c>
      <c r="B300" s="74" t="s">
        <v>351</v>
      </c>
      <c r="C300" s="262">
        <f>[1]!i_dq_close(C$2,A300)</f>
        <v>5180.1648999999998</v>
      </c>
      <c r="D300" s="263">
        <v>1.518</v>
      </c>
      <c r="E300" s="51">
        <v>1599870.72</v>
      </c>
      <c r="FY300" s="49">
        <v>44939</v>
      </c>
      <c r="FZ300" s="28" t="s">
        <v>1628</v>
      </c>
      <c r="GA300" s="140">
        <f>[1]!i_dq_close(GA$2,FY300)</f>
        <v>4402.0011999999997</v>
      </c>
      <c r="GB300">
        <v>1.4682999999999999</v>
      </c>
      <c r="GE300" s="49">
        <v>44939</v>
      </c>
      <c r="GF300" s="28" t="s">
        <v>1628</v>
      </c>
      <c r="GG300" s="140">
        <f>[1]!i_dq_close(GG$2,GE300)</f>
        <v>2994.3946999999998</v>
      </c>
      <c r="GH300">
        <v>0.92310000000000003</v>
      </c>
      <c r="GK300" s="49">
        <v>44917</v>
      </c>
      <c r="GL300" s="28" t="s">
        <v>1627</v>
      </c>
      <c r="GM300" s="140">
        <f>[1]!i_dq_close(GM$2,GK300)</f>
        <v>4158.2915000000003</v>
      </c>
      <c r="GN300">
        <v>4.9189999999999996</v>
      </c>
      <c r="GQ300" s="49">
        <v>44903</v>
      </c>
      <c r="GR300" s="67" t="s">
        <v>1627</v>
      </c>
      <c r="GS300" s="140">
        <f>[1]!i_dq_close(GS$2,GQ300)</f>
        <v>19450.23</v>
      </c>
      <c r="GT300">
        <v>1.0464</v>
      </c>
      <c r="GV300"/>
      <c r="GW300" s="49">
        <v>44903</v>
      </c>
      <c r="GX300" s="21" t="s">
        <v>1627</v>
      </c>
      <c r="GY300" s="140">
        <f>[1]!i_dq_close(GY$2,GW300)</f>
        <v>4331.9718999999996</v>
      </c>
      <c r="GZ300">
        <v>2.4935999999999998</v>
      </c>
      <c r="HC300" s="49">
        <v>44894</v>
      </c>
      <c r="HD300" s="21" t="s">
        <v>1636</v>
      </c>
      <c r="HE300" s="140">
        <f>[1]!i_dq_close(HE$2,HC300)</f>
        <v>4237.5962</v>
      </c>
      <c r="HF300">
        <v>5.2939999999999996</v>
      </c>
      <c r="HI300" s="49">
        <v>44868</v>
      </c>
      <c r="HJ300" s="141" t="s">
        <v>1636</v>
      </c>
      <c r="HK300" s="140">
        <f>[1]!i_dq_close(HK$2,HI300)</f>
        <v>15339.49</v>
      </c>
      <c r="HL300">
        <v>0.91900000000000004</v>
      </c>
      <c r="HO300" s="49">
        <v>44810</v>
      </c>
      <c r="HP300" s="67" t="s">
        <v>1634</v>
      </c>
      <c r="HQ300" s="140">
        <f>[1]!i_dq_close(HQ$2,HO300)</f>
        <v>4426.7070999999996</v>
      </c>
      <c r="HR300">
        <v>1.3407</v>
      </c>
      <c r="HS300" s="33"/>
      <c r="HU300" s="49"/>
      <c r="HV300" s="67"/>
      <c r="HW300" s="140"/>
      <c r="HY300" s="33"/>
      <c r="IA300" s="49"/>
      <c r="IB300" s="67"/>
      <c r="IC300" s="140"/>
      <c r="IE300" s="33"/>
      <c r="IG300" s="49"/>
      <c r="IH300" s="67"/>
      <c r="II300" s="140"/>
      <c r="IK300" s="33"/>
      <c r="IM300" s="49"/>
      <c r="IN300" s="67"/>
      <c r="IO300" s="140"/>
      <c r="IQ300" s="33"/>
      <c r="IS300" s="49"/>
      <c r="IT300" s="67"/>
      <c r="IU300" s="140"/>
      <c r="IW300" s="33"/>
      <c r="IY300" s="49"/>
      <c r="IZ300" s="67"/>
      <c r="JA300" s="140"/>
      <c r="JC300" s="33"/>
      <c r="JE300" s="49"/>
      <c r="JF300" s="67"/>
      <c r="JG300" s="140"/>
      <c r="JI300" s="33"/>
    </row>
    <row r="301" spans="1:269">
      <c r="A301" s="267">
        <v>44305</v>
      </c>
      <c r="B301" s="74" t="s">
        <v>351</v>
      </c>
      <c r="C301" s="262">
        <f>[1]!i_dq_close(C$2,A301)</f>
        <v>5293.2520000000004</v>
      </c>
      <c r="D301" s="263">
        <v>1.54</v>
      </c>
      <c r="E301" s="51">
        <v>1599870.72</v>
      </c>
      <c r="FY301" s="49">
        <v>44942</v>
      </c>
      <c r="FZ301" s="28" t="s">
        <v>1628</v>
      </c>
      <c r="GA301" s="140">
        <f>[1]!i_dq_close(GA$2,FY301)</f>
        <v>4465.9520000000002</v>
      </c>
      <c r="GB301">
        <v>1.4802999999999999</v>
      </c>
      <c r="GE301" s="49">
        <v>44942</v>
      </c>
      <c r="GF301" s="28" t="s">
        <v>1628</v>
      </c>
      <c r="GG301" s="140">
        <f>[1]!i_dq_close(GG$2,GE301)</f>
        <v>3006.1041</v>
      </c>
      <c r="GH301">
        <v>0.93010000000000004</v>
      </c>
      <c r="GK301" s="49">
        <v>44918</v>
      </c>
      <c r="GL301" s="28" t="s">
        <v>1627</v>
      </c>
      <c r="GM301" s="140">
        <f>[1]!i_dq_close(GM$2,GK301)</f>
        <v>4149.107</v>
      </c>
      <c r="GN301">
        <v>4.9240000000000004</v>
      </c>
      <c r="GQ301" s="49">
        <v>44904</v>
      </c>
      <c r="GR301" s="67" t="s">
        <v>1627</v>
      </c>
      <c r="GS301" s="140">
        <f>[1]!i_dq_close(GS$2,GQ301)</f>
        <v>19900.87</v>
      </c>
      <c r="GT301">
        <v>1.0592999999999999</v>
      </c>
      <c r="GV301"/>
      <c r="GW301" s="49">
        <v>44904</v>
      </c>
      <c r="GX301" s="21" t="s">
        <v>1627</v>
      </c>
      <c r="GY301" s="140">
        <f>[1]!i_dq_close(GY$2,GW301)</f>
        <v>4364.9232000000002</v>
      </c>
      <c r="GZ301">
        <v>2.4958</v>
      </c>
      <c r="HC301" s="49">
        <v>44895</v>
      </c>
      <c r="HD301" s="21" t="s">
        <v>1636</v>
      </c>
      <c r="HE301" s="140">
        <f>[1]!i_dq_close(HE$2,HC301)</f>
        <v>4239.9952000000003</v>
      </c>
      <c r="HF301">
        <v>5.2969999999999997</v>
      </c>
      <c r="HI301" s="49">
        <v>44869</v>
      </c>
      <c r="HJ301" s="141" t="s">
        <v>1636</v>
      </c>
      <c r="HK301" s="140">
        <f>[1]!i_dq_close(HK$2,HI301)</f>
        <v>16161.14</v>
      </c>
      <c r="HL301">
        <v>0.94499999999999995</v>
      </c>
      <c r="HO301" s="49">
        <v>44811</v>
      </c>
      <c r="HP301" s="67" t="s">
        <v>1634</v>
      </c>
      <c r="HQ301" s="140">
        <f>[1]!i_dq_close(HQ$2,HO301)</f>
        <v>4430.6913000000004</v>
      </c>
      <c r="HR301">
        <v>1.3453999999999999</v>
      </c>
      <c r="HS301" s="33"/>
      <c r="HU301" s="49"/>
      <c r="HV301" s="67"/>
      <c r="HW301" s="140"/>
      <c r="HY301" s="33"/>
      <c r="IA301" s="49"/>
      <c r="IB301" s="67"/>
      <c r="IC301" s="140"/>
      <c r="IE301" s="33"/>
      <c r="IG301" s="49"/>
      <c r="IH301" s="67"/>
      <c r="II301" s="140"/>
      <c r="IK301" s="33"/>
      <c r="IM301" s="49"/>
      <c r="IN301" s="67"/>
      <c r="IO301" s="140"/>
      <c r="IQ301" s="33"/>
      <c r="IS301" s="49"/>
      <c r="IT301" s="67"/>
      <c r="IU301" s="140"/>
      <c r="IW301" s="33"/>
      <c r="IY301" s="49"/>
      <c r="IZ301" s="67"/>
      <c r="JA301" s="140"/>
      <c r="JC301" s="33"/>
      <c r="JE301" s="49"/>
      <c r="JF301" s="67"/>
      <c r="JG301" s="140"/>
      <c r="JI301" s="33"/>
    </row>
    <row r="302" spans="1:269">
      <c r="A302" s="267">
        <v>44306</v>
      </c>
      <c r="B302" s="74" t="s">
        <v>351</v>
      </c>
      <c r="C302" s="262">
        <f>[1]!i_dq_close(C$2,A302)</f>
        <v>5290.9435999999996</v>
      </c>
      <c r="D302" s="263">
        <v>1.54</v>
      </c>
      <c r="E302" s="51">
        <v>1599870.72</v>
      </c>
      <c r="FY302" s="49">
        <v>44943</v>
      </c>
      <c r="FZ302" s="28" t="s">
        <v>1628</v>
      </c>
      <c r="GA302" s="140">
        <f>[1]!i_dq_close(GA$2,FY302)</f>
        <v>4466.5456000000004</v>
      </c>
      <c r="GB302">
        <v>1.4756</v>
      </c>
      <c r="GE302" s="49">
        <v>44943</v>
      </c>
      <c r="GF302" s="28" t="s">
        <v>1628</v>
      </c>
      <c r="GG302" s="140">
        <f>[1]!i_dq_close(GG$2,GE302)</f>
        <v>3006.0241000000001</v>
      </c>
      <c r="GH302">
        <v>0.93169999999999997</v>
      </c>
      <c r="GK302" s="49">
        <v>44921</v>
      </c>
      <c r="GL302" s="28" t="s">
        <v>1627</v>
      </c>
      <c r="GM302" s="140">
        <f>[1]!i_dq_close(GM$2,GK302)</f>
        <v>4176.0355</v>
      </c>
      <c r="GN302">
        <v>4.9880000000000004</v>
      </c>
      <c r="GQ302" s="49">
        <v>44907</v>
      </c>
      <c r="GR302" s="67" t="s">
        <v>1627</v>
      </c>
      <c r="GS302" s="140">
        <f>[1]!i_dq_close(GS$2,GQ302)</f>
        <v>19463.63</v>
      </c>
      <c r="GT302">
        <v>1.0486</v>
      </c>
      <c r="GV302"/>
      <c r="GW302" s="49">
        <v>44907</v>
      </c>
      <c r="GX302" s="21" t="s">
        <v>1627</v>
      </c>
      <c r="GY302" s="140">
        <f>[1]!i_dq_close(GY$2,GW302)</f>
        <v>4321.8283000000001</v>
      </c>
      <c r="GZ302">
        <v>2.4801000000000002</v>
      </c>
      <c r="HC302" s="49">
        <v>44896</v>
      </c>
      <c r="HD302" s="21" t="s">
        <v>1636</v>
      </c>
      <c r="HE302" s="140">
        <f>[1]!i_dq_close(HE$2,HC302)</f>
        <v>4279.3801999999996</v>
      </c>
      <c r="HF302">
        <v>5.3890000000000002</v>
      </c>
      <c r="HI302" s="49">
        <v>44872</v>
      </c>
      <c r="HJ302" s="141" t="s">
        <v>1636</v>
      </c>
      <c r="HK302" s="140">
        <f>[1]!i_dq_close(HK$2,HI302)</f>
        <v>16595.91</v>
      </c>
      <c r="HL302">
        <v>0.96799999999999997</v>
      </c>
      <c r="HO302" s="49">
        <v>44812</v>
      </c>
      <c r="HP302" s="67" t="s">
        <v>1634</v>
      </c>
      <c r="HQ302" s="140">
        <f>[1]!i_dq_close(HQ$2,HO302)</f>
        <v>4411.4146000000001</v>
      </c>
      <c r="HR302">
        <v>1.3418000000000001</v>
      </c>
      <c r="HS302" s="33"/>
      <c r="HU302" s="49"/>
      <c r="HV302" s="67"/>
      <c r="HW302" s="140"/>
      <c r="HY302" s="33"/>
      <c r="IA302" s="49"/>
      <c r="IB302" s="67"/>
      <c r="IC302" s="140"/>
      <c r="IE302" s="33"/>
      <c r="IG302" s="49"/>
      <c r="IH302" s="67"/>
      <c r="II302" s="140"/>
      <c r="IK302" s="33"/>
      <c r="IM302" s="49"/>
      <c r="IN302" s="67"/>
      <c r="IO302" s="140"/>
      <c r="IQ302" s="33"/>
      <c r="IS302" s="49"/>
      <c r="IT302" s="67"/>
      <c r="IU302" s="140"/>
      <c r="IW302" s="33"/>
      <c r="IY302" s="49"/>
      <c r="IZ302" s="67"/>
      <c r="JA302" s="140"/>
      <c r="JC302" s="33"/>
      <c r="JE302" s="49"/>
      <c r="JF302" s="67"/>
      <c r="JG302" s="140"/>
      <c r="JI302" s="33"/>
    </row>
    <row r="303" spans="1:269">
      <c r="A303" s="267">
        <v>44307</v>
      </c>
      <c r="B303" s="74" t="s">
        <v>351</v>
      </c>
      <c r="C303" s="262">
        <f>[1]!i_dq_close(C$2,A303)</f>
        <v>5301.7128000000002</v>
      </c>
      <c r="D303" s="263">
        <v>1.542</v>
      </c>
      <c r="E303" s="51">
        <v>1599870.72</v>
      </c>
      <c r="FY303" s="49">
        <v>44944</v>
      </c>
      <c r="FZ303" s="28" t="s">
        <v>1628</v>
      </c>
      <c r="GA303" s="140">
        <f>[1]!i_dq_close(GA$2,FY303)</f>
        <v>4464.3689999999997</v>
      </c>
      <c r="GB303">
        <v>1.4850000000000001</v>
      </c>
      <c r="GE303" s="49">
        <v>44944</v>
      </c>
      <c r="GF303" s="28" t="s">
        <v>1628</v>
      </c>
      <c r="GG303" s="140">
        <f>[1]!i_dq_close(GG$2,GE303)</f>
        <v>3005.1298000000002</v>
      </c>
      <c r="GH303">
        <v>0.93579999999999997</v>
      </c>
      <c r="GK303" s="49">
        <v>44922</v>
      </c>
      <c r="GL303" s="28" t="s">
        <v>1627</v>
      </c>
      <c r="GM303" s="140">
        <f>[1]!i_dq_close(GM$2,GK303)</f>
        <v>4219.6733999999997</v>
      </c>
      <c r="GN303">
        <v>5.0330000000000004</v>
      </c>
      <c r="GQ303" s="49">
        <v>44908</v>
      </c>
      <c r="GR303" s="67" t="s">
        <v>1627</v>
      </c>
      <c r="GS303" s="140">
        <f>[1]!i_dq_close(GS$2,GQ303)</f>
        <v>19596.2</v>
      </c>
      <c r="GT303">
        <v>1.0528999999999999</v>
      </c>
      <c r="GV303"/>
      <c r="GW303" s="49">
        <v>44908</v>
      </c>
      <c r="GX303" s="21" t="s">
        <v>1627</v>
      </c>
      <c r="GY303" s="140">
        <f>[1]!i_dq_close(GY$2,GW303)</f>
        <v>4309.5028000000002</v>
      </c>
      <c r="GZ303">
        <v>2.4657</v>
      </c>
      <c r="HC303" s="49">
        <v>44897</v>
      </c>
      <c r="HD303" s="21" t="s">
        <v>1627</v>
      </c>
      <c r="HE303" s="140">
        <f>[1]!i_dq_close(HE$2,HC303)</f>
        <v>4256.7224999999999</v>
      </c>
      <c r="HF303">
        <v>5.3529999999999998</v>
      </c>
      <c r="HI303" s="49">
        <v>44873</v>
      </c>
      <c r="HJ303" s="141" t="s">
        <v>1636</v>
      </c>
      <c r="HK303" s="140">
        <f>[1]!i_dq_close(HK$2,HI303)</f>
        <v>16557.310000000001</v>
      </c>
      <c r="HL303">
        <v>0.96799999999999997</v>
      </c>
      <c r="HO303" s="49">
        <v>44813</v>
      </c>
      <c r="HP303" s="67" t="s">
        <v>1634</v>
      </c>
      <c r="HQ303" s="140">
        <f>[1]!i_dq_close(HQ$2,HO303)</f>
        <v>4465.1010999999999</v>
      </c>
      <c r="HR303">
        <v>1.337</v>
      </c>
      <c r="HS303" s="33"/>
      <c r="HU303" s="49"/>
      <c r="HV303" s="67"/>
      <c r="HW303" s="140"/>
      <c r="HY303" s="33"/>
      <c r="IA303" s="49"/>
      <c r="IB303" s="67"/>
      <c r="IC303" s="140"/>
      <c r="IE303" s="33"/>
      <c r="IG303" s="49"/>
      <c r="IH303" s="67"/>
      <c r="II303" s="140"/>
      <c r="IK303" s="33"/>
      <c r="IM303" s="49"/>
      <c r="IN303" s="67"/>
      <c r="IO303" s="140"/>
      <c r="IQ303" s="33"/>
      <c r="IS303" s="49"/>
      <c r="IT303" s="67"/>
      <c r="IU303" s="140"/>
      <c r="IW303" s="33"/>
      <c r="IY303" s="49"/>
      <c r="IZ303" s="67"/>
      <c r="JA303" s="140"/>
      <c r="JC303" s="33"/>
      <c r="JE303" s="49"/>
      <c r="JF303" s="67"/>
      <c r="JG303" s="140"/>
      <c r="JI303" s="33"/>
    </row>
    <row r="304" spans="1:269">
      <c r="A304" s="267">
        <v>44308</v>
      </c>
      <c r="B304" s="74" t="s">
        <v>351</v>
      </c>
      <c r="C304" s="262">
        <f>[1]!i_dq_close(C$2,A304)</f>
        <v>5298.8545999999997</v>
      </c>
      <c r="D304" s="263">
        <v>1.5449999999999999</v>
      </c>
      <c r="E304" s="51">
        <v>1599870.72</v>
      </c>
      <c r="FY304" s="49">
        <v>44945</v>
      </c>
      <c r="FZ304" s="28" t="s">
        <v>1628</v>
      </c>
      <c r="GA304" s="140">
        <f>[1]!i_dq_close(GA$2,FY304)</f>
        <v>4494.8031000000001</v>
      </c>
      <c r="GB304">
        <v>1.4948999999999999</v>
      </c>
      <c r="GE304" s="49">
        <v>44945</v>
      </c>
      <c r="GF304" s="28" t="s">
        <v>1628</v>
      </c>
      <c r="GG304" s="140">
        <f>[1]!i_dq_close(GG$2,GE304)</f>
        <v>3010.8564999999999</v>
      </c>
      <c r="GH304">
        <v>0.93810000000000004</v>
      </c>
      <c r="GK304" s="49">
        <v>44923</v>
      </c>
      <c r="GL304" s="28" t="s">
        <v>1627</v>
      </c>
      <c r="GM304" s="140">
        <f>[1]!i_dq_close(GM$2,GK304)</f>
        <v>4201.9503000000004</v>
      </c>
      <c r="GN304">
        <v>4.9790000000000001</v>
      </c>
      <c r="GQ304" s="49">
        <v>44909</v>
      </c>
      <c r="GR304" s="67" t="s">
        <v>1627</v>
      </c>
      <c r="GS304" s="140">
        <f>[1]!i_dq_close(GS$2,GQ304)</f>
        <v>19673.45</v>
      </c>
      <c r="GT304">
        <v>1.052</v>
      </c>
      <c r="GV304"/>
      <c r="GW304" s="49">
        <v>44909</v>
      </c>
      <c r="GX304" s="21" t="s">
        <v>1627</v>
      </c>
      <c r="GY304" s="140">
        <f>[1]!i_dq_close(GY$2,GW304)</f>
        <v>4312.3441999999995</v>
      </c>
      <c r="GZ304">
        <v>2.4617</v>
      </c>
      <c r="HC304" s="49">
        <v>44900</v>
      </c>
      <c r="HD304" s="21" t="s">
        <v>1627</v>
      </c>
      <c r="HE304" s="140">
        <f>[1]!i_dq_close(HE$2,HC304)</f>
        <v>4327.0653000000002</v>
      </c>
      <c r="HF304">
        <v>5.4240000000000004</v>
      </c>
      <c r="HI304" s="49">
        <v>44874</v>
      </c>
      <c r="HJ304" s="141" t="s">
        <v>1636</v>
      </c>
      <c r="HK304" s="140">
        <f>[1]!i_dq_close(HK$2,HI304)</f>
        <v>16358.52</v>
      </c>
      <c r="HL304">
        <v>0.95799999999999996</v>
      </c>
      <c r="HO304" s="49">
        <v>44817</v>
      </c>
      <c r="HP304" s="67" t="s">
        <v>1634</v>
      </c>
      <c r="HQ304" s="140">
        <f>[1]!i_dq_close(HQ$2,HO304)</f>
        <v>4476.2960999999996</v>
      </c>
      <c r="HR304">
        <v>1.3452</v>
      </c>
      <c r="HS304" s="33"/>
      <c r="HU304" s="49"/>
      <c r="HV304" s="67"/>
      <c r="HW304" s="140"/>
      <c r="HY304" s="33"/>
      <c r="IA304" s="49"/>
      <c r="IB304" s="67"/>
      <c r="IC304" s="140"/>
      <c r="IE304" s="33"/>
      <c r="IG304" s="49"/>
      <c r="IH304" s="67"/>
      <c r="II304" s="140"/>
      <c r="IK304" s="33"/>
      <c r="IM304" s="49"/>
      <c r="IN304" s="67"/>
      <c r="IO304" s="140"/>
      <c r="IQ304" s="33"/>
      <c r="IS304" s="49"/>
      <c r="IT304" s="67"/>
      <c r="IU304" s="140"/>
      <c r="IW304" s="33"/>
      <c r="IY304" s="49"/>
      <c r="IZ304" s="67"/>
      <c r="JA304" s="140"/>
      <c r="JC304" s="33"/>
      <c r="JE304" s="49"/>
      <c r="JF304" s="67"/>
      <c r="JG304" s="140"/>
      <c r="JI304" s="33"/>
    </row>
    <row r="305" spans="1:269">
      <c r="A305" s="267">
        <v>44309</v>
      </c>
      <c r="B305" s="74" t="s">
        <v>351</v>
      </c>
      <c r="C305" s="262">
        <f>[1]!i_dq_close(C$2,A305)</f>
        <v>5339.1787999999997</v>
      </c>
      <c r="D305" s="263">
        <v>1.554</v>
      </c>
      <c r="E305" s="51">
        <v>1599870.72</v>
      </c>
      <c r="FY305" s="49">
        <v>44946</v>
      </c>
      <c r="FZ305" s="28" t="s">
        <v>1628</v>
      </c>
      <c r="GA305" s="140">
        <f>[1]!i_dq_close(GA$2,FY305)</f>
        <v>4524.0456999999997</v>
      </c>
      <c r="GB305">
        <v>1.5042</v>
      </c>
      <c r="GE305" s="49">
        <v>44946</v>
      </c>
      <c r="GF305" s="28" t="s">
        <v>1628</v>
      </c>
      <c r="GG305" s="140">
        <f>[1]!i_dq_close(GG$2,GE305)</f>
        <v>3016.3425000000002</v>
      </c>
      <c r="GH305">
        <v>0.94179999999999997</v>
      </c>
      <c r="GK305" s="49">
        <v>44924</v>
      </c>
      <c r="GL305" s="28" t="s">
        <v>1627</v>
      </c>
      <c r="GM305" s="140">
        <f>[1]!i_dq_close(GM$2,GK305)</f>
        <v>4189.3071</v>
      </c>
      <c r="GN305">
        <v>4.976</v>
      </c>
      <c r="GQ305" s="49">
        <v>44910</v>
      </c>
      <c r="GR305" s="67" t="s">
        <v>1627</v>
      </c>
      <c r="GS305" s="140">
        <f>[1]!i_dq_close(GS$2,GQ305)</f>
        <v>19368.59</v>
      </c>
      <c r="GT305">
        <v>1.0383</v>
      </c>
      <c r="GU305" s="73">
        <f>GU44-23934.07</f>
        <v>4951190.3099999996</v>
      </c>
      <c r="GV305"/>
      <c r="GW305" s="49">
        <v>44910</v>
      </c>
      <c r="GX305" s="21" t="s">
        <v>1627</v>
      </c>
      <c r="GY305" s="140">
        <f>[1]!i_dq_close(GY$2,GW305)</f>
        <v>4311.0010000000002</v>
      </c>
      <c r="GZ305">
        <v>2.4510999999999998</v>
      </c>
      <c r="HC305" s="49">
        <v>44901</v>
      </c>
      <c r="HD305" s="21" t="s">
        <v>1627</v>
      </c>
      <c r="HE305" s="140">
        <f>[1]!i_dq_close(HE$2,HC305)</f>
        <v>4343.7743</v>
      </c>
      <c r="HF305">
        <v>5.45</v>
      </c>
      <c r="HI305" s="49">
        <v>44875</v>
      </c>
      <c r="HJ305" s="141" t="s">
        <v>1636</v>
      </c>
      <c r="HK305" s="140">
        <f>[1]!i_dq_close(HK$2,HI305)</f>
        <v>16081.04</v>
      </c>
      <c r="HL305">
        <v>0.95199999999999996</v>
      </c>
      <c r="HO305" s="49">
        <v>44818</v>
      </c>
      <c r="HP305" s="67" t="s">
        <v>1634</v>
      </c>
      <c r="HQ305" s="140">
        <f>[1]!i_dq_close(HQ$2,HO305)</f>
        <v>4429.9755999999998</v>
      </c>
      <c r="HR305">
        <v>1.3514999999999999</v>
      </c>
      <c r="HS305" s="33"/>
      <c r="HU305" s="49"/>
      <c r="HV305" s="67"/>
      <c r="HW305" s="140"/>
      <c r="HY305" s="33"/>
      <c r="IA305" s="49"/>
      <c r="IB305" s="67"/>
      <c r="IC305" s="140"/>
      <c r="IE305" s="33"/>
      <c r="IG305" s="49"/>
      <c r="IH305" s="67"/>
      <c r="II305" s="140"/>
      <c r="IK305" s="33"/>
      <c r="IM305" s="49"/>
      <c r="IN305" s="67"/>
      <c r="IO305" s="140"/>
      <c r="IQ305" s="33"/>
      <c r="IS305" s="49"/>
      <c r="IT305" s="67"/>
      <c r="IU305" s="140"/>
      <c r="IW305" s="33"/>
      <c r="IY305" s="49"/>
      <c r="IZ305" s="67"/>
      <c r="JA305" s="140"/>
      <c r="JC305" s="33"/>
      <c r="JE305" s="49"/>
      <c r="JF305" s="67"/>
      <c r="JG305" s="140"/>
      <c r="JI305" s="33"/>
    </row>
    <row r="306" spans="1:269">
      <c r="A306" s="267">
        <v>44312</v>
      </c>
      <c r="B306" s="74" t="s">
        <v>351</v>
      </c>
      <c r="C306" s="262">
        <f>[1]!i_dq_close(C$2,A306)</f>
        <v>5288.6932999999999</v>
      </c>
      <c r="D306" s="263">
        <v>1.548</v>
      </c>
      <c r="E306" s="51">
        <v>1599870.72</v>
      </c>
      <c r="FY306" s="49">
        <v>44956</v>
      </c>
      <c r="FZ306" s="28" t="s">
        <v>1628</v>
      </c>
      <c r="GA306" s="140">
        <f>[1]!i_dq_close(GA$2,FY306)</f>
        <v>4545.9003000000002</v>
      </c>
      <c r="GB306">
        <v>1.4994000000000001</v>
      </c>
      <c r="GE306" s="49">
        <v>44956</v>
      </c>
      <c r="GF306" s="28" t="s">
        <v>1628</v>
      </c>
      <c r="GG306" s="140">
        <f>[1]!i_dq_close(GG$2,GE306)</f>
        <v>3023.0637000000002</v>
      </c>
      <c r="GH306">
        <v>0.95299999999999996</v>
      </c>
      <c r="GK306" s="49">
        <v>44925</v>
      </c>
      <c r="GL306" s="28" t="s">
        <v>1627</v>
      </c>
      <c r="GM306" s="140">
        <f>[1]!i_dq_close(GM$2,GK306)</f>
        <v>4202.6813000000002</v>
      </c>
      <c r="GN306">
        <v>4.9589999999999996</v>
      </c>
      <c r="GQ306" s="49">
        <v>44911</v>
      </c>
      <c r="GR306" s="67" t="s">
        <v>1627</v>
      </c>
      <c r="GS306" s="140">
        <f>[1]!i_dq_close(GS$2,GQ306)</f>
        <v>19450.669999999998</v>
      </c>
      <c r="GT306">
        <v>1.0454000000000001</v>
      </c>
      <c r="GV306"/>
      <c r="GW306" s="49">
        <v>44911</v>
      </c>
      <c r="GX306" s="21" t="s">
        <v>1627</v>
      </c>
      <c r="GY306" s="140">
        <f>[1]!i_dq_close(GY$2,GW306)</f>
        <v>4307.5222999999996</v>
      </c>
      <c r="GZ306">
        <v>2.4438</v>
      </c>
      <c r="HC306" s="49">
        <v>44902</v>
      </c>
      <c r="HD306" s="21" t="s">
        <v>1627</v>
      </c>
      <c r="HE306" s="140">
        <f>[1]!i_dq_close(HE$2,HC306)</f>
        <v>4334.5227000000004</v>
      </c>
      <c r="HF306">
        <v>5.375</v>
      </c>
      <c r="HI306" s="49">
        <v>44876</v>
      </c>
      <c r="HJ306" s="141" t="s">
        <v>1636</v>
      </c>
      <c r="HK306" s="140">
        <f>[1]!i_dq_close(HK$2,HI306)</f>
        <v>17325.66</v>
      </c>
      <c r="HL306">
        <v>0.98399999999999999</v>
      </c>
      <c r="HO306" s="49">
        <v>44819</v>
      </c>
      <c r="HP306" s="67" t="s">
        <v>1634</v>
      </c>
      <c r="HQ306" s="140">
        <f>[1]!i_dq_close(HQ$2,HO306)</f>
        <v>4373.4669999999996</v>
      </c>
      <c r="HR306">
        <v>1.3386</v>
      </c>
      <c r="HS306" s="33"/>
      <c r="HU306" s="49"/>
      <c r="HV306" s="67"/>
      <c r="HW306" s="140"/>
      <c r="HY306" s="33"/>
      <c r="IA306" s="49"/>
      <c r="IB306" s="67"/>
      <c r="IC306" s="140"/>
      <c r="IE306" s="33"/>
      <c r="IG306" s="49"/>
      <c r="IH306" s="67"/>
      <c r="II306" s="140"/>
      <c r="IK306" s="33"/>
      <c r="IM306" s="49"/>
      <c r="IN306" s="67"/>
      <c r="IO306" s="140"/>
      <c r="IQ306" s="33"/>
      <c r="IS306" s="49"/>
      <c r="IT306" s="67"/>
      <c r="IU306" s="140"/>
      <c r="IW306" s="33"/>
      <c r="IY306" s="49"/>
      <c r="IZ306" s="67"/>
      <c r="JA306" s="140"/>
      <c r="JC306" s="33"/>
      <c r="JE306" s="49"/>
      <c r="JF306" s="67"/>
      <c r="JG306" s="140"/>
      <c r="JI306" s="33"/>
    </row>
    <row r="307" spans="1:269">
      <c r="A307" s="267">
        <v>44313</v>
      </c>
      <c r="B307" s="74" t="s">
        <v>351</v>
      </c>
      <c r="C307" s="262">
        <f>[1]!i_dq_close(C$2,A307)</f>
        <v>5300.0321000000004</v>
      </c>
      <c r="D307" s="263">
        <v>1.5509999999999999</v>
      </c>
      <c r="E307" s="51">
        <v>1599870.72</v>
      </c>
      <c r="FY307" s="49">
        <v>44957</v>
      </c>
      <c r="FZ307" s="28" t="s">
        <v>1628</v>
      </c>
      <c r="GA307" s="140">
        <f>[1]!i_dq_close(GA$2,FY307)</f>
        <v>4510.9566999999997</v>
      </c>
      <c r="GB307">
        <v>1.5067999999999999</v>
      </c>
      <c r="GE307" s="49">
        <v>44957</v>
      </c>
      <c r="GF307" s="28" t="s">
        <v>1628</v>
      </c>
      <c r="GG307" s="140">
        <f>[1]!i_dq_close(GG$2,GE307)</f>
        <v>3013.9449</v>
      </c>
      <c r="GH307">
        <v>0.95140000000000002</v>
      </c>
      <c r="GK307" s="49">
        <v>44929</v>
      </c>
      <c r="GL307" s="28" t="s">
        <v>1628</v>
      </c>
      <c r="GM307" s="140">
        <f>[1]!i_dq_close(GM$2,GK307)</f>
        <v>4232.5133999999998</v>
      </c>
      <c r="GN307">
        <v>5.0039999999999996</v>
      </c>
      <c r="GQ307" s="49">
        <v>44914</v>
      </c>
      <c r="GR307" s="67" t="s">
        <v>1627</v>
      </c>
      <c r="GS307" s="140">
        <f>[1]!i_dq_close(GS$2,GQ307)</f>
        <v>19352.810000000001</v>
      </c>
      <c r="GT307">
        <v>1.0298</v>
      </c>
      <c r="GV307"/>
      <c r="GW307" s="49">
        <v>44914</v>
      </c>
      <c r="GX307" s="21" t="s">
        <v>1627</v>
      </c>
      <c r="GY307" s="140">
        <f>[1]!i_dq_close(GY$2,GW307)</f>
        <v>4233.2809999999999</v>
      </c>
      <c r="GZ307">
        <v>2.4258999999999999</v>
      </c>
      <c r="HC307" s="49">
        <v>44903</v>
      </c>
      <c r="HD307" s="21" t="s">
        <v>1627</v>
      </c>
      <c r="HE307" s="140">
        <f>[1]!i_dq_close(HE$2,HC307)</f>
        <v>4331.9718999999996</v>
      </c>
      <c r="HF307">
        <v>5.3760000000000003</v>
      </c>
      <c r="HI307" s="49">
        <v>44879</v>
      </c>
      <c r="HJ307" s="141" t="s">
        <v>1636</v>
      </c>
      <c r="HK307" s="140">
        <f>[1]!i_dq_close(HK$2,HI307)</f>
        <v>17619.71</v>
      </c>
      <c r="HL307">
        <v>0.98899999999999999</v>
      </c>
      <c r="HO307" s="49">
        <v>44820</v>
      </c>
      <c r="HP307" s="67" t="s">
        <v>1634</v>
      </c>
      <c r="HQ307" s="140">
        <f>[1]!i_dq_close(HQ$2,HO307)</f>
        <v>4269.1180000000004</v>
      </c>
      <c r="HR307">
        <v>1.3361000000000001</v>
      </c>
      <c r="HS307" s="33"/>
      <c r="HU307" s="49"/>
      <c r="HV307" s="67"/>
      <c r="HW307" s="140"/>
      <c r="HY307" s="33"/>
      <c r="IA307" s="49"/>
      <c r="IB307" s="67"/>
      <c r="IC307" s="140"/>
      <c r="IE307" s="33"/>
      <c r="IG307" s="49"/>
      <c r="IH307" s="67"/>
      <c r="II307" s="140"/>
      <c r="IK307" s="33"/>
      <c r="IM307" s="49"/>
      <c r="IN307" s="67"/>
      <c r="IO307" s="140"/>
      <c r="IQ307" s="33"/>
      <c r="IS307" s="49"/>
      <c r="IT307" s="67"/>
      <c r="IU307" s="140"/>
      <c r="IW307" s="33"/>
      <c r="IY307" s="49"/>
      <c r="IZ307" s="67"/>
      <c r="JA307" s="140"/>
      <c r="JC307" s="33"/>
      <c r="JE307" s="49"/>
      <c r="JF307" s="67"/>
      <c r="JG307" s="140"/>
      <c r="JI307" s="33"/>
    </row>
    <row r="308" spans="1:269">
      <c r="A308" s="267">
        <v>44314</v>
      </c>
      <c r="B308" s="74" t="s">
        <v>351</v>
      </c>
      <c r="C308" s="262">
        <f>[1]!i_dq_close(C$2,A308)</f>
        <v>5331.2761</v>
      </c>
      <c r="D308" s="263">
        <v>1.5549999999999999</v>
      </c>
      <c r="E308" s="51">
        <v>1599870.72</v>
      </c>
      <c r="FY308" s="49">
        <v>44958</v>
      </c>
      <c r="FZ308" s="28" t="s">
        <v>371</v>
      </c>
      <c r="GA308" s="140">
        <f>[1]!i_dq_close(GA$2,FY308)</f>
        <v>4556.5766999999996</v>
      </c>
      <c r="GB308">
        <v>1.5143</v>
      </c>
      <c r="GE308" s="49">
        <v>44958</v>
      </c>
      <c r="GF308" s="28" t="s">
        <v>371</v>
      </c>
      <c r="GG308" s="140">
        <f>[1]!i_dq_close(GG$2,GE308)</f>
        <v>3022.8642</v>
      </c>
      <c r="GH308">
        <v>0.95799999999999996</v>
      </c>
      <c r="GK308" s="49">
        <v>44930</v>
      </c>
      <c r="GL308" s="28" t="s">
        <v>1628</v>
      </c>
      <c r="GM308" s="140">
        <f>[1]!i_dq_close(GM$2,GK308)</f>
        <v>4235.9718999999996</v>
      </c>
      <c r="GN308">
        <v>4.9390000000000001</v>
      </c>
      <c r="GQ308" s="49">
        <v>44915</v>
      </c>
      <c r="GR308" s="67" t="s">
        <v>1627</v>
      </c>
      <c r="GS308" s="140">
        <f>[1]!i_dq_close(GS$2,GQ308)</f>
        <v>19094.8</v>
      </c>
      <c r="GT308">
        <v>1.0117</v>
      </c>
      <c r="GV308"/>
      <c r="GW308" s="49">
        <v>44915</v>
      </c>
      <c r="GX308" s="21" t="s">
        <v>1627</v>
      </c>
      <c r="GY308" s="140">
        <f>[1]!i_dq_close(GY$2,GW308)</f>
        <v>4170.6633000000002</v>
      </c>
      <c r="GZ308">
        <v>2.3976000000000002</v>
      </c>
      <c r="HC308" s="49">
        <v>44904</v>
      </c>
      <c r="HD308" s="21" t="s">
        <v>1627</v>
      </c>
      <c r="HE308" s="140">
        <f>[1]!i_dq_close(HE$2,HC308)</f>
        <v>4364.9232000000002</v>
      </c>
      <c r="HF308">
        <v>5.4480000000000004</v>
      </c>
      <c r="HI308" s="49">
        <v>44880</v>
      </c>
      <c r="HJ308" s="141" t="s">
        <v>1636</v>
      </c>
      <c r="HK308" s="140">
        <f>[1]!i_dq_close(HK$2,HI308)</f>
        <v>18343.12</v>
      </c>
      <c r="HL308">
        <v>1.0089999999999999</v>
      </c>
      <c r="HO308" s="49">
        <v>44823</v>
      </c>
      <c r="HP308" s="67" t="s">
        <v>1634</v>
      </c>
      <c r="HQ308" s="140">
        <f>[1]!i_dq_close(HQ$2,HO308)</f>
        <v>4257.9368999999997</v>
      </c>
      <c r="HR308">
        <v>1.3265</v>
      </c>
      <c r="HS308" s="33"/>
      <c r="HU308" s="49"/>
      <c r="HV308" s="67"/>
      <c r="HW308" s="140"/>
      <c r="HY308" s="33"/>
      <c r="IA308" s="49"/>
      <c r="IB308" s="67"/>
      <c r="IC308" s="140"/>
      <c r="IE308" s="33"/>
      <c r="IG308" s="49"/>
      <c r="IH308" s="67"/>
      <c r="II308" s="140"/>
      <c r="IK308" s="33"/>
      <c r="IM308" s="49"/>
      <c r="IN308" s="67"/>
      <c r="IO308" s="140"/>
      <c r="IQ308" s="33"/>
      <c r="IS308" s="49"/>
      <c r="IT308" s="67"/>
      <c r="IU308" s="140"/>
      <c r="IW308" s="33"/>
      <c r="IY308" s="49"/>
      <c r="IZ308" s="67"/>
      <c r="JA308" s="140"/>
      <c r="JC308" s="33"/>
      <c r="JE308" s="49"/>
      <c r="JF308" s="67"/>
      <c r="JG308" s="140"/>
      <c r="JI308" s="33"/>
    </row>
    <row r="309" spans="1:269">
      <c r="A309" s="267">
        <v>44315</v>
      </c>
      <c r="B309" s="74" t="s">
        <v>351</v>
      </c>
      <c r="C309" s="262">
        <f>[1]!i_dq_close(C$2,A309)</f>
        <v>5367.7187000000004</v>
      </c>
      <c r="D309" s="263">
        <v>1.56</v>
      </c>
      <c r="E309" s="51">
        <v>1599870.72</v>
      </c>
      <c r="FY309" s="49">
        <v>44959</v>
      </c>
      <c r="FZ309" s="28" t="s">
        <v>1637</v>
      </c>
      <c r="GA309" s="140">
        <f>[1]!i_dq_close(GA$2,FY309)</f>
        <v>4545.3834999999999</v>
      </c>
      <c r="GB309">
        <v>1.5182</v>
      </c>
      <c r="GE309" s="49">
        <v>44959</v>
      </c>
      <c r="GF309" s="28" t="s">
        <v>1637</v>
      </c>
      <c r="GG309" s="140">
        <f>[1]!i_dq_close(GG$2,GE309)</f>
        <v>3019.7507999999998</v>
      </c>
      <c r="GH309">
        <v>0.96140000000000003</v>
      </c>
      <c r="GK309" s="49">
        <v>44931</v>
      </c>
      <c r="GL309" s="28" t="s">
        <v>1628</v>
      </c>
      <c r="GM309" s="140">
        <f>[1]!i_dq_close(GM$2,GK309)</f>
        <v>4307.7605999999996</v>
      </c>
      <c r="GN309">
        <v>4.9960000000000004</v>
      </c>
      <c r="GQ309" s="49">
        <v>44916</v>
      </c>
      <c r="GR309" s="67" t="s">
        <v>1627</v>
      </c>
      <c r="GS309" s="140">
        <f>[1]!i_dq_close(GS$2,GQ309)</f>
        <v>19160.490000000002</v>
      </c>
      <c r="GT309">
        <v>1.0152000000000001</v>
      </c>
      <c r="GV309"/>
      <c r="GW309" s="49">
        <v>44916</v>
      </c>
      <c r="GX309" s="21" t="s">
        <v>1627</v>
      </c>
      <c r="GY309" s="140">
        <f>[1]!i_dq_close(GY$2,GW309)</f>
        <v>4166.0241999999998</v>
      </c>
      <c r="GZ309">
        <v>2.3984999999999999</v>
      </c>
      <c r="HC309" s="49">
        <v>44907</v>
      </c>
      <c r="HD309" s="21" t="s">
        <v>1627</v>
      </c>
      <c r="HE309" s="140">
        <f>[1]!i_dq_close(HE$2,HC309)</f>
        <v>4321.8283000000001</v>
      </c>
      <c r="HF309">
        <v>5.4080000000000004</v>
      </c>
      <c r="HI309" s="49">
        <v>44881</v>
      </c>
      <c r="HJ309" s="141" t="s">
        <v>1636</v>
      </c>
      <c r="HK309" s="140">
        <f>[1]!i_dq_close(HK$2,HI309)</f>
        <v>18256.48</v>
      </c>
      <c r="HL309">
        <v>0.98299999999999998</v>
      </c>
      <c r="HO309" s="49">
        <v>44824</v>
      </c>
      <c r="HP309" s="67" t="s">
        <v>1634</v>
      </c>
      <c r="HQ309" s="140">
        <f>[1]!i_dq_close(HQ$2,HO309)</f>
        <v>4269.9174000000003</v>
      </c>
      <c r="HR309">
        <v>1.3307</v>
      </c>
      <c r="HS309" s="33"/>
      <c r="HU309" s="49"/>
      <c r="HV309" s="67"/>
      <c r="HW309" s="140"/>
      <c r="HY309" s="33"/>
      <c r="IA309" s="49"/>
      <c r="IB309" s="67"/>
      <c r="IC309" s="140"/>
      <c r="IE309" s="33"/>
      <c r="IG309" s="49"/>
      <c r="IH309" s="67"/>
      <c r="II309" s="140"/>
      <c r="IK309" s="33"/>
      <c r="IM309" s="49"/>
      <c r="IN309" s="67"/>
      <c r="IO309" s="140"/>
      <c r="IQ309" s="33"/>
      <c r="IS309" s="49"/>
      <c r="IT309" s="67"/>
      <c r="IU309" s="140"/>
      <c r="IW309" s="33"/>
      <c r="IY309" s="49"/>
      <c r="IZ309" s="67"/>
      <c r="JA309" s="140"/>
      <c r="JC309" s="33"/>
      <c r="JE309" s="49"/>
      <c r="JF309" s="67"/>
      <c r="JG309" s="140"/>
      <c r="JI309" s="33"/>
    </row>
    <row r="310" spans="1:269">
      <c r="A310" s="267">
        <v>44316</v>
      </c>
      <c r="B310" s="74" t="s">
        <v>351</v>
      </c>
      <c r="C310" s="262">
        <f>[1]!i_dq_close(C$2,A310)</f>
        <v>5333.9189999999999</v>
      </c>
      <c r="D310" s="263">
        <v>1.56</v>
      </c>
      <c r="E310" s="51">
        <v>1599870.72</v>
      </c>
      <c r="FY310" s="49">
        <v>44960</v>
      </c>
      <c r="FZ310" s="28" t="s">
        <v>1637</v>
      </c>
      <c r="GA310" s="140">
        <f>[1]!i_dq_close(GA$2,FY310)</f>
        <v>4508.5767999999998</v>
      </c>
      <c r="GB310">
        <v>1.5193000000000001</v>
      </c>
      <c r="GE310" s="49">
        <v>44960</v>
      </c>
      <c r="GF310" s="28" t="s">
        <v>1637</v>
      </c>
      <c r="GG310" s="140">
        <f>[1]!i_dq_close(GG$2,GE310)</f>
        <v>3011.2777000000001</v>
      </c>
      <c r="GH310">
        <v>0.96</v>
      </c>
      <c r="GK310" s="49">
        <v>44932</v>
      </c>
      <c r="GL310" s="28" t="s">
        <v>1628</v>
      </c>
      <c r="GM310" s="140">
        <f>[1]!i_dq_close(GM$2,GK310)</f>
        <v>4318.1531000000004</v>
      </c>
      <c r="GN310">
        <v>5.1189999999999998</v>
      </c>
      <c r="GQ310" s="49">
        <v>44917</v>
      </c>
      <c r="GR310" s="67" t="s">
        <v>1627</v>
      </c>
      <c r="GS310" s="140">
        <f>[1]!i_dq_close(GS$2,GQ310)</f>
        <v>19679.22</v>
      </c>
      <c r="GT310">
        <v>1.0179</v>
      </c>
      <c r="GV310"/>
      <c r="GW310" s="49">
        <v>44917</v>
      </c>
      <c r="GX310" s="21" t="s">
        <v>1627</v>
      </c>
      <c r="GY310" s="140">
        <f>[1]!i_dq_close(GY$2,GW310)</f>
        <v>4158.2915000000003</v>
      </c>
      <c r="GZ310">
        <v>2.3961999999999999</v>
      </c>
      <c r="HC310" s="49">
        <v>44908</v>
      </c>
      <c r="HD310" s="21" t="s">
        <v>1627</v>
      </c>
      <c r="HE310" s="140">
        <f>[1]!i_dq_close(HE$2,HC310)</f>
        <v>4309.5028000000002</v>
      </c>
      <c r="HF310">
        <v>5.37</v>
      </c>
      <c r="HI310" s="49">
        <v>44882</v>
      </c>
      <c r="HJ310" s="141" t="s">
        <v>1636</v>
      </c>
      <c r="HK310" s="140">
        <f>[1]!i_dq_close(HK$2,HI310)</f>
        <v>18045.66</v>
      </c>
      <c r="HL310">
        <v>0.98299999999999998</v>
      </c>
      <c r="HO310" s="49">
        <v>44825</v>
      </c>
      <c r="HP310" s="67" t="s">
        <v>1634</v>
      </c>
      <c r="HQ310" s="140">
        <f>[1]!i_dq_close(HQ$2,HO310)</f>
        <v>4249.7790000000005</v>
      </c>
      <c r="HR310">
        <v>1.3141</v>
      </c>
      <c r="HS310" s="33"/>
      <c r="HU310" s="49"/>
      <c r="HV310" s="67"/>
      <c r="HW310" s="140"/>
      <c r="HY310" s="33"/>
      <c r="IA310" s="49"/>
      <c r="IB310" s="67"/>
      <c r="IC310" s="140"/>
      <c r="IE310" s="33"/>
      <c r="IG310" s="49"/>
      <c r="IH310" s="67"/>
      <c r="II310" s="140"/>
      <c r="IK310" s="33"/>
      <c r="IM310" s="49"/>
      <c r="IN310" s="67"/>
      <c r="IO310" s="140"/>
      <c r="IQ310" s="33"/>
      <c r="IS310" s="49"/>
      <c r="IT310" s="67"/>
      <c r="IU310" s="140"/>
      <c r="IW310" s="33"/>
      <c r="IY310" s="49"/>
      <c r="IZ310" s="67"/>
      <c r="JA310" s="140"/>
      <c r="JC310" s="33"/>
      <c r="JE310" s="49"/>
      <c r="JF310" s="67"/>
      <c r="JG310" s="140"/>
      <c r="JI310" s="33"/>
    </row>
    <row r="311" spans="1:269">
      <c r="A311" s="267">
        <v>44322</v>
      </c>
      <c r="B311" s="74" t="s">
        <v>353</v>
      </c>
      <c r="C311" s="262">
        <f>[1]!i_dq_close(C$2,A311)</f>
        <v>5284.5914000000002</v>
      </c>
      <c r="D311" s="263">
        <v>1.5549999999999999</v>
      </c>
      <c r="E311" s="51">
        <v>1599870.72</v>
      </c>
      <c r="FY311" s="49">
        <v>44963</v>
      </c>
      <c r="FZ311" s="28" t="s">
        <v>1637</v>
      </c>
      <c r="GA311" s="140">
        <f>[1]!i_dq_close(GA$2,FY311)</f>
        <v>4456.7232000000004</v>
      </c>
      <c r="GB311">
        <v>1.5165999999999999</v>
      </c>
      <c r="GE311" s="49">
        <v>44963</v>
      </c>
      <c r="GF311" s="28" t="s">
        <v>1637</v>
      </c>
      <c r="GG311" s="140">
        <f>[1]!i_dq_close(GG$2,GE311)</f>
        <v>2999.2386999999999</v>
      </c>
      <c r="GH311">
        <v>0.95689999999999997</v>
      </c>
      <c r="GK311" s="49">
        <v>44935</v>
      </c>
      <c r="GL311" s="28" t="s">
        <v>1628</v>
      </c>
      <c r="GM311" s="140">
        <f>[1]!i_dq_close(GM$2,GK311)</f>
        <v>4349.1992</v>
      </c>
      <c r="GN311">
        <v>5.0549999999999997</v>
      </c>
      <c r="GQ311" s="49">
        <v>44918</v>
      </c>
      <c r="GR311" s="67" t="s">
        <v>1627</v>
      </c>
      <c r="GS311" s="140">
        <f>[1]!i_dq_close(GS$2,GQ311)</f>
        <v>19593.060000000001</v>
      </c>
      <c r="GT311">
        <v>1.0134000000000001</v>
      </c>
      <c r="GV311"/>
      <c r="GW311" s="49">
        <v>44918</v>
      </c>
      <c r="GX311" s="21" t="s">
        <v>1627</v>
      </c>
      <c r="GY311" s="140">
        <f>[1]!i_dq_close(GY$2,GW311)</f>
        <v>4149.107</v>
      </c>
      <c r="GZ311">
        <v>2.3957000000000002</v>
      </c>
      <c r="HC311" s="49">
        <v>44909</v>
      </c>
      <c r="HD311" s="21" t="s">
        <v>1627</v>
      </c>
      <c r="HE311" s="140">
        <f>[1]!i_dq_close(HE$2,HC311)</f>
        <v>4312.3441999999995</v>
      </c>
      <c r="HF311">
        <v>5.399</v>
      </c>
      <c r="HI311" s="49">
        <v>44883</v>
      </c>
      <c r="HJ311" s="141" t="s">
        <v>1636</v>
      </c>
      <c r="HK311" s="140">
        <f>[1]!i_dq_close(HK$2,HI311)</f>
        <v>17992.54</v>
      </c>
      <c r="HL311">
        <v>0.98599999999999999</v>
      </c>
      <c r="HO311" s="49">
        <v>44826</v>
      </c>
      <c r="HP311" s="67" t="s">
        <v>1634</v>
      </c>
      <c r="HQ311" s="140">
        <f>[1]!i_dq_close(HQ$2,HO311)</f>
        <v>4219.4538000000002</v>
      </c>
      <c r="HR311">
        <v>1.3146</v>
      </c>
      <c r="HS311" s="33"/>
      <c r="HU311" s="49"/>
      <c r="HV311" s="67"/>
      <c r="HW311" s="140"/>
      <c r="HY311" s="33"/>
      <c r="IA311" s="49"/>
      <c r="IB311" s="67"/>
      <c r="IC311" s="140"/>
      <c r="IE311" s="33"/>
      <c r="IG311" s="49"/>
      <c r="IH311" s="67"/>
      <c r="II311" s="140"/>
      <c r="IK311" s="33"/>
      <c r="IM311" s="49"/>
      <c r="IN311" s="67"/>
      <c r="IO311" s="140"/>
      <c r="IQ311" s="33"/>
      <c r="IS311" s="49"/>
      <c r="IT311" s="67"/>
      <c r="IU311" s="140"/>
      <c r="IW311" s="33"/>
      <c r="IY311" s="49"/>
      <c r="IZ311" s="67"/>
      <c r="JA311" s="140"/>
      <c r="JC311" s="33"/>
      <c r="JE311" s="49"/>
      <c r="JF311" s="67"/>
      <c r="JG311" s="140"/>
      <c r="JI311" s="33"/>
    </row>
    <row r="312" spans="1:269">
      <c r="A312" s="267">
        <v>44323</v>
      </c>
      <c r="B312" s="74" t="s">
        <v>353</v>
      </c>
      <c r="C312" s="262">
        <f>[1]!i_dq_close(C$2,A312)</f>
        <v>5223.9242999999997</v>
      </c>
      <c r="D312" s="263">
        <v>1.534</v>
      </c>
      <c r="E312" s="51">
        <v>1599870.72</v>
      </c>
      <c r="FY312" s="49">
        <v>44964</v>
      </c>
      <c r="FZ312" s="28" t="s">
        <v>1637</v>
      </c>
      <c r="GA312" s="140">
        <f>[1]!i_dq_close(GA$2,FY312)</f>
        <v>4465.3935000000001</v>
      </c>
      <c r="GB312">
        <v>1.5225</v>
      </c>
      <c r="GE312" s="49">
        <v>44964</v>
      </c>
      <c r="GF312" s="28" t="s">
        <v>1637</v>
      </c>
      <c r="GG312" s="140">
        <f>[1]!i_dq_close(GG$2,GE312)</f>
        <v>3001.1291000000001</v>
      </c>
      <c r="GH312">
        <v>0.96030000000000004</v>
      </c>
      <c r="GK312" s="49">
        <v>44936</v>
      </c>
      <c r="GL312" s="28" t="s">
        <v>1628</v>
      </c>
      <c r="GM312" s="140">
        <f>[1]!i_dq_close(GM$2,GK312)</f>
        <v>4354.2322999999997</v>
      </c>
      <c r="GN312">
        <v>5.1070000000000002</v>
      </c>
      <c r="GQ312" s="49">
        <v>44921</v>
      </c>
      <c r="GR312" s="67" t="s">
        <v>1627</v>
      </c>
      <c r="GS312" s="140">
        <f>[1]!i_dq_close(GS$2,GQ312)</f>
        <v>19593.060000000001</v>
      </c>
      <c r="GT312">
        <v>1.0186999999999999</v>
      </c>
      <c r="GV312"/>
      <c r="GW312" s="49">
        <v>44921</v>
      </c>
      <c r="GX312" s="21" t="s">
        <v>1627</v>
      </c>
      <c r="GY312" s="140">
        <f>[1]!i_dq_close(GY$2,GW312)</f>
        <v>4176.0355</v>
      </c>
      <c r="GZ312">
        <v>2.4060999999999999</v>
      </c>
      <c r="HC312" s="49">
        <v>44910</v>
      </c>
      <c r="HD312" s="21" t="s">
        <v>1627</v>
      </c>
      <c r="HE312" s="140">
        <f>[1]!i_dq_close(HE$2,HC312)</f>
        <v>4311.0010000000002</v>
      </c>
      <c r="HF312">
        <v>5.3659999999999997</v>
      </c>
      <c r="HI312" s="49">
        <v>44886</v>
      </c>
      <c r="HJ312" s="141" t="s">
        <v>1636</v>
      </c>
      <c r="HK312" s="140">
        <f>[1]!i_dq_close(HK$2,HI312)</f>
        <v>17655.91</v>
      </c>
      <c r="HL312">
        <v>0.97099999999999997</v>
      </c>
      <c r="HO312" s="49">
        <v>44827</v>
      </c>
      <c r="HP312" s="67" t="s">
        <v>1634</v>
      </c>
      <c r="HQ312" s="140">
        <f>[1]!i_dq_close(HQ$2,HO312)</f>
        <v>4195.0051999999996</v>
      </c>
      <c r="HR312">
        <v>1.3058000000000001</v>
      </c>
      <c r="HS312" s="33"/>
      <c r="HU312" s="49"/>
      <c r="HV312" s="67"/>
      <c r="HW312" s="140"/>
      <c r="HY312" s="33"/>
      <c r="IA312" s="49"/>
      <c r="IB312" s="67"/>
      <c r="IC312" s="140"/>
      <c r="IE312" s="33"/>
      <c r="IG312" s="49"/>
      <c r="IH312" s="67"/>
      <c r="II312" s="140"/>
      <c r="IK312" s="33"/>
      <c r="IM312" s="49"/>
      <c r="IN312" s="67"/>
      <c r="IO312" s="140"/>
      <c r="IQ312" s="33"/>
      <c r="IS312" s="49"/>
      <c r="IT312" s="67"/>
      <c r="IU312" s="140"/>
      <c r="IW312" s="33"/>
      <c r="IY312" s="49"/>
      <c r="IZ312" s="67"/>
      <c r="JA312" s="140"/>
      <c r="JC312" s="33"/>
      <c r="JE312" s="49"/>
      <c r="JF312" s="67"/>
      <c r="JG312" s="140"/>
      <c r="JI312" s="33"/>
    </row>
    <row r="313" spans="1:269">
      <c r="A313" s="267">
        <v>44326</v>
      </c>
      <c r="B313" s="74" t="s">
        <v>353</v>
      </c>
      <c r="C313" s="262">
        <f>[1]!i_dq_close(C$2,A313)</f>
        <v>5226.9722000000002</v>
      </c>
      <c r="D313" s="263">
        <v>1.5349999999999999</v>
      </c>
      <c r="E313" s="51">
        <v>1599870.72</v>
      </c>
      <c r="FY313" s="49">
        <v>44965</v>
      </c>
      <c r="FZ313" s="28" t="s">
        <v>1637</v>
      </c>
      <c r="GA313" s="140">
        <f>[1]!i_dq_close(GA$2,FY313)</f>
        <v>4441.8236999999999</v>
      </c>
      <c r="GB313">
        <v>1.5161</v>
      </c>
      <c r="GE313" s="49">
        <v>44965</v>
      </c>
      <c r="GF313" s="28" t="s">
        <v>1637</v>
      </c>
      <c r="GG313" s="140">
        <f>[1]!i_dq_close(GG$2,GE313)</f>
        <v>2997.0655000000002</v>
      </c>
      <c r="GH313">
        <v>0.95930000000000004</v>
      </c>
      <c r="GK313" s="49">
        <v>44937</v>
      </c>
      <c r="GL313" s="28" t="s">
        <v>1628</v>
      </c>
      <c r="GM313" s="140">
        <f>[1]!i_dq_close(GM$2,GK313)</f>
        <v>4341.9845999999998</v>
      </c>
      <c r="GN313">
        <v>5.0590000000000002</v>
      </c>
      <c r="GQ313" s="49">
        <v>44922</v>
      </c>
      <c r="GR313" s="67" t="s">
        <v>1627</v>
      </c>
      <c r="GS313" s="140">
        <f>[1]!i_dq_close(GS$2,GQ313)</f>
        <v>19593.060000000001</v>
      </c>
      <c r="GT313">
        <v>1.0225</v>
      </c>
      <c r="GV313"/>
      <c r="GW313" s="49">
        <v>44922</v>
      </c>
      <c r="GX313" s="21" t="s">
        <v>1627</v>
      </c>
      <c r="GY313" s="140">
        <f>[1]!i_dq_close(GY$2,GW313)</f>
        <v>4219.6733999999997</v>
      </c>
      <c r="GZ313">
        <v>2.4085999999999999</v>
      </c>
      <c r="HC313" s="49">
        <v>44911</v>
      </c>
      <c r="HD313" s="21" t="s">
        <v>1627</v>
      </c>
      <c r="HE313" s="140">
        <f>[1]!i_dq_close(HE$2,HC313)</f>
        <v>4307.5222999999996</v>
      </c>
      <c r="HF313">
        <v>5.3529999999999998</v>
      </c>
      <c r="HI313" s="49">
        <v>44887</v>
      </c>
      <c r="HJ313" s="141" t="s">
        <v>1636</v>
      </c>
      <c r="HK313" s="140">
        <f>[1]!i_dq_close(HK$2,HI313)</f>
        <v>17424.41</v>
      </c>
      <c r="HL313">
        <v>0.96899999999999997</v>
      </c>
      <c r="HO313" s="49">
        <v>44830</v>
      </c>
      <c r="HP313" s="67" t="s">
        <v>1634</v>
      </c>
      <c r="HQ313" s="140">
        <f>[1]!i_dq_close(HQ$2,HO313)</f>
        <v>4164.3971000000001</v>
      </c>
      <c r="HR313">
        <v>1.3140000000000001</v>
      </c>
      <c r="HS313" s="33"/>
      <c r="HU313" s="49"/>
      <c r="HV313" s="67"/>
      <c r="HW313" s="140"/>
      <c r="HY313" s="33"/>
      <c r="IA313" s="49"/>
      <c r="IB313" s="67"/>
      <c r="IC313" s="140"/>
      <c r="IE313" s="33"/>
      <c r="IG313" s="49"/>
      <c r="IH313" s="67"/>
      <c r="II313" s="140"/>
      <c r="IK313" s="33"/>
      <c r="IM313" s="49"/>
      <c r="IN313" s="67"/>
      <c r="IO313" s="140"/>
      <c r="IQ313" s="33"/>
      <c r="IS313" s="49"/>
      <c r="IT313" s="67"/>
      <c r="IU313" s="140"/>
      <c r="IW313" s="33"/>
      <c r="IY313" s="49"/>
      <c r="IZ313" s="67"/>
      <c r="JA313" s="140"/>
      <c r="JC313" s="33"/>
      <c r="JE313" s="49"/>
      <c r="JF313" s="67"/>
      <c r="JG313" s="140"/>
      <c r="JI313" s="33"/>
    </row>
    <row r="314" spans="1:269">
      <c r="A314" s="267">
        <v>44327</v>
      </c>
      <c r="B314" s="147" t="s">
        <v>353</v>
      </c>
      <c r="C314" s="262">
        <f>[1]!i_dq_close(C$2,A314)</f>
        <v>5247.7739000000001</v>
      </c>
      <c r="D314" s="74">
        <v>1.538</v>
      </c>
      <c r="E314" s="51">
        <v>1599870.72</v>
      </c>
      <c r="FY314" s="49">
        <v>44966</v>
      </c>
      <c r="FZ314" s="28" t="s">
        <v>1637</v>
      </c>
      <c r="GA314" s="140">
        <f>[1]!i_dq_close(GA$2,FY314)</f>
        <v>4501.8388000000004</v>
      </c>
      <c r="GB314">
        <v>1.5249999999999999</v>
      </c>
      <c r="GE314" s="49">
        <v>44966</v>
      </c>
      <c r="GF314" s="28" t="s">
        <v>1637</v>
      </c>
      <c r="GG314" s="140">
        <f>[1]!i_dq_close(GG$2,GE314)</f>
        <v>3009.9225000000001</v>
      </c>
      <c r="GH314">
        <v>0.96409999999999996</v>
      </c>
      <c r="GK314" s="49">
        <v>44938</v>
      </c>
      <c r="GL314" s="28" t="s">
        <v>1628</v>
      </c>
      <c r="GM314" s="140">
        <f>[1]!i_dq_close(GM$2,GK314)</f>
        <v>4348.5348999999997</v>
      </c>
      <c r="GN314">
        <v>5.0590000000000002</v>
      </c>
      <c r="GQ314" s="49">
        <v>44923</v>
      </c>
      <c r="GR314" s="67" t="s">
        <v>1627</v>
      </c>
      <c r="GS314" s="140">
        <f>[1]!i_dq_close(GS$2,GQ314)</f>
        <v>19898.91</v>
      </c>
      <c r="GT314">
        <v>1.0294000000000001</v>
      </c>
      <c r="GV314"/>
      <c r="GW314" s="49">
        <v>44923</v>
      </c>
      <c r="GX314" s="21" t="s">
        <v>1627</v>
      </c>
      <c r="GY314" s="140">
        <f>[1]!i_dq_close(GY$2,GW314)</f>
        <v>4201.9503000000004</v>
      </c>
      <c r="GZ314">
        <v>2.3972000000000002</v>
      </c>
      <c r="HC314" s="49">
        <v>44914</v>
      </c>
      <c r="HD314" s="21" t="s">
        <v>1627</v>
      </c>
      <c r="HE314" s="140">
        <f>[1]!i_dq_close(HE$2,HC314)</f>
        <v>4233.2809999999999</v>
      </c>
      <c r="HF314">
        <v>5.3109999999999999</v>
      </c>
      <c r="HI314" s="49">
        <v>44888</v>
      </c>
      <c r="HJ314" s="141" t="s">
        <v>1636</v>
      </c>
      <c r="HK314" s="140">
        <f>[1]!i_dq_close(HK$2,HI314)</f>
        <v>17523.810000000001</v>
      </c>
      <c r="HL314">
        <v>0.97299999999999998</v>
      </c>
      <c r="HO314" s="49">
        <v>44831</v>
      </c>
      <c r="HP314" s="67" t="s">
        <v>1634</v>
      </c>
      <c r="HQ314" s="140">
        <f>[1]!i_dq_close(HQ$2,HO314)</f>
        <v>4230.0271000000002</v>
      </c>
      <c r="HR314">
        <v>1.3326</v>
      </c>
      <c r="HS314" s="33"/>
      <c r="HU314" s="49"/>
      <c r="HV314" s="67"/>
      <c r="HW314" s="140"/>
      <c r="HY314" s="33"/>
      <c r="IA314" s="49"/>
      <c r="IB314" s="67"/>
      <c r="IC314" s="140"/>
      <c r="IE314" s="33"/>
      <c r="IG314" s="49"/>
      <c r="IH314" s="67"/>
      <c r="II314" s="140"/>
      <c r="IK314" s="33"/>
      <c r="IM314" s="49"/>
      <c r="IN314" s="67"/>
      <c r="IO314" s="140"/>
      <c r="IQ314" s="33"/>
      <c r="IS314" s="49"/>
      <c r="IT314" s="67"/>
      <c r="IU314" s="140"/>
      <c r="IW314" s="33"/>
      <c r="IY314" s="49"/>
      <c r="IZ314" s="67"/>
      <c r="JA314" s="140"/>
      <c r="JC314" s="33"/>
      <c r="JE314" s="49"/>
      <c r="JF314" s="67"/>
      <c r="JG314" s="140"/>
      <c r="JI314" s="33"/>
    </row>
    <row r="315" spans="1:269">
      <c r="A315" s="267">
        <v>44328</v>
      </c>
      <c r="B315" s="147" t="s">
        <v>353</v>
      </c>
      <c r="C315" s="262">
        <f>[1]!i_dq_close(C$2,A315)</f>
        <v>5275.5865000000003</v>
      </c>
      <c r="D315" s="74">
        <v>1.544</v>
      </c>
      <c r="E315" s="51">
        <v>1599870.72</v>
      </c>
      <c r="GE315" s="49">
        <v>44967</v>
      </c>
      <c r="GF315" s="28" t="s">
        <v>1637</v>
      </c>
      <c r="GG315" s="140">
        <f>[1]!i_dq_close(GG$2,GE315)</f>
        <v>3004.4467</v>
      </c>
      <c r="GH315">
        <v>0.96360000000000001</v>
      </c>
      <c r="GK315" s="49">
        <v>44939</v>
      </c>
      <c r="GL315" s="28" t="s">
        <v>1628</v>
      </c>
      <c r="GM315" s="140">
        <f>[1]!i_dq_close(GM$2,GK315)</f>
        <v>4402.0011999999997</v>
      </c>
      <c r="GN315">
        <v>5.0549999999999997</v>
      </c>
      <c r="GQ315" s="49">
        <v>44924</v>
      </c>
      <c r="GR315" s="67" t="s">
        <v>1627</v>
      </c>
      <c r="GS315" s="140">
        <f>[1]!i_dq_close(GS$2,GQ315)</f>
        <v>19741.14</v>
      </c>
      <c r="GT315">
        <v>1.0254000000000001</v>
      </c>
      <c r="GV315"/>
      <c r="GW315" s="49">
        <v>44924</v>
      </c>
      <c r="GX315" s="21" t="s">
        <v>1627</v>
      </c>
      <c r="GY315" s="140">
        <f>[1]!i_dq_close(GY$2,GW315)</f>
        <v>4189.3071</v>
      </c>
      <c r="GZ315">
        <v>2.4018000000000002</v>
      </c>
      <c r="HC315" s="49">
        <v>44915</v>
      </c>
      <c r="HD315" s="21" t="s">
        <v>1627</v>
      </c>
      <c r="HE315" s="140">
        <f>[1]!i_dq_close(HE$2,HC315)</f>
        <v>4170.6633000000002</v>
      </c>
      <c r="HF315">
        <v>5.2480000000000002</v>
      </c>
      <c r="HI315" s="49">
        <v>44889</v>
      </c>
      <c r="HJ315" s="141" t="s">
        <v>1636</v>
      </c>
      <c r="HK315" s="140">
        <f>[1]!i_dq_close(HK$2,HI315)</f>
        <v>17660.900000000001</v>
      </c>
      <c r="HL315">
        <v>0.98599999999999999</v>
      </c>
      <c r="HO315" s="49">
        <v>44832</v>
      </c>
      <c r="HP315" s="67" t="s">
        <v>1634</v>
      </c>
      <c r="HQ315" s="140">
        <f>[1]!i_dq_close(HQ$2,HO315)</f>
        <v>4151.3467000000001</v>
      </c>
      <c r="HR315">
        <v>1.3326</v>
      </c>
      <c r="HS315" s="33"/>
      <c r="HU315" s="49"/>
      <c r="HV315" s="67"/>
      <c r="HW315" s="140"/>
      <c r="HY315" s="33"/>
      <c r="IA315" s="49"/>
      <c r="IB315" s="67"/>
      <c r="IC315" s="140"/>
      <c r="IE315" s="33"/>
      <c r="IG315" s="49"/>
      <c r="IH315" s="67"/>
      <c r="II315" s="140"/>
      <c r="IK315" s="33"/>
      <c r="IM315" s="49"/>
      <c r="IN315" s="67"/>
      <c r="IO315" s="140"/>
      <c r="IQ315" s="33"/>
      <c r="IS315" s="49"/>
      <c r="IT315" s="67"/>
      <c r="IU315" s="140"/>
      <c r="IW315" s="33"/>
      <c r="IY315" s="49"/>
      <c r="IZ315" s="67"/>
      <c r="JA315" s="140"/>
      <c r="JC315" s="33"/>
      <c r="JE315" s="49"/>
      <c r="JF315" s="67"/>
      <c r="JG315" s="140"/>
      <c r="JI315" s="33"/>
    </row>
    <row r="316" spans="1:269">
      <c r="A316" s="267">
        <v>44329</v>
      </c>
      <c r="B316" s="147" t="s">
        <v>353</v>
      </c>
      <c r="C316" s="262">
        <f>[1]!i_dq_close(C$2,A316)</f>
        <v>5220.4327999999996</v>
      </c>
      <c r="D316" s="74">
        <v>1.538</v>
      </c>
      <c r="E316" s="51">
        <v>1599870.72</v>
      </c>
      <c r="GK316" s="49">
        <v>44942</v>
      </c>
      <c r="GL316" s="28" t="s">
        <v>1628</v>
      </c>
      <c r="GM316" s="140">
        <f>[1]!i_dq_close(GM$2,GK316)</f>
        <v>4465.9520000000002</v>
      </c>
      <c r="GN316">
        <v>5.1230000000000002</v>
      </c>
      <c r="GQ316" s="49">
        <v>44925</v>
      </c>
      <c r="GR316" s="67" t="s">
        <v>1627</v>
      </c>
      <c r="GS316" s="140">
        <f>[1]!i_dq_close(GS$2,GQ316)</f>
        <v>19781.41</v>
      </c>
      <c r="GT316">
        <v>1.0296000000000001</v>
      </c>
      <c r="GV316"/>
      <c r="GW316" s="49">
        <v>44925</v>
      </c>
      <c r="GX316" s="21" t="s">
        <v>1627</v>
      </c>
      <c r="GY316" s="140">
        <f>[1]!i_dq_close(GY$2,GW316)</f>
        <v>4202.6813000000002</v>
      </c>
      <c r="GZ316">
        <v>2.3967999999999998</v>
      </c>
      <c r="HC316" s="49">
        <v>44916</v>
      </c>
      <c r="HD316" s="21" t="s">
        <v>1627</v>
      </c>
      <c r="HE316" s="140">
        <f>[1]!i_dq_close(HE$2,HC316)</f>
        <v>4166.0241999999998</v>
      </c>
      <c r="HF316">
        <v>5.2380000000000004</v>
      </c>
      <c r="HI316" s="49">
        <v>44890</v>
      </c>
      <c r="HJ316" s="141" t="s">
        <v>1636</v>
      </c>
      <c r="HK316" s="140">
        <f>[1]!i_dq_close(HK$2,HI316)</f>
        <v>17573.580000000002</v>
      </c>
      <c r="HL316">
        <v>0.99099999999999999</v>
      </c>
      <c r="HO316" s="49">
        <v>44833</v>
      </c>
      <c r="HP316" s="67" t="s">
        <v>1634</v>
      </c>
      <c r="HQ316" s="140">
        <f>[1]!i_dq_close(HQ$2,HO316)</f>
        <v>4150.4885999999997</v>
      </c>
      <c r="HR316">
        <v>1.3325</v>
      </c>
      <c r="HS316" s="33"/>
      <c r="HU316" s="49"/>
      <c r="HV316" s="67"/>
      <c r="HW316" s="140"/>
      <c r="HY316" s="33"/>
      <c r="IA316" s="49"/>
      <c r="IB316" s="67"/>
      <c r="IC316" s="140"/>
      <c r="IE316" s="33"/>
      <c r="IG316" s="49"/>
      <c r="IH316" s="67"/>
      <c r="II316" s="140"/>
      <c r="IK316" s="33"/>
      <c r="IM316" s="49"/>
      <c r="IN316" s="67"/>
      <c r="IO316" s="140"/>
      <c r="IQ316" s="33"/>
      <c r="IS316" s="49"/>
      <c r="IT316" s="67"/>
      <c r="IU316" s="140"/>
      <c r="IW316" s="33"/>
      <c r="IY316" s="49"/>
      <c r="IZ316" s="67"/>
      <c r="JA316" s="140"/>
      <c r="JC316" s="33"/>
      <c r="JE316" s="49"/>
      <c r="JF316" s="67"/>
      <c r="JG316" s="140"/>
      <c r="JI316" s="33"/>
    </row>
    <row r="317" spans="1:269">
      <c r="A317" s="267">
        <v>44330</v>
      </c>
      <c r="B317" s="147" t="s">
        <v>353</v>
      </c>
      <c r="C317" s="262">
        <f>[1]!i_dq_close(C$2,A317)</f>
        <v>5331.1489000000001</v>
      </c>
      <c r="D317" s="74">
        <v>1.5509999999999999</v>
      </c>
      <c r="E317" s="51">
        <v>1599870.72</v>
      </c>
      <c r="GK317" s="49">
        <v>44943</v>
      </c>
      <c r="GL317" s="28" t="s">
        <v>1628</v>
      </c>
      <c r="GM317" s="140">
        <f>[1]!i_dq_close(GM$2,GK317)</f>
        <v>4466.5456000000004</v>
      </c>
      <c r="GN317">
        <v>5.1029999999999998</v>
      </c>
      <c r="GQ317" s="49">
        <v>44929</v>
      </c>
      <c r="GR317" s="67" t="s">
        <v>361</v>
      </c>
      <c r="GS317" s="140">
        <f>[1]!i_dq_close(GS$2,GQ317)</f>
        <v>20145.29</v>
      </c>
      <c r="GT317">
        <v>1.0467</v>
      </c>
      <c r="GV317"/>
      <c r="GW317" s="49">
        <v>44929</v>
      </c>
      <c r="GX317" s="21" t="s">
        <v>361</v>
      </c>
      <c r="GY317" s="140">
        <f>[1]!i_dq_close(GY$2,GW317)</f>
        <v>4232.5133999999998</v>
      </c>
      <c r="GZ317">
        <v>2.4194</v>
      </c>
      <c r="HC317" s="49">
        <v>44917</v>
      </c>
      <c r="HD317" s="21" t="s">
        <v>1627</v>
      </c>
      <c r="HE317" s="140">
        <f>[1]!i_dq_close(HE$2,HC317)</f>
        <v>4158.2915000000003</v>
      </c>
      <c r="HF317">
        <v>5.2789999999999999</v>
      </c>
      <c r="HI317" s="49">
        <v>44893</v>
      </c>
      <c r="HJ317" s="141" t="s">
        <v>1636</v>
      </c>
      <c r="HK317" s="140">
        <f>[1]!i_dq_close(HK$2,HI317)</f>
        <v>17297.939999999999</v>
      </c>
      <c r="HL317">
        <v>0.996</v>
      </c>
      <c r="HO317" s="49">
        <v>44834</v>
      </c>
      <c r="HP317" s="67" t="s">
        <v>1634</v>
      </c>
      <c r="HQ317" s="140">
        <f>[1]!i_dq_close(HQ$2,HO317)</f>
        <v>4122.0351000000001</v>
      </c>
      <c r="HR317">
        <v>1.3204</v>
      </c>
      <c r="HS317" s="33"/>
      <c r="HU317" s="49"/>
      <c r="HV317" s="67"/>
      <c r="HW317" s="140"/>
      <c r="HY317" s="33"/>
      <c r="IA317" s="49"/>
      <c r="IB317" s="67"/>
      <c r="IC317" s="140"/>
      <c r="IE317" s="33"/>
      <c r="IG317" s="49"/>
      <c r="IH317" s="67"/>
      <c r="II317" s="140"/>
      <c r="IK317" s="33"/>
      <c r="IM317" s="49"/>
      <c r="IN317" s="67"/>
      <c r="IO317" s="140"/>
      <c r="IQ317" s="33"/>
      <c r="IS317" s="49"/>
      <c r="IT317" s="67"/>
      <c r="IU317" s="140"/>
      <c r="IW317" s="33"/>
      <c r="IY317" s="49"/>
      <c r="IZ317" s="67"/>
      <c r="JA317" s="140"/>
      <c r="JC317" s="33"/>
      <c r="JE317" s="49"/>
      <c r="JF317" s="67"/>
      <c r="JG317" s="140"/>
      <c r="JI317" s="33"/>
    </row>
    <row r="318" spans="1:269">
      <c r="A318" s="267">
        <v>44333</v>
      </c>
      <c r="B318" s="147" t="s">
        <v>353</v>
      </c>
      <c r="C318" s="262">
        <f>[1]!i_dq_close(C$2,A318)</f>
        <v>5400.6976999999997</v>
      </c>
      <c r="D318" s="74">
        <v>1.5649999999999999</v>
      </c>
      <c r="E318" s="51">
        <v>1599870.72</v>
      </c>
      <c r="GK318" s="49">
        <v>44944</v>
      </c>
      <c r="GL318" s="28" t="s">
        <v>1628</v>
      </c>
      <c r="GM318" s="140">
        <f>[1]!i_dq_close(GM$2,GK318)</f>
        <v>4464.3689999999997</v>
      </c>
      <c r="GN318">
        <v>5.0940000000000003</v>
      </c>
      <c r="GQ318" s="49">
        <v>44930</v>
      </c>
      <c r="GR318" s="67" t="s">
        <v>1628</v>
      </c>
      <c r="GS318" s="140">
        <f>[1]!i_dq_close(GS$2,GQ318)</f>
        <v>20793.11</v>
      </c>
      <c r="GT318">
        <v>1.0579000000000001</v>
      </c>
      <c r="GV318"/>
      <c r="GW318" s="49">
        <v>44930</v>
      </c>
      <c r="GX318" s="21" t="s">
        <v>1628</v>
      </c>
      <c r="GY318" s="140">
        <f>[1]!i_dq_close(GY$2,GW318)</f>
        <v>4235.9718999999996</v>
      </c>
      <c r="GZ318">
        <v>2.4291999999999998</v>
      </c>
      <c r="HC318" s="49">
        <v>44918</v>
      </c>
      <c r="HD318" s="21" t="s">
        <v>1627</v>
      </c>
      <c r="HE318" s="140">
        <f>[1]!i_dq_close(HE$2,HC318)</f>
        <v>4149.107</v>
      </c>
      <c r="HF318">
        <v>5.2679999999999998</v>
      </c>
      <c r="HI318" s="49">
        <v>44894</v>
      </c>
      <c r="HJ318" s="141" t="s">
        <v>1636</v>
      </c>
      <c r="HK318" s="140">
        <f>[1]!i_dq_close(HK$2,HI318)</f>
        <v>18204.68</v>
      </c>
      <c r="HL318">
        <v>1.0229999999999999</v>
      </c>
      <c r="HO318" s="49">
        <v>44844</v>
      </c>
      <c r="HP318" s="67" t="s">
        <v>358</v>
      </c>
      <c r="HQ318" s="140">
        <f>[1]!i_dq_close(HQ$2,HO318)</f>
        <v>4039.5805999999998</v>
      </c>
      <c r="HR318">
        <v>1.2921</v>
      </c>
      <c r="HS318" s="33"/>
      <c r="HU318" s="49"/>
      <c r="HV318" s="67"/>
      <c r="HW318" s="140"/>
      <c r="HY318" s="33"/>
      <c r="IA318" s="49"/>
      <c r="IB318" s="67"/>
      <c r="IC318" s="140"/>
      <c r="IE318" s="33"/>
      <c r="IG318" s="49"/>
      <c r="IH318" s="67"/>
      <c r="II318" s="140"/>
      <c r="IK318" s="33"/>
      <c r="IM318" s="49"/>
      <c r="IN318" s="67"/>
      <c r="IO318" s="140"/>
      <c r="IQ318" s="33"/>
      <c r="IS318" s="49"/>
      <c r="IT318" s="67"/>
      <c r="IU318" s="140"/>
      <c r="IW318" s="33"/>
      <c r="IY318" s="49"/>
      <c r="IZ318" s="67"/>
      <c r="JA318" s="140"/>
      <c r="JC318" s="33"/>
      <c r="JE318" s="49"/>
      <c r="JF318" s="67"/>
      <c r="JG318" s="140"/>
      <c r="JI318" s="33"/>
    </row>
    <row r="319" spans="1:269">
      <c r="A319" s="267">
        <v>44334</v>
      </c>
      <c r="B319" s="147" t="s">
        <v>353</v>
      </c>
      <c r="C319" s="262">
        <f>[1]!i_dq_close(C$2,A319)</f>
        <v>5406.8483999999999</v>
      </c>
      <c r="D319" s="74">
        <v>1.5669999999999999</v>
      </c>
      <c r="E319" s="51">
        <v>1599870.72</v>
      </c>
      <c r="GK319" s="49">
        <v>44945</v>
      </c>
      <c r="GL319" s="28" t="s">
        <v>1628</v>
      </c>
      <c r="GM319" s="140">
        <f>[1]!i_dq_close(GM$2,GK319)</f>
        <v>4494.8031000000001</v>
      </c>
      <c r="GN319">
        <v>5.0839999999999996</v>
      </c>
      <c r="GQ319" s="49">
        <v>44931</v>
      </c>
      <c r="GR319" s="67" t="s">
        <v>1628</v>
      </c>
      <c r="GS319" s="140">
        <f>[1]!i_dq_close(GS$2,GQ319)</f>
        <v>21052.17</v>
      </c>
      <c r="GT319">
        <v>1.0641</v>
      </c>
      <c r="GV319"/>
      <c r="GW319" s="49">
        <v>44931</v>
      </c>
      <c r="GX319" s="21" t="s">
        <v>1628</v>
      </c>
      <c r="GY319" s="140">
        <f>[1]!i_dq_close(GY$2,GW319)</f>
        <v>4307.7605999999996</v>
      </c>
      <c r="GZ319">
        <v>2.4451000000000001</v>
      </c>
      <c r="HC319" s="49">
        <v>44921</v>
      </c>
      <c r="HD319" s="21" t="s">
        <v>1627</v>
      </c>
      <c r="HE319" s="140">
        <f>[1]!i_dq_close(HE$2,HC319)</f>
        <v>4176.0355</v>
      </c>
      <c r="HF319">
        <v>5.3289999999999997</v>
      </c>
      <c r="HI319" s="49">
        <v>44895</v>
      </c>
      <c r="HJ319" s="141" t="s">
        <v>1636</v>
      </c>
      <c r="HK319" s="140">
        <f>[1]!i_dq_close(HK$2,HI319)</f>
        <v>18597.23</v>
      </c>
      <c r="HL319">
        <v>1.048</v>
      </c>
      <c r="HO319" s="49">
        <v>44845</v>
      </c>
      <c r="HP319" s="67" t="s">
        <v>1635</v>
      </c>
      <c r="HQ319" s="140">
        <f>[1]!i_dq_close(HQ$2,HO319)</f>
        <v>4053.7725999999998</v>
      </c>
      <c r="HR319">
        <v>1.294</v>
      </c>
      <c r="HS319" s="33"/>
      <c r="HU319" s="49"/>
      <c r="HV319" s="67"/>
      <c r="HW319" s="140"/>
      <c r="HY319" s="33"/>
      <c r="IA319" s="49"/>
      <c r="IB319" s="67"/>
      <c r="IC319" s="140"/>
      <c r="IE319" s="33"/>
      <c r="IG319" s="49"/>
      <c r="IH319" s="67"/>
      <c r="II319" s="140"/>
      <c r="IK319" s="33"/>
      <c r="IM319" s="49"/>
      <c r="IN319" s="67"/>
      <c r="IO319" s="140"/>
      <c r="IQ319" s="33"/>
      <c r="IS319" s="49"/>
      <c r="IT319" s="67"/>
      <c r="IU319" s="140"/>
      <c r="IW319" s="33"/>
      <c r="IY319" s="49"/>
      <c r="IZ319" s="67"/>
      <c r="JA319" s="140"/>
      <c r="JC319" s="33"/>
      <c r="JE319" s="49"/>
      <c r="JF319" s="67"/>
      <c r="JG319" s="140"/>
      <c r="JI319" s="33"/>
    </row>
    <row r="320" spans="1:269">
      <c r="A320" s="267">
        <v>44335</v>
      </c>
      <c r="B320" s="147" t="s">
        <v>353</v>
      </c>
      <c r="C320" s="262">
        <f>[1]!i_dq_close(C$2,A320)</f>
        <v>5391.6814999999997</v>
      </c>
      <c r="D320" s="74">
        <v>1.573</v>
      </c>
      <c r="E320" s="51">
        <v>1599870.72</v>
      </c>
      <c r="GK320" s="49">
        <v>44946</v>
      </c>
      <c r="GL320" s="28" t="s">
        <v>1628</v>
      </c>
      <c r="GM320" s="140">
        <f>[1]!i_dq_close(GM$2,GK320)</f>
        <v>4524.0456999999997</v>
      </c>
      <c r="GN320">
        <v>5.1349999999999998</v>
      </c>
      <c r="GQ320" s="49">
        <v>44932</v>
      </c>
      <c r="GR320" s="67" t="s">
        <v>1628</v>
      </c>
      <c r="GS320" s="140">
        <f>[1]!i_dq_close(GS$2,GQ320)</f>
        <v>20991.64</v>
      </c>
      <c r="GT320">
        <v>1.0621</v>
      </c>
      <c r="GV320"/>
      <c r="GW320" s="49">
        <v>44932</v>
      </c>
      <c r="GX320" s="21" t="s">
        <v>1628</v>
      </c>
      <c r="GY320" s="140">
        <f>[1]!i_dq_close(GY$2,GW320)</f>
        <v>4318.1531000000004</v>
      </c>
      <c r="GZ320">
        <v>2.4445000000000001</v>
      </c>
      <c r="HC320" s="49">
        <v>44922</v>
      </c>
      <c r="HD320" s="21" t="s">
        <v>1627</v>
      </c>
      <c r="HE320" s="140">
        <f>[1]!i_dq_close(HE$2,HC320)</f>
        <v>4219.6733999999997</v>
      </c>
      <c r="HF320">
        <v>5.3630000000000004</v>
      </c>
      <c r="HI320" s="49">
        <v>44896</v>
      </c>
      <c r="HJ320" s="141" t="s">
        <v>360</v>
      </c>
      <c r="HK320" s="140">
        <f>[1]!i_dq_close(HK$2,HI320)</f>
        <v>18736.439999999999</v>
      </c>
      <c r="HL320">
        <v>1.0309999999999999</v>
      </c>
      <c r="HO320" s="49">
        <v>44846</v>
      </c>
      <c r="HP320" s="67" t="s">
        <v>1635</v>
      </c>
      <c r="HQ320" s="140">
        <f>[1]!i_dq_close(HQ$2,HO320)</f>
        <v>4124.1724000000004</v>
      </c>
      <c r="HR320">
        <v>1.3080000000000001</v>
      </c>
      <c r="HS320" s="33"/>
      <c r="HU320" s="49"/>
      <c r="HV320" s="67"/>
      <c r="HW320" s="140"/>
      <c r="HY320" s="33"/>
      <c r="IA320" s="49"/>
      <c r="IB320" s="67"/>
      <c r="IC320" s="140"/>
      <c r="IE320" s="33"/>
      <c r="IG320" s="49"/>
      <c r="IH320" s="67"/>
      <c r="II320" s="140"/>
      <c r="IK320" s="33"/>
      <c r="IM320" s="49"/>
      <c r="IN320" s="67"/>
      <c r="IO320" s="140"/>
      <c r="IQ320" s="33"/>
      <c r="IS320" s="49"/>
      <c r="IT320" s="67"/>
      <c r="IU320" s="140"/>
      <c r="IW320" s="33"/>
      <c r="IY320" s="49"/>
      <c r="IZ320" s="67"/>
      <c r="JA320" s="140"/>
      <c r="JC320" s="33"/>
      <c r="JE320" s="49"/>
      <c r="JF320" s="67"/>
      <c r="JG320" s="140"/>
      <c r="JI320" s="33"/>
    </row>
    <row r="321" spans="1:269">
      <c r="A321" s="267">
        <v>44336</v>
      </c>
      <c r="B321" s="147" t="s">
        <v>353</v>
      </c>
      <c r="C321" s="262">
        <f>[1]!i_dq_close(C$2,A321)</f>
        <v>5396.2806</v>
      </c>
      <c r="D321" s="74">
        <v>1.577</v>
      </c>
      <c r="E321" s="51">
        <v>1599870.72</v>
      </c>
      <c r="GK321" s="49">
        <v>44956</v>
      </c>
      <c r="GL321" s="28" t="s">
        <v>1628</v>
      </c>
      <c r="GM321" s="140">
        <f>[1]!i_dq_close(GM$2,GK321)</f>
        <v>4545.9003000000002</v>
      </c>
      <c r="GN321">
        <v>5.1769999999999996</v>
      </c>
      <c r="GQ321" s="49">
        <v>44935</v>
      </c>
      <c r="GR321" s="67" t="s">
        <v>1628</v>
      </c>
      <c r="GS321" s="140">
        <f>[1]!i_dq_close(GS$2,GQ321)</f>
        <v>21388.34</v>
      </c>
      <c r="GT321">
        <v>1.0863</v>
      </c>
      <c r="GV321"/>
      <c r="GW321" s="49">
        <v>44935</v>
      </c>
      <c r="GX321" s="21" t="s">
        <v>1628</v>
      </c>
      <c r="GY321" s="140">
        <f>[1]!i_dq_close(GY$2,GW321)</f>
        <v>4349.1992</v>
      </c>
      <c r="GZ321">
        <v>2.4672999999999998</v>
      </c>
      <c r="HC321" s="49">
        <v>44923</v>
      </c>
      <c r="HD321" s="21" t="s">
        <v>1627</v>
      </c>
      <c r="HE321" s="140">
        <f>[1]!i_dq_close(HE$2,HC321)</f>
        <v>4201.9503000000004</v>
      </c>
      <c r="HF321">
        <v>5.3319999999999999</v>
      </c>
      <c r="HI321" s="49">
        <v>44897</v>
      </c>
      <c r="HJ321" s="141" t="s">
        <v>1627</v>
      </c>
      <c r="HK321" s="140">
        <f>[1]!i_dq_close(HK$2,HI321)</f>
        <v>18675.349999999999</v>
      </c>
      <c r="HL321">
        <v>1.0409999999999999</v>
      </c>
      <c r="HO321" s="49">
        <v>44847</v>
      </c>
      <c r="HP321" s="67" t="s">
        <v>1635</v>
      </c>
      <c r="HQ321" s="140">
        <f>[1]!i_dq_close(HQ$2,HO321)</f>
        <v>4100.1144000000004</v>
      </c>
      <c r="HR321">
        <v>1.3109999999999999</v>
      </c>
      <c r="HS321" s="33"/>
      <c r="HU321" s="49"/>
      <c r="HV321" s="67"/>
      <c r="HW321" s="140"/>
      <c r="HY321" s="33"/>
      <c r="IA321" s="49"/>
      <c r="IB321" s="67"/>
      <c r="IC321" s="140"/>
      <c r="IE321" s="33"/>
      <c r="IG321" s="49"/>
      <c r="IH321" s="67"/>
      <c r="II321" s="140"/>
      <c r="IK321" s="33"/>
      <c r="IM321" s="49"/>
      <c r="IN321" s="67"/>
      <c r="IO321" s="140"/>
      <c r="IQ321" s="33"/>
      <c r="IS321" s="49"/>
      <c r="IT321" s="67"/>
      <c r="IU321" s="140"/>
      <c r="IW321" s="33"/>
      <c r="IY321" s="49"/>
      <c r="IZ321" s="67"/>
      <c r="JA321" s="140"/>
      <c r="JC321" s="33"/>
      <c r="JE321" s="49"/>
      <c r="JF321" s="67"/>
      <c r="JG321" s="140"/>
      <c r="JI321" s="33"/>
    </row>
    <row r="322" spans="1:269">
      <c r="A322" s="267">
        <v>44337</v>
      </c>
      <c r="B322" s="147" t="s">
        <v>353</v>
      </c>
      <c r="C322" s="262">
        <f>[1]!i_dq_close(C$2,A322)</f>
        <v>5350.4309999999996</v>
      </c>
      <c r="D322" s="74">
        <v>1.573</v>
      </c>
      <c r="E322" s="51">
        <v>1599870.72</v>
      </c>
      <c r="GK322" s="49">
        <v>44957</v>
      </c>
      <c r="GL322" s="28" t="s">
        <v>1628</v>
      </c>
      <c r="GM322" s="140">
        <f>[1]!i_dq_close(GM$2,GK322)</f>
        <v>4510.9566999999997</v>
      </c>
      <c r="GN322">
        <v>5.2039999999999997</v>
      </c>
      <c r="GQ322" s="49">
        <v>44936</v>
      </c>
      <c r="GR322" s="67" t="s">
        <v>1628</v>
      </c>
      <c r="GS322" s="140">
        <f>[1]!i_dq_close(GS$2,GQ322)</f>
        <v>21331.46</v>
      </c>
      <c r="GT322">
        <v>1.0805</v>
      </c>
      <c r="GV322"/>
      <c r="GW322" s="49">
        <v>44936</v>
      </c>
      <c r="GX322" s="21" t="s">
        <v>1628</v>
      </c>
      <c r="GY322" s="140">
        <f>[1]!i_dq_close(GY$2,GW322)</f>
        <v>4354.2322999999997</v>
      </c>
      <c r="GZ322">
        <v>2.4569000000000001</v>
      </c>
      <c r="HC322" s="49">
        <v>44924</v>
      </c>
      <c r="HD322" s="21" t="s">
        <v>1627</v>
      </c>
      <c r="HE322" s="140">
        <f>[1]!i_dq_close(HE$2,HC322)</f>
        <v>4189.3071</v>
      </c>
      <c r="HF322">
        <v>5.36</v>
      </c>
      <c r="HI322" s="49">
        <v>44900</v>
      </c>
      <c r="HJ322" s="141" t="s">
        <v>1627</v>
      </c>
      <c r="HK322" s="140">
        <f>[1]!i_dq_close(HK$2,HI322)</f>
        <v>19518.29</v>
      </c>
      <c r="HL322">
        <v>1.0589999999999999</v>
      </c>
      <c r="HO322" s="49">
        <v>44848</v>
      </c>
      <c r="HP322" s="67" t="s">
        <v>1635</v>
      </c>
      <c r="HQ322" s="140">
        <f>[1]!i_dq_close(HQ$2,HO322)</f>
        <v>4198.8639999999996</v>
      </c>
      <c r="HR322">
        <v>1.3268</v>
      </c>
      <c r="HS322" s="33"/>
      <c r="HU322" s="49"/>
      <c r="HV322" s="67"/>
      <c r="HW322" s="140"/>
      <c r="HY322" s="33"/>
      <c r="IA322" s="49"/>
      <c r="IB322" s="67"/>
      <c r="IC322" s="140"/>
      <c r="IE322" s="33"/>
      <c r="IG322" s="49"/>
      <c r="IH322" s="67"/>
      <c r="II322" s="140"/>
      <c r="IK322" s="33"/>
      <c r="IM322" s="49"/>
      <c r="IN322" s="67"/>
      <c r="IO322" s="140"/>
      <c r="IQ322" s="33"/>
      <c r="IS322" s="49"/>
      <c r="IT322" s="67"/>
      <c r="IU322" s="140"/>
      <c r="IW322" s="33"/>
      <c r="IY322" s="49"/>
      <c r="IZ322" s="67"/>
      <c r="JA322" s="140"/>
      <c r="JC322" s="33"/>
      <c r="JE322" s="49"/>
      <c r="JF322" s="67"/>
      <c r="JG322" s="140"/>
      <c r="JI322" s="33"/>
    </row>
    <row r="323" spans="1:269">
      <c r="A323" s="267">
        <v>44340</v>
      </c>
      <c r="B323" s="147" t="s">
        <v>353</v>
      </c>
      <c r="C323" s="262">
        <f>[1]!i_dq_close(C$2,A323)</f>
        <v>5370.6949999999997</v>
      </c>
      <c r="D323" s="74">
        <v>1.58</v>
      </c>
      <c r="E323" s="51">
        <v>1599870.72</v>
      </c>
      <c r="GK323" s="49">
        <v>44958</v>
      </c>
      <c r="GL323" s="28" t="s">
        <v>371</v>
      </c>
      <c r="GM323" s="140">
        <f>[1]!i_dq_close(GM$2,GK323)</f>
        <v>4556.5766999999996</v>
      </c>
      <c r="GN323">
        <v>5.23</v>
      </c>
      <c r="GQ323" s="49">
        <v>44937</v>
      </c>
      <c r="GR323" s="67" t="s">
        <v>1628</v>
      </c>
      <c r="GS323" s="140">
        <f>[1]!i_dq_close(GS$2,GQ323)</f>
        <v>21436.05</v>
      </c>
      <c r="GT323">
        <v>1.0833999999999999</v>
      </c>
      <c r="GV323"/>
      <c r="GW323" s="49">
        <v>44937</v>
      </c>
      <c r="GX323" s="21" t="s">
        <v>1628</v>
      </c>
      <c r="GY323" s="140">
        <f>[1]!i_dq_close(GY$2,GW323)</f>
        <v>4341.9845999999998</v>
      </c>
      <c r="GZ323">
        <v>2.4373999999999998</v>
      </c>
      <c r="HC323" s="49">
        <v>44925</v>
      </c>
      <c r="HD323" s="21" t="s">
        <v>1627</v>
      </c>
      <c r="HE323" s="140">
        <f>[1]!i_dq_close(HE$2,HC323)</f>
        <v>4202.6813000000002</v>
      </c>
      <c r="HF323">
        <v>5.3780000000000001</v>
      </c>
      <c r="HI323" s="49">
        <v>44901</v>
      </c>
      <c r="HJ323" s="141" t="s">
        <v>1627</v>
      </c>
      <c r="HK323" s="140">
        <f>[1]!i_dq_close(HK$2,HI323)</f>
        <v>19441.18</v>
      </c>
      <c r="HL323">
        <v>1.0589999999999999</v>
      </c>
      <c r="HO323" s="49">
        <v>44851</v>
      </c>
      <c r="HP323" s="67" t="s">
        <v>1635</v>
      </c>
      <c r="HQ323" s="140">
        <f>[1]!i_dq_close(HQ$2,HO323)</f>
        <v>4209.5830999999998</v>
      </c>
      <c r="HR323">
        <v>1.3463000000000001</v>
      </c>
      <c r="HS323" s="33"/>
      <c r="HU323" s="49"/>
      <c r="HV323" s="67"/>
      <c r="HW323" s="140"/>
      <c r="HY323" s="33"/>
      <c r="IA323" s="49"/>
      <c r="IB323" s="67"/>
      <c r="IC323" s="140"/>
      <c r="IE323" s="33"/>
      <c r="IG323" s="49"/>
      <c r="IH323" s="67"/>
      <c r="II323" s="140"/>
      <c r="IK323" s="33"/>
      <c r="IM323" s="49"/>
      <c r="IN323" s="67"/>
      <c r="IO323" s="140"/>
      <c r="IQ323" s="33"/>
      <c r="IS323" s="49"/>
      <c r="IT323" s="67"/>
      <c r="IU323" s="140"/>
      <c r="IW323" s="33"/>
      <c r="IY323" s="49"/>
      <c r="IZ323" s="67"/>
      <c r="JA323" s="140"/>
      <c r="JC323" s="33"/>
      <c r="JE323" s="49"/>
      <c r="JF323" s="67"/>
      <c r="JG323" s="140"/>
      <c r="JI323" s="33"/>
    </row>
    <row r="324" spans="1:269">
      <c r="A324" s="267">
        <v>44341</v>
      </c>
      <c r="B324" s="147" t="s">
        <v>353</v>
      </c>
      <c r="C324" s="262">
        <f>[1]!i_dq_close(C$2,A324)</f>
        <v>5515.5919999999996</v>
      </c>
      <c r="D324" s="74">
        <v>1.595</v>
      </c>
      <c r="E324" s="51">
        <v>1599870.72</v>
      </c>
      <c r="GK324" s="49">
        <v>44959</v>
      </c>
      <c r="GL324" s="28" t="s">
        <v>1637</v>
      </c>
      <c r="GM324" s="140">
        <f>[1]!i_dq_close(GM$2,GK324)</f>
        <v>4545.3834999999999</v>
      </c>
      <c r="GN324">
        <v>5.2160000000000002</v>
      </c>
      <c r="GQ324" s="49">
        <v>44938</v>
      </c>
      <c r="GR324" s="67" t="s">
        <v>1628</v>
      </c>
      <c r="GS324" s="140">
        <f>[1]!i_dq_close(GS$2,GQ324)</f>
        <v>21514.1</v>
      </c>
      <c r="GT324">
        <v>1.0844</v>
      </c>
      <c r="GV324"/>
      <c r="GW324" s="49">
        <v>44938</v>
      </c>
      <c r="GX324" s="21" t="s">
        <v>1628</v>
      </c>
      <c r="GY324" s="140">
        <f>[1]!i_dq_close(GY$2,GW324)</f>
        <v>4348.5348999999997</v>
      </c>
      <c r="GZ324">
        <v>2.4329999999999998</v>
      </c>
      <c r="HC324" s="49">
        <v>44929</v>
      </c>
      <c r="HD324" s="21" t="s">
        <v>1628</v>
      </c>
      <c r="HE324" s="140">
        <f>[1]!i_dq_close(HE$2,HC324)</f>
        <v>4232.5133999999998</v>
      </c>
      <c r="HF324">
        <v>5.4489999999999998</v>
      </c>
      <c r="HI324" s="49">
        <v>44902</v>
      </c>
      <c r="HJ324" s="141" t="s">
        <v>1627</v>
      </c>
      <c r="HK324" s="140">
        <f>[1]!i_dq_close(HK$2,HI324)</f>
        <v>18814.82</v>
      </c>
      <c r="HL324">
        <v>1.036</v>
      </c>
      <c r="HO324" s="49">
        <v>44852</v>
      </c>
      <c r="HP324" s="67" t="s">
        <v>1635</v>
      </c>
      <c r="HQ324" s="140">
        <f>[1]!i_dq_close(HQ$2,HO324)</f>
        <v>4206.5086000000001</v>
      </c>
      <c r="HR324">
        <v>1.3432999999999999</v>
      </c>
      <c r="HS324" s="33"/>
      <c r="HU324" s="49"/>
      <c r="HV324" s="67"/>
      <c r="HW324" s="140"/>
      <c r="HY324" s="33"/>
      <c r="IA324" s="49"/>
      <c r="IB324" s="67"/>
      <c r="IC324" s="140"/>
      <c r="IE324" s="33"/>
      <c r="IG324" s="49"/>
      <c r="IH324" s="67"/>
      <c r="II324" s="140"/>
      <c r="IK324" s="33"/>
      <c r="IM324" s="49"/>
      <c r="IN324" s="67"/>
      <c r="IO324" s="140"/>
      <c r="IQ324" s="33"/>
      <c r="IS324" s="49"/>
      <c r="IT324" s="67"/>
      <c r="IU324" s="140"/>
      <c r="IW324" s="33"/>
      <c r="IY324" s="49"/>
      <c r="IZ324" s="67"/>
      <c r="JA324" s="140"/>
      <c r="JC324" s="33"/>
      <c r="JE324" s="49"/>
      <c r="JF324" s="67"/>
      <c r="JG324" s="140"/>
      <c r="JI324" s="33"/>
    </row>
    <row r="325" spans="1:269">
      <c r="A325" s="267">
        <v>44342</v>
      </c>
      <c r="B325" s="147" t="s">
        <v>353</v>
      </c>
      <c r="C325" s="262">
        <f>[1]!i_dq_close(C$2,A325)</f>
        <v>5518.9004000000004</v>
      </c>
      <c r="D325" s="74">
        <v>1.593</v>
      </c>
      <c r="E325" s="51">
        <v>1599870.72</v>
      </c>
      <c r="GK325" s="49">
        <v>44960</v>
      </c>
      <c r="GL325" s="28" t="s">
        <v>1637</v>
      </c>
      <c r="GM325" s="140">
        <f>[1]!i_dq_close(GM$2,GK325)</f>
        <v>4508.5767999999998</v>
      </c>
      <c r="GN325">
        <v>5.157</v>
      </c>
      <c r="GQ325" s="49">
        <v>44939</v>
      </c>
      <c r="GR325" s="67" t="s">
        <v>1628</v>
      </c>
      <c r="GS325" s="140">
        <f>[1]!i_dq_close(GS$2,GQ325)</f>
        <v>21738.66</v>
      </c>
      <c r="GT325">
        <v>1.0942000000000001</v>
      </c>
      <c r="GV325"/>
      <c r="GW325" s="49">
        <v>44939</v>
      </c>
      <c r="GX325" s="21" t="s">
        <v>1628</v>
      </c>
      <c r="GY325" s="140">
        <f>[1]!i_dq_close(GY$2,GW325)</f>
        <v>4402.0011999999997</v>
      </c>
      <c r="GZ325">
        <v>2.4611999999999998</v>
      </c>
      <c r="HC325" s="49">
        <v>44930</v>
      </c>
      <c r="HD325" s="21" t="s">
        <v>1628</v>
      </c>
      <c r="HE325" s="140">
        <f>[1]!i_dq_close(HE$2,HC325)</f>
        <v>4235.9718999999996</v>
      </c>
      <c r="HF325">
        <v>5.46</v>
      </c>
      <c r="HI325" s="49">
        <v>44903</v>
      </c>
      <c r="HJ325" s="141" t="s">
        <v>1627</v>
      </c>
      <c r="HK325" s="140">
        <f>[1]!i_dq_close(HK$2,HI325)</f>
        <v>19450.23</v>
      </c>
      <c r="HL325">
        <v>1.0549999999999999</v>
      </c>
      <c r="HO325" s="49">
        <v>44853</v>
      </c>
      <c r="HP325" s="67" t="s">
        <v>1635</v>
      </c>
      <c r="HQ325" s="140">
        <f>[1]!i_dq_close(HQ$2,HO325)</f>
        <v>4144.9251000000004</v>
      </c>
      <c r="HR325">
        <v>1.3409</v>
      </c>
      <c r="HS325" s="33"/>
      <c r="HU325" s="49"/>
      <c r="HV325" s="67"/>
      <c r="HW325" s="140"/>
      <c r="HY325" s="33"/>
      <c r="IA325" s="49"/>
      <c r="IB325" s="67"/>
      <c r="IC325" s="140"/>
      <c r="IE325" s="33"/>
      <c r="IG325" s="49"/>
      <c r="IH325" s="67"/>
      <c r="II325" s="140"/>
      <c r="IK325" s="33"/>
      <c r="IM325" s="49"/>
      <c r="IN325" s="67"/>
      <c r="IO325" s="140"/>
      <c r="IQ325" s="33"/>
      <c r="IS325" s="49"/>
      <c r="IT325" s="67"/>
      <c r="IU325" s="140"/>
      <c r="IW325" s="33"/>
      <c r="IY325" s="49"/>
      <c r="IZ325" s="67"/>
      <c r="JA325" s="140"/>
      <c r="JC325" s="33"/>
      <c r="JE325" s="49"/>
      <c r="JF325" s="67"/>
      <c r="JG325" s="140"/>
      <c r="JI325" s="33"/>
    </row>
    <row r="326" spans="1:269">
      <c r="A326" s="267">
        <v>44343</v>
      </c>
      <c r="B326" s="147" t="s">
        <v>353</v>
      </c>
      <c r="C326" s="262">
        <f>[1]!i_dq_close(C$2,A326)</f>
        <v>5543.8544000000002</v>
      </c>
      <c r="D326" s="74">
        <v>1.5960000000000001</v>
      </c>
      <c r="E326" s="51">
        <v>1599870.72</v>
      </c>
      <c r="GK326" s="49">
        <v>44963</v>
      </c>
      <c r="GL326" s="28" t="s">
        <v>1637</v>
      </c>
      <c r="GM326" s="140">
        <f>[1]!i_dq_close(GM$2,GK326)</f>
        <v>4456.7232000000004</v>
      </c>
      <c r="GN326">
        <v>5.1079999999999997</v>
      </c>
      <c r="GQ326" s="49">
        <v>44942</v>
      </c>
      <c r="GR326" s="67" t="s">
        <v>1628</v>
      </c>
      <c r="GS326" s="140">
        <f>[1]!i_dq_close(GS$2,GQ326)</f>
        <v>21746.720000000001</v>
      </c>
      <c r="GT326">
        <v>1.0993999999999999</v>
      </c>
      <c r="GV326"/>
      <c r="GW326" s="49">
        <v>44942</v>
      </c>
      <c r="GX326" s="21" t="s">
        <v>1628</v>
      </c>
      <c r="GY326" s="140">
        <f>[1]!i_dq_close(GY$2,GW326)</f>
        <v>4465.9520000000002</v>
      </c>
      <c r="GZ326">
        <v>2.4621</v>
      </c>
      <c r="HC326" s="49">
        <v>44931</v>
      </c>
      <c r="HD326" s="21" t="s">
        <v>1628</v>
      </c>
      <c r="HE326" s="140">
        <f>[1]!i_dq_close(HE$2,HC326)</f>
        <v>4307.7605999999996</v>
      </c>
      <c r="HF326">
        <v>5.5259999999999998</v>
      </c>
      <c r="HI326" s="49">
        <v>44904</v>
      </c>
      <c r="HJ326" s="141" t="s">
        <v>1627</v>
      </c>
      <c r="HK326" s="140">
        <f>[1]!i_dq_close(HK$2,HI326)</f>
        <v>19900.87</v>
      </c>
      <c r="HL326">
        <v>1.075</v>
      </c>
      <c r="HO326" s="49">
        <v>44854</v>
      </c>
      <c r="HP326" s="67" t="s">
        <v>1635</v>
      </c>
      <c r="HQ326" s="140">
        <f>[1]!i_dq_close(HQ$2,HO326)</f>
        <v>4123.0456999999997</v>
      </c>
      <c r="HR326">
        <v>1.3415999999999999</v>
      </c>
      <c r="HS326" s="33"/>
      <c r="HU326" s="49"/>
      <c r="HV326" s="67"/>
      <c r="HW326" s="140"/>
      <c r="HY326" s="33"/>
      <c r="IA326" s="49"/>
      <c r="IB326" s="67"/>
      <c r="IC326" s="140"/>
      <c r="IE326" s="33"/>
      <c r="IG326" s="49"/>
      <c r="IH326" s="67"/>
      <c r="II326" s="140"/>
      <c r="IK326" s="33"/>
      <c r="IM326" s="49"/>
      <c r="IN326" s="67"/>
      <c r="IO326" s="140"/>
      <c r="IQ326" s="33"/>
      <c r="IS326" s="49"/>
      <c r="IT326" s="67"/>
      <c r="IU326" s="140"/>
      <c r="IW326" s="33"/>
      <c r="IY326" s="49"/>
      <c r="IZ326" s="67"/>
      <c r="JA326" s="140"/>
      <c r="JC326" s="33"/>
      <c r="JE326" s="49"/>
      <c r="JF326" s="67"/>
      <c r="JG326" s="140"/>
      <c r="JI326" s="33"/>
    </row>
    <row r="327" spans="1:269">
      <c r="A327" s="267">
        <v>44344</v>
      </c>
      <c r="B327" s="147" t="s">
        <v>353</v>
      </c>
      <c r="C327" s="262">
        <f>[1]!i_dq_close(C$2,A327)</f>
        <v>5526.85</v>
      </c>
      <c r="D327" s="74">
        <v>1.5980000000000001</v>
      </c>
      <c r="E327" s="51">
        <v>1599870.72</v>
      </c>
      <c r="GK327" s="49">
        <v>44964</v>
      </c>
      <c r="GL327" s="28" t="s">
        <v>1637</v>
      </c>
      <c r="GM327" s="140">
        <f>[1]!i_dq_close(GM$2,GK327)</f>
        <v>4465.3935000000001</v>
      </c>
      <c r="GN327">
        <v>5.0990000000000002</v>
      </c>
      <c r="GQ327" s="49">
        <v>44943</v>
      </c>
      <c r="GR327" s="67" t="s">
        <v>1628</v>
      </c>
      <c r="GS327" s="140">
        <f>[1]!i_dq_close(GS$2,GQ327)</f>
        <v>21577.64</v>
      </c>
      <c r="GT327">
        <v>1.0968</v>
      </c>
      <c r="GV327"/>
      <c r="GW327" s="49">
        <v>44943</v>
      </c>
      <c r="GX327" s="21" t="s">
        <v>1628</v>
      </c>
      <c r="GY327" s="140">
        <f>[1]!i_dq_close(GY$2,GW327)</f>
        <v>4466.5456000000004</v>
      </c>
      <c r="GZ327">
        <v>2.4575</v>
      </c>
      <c r="HC327" s="49">
        <v>44932</v>
      </c>
      <c r="HD327" s="21" t="s">
        <v>1628</v>
      </c>
      <c r="HE327" s="140">
        <f>[1]!i_dq_close(HE$2,HC327)</f>
        <v>4318.1531000000004</v>
      </c>
      <c r="HF327">
        <v>5.569</v>
      </c>
      <c r="HI327" s="49">
        <v>44907</v>
      </c>
      <c r="HJ327" s="141" t="s">
        <v>1627</v>
      </c>
      <c r="HK327" s="140">
        <f>[1]!i_dq_close(HK$2,HI327)</f>
        <v>19463.63</v>
      </c>
      <c r="HL327">
        <v>1.042</v>
      </c>
      <c r="HO327" s="49">
        <v>44855</v>
      </c>
      <c r="HP327" s="67" t="s">
        <v>1635</v>
      </c>
      <c r="HQ327" s="140">
        <f>[1]!i_dq_close(HQ$2,HO327)</f>
        <v>4114.6516000000001</v>
      </c>
      <c r="HR327">
        <v>1.3504</v>
      </c>
      <c r="HS327" s="33"/>
      <c r="HU327" s="49"/>
      <c r="HV327" s="67"/>
      <c r="HW327" s="140"/>
      <c r="HY327" s="33"/>
      <c r="IA327" s="49"/>
      <c r="IB327" s="67"/>
      <c r="IC327" s="140"/>
      <c r="IE327" s="33"/>
      <c r="IG327" s="49"/>
      <c r="IH327" s="67"/>
      <c r="II327" s="140"/>
      <c r="IK327" s="33"/>
      <c r="IM327" s="49"/>
      <c r="IN327" s="67"/>
      <c r="IO327" s="140"/>
      <c r="IQ327" s="33"/>
      <c r="IS327" s="49"/>
      <c r="IT327" s="67"/>
      <c r="IU327" s="140"/>
      <c r="IW327" s="33"/>
      <c r="IY327" s="49"/>
      <c r="IZ327" s="67"/>
      <c r="JA327" s="140"/>
      <c r="JC327" s="33"/>
      <c r="JE327" s="49"/>
      <c r="JF327" s="67"/>
      <c r="JG327" s="140"/>
      <c r="JI327" s="33"/>
    </row>
    <row r="328" spans="1:269">
      <c r="A328" s="267">
        <v>44347</v>
      </c>
      <c r="B328" s="147" t="s">
        <v>353</v>
      </c>
      <c r="C328" s="262">
        <f>[1]!i_dq_close(C$2,A328)</f>
        <v>5546.7479000000003</v>
      </c>
      <c r="D328" s="74">
        <v>1.609</v>
      </c>
      <c r="E328" s="51">
        <v>1599870.72</v>
      </c>
      <c r="GK328" s="49">
        <v>44965</v>
      </c>
      <c r="GL328" s="28" t="s">
        <v>1637</v>
      </c>
      <c r="GM328" s="140">
        <f>[1]!i_dq_close(GM$2,GK328)</f>
        <v>4441.8236999999999</v>
      </c>
      <c r="GN328">
        <v>5.0720000000000001</v>
      </c>
      <c r="GQ328" s="49">
        <v>44944</v>
      </c>
      <c r="GR328" s="67" t="s">
        <v>1628</v>
      </c>
      <c r="GS328" s="140">
        <f>[1]!i_dq_close(GS$2,GQ328)</f>
        <v>21678</v>
      </c>
      <c r="GT328">
        <v>1.1100000000000001</v>
      </c>
      <c r="GV328"/>
      <c r="GW328" s="49">
        <v>44944</v>
      </c>
      <c r="GX328" s="21" t="s">
        <v>1628</v>
      </c>
      <c r="GY328" s="140">
        <f>[1]!i_dq_close(GY$2,GW328)</f>
        <v>4464.3689999999997</v>
      </c>
      <c r="GZ328">
        <v>2.4579</v>
      </c>
      <c r="HC328" s="49">
        <v>44935</v>
      </c>
      <c r="HD328" s="21" t="s">
        <v>1628</v>
      </c>
      <c r="HE328" s="140">
        <f>[1]!i_dq_close(HE$2,HC328)</f>
        <v>4349.1992</v>
      </c>
      <c r="HF328">
        <v>5.609</v>
      </c>
      <c r="HI328" s="49">
        <v>44908</v>
      </c>
      <c r="HJ328" s="141" t="s">
        <v>1627</v>
      </c>
      <c r="HK328" s="140">
        <f>[1]!i_dq_close(HK$2,HI328)</f>
        <v>19596.2</v>
      </c>
      <c r="HL328">
        <v>1.048</v>
      </c>
      <c r="HO328" s="49">
        <v>44858</v>
      </c>
      <c r="HP328" s="67" t="s">
        <v>1635</v>
      </c>
      <c r="HQ328" s="140">
        <f>[1]!i_dq_close(HQ$2,HO328)</f>
        <v>4014.5981000000002</v>
      </c>
      <c r="HR328">
        <v>1.3326</v>
      </c>
      <c r="HS328" s="33"/>
      <c r="HU328" s="49"/>
      <c r="HV328" s="67"/>
      <c r="HW328" s="140"/>
      <c r="HY328" s="33"/>
      <c r="IA328" s="49"/>
      <c r="IB328" s="67"/>
      <c r="IC328" s="140"/>
      <c r="IE328" s="33"/>
      <c r="IG328" s="49"/>
      <c r="IH328" s="67"/>
      <c r="II328" s="140"/>
      <c r="IK328" s="33"/>
      <c r="IM328" s="49"/>
      <c r="IN328" s="67"/>
      <c r="IO328" s="140"/>
      <c r="IQ328" s="33"/>
      <c r="IS328" s="49"/>
      <c r="IT328" s="67"/>
      <c r="IU328" s="140"/>
      <c r="IW328" s="33"/>
      <c r="IY328" s="49"/>
      <c r="IZ328" s="67"/>
      <c r="JA328" s="140"/>
      <c r="JC328" s="33"/>
      <c r="JE328" s="49"/>
      <c r="JF328" s="67"/>
      <c r="JG328" s="140"/>
      <c r="JI328" s="33"/>
    </row>
    <row r="329" spans="1:269">
      <c r="A329" s="267">
        <v>44348</v>
      </c>
      <c r="B329" s="147" t="s">
        <v>354</v>
      </c>
      <c r="C329" s="262">
        <f>[1]!i_dq_close(C$2,A329)</f>
        <v>5556.8903</v>
      </c>
      <c r="D329" s="74">
        <v>1.6120000000000001</v>
      </c>
      <c r="E329" s="51">
        <v>1599870.72</v>
      </c>
      <c r="GK329" s="49">
        <v>44966</v>
      </c>
      <c r="GL329" s="28" t="s">
        <v>1637</v>
      </c>
      <c r="GM329" s="140">
        <f>[1]!i_dq_close(GM$2,GK329)</f>
        <v>4501.8388000000004</v>
      </c>
      <c r="GN329">
        <v>5.16</v>
      </c>
      <c r="GQ329" s="49">
        <v>44945</v>
      </c>
      <c r="GR329" s="67" t="s">
        <v>1628</v>
      </c>
      <c r="GS329" s="140">
        <f>[1]!i_dq_close(GS$2,GQ329)</f>
        <v>21650.98</v>
      </c>
      <c r="GT329">
        <v>1.1144000000000001</v>
      </c>
      <c r="GV329"/>
      <c r="GW329" s="49">
        <v>44945</v>
      </c>
      <c r="GX329" s="21" t="s">
        <v>1628</v>
      </c>
      <c r="GY329" s="140">
        <f>[1]!i_dq_close(GY$2,GW329)</f>
        <v>4494.8031000000001</v>
      </c>
      <c r="GZ329">
        <v>2.4823</v>
      </c>
      <c r="HC329" s="49">
        <v>44936</v>
      </c>
      <c r="HD329" s="21" t="s">
        <v>1628</v>
      </c>
      <c r="HE329" s="140">
        <f>[1]!i_dq_close(HE$2,HC329)</f>
        <v>4354.2322999999997</v>
      </c>
      <c r="HF329">
        <v>5.6029999999999998</v>
      </c>
      <c r="HI329" s="49">
        <v>44909</v>
      </c>
      <c r="HJ329" s="141" t="s">
        <v>1627</v>
      </c>
      <c r="HK329" s="140">
        <f>[1]!i_dq_close(HK$2,HI329)</f>
        <v>19673.45</v>
      </c>
      <c r="HL329">
        <v>1.0509999999999999</v>
      </c>
      <c r="HO329" s="49">
        <v>44859</v>
      </c>
      <c r="HP329" s="67" t="s">
        <v>1635</v>
      </c>
      <c r="HQ329" s="140">
        <f>[1]!i_dq_close(HQ$2,HO329)</f>
        <v>4004.9411</v>
      </c>
      <c r="HR329">
        <v>1.3232999999999999</v>
      </c>
      <c r="HS329" s="33"/>
      <c r="HU329" s="49"/>
      <c r="HV329" s="67"/>
      <c r="HW329" s="140"/>
      <c r="HY329" s="33"/>
      <c r="IA329" s="49"/>
      <c r="IB329" s="67"/>
      <c r="IC329" s="140"/>
      <c r="IE329" s="33"/>
      <c r="IG329" s="49"/>
      <c r="IH329" s="67"/>
      <c r="II329" s="140"/>
      <c r="IK329" s="33"/>
      <c r="IM329" s="49"/>
      <c r="IN329" s="67"/>
      <c r="IO329" s="140"/>
      <c r="IQ329" s="33"/>
      <c r="IS329" s="49"/>
      <c r="IT329" s="67"/>
      <c r="IU329" s="140"/>
      <c r="IW329" s="33"/>
      <c r="IY329" s="49"/>
      <c r="IZ329" s="67"/>
      <c r="JA329" s="140"/>
      <c r="JC329" s="33"/>
      <c r="JE329" s="49"/>
      <c r="JF329" s="67"/>
      <c r="JG329" s="140"/>
      <c r="JI329" s="33"/>
    </row>
    <row r="330" spans="1:269">
      <c r="A330" s="267">
        <v>44349</v>
      </c>
      <c r="B330" s="147" t="s">
        <v>354</v>
      </c>
      <c r="C330" s="262">
        <f>[1]!i_dq_close(C$2,A330)</f>
        <v>5504.4058999999997</v>
      </c>
      <c r="D330" s="74">
        <v>1.6040000000000001</v>
      </c>
      <c r="E330" s="51">
        <v>1599870.72</v>
      </c>
      <c r="GQ330" s="49">
        <v>44946</v>
      </c>
      <c r="GR330" s="67" t="s">
        <v>1628</v>
      </c>
      <c r="GS330" s="140">
        <f>[1]!i_dq_close(GS$2,GQ330)</f>
        <v>22044.65</v>
      </c>
      <c r="GT330">
        <v>1.1352</v>
      </c>
      <c r="GV330"/>
      <c r="GW330" s="49">
        <v>44946</v>
      </c>
      <c r="GX330" s="21" t="s">
        <v>1628</v>
      </c>
      <c r="GY330" s="140">
        <f>[1]!i_dq_close(GY$2,GW330)</f>
        <v>4524.0456999999997</v>
      </c>
      <c r="GZ330">
        <v>2.4937</v>
      </c>
      <c r="HC330" s="49">
        <v>44937</v>
      </c>
      <c r="HD330" s="21" t="s">
        <v>1628</v>
      </c>
      <c r="HE330" s="140">
        <f>[1]!i_dq_close(HE$2,HC330)</f>
        <v>4341.9845999999998</v>
      </c>
      <c r="HF330">
        <v>5.5679999999999996</v>
      </c>
      <c r="HI330" s="49">
        <v>44910</v>
      </c>
      <c r="HJ330" s="141" t="s">
        <v>1627</v>
      </c>
      <c r="HK330" s="140">
        <f>[1]!i_dq_close(HK$2,HI330)</f>
        <v>19368.59</v>
      </c>
      <c r="HL330">
        <v>1.036</v>
      </c>
      <c r="HO330" s="49">
        <v>44860</v>
      </c>
      <c r="HP330" s="67" t="s">
        <v>1635</v>
      </c>
      <c r="HQ330" s="140">
        <f>[1]!i_dq_close(HQ$2,HO330)</f>
        <v>4047.0933</v>
      </c>
      <c r="HR330">
        <v>1.3401000000000001</v>
      </c>
      <c r="HS330" s="33"/>
      <c r="HU330" s="49"/>
      <c r="HV330" s="67"/>
      <c r="HW330" s="140"/>
      <c r="HY330" s="33"/>
      <c r="IA330" s="49"/>
      <c r="IB330" s="67"/>
      <c r="IC330" s="140"/>
      <c r="IE330" s="33"/>
      <c r="IG330" s="49"/>
      <c r="IH330" s="67"/>
      <c r="II330" s="140"/>
      <c r="IK330" s="33"/>
      <c r="IM330" s="49"/>
      <c r="IN330" s="67"/>
      <c r="IO330" s="140"/>
      <c r="IQ330" s="33"/>
      <c r="IS330" s="49"/>
      <c r="IT330" s="67"/>
      <c r="IU330" s="140"/>
      <c r="IW330" s="33"/>
      <c r="IY330" s="49"/>
      <c r="IZ330" s="67"/>
      <c r="JA330" s="140"/>
      <c r="JC330" s="33"/>
      <c r="JE330" s="49"/>
      <c r="JF330" s="67"/>
      <c r="JG330" s="140"/>
      <c r="JI330" s="33"/>
    </row>
    <row r="331" spans="1:269">
      <c r="A331" s="267">
        <v>44350</v>
      </c>
      <c r="B331" s="147" t="s">
        <v>354</v>
      </c>
      <c r="C331" s="262">
        <f>[1]!i_dq_close(C$2,A331)</f>
        <v>5474.0019000000002</v>
      </c>
      <c r="D331" s="74">
        <v>1.601</v>
      </c>
      <c r="E331" s="51">
        <v>1599870.72</v>
      </c>
      <c r="GQ331" s="49">
        <v>44956</v>
      </c>
      <c r="GR331" s="67" t="s">
        <v>1628</v>
      </c>
      <c r="GS331" s="140">
        <f>[1]!i_dq_close(GS$2,GQ331)</f>
        <v>22069.73</v>
      </c>
      <c r="GT331">
        <v>1.1267</v>
      </c>
      <c r="GV331"/>
      <c r="GW331" s="49">
        <v>44956</v>
      </c>
      <c r="GX331" s="21" t="s">
        <v>1628</v>
      </c>
      <c r="GY331" s="140">
        <f>[1]!i_dq_close(GY$2,GW331)</f>
        <v>4545.9003000000002</v>
      </c>
      <c r="GZ331">
        <v>2.4990999999999999</v>
      </c>
      <c r="HC331" s="49">
        <v>44938</v>
      </c>
      <c r="HD331" s="21" t="s">
        <v>1628</v>
      </c>
      <c r="HE331" s="140">
        <f>[1]!i_dq_close(HE$2,HC331)</f>
        <v>4348.5348999999997</v>
      </c>
      <c r="HF331">
        <v>5.524</v>
      </c>
      <c r="HI331" s="49">
        <v>44911</v>
      </c>
      <c r="HJ331" s="141" t="s">
        <v>1627</v>
      </c>
      <c r="HK331" s="140">
        <f>[1]!i_dq_close(HK$2,HI331)</f>
        <v>19450.669999999998</v>
      </c>
      <c r="HL331">
        <v>1.0489999999999999</v>
      </c>
      <c r="HO331" s="49">
        <v>44861</v>
      </c>
      <c r="HP331" s="67" t="s">
        <v>1635</v>
      </c>
      <c r="HQ331" s="140">
        <f>[1]!i_dq_close(HQ$2,HO331)</f>
        <v>4024.5419999999999</v>
      </c>
      <c r="HR331">
        <v>1.3145</v>
      </c>
      <c r="HS331" s="33"/>
      <c r="HU331" s="49"/>
      <c r="HV331" s="67"/>
      <c r="HW331" s="140"/>
      <c r="HY331" s="33"/>
      <c r="IA331" s="49"/>
      <c r="IB331" s="67"/>
      <c r="IC331" s="140"/>
      <c r="IE331" s="33"/>
      <c r="IG331" s="49"/>
      <c r="IH331" s="67"/>
      <c r="II331" s="140"/>
      <c r="IK331" s="33"/>
      <c r="IM331" s="49"/>
      <c r="IN331" s="67"/>
      <c r="IO331" s="140"/>
      <c r="IQ331" s="33"/>
      <c r="IS331" s="49"/>
      <c r="IT331" s="67"/>
      <c r="IU331" s="140"/>
      <c r="IW331" s="33"/>
      <c r="IY331" s="49"/>
      <c r="IZ331" s="67"/>
      <c r="JA331" s="140"/>
      <c r="JC331" s="33"/>
      <c r="JE331" s="49"/>
      <c r="JF331" s="67"/>
      <c r="JG331" s="140"/>
      <c r="JI331" s="33"/>
    </row>
    <row r="332" spans="1:269">
      <c r="A332" s="267">
        <v>44351</v>
      </c>
      <c r="B332" s="147" t="s">
        <v>354</v>
      </c>
      <c r="C332" s="262">
        <f>[1]!i_dq_close(C$2,A332)</f>
        <v>5500.4322000000002</v>
      </c>
      <c r="D332" s="74">
        <v>1.607</v>
      </c>
      <c r="E332" s="51">
        <v>1599870.72</v>
      </c>
      <c r="GQ332" s="49">
        <v>44957</v>
      </c>
      <c r="GR332" s="67" t="s">
        <v>1628</v>
      </c>
      <c r="GS332" s="140">
        <f>[1]!i_dq_close(GS$2,GQ332)</f>
        <v>21842.33</v>
      </c>
      <c r="GT332">
        <v>1.1237999999999999</v>
      </c>
      <c r="GV332"/>
      <c r="GW332" s="49">
        <v>44957</v>
      </c>
      <c r="GX332" s="21" t="s">
        <v>1628</v>
      </c>
      <c r="GY332" s="140">
        <f>[1]!i_dq_close(GY$2,GW332)</f>
        <v>4510.9566999999997</v>
      </c>
      <c r="GZ332">
        <v>2.4735999999999998</v>
      </c>
      <c r="HC332" s="49">
        <v>44939</v>
      </c>
      <c r="HD332" s="21" t="s">
        <v>1628</v>
      </c>
      <c r="HE332" s="140">
        <f>[1]!i_dq_close(HE$2,HC332)</f>
        <v>4402.0011999999997</v>
      </c>
      <c r="HF332">
        <v>5.5570000000000004</v>
      </c>
      <c r="HI332" s="49">
        <v>44914</v>
      </c>
      <c r="HJ332" s="141" t="s">
        <v>1627</v>
      </c>
      <c r="HK332" s="140">
        <f>[1]!i_dq_close(HK$2,HI332)</f>
        <v>19352.810000000001</v>
      </c>
      <c r="HL332">
        <v>1.0549999999999999</v>
      </c>
      <c r="HO332" s="49">
        <v>44862</v>
      </c>
      <c r="HP332" s="67" t="s">
        <v>1635</v>
      </c>
      <c r="HQ332" s="140">
        <f>[1]!i_dq_close(HQ$2,HO332)</f>
        <v>3918.9967999999999</v>
      </c>
      <c r="HR332">
        <v>1.3019000000000001</v>
      </c>
      <c r="HS332" s="33"/>
      <c r="HU332" s="49"/>
      <c r="HV332" s="67"/>
      <c r="HW332" s="140"/>
      <c r="HY332" s="33"/>
      <c r="IA332" s="49"/>
      <c r="IB332" s="67"/>
      <c r="IC332" s="140"/>
      <c r="IE332" s="33"/>
      <c r="IG332" s="49"/>
      <c r="IH332" s="67"/>
      <c r="II332" s="140"/>
      <c r="IK332" s="33"/>
      <c r="IM332" s="49"/>
      <c r="IN332" s="67"/>
      <c r="IO332" s="140"/>
      <c r="IQ332" s="33"/>
      <c r="IS332" s="49"/>
      <c r="IT332" s="67"/>
      <c r="IU332" s="140"/>
      <c r="IW332" s="33"/>
      <c r="IY332" s="49"/>
      <c r="IZ332" s="67"/>
      <c r="JA332" s="140"/>
      <c r="JC332" s="33"/>
      <c r="JE332" s="49"/>
      <c r="JF332" s="67"/>
      <c r="JG332" s="140"/>
      <c r="JI332" s="33"/>
    </row>
    <row r="333" spans="1:269">
      <c r="A333" s="267">
        <v>44354</v>
      </c>
      <c r="B333" s="147" t="s">
        <v>354</v>
      </c>
      <c r="C333" s="262">
        <f>[1]!i_dq_close(C$2,A333)</f>
        <v>5502.0789000000004</v>
      </c>
      <c r="D333" s="74">
        <v>1.6080000000000001</v>
      </c>
      <c r="E333" s="51">
        <v>1599870.72</v>
      </c>
      <c r="GQ333" s="49">
        <v>44958</v>
      </c>
      <c r="GR333" s="67" t="s">
        <v>371</v>
      </c>
      <c r="GS333" s="140">
        <f>[1]!i_dq_close(GS$2,GQ333)</f>
        <v>22072.18</v>
      </c>
      <c r="GT333">
        <v>1.1459999999999999</v>
      </c>
      <c r="GV333"/>
      <c r="GW333" s="49">
        <v>44958</v>
      </c>
      <c r="GX333" s="21" t="s">
        <v>371</v>
      </c>
      <c r="GY333" s="140">
        <f>[1]!i_dq_close(GY$2,GW333)</f>
        <v>4556.5766999999996</v>
      </c>
      <c r="GZ333">
        <v>2.4973000000000001</v>
      </c>
      <c r="HC333" s="49">
        <v>44942</v>
      </c>
      <c r="HD333" s="21" t="s">
        <v>1628</v>
      </c>
      <c r="HE333" s="140">
        <f>[1]!i_dq_close(HE$2,HC333)</f>
        <v>4465.9520000000002</v>
      </c>
      <c r="HF333">
        <v>5.5620000000000003</v>
      </c>
      <c r="HI333" s="49">
        <v>44915</v>
      </c>
      <c r="HJ333" s="141" t="s">
        <v>1627</v>
      </c>
      <c r="HK333" s="140">
        <f>[1]!i_dq_close(HK$2,HI333)</f>
        <v>19094.8</v>
      </c>
      <c r="HL333">
        <v>1.05</v>
      </c>
      <c r="HM333" s="73">
        <f>HM44-113368.76</f>
        <v>5357090.76</v>
      </c>
      <c r="HO333" s="49">
        <v>44865</v>
      </c>
      <c r="HP333" s="67" t="s">
        <v>1635</v>
      </c>
      <c r="HQ333" s="140">
        <f>[1]!i_dq_close(HQ$2,HO333)</f>
        <v>3896.8741</v>
      </c>
      <c r="HR333">
        <v>1.3050999999999999</v>
      </c>
      <c r="HS333" s="33"/>
      <c r="HU333" s="49"/>
      <c r="HV333" s="67"/>
      <c r="HW333" s="140"/>
      <c r="HY333" s="33"/>
      <c r="IA333" s="49"/>
      <c r="IB333" s="67"/>
      <c r="IC333" s="140"/>
      <c r="IE333" s="33"/>
      <c r="IG333" s="49"/>
      <c r="IH333" s="67"/>
      <c r="II333" s="140"/>
      <c r="IK333" s="33"/>
      <c r="IM333" s="49"/>
      <c r="IN333" s="67"/>
      <c r="IO333" s="140"/>
      <c r="IQ333" s="33"/>
      <c r="IS333" s="49"/>
      <c r="IT333" s="67"/>
      <c r="IU333" s="140"/>
      <c r="IW333" s="33"/>
      <c r="IY333" s="49"/>
      <c r="IZ333" s="67"/>
      <c r="JA333" s="140"/>
      <c r="JC333" s="33"/>
      <c r="JE333" s="49"/>
      <c r="JF333" s="67"/>
      <c r="JG333" s="140"/>
      <c r="JI333" s="33"/>
    </row>
    <row r="334" spans="1:269">
      <c r="A334" s="267">
        <v>44355</v>
      </c>
      <c r="B334" s="147" t="s">
        <v>354</v>
      </c>
      <c r="C334" s="262">
        <f>[1]!i_dq_close(C$2,A334)</f>
        <v>5458.6055999999999</v>
      </c>
      <c r="D334" s="74">
        <v>1.5960000000000001</v>
      </c>
      <c r="E334" s="51">
        <v>1599870.72</v>
      </c>
      <c r="GQ334" s="49">
        <v>44959</v>
      </c>
      <c r="GR334" s="67" t="s">
        <v>1637</v>
      </c>
      <c r="GS334" s="140">
        <f>[1]!i_dq_close(GS$2,GQ334)</f>
        <v>21958.36</v>
      </c>
      <c r="GT334">
        <v>1.1398999999999999</v>
      </c>
      <c r="GV334"/>
      <c r="GW334" s="49">
        <v>44959</v>
      </c>
      <c r="GX334" s="21" t="s">
        <v>1637</v>
      </c>
      <c r="GY334" s="140">
        <f>[1]!i_dq_close(GY$2,GW334)</f>
        <v>4545.3834999999999</v>
      </c>
      <c r="GZ334">
        <v>2.5066999999999999</v>
      </c>
      <c r="HC334" s="49">
        <v>44943</v>
      </c>
      <c r="HD334" s="21" t="s">
        <v>1628</v>
      </c>
      <c r="HE334" s="140">
        <f>[1]!i_dq_close(HE$2,HC334)</f>
        <v>4466.5456000000004</v>
      </c>
      <c r="HF334">
        <v>5.5519999999999996</v>
      </c>
      <c r="HI334" s="49">
        <v>44916</v>
      </c>
      <c r="HJ334" s="141" t="s">
        <v>1627</v>
      </c>
      <c r="HK334" s="140">
        <f>[1]!i_dq_close(HK$2,HI334)</f>
        <v>19160.490000000002</v>
      </c>
      <c r="HL334">
        <v>1.0549999999999999</v>
      </c>
      <c r="HO334" s="49">
        <v>44866</v>
      </c>
      <c r="HP334" s="67" t="s">
        <v>359</v>
      </c>
      <c r="HQ334" s="140">
        <f>[1]!i_dq_close(HQ$2,HO334)</f>
        <v>4023.1237999999998</v>
      </c>
      <c r="HR334">
        <v>1.3210999999999999</v>
      </c>
      <c r="HS334" s="33"/>
      <c r="HU334" s="49"/>
      <c r="HV334" s="67"/>
      <c r="HW334" s="140"/>
      <c r="HY334" s="33"/>
      <c r="IA334" s="49"/>
      <c r="IB334" s="67"/>
      <c r="IC334" s="140"/>
      <c r="IE334" s="33"/>
      <c r="IG334" s="49"/>
      <c r="IH334" s="67"/>
      <c r="II334" s="140"/>
      <c r="IK334" s="33"/>
      <c r="IM334" s="49"/>
      <c r="IN334" s="67"/>
      <c r="IO334" s="140"/>
      <c r="IQ334" s="33"/>
      <c r="IS334" s="49"/>
      <c r="IT334" s="67"/>
      <c r="IU334" s="140"/>
      <c r="IW334" s="33"/>
      <c r="IY334" s="49"/>
      <c r="IZ334" s="67"/>
      <c r="JA334" s="140"/>
      <c r="JC334" s="33"/>
      <c r="JE334" s="49"/>
      <c r="JF334" s="67"/>
      <c r="JG334" s="140"/>
      <c r="JI334" s="33"/>
    </row>
    <row r="335" spans="1:269">
      <c r="A335" s="267">
        <v>44356</v>
      </c>
      <c r="B335" s="147" t="s">
        <v>354</v>
      </c>
      <c r="C335" s="262">
        <f>[1]!i_dq_close(C$2,A335)</f>
        <v>5463.6563999999998</v>
      </c>
      <c r="D335" s="74">
        <v>1.597</v>
      </c>
      <c r="E335" s="51">
        <v>1599870.72</v>
      </c>
      <c r="GQ335" s="49">
        <v>44960</v>
      </c>
      <c r="GR335" s="67" t="s">
        <v>1637</v>
      </c>
      <c r="GS335" s="140">
        <f>[1]!i_dq_close(GS$2,GQ335)</f>
        <v>21660.47</v>
      </c>
      <c r="GT335">
        <v>1.1252</v>
      </c>
      <c r="GV335"/>
      <c r="GW335" s="49">
        <v>44960</v>
      </c>
      <c r="GX335" s="21" t="s">
        <v>1637</v>
      </c>
      <c r="GY335" s="140">
        <f>[1]!i_dq_close(GY$2,GW335)</f>
        <v>4508.5767999999998</v>
      </c>
      <c r="GZ335">
        <v>2.4977</v>
      </c>
      <c r="HC335" s="49">
        <v>44944</v>
      </c>
      <c r="HD335" s="21" t="s">
        <v>1628</v>
      </c>
      <c r="HE335" s="140">
        <f>[1]!i_dq_close(HE$2,HC335)</f>
        <v>4464.3689999999997</v>
      </c>
      <c r="HF335">
        <v>5.55</v>
      </c>
      <c r="HI335" s="49">
        <v>44917</v>
      </c>
      <c r="HJ335" s="141" t="s">
        <v>1627</v>
      </c>
      <c r="HK335" s="140">
        <f>[1]!i_dq_close(HK$2,HI335)</f>
        <v>19679.22</v>
      </c>
      <c r="HL335">
        <v>1.0569999999999999</v>
      </c>
      <c r="HO335" s="49">
        <v>44867</v>
      </c>
      <c r="HP335" s="67" t="s">
        <v>1636</v>
      </c>
      <c r="HQ335" s="140">
        <f>[1]!i_dq_close(HQ$2,HO335)</f>
        <v>4068.8146999999999</v>
      </c>
      <c r="HR335">
        <v>1.3198000000000001</v>
      </c>
      <c r="HS335" s="33"/>
      <c r="HU335" s="49"/>
      <c r="HV335" s="67"/>
      <c r="HW335" s="140"/>
      <c r="HY335" s="33"/>
      <c r="IA335" s="49"/>
      <c r="IB335" s="67"/>
      <c r="IC335" s="140"/>
      <c r="IE335" s="33"/>
      <c r="IG335" s="49"/>
      <c r="IH335" s="67"/>
      <c r="II335" s="140"/>
      <c r="IK335" s="33"/>
      <c r="IM335" s="49"/>
      <c r="IN335" s="67"/>
      <c r="IO335" s="140"/>
      <c r="IQ335" s="33"/>
      <c r="IS335" s="49"/>
      <c r="IT335" s="67"/>
      <c r="IU335" s="140"/>
      <c r="IW335" s="33"/>
      <c r="IY335" s="49"/>
      <c r="IZ335" s="67"/>
      <c r="JA335" s="140"/>
      <c r="JC335" s="33"/>
      <c r="JE335" s="49"/>
      <c r="JF335" s="67"/>
      <c r="JG335" s="140"/>
      <c r="JI335" s="33"/>
    </row>
    <row r="336" spans="1:269">
      <c r="A336" s="267">
        <v>44357</v>
      </c>
      <c r="B336" s="147" t="s">
        <v>354</v>
      </c>
      <c r="C336" s="262">
        <f>[1]!i_dq_close(C$2,A336)</f>
        <v>5505.4822999999997</v>
      </c>
      <c r="D336" s="74">
        <v>1.6040000000000001</v>
      </c>
      <c r="E336" s="51">
        <v>1599870.72</v>
      </c>
      <c r="GQ336" s="49">
        <v>44963</v>
      </c>
      <c r="GR336" s="67" t="s">
        <v>1637</v>
      </c>
      <c r="GS336" s="140">
        <f>[1]!i_dq_close(GS$2,GQ336)</f>
        <v>21222.16</v>
      </c>
      <c r="GT336">
        <v>1.1027</v>
      </c>
      <c r="GV336"/>
      <c r="GW336" s="49">
        <v>44963</v>
      </c>
      <c r="GX336" s="21" t="s">
        <v>1637</v>
      </c>
      <c r="GY336" s="140">
        <f>[1]!i_dq_close(GY$2,GW336)</f>
        <v>4456.7232000000004</v>
      </c>
      <c r="GZ336">
        <v>2.4809999999999999</v>
      </c>
      <c r="HC336" s="49">
        <v>44945</v>
      </c>
      <c r="HD336" s="21" t="s">
        <v>1628</v>
      </c>
      <c r="HE336" s="140">
        <f>[1]!i_dq_close(HE$2,HC336)</f>
        <v>4494.8031000000001</v>
      </c>
      <c r="HF336">
        <v>5.5579999999999998</v>
      </c>
      <c r="HI336" s="49">
        <v>44918</v>
      </c>
      <c r="HJ336" s="141" t="s">
        <v>1627</v>
      </c>
      <c r="HK336" s="140">
        <f>[1]!i_dq_close(HK$2,HI336)</f>
        <v>19593.060000000001</v>
      </c>
      <c r="HL336">
        <v>1.0489999999999999</v>
      </c>
      <c r="HO336" s="49">
        <v>44868</v>
      </c>
      <c r="HP336" s="67" t="s">
        <v>1636</v>
      </c>
      <c r="HQ336" s="140">
        <f>[1]!i_dq_close(HQ$2,HO336)</f>
        <v>4044.2130000000002</v>
      </c>
      <c r="HR336">
        <v>1.3335999999999999</v>
      </c>
      <c r="HS336" s="33"/>
      <c r="HU336" s="49"/>
      <c r="HV336" s="67"/>
      <c r="HW336" s="140"/>
      <c r="HY336" s="33"/>
      <c r="IA336" s="49"/>
      <c r="IB336" s="67"/>
      <c r="IC336" s="140"/>
      <c r="IE336" s="33"/>
      <c r="IG336" s="49"/>
      <c r="IH336" s="67"/>
      <c r="II336" s="140"/>
      <c r="IK336" s="33"/>
      <c r="IM336" s="49"/>
      <c r="IN336" s="67"/>
      <c r="IO336" s="140"/>
      <c r="IQ336" s="33"/>
      <c r="IS336" s="49"/>
      <c r="IT336" s="67"/>
      <c r="IU336" s="140"/>
      <c r="IW336" s="33"/>
      <c r="IY336" s="49"/>
      <c r="IZ336" s="67"/>
      <c r="JA336" s="140"/>
      <c r="JC336" s="33"/>
      <c r="JE336" s="49"/>
      <c r="JF336" s="67"/>
      <c r="JG336" s="140"/>
      <c r="JI336" s="33"/>
    </row>
    <row r="337" spans="1:269">
      <c r="A337" s="267">
        <v>44358</v>
      </c>
      <c r="B337" s="147" t="s">
        <v>354</v>
      </c>
      <c r="C337" s="262">
        <f>[1]!i_dq_close(C$2,A337)</f>
        <v>5460.4785000000002</v>
      </c>
      <c r="D337" s="74">
        <v>1.5980000000000001</v>
      </c>
      <c r="E337" s="51">
        <v>1599870.72</v>
      </c>
      <c r="GQ337" s="49">
        <v>44964</v>
      </c>
      <c r="GR337" s="67" t="s">
        <v>1637</v>
      </c>
      <c r="GS337" s="140">
        <f>[1]!i_dq_close(GS$2,GQ337)</f>
        <v>21298.7</v>
      </c>
      <c r="GT337">
        <v>1.1125</v>
      </c>
      <c r="GV337"/>
      <c r="GW337" s="49">
        <v>44964</v>
      </c>
      <c r="GX337" s="21" t="s">
        <v>1637</v>
      </c>
      <c r="GY337" s="140">
        <f>[1]!i_dq_close(GY$2,GW337)</f>
        <v>4465.3935000000001</v>
      </c>
      <c r="GZ337">
        <v>2.4702999999999999</v>
      </c>
      <c r="HC337" s="49">
        <v>44946</v>
      </c>
      <c r="HD337" s="21" t="s">
        <v>1628</v>
      </c>
      <c r="HE337" s="140">
        <f>[1]!i_dq_close(HE$2,HC337)</f>
        <v>4524.0456999999997</v>
      </c>
      <c r="HF337">
        <v>5.5910000000000002</v>
      </c>
      <c r="HI337" s="49">
        <v>44921</v>
      </c>
      <c r="HJ337" s="141" t="s">
        <v>1627</v>
      </c>
      <c r="HK337" s="140">
        <f>[1]!i_dq_close(HK$2,HI337)</f>
        <v>19593.060000000001</v>
      </c>
      <c r="HL337">
        <v>1.048</v>
      </c>
      <c r="HO337" s="49">
        <v>44869</v>
      </c>
      <c r="HP337" s="67" t="s">
        <v>1636</v>
      </c>
      <c r="HQ337" s="140">
        <f>[1]!i_dq_close(HQ$2,HO337)</f>
        <v>4165.8909000000003</v>
      </c>
      <c r="HR337">
        <v>1.3496999999999999</v>
      </c>
      <c r="HS337" s="33"/>
      <c r="HU337" s="49"/>
      <c r="HV337" s="67"/>
      <c r="HW337" s="140"/>
      <c r="HY337" s="33"/>
      <c r="IA337" s="49"/>
      <c r="IB337" s="67"/>
      <c r="IC337" s="140"/>
      <c r="IE337" s="33"/>
      <c r="IG337" s="49"/>
      <c r="IH337" s="67"/>
      <c r="II337" s="140"/>
      <c r="IK337" s="33"/>
      <c r="IM337" s="49"/>
      <c r="IN337" s="67"/>
      <c r="IO337" s="140"/>
      <c r="IQ337" s="33"/>
      <c r="IS337" s="49"/>
      <c r="IT337" s="67"/>
      <c r="IU337" s="140"/>
      <c r="IW337" s="33"/>
      <c r="IY337" s="49"/>
      <c r="IZ337" s="67"/>
      <c r="JA337" s="140"/>
      <c r="JC337" s="33"/>
      <c r="JE337" s="49"/>
      <c r="JF337" s="67"/>
      <c r="JG337" s="140"/>
      <c r="JI337" s="33"/>
    </row>
    <row r="338" spans="1:269">
      <c r="A338" s="267">
        <v>44362</v>
      </c>
      <c r="B338" s="147" t="s">
        <v>354</v>
      </c>
      <c r="C338" s="262">
        <f>[1]!i_dq_close(C$2,A338)</f>
        <v>5401.9668000000001</v>
      </c>
      <c r="D338" s="74">
        <v>1.595</v>
      </c>
      <c r="E338" s="51">
        <v>1599870.72</v>
      </c>
      <c r="GQ338" s="49">
        <v>44965</v>
      </c>
      <c r="GR338" s="67" t="s">
        <v>1637</v>
      </c>
      <c r="GS338" s="140">
        <f>[1]!i_dq_close(GS$2,GQ338)</f>
        <v>21283.52</v>
      </c>
      <c r="GT338">
        <v>1.1071</v>
      </c>
      <c r="GV338"/>
      <c r="GW338" s="49">
        <v>44965</v>
      </c>
      <c r="GX338" s="21" t="s">
        <v>1637</v>
      </c>
      <c r="GY338" s="140">
        <f>[1]!i_dq_close(GY$2,GW338)</f>
        <v>4441.8236999999999</v>
      </c>
      <c r="GZ338">
        <v>2.4622999999999999</v>
      </c>
      <c r="HC338" s="49">
        <v>44956</v>
      </c>
      <c r="HD338" s="21" t="s">
        <v>1628</v>
      </c>
      <c r="HE338" s="140">
        <f>[1]!i_dq_close(HE$2,HC338)</f>
        <v>4545.9003000000002</v>
      </c>
      <c r="HF338">
        <v>5.6340000000000003</v>
      </c>
      <c r="HI338" s="49">
        <v>44922</v>
      </c>
      <c r="HJ338" s="141" t="s">
        <v>1627</v>
      </c>
      <c r="HK338" s="140">
        <f>[1]!i_dq_close(HK$2,HI338)</f>
        <v>19593.060000000001</v>
      </c>
      <c r="HL338">
        <v>1.0549999999999999</v>
      </c>
      <c r="HO338" s="49">
        <v>44872</v>
      </c>
      <c r="HP338" s="67" t="s">
        <v>1636</v>
      </c>
      <c r="HQ338" s="140">
        <f>[1]!i_dq_close(HQ$2,HO338)</f>
        <v>4173.9336999999996</v>
      </c>
      <c r="HR338">
        <v>1.3424</v>
      </c>
      <c r="HS338" s="33"/>
      <c r="HU338" s="49"/>
      <c r="HV338" s="67"/>
      <c r="HW338" s="140"/>
      <c r="HY338" s="33"/>
      <c r="IA338" s="49"/>
      <c r="IB338" s="67"/>
      <c r="IC338" s="140"/>
      <c r="IE338" s="33"/>
      <c r="IG338" s="49"/>
      <c r="IH338" s="67"/>
      <c r="II338" s="140"/>
      <c r="IK338" s="33"/>
      <c r="IM338" s="49"/>
      <c r="IN338" s="67"/>
      <c r="IO338" s="140"/>
      <c r="IQ338" s="33"/>
      <c r="IS338" s="49"/>
      <c r="IT338" s="67"/>
      <c r="IU338" s="140"/>
      <c r="IW338" s="33"/>
      <c r="IY338" s="49"/>
      <c r="IZ338" s="67"/>
      <c r="JA338" s="140"/>
      <c r="JC338" s="33"/>
      <c r="JE338" s="49"/>
      <c r="JF338" s="67"/>
      <c r="JG338" s="140"/>
      <c r="JI338" s="33"/>
    </row>
    <row r="339" spans="1:269">
      <c r="A339" s="267">
        <v>44363</v>
      </c>
      <c r="B339" s="147" t="s">
        <v>354</v>
      </c>
      <c r="C339" s="262">
        <f>[1]!i_dq_close(C$2,A339)</f>
        <v>5314.4171999999999</v>
      </c>
      <c r="D339" s="74">
        <v>1.577</v>
      </c>
      <c r="E339" s="51">
        <v>1599870.72</v>
      </c>
      <c r="GQ339" s="49">
        <v>44966</v>
      </c>
      <c r="GR339" s="67" t="s">
        <v>1637</v>
      </c>
      <c r="GS339" s="140">
        <f>[1]!i_dq_close(GS$2,GQ339)</f>
        <v>21624.36</v>
      </c>
      <c r="GT339">
        <v>1.1242000000000001</v>
      </c>
      <c r="GV339"/>
      <c r="GW339" s="49">
        <v>44966</v>
      </c>
      <c r="GX339" s="21" t="s">
        <v>1637</v>
      </c>
      <c r="GY339" s="140">
        <f>[1]!i_dq_close(GY$2,GW339)</f>
        <v>4501.8388000000004</v>
      </c>
      <c r="GZ339">
        <v>2.4832000000000001</v>
      </c>
      <c r="HC339" s="49">
        <v>44957</v>
      </c>
      <c r="HD339" s="21" t="s">
        <v>1628</v>
      </c>
      <c r="HE339" s="140">
        <f>[1]!i_dq_close(HE$2,HC339)</f>
        <v>4510.9566999999997</v>
      </c>
      <c r="HF339">
        <v>5.5460000000000003</v>
      </c>
      <c r="HI339" s="49">
        <v>44923</v>
      </c>
      <c r="HJ339" s="141" t="s">
        <v>1627</v>
      </c>
      <c r="HK339" s="140">
        <f>[1]!i_dq_close(HK$2,HI339)</f>
        <v>19898.91</v>
      </c>
      <c r="HL339">
        <v>1.042</v>
      </c>
      <c r="HO339" s="49">
        <v>44873</v>
      </c>
      <c r="HP339" s="67" t="s">
        <v>1636</v>
      </c>
      <c r="HQ339" s="140">
        <f>[1]!i_dq_close(HQ$2,HO339)</f>
        <v>4151.4648999999999</v>
      </c>
      <c r="HR339">
        <v>1.3317000000000001</v>
      </c>
      <c r="HS339" s="33"/>
      <c r="HU339" s="49"/>
      <c r="HV339" s="67"/>
      <c r="HW339" s="140"/>
      <c r="HY339" s="33"/>
      <c r="IA339" s="49"/>
      <c r="IB339" s="67"/>
      <c r="IC339" s="140"/>
      <c r="IE339" s="33"/>
      <c r="IG339" s="49"/>
      <c r="IH339" s="67"/>
      <c r="II339" s="140"/>
      <c r="IK339" s="33"/>
      <c r="IM339" s="49"/>
      <c r="IN339" s="67"/>
      <c r="IO339" s="140"/>
      <c r="IQ339" s="33"/>
      <c r="IS339" s="49"/>
      <c r="IT339" s="67"/>
      <c r="IU339" s="140"/>
      <c r="IW339" s="33"/>
      <c r="IY339" s="49"/>
      <c r="IZ339" s="67"/>
      <c r="JA339" s="140"/>
      <c r="JC339" s="33"/>
      <c r="JE339" s="49"/>
      <c r="JF339" s="67"/>
      <c r="JG339" s="140"/>
      <c r="JI339" s="33"/>
    </row>
    <row r="340" spans="1:269">
      <c r="A340" s="267">
        <v>44364</v>
      </c>
      <c r="B340" s="147" t="s">
        <v>354</v>
      </c>
      <c r="C340" s="262">
        <f>[1]!i_dq_close(C$2,A340)</f>
        <v>5340.7840999999999</v>
      </c>
      <c r="D340" s="74">
        <v>1.587</v>
      </c>
      <c r="E340" s="51">
        <v>1599870.72</v>
      </c>
      <c r="GQ340" s="49">
        <v>44967</v>
      </c>
      <c r="GR340" s="67" t="s">
        <v>1637</v>
      </c>
      <c r="GS340" s="140">
        <f>[1]!i_dq_close(GS$2,GQ340)</f>
        <v>21190.42</v>
      </c>
      <c r="GT340">
        <v>1.1091</v>
      </c>
      <c r="GV340"/>
      <c r="GW340" s="49">
        <v>44967</v>
      </c>
      <c r="GX340" s="21" t="s">
        <v>1637</v>
      </c>
      <c r="GY340" s="140">
        <f>[1]!i_dq_close(GY$2,GW340)</f>
        <v>4478.2692999999999</v>
      </c>
      <c r="GZ340">
        <v>2.4643000000000002</v>
      </c>
      <c r="HC340" s="49">
        <v>44958</v>
      </c>
      <c r="HD340" s="21" t="s">
        <v>371</v>
      </c>
      <c r="HE340" s="140">
        <f>[1]!i_dq_close(HE$2,HC340)</f>
        <v>4556.5766999999996</v>
      </c>
      <c r="HF340">
        <v>5.5979999999999999</v>
      </c>
      <c r="HI340" s="49">
        <v>44924</v>
      </c>
      <c r="HJ340" s="141" t="s">
        <v>1627</v>
      </c>
      <c r="HK340" s="140">
        <f>[1]!i_dq_close(HK$2,HI340)</f>
        <v>19741.14</v>
      </c>
      <c r="HL340">
        <v>1.038</v>
      </c>
      <c r="HO340" s="49">
        <v>44874</v>
      </c>
      <c r="HP340" s="67" t="s">
        <v>1636</v>
      </c>
      <c r="HQ340" s="140">
        <f>[1]!i_dq_close(HQ$2,HO340)</f>
        <v>4120.4669999999996</v>
      </c>
      <c r="HR340">
        <v>1.3248</v>
      </c>
      <c r="HS340" s="33"/>
      <c r="HU340" s="49"/>
      <c r="HV340" s="67"/>
      <c r="HW340" s="140"/>
      <c r="HY340" s="33"/>
      <c r="IA340" s="49"/>
      <c r="IB340" s="67"/>
      <c r="IC340" s="140"/>
      <c r="IE340" s="33"/>
      <c r="IG340" s="49"/>
      <c r="IH340" s="67"/>
      <c r="II340" s="140"/>
      <c r="IK340" s="33"/>
      <c r="IM340" s="49"/>
      <c r="IN340" s="67"/>
      <c r="IO340" s="140"/>
      <c r="IQ340" s="33"/>
      <c r="IS340" s="49"/>
      <c r="IT340" s="67"/>
      <c r="IU340" s="140"/>
      <c r="IW340" s="33"/>
      <c r="IY340" s="49"/>
      <c r="IZ340" s="67"/>
      <c r="JA340" s="140"/>
      <c r="JC340" s="33"/>
      <c r="JE340" s="49"/>
      <c r="JF340" s="67"/>
      <c r="JG340" s="140"/>
      <c r="JI340" s="33"/>
    </row>
    <row r="341" spans="1:269">
      <c r="A341" s="267">
        <v>44365</v>
      </c>
      <c r="B341" s="147" t="s">
        <v>354</v>
      </c>
      <c r="C341" s="262">
        <f>[1]!i_dq_close(C$2,A341)</f>
        <v>5348.6976000000004</v>
      </c>
      <c r="D341" s="74">
        <v>1.587</v>
      </c>
      <c r="E341" s="51">
        <v>1599870.72</v>
      </c>
      <c r="GV341"/>
      <c r="HC341" s="49">
        <v>44959</v>
      </c>
      <c r="HD341" s="21" t="s">
        <v>1637</v>
      </c>
      <c r="HE341" s="140">
        <f>[1]!i_dq_close(HE$2,HC341)</f>
        <v>4545.3834999999999</v>
      </c>
      <c r="HF341">
        <v>5.6230000000000002</v>
      </c>
      <c r="HI341" s="49">
        <v>44925</v>
      </c>
      <c r="HJ341" s="141" t="s">
        <v>1627</v>
      </c>
      <c r="HK341" s="140">
        <f>[1]!i_dq_close(HK$2,HI341)</f>
        <v>19781.41</v>
      </c>
      <c r="HL341">
        <v>1.0369999999999999</v>
      </c>
      <c r="HO341" s="49">
        <v>44875</v>
      </c>
      <c r="HP341" s="67" t="s">
        <v>1636</v>
      </c>
      <c r="HQ341" s="140">
        <f>[1]!i_dq_close(HQ$2,HO341)</f>
        <v>4091.6007</v>
      </c>
      <c r="HR341">
        <v>1.3133999999999999</v>
      </c>
      <c r="HS341" s="33"/>
      <c r="HU341" s="49"/>
      <c r="HV341" s="67"/>
      <c r="HW341" s="140"/>
      <c r="HY341" s="33"/>
      <c r="IA341" s="49"/>
      <c r="IB341" s="67"/>
      <c r="IC341" s="140"/>
      <c r="IE341" s="33"/>
      <c r="IG341" s="49"/>
      <c r="IH341" s="67"/>
      <c r="II341" s="140"/>
      <c r="IK341" s="33"/>
      <c r="IM341" s="49"/>
      <c r="IN341" s="67"/>
      <c r="IO341" s="140"/>
      <c r="IQ341" s="33"/>
      <c r="IS341" s="49"/>
      <c r="IT341" s="67"/>
      <c r="IU341" s="140"/>
      <c r="IW341" s="33"/>
      <c r="IY341" s="49"/>
      <c r="IZ341" s="67"/>
      <c r="JA341" s="140"/>
      <c r="JC341" s="33"/>
      <c r="JE341" s="49"/>
      <c r="JF341" s="67"/>
      <c r="JG341" s="140"/>
      <c r="JI341" s="33"/>
    </row>
    <row r="342" spans="1:269">
      <c r="A342" s="267">
        <v>44368</v>
      </c>
      <c r="B342" s="147" t="s">
        <v>354</v>
      </c>
      <c r="C342" s="262">
        <f>[1]!i_dq_close(C$2,A342)</f>
        <v>5347.7039000000004</v>
      </c>
      <c r="D342" s="74">
        <v>1.587</v>
      </c>
      <c r="E342" s="51">
        <v>1599870.72</v>
      </c>
      <c r="R342" s="149"/>
      <c r="GV342"/>
      <c r="HC342" s="49">
        <v>44960</v>
      </c>
      <c r="HD342" s="21" t="s">
        <v>1637</v>
      </c>
      <c r="HE342" s="140">
        <f>[1]!i_dq_close(HE$2,HC342)</f>
        <v>4508.5767999999998</v>
      </c>
      <c r="HF342">
        <v>5.601</v>
      </c>
      <c r="HI342" s="49">
        <v>44929</v>
      </c>
      <c r="HJ342" s="141" t="s">
        <v>1628</v>
      </c>
      <c r="HK342" s="140">
        <f>[1]!i_dq_close(HK$2,HI342)</f>
        <v>20145.29</v>
      </c>
      <c r="HL342">
        <v>1.04</v>
      </c>
      <c r="HO342" s="49">
        <v>44876</v>
      </c>
      <c r="HP342" s="67" t="s">
        <v>1636</v>
      </c>
      <c r="HQ342" s="140">
        <f>[1]!i_dq_close(HQ$2,HO342)</f>
        <v>4184.1625999999997</v>
      </c>
      <c r="HR342">
        <v>1.3196000000000001</v>
      </c>
      <c r="HS342" s="33"/>
      <c r="HU342" s="49"/>
      <c r="HV342" s="67"/>
      <c r="HW342" s="140"/>
      <c r="HY342" s="33"/>
      <c r="IA342" s="49"/>
      <c r="IB342" s="67"/>
      <c r="IC342" s="140"/>
      <c r="IE342" s="33"/>
      <c r="IG342" s="49"/>
      <c r="IH342" s="67"/>
      <c r="II342" s="140"/>
      <c r="IK342" s="33"/>
      <c r="IM342" s="49"/>
      <c r="IN342" s="67"/>
      <c r="IO342" s="140"/>
      <c r="IQ342" s="33"/>
      <c r="IS342" s="49"/>
      <c r="IT342" s="67"/>
      <c r="IU342" s="140"/>
      <c r="IW342" s="33"/>
      <c r="IY342" s="49"/>
      <c r="IZ342" s="67"/>
      <c r="JA342" s="140"/>
      <c r="JC342" s="33"/>
      <c r="JE342" s="49"/>
      <c r="JF342" s="67"/>
      <c r="JG342" s="140"/>
      <c r="JI342" s="33"/>
    </row>
    <row r="343" spans="1:269">
      <c r="A343" s="267">
        <v>44369</v>
      </c>
      <c r="B343" s="147" t="s">
        <v>354</v>
      </c>
      <c r="C343" s="262">
        <f>[1]!i_dq_close(C$2,A343)</f>
        <v>5379.4272000000001</v>
      </c>
      <c r="D343" s="74">
        <v>1.589</v>
      </c>
      <c r="E343" s="51">
        <v>1599870.72</v>
      </c>
      <c r="GV343"/>
      <c r="HC343" s="49">
        <v>44963</v>
      </c>
      <c r="HD343" s="21" t="s">
        <v>1637</v>
      </c>
      <c r="HE343" s="140">
        <f>[1]!i_dq_close(HE$2,HC343)</f>
        <v>4456.7232000000004</v>
      </c>
      <c r="HF343">
        <v>5.5</v>
      </c>
      <c r="HI343" s="49">
        <v>44930</v>
      </c>
      <c r="HJ343" s="141" t="s">
        <v>1628</v>
      </c>
      <c r="HK343" s="140">
        <f>[1]!i_dq_close(HK$2,HI343)</f>
        <v>20793.11</v>
      </c>
      <c r="HL343">
        <v>1.0529999999999999</v>
      </c>
      <c r="HO343" s="49">
        <v>44879</v>
      </c>
      <c r="HP343" s="67" t="s">
        <v>1636</v>
      </c>
      <c r="HQ343" s="140">
        <f>[1]!i_dq_close(HQ$2,HO343)</f>
        <v>4187.0944</v>
      </c>
      <c r="HR343">
        <v>1.3119000000000001</v>
      </c>
      <c r="HS343" s="33"/>
      <c r="HU343" s="49"/>
      <c r="HV343" s="67"/>
      <c r="HW343" s="140"/>
      <c r="HY343" s="33"/>
      <c r="IA343" s="49"/>
      <c r="IB343" s="67"/>
      <c r="IC343" s="140"/>
      <c r="IE343" s="33"/>
      <c r="IG343" s="49"/>
      <c r="IH343" s="67"/>
      <c r="II343" s="140"/>
      <c r="IK343" s="33"/>
      <c r="IM343" s="49"/>
      <c r="IN343" s="67"/>
      <c r="IO343" s="140"/>
      <c r="IQ343" s="33"/>
      <c r="IS343" s="49"/>
      <c r="IT343" s="67"/>
      <c r="IU343" s="140"/>
      <c r="IW343" s="33"/>
      <c r="IY343" s="49"/>
      <c r="IZ343" s="67"/>
      <c r="JA343" s="140"/>
      <c r="JC343" s="33"/>
      <c r="JE343" s="49"/>
      <c r="JF343" s="67"/>
      <c r="JG343" s="140"/>
      <c r="JI343" s="33"/>
    </row>
    <row r="344" spans="1:269">
      <c r="A344" s="267">
        <v>44370</v>
      </c>
      <c r="B344" s="147" t="s">
        <v>354</v>
      </c>
      <c r="C344" s="262">
        <f>[1]!i_dq_close(C$2,A344)</f>
        <v>5408.9647000000004</v>
      </c>
      <c r="D344" s="74">
        <v>1.5940000000000001</v>
      </c>
      <c r="E344" s="51">
        <v>1599870.72</v>
      </c>
      <c r="GV344"/>
      <c r="HC344" s="49">
        <v>44964</v>
      </c>
      <c r="HD344" s="21" t="s">
        <v>1637</v>
      </c>
      <c r="HE344" s="140">
        <f>[1]!i_dq_close(HE$2,HC344)</f>
        <v>4465.3935000000001</v>
      </c>
      <c r="HF344">
        <v>5.5110000000000001</v>
      </c>
      <c r="HI344" s="49">
        <v>44931</v>
      </c>
      <c r="HJ344" s="141" t="s">
        <v>1628</v>
      </c>
      <c r="HK344" s="140">
        <f>[1]!i_dq_close(HK$2,HI344)</f>
        <v>21052.17</v>
      </c>
      <c r="HL344">
        <v>1.0580000000000001</v>
      </c>
      <c r="HO344" s="49">
        <v>44880</v>
      </c>
      <c r="HP344" s="67" t="s">
        <v>1636</v>
      </c>
      <c r="HQ344" s="140">
        <f>[1]!i_dq_close(HQ$2,HO344)</f>
        <v>4264.8360000000002</v>
      </c>
      <c r="HR344">
        <v>1.3391999999999999</v>
      </c>
      <c r="HS344" s="33"/>
      <c r="HU344" s="49"/>
      <c r="HV344" s="67"/>
      <c r="HW344" s="140"/>
      <c r="HY344" s="33"/>
      <c r="IA344" s="49"/>
      <c r="IB344" s="67"/>
      <c r="IC344" s="140"/>
      <c r="IE344" s="33"/>
      <c r="IG344" s="49"/>
      <c r="IH344" s="67"/>
      <c r="II344" s="140"/>
      <c r="IK344" s="33"/>
      <c r="IM344" s="49"/>
      <c r="IN344" s="67"/>
      <c r="IO344" s="140"/>
      <c r="IQ344" s="33"/>
      <c r="IS344" s="49"/>
      <c r="IT344" s="67"/>
      <c r="IU344" s="140"/>
      <c r="IW344" s="33"/>
      <c r="IY344" s="49"/>
      <c r="IZ344" s="67"/>
      <c r="JA344" s="140"/>
      <c r="JC344" s="33"/>
      <c r="JE344" s="49"/>
      <c r="JF344" s="67"/>
      <c r="JG344" s="140"/>
      <c r="JI344" s="33"/>
    </row>
    <row r="345" spans="1:269">
      <c r="A345" s="267">
        <v>44371</v>
      </c>
      <c r="B345" s="147" t="s">
        <v>354</v>
      </c>
      <c r="C345" s="262">
        <f>[1]!i_dq_close(C$2,A345)</f>
        <v>5409.6729999999998</v>
      </c>
      <c r="D345" s="74">
        <v>1.597</v>
      </c>
      <c r="E345" s="51">
        <v>1599870.72</v>
      </c>
      <c r="GV345"/>
      <c r="HC345" s="49">
        <v>44965</v>
      </c>
      <c r="HD345" s="21" t="s">
        <v>1637</v>
      </c>
      <c r="HE345" s="140">
        <f>[1]!i_dq_close(HE$2,HC345)</f>
        <v>4441.8236999999999</v>
      </c>
      <c r="HF345">
        <v>5.49</v>
      </c>
      <c r="HI345" s="49">
        <v>44932</v>
      </c>
      <c r="HJ345" s="141" t="s">
        <v>1628</v>
      </c>
      <c r="HK345" s="140">
        <f>[1]!i_dq_close(HK$2,HI345)</f>
        <v>20991.64</v>
      </c>
      <c r="HL345">
        <v>1.07</v>
      </c>
      <c r="HO345" s="49">
        <v>44881</v>
      </c>
      <c r="HP345" s="67" t="s">
        <v>1636</v>
      </c>
      <c r="HQ345" s="140">
        <f>[1]!i_dq_close(HQ$2,HO345)</f>
        <v>4233.2835999999998</v>
      </c>
      <c r="HR345">
        <v>1.3314999999999999</v>
      </c>
      <c r="HS345" s="33"/>
      <c r="HU345" s="49"/>
      <c r="HV345" s="67"/>
      <c r="HW345" s="140"/>
      <c r="HY345" s="33"/>
      <c r="IA345" s="49"/>
      <c r="IB345" s="67"/>
      <c r="IC345" s="140"/>
      <c r="IE345" s="33"/>
      <c r="IG345" s="49"/>
      <c r="IH345" s="67"/>
      <c r="II345" s="140"/>
      <c r="IK345" s="33"/>
      <c r="IM345" s="49"/>
      <c r="IN345" s="67"/>
      <c r="IO345" s="140"/>
      <c r="IQ345" s="33"/>
      <c r="IS345" s="49"/>
      <c r="IT345" s="67"/>
      <c r="IU345" s="140"/>
      <c r="IW345" s="33"/>
      <c r="IY345" s="49"/>
      <c r="IZ345" s="67"/>
      <c r="JA345" s="140"/>
      <c r="JC345" s="33"/>
      <c r="JE345" s="49"/>
      <c r="JF345" s="67"/>
      <c r="JG345" s="140"/>
      <c r="JI345" s="33"/>
    </row>
    <row r="346" spans="1:269">
      <c r="A346" s="267">
        <v>44372</v>
      </c>
      <c r="B346" s="147" t="s">
        <v>354</v>
      </c>
      <c r="C346" s="262">
        <f>[1]!i_dq_close(C$2,A346)</f>
        <v>5488.5834000000004</v>
      </c>
      <c r="D346" s="74">
        <v>1.609</v>
      </c>
      <c r="E346" s="51">
        <v>1599870.72</v>
      </c>
      <c r="GV346"/>
      <c r="HC346" s="49">
        <v>44966</v>
      </c>
      <c r="HD346" s="21" t="s">
        <v>1637</v>
      </c>
      <c r="HE346" s="140">
        <f>[1]!i_dq_close(HE$2,HC346)</f>
        <v>4501.8388000000004</v>
      </c>
      <c r="HF346">
        <v>5.569</v>
      </c>
      <c r="HI346" s="49">
        <v>44935</v>
      </c>
      <c r="HJ346" s="141" t="s">
        <v>1628</v>
      </c>
      <c r="HK346" s="140">
        <f>[1]!i_dq_close(HK$2,HI346)</f>
        <v>21388.34</v>
      </c>
      <c r="HL346">
        <v>1.0609999999999999</v>
      </c>
      <c r="HO346" s="49">
        <v>44882</v>
      </c>
      <c r="HP346" s="67" t="s">
        <v>1636</v>
      </c>
      <c r="HQ346" s="140">
        <f>[1]!i_dq_close(HQ$2,HO346)</f>
        <v>4222.8145000000004</v>
      </c>
      <c r="HR346">
        <v>1.34</v>
      </c>
      <c r="HS346" s="33"/>
      <c r="HU346" s="49"/>
      <c r="HV346" s="67"/>
      <c r="HW346" s="140"/>
      <c r="HY346" s="33"/>
      <c r="IA346" s="49"/>
      <c r="IB346" s="67"/>
      <c r="IC346" s="140"/>
      <c r="IE346" s="33"/>
      <c r="IG346" s="49"/>
      <c r="IH346" s="67"/>
      <c r="II346" s="140"/>
      <c r="IK346" s="33"/>
      <c r="IM346" s="49"/>
      <c r="IN346" s="67"/>
      <c r="IO346" s="140"/>
      <c r="IQ346" s="33"/>
      <c r="IS346" s="49"/>
      <c r="IT346" s="67"/>
      <c r="IU346" s="140"/>
      <c r="IW346" s="33"/>
      <c r="IY346" s="49"/>
      <c r="IZ346" s="67"/>
      <c r="JA346" s="140"/>
      <c r="JC346" s="33"/>
      <c r="JE346" s="49"/>
      <c r="JF346" s="67"/>
      <c r="JG346" s="140"/>
      <c r="JI346" s="33"/>
    </row>
    <row r="347" spans="1:269">
      <c r="A347" s="267">
        <v>44375</v>
      </c>
      <c r="B347" s="147" t="s">
        <v>354</v>
      </c>
      <c r="C347" s="262">
        <f>[1]!i_dq_close(C$2,A347)</f>
        <v>5500.8936000000003</v>
      </c>
      <c r="D347" s="74">
        <v>1.6120000000000001</v>
      </c>
      <c r="E347" s="51">
        <v>1599870.72</v>
      </c>
      <c r="GV347"/>
      <c r="HI347" s="49">
        <v>44936</v>
      </c>
      <c r="HJ347" s="141" t="s">
        <v>1628</v>
      </c>
      <c r="HK347" s="140">
        <f>[1]!i_dq_close(HK$2,HI347)</f>
        <v>21331.46</v>
      </c>
      <c r="HL347">
        <v>1.054</v>
      </c>
      <c r="HO347" s="49">
        <v>44883</v>
      </c>
      <c r="HP347" s="67" t="s">
        <v>1636</v>
      </c>
      <c r="HQ347" s="140">
        <f>[1]!i_dq_close(HQ$2,HO347)</f>
        <v>4204.3148000000001</v>
      </c>
      <c r="HR347">
        <v>1.3339000000000001</v>
      </c>
    </row>
    <row r="348" spans="1:269">
      <c r="A348" s="267">
        <v>44376</v>
      </c>
      <c r="B348" s="147" t="s">
        <v>354</v>
      </c>
      <c r="C348" s="262">
        <f>[1]!i_dq_close(C$2,A348)</f>
        <v>5439.7266</v>
      </c>
      <c r="D348" s="74">
        <v>1.605</v>
      </c>
      <c r="E348" s="51">
        <v>1599870.72</v>
      </c>
      <c r="GV348"/>
      <c r="HI348" s="49">
        <v>44937</v>
      </c>
      <c r="HJ348" s="141" t="s">
        <v>1628</v>
      </c>
      <c r="HK348" s="140">
        <f>[1]!i_dq_close(HK$2,HI348)</f>
        <v>21436.05</v>
      </c>
      <c r="HL348">
        <v>1.0569999999999999</v>
      </c>
      <c r="HO348" s="49">
        <v>44886</v>
      </c>
      <c r="HP348" s="67" t="s">
        <v>1636</v>
      </c>
      <c r="HQ348" s="140">
        <f>[1]!i_dq_close(HQ$2,HO348)</f>
        <v>4177.4961999999996</v>
      </c>
      <c r="HR348">
        <v>1.3367</v>
      </c>
    </row>
    <row r="349" spans="1:269">
      <c r="A349" s="267">
        <v>44377</v>
      </c>
      <c r="B349" s="147" t="s">
        <v>354</v>
      </c>
      <c r="C349" s="262">
        <f>[1]!i_dq_close(C$2,A349)</f>
        <v>5474.6706999999997</v>
      </c>
      <c r="D349" s="74">
        <v>1.613</v>
      </c>
      <c r="E349" s="51">
        <v>1599870.72</v>
      </c>
      <c r="GV349"/>
      <c r="HI349" s="49">
        <v>44938</v>
      </c>
      <c r="HJ349" s="141" t="s">
        <v>1628</v>
      </c>
      <c r="HK349" s="140">
        <f>[1]!i_dq_close(HK$2,HI349)</f>
        <v>21514.1</v>
      </c>
      <c r="HL349">
        <v>1.052</v>
      </c>
      <c r="HO349" s="49">
        <v>44887</v>
      </c>
      <c r="HP349" s="67" t="s">
        <v>1636</v>
      </c>
      <c r="HQ349" s="140">
        <f>[1]!i_dq_close(HQ$2,HO349)</f>
        <v>4166.4138000000003</v>
      </c>
      <c r="HR349">
        <v>1.3313999999999999</v>
      </c>
    </row>
    <row r="350" spans="1:269">
      <c r="A350" s="267">
        <v>44378</v>
      </c>
      <c r="B350" s="147" t="s">
        <v>355</v>
      </c>
      <c r="C350" s="262">
        <f>[1]!i_dq_close(C$2,A350)</f>
        <v>5462.8719000000001</v>
      </c>
      <c r="D350" s="74">
        <v>1.6120000000000001</v>
      </c>
      <c r="E350" s="51">
        <v>1599870.72</v>
      </c>
      <c r="GV350"/>
      <c r="HI350" s="49">
        <v>44939</v>
      </c>
      <c r="HJ350" s="141" t="s">
        <v>1628</v>
      </c>
      <c r="HK350" s="140">
        <f>[1]!i_dq_close(HK$2,HI350)</f>
        <v>21738.66</v>
      </c>
      <c r="HL350">
        <v>1.06</v>
      </c>
      <c r="HO350" s="49">
        <v>44888</v>
      </c>
      <c r="HP350" s="67" t="s">
        <v>1636</v>
      </c>
      <c r="HQ350" s="140">
        <f>[1]!i_dq_close(HQ$2,HO350)</f>
        <v>4167.8986999999997</v>
      </c>
      <c r="HR350">
        <v>1.3402000000000001</v>
      </c>
    </row>
    <row r="351" spans="1:269">
      <c r="A351" s="267">
        <v>44379</v>
      </c>
      <c r="B351" s="147" t="s">
        <v>355</v>
      </c>
      <c r="C351" s="262">
        <f>[1]!i_dq_close(C$2,A351)</f>
        <v>5331.3534</v>
      </c>
      <c r="D351" s="74">
        <v>1.597</v>
      </c>
      <c r="E351" s="51">
        <v>1599870.72</v>
      </c>
      <c r="GV351"/>
      <c r="HI351" s="49">
        <v>44942</v>
      </c>
      <c r="HJ351" s="141" t="s">
        <v>1628</v>
      </c>
      <c r="HK351" s="140">
        <f>[1]!i_dq_close(HK$2,HI351)</f>
        <v>21746.720000000001</v>
      </c>
      <c r="HL351">
        <v>1.0549999999999999</v>
      </c>
      <c r="HO351" s="49">
        <v>44889</v>
      </c>
      <c r="HP351" s="67" t="s">
        <v>1636</v>
      </c>
      <c r="HQ351" s="140">
        <f>[1]!i_dq_close(HQ$2,HO351)</f>
        <v>4155.0478999999996</v>
      </c>
      <c r="HR351">
        <v>1.3447</v>
      </c>
    </row>
    <row r="352" spans="1:269">
      <c r="A352" s="267">
        <v>44382</v>
      </c>
      <c r="B352" s="147" t="s">
        <v>355</v>
      </c>
      <c r="C352" s="262">
        <f>[1]!i_dq_close(C$2,A352)</f>
        <v>5344.6432000000004</v>
      </c>
      <c r="D352" s="74">
        <v>1.6120000000000001</v>
      </c>
      <c r="E352" s="51">
        <v>1599870.72</v>
      </c>
      <c r="GV352"/>
      <c r="HI352" s="49">
        <v>44943</v>
      </c>
      <c r="HJ352" s="141" t="s">
        <v>1628</v>
      </c>
      <c r="HK352" s="140">
        <f>[1]!i_dq_close(HK$2,HI352)</f>
        <v>21577.64</v>
      </c>
      <c r="HL352">
        <v>1.0429999999999999</v>
      </c>
      <c r="HO352" s="49">
        <v>44890</v>
      </c>
      <c r="HP352" s="67" t="s">
        <v>1636</v>
      </c>
      <c r="HQ352" s="140">
        <f>[1]!i_dq_close(HQ$2,HO352)</f>
        <v>4164.7946000000002</v>
      </c>
      <c r="HR352">
        <v>1.3283</v>
      </c>
    </row>
    <row r="353" spans="1:226">
      <c r="A353" s="267">
        <v>44383</v>
      </c>
      <c r="B353" s="147" t="s">
        <v>355</v>
      </c>
      <c r="C353" s="262">
        <f>[1]!i_dq_close(C$2,A353)</f>
        <v>5342.1821</v>
      </c>
      <c r="D353" s="74">
        <v>1.611</v>
      </c>
      <c r="E353" s="51">
        <v>1599870.72</v>
      </c>
      <c r="GV353"/>
      <c r="HI353" s="49">
        <v>44944</v>
      </c>
      <c r="HJ353" s="141" t="s">
        <v>1628</v>
      </c>
      <c r="HK353" s="140">
        <f>[1]!i_dq_close(HK$2,HI353)</f>
        <v>21678</v>
      </c>
      <c r="HL353">
        <v>1.0429999999999999</v>
      </c>
      <c r="HO353" s="49">
        <v>44893</v>
      </c>
      <c r="HP353" s="67" t="s">
        <v>1636</v>
      </c>
      <c r="HQ353" s="140">
        <f>[1]!i_dq_close(HQ$2,HO353)</f>
        <v>4124.2883000000002</v>
      </c>
      <c r="HR353">
        <v>1.3177000000000001</v>
      </c>
    </row>
    <row r="354" spans="1:226">
      <c r="A354" s="267">
        <v>44384</v>
      </c>
      <c r="B354" s="147" t="s">
        <v>355</v>
      </c>
      <c r="C354" s="262">
        <f>[1]!i_dq_close(C$2,A354)</f>
        <v>5398.7132000000001</v>
      </c>
      <c r="D354" s="74">
        <v>1.625</v>
      </c>
      <c r="E354" s="51">
        <v>1599870.72</v>
      </c>
      <c r="GV354"/>
      <c r="HI354" s="49">
        <v>44945</v>
      </c>
      <c r="HJ354" s="141" t="s">
        <v>1628</v>
      </c>
      <c r="HK354" s="140">
        <f>[1]!i_dq_close(HK$2,HI354)</f>
        <v>21650.98</v>
      </c>
      <c r="HL354">
        <v>1.0549999999999999</v>
      </c>
      <c r="HO354" s="49">
        <v>44894</v>
      </c>
      <c r="HP354" s="67" t="s">
        <v>1636</v>
      </c>
      <c r="HQ354" s="140">
        <f>[1]!i_dq_close(HQ$2,HO354)</f>
        <v>4237.5962</v>
      </c>
      <c r="HR354">
        <v>1.3203</v>
      </c>
    </row>
    <row r="355" spans="1:226">
      <c r="A355" s="267">
        <v>44385</v>
      </c>
      <c r="B355" s="147" t="s">
        <v>355</v>
      </c>
      <c r="C355" s="262">
        <f>[1]!i_dq_close(C$2,A355)</f>
        <v>5353.3942999999999</v>
      </c>
      <c r="D355" s="74">
        <v>1.6240000000000001</v>
      </c>
      <c r="E355" s="51">
        <v>1599870.72</v>
      </c>
      <c r="GV355"/>
      <c r="HI355" s="49">
        <v>44946</v>
      </c>
      <c r="HJ355" s="141" t="s">
        <v>1628</v>
      </c>
      <c r="HK355" s="140">
        <f>[1]!i_dq_close(HK$2,HI355)</f>
        <v>22044.65</v>
      </c>
      <c r="HL355">
        <v>1.071</v>
      </c>
      <c r="HO355" s="49">
        <v>44895</v>
      </c>
      <c r="HP355" s="67" t="s">
        <v>1636</v>
      </c>
      <c r="HQ355" s="140">
        <f>[1]!i_dq_close(HQ$2,HO355)</f>
        <v>4239.9952000000003</v>
      </c>
      <c r="HR355">
        <v>1.3165</v>
      </c>
    </row>
    <row r="356" spans="1:226">
      <c r="A356" s="267">
        <v>44386</v>
      </c>
      <c r="B356" s="147" t="s">
        <v>355</v>
      </c>
      <c r="C356" s="262">
        <f>[1]!i_dq_close(C$2,A356)</f>
        <v>5348.0736999999999</v>
      </c>
      <c r="D356" s="74">
        <v>1.627</v>
      </c>
      <c r="E356" s="51">
        <v>1599870.72</v>
      </c>
      <c r="GV356"/>
      <c r="HI356" s="49">
        <v>44956</v>
      </c>
      <c r="HJ356" s="141" t="s">
        <v>1628</v>
      </c>
      <c r="HK356" s="140">
        <f>[1]!i_dq_close(HK$2,HI356)</f>
        <v>22069.73</v>
      </c>
      <c r="HL356">
        <v>1.0649999999999999</v>
      </c>
      <c r="HO356" s="49">
        <v>44896</v>
      </c>
      <c r="HP356" s="67" t="s">
        <v>360</v>
      </c>
      <c r="HQ356" s="140">
        <f>[1]!i_dq_close(HQ$2,HO356)</f>
        <v>4279.3801999999996</v>
      </c>
      <c r="HR356">
        <v>1.3363</v>
      </c>
    </row>
    <row r="357" spans="1:226">
      <c r="A357" s="267">
        <v>44389</v>
      </c>
      <c r="B357" s="147" t="s">
        <v>355</v>
      </c>
      <c r="C357" s="262">
        <f>[1]!i_dq_close(C$2,A357)</f>
        <v>5417.4973</v>
      </c>
      <c r="D357" s="74">
        <v>1.6379999999999999</v>
      </c>
      <c r="E357" s="51">
        <v>1599870.72</v>
      </c>
      <c r="GV357"/>
      <c r="HI357" s="49">
        <v>44957</v>
      </c>
      <c r="HJ357" s="141" t="s">
        <v>1628</v>
      </c>
      <c r="HK357" s="140">
        <f>[1]!i_dq_close(HK$2,HI357)</f>
        <v>21842.33</v>
      </c>
      <c r="HL357">
        <v>1.0680000000000001</v>
      </c>
      <c r="HO357" s="49">
        <v>44897</v>
      </c>
      <c r="HP357" s="67" t="s">
        <v>1627</v>
      </c>
      <c r="HQ357" s="140">
        <f>[1]!i_dq_close(HQ$2,HO357)</f>
        <v>4256.7224999999999</v>
      </c>
      <c r="HR357">
        <v>1.3372999999999999</v>
      </c>
    </row>
    <row r="358" spans="1:226">
      <c r="A358" s="267">
        <v>44390</v>
      </c>
      <c r="B358" s="147" t="s">
        <v>355</v>
      </c>
      <c r="C358" s="262">
        <f>[1]!i_dq_close(C$2,A358)</f>
        <v>5435.4447</v>
      </c>
      <c r="D358" s="74">
        <v>1.6419999999999999</v>
      </c>
      <c r="E358" s="51">
        <v>1599870.72</v>
      </c>
      <c r="GV358"/>
      <c r="HI358" s="49">
        <v>44958</v>
      </c>
      <c r="HJ358" s="141" t="s">
        <v>371</v>
      </c>
      <c r="HK358" s="140">
        <f>[1]!i_dq_close(HK$2,HI358)</f>
        <v>22072.18</v>
      </c>
      <c r="HL358">
        <v>1.091</v>
      </c>
      <c r="HO358" s="49">
        <v>44900</v>
      </c>
      <c r="HP358" s="67" t="s">
        <v>1627</v>
      </c>
      <c r="HQ358" s="140">
        <f>[1]!i_dq_close(HQ$2,HO358)</f>
        <v>4327.0653000000002</v>
      </c>
      <c r="HR358">
        <v>1.3341000000000001</v>
      </c>
    </row>
    <row r="359" spans="1:226">
      <c r="A359" s="267">
        <v>44391</v>
      </c>
      <c r="B359" s="147" t="s">
        <v>355</v>
      </c>
      <c r="C359" s="262">
        <f>[1]!i_dq_close(C$2,A359)</f>
        <v>5376.0753000000004</v>
      </c>
      <c r="D359" s="74">
        <v>1.6279999999999999</v>
      </c>
      <c r="E359" s="51">
        <v>1599870.72</v>
      </c>
      <c r="GV359"/>
      <c r="HI359" s="49">
        <v>44959</v>
      </c>
      <c r="HJ359" s="141" t="s">
        <v>371</v>
      </c>
      <c r="HK359" s="140">
        <f>[1]!i_dq_close(HK$2,HI359)</f>
        <v>21958.36</v>
      </c>
      <c r="HL359">
        <v>1.069</v>
      </c>
      <c r="HO359" s="49">
        <v>44901</v>
      </c>
      <c r="HP359" s="67" t="s">
        <v>1627</v>
      </c>
      <c r="HQ359" s="140">
        <f>[1]!i_dq_close(HQ$2,HO359)</f>
        <v>4343.7743</v>
      </c>
      <c r="HR359">
        <v>1.3346</v>
      </c>
    </row>
    <row r="360" spans="1:226">
      <c r="A360" s="267">
        <v>44392</v>
      </c>
      <c r="B360" s="147" t="s">
        <v>355</v>
      </c>
      <c r="C360" s="262">
        <f>[1]!i_dq_close(C$2,A360)</f>
        <v>5437.7929999999997</v>
      </c>
      <c r="D360" s="74">
        <v>1.6419999999999999</v>
      </c>
      <c r="E360" s="51">
        <v>1599870.72</v>
      </c>
      <c r="GV360"/>
      <c r="HI360" s="49">
        <v>44960</v>
      </c>
      <c r="HJ360" s="141" t="s">
        <v>1637</v>
      </c>
      <c r="HK360" s="140">
        <f>[1]!i_dq_close(HK$2,HI360)</f>
        <v>21660.47</v>
      </c>
      <c r="HL360">
        <v>1.0489999999999999</v>
      </c>
      <c r="HO360" s="49">
        <v>44902</v>
      </c>
      <c r="HP360" s="67" t="s">
        <v>1627</v>
      </c>
      <c r="HQ360" s="140">
        <f>[1]!i_dq_close(HQ$2,HO360)</f>
        <v>4334.5227000000004</v>
      </c>
      <c r="HR360">
        <v>1.3240000000000001</v>
      </c>
    </row>
    <row r="361" spans="1:226">
      <c r="A361" s="267">
        <v>44393</v>
      </c>
      <c r="B361" s="147" t="s">
        <v>355</v>
      </c>
      <c r="C361" s="262">
        <f>[1]!i_dq_close(C$2,A361)</f>
        <v>5390.3207000000002</v>
      </c>
      <c r="D361" s="74">
        <v>1.6279999999999999</v>
      </c>
      <c r="E361" s="51">
        <v>1599870.72</v>
      </c>
      <c r="GV361"/>
      <c r="HI361" s="49">
        <v>44963</v>
      </c>
      <c r="HJ361" s="141" t="s">
        <v>1637</v>
      </c>
      <c r="HK361" s="140">
        <f>[1]!i_dq_close(HK$2,HI361)</f>
        <v>21222.16</v>
      </c>
      <c r="HL361">
        <v>1.04</v>
      </c>
      <c r="HO361" s="49">
        <v>44903</v>
      </c>
      <c r="HP361" s="67" t="s">
        <v>1627</v>
      </c>
      <c r="HQ361" s="140">
        <f>[1]!i_dq_close(HQ$2,HO361)</f>
        <v>4331.9718999999996</v>
      </c>
      <c r="HR361">
        <v>1.3217000000000001</v>
      </c>
    </row>
    <row r="362" spans="1:226">
      <c r="A362" s="267">
        <v>44396</v>
      </c>
      <c r="B362" s="147" t="s">
        <v>355</v>
      </c>
      <c r="C362" s="262">
        <f>[1]!i_dq_close(C$2,A362)</f>
        <v>5399.1531000000004</v>
      </c>
      <c r="D362" s="74">
        <v>1.629</v>
      </c>
      <c r="E362" s="51">
        <v>1599870.72</v>
      </c>
      <c r="GV362"/>
      <c r="HI362" s="49">
        <v>44964</v>
      </c>
      <c r="HJ362" s="141" t="s">
        <v>1637</v>
      </c>
      <c r="HK362" s="140">
        <f>[1]!i_dq_close(HK$2,HI362)</f>
        <v>21298.7</v>
      </c>
      <c r="HL362">
        <v>1.05</v>
      </c>
      <c r="HO362" s="49">
        <v>44904</v>
      </c>
      <c r="HP362" s="67" t="s">
        <v>1627</v>
      </c>
      <c r="HQ362" s="140">
        <f>[1]!i_dq_close(HQ$2,HO362)</f>
        <v>4364.9232000000002</v>
      </c>
      <c r="HR362">
        <v>1.3268</v>
      </c>
    </row>
    <row r="363" spans="1:226">
      <c r="A363" s="267">
        <v>44397</v>
      </c>
      <c r="B363" s="147" t="s">
        <v>355</v>
      </c>
      <c r="C363" s="262">
        <f>[1]!i_dq_close(C$2,A363)</f>
        <v>5397.6021000000001</v>
      </c>
      <c r="D363" s="74">
        <v>1.633</v>
      </c>
      <c r="E363" s="51">
        <v>1599870.72</v>
      </c>
      <c r="GV363"/>
      <c r="HI363" s="49">
        <v>44965</v>
      </c>
      <c r="HJ363" s="141" t="s">
        <v>1637</v>
      </c>
      <c r="HK363" s="140">
        <f>[1]!i_dq_close(HK$2,HI363)</f>
        <v>21283.52</v>
      </c>
      <c r="HL363">
        <v>1.042</v>
      </c>
      <c r="HO363" s="49">
        <v>44907</v>
      </c>
      <c r="HP363" s="67" t="s">
        <v>1627</v>
      </c>
      <c r="HQ363" s="140">
        <f>[1]!i_dq_close(HQ$2,HO363)</f>
        <v>4321.8283000000001</v>
      </c>
      <c r="HR363">
        <v>1.3326</v>
      </c>
    </row>
    <row r="364" spans="1:226">
      <c r="A364" s="267">
        <v>44398</v>
      </c>
      <c r="B364" s="147" t="s">
        <v>355</v>
      </c>
      <c r="C364" s="262">
        <f>[1]!i_dq_close(C$2,A364)</f>
        <v>5441.0953</v>
      </c>
      <c r="D364" s="74">
        <v>1.645</v>
      </c>
      <c r="E364" s="51">
        <v>1599870.72</v>
      </c>
      <c r="GV364"/>
      <c r="HI364" s="49">
        <v>44966</v>
      </c>
      <c r="HJ364" s="141" t="s">
        <v>1637</v>
      </c>
      <c r="HK364" s="140">
        <f>[1]!i_dq_close(HK$2,HI364)</f>
        <v>21624.36</v>
      </c>
      <c r="HL364">
        <v>1.0469999999999999</v>
      </c>
      <c r="HO364" s="49">
        <v>44908</v>
      </c>
      <c r="HP364" s="67" t="s">
        <v>1627</v>
      </c>
      <c r="HQ364" s="140">
        <f>[1]!i_dq_close(HQ$2,HO364)</f>
        <v>4309.5028000000002</v>
      </c>
      <c r="HR364">
        <v>1.3263</v>
      </c>
    </row>
    <row r="365" spans="1:226">
      <c r="A365" s="267">
        <v>44399</v>
      </c>
      <c r="B365" s="147" t="s">
        <v>355</v>
      </c>
      <c r="C365" s="262">
        <f>[1]!i_dq_close(C$2,A365)</f>
        <v>5454.9023999999999</v>
      </c>
      <c r="D365" s="74">
        <v>1.6439999999999999</v>
      </c>
      <c r="E365" s="51">
        <v>1599870.72</v>
      </c>
      <c r="GV365"/>
      <c r="HI365" s="49">
        <v>44967</v>
      </c>
      <c r="HJ365" s="141" t="s">
        <v>1637</v>
      </c>
      <c r="HK365" s="140">
        <f>[1]!i_dq_close(HK$2,HI365)</f>
        <v>21190.42</v>
      </c>
      <c r="HL365">
        <v>1.0329999999999999</v>
      </c>
      <c r="HO365" s="49">
        <v>44909</v>
      </c>
      <c r="HP365" s="67" t="s">
        <v>1627</v>
      </c>
      <c r="HQ365" s="140">
        <f>[1]!i_dq_close(HQ$2,HO365)</f>
        <v>4312.3441999999995</v>
      </c>
      <c r="HR365">
        <v>1.3257000000000001</v>
      </c>
    </row>
    <row r="366" spans="1:226">
      <c r="A366" s="267">
        <v>44400</v>
      </c>
      <c r="B366" s="147" t="s">
        <v>355</v>
      </c>
      <c r="C366" s="262">
        <f>[1]!i_dq_close(C$2,A366)</f>
        <v>5396.6720999999998</v>
      </c>
      <c r="D366" s="74">
        <v>1.635</v>
      </c>
      <c r="E366" s="51">
        <v>1599870.72</v>
      </c>
      <c r="GV366"/>
      <c r="HO366" s="49">
        <v>44910</v>
      </c>
      <c r="HP366" s="67" t="s">
        <v>1627</v>
      </c>
      <c r="HQ366" s="140">
        <f>[1]!i_dq_close(HQ$2,HO366)</f>
        <v>4311.0010000000002</v>
      </c>
      <c r="HR366">
        <v>1.3261000000000001</v>
      </c>
    </row>
    <row r="367" spans="1:226">
      <c r="A367" s="267">
        <v>44403</v>
      </c>
      <c r="B367" s="147" t="s">
        <v>355</v>
      </c>
      <c r="C367" s="262">
        <f>[1]!i_dq_close(C$2,A367)</f>
        <v>5242.1026000000002</v>
      </c>
      <c r="D367" s="74">
        <v>1.6220000000000001</v>
      </c>
      <c r="E367" s="51">
        <v>1599870.72</v>
      </c>
      <c r="GV367"/>
      <c r="HO367" s="49">
        <v>44911</v>
      </c>
      <c r="HP367" s="67" t="s">
        <v>1627</v>
      </c>
      <c r="HQ367" s="140">
        <f>[1]!i_dq_close(HQ$2,HO367)</f>
        <v>4307.5222999999996</v>
      </c>
      <c r="HR367">
        <v>1.3158000000000001</v>
      </c>
    </row>
    <row r="368" spans="1:226">
      <c r="A368" s="267">
        <v>44404</v>
      </c>
      <c r="B368" s="147" t="s">
        <v>355</v>
      </c>
      <c r="C368" s="262">
        <f>[1]!i_dq_close(C$2,A368)</f>
        <v>5073.7133000000003</v>
      </c>
      <c r="D368" s="74">
        <v>1.5960000000000001</v>
      </c>
      <c r="E368" s="51">
        <v>1599870.72</v>
      </c>
      <c r="GV368"/>
      <c r="HO368" s="49">
        <v>44914</v>
      </c>
      <c r="HP368" s="67" t="s">
        <v>1627</v>
      </c>
      <c r="HQ368" s="140">
        <f>[1]!i_dq_close(HQ$2,HO368)</f>
        <v>4233.2809999999999</v>
      </c>
      <c r="HR368">
        <v>1.3133999999999999</v>
      </c>
    </row>
    <row r="369" spans="1:226">
      <c r="A369" s="267">
        <v>44405</v>
      </c>
      <c r="B369" s="147" t="s">
        <v>355</v>
      </c>
      <c r="C369" s="262">
        <f>[1]!i_dq_close(C$2,A369)</f>
        <v>5063.7471999999998</v>
      </c>
      <c r="D369" s="74">
        <v>1.5940000000000001</v>
      </c>
      <c r="E369" s="51">
        <v>1599870.72</v>
      </c>
      <c r="GV369"/>
      <c r="HO369" s="49">
        <v>44915</v>
      </c>
      <c r="HP369" s="67" t="s">
        <v>1627</v>
      </c>
      <c r="HQ369" s="140">
        <f>[1]!i_dq_close(HQ$2,HO369)</f>
        <v>4170.6633000000002</v>
      </c>
      <c r="HR369">
        <v>1.3164</v>
      </c>
    </row>
    <row r="370" spans="1:226">
      <c r="A370" s="267">
        <v>44406</v>
      </c>
      <c r="B370" s="147" t="s">
        <v>355</v>
      </c>
      <c r="C370" s="262">
        <f>[1]!i_dq_close(C$2,A370)</f>
        <v>5161.4097000000002</v>
      </c>
      <c r="D370" s="74">
        <v>1.615</v>
      </c>
      <c r="E370" s="51">
        <v>1599870.72</v>
      </c>
      <c r="GV370"/>
      <c r="HO370" s="49">
        <v>44916</v>
      </c>
      <c r="HP370" s="67" t="s">
        <v>1627</v>
      </c>
      <c r="HQ370" s="140">
        <f>[1]!i_dq_close(HQ$2,HO370)</f>
        <v>4166.0241999999998</v>
      </c>
      <c r="HR370">
        <v>1.3160000000000001</v>
      </c>
    </row>
    <row r="371" spans="1:226">
      <c r="A371" s="267">
        <v>44407</v>
      </c>
      <c r="B371" s="147" t="s">
        <v>355</v>
      </c>
      <c r="C371" s="262">
        <f>[1]!i_dq_close(C$2,A371)</f>
        <v>5131.0726000000004</v>
      </c>
      <c r="D371" s="74">
        <v>1.6160000000000001</v>
      </c>
      <c r="E371" s="51">
        <v>1599870.72</v>
      </c>
      <c r="GV371"/>
      <c r="HO371" s="49">
        <v>44917</v>
      </c>
      <c r="HP371" s="67" t="s">
        <v>1627</v>
      </c>
      <c r="HQ371" s="140">
        <f>[1]!i_dq_close(HQ$2,HO371)</f>
        <v>4158.2915000000003</v>
      </c>
      <c r="HR371">
        <v>1.3156000000000001</v>
      </c>
    </row>
    <row r="372" spans="1:226">
      <c r="A372" s="267">
        <v>44410</v>
      </c>
      <c r="B372" s="147" t="s">
        <v>356</v>
      </c>
      <c r="C372" s="262">
        <f>[1]!i_dq_close(C$2,A372)</f>
        <v>5249.6531999999997</v>
      </c>
      <c r="D372" s="74">
        <v>1.631</v>
      </c>
      <c r="E372" s="51">
        <v>1599870.72</v>
      </c>
      <c r="GV372"/>
      <c r="HO372" s="49">
        <v>44918</v>
      </c>
      <c r="HP372" s="67" t="s">
        <v>1627</v>
      </c>
      <c r="HQ372" s="140">
        <f>[1]!i_dq_close(HQ$2,HO372)</f>
        <v>4149.107</v>
      </c>
      <c r="HR372">
        <v>1.3082</v>
      </c>
    </row>
    <row r="373" spans="1:226">
      <c r="A373" s="267">
        <v>44411</v>
      </c>
      <c r="B373" s="147" t="s">
        <v>356</v>
      </c>
      <c r="C373" s="262">
        <f>[1]!i_dq_close(C$2,A373)</f>
        <v>5240.2074000000002</v>
      </c>
      <c r="D373" s="74">
        <v>1.6060000000000001</v>
      </c>
      <c r="E373" s="51">
        <v>1599870.72</v>
      </c>
      <c r="GV373"/>
      <c r="HO373" s="49">
        <v>44921</v>
      </c>
      <c r="HP373" s="67" t="s">
        <v>1627</v>
      </c>
      <c r="HQ373" s="140">
        <f>[1]!i_dq_close(HQ$2,HO373)</f>
        <v>4176.0355</v>
      </c>
      <c r="HR373">
        <v>1.3188</v>
      </c>
    </row>
    <row r="374" spans="1:226">
      <c r="A374" s="267">
        <v>44412</v>
      </c>
      <c r="B374" s="147" t="s">
        <v>356</v>
      </c>
      <c r="C374" s="262">
        <f>[1]!i_dq_close(C$2,A374)</f>
        <v>5297.0262000000002</v>
      </c>
      <c r="D374" s="74">
        <v>1.6319999999999999</v>
      </c>
      <c r="E374" s="51">
        <v>1599870.72</v>
      </c>
      <c r="GV374"/>
      <c r="HO374" s="49">
        <v>44922</v>
      </c>
      <c r="HP374" s="67" t="s">
        <v>1627</v>
      </c>
      <c r="HQ374" s="140">
        <f>[1]!i_dq_close(HQ$2,HO374)</f>
        <v>4219.6733999999997</v>
      </c>
      <c r="HR374">
        <v>1.3293999999999999</v>
      </c>
    </row>
    <row r="375" spans="1:226">
      <c r="A375" s="267">
        <v>44413</v>
      </c>
      <c r="B375" s="147" t="s">
        <v>356</v>
      </c>
      <c r="C375" s="262">
        <f>[1]!i_dq_close(C$2,A375)</f>
        <v>5268.9529000000002</v>
      </c>
      <c r="D375" s="74">
        <v>1.63</v>
      </c>
      <c r="E375" s="51">
        <v>1599870.72</v>
      </c>
      <c r="GV375"/>
      <c r="HO375" s="49">
        <v>44923</v>
      </c>
      <c r="HP375" s="67" t="s">
        <v>1627</v>
      </c>
      <c r="HQ375" s="140">
        <f>[1]!i_dq_close(HQ$2,HO375)</f>
        <v>4201.9503000000004</v>
      </c>
      <c r="HR375">
        <v>1.3278000000000001</v>
      </c>
    </row>
    <row r="376" spans="1:226">
      <c r="A376" s="267">
        <v>44414</v>
      </c>
      <c r="B376" s="147" t="s">
        <v>356</v>
      </c>
      <c r="C376" s="262">
        <f>[1]!i_dq_close(C$2,A376)</f>
        <v>5251.7227000000003</v>
      </c>
      <c r="D376" s="74">
        <v>1.635</v>
      </c>
      <c r="E376" s="51">
        <v>1599870.72</v>
      </c>
      <c r="GV376"/>
      <c r="HO376" s="49">
        <v>44924</v>
      </c>
      <c r="HP376" s="67" t="s">
        <v>1627</v>
      </c>
      <c r="HQ376" s="140">
        <f>[1]!i_dq_close(HQ$2,HO376)</f>
        <v>4189.3071</v>
      </c>
      <c r="HR376">
        <v>1.3298000000000001</v>
      </c>
    </row>
    <row r="377" spans="1:226">
      <c r="A377" s="267">
        <v>44417</v>
      </c>
      <c r="B377" s="147" t="s">
        <v>356</v>
      </c>
      <c r="C377" s="262">
        <f>[1]!i_dq_close(C$2,A377)</f>
        <v>5311.1305000000002</v>
      </c>
      <c r="D377" s="74">
        <v>1.6279999999999999</v>
      </c>
      <c r="E377" s="51">
        <v>1599870.72</v>
      </c>
      <c r="GV377"/>
      <c r="HO377" s="49">
        <v>44925</v>
      </c>
      <c r="HP377" s="67" t="s">
        <v>1627</v>
      </c>
      <c r="HQ377" s="140">
        <f>[1]!i_dq_close(HQ$2,HO377)</f>
        <v>4202.6813000000002</v>
      </c>
      <c r="HR377">
        <v>1.3297000000000001</v>
      </c>
    </row>
    <row r="378" spans="1:226">
      <c r="A378" s="267">
        <v>44418</v>
      </c>
      <c r="B378" s="147" t="s">
        <v>356</v>
      </c>
      <c r="C378" s="262">
        <f>[1]!i_dq_close(C$2,A378)</f>
        <v>5365.1458000000002</v>
      </c>
      <c r="D378" s="74">
        <v>1.627</v>
      </c>
      <c r="E378" s="51">
        <v>1599870.72</v>
      </c>
      <c r="GV378"/>
      <c r="HO378" s="49">
        <v>44929</v>
      </c>
      <c r="HP378" s="67" t="s">
        <v>1628</v>
      </c>
      <c r="HQ378" s="140">
        <f>[1]!i_dq_close(HQ$2,HO378)</f>
        <v>4232.5133999999998</v>
      </c>
      <c r="HR378">
        <v>1.3378000000000001</v>
      </c>
    </row>
    <row r="379" spans="1:226">
      <c r="A379" s="267">
        <v>44419</v>
      </c>
      <c r="B379" s="147" t="s">
        <v>356</v>
      </c>
      <c r="C379" s="262">
        <f>[1]!i_dq_close(C$2,A379)</f>
        <v>5352.2250000000004</v>
      </c>
      <c r="D379" s="74">
        <v>1.629</v>
      </c>
      <c r="E379" s="51">
        <v>1599870.72</v>
      </c>
      <c r="GV379"/>
      <c r="HO379" s="49">
        <v>44930</v>
      </c>
      <c r="HP379" s="67" t="s">
        <v>1628</v>
      </c>
      <c r="HQ379" s="140">
        <f>[1]!i_dq_close(HQ$2,HO379)</f>
        <v>4235.9718999999996</v>
      </c>
      <c r="HR379">
        <v>1.3378000000000001</v>
      </c>
    </row>
    <row r="380" spans="1:226">
      <c r="A380" s="267">
        <v>44420</v>
      </c>
      <c r="B380" s="147" t="s">
        <v>356</v>
      </c>
      <c r="C380" s="262">
        <f>[1]!i_dq_close(C$2,A380)</f>
        <v>5321.9116000000004</v>
      </c>
      <c r="D380" s="74">
        <v>1.631</v>
      </c>
      <c r="E380" s="51">
        <v>1599870.72</v>
      </c>
      <c r="GV380"/>
      <c r="HO380" s="49">
        <v>44931</v>
      </c>
      <c r="HP380" s="67" t="s">
        <v>1628</v>
      </c>
      <c r="HQ380" s="140">
        <f>[1]!i_dq_close(HQ$2,HO380)</f>
        <v>4307.7605999999996</v>
      </c>
      <c r="HR380">
        <v>1.343</v>
      </c>
    </row>
    <row r="381" spans="1:226">
      <c r="A381" s="267">
        <v>44421</v>
      </c>
      <c r="B381" s="147" t="s">
        <v>356</v>
      </c>
      <c r="C381" s="262">
        <f>[1]!i_dq_close(C$2,A381)</f>
        <v>5298.4903000000004</v>
      </c>
      <c r="D381" s="74">
        <v>1.623</v>
      </c>
      <c r="E381" s="51">
        <v>1599870.72</v>
      </c>
      <c r="GV381"/>
      <c r="HO381" s="49">
        <v>44932</v>
      </c>
      <c r="HP381" s="67" t="s">
        <v>1628</v>
      </c>
      <c r="HQ381" s="140">
        <f>[1]!i_dq_close(HQ$2,HO381)</f>
        <v>4318.1531000000004</v>
      </c>
      <c r="HR381">
        <v>1.3379000000000001</v>
      </c>
    </row>
    <row r="382" spans="1:226">
      <c r="A382" s="138">
        <v>44424</v>
      </c>
      <c r="B382" s="147" t="s">
        <v>356</v>
      </c>
      <c r="C382" s="262">
        <f>[1]!i_dq_close(C$2,A382)</f>
        <v>5287.9646000000002</v>
      </c>
      <c r="D382" s="74">
        <v>1.613</v>
      </c>
      <c r="E382" s="51">
        <v>1599870.72</v>
      </c>
      <c r="GV382"/>
      <c r="HO382" s="49">
        <v>44935</v>
      </c>
      <c r="HP382" s="67" t="s">
        <v>1628</v>
      </c>
      <c r="HQ382" s="140">
        <f>[1]!i_dq_close(HQ$2,HO382)</f>
        <v>4349.1992</v>
      </c>
      <c r="HR382">
        <v>1.339</v>
      </c>
    </row>
    <row r="383" spans="1:226">
      <c r="A383" s="138">
        <v>44425</v>
      </c>
      <c r="B383" s="147" t="s">
        <v>356</v>
      </c>
      <c r="C383" s="262">
        <f>[1]!i_dq_close(C$2,A383)</f>
        <v>5175.2088000000003</v>
      </c>
      <c r="D383" s="74">
        <v>1.6</v>
      </c>
      <c r="E383" s="51">
        <v>1599870.72</v>
      </c>
      <c r="R383" s="143"/>
      <c r="GV383"/>
      <c r="HO383" s="49">
        <v>44936</v>
      </c>
      <c r="HP383" s="67" t="s">
        <v>1628</v>
      </c>
      <c r="HQ383" s="140">
        <f>[1]!i_dq_close(HQ$2,HO383)</f>
        <v>4354.2322999999997</v>
      </c>
      <c r="HR383">
        <v>1.3429</v>
      </c>
    </row>
    <row r="384" spans="1:226">
      <c r="A384" s="138">
        <v>44426</v>
      </c>
      <c r="B384" s="147" t="s">
        <v>356</v>
      </c>
      <c r="C384" s="262">
        <f>[1]!i_dq_close(C$2,A384)</f>
        <v>5229.8486999999996</v>
      </c>
      <c r="D384" s="74">
        <v>1.5960000000000001</v>
      </c>
      <c r="E384" s="51">
        <v>1599870.72</v>
      </c>
      <c r="R384" s="143"/>
      <c r="GV384"/>
      <c r="HO384" s="49">
        <v>44937</v>
      </c>
      <c r="HP384" s="67" t="s">
        <v>1628</v>
      </c>
      <c r="HQ384" s="140">
        <f>[1]!i_dq_close(HQ$2,HO384)</f>
        <v>4341.9845999999998</v>
      </c>
      <c r="HR384">
        <v>1.3385</v>
      </c>
    </row>
    <row r="385" spans="1:226">
      <c r="A385" s="138">
        <v>44427</v>
      </c>
      <c r="B385" s="147" t="s">
        <v>356</v>
      </c>
      <c r="C385" s="262">
        <f>[1]!i_dq_close(C$2,A385)</f>
        <v>5204.7896000000001</v>
      </c>
      <c r="D385" s="74">
        <v>1.6040000000000001</v>
      </c>
      <c r="E385" s="51">
        <v>1599870.72</v>
      </c>
      <c r="R385" s="143"/>
      <c r="GV385"/>
      <c r="HO385" s="49">
        <v>44938</v>
      </c>
      <c r="HP385" s="67" t="s">
        <v>1628</v>
      </c>
      <c r="HQ385" s="140">
        <f>[1]!i_dq_close(HQ$2,HO385)</f>
        <v>4348.5348999999997</v>
      </c>
      <c r="HR385">
        <v>1.3359000000000001</v>
      </c>
    </row>
    <row r="386" spans="1:226">
      <c r="A386" s="138">
        <v>44428</v>
      </c>
      <c r="B386" s="147" t="s">
        <v>356</v>
      </c>
      <c r="C386" s="262">
        <f>[1]!i_dq_close(C$2,A386)</f>
        <v>5124.3069999999998</v>
      </c>
      <c r="D386" s="74">
        <v>1.5960000000000001</v>
      </c>
      <c r="E386" s="51">
        <v>1599870.72</v>
      </c>
      <c r="R386" s="143"/>
      <c r="GV386"/>
      <c r="HO386" s="49">
        <v>44939</v>
      </c>
      <c r="HP386" s="67" t="s">
        <v>1628</v>
      </c>
      <c r="HQ386" s="140">
        <f>[1]!i_dq_close(HQ$2,HO386)</f>
        <v>4402.0011999999997</v>
      </c>
      <c r="HR386">
        <v>1.3338000000000001</v>
      </c>
    </row>
    <row r="387" spans="1:226">
      <c r="A387" s="138">
        <v>44431</v>
      </c>
      <c r="B387" s="147" t="s">
        <v>356</v>
      </c>
      <c r="C387" s="262">
        <f>[1]!i_dq_close(C$2,A387)</f>
        <v>5197.2901000000002</v>
      </c>
      <c r="D387" s="74">
        <v>1.607</v>
      </c>
      <c r="E387" s="51">
        <v>1599870.72</v>
      </c>
      <c r="R387" s="143"/>
      <c r="GV387"/>
      <c r="HO387" s="49">
        <v>44942</v>
      </c>
      <c r="HP387" s="67" t="s">
        <v>1628</v>
      </c>
      <c r="HQ387" s="140">
        <f>[1]!i_dq_close(HQ$2,HO387)</f>
        <v>4465.9520000000002</v>
      </c>
      <c r="HR387">
        <v>1.3374999999999999</v>
      </c>
    </row>
    <row r="388" spans="1:226">
      <c r="A388" s="138">
        <v>44432</v>
      </c>
      <c r="B388" s="147" t="s">
        <v>356</v>
      </c>
      <c r="C388" s="262">
        <f>[1]!i_dq_close(C$2,A388)</f>
        <v>5251.9220999999998</v>
      </c>
      <c r="D388" s="74">
        <v>1.62</v>
      </c>
      <c r="E388" s="51">
        <v>1599870.72</v>
      </c>
      <c r="R388" s="143"/>
      <c r="GV388"/>
      <c r="HO388" s="49">
        <v>44943</v>
      </c>
      <c r="HP388" s="67" t="s">
        <v>1628</v>
      </c>
      <c r="HQ388" s="140">
        <f>[1]!i_dq_close(HQ$2,HO388)</f>
        <v>4466.5456000000004</v>
      </c>
      <c r="HR388">
        <v>1.3431999999999999</v>
      </c>
    </row>
    <row r="389" spans="1:226">
      <c r="A389" s="138">
        <v>44433</v>
      </c>
      <c r="B389" s="147" t="s">
        <v>356</v>
      </c>
      <c r="C389" s="262">
        <f>[1]!i_dq_close(C$2,A389)</f>
        <v>5271.0337</v>
      </c>
      <c r="D389" s="74">
        <v>1.627</v>
      </c>
      <c r="E389" s="51">
        <v>1599870.72</v>
      </c>
      <c r="R389" s="143"/>
      <c r="GV389"/>
      <c r="HO389" s="49">
        <v>44944</v>
      </c>
      <c r="HP389" s="67" t="s">
        <v>1628</v>
      </c>
      <c r="HQ389" s="140">
        <f>[1]!i_dq_close(HQ$2,HO389)</f>
        <v>4464.3689999999997</v>
      </c>
      <c r="HR389">
        <v>1.3458000000000001</v>
      </c>
    </row>
    <row r="390" spans="1:226">
      <c r="A390" s="138">
        <v>44434</v>
      </c>
      <c r="B390" s="147" t="s">
        <v>356</v>
      </c>
      <c r="C390" s="262">
        <f>[1]!i_dq_close(C$2,A390)</f>
        <v>5186.2942000000003</v>
      </c>
      <c r="D390" s="74">
        <v>1.613</v>
      </c>
      <c r="E390" s="51">
        <v>1599870.72</v>
      </c>
      <c r="R390" s="143"/>
      <c r="GV390"/>
      <c r="HO390" s="49">
        <v>44945</v>
      </c>
      <c r="HP390" s="67" t="s">
        <v>1628</v>
      </c>
      <c r="HQ390" s="140">
        <f>[1]!i_dq_close(HQ$2,HO390)</f>
        <v>4494.8031000000001</v>
      </c>
      <c r="HR390">
        <v>1.3604000000000001</v>
      </c>
    </row>
    <row r="391" spans="1:226">
      <c r="A391" s="138">
        <v>44435</v>
      </c>
      <c r="B391" s="147" t="s">
        <v>356</v>
      </c>
      <c r="C391" s="262">
        <f>[1]!i_dq_close(C$2,A391)</f>
        <v>5217.99</v>
      </c>
      <c r="D391" s="74">
        <v>1.6279999999999999</v>
      </c>
      <c r="E391" s="51">
        <v>1599870.72</v>
      </c>
      <c r="R391" s="143"/>
      <c r="GV391"/>
      <c r="HO391" s="49">
        <v>44946</v>
      </c>
      <c r="HP391" s="67" t="s">
        <v>1628</v>
      </c>
      <c r="HQ391" s="140">
        <f>[1]!i_dq_close(HQ$2,HO391)</f>
        <v>4524.0456999999997</v>
      </c>
      <c r="HR391">
        <v>1.3492999999999999</v>
      </c>
    </row>
    <row r="392" spans="1:226">
      <c r="A392" s="138">
        <v>44438</v>
      </c>
      <c r="B392" s="147" t="s">
        <v>356</v>
      </c>
      <c r="C392" s="262">
        <f>[1]!i_dq_close(C$2,A392)</f>
        <v>5215.1632</v>
      </c>
      <c r="D392" s="74">
        <v>1.64</v>
      </c>
      <c r="GV392"/>
      <c r="HO392" s="49">
        <v>44956</v>
      </c>
      <c r="HP392" s="67" t="s">
        <v>1628</v>
      </c>
      <c r="HQ392" s="140">
        <f>[1]!i_dq_close(HQ$2,HO392)</f>
        <v>4545.9003000000002</v>
      </c>
      <c r="HR392">
        <v>1.3522000000000001</v>
      </c>
    </row>
    <row r="393" spans="1:226">
      <c r="A393" s="138">
        <v>44439</v>
      </c>
      <c r="B393" s="147" t="s">
        <v>356</v>
      </c>
      <c r="C393" s="262">
        <f>[1]!i_dq_close(C$2,A393)</f>
        <v>5214.0293000000001</v>
      </c>
      <c r="D393" s="74">
        <v>1.6339999999999999</v>
      </c>
      <c r="GV393"/>
      <c r="HO393" s="49">
        <v>44957</v>
      </c>
      <c r="HP393" s="67" t="s">
        <v>1628</v>
      </c>
      <c r="HQ393" s="140">
        <f>[1]!i_dq_close(HQ$2,HO393)</f>
        <v>4510.9566999999997</v>
      </c>
      <c r="HR393">
        <v>1.3408</v>
      </c>
    </row>
    <row r="394" spans="1:226">
      <c r="A394" s="138">
        <v>44440</v>
      </c>
      <c r="B394" s="147" t="s">
        <v>357</v>
      </c>
      <c r="C394" s="262">
        <f>[1]!i_dq_close(C$2,A394)</f>
        <v>5254.8563000000004</v>
      </c>
      <c r="D394" s="74">
        <v>1.6220000000000001</v>
      </c>
      <c r="GV394"/>
      <c r="HO394" s="49">
        <v>44958</v>
      </c>
      <c r="HP394" s="67" t="s">
        <v>371</v>
      </c>
      <c r="HQ394" s="140">
        <f>[1]!i_dq_close(HQ$2,HO394)</f>
        <v>4556.5766999999996</v>
      </c>
      <c r="HR394">
        <v>1.3561000000000001</v>
      </c>
    </row>
    <row r="395" spans="1:226">
      <c r="A395" s="138">
        <v>44441</v>
      </c>
      <c r="B395" s="147" t="s">
        <v>357</v>
      </c>
      <c r="C395" s="262">
        <f>[1]!i_dq_close(C$2,A395)</f>
        <v>5275.2444999999998</v>
      </c>
      <c r="D395" s="74">
        <v>1.631</v>
      </c>
      <c r="GV395"/>
      <c r="HO395" s="49">
        <v>44959</v>
      </c>
      <c r="HP395" s="67" t="s">
        <v>1637</v>
      </c>
      <c r="HQ395" s="140">
        <f>[1]!i_dq_close(HQ$2,HO395)</f>
        <v>4545.3834999999999</v>
      </c>
      <c r="HR395">
        <v>1.3702000000000001</v>
      </c>
    </row>
    <row r="396" spans="1:226">
      <c r="A396" s="138">
        <v>44442</v>
      </c>
      <c r="B396" s="147" t="s">
        <v>357</v>
      </c>
      <c r="C396" s="262">
        <f>[1]!i_dq_close(C$2,A396)</f>
        <v>5248.7101000000002</v>
      </c>
      <c r="D396" s="74">
        <v>1.625</v>
      </c>
      <c r="GV396"/>
      <c r="HO396" s="49">
        <v>44960</v>
      </c>
      <c r="HP396" s="67" t="s">
        <v>1637</v>
      </c>
      <c r="HQ396" s="140">
        <f>[1]!i_dq_close(HQ$2,HO396)</f>
        <v>4508.5767999999998</v>
      </c>
      <c r="HR396">
        <v>1.3713</v>
      </c>
    </row>
    <row r="397" spans="1:226">
      <c r="A397" s="138">
        <v>44445</v>
      </c>
      <c r="B397" s="147" t="s">
        <v>357</v>
      </c>
      <c r="C397" s="262">
        <f>[1]!i_dq_close(C$2,A397)</f>
        <v>5336.2909</v>
      </c>
      <c r="D397" s="74">
        <v>1.6359999999999999</v>
      </c>
      <c r="GV397"/>
      <c r="HO397" s="49">
        <v>44963</v>
      </c>
      <c r="HP397" s="67" t="s">
        <v>1637</v>
      </c>
      <c r="HQ397" s="140">
        <f>[1]!i_dq_close(HQ$2,HO397)</f>
        <v>4456.7232000000004</v>
      </c>
      <c r="HR397">
        <v>1.3606</v>
      </c>
    </row>
    <row r="398" spans="1:226">
      <c r="A398" s="138">
        <v>44446</v>
      </c>
      <c r="B398" s="147" t="s">
        <v>357</v>
      </c>
      <c r="C398" s="262">
        <f>[1]!i_dq_close(C$2,A398)</f>
        <v>5410.1575999999995</v>
      </c>
      <c r="D398" s="74">
        <v>1.647</v>
      </c>
      <c r="GV398"/>
      <c r="HO398" s="49">
        <v>44964</v>
      </c>
      <c r="HP398" s="67" t="s">
        <v>1637</v>
      </c>
      <c r="HQ398" s="140">
        <f>[1]!i_dq_close(HQ$2,HO398)</f>
        <v>4465.3935000000001</v>
      </c>
      <c r="HR398">
        <v>1.3531</v>
      </c>
    </row>
    <row r="399" spans="1:226">
      <c r="A399" s="138">
        <v>44447</v>
      </c>
      <c r="B399" s="147" t="s">
        <v>357</v>
      </c>
      <c r="C399" s="262">
        <f>[1]!i_dq_close(C$2,A399)</f>
        <v>5401.4058999999997</v>
      </c>
      <c r="D399" s="74">
        <v>1.6379999999999999</v>
      </c>
      <c r="GV399"/>
      <c r="HO399" s="49">
        <v>44965</v>
      </c>
      <c r="HP399" s="67" t="s">
        <v>1637</v>
      </c>
      <c r="HQ399" s="140">
        <f>[1]!i_dq_close(HQ$2,HO399)</f>
        <v>4441.8236999999999</v>
      </c>
      <c r="HR399">
        <v>1.3444</v>
      </c>
    </row>
    <row r="400" spans="1:226">
      <c r="A400" s="138">
        <v>44448</v>
      </c>
      <c r="B400" s="147" t="s">
        <v>357</v>
      </c>
      <c r="C400" s="262">
        <f>[1]!i_dq_close(C$2,A400)</f>
        <v>5412.8552</v>
      </c>
      <c r="D400" s="74">
        <v>1.64</v>
      </c>
      <c r="GV400"/>
      <c r="HO400" s="49">
        <v>44966</v>
      </c>
      <c r="HP400" s="67" t="s">
        <v>1637</v>
      </c>
      <c r="HQ400" s="140">
        <f>[1]!i_dq_close(HQ$2,HO400)</f>
        <v>4501.8388000000004</v>
      </c>
      <c r="HR400">
        <v>1.3527</v>
      </c>
    </row>
    <row r="401" spans="1:226">
      <c r="A401" s="138">
        <v>44449</v>
      </c>
      <c r="B401" s="147" t="s">
        <v>357</v>
      </c>
      <c r="C401" s="262">
        <f>[1]!i_dq_close(C$2,A401)</f>
        <v>5446.5186999999996</v>
      </c>
      <c r="D401" s="74">
        <v>1.6479999999999999</v>
      </c>
      <c r="GV401"/>
      <c r="HO401" s="49">
        <v>44967</v>
      </c>
      <c r="HP401" s="67" t="s">
        <v>1637</v>
      </c>
      <c r="HQ401" s="140">
        <f>[1]!i_dq_close(HQ$2,HO401)</f>
        <v>4478.2692999999999</v>
      </c>
      <c r="HR401">
        <v>1.3468</v>
      </c>
    </row>
    <row r="402" spans="1:226">
      <c r="A402" s="138">
        <v>44452</v>
      </c>
      <c r="B402" s="147" t="s">
        <v>357</v>
      </c>
      <c r="C402" s="262">
        <f>[1]!i_dq_close(C$2,A402)</f>
        <v>5436.1076999999996</v>
      </c>
      <c r="D402" s="74">
        <v>1.6379999999999999</v>
      </c>
      <c r="GV402"/>
    </row>
    <row r="403" spans="1:226">
      <c r="A403" s="138">
        <v>44453</v>
      </c>
      <c r="B403" s="147" t="s">
        <v>357</v>
      </c>
      <c r="C403" s="262">
        <f>[1]!i_dq_close(C$2,A403)</f>
        <v>5358.9327999999996</v>
      </c>
      <c r="D403" s="74">
        <v>1.6319999999999999</v>
      </c>
      <c r="GV403"/>
    </row>
    <row r="404" spans="1:226">
      <c r="A404" s="138">
        <v>44454</v>
      </c>
      <c r="B404" s="147" t="s">
        <v>357</v>
      </c>
      <c r="C404" s="262">
        <f>[1]!i_dq_close(C$2,A404)</f>
        <v>5324.7852999999996</v>
      </c>
      <c r="D404" s="74">
        <v>1.633</v>
      </c>
      <c r="GV404"/>
    </row>
    <row r="405" spans="1:226">
      <c r="A405" s="138">
        <v>44455</v>
      </c>
      <c r="B405" s="147" t="s">
        <v>357</v>
      </c>
      <c r="C405" s="262">
        <f>[1]!i_dq_close(C$2,A405)</f>
        <v>5250.1518999999998</v>
      </c>
      <c r="D405" s="74">
        <v>1.611</v>
      </c>
      <c r="GV405"/>
    </row>
    <row r="406" spans="1:226">
      <c r="A406" s="138">
        <v>44456</v>
      </c>
      <c r="B406" s="147" t="s">
        <v>357</v>
      </c>
      <c r="C406" s="262">
        <f>[1]!i_dq_close(C$2,A406)</f>
        <v>5280.1796999999997</v>
      </c>
      <c r="D406" s="74">
        <v>1.6140000000000001</v>
      </c>
      <c r="GV406"/>
    </row>
    <row r="407" spans="1:226">
      <c r="A407" s="138">
        <v>44461</v>
      </c>
      <c r="B407" s="147" t="s">
        <v>357</v>
      </c>
      <c r="C407" s="262">
        <f>[1]!i_dq_close(C$2,A407)</f>
        <v>5262.8028999999997</v>
      </c>
      <c r="D407" s="74">
        <v>1.615</v>
      </c>
      <c r="GV407"/>
    </row>
    <row r="408" spans="1:226">
      <c r="A408" s="138">
        <v>44462</v>
      </c>
      <c r="B408" s="147" t="s">
        <v>357</v>
      </c>
      <c r="C408" s="262">
        <f>[1]!i_dq_close(C$2,A408)</f>
        <v>5297.2192999999997</v>
      </c>
      <c r="D408" s="74">
        <v>1.625</v>
      </c>
      <c r="GV408"/>
    </row>
    <row r="409" spans="1:226">
      <c r="A409" s="138">
        <v>44463</v>
      </c>
      <c r="B409" s="147" t="s">
        <v>357</v>
      </c>
      <c r="C409" s="262">
        <f>[1]!i_dq_close(C$2,A409)</f>
        <v>5272.1448</v>
      </c>
      <c r="D409" s="74">
        <v>1.6240000000000001</v>
      </c>
      <c r="GV409"/>
    </row>
    <row r="410" spans="1:226">
      <c r="A410" s="138">
        <v>44466</v>
      </c>
      <c r="B410" s="147" t="s">
        <v>357</v>
      </c>
      <c r="C410" s="262">
        <f>[1]!i_dq_close(C$2,A410)</f>
        <v>5257.1734999999999</v>
      </c>
      <c r="D410" s="74">
        <v>1.6240000000000001</v>
      </c>
      <c r="GV410"/>
    </row>
    <row r="411" spans="1:226">
      <c r="A411" s="138">
        <v>44467</v>
      </c>
      <c r="B411" s="147" t="s">
        <v>357</v>
      </c>
      <c r="C411" s="262">
        <f>[1]!i_dq_close(C$2,A411)</f>
        <v>5267.5149000000001</v>
      </c>
      <c r="D411" s="74">
        <v>1.623</v>
      </c>
      <c r="GV411"/>
    </row>
    <row r="412" spans="1:226">
      <c r="A412" s="138">
        <v>44468</v>
      </c>
      <c r="B412" s="147" t="s">
        <v>357</v>
      </c>
      <c r="C412" s="262">
        <f>[1]!i_dq_close(C$2,A412)</f>
        <v>5193.0084999999999</v>
      </c>
      <c r="D412" s="74">
        <v>1.6140000000000001</v>
      </c>
      <c r="GV412"/>
    </row>
    <row r="413" spans="1:226">
      <c r="A413" s="138">
        <v>44469</v>
      </c>
      <c r="B413" s="147" t="s">
        <v>357</v>
      </c>
      <c r="C413" s="262">
        <f>[1]!i_dq_close(C$2,A413)</f>
        <v>5236.1974</v>
      </c>
      <c r="D413" s="74">
        <v>1.6279999999999999</v>
      </c>
      <c r="GV413"/>
    </row>
    <row r="414" spans="1:226">
      <c r="A414" s="138">
        <v>44477</v>
      </c>
      <c r="B414" s="147" t="s">
        <v>358</v>
      </c>
      <c r="C414" s="262">
        <f>[1]!i_dq_close(C$2,A414)</f>
        <v>5285.7084999999997</v>
      </c>
      <c r="D414" s="74">
        <v>1.623</v>
      </c>
      <c r="GV414"/>
    </row>
    <row r="415" spans="1:226">
      <c r="A415" s="138">
        <v>44480</v>
      </c>
      <c r="B415" s="147" t="s">
        <v>358</v>
      </c>
      <c r="C415" s="262">
        <f>[1]!i_dq_close(C$2,A415)</f>
        <v>5290.6387000000004</v>
      </c>
      <c r="D415" s="74">
        <v>1.6240000000000001</v>
      </c>
      <c r="GV415"/>
    </row>
    <row r="416" spans="1:226">
      <c r="A416" s="138">
        <v>44481</v>
      </c>
      <c r="B416" s="147" t="s">
        <v>358</v>
      </c>
      <c r="C416" s="262">
        <f>[1]!i_dq_close(C$2,A416)</f>
        <v>5223.1903000000002</v>
      </c>
      <c r="D416" s="74">
        <v>1.6140000000000001</v>
      </c>
      <c r="GV416"/>
    </row>
    <row r="417" spans="1:204">
      <c r="A417" s="138">
        <v>44482</v>
      </c>
      <c r="B417" s="147" t="s">
        <v>358</v>
      </c>
      <c r="C417" s="262">
        <f>[1]!i_dq_close(C$2,A417)</f>
        <v>5274.2618000000002</v>
      </c>
      <c r="D417" s="74">
        <v>1.631</v>
      </c>
      <c r="GV417"/>
    </row>
    <row r="418" spans="1:204">
      <c r="A418" s="138">
        <v>44483</v>
      </c>
      <c r="B418" s="147" t="s">
        <v>358</v>
      </c>
      <c r="C418" s="262">
        <f>[1]!i_dq_close(C$2,A418)</f>
        <v>5257.5065999999997</v>
      </c>
      <c r="D418" s="74">
        <v>1.63</v>
      </c>
      <c r="GV418"/>
    </row>
    <row r="419" spans="1:204">
      <c r="A419" s="138">
        <v>44484</v>
      </c>
      <c r="B419" s="147" t="s">
        <v>358</v>
      </c>
      <c r="C419" s="262">
        <f>[1]!i_dq_close(C$2,A419)</f>
        <v>5275.3989000000001</v>
      </c>
      <c r="D419" s="74">
        <v>1.639</v>
      </c>
      <c r="GV419"/>
    </row>
    <row r="420" spans="1:204">
      <c r="A420" s="138">
        <v>44487</v>
      </c>
      <c r="B420" s="147" t="s">
        <v>358</v>
      </c>
      <c r="C420" s="262">
        <f>[1]!i_dq_close(C$2,A420)</f>
        <v>5236.6662999999999</v>
      </c>
      <c r="D420" s="74">
        <v>1.637</v>
      </c>
      <c r="GV420"/>
    </row>
    <row r="421" spans="1:204">
      <c r="A421" s="138">
        <v>44488</v>
      </c>
      <c r="B421" s="147" t="s">
        <v>358</v>
      </c>
      <c r="C421" s="262">
        <f>[1]!i_dq_close(C$2,A421)</f>
        <v>5285.0717000000004</v>
      </c>
      <c r="D421" s="74">
        <v>1.64</v>
      </c>
      <c r="GV421"/>
    </row>
    <row r="422" spans="1:204">
      <c r="A422" s="138">
        <v>44489</v>
      </c>
      <c r="B422" s="147" t="s">
        <v>358</v>
      </c>
      <c r="C422" s="262">
        <f>[1]!i_dq_close(C$2,A422)</f>
        <v>5274.5874000000003</v>
      </c>
      <c r="D422" s="74">
        <v>1.647</v>
      </c>
      <c r="GV422"/>
    </row>
    <row r="423" spans="1:204">
      <c r="A423" s="138">
        <v>44490</v>
      </c>
      <c r="B423" s="147" t="s">
        <v>358</v>
      </c>
      <c r="C423" s="262">
        <f>[1]!i_dq_close(C$2,A423)</f>
        <v>5285.3971000000001</v>
      </c>
      <c r="D423" s="74">
        <v>1.647</v>
      </c>
      <c r="GV423"/>
    </row>
    <row r="424" spans="1:204">
      <c r="A424" s="138">
        <v>44491</v>
      </c>
      <c r="B424" s="147" t="s">
        <v>358</v>
      </c>
      <c r="C424" s="262">
        <f>[1]!i_dq_close(C$2,A424)</f>
        <v>5298.2101000000002</v>
      </c>
      <c r="D424" s="74">
        <v>1.647</v>
      </c>
      <c r="GV424"/>
    </row>
    <row r="425" spans="1:204">
      <c r="A425" s="138">
        <v>44494</v>
      </c>
      <c r="B425" s="147" t="s">
        <v>358</v>
      </c>
      <c r="C425" s="262">
        <f>[1]!i_dq_close(C$2,A425)</f>
        <v>5328.3279000000002</v>
      </c>
      <c r="D425" s="74">
        <v>1.655</v>
      </c>
      <c r="GV425"/>
    </row>
    <row r="426" spans="1:204">
      <c r="A426" s="138">
        <v>44495</v>
      </c>
      <c r="B426" s="147" t="s">
        <v>358</v>
      </c>
      <c r="C426" s="262">
        <f>[1]!i_dq_close(C$2,A426)</f>
        <v>5314.6872000000003</v>
      </c>
      <c r="D426" s="74">
        <v>1.651</v>
      </c>
      <c r="GV426"/>
    </row>
    <row r="427" spans="1:204">
      <c r="A427" s="138">
        <v>44496</v>
      </c>
      <c r="B427" s="147" t="s">
        <v>358</v>
      </c>
      <c r="C427" s="262">
        <f>[1]!i_dq_close(C$2,A427)</f>
        <v>5252.1855999999998</v>
      </c>
      <c r="D427" s="74">
        <v>1.6479999999999999</v>
      </c>
      <c r="GV427"/>
    </row>
    <row r="428" spans="1:204">
      <c r="A428" s="138">
        <v>44497</v>
      </c>
      <c r="B428" s="147" t="s">
        <v>358</v>
      </c>
      <c r="C428" s="262">
        <f>[1]!i_dq_close(C$2,A428)</f>
        <v>5206.8204999999998</v>
      </c>
      <c r="D428" s="74">
        <v>1.637</v>
      </c>
      <c r="GV428"/>
    </row>
    <row r="429" spans="1:204">
      <c r="A429" s="121">
        <v>44498</v>
      </c>
      <c r="B429" s="147" t="s">
        <v>358</v>
      </c>
      <c r="C429" s="262">
        <f>[1]!i_dq_close(C$2,A429)</f>
        <v>5256.1171999999997</v>
      </c>
      <c r="D429" s="74">
        <v>1.651</v>
      </c>
      <c r="GV429"/>
    </row>
    <row r="430" spans="1:204">
      <c r="A430" s="121">
        <v>44501</v>
      </c>
      <c r="B430" s="147" t="s">
        <v>359</v>
      </c>
      <c r="C430" s="262">
        <f>[1]!i_dq_close(C$2,A430)</f>
        <v>5248.2915999999996</v>
      </c>
      <c r="D430" s="74">
        <v>1.649</v>
      </c>
      <c r="GV430"/>
    </row>
    <row r="431" spans="1:204">
      <c r="A431" s="121">
        <v>44502</v>
      </c>
      <c r="B431" s="147" t="s">
        <v>359</v>
      </c>
      <c r="C431" s="262">
        <f>[1]!i_dq_close(C$2,A431)</f>
        <v>5193.3281999999999</v>
      </c>
      <c r="D431" s="74">
        <v>1.643</v>
      </c>
      <c r="GV431"/>
    </row>
    <row r="432" spans="1:204">
      <c r="A432" s="121">
        <v>44503</v>
      </c>
      <c r="B432" s="147" t="s">
        <v>359</v>
      </c>
      <c r="C432" s="262">
        <f>[1]!i_dq_close(C$2,A432)</f>
        <v>5183.9926999999998</v>
      </c>
      <c r="D432" s="74">
        <v>1.6379999999999999</v>
      </c>
      <c r="GV432"/>
    </row>
    <row r="433" spans="1:204">
      <c r="A433" s="121">
        <v>44504</v>
      </c>
      <c r="B433" s="147" t="s">
        <v>359</v>
      </c>
      <c r="C433" s="262">
        <f>[1]!i_dq_close(C$2,A433)</f>
        <v>5232.8068000000003</v>
      </c>
      <c r="D433" s="74">
        <v>1.6479999999999999</v>
      </c>
      <c r="GV433"/>
    </row>
    <row r="434" spans="1:204">
      <c r="A434" s="121">
        <v>44505</v>
      </c>
      <c r="B434" s="147" t="s">
        <v>359</v>
      </c>
      <c r="C434" s="262">
        <f>[1]!i_dq_close(C$2,A434)</f>
        <v>5196.5871999999999</v>
      </c>
      <c r="D434" s="74">
        <v>1.6419999999999999</v>
      </c>
      <c r="GV434"/>
    </row>
    <row r="435" spans="1:204">
      <c r="A435" s="121">
        <v>44508</v>
      </c>
      <c r="B435" s="147" t="s">
        <v>359</v>
      </c>
      <c r="C435" s="262">
        <f>[1]!i_dq_close(C$2,A435)</f>
        <v>5207.6432999999997</v>
      </c>
      <c r="D435" s="74">
        <v>1.6439999999999999</v>
      </c>
      <c r="GV435"/>
    </row>
    <row r="436" spans="1:204">
      <c r="A436" s="121">
        <v>44509</v>
      </c>
      <c r="B436" s="147" t="s">
        <v>359</v>
      </c>
      <c r="C436" s="262">
        <f>[1]!i_dq_close(C$2,A436)</f>
        <v>5216.3348999999998</v>
      </c>
      <c r="D436" s="74">
        <v>1.649</v>
      </c>
      <c r="GV436"/>
    </row>
    <row r="437" spans="1:204">
      <c r="A437" s="121">
        <v>44510</v>
      </c>
      <c r="B437" s="147" t="s">
        <v>359</v>
      </c>
      <c r="C437" s="262">
        <f>[1]!i_dq_close(C$2,A437)</f>
        <v>5192.058</v>
      </c>
      <c r="D437" s="74">
        <v>1.6439999999999999</v>
      </c>
      <c r="GV437"/>
    </row>
    <row r="438" spans="1:204">
      <c r="A438" s="121">
        <v>44511</v>
      </c>
      <c r="B438" s="147" t="s">
        <v>359</v>
      </c>
      <c r="C438" s="262">
        <f>[1]!i_dq_close(C$2,A438)</f>
        <v>5265.4081999999999</v>
      </c>
      <c r="D438" s="74">
        <v>1.653</v>
      </c>
      <c r="GV438"/>
    </row>
    <row r="439" spans="1:204">
      <c r="A439" s="121">
        <v>44512</v>
      </c>
      <c r="B439" s="147" t="s">
        <v>359</v>
      </c>
      <c r="C439" s="262">
        <f>[1]!i_dq_close(C$2,A439)</f>
        <v>5263.6647999999996</v>
      </c>
      <c r="D439" s="74">
        <v>1.6559999999999999</v>
      </c>
      <c r="GV439"/>
    </row>
    <row r="440" spans="1:204">
      <c r="A440" s="121">
        <v>44515</v>
      </c>
      <c r="B440" s="147" t="s">
        <v>359</v>
      </c>
      <c r="C440" s="262">
        <f>[1]!i_dq_close(C$2,A440)</f>
        <v>5248.2761</v>
      </c>
      <c r="D440" s="74">
        <v>1.651</v>
      </c>
      <c r="GV440"/>
    </row>
    <row r="441" spans="1:204">
      <c r="A441" s="121">
        <v>44516</v>
      </c>
      <c r="B441" s="147" t="s">
        <v>359</v>
      </c>
      <c r="C441" s="262">
        <f>[1]!i_dq_close(C$2,A441)</f>
        <v>5239.6358</v>
      </c>
      <c r="D441" s="74">
        <v>1.6479999999999999</v>
      </c>
      <c r="GV441"/>
    </row>
    <row r="442" spans="1:204">
      <c r="A442" s="121">
        <v>44517</v>
      </c>
      <c r="B442" s="147" t="s">
        <v>359</v>
      </c>
      <c r="C442" s="262">
        <f>[1]!i_dq_close(C$2,A442)</f>
        <v>5252.16</v>
      </c>
      <c r="D442" s="74">
        <v>1.6519999999999999</v>
      </c>
      <c r="GV442"/>
    </row>
    <row r="443" spans="1:204">
      <c r="A443" s="121">
        <v>44518</v>
      </c>
      <c r="B443" s="147" t="s">
        <v>359</v>
      </c>
      <c r="C443" s="262">
        <f>[1]!i_dq_close(C$2,A443)</f>
        <v>5209.4380000000001</v>
      </c>
      <c r="D443" s="74">
        <v>1.65</v>
      </c>
      <c r="GV443"/>
    </row>
    <row r="444" spans="1:204">
      <c r="A444" s="121">
        <v>44519</v>
      </c>
      <c r="B444" s="147" t="s">
        <v>359</v>
      </c>
      <c r="C444" s="262">
        <f>[1]!i_dq_close(C$2,A444)</f>
        <v>5267.4187000000002</v>
      </c>
      <c r="D444" s="74">
        <v>1.66</v>
      </c>
      <c r="GV444"/>
    </row>
    <row r="445" spans="1:204">
      <c r="A445" s="121">
        <v>44522</v>
      </c>
      <c r="B445" s="147" t="s">
        <v>359</v>
      </c>
      <c r="C445" s="262">
        <f>[1]!i_dq_close(C$2,A445)</f>
        <v>5300.9228999999996</v>
      </c>
      <c r="D445" s="74">
        <v>1.67</v>
      </c>
      <c r="GV445"/>
    </row>
    <row r="446" spans="1:204">
      <c r="A446" s="121">
        <v>44523</v>
      </c>
      <c r="B446" s="147" t="s">
        <v>359</v>
      </c>
      <c r="C446" s="262">
        <f>[1]!i_dq_close(C$2,A446)</f>
        <v>5302.8275000000003</v>
      </c>
      <c r="D446" s="74">
        <v>1.675</v>
      </c>
      <c r="GV446"/>
    </row>
    <row r="447" spans="1:204">
      <c r="A447" s="121">
        <v>44524</v>
      </c>
      <c r="B447" s="147" t="s">
        <v>359</v>
      </c>
      <c r="C447" s="262">
        <f>[1]!i_dq_close(C$2,A447)</f>
        <v>5304.5738000000001</v>
      </c>
      <c r="D447" s="74">
        <v>1.6779999999999999</v>
      </c>
      <c r="GV447"/>
    </row>
    <row r="448" spans="1:204">
      <c r="A448" s="121">
        <v>44525</v>
      </c>
      <c r="B448" s="147" t="s">
        <v>359</v>
      </c>
      <c r="C448" s="262">
        <f>[1]!i_dq_close(C$2,A448)</f>
        <v>5284.0699000000004</v>
      </c>
      <c r="D448" s="74">
        <v>1.677</v>
      </c>
      <c r="GV448"/>
    </row>
    <row r="449" spans="1:204">
      <c r="A449" s="121">
        <v>44526</v>
      </c>
      <c r="B449" s="147" t="s">
        <v>359</v>
      </c>
      <c r="C449" s="262">
        <f>[1]!i_dq_close(C$2,A449)</f>
        <v>5252.0713999999998</v>
      </c>
      <c r="D449" s="74">
        <v>1.6759999999999999</v>
      </c>
      <c r="GV449"/>
    </row>
    <row r="450" spans="1:204">
      <c r="A450" s="121">
        <v>44529</v>
      </c>
      <c r="B450" s="147" t="s">
        <v>359</v>
      </c>
      <c r="C450" s="262">
        <f>[1]!i_dq_close(C$2,A450)</f>
        <v>5245.3585999999996</v>
      </c>
      <c r="D450" s="74">
        <v>1.6859999999999999</v>
      </c>
      <c r="GV450"/>
    </row>
    <row r="451" spans="1:204">
      <c r="A451" s="121">
        <v>44530</v>
      </c>
      <c r="B451" s="147" t="s">
        <v>359</v>
      </c>
      <c r="C451" s="262">
        <f>[1]!i_dq_close(C$2,A451)</f>
        <v>5235.1342000000004</v>
      </c>
      <c r="D451" s="74">
        <v>1.6819999999999999</v>
      </c>
      <c r="GV451"/>
    </row>
    <row r="452" spans="1:204">
      <c r="A452" s="121">
        <v>44531</v>
      </c>
      <c r="B452" s="147" t="s">
        <v>360</v>
      </c>
      <c r="C452" s="262">
        <f>[1]!i_dq_close(C$2,A452)</f>
        <v>5248.3656000000001</v>
      </c>
      <c r="D452" s="74">
        <v>1.68</v>
      </c>
      <c r="GV452"/>
    </row>
    <row r="453" spans="1:204">
      <c r="A453" s="121">
        <v>44532</v>
      </c>
      <c r="B453" s="147" t="s">
        <v>360</v>
      </c>
      <c r="C453" s="262">
        <f>[1]!i_dq_close(C$2,A453)</f>
        <v>5250.6669000000002</v>
      </c>
      <c r="D453" s="74">
        <v>1.675</v>
      </c>
      <c r="GV453"/>
    </row>
    <row r="454" spans="1:204">
      <c r="A454" s="121">
        <v>44533</v>
      </c>
      <c r="B454" s="147" t="s">
        <v>360</v>
      </c>
      <c r="C454" s="262">
        <f>[1]!i_dq_close(C$2,A454)</f>
        <v>5300.0919999999996</v>
      </c>
      <c r="D454" s="74">
        <v>1.679</v>
      </c>
      <c r="GV454"/>
    </row>
    <row r="455" spans="1:204">
      <c r="A455" s="121">
        <v>44536</v>
      </c>
      <c r="B455" s="147" t="s">
        <v>360</v>
      </c>
      <c r="C455" s="262">
        <f>[1]!i_dq_close(C$2,A455)</f>
        <v>5282.2015000000001</v>
      </c>
      <c r="D455" s="74">
        <v>1.6739999999999999</v>
      </c>
      <c r="GV455"/>
    </row>
    <row r="456" spans="1:204">
      <c r="A456" s="121">
        <v>44537</v>
      </c>
      <c r="B456" s="147" t="s">
        <v>360</v>
      </c>
      <c r="C456" s="262">
        <f>[1]!i_dq_close(C$2,A456)</f>
        <v>5300.125</v>
      </c>
      <c r="D456" s="74">
        <v>1.669</v>
      </c>
      <c r="GV456"/>
    </row>
    <row r="457" spans="1:204">
      <c r="A457" s="121">
        <v>44538</v>
      </c>
      <c r="B457" s="147" t="s">
        <v>360</v>
      </c>
      <c r="C457" s="262">
        <f>[1]!i_dq_close(C$2,A457)</f>
        <v>5377.4757</v>
      </c>
      <c r="D457" s="74">
        <v>1.6830000000000001</v>
      </c>
      <c r="GV457"/>
    </row>
    <row r="458" spans="1:204">
      <c r="A458" s="121">
        <v>44539</v>
      </c>
      <c r="B458" s="147" t="s">
        <v>360</v>
      </c>
      <c r="C458" s="262">
        <f>[1]!i_dq_close(C$2,A458)</f>
        <v>5447.9031000000004</v>
      </c>
      <c r="D458" s="74">
        <v>1.6830000000000001</v>
      </c>
      <c r="GV458"/>
    </row>
    <row r="459" spans="1:204">
      <c r="A459" s="121">
        <v>44540</v>
      </c>
      <c r="B459" s="147" t="s">
        <v>360</v>
      </c>
      <c r="C459" s="262">
        <f>[1]!i_dq_close(C$2,A459)</f>
        <v>5426.2708000000002</v>
      </c>
      <c r="D459" s="74">
        <v>1.6859999999999999</v>
      </c>
      <c r="GV459"/>
    </row>
    <row r="460" spans="1:204">
      <c r="A460" s="121">
        <v>44543</v>
      </c>
      <c r="B460" s="147" t="s">
        <v>360</v>
      </c>
      <c r="C460" s="262">
        <f>[1]!i_dq_close(C$2,A460)</f>
        <v>5457.9180999999999</v>
      </c>
      <c r="D460" s="74">
        <v>1.69</v>
      </c>
      <c r="GV460"/>
    </row>
    <row r="461" spans="1:204">
      <c r="A461" s="121">
        <v>44544</v>
      </c>
      <c r="B461" s="147" t="s">
        <v>360</v>
      </c>
      <c r="C461" s="262">
        <f>[1]!i_dq_close(C$2,A461)</f>
        <v>5424.8608000000004</v>
      </c>
      <c r="D461" s="74">
        <v>1.6919999999999999</v>
      </c>
      <c r="GV461"/>
    </row>
    <row r="462" spans="1:204">
      <c r="A462" s="121">
        <v>44545</v>
      </c>
      <c r="B462" s="147" t="s">
        <v>360</v>
      </c>
      <c r="C462" s="262">
        <f>[1]!i_dq_close(C$2,A462)</f>
        <v>5387.1535000000003</v>
      </c>
      <c r="D462" s="74">
        <v>1.69</v>
      </c>
      <c r="GV462"/>
    </row>
    <row r="463" spans="1:204">
      <c r="A463" s="121">
        <v>44546</v>
      </c>
      <c r="B463" s="147" t="s">
        <v>360</v>
      </c>
      <c r="C463" s="262">
        <f>[1]!i_dq_close(C$2,A463)</f>
        <v>5422.4736999999996</v>
      </c>
      <c r="D463" s="74">
        <v>1.6930000000000001</v>
      </c>
      <c r="GV463"/>
    </row>
    <row r="464" spans="1:204">
      <c r="A464" s="121">
        <v>44547</v>
      </c>
      <c r="B464" s="147" t="s">
        <v>360</v>
      </c>
      <c r="C464" s="262">
        <f>[1]!i_dq_close(C$2,A464)</f>
        <v>5345.2047000000002</v>
      </c>
      <c r="D464" s="74">
        <v>1.679</v>
      </c>
      <c r="GV464"/>
    </row>
    <row r="465" spans="1:204">
      <c r="A465" s="121">
        <v>44550</v>
      </c>
      <c r="B465" s="147" t="s">
        <v>360</v>
      </c>
      <c r="C465" s="262">
        <f>[1]!i_dq_close(C$2,A465)</f>
        <v>5263.4625999999998</v>
      </c>
      <c r="D465" s="74">
        <v>1.6659999999999999</v>
      </c>
      <c r="GV465"/>
    </row>
    <row r="466" spans="1:204">
      <c r="A466" s="121">
        <v>44551</v>
      </c>
      <c r="B466" s="147" t="s">
        <v>360</v>
      </c>
      <c r="C466" s="262">
        <f>[1]!i_dq_close(C$2,A466)</f>
        <v>5304.4885000000004</v>
      </c>
      <c r="D466" s="74">
        <v>1.669</v>
      </c>
      <c r="GV466"/>
    </row>
    <row r="467" spans="1:204">
      <c r="A467" s="121">
        <v>44552</v>
      </c>
      <c r="B467" s="147" t="s">
        <v>360</v>
      </c>
      <c r="C467" s="262">
        <f>[1]!i_dq_close(C$2,A467)</f>
        <v>5309.9943999999996</v>
      </c>
      <c r="D467" s="74">
        <v>1.6739999999999999</v>
      </c>
      <c r="GV467"/>
    </row>
    <row r="468" spans="1:204">
      <c r="A468" s="121">
        <v>44553</v>
      </c>
      <c r="B468" s="147" t="s">
        <v>360</v>
      </c>
      <c r="C468" s="262">
        <f>[1]!i_dq_close(C$2,A468)</f>
        <v>5344.2071999999998</v>
      </c>
      <c r="D468" s="74">
        <v>1.68</v>
      </c>
      <c r="GV468"/>
    </row>
    <row r="469" spans="1:204">
      <c r="A469" s="121">
        <v>44554</v>
      </c>
      <c r="B469" s="147" t="s">
        <v>360</v>
      </c>
      <c r="C469" s="262">
        <f>[1]!i_dq_close(C$2,A469)</f>
        <v>5311.5119999999997</v>
      </c>
      <c r="D469" s="74">
        <v>1.6779999999999999</v>
      </c>
      <c r="GV469"/>
    </row>
    <row r="470" spans="1:204">
      <c r="A470" s="121">
        <v>44557</v>
      </c>
      <c r="B470" s="147" t="s">
        <v>360</v>
      </c>
      <c r="C470" s="262">
        <f>[1]!i_dq_close(C$2,A470)</f>
        <v>5308.8037000000004</v>
      </c>
      <c r="D470" s="74">
        <v>1.675</v>
      </c>
      <c r="GV470"/>
    </row>
    <row r="471" spans="1:204">
      <c r="A471" s="121">
        <v>44558</v>
      </c>
      <c r="B471" s="147" t="s">
        <v>360</v>
      </c>
      <c r="C471" s="262">
        <f>[1]!i_dq_close(C$2,A471)</f>
        <v>5341.2038000000002</v>
      </c>
      <c r="D471" s="74">
        <v>1.681</v>
      </c>
      <c r="GV471"/>
    </row>
    <row r="472" spans="1:204">
      <c r="A472" s="121">
        <v>44559</v>
      </c>
      <c r="B472" s="147" t="s">
        <v>360</v>
      </c>
      <c r="C472" s="262">
        <f>[1]!i_dq_close(C$2,A472)</f>
        <v>5275.0168999999996</v>
      </c>
      <c r="D472" s="74">
        <v>1.675</v>
      </c>
      <c r="GV472"/>
    </row>
    <row r="473" spans="1:204">
      <c r="A473" s="121">
        <v>44560</v>
      </c>
      <c r="B473" s="147" t="s">
        <v>360</v>
      </c>
      <c r="C473" s="262">
        <f>[1]!i_dq_close(C$2,A473)</f>
        <v>5317.2741999999998</v>
      </c>
      <c r="D473" s="74">
        <v>1.6850000000000001</v>
      </c>
      <c r="E473" s="74">
        <f>1599870.72-13450.66</f>
        <v>1586420.06</v>
      </c>
      <c r="GV473"/>
    </row>
    <row r="474" spans="1:204">
      <c r="A474" s="121">
        <v>44561</v>
      </c>
      <c r="B474" s="147" t="s">
        <v>360</v>
      </c>
      <c r="C474" s="262">
        <f>[1]!i_dq_close(C$2,A474)</f>
        <v>5341.2200999999995</v>
      </c>
      <c r="D474" s="74">
        <v>1.6890000000000001</v>
      </c>
      <c r="GV474"/>
    </row>
    <row r="475" spans="1:204">
      <c r="A475" s="121">
        <v>44565</v>
      </c>
      <c r="B475" s="147" t="s">
        <v>361</v>
      </c>
      <c r="C475" s="262">
        <f>[1]!i_dq_close(C$2,A475)</f>
        <v>5321.7956999999997</v>
      </c>
      <c r="D475" s="74">
        <v>1.6819999999999999</v>
      </c>
      <c r="GV475"/>
    </row>
    <row r="476" spans="1:204">
      <c r="A476" s="121">
        <v>44566</v>
      </c>
      <c r="B476" s="147" t="s">
        <v>361</v>
      </c>
      <c r="C476" s="262">
        <f>[1]!i_dq_close(C$2,A476)</f>
        <v>5258.0227000000004</v>
      </c>
      <c r="D476" s="74">
        <v>1.659</v>
      </c>
      <c r="GV476"/>
    </row>
    <row r="477" spans="1:204">
      <c r="A477" s="121">
        <v>44567</v>
      </c>
      <c r="B477" s="147" t="s">
        <v>361</v>
      </c>
      <c r="C477" s="262">
        <f>[1]!i_dq_close(C$2,A477)</f>
        <v>5218.3386</v>
      </c>
      <c r="D477" s="74">
        <v>1.655</v>
      </c>
      <c r="GV477"/>
    </row>
    <row r="478" spans="1:204">
      <c r="A478" s="121">
        <v>44568</v>
      </c>
      <c r="B478" s="147" t="s">
        <v>361</v>
      </c>
      <c r="C478" s="262">
        <f>[1]!i_dq_close(C$2,A478)</f>
        <v>5212.2539999999999</v>
      </c>
      <c r="D478" s="74">
        <v>1.6459999999999999</v>
      </c>
      <c r="GV478"/>
    </row>
    <row r="479" spans="1:204">
      <c r="A479" s="121">
        <v>44571</v>
      </c>
      <c r="B479" s="147" t="s">
        <v>361</v>
      </c>
      <c r="C479" s="262">
        <f>[1]!i_dq_close(C$2,A479)</f>
        <v>5232.8054000000002</v>
      </c>
      <c r="D479" s="74">
        <v>1.6459999999999999</v>
      </c>
      <c r="GV479"/>
    </row>
    <row r="480" spans="1:204">
      <c r="A480" s="121">
        <v>44572</v>
      </c>
      <c r="B480" s="147" t="s">
        <v>361</v>
      </c>
      <c r="C480" s="262">
        <f>[1]!i_dq_close(C$2,A480)</f>
        <v>5184.9969000000001</v>
      </c>
      <c r="D480" s="74">
        <v>1.6359999999999999</v>
      </c>
      <c r="GV480"/>
    </row>
    <row r="481" spans="1:204">
      <c r="A481" s="121">
        <v>44573</v>
      </c>
      <c r="B481" s="147" t="s">
        <v>361</v>
      </c>
      <c r="C481" s="262">
        <f>[1]!i_dq_close(C$2,A481)</f>
        <v>5235.0216</v>
      </c>
      <c r="D481" s="74">
        <v>1.6479999999999999</v>
      </c>
      <c r="GV481"/>
    </row>
    <row r="482" spans="1:204">
      <c r="A482" s="121">
        <v>44574</v>
      </c>
      <c r="B482" s="147" t="s">
        <v>361</v>
      </c>
      <c r="C482" s="262">
        <f>[1]!i_dq_close(C$2,A482)</f>
        <v>5152.3022000000001</v>
      </c>
      <c r="D482" s="74">
        <v>1.6339999999999999</v>
      </c>
      <c r="GV482"/>
    </row>
    <row r="483" spans="1:204">
      <c r="A483" s="121">
        <v>44575</v>
      </c>
      <c r="B483" s="147" t="s">
        <v>361</v>
      </c>
      <c r="C483" s="262">
        <f>[1]!i_dq_close(C$2,A483)</f>
        <v>5117.2269999999999</v>
      </c>
      <c r="D483" s="74">
        <v>1.635</v>
      </c>
      <c r="GV483"/>
    </row>
    <row r="484" spans="1:204">
      <c r="A484" s="121">
        <v>44578</v>
      </c>
      <c r="B484" s="147" t="s">
        <v>361</v>
      </c>
      <c r="C484" s="262">
        <f>[1]!i_dq_close(C$2,A484)</f>
        <v>5163.9111999999996</v>
      </c>
      <c r="D484" s="74">
        <v>1.641</v>
      </c>
      <c r="GV484"/>
    </row>
    <row r="485" spans="1:204">
      <c r="A485" s="121">
        <v>44579</v>
      </c>
      <c r="B485" s="147" t="s">
        <v>361</v>
      </c>
      <c r="C485" s="262">
        <f>[1]!i_dq_close(C$2,A485)</f>
        <v>5202.6602999999996</v>
      </c>
      <c r="D485" s="74">
        <v>1.6439999999999999</v>
      </c>
      <c r="GV485"/>
    </row>
    <row r="486" spans="1:204">
      <c r="A486" s="121">
        <v>44580</v>
      </c>
      <c r="B486" s="147" t="s">
        <v>361</v>
      </c>
      <c r="C486" s="262">
        <f>[1]!i_dq_close(C$2,A486)</f>
        <v>5167.8401000000003</v>
      </c>
      <c r="D486" s="74">
        <v>1.637</v>
      </c>
      <c r="GV486"/>
    </row>
    <row r="487" spans="1:204">
      <c r="A487" s="121">
        <v>44581</v>
      </c>
      <c r="B487" s="145" t="s">
        <v>373</v>
      </c>
      <c r="C487" s="262">
        <f>[1]!i_dq_close(C$2,A487)</f>
        <v>5192.4261999999999</v>
      </c>
      <c r="D487" s="74">
        <v>1.6379999999999999</v>
      </c>
      <c r="GV487"/>
    </row>
    <row r="488" spans="1:204">
      <c r="A488" s="121">
        <v>44582</v>
      </c>
      <c r="B488" s="145" t="s">
        <v>361</v>
      </c>
      <c r="C488" s="262">
        <f>[1]!i_dq_close(C$2,A488)</f>
        <v>5142.1421</v>
      </c>
      <c r="D488" s="74">
        <v>1.6339999999999999</v>
      </c>
      <c r="GV488"/>
    </row>
    <row r="489" spans="1:204">
      <c r="A489" s="121">
        <v>44585</v>
      </c>
      <c r="B489" s="145" t="s">
        <v>361</v>
      </c>
      <c r="C489" s="262">
        <f>[1]!i_dq_close(C$2,A489)</f>
        <v>5148.6959999999999</v>
      </c>
      <c r="D489" s="74">
        <v>1.6379999999999999</v>
      </c>
      <c r="GV489"/>
    </row>
    <row r="490" spans="1:204">
      <c r="A490" s="121">
        <v>44586</v>
      </c>
      <c r="B490" s="145" t="s">
        <v>361</v>
      </c>
      <c r="C490" s="262">
        <f>[1]!i_dq_close(C$2,A490)</f>
        <v>5018.7039000000004</v>
      </c>
      <c r="D490" s="74">
        <v>1.6259999999999999</v>
      </c>
      <c r="GV490"/>
    </row>
    <row r="491" spans="1:204">
      <c r="A491" s="121">
        <v>44587</v>
      </c>
      <c r="B491" s="145" t="s">
        <v>361</v>
      </c>
      <c r="C491" s="262">
        <f>[1]!i_dq_close(C$2,A491)</f>
        <v>5053.2469000000001</v>
      </c>
      <c r="D491" s="74">
        <v>1.633</v>
      </c>
      <c r="GV491"/>
    </row>
    <row r="492" spans="1:204">
      <c r="A492" s="121">
        <v>44588</v>
      </c>
      <c r="B492" s="145" t="s">
        <v>361</v>
      </c>
      <c r="C492" s="262">
        <f>[1]!i_dq_close(C$2,A492)</f>
        <v>4946.5129999999999</v>
      </c>
      <c r="D492" s="74">
        <v>1.621</v>
      </c>
      <c r="GV492"/>
    </row>
    <row r="493" spans="1:204">
      <c r="A493" s="121">
        <v>44589</v>
      </c>
      <c r="B493" s="145" t="s">
        <v>361</v>
      </c>
      <c r="C493" s="262">
        <f>[1]!i_dq_close(C$2,A493)</f>
        <v>4896.0119000000004</v>
      </c>
      <c r="D493" s="74">
        <v>1.609</v>
      </c>
      <c r="GV493"/>
    </row>
    <row r="494" spans="1:204">
      <c r="A494" s="121">
        <v>44599</v>
      </c>
      <c r="B494" s="145" t="s">
        <v>371</v>
      </c>
      <c r="C494" s="262">
        <f>[1]!i_dq_close(C$2,A494)</f>
        <v>4970.5223999999998</v>
      </c>
      <c r="D494" s="74">
        <v>1.6160000000000001</v>
      </c>
      <c r="GV494"/>
    </row>
    <row r="495" spans="1:204">
      <c r="A495" s="121">
        <v>44600</v>
      </c>
      <c r="B495" s="145" t="s">
        <v>371</v>
      </c>
      <c r="C495" s="262">
        <f>[1]!i_dq_close(C$2,A495)</f>
        <v>4961.1742000000004</v>
      </c>
      <c r="D495" s="74">
        <v>1.61</v>
      </c>
      <c r="GV495"/>
    </row>
    <row r="496" spans="1:204">
      <c r="A496" s="121">
        <v>44601</v>
      </c>
      <c r="B496" s="145" t="s">
        <v>371</v>
      </c>
      <c r="C496" s="262">
        <f>[1]!i_dq_close(C$2,A496)</f>
        <v>5014.3158999999996</v>
      </c>
      <c r="D496" s="74">
        <v>1.619</v>
      </c>
      <c r="GV496"/>
    </row>
    <row r="497" spans="1:204">
      <c r="A497" s="121">
        <v>44602</v>
      </c>
      <c r="B497" s="145" t="s">
        <v>362</v>
      </c>
      <c r="C497" s="262">
        <f>[1]!i_dq_close(C$2,A497)</f>
        <v>5003.8545999999997</v>
      </c>
      <c r="D497" s="74">
        <v>1.613</v>
      </c>
      <c r="GV497"/>
    </row>
    <row r="498" spans="1:204">
      <c r="A498" s="121">
        <v>44603</v>
      </c>
      <c r="B498" s="145" t="s">
        <v>371</v>
      </c>
      <c r="C498" s="262">
        <f>[1]!i_dq_close(C$2,A498)</f>
        <v>4955.6099000000004</v>
      </c>
      <c r="D498" s="74">
        <v>1.6020000000000001</v>
      </c>
      <c r="GV498"/>
    </row>
    <row r="499" spans="1:204">
      <c r="A499" s="121">
        <v>44606</v>
      </c>
      <c r="B499" s="145" t="s">
        <v>371</v>
      </c>
      <c r="C499" s="262">
        <f>[1]!i_dq_close(C$2,A499)</f>
        <v>4906.1818999999996</v>
      </c>
      <c r="D499" s="74">
        <v>1.603</v>
      </c>
      <c r="GV499"/>
    </row>
    <row r="500" spans="1:204">
      <c r="A500" s="121">
        <v>44607</v>
      </c>
      <c r="B500" s="145" t="s">
        <v>371</v>
      </c>
      <c r="C500" s="262">
        <f>[1]!i_dq_close(C$2,A500)</f>
        <v>4957.2093000000004</v>
      </c>
      <c r="D500" s="74">
        <v>1.617</v>
      </c>
      <c r="GV500"/>
    </row>
    <row r="501" spans="1:204">
      <c r="A501" s="121">
        <v>44608</v>
      </c>
      <c r="B501" s="145" t="s">
        <v>371</v>
      </c>
      <c r="C501" s="262">
        <f>[1]!i_dq_close(C$2,A501)</f>
        <v>4973.9498000000003</v>
      </c>
      <c r="D501" s="74">
        <v>1.6160000000000001</v>
      </c>
      <c r="GV501"/>
    </row>
    <row r="502" spans="1:204">
      <c r="A502" s="121">
        <v>44609</v>
      </c>
      <c r="B502" s="145" t="s">
        <v>371</v>
      </c>
      <c r="C502" s="262">
        <f>[1]!i_dq_close(C$2,A502)</f>
        <v>4982.5623999999998</v>
      </c>
      <c r="D502" s="74">
        <v>1.621</v>
      </c>
      <c r="GV502"/>
    </row>
    <row r="503" spans="1:204">
      <c r="A503" s="121">
        <v>44610</v>
      </c>
      <c r="B503" s="145" t="s">
        <v>371</v>
      </c>
      <c r="C503" s="262">
        <f>[1]!i_dq_close(C$2,A503)</f>
        <v>5012.2416999999996</v>
      </c>
      <c r="D503" s="74">
        <v>1.62</v>
      </c>
      <c r="GV503"/>
    </row>
    <row r="504" spans="1:204">
      <c r="A504" s="121">
        <v>44613</v>
      </c>
      <c r="B504" s="145" t="s">
        <v>371</v>
      </c>
      <c r="C504" s="262">
        <f>[1]!i_dq_close(C$2,A504)</f>
        <v>5003.9387999999999</v>
      </c>
      <c r="D504" s="74">
        <v>1.6160000000000001</v>
      </c>
      <c r="GV504"/>
    </row>
    <row r="505" spans="1:204">
      <c r="A505" s="121">
        <v>44614</v>
      </c>
      <c r="B505" s="145" t="s">
        <v>371</v>
      </c>
      <c r="C505" s="262">
        <f>[1]!i_dq_close(C$2,A505)</f>
        <v>4940.1639999999998</v>
      </c>
      <c r="D505" s="74">
        <v>1.61</v>
      </c>
      <c r="GV505"/>
    </row>
    <row r="506" spans="1:204">
      <c r="A506" s="121">
        <v>44615</v>
      </c>
      <c r="B506" s="145" t="s">
        <v>371</v>
      </c>
      <c r="C506" s="262">
        <f>[1]!i_dq_close(C$2,A506)</f>
        <v>4998.2251999999999</v>
      </c>
      <c r="D506" s="74">
        <v>1.6259999999999999</v>
      </c>
      <c r="GV506"/>
    </row>
    <row r="507" spans="1:204">
      <c r="A507" s="121">
        <v>44616</v>
      </c>
      <c r="B507" s="145" t="s">
        <v>371</v>
      </c>
      <c r="C507" s="262">
        <f>[1]!i_dq_close(C$2,A507)</f>
        <v>4899.8710000000001</v>
      </c>
      <c r="D507" s="74">
        <v>1.6160000000000001</v>
      </c>
      <c r="GV507"/>
    </row>
    <row r="508" spans="1:204">
      <c r="A508" s="121">
        <v>44617</v>
      </c>
      <c r="B508" s="145" t="s">
        <v>371</v>
      </c>
      <c r="C508" s="262">
        <f>[1]!i_dq_close(C$2,A508)</f>
        <v>4945.6112000000003</v>
      </c>
      <c r="D508" s="74">
        <v>1.625</v>
      </c>
      <c r="GV508"/>
    </row>
    <row r="509" spans="1:204">
      <c r="A509" s="121">
        <v>44620</v>
      </c>
      <c r="B509" s="145" t="s">
        <v>371</v>
      </c>
      <c r="C509" s="262">
        <f>[1]!i_dq_close(C$2,A509)</f>
        <v>4958.2712000000001</v>
      </c>
      <c r="D509" s="74">
        <v>1.629</v>
      </c>
      <c r="GV509"/>
    </row>
    <row r="510" spans="1:204">
      <c r="A510" s="121">
        <v>44621</v>
      </c>
      <c r="B510" s="145" t="s">
        <v>363</v>
      </c>
      <c r="C510" s="262">
        <f>[1]!i_dq_close(C$2,A510)</f>
        <v>4993.1322</v>
      </c>
      <c r="D510" s="74">
        <v>1.6379999999999999</v>
      </c>
      <c r="GV510"/>
    </row>
    <row r="511" spans="1:204">
      <c r="A511" s="121">
        <v>44622</v>
      </c>
      <c r="B511" s="145" t="s">
        <v>363</v>
      </c>
      <c r="C511" s="262">
        <f>[1]!i_dq_close(C$2,A511)</f>
        <v>4959.5945000000002</v>
      </c>
      <c r="D511" s="74">
        <v>1.6339999999999999</v>
      </c>
      <c r="GV511"/>
    </row>
    <row r="512" spans="1:204">
      <c r="A512" s="121">
        <v>44623</v>
      </c>
      <c r="B512" s="145" t="s">
        <v>374</v>
      </c>
      <c r="C512" s="262">
        <f>[1]!i_dq_close(C$2,A512)</f>
        <v>4934.7047000000002</v>
      </c>
      <c r="D512" s="74">
        <v>1.6240000000000001</v>
      </c>
      <c r="GV512"/>
    </row>
    <row r="513" spans="1:204">
      <c r="A513" s="121">
        <v>44624</v>
      </c>
      <c r="B513" s="145" t="s">
        <v>363</v>
      </c>
      <c r="C513" s="262">
        <f>[1]!i_dq_close(C$2,A513)</f>
        <v>4879.6507000000001</v>
      </c>
      <c r="D513" s="74">
        <v>1.617</v>
      </c>
      <c r="GV513"/>
    </row>
    <row r="514" spans="1:204">
      <c r="A514" s="121">
        <v>44627</v>
      </c>
      <c r="B514" s="145" t="s">
        <v>363</v>
      </c>
      <c r="C514" s="262">
        <f>[1]!i_dq_close(C$2,A514)</f>
        <v>4736.4718000000003</v>
      </c>
      <c r="D514" s="74">
        <v>1.597</v>
      </c>
      <c r="GV514"/>
    </row>
    <row r="515" spans="1:204">
      <c r="A515" s="121">
        <v>44628</v>
      </c>
      <c r="B515" s="145" t="s">
        <v>363</v>
      </c>
      <c r="C515" s="262">
        <f>[1]!i_dq_close(C$2,A515)</f>
        <v>4624.6763000000001</v>
      </c>
      <c r="D515" s="74">
        <v>1.59</v>
      </c>
      <c r="GV515"/>
    </row>
    <row r="516" spans="1:204">
      <c r="A516" s="121">
        <v>44629</v>
      </c>
      <c r="B516" s="145" t="s">
        <v>363</v>
      </c>
      <c r="C516" s="262">
        <f>[1]!i_dq_close(C$2,A516)</f>
        <v>4570.9339</v>
      </c>
      <c r="D516" s="74">
        <v>1.5880000000000001</v>
      </c>
      <c r="GV516"/>
    </row>
    <row r="517" spans="1:204">
      <c r="A517" s="121">
        <v>44630</v>
      </c>
      <c r="B517" s="145" t="s">
        <v>363</v>
      </c>
      <c r="C517" s="262">
        <f>[1]!i_dq_close(C$2,A517)</f>
        <v>4644.6122999999998</v>
      </c>
      <c r="D517" s="74">
        <v>1.6020000000000001</v>
      </c>
      <c r="GV517"/>
    </row>
    <row r="518" spans="1:204">
      <c r="A518" s="121">
        <v>44631</v>
      </c>
      <c r="B518" s="145" t="s">
        <v>363</v>
      </c>
      <c r="C518" s="262">
        <f>[1]!i_dq_close(C$2,A518)</f>
        <v>4666.1728999999996</v>
      </c>
      <c r="D518" s="74">
        <v>1.6</v>
      </c>
      <c r="GV518"/>
    </row>
    <row r="519" spans="1:204">
      <c r="A519" s="121">
        <v>44634</v>
      </c>
      <c r="B519" s="145" t="s">
        <v>363</v>
      </c>
      <c r="C519" s="262">
        <f>[1]!i_dq_close(C$2,A519)</f>
        <v>4531.6904000000004</v>
      </c>
      <c r="D519" s="74">
        <v>1.5820000000000001</v>
      </c>
      <c r="GV519"/>
    </row>
    <row r="520" spans="1:204">
      <c r="A520" s="121">
        <v>44635</v>
      </c>
      <c r="B520" s="145" t="s">
        <v>363</v>
      </c>
      <c r="C520" s="262">
        <f>[1]!i_dq_close(C$2,A520)</f>
        <v>4312.3378000000002</v>
      </c>
      <c r="D520" s="74">
        <v>1.554</v>
      </c>
      <c r="GV520"/>
    </row>
    <row r="521" spans="1:204">
      <c r="A521" s="121">
        <v>44636</v>
      </c>
      <c r="B521" s="145" t="s">
        <v>363</v>
      </c>
      <c r="C521" s="262">
        <f>[1]!i_dq_close(C$2,A521)</f>
        <v>4487.2051000000001</v>
      </c>
      <c r="D521" s="74">
        <v>1.5780000000000001</v>
      </c>
      <c r="GV521"/>
    </row>
    <row r="522" spans="1:204">
      <c r="A522" s="121">
        <v>44637</v>
      </c>
      <c r="B522" s="145" t="s">
        <v>363</v>
      </c>
      <c r="C522" s="262">
        <f>[1]!i_dq_close(C$2,A522)</f>
        <v>4573.6431000000002</v>
      </c>
      <c r="D522" s="74">
        <v>1.5860000000000001</v>
      </c>
      <c r="GV522"/>
    </row>
    <row r="523" spans="1:204">
      <c r="A523" s="121">
        <v>44638</v>
      </c>
      <c r="B523" s="145" t="s">
        <v>363</v>
      </c>
      <c r="C523" s="262">
        <f>[1]!i_dq_close(C$2,A523)</f>
        <v>4608.0868</v>
      </c>
      <c r="D523" s="74">
        <v>1.583</v>
      </c>
      <c r="GV523"/>
    </row>
    <row r="524" spans="1:204">
      <c r="A524" s="121">
        <v>44641</v>
      </c>
      <c r="B524" s="145" t="s">
        <v>363</v>
      </c>
      <c r="C524" s="262">
        <f>[1]!i_dq_close(C$2,A524)</f>
        <v>4606.8625000000002</v>
      </c>
      <c r="D524" s="74">
        <v>1.5880000000000001</v>
      </c>
      <c r="GV524"/>
    </row>
    <row r="525" spans="1:204">
      <c r="A525" s="121">
        <v>44642</v>
      </c>
      <c r="B525" s="145" t="s">
        <v>363</v>
      </c>
      <c r="C525" s="262">
        <f>[1]!i_dq_close(C$2,A525)</f>
        <v>4603.8818000000001</v>
      </c>
      <c r="D525" s="74">
        <v>1.5840000000000001</v>
      </c>
      <c r="GV525"/>
    </row>
    <row r="526" spans="1:204">
      <c r="A526" s="121">
        <v>44643</v>
      </c>
      <c r="B526" s="145" t="s">
        <v>363</v>
      </c>
      <c r="C526" s="262">
        <f>[1]!i_dq_close(C$2,A526)</f>
        <v>4628.2852999999996</v>
      </c>
      <c r="D526" s="74">
        <v>1.5920000000000001</v>
      </c>
      <c r="GV526"/>
    </row>
    <row r="527" spans="1:204">
      <c r="A527" s="121">
        <v>44644</v>
      </c>
      <c r="B527" s="145" t="s">
        <v>363</v>
      </c>
      <c r="C527" s="262">
        <f>[1]!i_dq_close(C$2,A527)</f>
        <v>4598.1666999999998</v>
      </c>
      <c r="D527" s="74">
        <v>1.583</v>
      </c>
      <c r="GV527"/>
    </row>
    <row r="528" spans="1:204">
      <c r="A528" s="121">
        <v>44645</v>
      </c>
      <c r="B528" s="145" t="s">
        <v>363</v>
      </c>
      <c r="C528" s="262">
        <f>[1]!i_dq_close(C$2,A528)</f>
        <v>4521.9026000000003</v>
      </c>
      <c r="D528" s="74">
        <v>1.5740000000000001</v>
      </c>
      <c r="GV528"/>
    </row>
    <row r="529" spans="1:204">
      <c r="A529" s="121">
        <v>44648</v>
      </c>
      <c r="B529" s="145" t="s">
        <v>363</v>
      </c>
      <c r="C529" s="262">
        <f>[1]!i_dq_close(C$2,A529)</f>
        <v>4503.0712000000003</v>
      </c>
      <c r="D529" s="74">
        <v>1.5669999999999999</v>
      </c>
      <c r="GV529"/>
    </row>
    <row r="530" spans="1:204">
      <c r="A530" s="121">
        <v>44649</v>
      </c>
      <c r="B530" s="145" t="s">
        <v>363</v>
      </c>
      <c r="C530" s="262">
        <f>[1]!i_dq_close(C$2,A530)</f>
        <v>4486.0407999999998</v>
      </c>
      <c r="D530" s="74">
        <v>1.5680000000000001</v>
      </c>
      <c r="GV530"/>
    </row>
    <row r="531" spans="1:204">
      <c r="A531" s="121">
        <v>44650</v>
      </c>
      <c r="B531" s="145" t="s">
        <v>363</v>
      </c>
      <c r="C531" s="262">
        <f>[1]!i_dq_close(C$2,A531)</f>
        <v>4606.3418000000001</v>
      </c>
      <c r="D531" s="74">
        <v>1.579</v>
      </c>
      <c r="GV531"/>
    </row>
    <row r="532" spans="1:204">
      <c r="A532" s="121">
        <v>44651</v>
      </c>
      <c r="B532" s="145" t="s">
        <v>363</v>
      </c>
      <c r="C532" s="262">
        <f>[1]!i_dq_close(C$2,A532)</f>
        <v>4571.2411000000002</v>
      </c>
      <c r="D532" s="74">
        <v>1.5720000000000001</v>
      </c>
      <c r="GV532"/>
    </row>
    <row r="533" spans="1:204">
      <c r="A533" s="121">
        <v>44652</v>
      </c>
      <c r="B533" s="145" t="s">
        <v>372</v>
      </c>
      <c r="C533" s="262">
        <f>[1]!i_dq_close(C$2,A533)</f>
        <v>4622.1410999999998</v>
      </c>
      <c r="D533" s="74">
        <v>1.577</v>
      </c>
      <c r="GV533"/>
    </row>
    <row r="534" spans="1:204">
      <c r="A534" s="121">
        <v>44657</v>
      </c>
      <c r="B534" s="145" t="s">
        <v>372</v>
      </c>
      <c r="C534" s="262">
        <f>[1]!i_dq_close(C$2,A534)</f>
        <v>4610.6980999999996</v>
      </c>
      <c r="D534" s="74">
        <v>1.3</v>
      </c>
      <c r="GV534"/>
    </row>
    <row r="535" spans="1:204">
      <c r="A535" s="121">
        <v>44658</v>
      </c>
      <c r="B535" s="145" t="s">
        <v>372</v>
      </c>
      <c r="C535" s="262">
        <f>[1]!i_dq_close(C$2,A535)</f>
        <v>4542.1463999999996</v>
      </c>
      <c r="D535" s="74">
        <v>1.5660000000000001</v>
      </c>
      <c r="GV535"/>
    </row>
    <row r="536" spans="1:204">
      <c r="A536" s="121">
        <v>44659</v>
      </c>
      <c r="B536" s="145" t="s">
        <v>372</v>
      </c>
      <c r="C536" s="262">
        <f>[1]!i_dq_close(C$2,A536)</f>
        <v>4560.3894</v>
      </c>
      <c r="D536" s="74">
        <v>1.5629999999999999</v>
      </c>
      <c r="GV536"/>
    </row>
    <row r="537" spans="1:204">
      <c r="A537" s="121">
        <v>44662</v>
      </c>
      <c r="B537" s="145" t="s">
        <v>372</v>
      </c>
      <c r="C537" s="262">
        <f>[1]!i_dq_close(C$2,A537)</f>
        <v>4419.1709000000001</v>
      </c>
      <c r="D537" s="74">
        <v>1.546</v>
      </c>
      <c r="GV537"/>
    </row>
    <row r="538" spans="1:204">
      <c r="A538" s="121">
        <v>44663</v>
      </c>
      <c r="B538" s="145" t="s">
        <v>372</v>
      </c>
      <c r="C538" s="262">
        <f>[1]!i_dq_close(C$2,A538)</f>
        <v>4501.7223999999997</v>
      </c>
      <c r="D538" s="74">
        <v>1.5489999999999999</v>
      </c>
      <c r="GV538"/>
    </row>
    <row r="539" spans="1:204">
      <c r="A539" s="121">
        <v>44664</v>
      </c>
      <c r="B539" s="145" t="s">
        <v>372</v>
      </c>
      <c r="C539" s="262">
        <f>[1]!i_dq_close(C$2,A539)</f>
        <v>4454.2791999999999</v>
      </c>
      <c r="D539" s="74">
        <v>1.538</v>
      </c>
      <c r="GV539"/>
    </row>
    <row r="540" spans="1:204">
      <c r="A540" s="121">
        <v>44665</v>
      </c>
      <c r="B540" s="145" t="s">
        <v>372</v>
      </c>
      <c r="C540" s="262">
        <f>[1]!i_dq_close(C$2,A540)</f>
        <v>4511.1783999999998</v>
      </c>
      <c r="D540" s="74">
        <v>1.54</v>
      </c>
      <c r="GV540"/>
    </row>
    <row r="541" spans="1:204">
      <c r="A541" s="121">
        <v>44666</v>
      </c>
      <c r="B541" s="145" t="s">
        <v>372</v>
      </c>
      <c r="C541" s="262">
        <f>[1]!i_dq_close(C$2,A541)</f>
        <v>4499.1529</v>
      </c>
      <c r="D541" s="74">
        <v>1.5389999999999999</v>
      </c>
      <c r="GV541"/>
    </row>
    <row r="542" spans="1:204">
      <c r="A542" s="121">
        <v>44669</v>
      </c>
      <c r="B542" s="145" t="s">
        <v>372</v>
      </c>
      <c r="C542" s="262">
        <f>[1]!i_dq_close(C$2,A542)</f>
        <v>4481.3445000000002</v>
      </c>
      <c r="D542" s="74">
        <v>1.5449999999999999</v>
      </c>
      <c r="GV542"/>
    </row>
    <row r="543" spans="1:204">
      <c r="A543" s="121">
        <v>44670</v>
      </c>
      <c r="B543" s="145" t="s">
        <v>372</v>
      </c>
      <c r="C543" s="262">
        <f>[1]!i_dq_close(C$2,A543)</f>
        <v>4458.6772000000001</v>
      </c>
      <c r="D543" s="74">
        <v>1.546</v>
      </c>
      <c r="GV543"/>
    </row>
    <row r="544" spans="1:204">
      <c r="A544" s="121">
        <v>44671</v>
      </c>
      <c r="B544" s="145" t="s">
        <v>372</v>
      </c>
      <c r="C544" s="262">
        <f>[1]!i_dq_close(C$2,A544)</f>
        <v>4382.4022000000004</v>
      </c>
      <c r="D544" s="74">
        <v>1.5389999999999999</v>
      </c>
      <c r="GV544"/>
    </row>
    <row r="545" spans="1:204">
      <c r="A545" s="121">
        <v>44672</v>
      </c>
      <c r="B545" s="145" t="s">
        <v>372</v>
      </c>
      <c r="C545" s="262">
        <f>[1]!i_dq_close(C$2,A545)</f>
        <v>4286.4796999999999</v>
      </c>
      <c r="D545" s="74">
        <v>1.5249999999999999</v>
      </c>
      <c r="GV545"/>
    </row>
    <row r="546" spans="1:204">
      <c r="A546" s="121">
        <v>44673</v>
      </c>
      <c r="B546" s="145" t="s">
        <v>372</v>
      </c>
      <c r="C546" s="262">
        <f>[1]!i_dq_close(C$2,A546)</f>
        <v>4297.5173999999997</v>
      </c>
      <c r="D546" s="74">
        <v>1.524</v>
      </c>
      <c r="GV546"/>
    </row>
    <row r="547" spans="1:204">
      <c r="A547" s="121">
        <v>44676</v>
      </c>
      <c r="B547" s="145" t="s">
        <v>372</v>
      </c>
      <c r="C547" s="262">
        <f>[1]!i_dq_close(C$2,A547)</f>
        <v>4069.8868000000002</v>
      </c>
      <c r="D547" s="74">
        <v>1.4950000000000001</v>
      </c>
      <c r="GV547"/>
    </row>
    <row r="548" spans="1:204">
      <c r="A548" s="121">
        <v>44677</v>
      </c>
      <c r="B548" s="145" t="s">
        <v>372</v>
      </c>
      <c r="C548" s="262">
        <f>[1]!i_dq_close(C$2,A548)</f>
        <v>4020.951</v>
      </c>
      <c r="D548" s="74">
        <v>1.4930000000000001</v>
      </c>
      <c r="GV548"/>
    </row>
    <row r="549" spans="1:204">
      <c r="A549" s="121">
        <v>44678</v>
      </c>
      <c r="B549" s="145" t="s">
        <v>372</v>
      </c>
      <c r="C549" s="262">
        <f>[1]!i_dq_close(C$2,A549)</f>
        <v>4147.8602000000001</v>
      </c>
      <c r="D549" s="74">
        <v>1.5149999999999999</v>
      </c>
      <c r="GV549"/>
    </row>
    <row r="550" spans="1:204">
      <c r="A550" s="121">
        <v>44679</v>
      </c>
      <c r="B550" s="145" t="s">
        <v>372</v>
      </c>
      <c r="C550" s="262">
        <f>[1]!i_dq_close(C$2,A550)</f>
        <v>4165.6907000000001</v>
      </c>
      <c r="D550" s="74">
        <v>1.5229999999999999</v>
      </c>
      <c r="GV550"/>
    </row>
    <row r="551" spans="1:204">
      <c r="A551" s="121">
        <v>44680</v>
      </c>
      <c r="B551" s="145" t="s">
        <v>372</v>
      </c>
      <c r="C551" s="262">
        <f>[1]!i_dq_close(C$2,A551)</f>
        <v>4280.2806</v>
      </c>
      <c r="D551" s="74">
        <v>1.538</v>
      </c>
      <c r="GV551"/>
    </row>
    <row r="552" spans="1:204">
      <c r="A552" s="121">
        <v>44686</v>
      </c>
      <c r="B552" s="145" t="s">
        <v>364</v>
      </c>
      <c r="C552" s="262">
        <f>[1]!i_dq_close(C$2,A552)</f>
        <v>4285.5617000000002</v>
      </c>
      <c r="D552" s="74">
        <v>1.542</v>
      </c>
      <c r="GV552"/>
    </row>
    <row r="553" spans="1:204">
      <c r="A553" s="121">
        <v>44687</v>
      </c>
      <c r="B553" s="145" t="s">
        <v>364</v>
      </c>
      <c r="C553" s="262">
        <f>[1]!i_dq_close(C$2,A553)</f>
        <v>4180.8346000000001</v>
      </c>
      <c r="D553" s="74">
        <v>1.534</v>
      </c>
      <c r="GV553"/>
    </row>
    <row r="554" spans="1:204">
      <c r="A554" s="121">
        <v>44690</v>
      </c>
      <c r="B554" s="145" t="s">
        <v>364</v>
      </c>
      <c r="C554" s="262">
        <f>[1]!i_dq_close(C$2,A554)</f>
        <v>4162.8388000000004</v>
      </c>
      <c r="D554" s="74">
        <v>1.5349999999999999</v>
      </c>
      <c r="GV554"/>
    </row>
    <row r="555" spans="1:204">
      <c r="A555" s="121">
        <v>44691</v>
      </c>
      <c r="B555" s="145" t="s">
        <v>364</v>
      </c>
      <c r="C555" s="262">
        <f>[1]!i_dq_close(C$2,A555)</f>
        <v>4211.91</v>
      </c>
      <c r="D555" s="74">
        <v>1.5449999999999999</v>
      </c>
      <c r="GV555"/>
    </row>
    <row r="556" spans="1:204">
      <c r="A556" s="121">
        <v>44692</v>
      </c>
      <c r="B556" s="145" t="s">
        <v>364</v>
      </c>
      <c r="C556" s="262">
        <f>[1]!i_dq_close(C$2,A556)</f>
        <v>4266.6953999999996</v>
      </c>
      <c r="D556" s="74">
        <v>1.5529999999999999</v>
      </c>
      <c r="GV556"/>
    </row>
    <row r="557" spans="1:204">
      <c r="A557" s="121">
        <v>44693</v>
      </c>
      <c r="B557" s="145" t="s">
        <v>364</v>
      </c>
      <c r="C557" s="262">
        <f>[1]!i_dq_close(C$2,A557)</f>
        <v>4253.0835999999999</v>
      </c>
      <c r="D557" s="74">
        <v>1.55</v>
      </c>
      <c r="GV557"/>
    </row>
    <row r="558" spans="1:204">
      <c r="A558" s="121">
        <v>44694</v>
      </c>
      <c r="B558" s="145" t="s">
        <v>364</v>
      </c>
      <c r="C558" s="262">
        <f>[1]!i_dq_close(C$2,A558)</f>
        <v>4286.9710999999998</v>
      </c>
      <c r="D558" s="74">
        <v>1.5529999999999999</v>
      </c>
      <c r="GV558"/>
    </row>
    <row r="559" spans="1:204">
      <c r="A559" s="121">
        <v>44697</v>
      </c>
      <c r="B559" s="145" t="s">
        <v>364</v>
      </c>
      <c r="C559" s="262">
        <f>[1]!i_dq_close(C$2,A559)</f>
        <v>4259.6260000000002</v>
      </c>
      <c r="D559" s="74">
        <v>1.55</v>
      </c>
      <c r="GV559"/>
    </row>
    <row r="560" spans="1:204">
      <c r="A560" s="121">
        <v>44698</v>
      </c>
      <c r="B560" s="145" t="s">
        <v>364</v>
      </c>
      <c r="C560" s="262">
        <f>[1]!i_dq_close(C$2,A560)</f>
        <v>4304.5832</v>
      </c>
      <c r="D560" s="74">
        <v>1.5589999999999999</v>
      </c>
      <c r="GV560"/>
    </row>
    <row r="561" spans="1:204">
      <c r="A561" s="121">
        <v>44699</v>
      </c>
      <c r="B561" s="145" t="s">
        <v>364</v>
      </c>
      <c r="C561" s="262">
        <f>[1]!i_dq_close(C$2,A561)</f>
        <v>4289.8078999999998</v>
      </c>
      <c r="D561" s="74">
        <v>1.5589999999999999</v>
      </c>
      <c r="GV561"/>
    </row>
    <row r="562" spans="1:204">
      <c r="A562" s="121">
        <v>44700</v>
      </c>
      <c r="B562" s="145" t="s">
        <v>364</v>
      </c>
      <c r="C562" s="262">
        <f>[1]!i_dq_close(C$2,A562)</f>
        <v>4303.2520000000004</v>
      </c>
      <c r="D562" s="74">
        <v>1.5629999999999999</v>
      </c>
      <c r="GV562"/>
    </row>
    <row r="563" spans="1:204">
      <c r="A563" s="121">
        <v>44701</v>
      </c>
      <c r="B563" s="145" t="s">
        <v>364</v>
      </c>
      <c r="C563" s="262">
        <f>[1]!i_dq_close(C$2,A563)</f>
        <v>4383.2093999999997</v>
      </c>
      <c r="D563" s="74">
        <v>1.3</v>
      </c>
      <c r="GV563"/>
    </row>
    <row r="564" spans="1:204">
      <c r="A564" s="121">
        <v>44704</v>
      </c>
      <c r="B564" s="145" t="s">
        <v>1638</v>
      </c>
      <c r="C564" s="262">
        <f>[1]!i_dq_close(C$2,A564)</f>
        <v>4370.1094000000003</v>
      </c>
      <c r="D564" s="74">
        <v>1.5680000000000001</v>
      </c>
      <c r="GV564"/>
    </row>
    <row r="565" spans="1:204">
      <c r="A565" s="121">
        <v>44705</v>
      </c>
      <c r="B565" s="145" t="s">
        <v>1638</v>
      </c>
      <c r="C565" s="262">
        <f>[1]!i_dq_close(C$2,A565)</f>
        <v>4253.8715000000002</v>
      </c>
      <c r="D565" s="74">
        <v>1.556</v>
      </c>
      <c r="GV565"/>
    </row>
    <row r="566" spans="1:204">
      <c r="A566" s="121">
        <v>44706</v>
      </c>
      <c r="B566" s="145" t="s">
        <v>1638</v>
      </c>
      <c r="C566" s="262">
        <f>[1]!i_dq_close(C$2,A566)</f>
        <v>4290.7759999999998</v>
      </c>
      <c r="D566" s="74">
        <v>1.5580000000000001</v>
      </c>
      <c r="GV566"/>
    </row>
    <row r="567" spans="1:204">
      <c r="A567" s="121">
        <v>44707</v>
      </c>
      <c r="B567" s="145" t="s">
        <v>1638</v>
      </c>
      <c r="C567" s="262">
        <f>[1]!i_dq_close(C$2,A567)</f>
        <v>4310.6010999999999</v>
      </c>
      <c r="D567" s="74">
        <v>1.56</v>
      </c>
      <c r="GV567"/>
    </row>
    <row r="568" spans="1:204">
      <c r="A568" s="121">
        <v>44708</v>
      </c>
      <c r="B568" s="145" t="s">
        <v>1638</v>
      </c>
      <c r="C568" s="262">
        <f>[1]!i_dq_close(C$2,A568)</f>
        <v>4315.357</v>
      </c>
      <c r="D568" s="74">
        <v>1.5609999999999999</v>
      </c>
      <c r="GV568"/>
    </row>
    <row r="569" spans="1:204">
      <c r="A569" s="121">
        <v>44711</v>
      </c>
      <c r="B569" s="145" t="s">
        <v>1638</v>
      </c>
      <c r="C569" s="262">
        <f>[1]!i_dq_close(C$2,A569)</f>
        <v>4345.6077999999998</v>
      </c>
      <c r="D569" s="74">
        <v>1.5660000000000001</v>
      </c>
      <c r="GV569"/>
    </row>
    <row r="570" spans="1:204">
      <c r="A570" s="121">
        <v>44712</v>
      </c>
      <c r="B570" s="145" t="s">
        <v>1638</v>
      </c>
      <c r="C570" s="262">
        <f>[1]!i_dq_close(C$2,A570)</f>
        <v>4411.4897000000001</v>
      </c>
      <c r="D570" s="74">
        <v>1.5740000000000001</v>
      </c>
      <c r="GV570"/>
    </row>
    <row r="571" spans="1:204">
      <c r="A571" s="121">
        <v>44713</v>
      </c>
      <c r="B571" s="145" t="s">
        <v>1639</v>
      </c>
      <c r="C571" s="262">
        <f>[1]!i_dq_close(C$2,A571)</f>
        <v>4404.1841000000004</v>
      </c>
      <c r="D571" s="74">
        <v>1.575</v>
      </c>
      <c r="GV571"/>
    </row>
    <row r="572" spans="1:204">
      <c r="A572" s="121">
        <v>44714</v>
      </c>
      <c r="B572" s="145" t="s">
        <v>1639</v>
      </c>
      <c r="C572" s="262">
        <f>[1]!i_dq_close(C$2,A572)</f>
        <v>4418.9745999999996</v>
      </c>
      <c r="D572" s="74">
        <v>1.5780000000000001</v>
      </c>
    </row>
    <row r="573" spans="1:204">
      <c r="A573" s="121">
        <v>44718</v>
      </c>
      <c r="B573" s="145" t="s">
        <v>1639</v>
      </c>
      <c r="C573" s="262">
        <f>[1]!i_dq_close(C$2,A573)</f>
        <v>4500.8329999999996</v>
      </c>
      <c r="D573" s="74">
        <v>1.589</v>
      </c>
    </row>
    <row r="574" spans="1:204">
      <c r="A574" s="121">
        <v>44719</v>
      </c>
      <c r="B574" s="145" t="s">
        <v>1639</v>
      </c>
      <c r="C574" s="262">
        <f>[1]!i_dq_close(C$2,A574)</f>
        <v>4511.3995000000004</v>
      </c>
      <c r="D574" s="74">
        <v>1.591</v>
      </c>
    </row>
    <row r="575" spans="1:204">
      <c r="A575" s="121">
        <v>44720</v>
      </c>
      <c r="B575" s="145" t="s">
        <v>1639</v>
      </c>
      <c r="C575" s="262">
        <f>[1]!i_dq_close(C$2,A575)</f>
        <v>4550.2753000000002</v>
      </c>
      <c r="D575" s="74">
        <v>1.5940000000000001</v>
      </c>
    </row>
    <row r="576" spans="1:204">
      <c r="A576" s="121">
        <v>44721</v>
      </c>
      <c r="B576" s="145" t="s">
        <v>1639</v>
      </c>
      <c r="C576" s="262">
        <f>[1]!i_dq_close(C$2,A576)</f>
        <v>4498.8330999999998</v>
      </c>
      <c r="D576" s="74">
        <v>1.5880000000000001</v>
      </c>
    </row>
    <row r="577" spans="1:4" customFormat="1">
      <c r="A577" s="121">
        <v>44722</v>
      </c>
      <c r="B577" s="145" t="s">
        <v>1639</v>
      </c>
      <c r="C577" s="262">
        <f>[1]!i_dq_close(C$2,A577)</f>
        <v>4569.9165000000003</v>
      </c>
      <c r="D577" s="74">
        <v>1.6</v>
      </c>
    </row>
    <row r="578" spans="1:4" customFormat="1">
      <c r="A578" s="121">
        <v>44725</v>
      </c>
      <c r="B578" s="145" t="s">
        <v>1639</v>
      </c>
      <c r="C578" s="262">
        <f>[1]!i_dq_close(C$2,A578)</f>
        <v>4528.2704999999996</v>
      </c>
      <c r="D578" s="74">
        <v>1.5980000000000001</v>
      </c>
    </row>
    <row r="579" spans="1:4" customFormat="1">
      <c r="A579" s="121">
        <v>44726</v>
      </c>
      <c r="B579" s="145" t="s">
        <v>1639</v>
      </c>
      <c r="C579" s="262">
        <f>[1]!i_dq_close(C$2,A579)</f>
        <v>4562.6306999999997</v>
      </c>
      <c r="D579" s="74">
        <v>1.5960000000000001</v>
      </c>
    </row>
    <row r="580" spans="1:4" customFormat="1">
      <c r="A580" s="121">
        <v>44727</v>
      </c>
      <c r="B580" s="145" t="s">
        <v>1639</v>
      </c>
      <c r="C580" s="262">
        <f>[1]!i_dq_close(C$2,A580)</f>
        <v>4605.6460999999999</v>
      </c>
      <c r="D580" s="74">
        <v>1.597</v>
      </c>
    </row>
    <row r="581" spans="1:4" customFormat="1">
      <c r="A581" s="121">
        <v>44728</v>
      </c>
      <c r="B581" s="145" t="s">
        <v>1639</v>
      </c>
      <c r="C581" s="262">
        <f>[1]!i_dq_close(C$2,A581)</f>
        <v>4583.3503000000001</v>
      </c>
      <c r="D581" s="74">
        <v>1.599</v>
      </c>
    </row>
    <row r="582" spans="1:4" customFormat="1">
      <c r="A582" s="121">
        <v>44729</v>
      </c>
      <c r="B582" s="145" t="s">
        <v>1639</v>
      </c>
      <c r="C582" s="262">
        <f>[1]!i_dq_close(C$2,A582)</f>
        <v>4640.6382999999996</v>
      </c>
      <c r="D582" s="74">
        <v>1.611</v>
      </c>
    </row>
    <row r="583" spans="1:4" customFormat="1">
      <c r="A583" s="121">
        <v>44732</v>
      </c>
      <c r="B583" s="145" t="s">
        <v>1639</v>
      </c>
      <c r="C583" s="262">
        <f>[1]!i_dq_close(C$2,A583)</f>
        <v>4660.5947999999999</v>
      </c>
      <c r="D583" s="74">
        <v>1.621</v>
      </c>
    </row>
    <row r="584" spans="1:4" customFormat="1">
      <c r="A584" s="121">
        <v>44733</v>
      </c>
      <c r="B584" s="145" t="s">
        <v>1639</v>
      </c>
      <c r="C584" s="262">
        <f>[1]!i_dq_close(C$2,A584)</f>
        <v>4647.1080000000002</v>
      </c>
      <c r="D584" s="74">
        <v>1.615</v>
      </c>
    </row>
    <row r="585" spans="1:4" customFormat="1">
      <c r="A585" s="121">
        <v>44734</v>
      </c>
      <c r="B585" s="145" t="s">
        <v>1639</v>
      </c>
      <c r="C585" s="262">
        <f>[1]!i_dq_close(C$2,A585)</f>
        <v>4584.9269000000004</v>
      </c>
      <c r="D585" s="74">
        <v>1.609</v>
      </c>
    </row>
    <row r="586" spans="1:4" customFormat="1">
      <c r="A586" s="121">
        <v>44735</v>
      </c>
      <c r="B586" s="145" t="s">
        <v>1639</v>
      </c>
      <c r="C586" s="262">
        <f>[1]!i_dq_close(C$2,A586)</f>
        <v>4666.2291999999998</v>
      </c>
      <c r="D586" s="74">
        <v>1.623</v>
      </c>
    </row>
    <row r="587" spans="1:4" customFormat="1">
      <c r="A587" s="121">
        <v>44736</v>
      </c>
      <c r="B587" s="145" t="s">
        <v>1639</v>
      </c>
      <c r="C587" s="262">
        <f>[1]!i_dq_close(C$2,A587)</f>
        <v>4719.8293000000003</v>
      </c>
      <c r="D587" s="74">
        <v>1.6379999999999999</v>
      </c>
    </row>
    <row r="588" spans="1:4" customFormat="1">
      <c r="A588" s="121">
        <v>44739</v>
      </c>
      <c r="B588" s="145" t="s">
        <v>1639</v>
      </c>
      <c r="C588" s="262">
        <f>[1]!i_dq_close(C$2,A588)</f>
        <v>4767.2349000000004</v>
      </c>
      <c r="D588" s="74">
        <v>1.6419999999999999</v>
      </c>
    </row>
    <row r="589" spans="1:4" customFormat="1">
      <c r="A589" s="121">
        <v>44740</v>
      </c>
      <c r="B589" s="145" t="s">
        <v>1639</v>
      </c>
      <c r="C589" s="262">
        <f>[1]!i_dq_close(C$2,A589)</f>
        <v>4821.6458000000002</v>
      </c>
      <c r="D589" s="74">
        <v>1.65</v>
      </c>
    </row>
    <row r="590" spans="1:4" customFormat="1">
      <c r="A590" s="121">
        <v>44741</v>
      </c>
      <c r="B590" s="145" t="s">
        <v>1639</v>
      </c>
      <c r="C590" s="262">
        <f>[1]!i_dq_close(C$2,A590)</f>
        <v>4742.5883999999996</v>
      </c>
      <c r="D590" s="74">
        <v>1.637</v>
      </c>
    </row>
    <row r="591" spans="1:4" customFormat="1">
      <c r="A591" s="121">
        <v>44742</v>
      </c>
      <c r="B591" s="145" t="s">
        <v>1640</v>
      </c>
      <c r="C591" s="262">
        <f>[1]!i_dq_close(C$2,A591)</f>
        <v>4808.7305999999999</v>
      </c>
      <c r="D591" s="74">
        <v>1.649</v>
      </c>
    </row>
    <row r="592" spans="1:4" customFormat="1">
      <c r="A592" s="121">
        <v>44743</v>
      </c>
      <c r="B592" s="145" t="s">
        <v>1641</v>
      </c>
      <c r="C592" s="262">
        <f>[1]!i_dq_close(C$2,A592)</f>
        <v>4791.0388999999996</v>
      </c>
      <c r="D592" s="74">
        <v>1.645</v>
      </c>
    </row>
    <row r="593" spans="1:4" customFormat="1">
      <c r="A593" s="121">
        <v>44746</v>
      </c>
      <c r="B593" s="145" t="s">
        <v>1641</v>
      </c>
      <c r="C593" s="262">
        <f>[1]!i_dq_close(C$2,A593)</f>
        <v>4830.0244000000002</v>
      </c>
      <c r="D593" s="74">
        <v>1.649</v>
      </c>
    </row>
    <row r="594" spans="1:4" customFormat="1">
      <c r="A594" s="121">
        <v>44747</v>
      </c>
      <c r="B594" s="145" t="s">
        <v>1641</v>
      </c>
      <c r="C594" s="262">
        <f>[1]!i_dq_close(C$2,A594)</f>
        <v>4822.6611999999996</v>
      </c>
      <c r="D594" s="74">
        <v>1.649</v>
      </c>
    </row>
    <row r="595" spans="1:4" customFormat="1">
      <c r="A595" s="121">
        <v>44748</v>
      </c>
      <c r="B595" s="145" t="s">
        <v>1641</v>
      </c>
      <c r="C595" s="262">
        <f>[1]!i_dq_close(C$2,A595)</f>
        <v>4752.6044000000002</v>
      </c>
      <c r="D595" s="74">
        <v>1.645</v>
      </c>
    </row>
    <row r="596" spans="1:4" customFormat="1">
      <c r="A596" s="121">
        <v>44749</v>
      </c>
      <c r="B596" s="145" t="s">
        <v>1642</v>
      </c>
      <c r="C596" s="262">
        <f>[1]!i_dq_close(C$2,A596)</f>
        <v>4774.6517999999996</v>
      </c>
      <c r="D596" s="74">
        <v>1.6519999999999999</v>
      </c>
    </row>
    <row r="597" spans="1:4" customFormat="1">
      <c r="A597" s="121">
        <v>44750</v>
      </c>
      <c r="B597" s="145" t="s">
        <v>1642</v>
      </c>
      <c r="C597" s="262">
        <f>[1]!i_dq_close(C$2,A597)</f>
        <v>4754.0155999999997</v>
      </c>
      <c r="D597" s="74">
        <v>1.6479999999999999</v>
      </c>
    </row>
    <row r="598" spans="1:4" customFormat="1">
      <c r="A598" s="121">
        <v>44753</v>
      </c>
      <c r="B598" s="145" t="s">
        <v>1642</v>
      </c>
      <c r="C598" s="262">
        <f>[1]!i_dq_close(C$2,A598)</f>
        <v>4678.3161</v>
      </c>
      <c r="D598" s="74">
        <v>1.6379999999999999</v>
      </c>
    </row>
    <row r="599" spans="1:4" customFormat="1">
      <c r="A599" s="121">
        <v>44754</v>
      </c>
      <c r="B599" s="145" t="s">
        <v>1642</v>
      </c>
      <c r="C599" s="262">
        <f>[1]!i_dq_close(C$2,A599)</f>
        <v>4631.0330999999996</v>
      </c>
      <c r="D599" s="74">
        <v>1.629</v>
      </c>
    </row>
    <row r="600" spans="1:4" customFormat="1">
      <c r="A600" s="121">
        <v>44755</v>
      </c>
      <c r="B600" s="145" t="s">
        <v>1642</v>
      </c>
      <c r="C600" s="262">
        <f>[1]!i_dq_close(C$2,A600)</f>
        <v>4642.2451000000001</v>
      </c>
      <c r="D600" s="74">
        <v>1.633</v>
      </c>
    </row>
    <row r="601" spans="1:4" customFormat="1">
      <c r="A601" s="121">
        <v>44756</v>
      </c>
      <c r="B601" s="145" t="s">
        <v>1642</v>
      </c>
      <c r="C601" s="262">
        <f>[1]!i_dq_close(C$2,A601)</f>
        <v>4648.7920999999997</v>
      </c>
      <c r="D601" s="74">
        <v>1.64</v>
      </c>
    </row>
    <row r="602" spans="1:4" customFormat="1">
      <c r="A602" s="121">
        <v>44757</v>
      </c>
      <c r="B602" s="145" t="s">
        <v>1642</v>
      </c>
      <c r="C602" s="262">
        <f>[1]!i_dq_close(C$2,A602)</f>
        <v>4569.973</v>
      </c>
      <c r="D602" s="74">
        <v>1.6379999999999999</v>
      </c>
    </row>
    <row r="603" spans="1:4" customFormat="1">
      <c r="A603" s="121">
        <v>44760</v>
      </c>
      <c r="B603" s="145" t="s">
        <v>1642</v>
      </c>
      <c r="C603" s="262">
        <f>[1]!i_dq_close(C$2,A603)</f>
        <v>4626.5011999999997</v>
      </c>
      <c r="D603" s="74">
        <v>1.639</v>
      </c>
    </row>
    <row r="604" spans="1:4" customFormat="1">
      <c r="A604" s="121">
        <v>44761</v>
      </c>
      <c r="B604" s="145" t="s">
        <v>1642</v>
      </c>
      <c r="C604" s="262">
        <f>[1]!i_dq_close(C$2,A604)</f>
        <v>4611.6931000000004</v>
      </c>
      <c r="D604" s="74">
        <v>1.6379999999999999</v>
      </c>
    </row>
    <row r="605" spans="1:4" customFormat="1">
      <c r="A605" s="121">
        <v>44762</v>
      </c>
      <c r="B605" s="145" t="s">
        <v>1642</v>
      </c>
      <c r="C605" s="262">
        <f>[1]!i_dq_close(C$2,A605)</f>
        <v>4636.8489</v>
      </c>
      <c r="D605" s="74">
        <v>1.64</v>
      </c>
    </row>
    <row r="606" spans="1:4" customFormat="1">
      <c r="A606" s="121">
        <v>44763</v>
      </c>
      <c r="B606" s="145" t="s">
        <v>1642</v>
      </c>
      <c r="C606" s="262">
        <f>[1]!i_dq_close(C$2,A606)</f>
        <v>4586.6541999999999</v>
      </c>
      <c r="D606" s="74">
        <v>1.635</v>
      </c>
    </row>
    <row r="607" spans="1:4" customFormat="1">
      <c r="A607" s="121">
        <v>44764</v>
      </c>
      <c r="B607" s="145" t="s">
        <v>1642</v>
      </c>
      <c r="C607" s="262">
        <f>[1]!i_dq_close(C$2,A607)</f>
        <v>4578.09</v>
      </c>
      <c r="D607" s="74">
        <v>1.6339999999999999</v>
      </c>
    </row>
    <row r="608" spans="1:4" customFormat="1">
      <c r="A608" s="121">
        <v>44767</v>
      </c>
      <c r="B608" s="145" t="s">
        <v>1642</v>
      </c>
      <c r="C608" s="262">
        <f>[1]!i_dq_close(C$2,A608)</f>
        <v>4546.8293000000003</v>
      </c>
      <c r="D608" s="74">
        <v>1.6279999999999999</v>
      </c>
    </row>
    <row r="609" spans="1:4" customFormat="1">
      <c r="A609" s="121">
        <v>44768</v>
      </c>
      <c r="B609" s="145" t="s">
        <v>1642</v>
      </c>
      <c r="C609" s="262">
        <f>[1]!i_dq_close(C$2,A609)</f>
        <v>4587.6873999999998</v>
      </c>
      <c r="D609" s="74">
        <v>1.635</v>
      </c>
    </row>
    <row r="610" spans="1:4" customFormat="1">
      <c r="A610" s="121">
        <v>44769</v>
      </c>
      <c r="B610" s="145" t="s">
        <v>1642</v>
      </c>
      <c r="C610" s="262">
        <f>[1]!i_dq_close(C$2,A610)</f>
        <v>4574.9247999999998</v>
      </c>
      <c r="D610" s="74">
        <v>1.633</v>
      </c>
    </row>
    <row r="611" spans="1:4" customFormat="1">
      <c r="A611" s="121">
        <v>44770</v>
      </c>
      <c r="B611" s="145" t="s">
        <v>1642</v>
      </c>
      <c r="C611" s="262">
        <f>[1]!i_dq_close(C$2,A611)</f>
        <v>4578.2821999999996</v>
      </c>
      <c r="D611" s="74">
        <v>1.633</v>
      </c>
    </row>
    <row r="612" spans="1:4" customFormat="1">
      <c r="A612" s="121">
        <v>44771</v>
      </c>
      <c r="B612" s="145" t="s">
        <v>1642</v>
      </c>
      <c r="C612" s="262">
        <f>[1]!i_dq_close(C$2,A612)</f>
        <v>4523.3149000000003</v>
      </c>
      <c r="D612" s="74">
        <v>1.63</v>
      </c>
    </row>
    <row r="613" spans="1:4" customFormat="1">
      <c r="A613" s="121">
        <v>44774</v>
      </c>
      <c r="B613" s="145" t="s">
        <v>819</v>
      </c>
      <c r="C613" s="262">
        <f>[1]!i_dq_close(C$2,A613)</f>
        <v>4547.9287999999997</v>
      </c>
      <c r="D613" s="74">
        <v>1.6359999999999999</v>
      </c>
    </row>
    <row r="614" spans="1:4" customFormat="1">
      <c r="A614" s="121">
        <v>44775</v>
      </c>
      <c r="B614" s="145" t="s">
        <v>819</v>
      </c>
      <c r="C614" s="262">
        <f>[1]!i_dq_close(C$2,A614)</f>
        <v>4449.7467999999999</v>
      </c>
      <c r="D614" s="74">
        <v>1.625</v>
      </c>
    </row>
    <row r="615" spans="1:4" customFormat="1">
      <c r="A615" s="121">
        <v>44776</v>
      </c>
      <c r="B615" s="145" t="s">
        <v>819</v>
      </c>
      <c r="C615" s="262">
        <f>[1]!i_dq_close(C$2,A615)</f>
        <v>4408.9350000000004</v>
      </c>
      <c r="D615" s="74">
        <v>1.619</v>
      </c>
    </row>
    <row r="616" spans="1:4" customFormat="1">
      <c r="A616" s="121">
        <v>44777</v>
      </c>
      <c r="B616" s="145" t="s">
        <v>819</v>
      </c>
      <c r="C616" s="262">
        <f>[1]!i_dq_close(C$2,A616)</f>
        <v>4443.2641999999996</v>
      </c>
      <c r="D616" s="74">
        <v>1.621</v>
      </c>
    </row>
    <row r="617" spans="1:4" customFormat="1">
      <c r="A617" s="121">
        <v>44778</v>
      </c>
      <c r="B617" s="145" t="s">
        <v>819</v>
      </c>
      <c r="C617" s="262">
        <f>[1]!i_dq_close(C$2,A617)</f>
        <v>4508.3496999999998</v>
      </c>
      <c r="D617" s="74">
        <v>1.633</v>
      </c>
    </row>
    <row r="618" spans="1:4" customFormat="1">
      <c r="A618" s="121">
        <v>44781</v>
      </c>
      <c r="B618" s="145" t="s">
        <v>819</v>
      </c>
      <c r="C618" s="262">
        <f>[1]!i_dq_close(C$2,A618)</f>
        <v>4510.4988999999996</v>
      </c>
      <c r="D618" s="74">
        <v>1.637</v>
      </c>
    </row>
    <row r="619" spans="1:4" customFormat="1">
      <c r="A619" s="121">
        <v>44782</v>
      </c>
      <c r="B619" s="145" t="s">
        <v>819</v>
      </c>
      <c r="C619" s="262">
        <f>[1]!i_dq_close(C$2,A619)</f>
        <v>4520.4802</v>
      </c>
      <c r="D619" s="74">
        <v>1.639</v>
      </c>
    </row>
    <row r="620" spans="1:4" customFormat="1">
      <c r="A620" s="121">
        <v>44783</v>
      </c>
      <c r="B620" s="145" t="s">
        <v>819</v>
      </c>
      <c r="C620" s="262">
        <f>[1]!i_dq_close(C$2,A620)</f>
        <v>4479.0361000000003</v>
      </c>
      <c r="D620" s="74">
        <v>1.637</v>
      </c>
    </row>
    <row r="621" spans="1:4" customFormat="1">
      <c r="A621" s="121">
        <v>44784</v>
      </c>
      <c r="B621" s="145" t="s">
        <v>819</v>
      </c>
      <c r="C621" s="262">
        <f>[1]!i_dq_close(C$2,A621)</f>
        <v>4568.3040000000001</v>
      </c>
      <c r="D621" s="74">
        <v>1.6419999999999999</v>
      </c>
    </row>
    <row r="622" spans="1:4" customFormat="1">
      <c r="A622" s="121">
        <v>44785</v>
      </c>
      <c r="B622" s="145" t="s">
        <v>819</v>
      </c>
      <c r="C622" s="262">
        <f>[1]!i_dq_close(C$2,A622)</f>
        <v>4563.0582000000004</v>
      </c>
      <c r="D622" s="74">
        <v>1.64</v>
      </c>
    </row>
    <row r="623" spans="1:4" customFormat="1">
      <c r="A623" s="121">
        <v>44788</v>
      </c>
      <c r="B623" s="145" t="s">
        <v>819</v>
      </c>
      <c r="C623" s="262">
        <f>[1]!i_dq_close(C$2,A623)</f>
        <v>4562.5023000000001</v>
      </c>
      <c r="D623" s="74">
        <v>1.647</v>
      </c>
    </row>
    <row r="624" spans="1:4" customFormat="1">
      <c r="A624" s="121">
        <v>44789</v>
      </c>
      <c r="B624" s="145" t="s">
        <v>819</v>
      </c>
      <c r="C624" s="262">
        <f>[1]!i_dq_close(C$2,A624)</f>
        <v>4560.0877</v>
      </c>
      <c r="D624" s="74">
        <v>1.6459999999999999</v>
      </c>
    </row>
    <row r="625" spans="1:4" customFormat="1">
      <c r="A625" s="121">
        <v>44790</v>
      </c>
      <c r="B625" s="145" t="s">
        <v>819</v>
      </c>
      <c r="C625" s="262">
        <f>[1]!i_dq_close(C$2,A625)</f>
        <v>4597.0513000000001</v>
      </c>
      <c r="D625" s="74">
        <v>1.6479999999999999</v>
      </c>
    </row>
    <row r="626" spans="1:4" customFormat="1">
      <c r="A626" s="121">
        <v>44791</v>
      </c>
      <c r="B626" s="145" t="s">
        <v>819</v>
      </c>
      <c r="C626" s="262">
        <f>[1]!i_dq_close(C$2,A626)</f>
        <v>4562.5783000000001</v>
      </c>
      <c r="D626" s="74">
        <v>1.651</v>
      </c>
    </row>
    <row r="627" spans="1:4" customFormat="1">
      <c r="A627" s="121">
        <v>44792</v>
      </c>
      <c r="B627" s="145" t="s">
        <v>819</v>
      </c>
      <c r="C627" s="262">
        <f>[1]!i_dq_close(C$2,A627)</f>
        <v>4525.1674999999996</v>
      </c>
      <c r="D627" s="74">
        <v>1.6419999999999999</v>
      </c>
    </row>
    <row r="628" spans="1:4" customFormat="1">
      <c r="A628" s="121">
        <v>44795</v>
      </c>
      <c r="B628" s="145" t="s">
        <v>819</v>
      </c>
      <c r="C628" s="262">
        <f>[1]!i_dq_close(C$2,A628)</f>
        <v>4564.3263999999999</v>
      </c>
      <c r="D628" s="74">
        <v>1.645</v>
      </c>
    </row>
    <row r="629" spans="1:4" customFormat="1">
      <c r="A629" s="121">
        <v>44796</v>
      </c>
      <c r="B629" s="145" t="s">
        <v>819</v>
      </c>
      <c r="C629" s="262">
        <f>[1]!i_dq_close(C$2,A629)</f>
        <v>4546.6342000000004</v>
      </c>
      <c r="D629" s="74">
        <v>1.649</v>
      </c>
    </row>
    <row r="630" spans="1:4" customFormat="1">
      <c r="A630" s="121">
        <v>44797</v>
      </c>
      <c r="B630" s="145" t="s">
        <v>819</v>
      </c>
      <c r="C630" s="262">
        <f>[1]!i_dq_close(C$2,A630)</f>
        <v>4450.0689000000002</v>
      </c>
      <c r="D630" s="74">
        <v>1.6339999999999999</v>
      </c>
    </row>
    <row r="631" spans="1:4" customFormat="1">
      <c r="A631" s="121">
        <v>44798</v>
      </c>
      <c r="B631" s="145" t="s">
        <v>819</v>
      </c>
      <c r="C631" s="262">
        <f>[1]!i_dq_close(C$2,A631)</f>
        <v>4484.4516999999996</v>
      </c>
      <c r="D631" s="74">
        <v>1.629</v>
      </c>
    </row>
    <row r="632" spans="1:4" customFormat="1">
      <c r="A632" s="121">
        <v>44799</v>
      </c>
      <c r="B632" s="145" t="s">
        <v>819</v>
      </c>
      <c r="C632" s="262">
        <f>[1]!i_dq_close(C$2,A632)</f>
        <v>4473.0267999999996</v>
      </c>
      <c r="D632" s="74">
        <v>1.6259999999999999</v>
      </c>
    </row>
    <row r="633" spans="1:4" customFormat="1">
      <c r="A633" s="121">
        <v>44802</v>
      </c>
      <c r="B633" s="145" t="s">
        <v>819</v>
      </c>
      <c r="C633" s="262">
        <f>[1]!i_dq_close(C$2,A633)</f>
        <v>4460.4615999999996</v>
      </c>
      <c r="D633" s="74">
        <v>1.63</v>
      </c>
    </row>
    <row r="634" spans="1:4" customFormat="1">
      <c r="A634" s="121">
        <v>44803</v>
      </c>
      <c r="B634" s="145" t="s">
        <v>819</v>
      </c>
      <c r="C634" s="262">
        <f>[1]!i_dq_close(C$2,A634)</f>
        <v>4444.9031999999997</v>
      </c>
      <c r="D634" s="74">
        <v>1.6240000000000001</v>
      </c>
    </row>
    <row r="635" spans="1:4" customFormat="1">
      <c r="A635" s="121">
        <v>44804</v>
      </c>
      <c r="B635" s="145" t="s">
        <v>1643</v>
      </c>
      <c r="C635" s="262">
        <f>[1]!i_dq_close(C$2,A635)</f>
        <v>4424.2089999999998</v>
      </c>
      <c r="D635" s="74">
        <v>1.6140000000000001</v>
      </c>
    </row>
    <row r="636" spans="1:4" customFormat="1">
      <c r="A636" s="121">
        <v>44805</v>
      </c>
      <c r="B636" s="145" t="s">
        <v>902</v>
      </c>
      <c r="C636" s="262">
        <f>[1]!i_dq_close(C$2,A636)</f>
        <v>4390.4089999999997</v>
      </c>
      <c r="D636" s="74">
        <v>1.6120000000000001</v>
      </c>
    </row>
    <row r="637" spans="1:4" customFormat="1">
      <c r="A637" s="121">
        <v>44806</v>
      </c>
      <c r="B637" s="145" t="s">
        <v>902</v>
      </c>
      <c r="C637" s="262">
        <f>[1]!i_dq_close(C$2,A637)</f>
        <v>4378.0162</v>
      </c>
      <c r="D637" s="74">
        <v>1.6140000000000001</v>
      </c>
    </row>
    <row r="638" spans="1:4" customFormat="1">
      <c r="A638" s="121">
        <v>44809</v>
      </c>
      <c r="B638" s="145" t="s">
        <v>902</v>
      </c>
      <c r="C638" s="262">
        <f>[1]!i_dq_close(C$2,A638)</f>
        <v>4377.2466999999997</v>
      </c>
      <c r="D638" s="74">
        <v>1.61</v>
      </c>
    </row>
    <row r="639" spans="1:4" customFormat="1">
      <c r="A639" s="121">
        <v>44810</v>
      </c>
      <c r="B639" s="145" t="s">
        <v>902</v>
      </c>
      <c r="C639" s="262">
        <f>[1]!i_dq_close(C$2,A639)</f>
        <v>4426.7070999999996</v>
      </c>
      <c r="D639" s="74">
        <v>1.6180000000000001</v>
      </c>
    </row>
    <row r="640" spans="1:4" customFormat="1">
      <c r="A640" s="121">
        <v>44811</v>
      </c>
      <c r="B640" s="145" t="s">
        <v>902</v>
      </c>
      <c r="C640" s="262">
        <f>[1]!i_dq_close(C$2,A640)</f>
        <v>4430.6913000000004</v>
      </c>
      <c r="D640" s="74">
        <v>1.623</v>
      </c>
    </row>
    <row r="641" spans="1:4" customFormat="1">
      <c r="A641" s="121">
        <v>44812</v>
      </c>
      <c r="B641" s="145" t="s">
        <v>902</v>
      </c>
      <c r="C641" s="262">
        <f>[1]!i_dq_close(C$2,A641)</f>
        <v>4411.4146000000001</v>
      </c>
      <c r="D641" s="74">
        <v>1.617</v>
      </c>
    </row>
    <row r="642" spans="1:4" customFormat="1">
      <c r="A642" s="121">
        <v>44813</v>
      </c>
      <c r="B642" s="145" t="s">
        <v>902</v>
      </c>
      <c r="C642" s="262">
        <f>[1]!i_dq_close(C$2,A642)</f>
        <v>4465.1010999999999</v>
      </c>
      <c r="D642" s="74">
        <v>1.619</v>
      </c>
    </row>
    <row r="643" spans="1:4" customFormat="1">
      <c r="A643" s="121">
        <v>44817</v>
      </c>
      <c r="B643" s="145" t="s">
        <v>902</v>
      </c>
      <c r="C643" s="262">
        <f>[1]!i_dq_close(C$2,A643)</f>
        <v>4476.2960999999996</v>
      </c>
      <c r="D643" s="74">
        <v>1.623</v>
      </c>
    </row>
    <row r="644" spans="1:4" customFormat="1">
      <c r="A644" s="121">
        <v>44818</v>
      </c>
      <c r="B644" s="145" t="s">
        <v>902</v>
      </c>
      <c r="C644" s="262">
        <f>[1]!i_dq_close(C$2,A644)</f>
        <v>4429.9755999999998</v>
      </c>
      <c r="D644" s="74">
        <v>1.621</v>
      </c>
    </row>
    <row r="645" spans="1:4" customFormat="1">
      <c r="A645" s="121">
        <v>44819</v>
      </c>
      <c r="B645" s="145" t="s">
        <v>902</v>
      </c>
      <c r="C645" s="262">
        <f>[1]!i_dq_close(C$2,A645)</f>
        <v>4373.4669999999996</v>
      </c>
      <c r="D645" s="74">
        <v>1.607</v>
      </c>
    </row>
    <row r="646" spans="1:4" customFormat="1">
      <c r="A646" s="121">
        <v>44820</v>
      </c>
      <c r="B646" s="145" t="s">
        <v>902</v>
      </c>
      <c r="C646" s="262">
        <f>[1]!i_dq_close(C$2,A646)</f>
        <v>4269.1180000000004</v>
      </c>
      <c r="D646" s="74">
        <v>1.603</v>
      </c>
    </row>
    <row r="647" spans="1:4" customFormat="1">
      <c r="A647" s="121">
        <v>44823</v>
      </c>
      <c r="B647" s="145" t="s">
        <v>902</v>
      </c>
      <c r="C647" s="262">
        <f>[1]!i_dq_close(C$2,A647)</f>
        <v>4257.9368999999997</v>
      </c>
      <c r="D647" s="74">
        <v>1.599</v>
      </c>
    </row>
    <row r="648" spans="1:4" customFormat="1">
      <c r="A648" s="121">
        <v>44824</v>
      </c>
      <c r="B648" s="145" t="s">
        <v>902</v>
      </c>
      <c r="C648" s="262">
        <f>[1]!i_dq_close(C$2,A648)</f>
        <v>4269.9174000000003</v>
      </c>
      <c r="D648" s="74">
        <v>1.6020000000000001</v>
      </c>
    </row>
    <row r="649" spans="1:4" customFormat="1">
      <c r="A649" s="121">
        <v>44825</v>
      </c>
      <c r="B649" s="145" t="s">
        <v>902</v>
      </c>
      <c r="C649" s="262">
        <f>[1]!i_dq_close(C$2,A649)</f>
        <v>4249.7790000000005</v>
      </c>
      <c r="D649" s="74">
        <v>1.599</v>
      </c>
    </row>
    <row r="650" spans="1:4" customFormat="1">
      <c r="A650" s="121">
        <v>44826</v>
      </c>
      <c r="B650" s="145" t="s">
        <v>902</v>
      </c>
      <c r="C650" s="262">
        <f>[1]!i_dq_close(C$2,A650)</f>
        <v>4219.4538000000002</v>
      </c>
      <c r="D650" s="74">
        <v>1.6</v>
      </c>
    </row>
    <row r="651" spans="1:4" customFormat="1">
      <c r="A651" s="121">
        <v>44827</v>
      </c>
      <c r="B651" s="145" t="s">
        <v>902</v>
      </c>
      <c r="C651" s="262">
        <f>[1]!i_dq_close(C$2,A651)</f>
        <v>4195.0051999999996</v>
      </c>
      <c r="D651" s="74">
        <v>1.595</v>
      </c>
    </row>
    <row r="652" spans="1:4" customFormat="1">
      <c r="A652" s="121">
        <v>44830</v>
      </c>
      <c r="B652" s="145" t="s">
        <v>902</v>
      </c>
      <c r="C652" s="262">
        <f>[1]!i_dq_close(C$2,A652)</f>
        <v>4164.3971000000001</v>
      </c>
      <c r="D652" s="74">
        <v>1.5940000000000001</v>
      </c>
    </row>
    <row r="653" spans="1:4" customFormat="1">
      <c r="A653" s="121">
        <v>44831</v>
      </c>
      <c r="B653" s="145" t="s">
        <v>902</v>
      </c>
      <c r="C653" s="262">
        <f>[1]!i_dq_close(C$2,A653)</f>
        <v>4230.0271000000002</v>
      </c>
      <c r="D653" s="74">
        <v>1.5980000000000001</v>
      </c>
    </row>
    <row r="654" spans="1:4" customFormat="1">
      <c r="A654" s="121">
        <v>44832</v>
      </c>
      <c r="B654" s="145" t="s">
        <v>902</v>
      </c>
      <c r="C654" s="262">
        <f>[1]!i_dq_close(C$2,A654)</f>
        <v>4151.3467000000001</v>
      </c>
      <c r="D654" s="74">
        <v>1.5980000000000001</v>
      </c>
    </row>
    <row r="655" spans="1:4" customFormat="1">
      <c r="A655" s="121">
        <v>44833</v>
      </c>
      <c r="B655" s="145" t="s">
        <v>902</v>
      </c>
      <c r="C655" s="262">
        <f>[1]!i_dq_close(C$2,A655)</f>
        <v>4150.4885999999997</v>
      </c>
      <c r="D655" s="74">
        <v>1.587</v>
      </c>
    </row>
    <row r="656" spans="1:4" customFormat="1">
      <c r="A656" s="121">
        <v>44834</v>
      </c>
      <c r="B656" s="145" t="s">
        <v>902</v>
      </c>
      <c r="C656" s="262">
        <f>[1]!i_dq_close(C$2,A656)</f>
        <v>4122.0351000000001</v>
      </c>
      <c r="D656" s="74">
        <v>1.579</v>
      </c>
    </row>
    <row r="657" spans="1:4" customFormat="1">
      <c r="A657" s="121">
        <v>44844</v>
      </c>
      <c r="B657" s="145" t="s">
        <v>974</v>
      </c>
      <c r="C657" s="262">
        <f>[1]!i_dq_close(C$2,A657)</f>
        <v>4039.5805999999998</v>
      </c>
      <c r="D657" s="74">
        <v>1.5649999999999999</v>
      </c>
    </row>
    <row r="658" spans="1:4" customFormat="1">
      <c r="A658" s="121">
        <v>44845</v>
      </c>
      <c r="B658" s="145" t="s">
        <v>974</v>
      </c>
      <c r="C658" s="262">
        <f>[1]!i_dq_close(C$2,A658)</f>
        <v>4053.7725999999998</v>
      </c>
      <c r="D658" s="74">
        <v>1.5649999999999999</v>
      </c>
    </row>
    <row r="659" spans="1:4" customFormat="1">
      <c r="A659" s="121">
        <v>44846</v>
      </c>
      <c r="B659" s="145" t="s">
        <v>974</v>
      </c>
      <c r="C659" s="262">
        <f>[1]!i_dq_close(C$2,A659)</f>
        <v>4124.1724000000004</v>
      </c>
      <c r="D659" s="74">
        <v>1.5780000000000001</v>
      </c>
    </row>
    <row r="660" spans="1:4" customFormat="1">
      <c r="A660" s="121">
        <v>44847</v>
      </c>
      <c r="B660" s="145" t="s">
        <v>974</v>
      </c>
      <c r="C660" s="262">
        <f>[1]!i_dq_close(C$2,A660)</f>
        <v>4100.1144000000004</v>
      </c>
      <c r="D660" s="74">
        <v>1.5740000000000001</v>
      </c>
    </row>
    <row r="661" spans="1:4" customFormat="1">
      <c r="A661" s="121">
        <v>44848</v>
      </c>
      <c r="B661" s="145" t="s">
        <v>974</v>
      </c>
      <c r="C661" s="262">
        <f>[1]!i_dq_close(C$2,A661)</f>
        <v>4198.8639999999996</v>
      </c>
      <c r="D661" s="74">
        <v>1.5740000000000001</v>
      </c>
    </row>
    <row r="662" spans="1:4" customFormat="1">
      <c r="A662" s="121">
        <v>44851</v>
      </c>
      <c r="B662" s="145" t="s">
        <v>974</v>
      </c>
      <c r="C662" s="262">
        <f>[1]!i_dq_close(C$2,A662)</f>
        <v>4209.5830999999998</v>
      </c>
      <c r="D662" s="74">
        <v>1.589</v>
      </c>
    </row>
    <row r="663" spans="1:4" customFormat="1">
      <c r="A663" s="121">
        <v>44852</v>
      </c>
      <c r="B663" s="145" t="s">
        <v>974</v>
      </c>
      <c r="C663" s="262">
        <f>[1]!i_dq_close(C$2,A663)</f>
        <v>4206.5086000000001</v>
      </c>
      <c r="D663" s="74">
        <v>1.589</v>
      </c>
    </row>
    <row r="664" spans="1:4" customFormat="1">
      <c r="A664" s="121">
        <v>44853</v>
      </c>
      <c r="B664" s="145" t="s">
        <v>974</v>
      </c>
      <c r="C664" s="262">
        <f>[1]!i_dq_close(C$2,A664)</f>
        <v>4144.9251000000004</v>
      </c>
      <c r="D664" s="74">
        <v>1.585</v>
      </c>
    </row>
    <row r="665" spans="1:4" customFormat="1">
      <c r="A665" s="121">
        <v>44854</v>
      </c>
      <c r="B665" s="145" t="s">
        <v>974</v>
      </c>
      <c r="C665" s="262">
        <f>[1]!i_dq_close(C$2,A665)</f>
        <v>4123.0456999999997</v>
      </c>
      <c r="D665" s="74">
        <v>1.5820000000000001</v>
      </c>
    </row>
    <row r="666" spans="1:4" customFormat="1">
      <c r="A666" s="121">
        <v>44855</v>
      </c>
      <c r="B666" s="145" t="s">
        <v>974</v>
      </c>
      <c r="C666" s="262">
        <f>[1]!i_dq_close(C$2,A666)</f>
        <v>4114.6516000000001</v>
      </c>
      <c r="D666" s="74">
        <v>1.58</v>
      </c>
    </row>
    <row r="667" spans="1:4" customFormat="1">
      <c r="A667" s="121">
        <v>44858</v>
      </c>
      <c r="B667" s="145" t="s">
        <v>974</v>
      </c>
      <c r="C667" s="262">
        <f>[1]!i_dq_close(C$2,A667)</f>
        <v>4014.5981000000002</v>
      </c>
      <c r="D667" s="74">
        <v>1.575</v>
      </c>
    </row>
    <row r="668" spans="1:4" customFormat="1">
      <c r="A668" s="121">
        <v>44859</v>
      </c>
      <c r="B668" s="145" t="s">
        <v>974</v>
      </c>
      <c r="C668" s="262">
        <f>[1]!i_dq_close(C$2,A668)</f>
        <v>4004.9411</v>
      </c>
      <c r="D668" s="74">
        <v>1.5760000000000001</v>
      </c>
    </row>
    <row r="669" spans="1:4" customFormat="1">
      <c r="A669" s="121">
        <v>44860</v>
      </c>
      <c r="B669" s="145" t="s">
        <v>974</v>
      </c>
      <c r="C669" s="262">
        <f>[1]!i_dq_close(C$2,A669)</f>
        <v>4047.0933</v>
      </c>
      <c r="D669" s="74">
        <v>1.58</v>
      </c>
    </row>
    <row r="670" spans="1:4" customFormat="1">
      <c r="A670" s="121">
        <v>44861</v>
      </c>
      <c r="B670" s="145" t="s">
        <v>974</v>
      </c>
      <c r="C670" s="262">
        <f>[1]!i_dq_close(C$2,A670)</f>
        <v>4024.5419999999999</v>
      </c>
      <c r="D670" s="74">
        <v>1.575</v>
      </c>
    </row>
    <row r="671" spans="1:4" customFormat="1">
      <c r="A671" s="121">
        <v>44862</v>
      </c>
      <c r="B671" s="145" t="s">
        <v>974</v>
      </c>
      <c r="C671" s="262">
        <f>[1]!i_dq_close(C$2,A671)</f>
        <v>3918.9967999999999</v>
      </c>
      <c r="D671" s="74">
        <v>1.5640000000000001</v>
      </c>
    </row>
    <row r="672" spans="1:4" customFormat="1">
      <c r="A672" s="121">
        <v>44865</v>
      </c>
      <c r="B672" s="145" t="s">
        <v>974</v>
      </c>
      <c r="C672" s="262">
        <f>[1]!i_dq_close(C$2,A672)</f>
        <v>3896.8741</v>
      </c>
      <c r="D672" s="74">
        <v>1.5680000000000001</v>
      </c>
    </row>
    <row r="673" spans="1:4" customFormat="1">
      <c r="A673" s="121">
        <v>44866</v>
      </c>
      <c r="B673" s="145" t="s">
        <v>1003</v>
      </c>
      <c r="C673" s="262">
        <f>[1]!i_dq_close(C$2,A673)</f>
        <v>4023.1237999999998</v>
      </c>
      <c r="D673" s="74">
        <v>1.58</v>
      </c>
    </row>
    <row r="674" spans="1:4" customFormat="1">
      <c r="A674" s="121">
        <v>44867</v>
      </c>
      <c r="B674" s="145" t="s">
        <v>1003</v>
      </c>
      <c r="C674" s="262">
        <f>[1]!i_dq_close(C$2,A674)</f>
        <v>4068.8146999999999</v>
      </c>
      <c r="D674" s="74">
        <v>1.5840000000000001</v>
      </c>
    </row>
    <row r="675" spans="1:4" customFormat="1">
      <c r="A675" s="121">
        <v>44868</v>
      </c>
      <c r="B675" s="145" t="s">
        <v>1003</v>
      </c>
      <c r="C675" s="262">
        <f>[1]!i_dq_close(C$2,A675)</f>
        <v>4044.2130000000002</v>
      </c>
      <c r="D675" s="74">
        <v>1.585</v>
      </c>
    </row>
    <row r="676" spans="1:4" customFormat="1">
      <c r="A676" s="121">
        <v>44869</v>
      </c>
      <c r="B676" s="145" t="s">
        <v>1003</v>
      </c>
      <c r="C676" s="262">
        <f>[1]!i_dq_close(C$2,A676)</f>
        <v>4165.8909000000003</v>
      </c>
      <c r="D676" s="74">
        <v>1.5980000000000001</v>
      </c>
    </row>
    <row r="677" spans="1:4" customFormat="1">
      <c r="A677" s="121">
        <v>44872</v>
      </c>
      <c r="B677" s="145" t="s">
        <v>1003</v>
      </c>
      <c r="C677" s="262">
        <f>[1]!i_dq_close(C$2,A677)</f>
        <v>4173.9336999999996</v>
      </c>
      <c r="D677" s="74">
        <v>1.599</v>
      </c>
    </row>
    <row r="678" spans="1:4" customFormat="1">
      <c r="A678" s="121">
        <v>44873</v>
      </c>
      <c r="B678" s="145" t="s">
        <v>1003</v>
      </c>
      <c r="C678" s="262">
        <f>[1]!i_dq_close(C$2,A678)</f>
        <v>4151.4648999999999</v>
      </c>
      <c r="D678" s="74">
        <v>1.597</v>
      </c>
    </row>
    <row r="679" spans="1:4" customFormat="1">
      <c r="A679" s="121">
        <v>44874</v>
      </c>
      <c r="B679" s="145" t="s">
        <v>1003</v>
      </c>
      <c r="C679" s="262">
        <f>[1]!i_dq_close(C$2,A679)</f>
        <v>4120.4669999999996</v>
      </c>
      <c r="D679" s="74">
        <v>1.593</v>
      </c>
    </row>
    <row r="680" spans="1:4" customFormat="1">
      <c r="A680" s="121">
        <v>44875</v>
      </c>
      <c r="B680" s="145" t="s">
        <v>1003</v>
      </c>
      <c r="C680" s="262">
        <f>[1]!i_dq_close(C$2,A680)</f>
        <v>4091.6007</v>
      </c>
      <c r="D680" s="74">
        <v>1.5860000000000001</v>
      </c>
    </row>
    <row r="681" spans="1:4" customFormat="1">
      <c r="A681" s="121">
        <v>44876</v>
      </c>
      <c r="B681" s="145" t="s">
        <v>1003</v>
      </c>
      <c r="C681" s="262">
        <f>[1]!i_dq_close(C$2,A681)</f>
        <v>4184.1625999999997</v>
      </c>
      <c r="D681" s="74">
        <v>1.5940000000000001</v>
      </c>
    </row>
    <row r="682" spans="1:4" customFormat="1">
      <c r="A682" s="121">
        <v>44879</v>
      </c>
      <c r="B682" s="145" t="s">
        <v>1003</v>
      </c>
      <c r="C682" s="262">
        <f>[1]!i_dq_close(C$2,A682)</f>
        <v>4187.0944</v>
      </c>
      <c r="D682" s="74">
        <v>1.5920000000000001</v>
      </c>
    </row>
    <row r="683" spans="1:4" customFormat="1">
      <c r="A683" s="121">
        <v>44880</v>
      </c>
      <c r="B683" s="145" t="s">
        <v>1003</v>
      </c>
      <c r="C683" s="262">
        <f>[1]!i_dq_close(C$2,A683)</f>
        <v>4264.8360000000002</v>
      </c>
      <c r="D683" s="74">
        <v>1.601</v>
      </c>
    </row>
    <row r="684" spans="1:4" customFormat="1">
      <c r="A684" s="121">
        <v>44881</v>
      </c>
      <c r="B684" s="145" t="s">
        <v>1003</v>
      </c>
      <c r="C684" s="262">
        <f>[1]!i_dq_close(C$2,A684)</f>
        <v>4233.2835999999998</v>
      </c>
      <c r="D684" s="74">
        <v>1.595</v>
      </c>
    </row>
    <row r="685" spans="1:4" customFormat="1">
      <c r="A685" s="121">
        <v>44882</v>
      </c>
      <c r="B685" s="145" t="s">
        <v>1003</v>
      </c>
      <c r="C685" s="262">
        <f>[1]!i_dq_close(C$2,A685)</f>
        <v>4222.8145000000004</v>
      </c>
      <c r="D685" s="74">
        <v>1.5940000000000001</v>
      </c>
    </row>
    <row r="686" spans="1:4" customFormat="1">
      <c r="A686" s="121">
        <v>44883</v>
      </c>
      <c r="B686" s="145" t="s">
        <v>1003</v>
      </c>
      <c r="C686" s="262">
        <f>[1]!i_dq_close(C$2,A686)</f>
        <v>4204.3148000000001</v>
      </c>
      <c r="D686" s="74">
        <v>1.591</v>
      </c>
    </row>
    <row r="687" spans="1:4" customFormat="1">
      <c r="A687" s="121">
        <v>44886</v>
      </c>
      <c r="B687" s="145" t="s">
        <v>1003</v>
      </c>
      <c r="C687" s="262">
        <f>[1]!i_dq_close(C$2,A687)</f>
        <v>4177.4961999999996</v>
      </c>
      <c r="D687" s="74">
        <v>1.5940000000000001</v>
      </c>
    </row>
    <row r="688" spans="1:4" customFormat="1">
      <c r="A688" s="121">
        <v>44887</v>
      </c>
      <c r="B688" s="145" t="s">
        <v>1003</v>
      </c>
      <c r="C688" s="262">
        <f>[1]!i_dq_close(C$2,A688)</f>
        <v>4166.4138000000003</v>
      </c>
      <c r="D688" s="74">
        <v>1.589</v>
      </c>
    </row>
    <row r="689" spans="1:4" customFormat="1">
      <c r="A689" s="121">
        <v>44888</v>
      </c>
      <c r="B689" s="145" t="s">
        <v>1003</v>
      </c>
      <c r="C689" s="262">
        <f>[1]!i_dq_close(C$2,A689)</f>
        <v>4167.8986999999997</v>
      </c>
      <c r="D689" s="74">
        <v>1.5880000000000001</v>
      </c>
    </row>
    <row r="690" spans="1:4" customFormat="1">
      <c r="A690" s="121">
        <v>44889</v>
      </c>
      <c r="B690" s="145" t="s">
        <v>1003</v>
      </c>
      <c r="C690" s="262">
        <f>[1]!i_dq_close(C$2,A690)</f>
        <v>4155.0478999999996</v>
      </c>
      <c r="D690" s="74">
        <v>1.587</v>
      </c>
    </row>
    <row r="691" spans="1:4" customFormat="1">
      <c r="A691" s="121">
        <v>44890</v>
      </c>
      <c r="B691" s="145" t="s">
        <v>1003</v>
      </c>
      <c r="C691" s="262">
        <f>[1]!i_dq_close(C$2,A691)</f>
        <v>4164.7946000000002</v>
      </c>
      <c r="D691" s="74">
        <v>1.583</v>
      </c>
    </row>
    <row r="692" spans="1:4" customFormat="1">
      <c r="A692" s="121">
        <v>44893</v>
      </c>
      <c r="B692" s="145" t="s">
        <v>1003</v>
      </c>
      <c r="C692" s="262">
        <f>[1]!i_dq_close(C$2,A692)</f>
        <v>4124.2883000000002</v>
      </c>
      <c r="D692" s="74">
        <v>1.58</v>
      </c>
    </row>
    <row r="693" spans="1:4" customFormat="1">
      <c r="A693" s="121">
        <v>44894</v>
      </c>
      <c r="B693" s="145" t="s">
        <v>1003</v>
      </c>
      <c r="C693" s="262">
        <f>[1]!i_dq_close(C$2,A693)</f>
        <v>4237.5962</v>
      </c>
      <c r="D693" s="74">
        <v>1.5880000000000001</v>
      </c>
    </row>
    <row r="694" spans="1:4" customFormat="1">
      <c r="A694" s="121">
        <v>44895</v>
      </c>
      <c r="B694" s="145" t="s">
        <v>1003</v>
      </c>
      <c r="C694" s="262">
        <f>[1]!i_dq_close(C$2,A694)</f>
        <v>4239.9952000000003</v>
      </c>
      <c r="D694" s="74">
        <v>1.59</v>
      </c>
    </row>
    <row r="695" spans="1:4" customFormat="1">
      <c r="A695" s="121">
        <v>44896</v>
      </c>
      <c r="B695" s="145" t="s">
        <v>1144</v>
      </c>
      <c r="C695" s="262">
        <f>[1]!i_dq_close(C$2,A695)</f>
        <v>4279.3801999999996</v>
      </c>
      <c r="D695" s="74">
        <v>1.5980000000000001</v>
      </c>
    </row>
    <row r="696" spans="1:4" customFormat="1">
      <c r="A696" s="121">
        <v>44897</v>
      </c>
      <c r="B696" s="145" t="s">
        <v>1144</v>
      </c>
      <c r="C696" s="262">
        <f>[1]!i_dq_close(C$2,A696)</f>
        <v>4256.7224999999999</v>
      </c>
      <c r="D696" s="74">
        <v>1.5960000000000001</v>
      </c>
    </row>
    <row r="697" spans="1:4" customFormat="1">
      <c r="A697" s="121">
        <v>44900</v>
      </c>
      <c r="B697" s="145" t="s">
        <v>1144</v>
      </c>
      <c r="C697" s="262">
        <f>[1]!i_dq_close(C$2,A697)</f>
        <v>4327.0653000000002</v>
      </c>
      <c r="D697" s="74">
        <v>1.5980000000000001</v>
      </c>
    </row>
    <row r="698" spans="1:4" customFormat="1">
      <c r="A698" s="121">
        <v>44901</v>
      </c>
      <c r="B698" s="145" t="s">
        <v>1144</v>
      </c>
      <c r="C698" s="262">
        <f>[1]!i_dq_close(C$2,A698)</f>
        <v>4343.7743</v>
      </c>
      <c r="D698" s="74">
        <v>1.6</v>
      </c>
    </row>
    <row r="699" spans="1:4" customFormat="1">
      <c r="A699" s="121">
        <v>44902</v>
      </c>
      <c r="B699" s="145" t="s">
        <v>1144</v>
      </c>
      <c r="C699" s="262">
        <f>[1]!i_dq_close(C$2,A699)</f>
        <v>4334.5227000000004</v>
      </c>
      <c r="D699" s="74">
        <v>1.601</v>
      </c>
    </row>
    <row r="700" spans="1:4" customFormat="1">
      <c r="A700" s="121">
        <v>44903</v>
      </c>
      <c r="B700" s="145" t="s">
        <v>1144</v>
      </c>
      <c r="C700" s="262">
        <f>[1]!i_dq_close(C$2,A700)</f>
        <v>4331.9718999999996</v>
      </c>
      <c r="D700" s="74">
        <v>1.601</v>
      </c>
    </row>
    <row r="701" spans="1:4" customFormat="1">
      <c r="A701" s="121">
        <v>44904</v>
      </c>
      <c r="B701" s="145" t="s">
        <v>1144</v>
      </c>
      <c r="C701" s="262">
        <f>[1]!i_dq_close(C$2,A701)</f>
        <v>4364.9232000000002</v>
      </c>
      <c r="D701" s="74">
        <v>1.605</v>
      </c>
    </row>
    <row r="702" spans="1:4" customFormat="1">
      <c r="A702" s="121">
        <v>44907</v>
      </c>
      <c r="B702" s="145" t="s">
        <v>1144</v>
      </c>
      <c r="C702" s="262">
        <f>[1]!i_dq_close(C$2,A702)</f>
        <v>4321.8283000000001</v>
      </c>
      <c r="D702" s="74">
        <v>1.6040000000000001</v>
      </c>
    </row>
    <row r="703" spans="1:4" customFormat="1">
      <c r="A703" s="121">
        <v>44908</v>
      </c>
      <c r="B703" s="145" t="s">
        <v>1144</v>
      </c>
      <c r="C703" s="262">
        <f>[1]!i_dq_close(C$2,A703)</f>
        <v>4309.5028000000002</v>
      </c>
      <c r="D703" s="74">
        <v>1.6</v>
      </c>
    </row>
    <row r="704" spans="1:4" customFormat="1">
      <c r="A704" s="121">
        <v>44909</v>
      </c>
      <c r="B704" s="145" t="s">
        <v>1144</v>
      </c>
      <c r="C704" s="262">
        <f>[1]!i_dq_close(C$2,A704)</f>
        <v>4312.3441999999995</v>
      </c>
      <c r="D704" s="74">
        <v>1.601</v>
      </c>
    </row>
    <row r="705" spans="1:4" customFormat="1">
      <c r="A705" s="121">
        <v>44910</v>
      </c>
      <c r="B705" s="145" t="s">
        <v>1144</v>
      </c>
      <c r="C705" s="262">
        <f>[1]!i_dq_close(C$2,A705)</f>
        <v>4311.0010000000002</v>
      </c>
      <c r="D705" s="74">
        <v>1.6020000000000001</v>
      </c>
    </row>
    <row r="706" spans="1:4" customFormat="1">
      <c r="A706" s="121">
        <v>44911</v>
      </c>
      <c r="B706" s="145" t="s">
        <v>1144</v>
      </c>
      <c r="C706" s="262">
        <f>[1]!i_dq_close(C$2,A706)</f>
        <v>4307.5222999999996</v>
      </c>
      <c r="D706" s="74">
        <v>1.601</v>
      </c>
    </row>
    <row r="707" spans="1:4" customFormat="1">
      <c r="A707" s="121">
        <v>44914</v>
      </c>
      <c r="B707" s="145" t="s">
        <v>1144</v>
      </c>
      <c r="C707" s="262">
        <f>[1]!i_dq_close(C$2,A707)</f>
        <v>4233.2809999999999</v>
      </c>
      <c r="D707" s="74">
        <v>1.5940000000000001</v>
      </c>
    </row>
    <row r="708" spans="1:4" customFormat="1">
      <c r="A708" s="121">
        <v>44915</v>
      </c>
      <c r="B708" s="145" t="s">
        <v>1144</v>
      </c>
      <c r="C708" s="262">
        <f>[1]!i_dq_close(C$2,A708)</f>
        <v>4170.6633000000002</v>
      </c>
      <c r="D708" s="74">
        <v>1.587</v>
      </c>
    </row>
    <row r="709" spans="1:4" customFormat="1">
      <c r="A709" s="121">
        <v>44916</v>
      </c>
      <c r="B709" s="145" t="s">
        <v>1144</v>
      </c>
      <c r="C709" s="262">
        <f>[1]!i_dq_close(C$2,A709)</f>
        <v>4166.0241999999998</v>
      </c>
      <c r="D709" s="74">
        <v>1.587</v>
      </c>
    </row>
    <row r="710" spans="1:4" customFormat="1">
      <c r="A710" s="121">
        <v>44917</v>
      </c>
      <c r="B710" s="145" t="s">
        <v>1144</v>
      </c>
      <c r="C710" s="262">
        <f>[1]!i_dq_close(C$2,A710)</f>
        <v>4158.2915000000003</v>
      </c>
      <c r="D710" s="74">
        <v>1.583</v>
      </c>
    </row>
    <row r="711" spans="1:4" customFormat="1">
      <c r="A711" s="121">
        <v>44918</v>
      </c>
      <c r="B711" s="145" t="s">
        <v>1144</v>
      </c>
      <c r="C711" s="262">
        <f>[1]!i_dq_close(C$2,A711)</f>
        <v>4149.107</v>
      </c>
      <c r="D711" s="74">
        <v>1.5780000000000001</v>
      </c>
    </row>
    <row r="712" spans="1:4" customFormat="1">
      <c r="A712" s="121">
        <v>44921</v>
      </c>
      <c r="B712" s="145" t="s">
        <v>1144</v>
      </c>
      <c r="C712" s="262">
        <f>[1]!i_dq_close(C$2,A712)</f>
        <v>4176.0355</v>
      </c>
      <c r="D712" s="74">
        <v>1.583</v>
      </c>
    </row>
    <row r="713" spans="1:4" customFormat="1">
      <c r="A713" s="121">
        <v>44922</v>
      </c>
      <c r="B713" s="145" t="s">
        <v>1144</v>
      </c>
      <c r="C713" s="262">
        <f>[1]!i_dq_close(C$2,A713)</f>
        <v>4219.6733999999997</v>
      </c>
      <c r="D713" s="74">
        <v>1.591</v>
      </c>
    </row>
    <row r="714" spans="1:4" customFormat="1">
      <c r="A714" s="121">
        <v>44923</v>
      </c>
      <c r="B714" s="145" t="s">
        <v>1144</v>
      </c>
      <c r="C714" s="262">
        <f>[1]!i_dq_close(C$2,A714)</f>
        <v>4201.9503000000004</v>
      </c>
      <c r="D714" s="74">
        <v>1.587</v>
      </c>
    </row>
    <row r="715" spans="1:4" customFormat="1">
      <c r="A715" s="121">
        <v>44924</v>
      </c>
      <c r="B715" s="145" t="s">
        <v>1144</v>
      </c>
      <c r="C715" s="262">
        <f>[1]!i_dq_close(C$2,A715)</f>
        <v>4189.3071</v>
      </c>
      <c r="D715" s="74">
        <v>1.5860000000000001</v>
      </c>
    </row>
    <row r="716" spans="1:4" customFormat="1">
      <c r="A716" s="121">
        <v>44925</v>
      </c>
      <c r="B716" s="145" t="s">
        <v>1644</v>
      </c>
      <c r="C716" s="262">
        <f>[1]!i_dq_close(C$2,A716)</f>
        <v>4202.6813000000002</v>
      </c>
      <c r="D716" s="74">
        <v>1.5880000000000001</v>
      </c>
    </row>
    <row r="717" spans="1:4" customFormat="1">
      <c r="A717" s="121">
        <v>44929</v>
      </c>
      <c r="B717" s="145" t="s">
        <v>1629</v>
      </c>
      <c r="C717" s="262">
        <f>[1]!i_dq_close(C$2,A717)</f>
        <v>4232.5133999999998</v>
      </c>
      <c r="D717" s="74">
        <v>1.5880000000000001</v>
      </c>
    </row>
    <row r="718" spans="1:4" customFormat="1">
      <c r="A718" s="121">
        <v>44930</v>
      </c>
      <c r="B718" s="145" t="s">
        <v>1629</v>
      </c>
      <c r="C718" s="262">
        <f>[1]!i_dq_close(C$2,A718)</f>
        <v>4235.9718999999996</v>
      </c>
      <c r="D718" s="74">
        <v>1.593</v>
      </c>
    </row>
    <row r="719" spans="1:4" customFormat="1">
      <c r="A719" s="121">
        <v>44931</v>
      </c>
      <c r="B719" s="145" t="s">
        <v>1629</v>
      </c>
      <c r="C719" s="262">
        <f>[1]!i_dq_close(C$2,A719)</f>
        <v>4307.7605999999996</v>
      </c>
      <c r="D719" s="74">
        <v>1.605</v>
      </c>
    </row>
    <row r="720" spans="1:4" customFormat="1">
      <c r="A720" s="121">
        <v>44932</v>
      </c>
      <c r="B720" s="145" t="s">
        <v>1629</v>
      </c>
      <c r="C720" s="262">
        <f>[1]!i_dq_close(C$2,A720)</f>
        <v>4318.1531000000004</v>
      </c>
      <c r="D720" s="74">
        <v>1.607</v>
      </c>
    </row>
    <row r="721" spans="1:204">
      <c r="A721" s="121">
        <v>44935</v>
      </c>
      <c r="B721" s="145" t="s">
        <v>1629</v>
      </c>
      <c r="C721" s="262">
        <f>[1]!i_dq_close(C$2,A721)</f>
        <v>4349.1992</v>
      </c>
      <c r="D721" s="74">
        <v>1.6120000000000001</v>
      </c>
      <c r="E721"/>
      <c r="GV721"/>
    </row>
    <row r="722" spans="1:204">
      <c r="A722" s="121">
        <v>44936</v>
      </c>
      <c r="B722" s="145" t="s">
        <v>1629</v>
      </c>
      <c r="C722" s="262">
        <f>[1]!i_dq_close(C$2,A722)</f>
        <v>4354.2322999999997</v>
      </c>
      <c r="D722" s="74">
        <v>1.6140000000000001</v>
      </c>
      <c r="E722"/>
      <c r="GV722"/>
    </row>
    <row r="723" spans="1:204">
      <c r="A723" s="121">
        <v>44937</v>
      </c>
      <c r="B723" s="145" t="s">
        <v>1629</v>
      </c>
      <c r="C723" s="262">
        <f>[1]!i_dq_close(C$2,A723)</f>
        <v>4341.9845999999998</v>
      </c>
      <c r="D723" s="74">
        <v>1.6120000000000001</v>
      </c>
      <c r="E723"/>
      <c r="GV723"/>
    </row>
    <row r="724" spans="1:204">
      <c r="A724" s="121">
        <v>44938</v>
      </c>
      <c r="B724" s="145" t="s">
        <v>1629</v>
      </c>
      <c r="C724" s="262">
        <f>[1]!i_dq_close(C$2,A724)</f>
        <v>4348.5348999999997</v>
      </c>
      <c r="D724" s="74">
        <v>1.6120000000000001</v>
      </c>
      <c r="E724"/>
      <c r="GV724"/>
    </row>
    <row r="725" spans="1:204">
      <c r="A725" s="121">
        <v>44939</v>
      </c>
      <c r="B725" s="145" t="s">
        <v>1629</v>
      </c>
      <c r="C725" s="262">
        <f>[1]!i_dq_close(C$2,A725)</f>
        <v>4402.0011999999997</v>
      </c>
      <c r="D725" s="74">
        <v>1.617</v>
      </c>
      <c r="E725"/>
      <c r="GV725"/>
    </row>
    <row r="726" spans="1:204">
      <c r="A726" s="121">
        <v>44942</v>
      </c>
      <c r="B726" s="145" t="s">
        <v>1629</v>
      </c>
      <c r="C726" s="262">
        <f>[1]!i_dq_close(C$2,A726)</f>
        <v>4465.9520000000002</v>
      </c>
      <c r="D726" s="74">
        <v>1.6220000000000001</v>
      </c>
      <c r="E726"/>
      <c r="GV726"/>
    </row>
    <row r="727" spans="1:204">
      <c r="A727" s="121">
        <v>44943</v>
      </c>
      <c r="B727" s="145" t="s">
        <v>1629</v>
      </c>
      <c r="C727" s="262">
        <f>[1]!i_dq_close(C$2,A727)</f>
        <v>4466.5456000000004</v>
      </c>
      <c r="D727" s="74">
        <v>1.6240000000000001</v>
      </c>
      <c r="E727"/>
      <c r="GV727"/>
    </row>
    <row r="728" spans="1:204">
      <c r="A728" s="121">
        <v>44944</v>
      </c>
      <c r="B728" s="145" t="s">
        <v>1629</v>
      </c>
      <c r="C728" s="262">
        <f>[1]!i_dq_close(C$2,A728)</f>
        <v>4464.3689999999997</v>
      </c>
      <c r="D728" s="74">
        <v>1.625</v>
      </c>
      <c r="E728"/>
      <c r="GV728"/>
    </row>
    <row r="729" spans="1:204">
      <c r="A729" s="121">
        <v>44945</v>
      </c>
      <c r="B729" s="145" t="s">
        <v>1629</v>
      </c>
      <c r="C729" s="262">
        <f>[1]!i_dq_close(C$2,A729)</f>
        <v>4494.8031000000001</v>
      </c>
      <c r="D729" s="74">
        <v>1.6279999999999999</v>
      </c>
      <c r="E729"/>
      <c r="GV729"/>
    </row>
    <row r="730" spans="1:204">
      <c r="A730" s="121">
        <v>44946</v>
      </c>
      <c r="B730" s="145" t="s">
        <v>1629</v>
      </c>
      <c r="C730" s="262">
        <f>[1]!i_dq_close(C$2,A730)</f>
        <v>4524.0456999999997</v>
      </c>
      <c r="D730" s="74">
        <v>1.631</v>
      </c>
      <c r="E730"/>
      <c r="GV730"/>
    </row>
    <row r="731" spans="1:204">
      <c r="A731" s="121">
        <v>44956</v>
      </c>
      <c r="B731" s="145" t="s">
        <v>1629</v>
      </c>
      <c r="C731" s="262">
        <f>[1]!i_dq_close(C$2,A731)</f>
        <v>4545.9003000000002</v>
      </c>
      <c r="D731" s="74">
        <v>1.641</v>
      </c>
      <c r="E731"/>
      <c r="GV731"/>
    </row>
    <row r="732" spans="1:204">
      <c r="A732" s="121">
        <v>44957</v>
      </c>
      <c r="B732" s="145" t="s">
        <v>1629</v>
      </c>
      <c r="C732" s="262">
        <f>[1]!i_dq_close(C$2,A732)</f>
        <v>4510.9566999999997</v>
      </c>
      <c r="D732" s="74">
        <v>1.6379999999999999</v>
      </c>
      <c r="E732"/>
      <c r="GV732"/>
    </row>
    <row r="733" spans="1:204">
      <c r="A733" s="121">
        <v>44958</v>
      </c>
      <c r="B733" s="145" t="s">
        <v>408</v>
      </c>
      <c r="C733" s="262">
        <f>[1]!i_dq_close(C$2,A733)</f>
        <v>4556.5766999999996</v>
      </c>
      <c r="D733" s="74">
        <v>1.6419999999999999</v>
      </c>
      <c r="E733"/>
      <c r="GV733"/>
    </row>
    <row r="734" spans="1:204">
      <c r="A734" s="121">
        <v>44959</v>
      </c>
      <c r="B734" s="145" t="s">
        <v>408</v>
      </c>
      <c r="C734" s="262">
        <f>[1]!i_dq_close(C$2,A734)</f>
        <v>4545.3834999999999</v>
      </c>
      <c r="D734" s="74">
        <v>1.643</v>
      </c>
    </row>
    <row r="735" spans="1:204">
      <c r="A735" s="121">
        <v>44960</v>
      </c>
      <c r="B735" s="145" t="s">
        <v>408</v>
      </c>
      <c r="C735" s="262">
        <f>[1]!i_dq_close(C$2,A735)</f>
        <v>4508.5767999999998</v>
      </c>
      <c r="D735" s="74">
        <v>1.639</v>
      </c>
    </row>
    <row r="736" spans="1:204">
      <c r="A736" s="121">
        <v>44963</v>
      </c>
      <c r="B736" s="145" t="s">
        <v>408</v>
      </c>
      <c r="C736" s="262">
        <f>[1]!i_dq_close(C$2,A736)</f>
        <v>4456.7232000000004</v>
      </c>
      <c r="D736" s="74">
        <v>1.633</v>
      </c>
    </row>
    <row r="737" spans="1:4">
      <c r="A737" s="121">
        <v>44964</v>
      </c>
      <c r="B737" s="145" t="s">
        <v>408</v>
      </c>
      <c r="C737" s="262">
        <f>[1]!i_dq_close(C$2,A737)</f>
        <v>4465.3935000000001</v>
      </c>
      <c r="D737" s="74">
        <v>1.631</v>
      </c>
    </row>
    <row r="738" spans="1:4">
      <c r="A738" s="121">
        <v>44965</v>
      </c>
      <c r="B738" s="145" t="s">
        <v>408</v>
      </c>
      <c r="C738" s="262">
        <f>[1]!i_dq_close(C$2,A738)</f>
        <v>4441.8236999999999</v>
      </c>
      <c r="D738" s="74">
        <v>1.6279999999999999</v>
      </c>
    </row>
    <row r="739" spans="1:4">
      <c r="A739" s="121">
        <v>44966</v>
      </c>
      <c r="B739" s="145" t="s">
        <v>408</v>
      </c>
      <c r="C739" s="262">
        <f>[1]!i_dq_close(C$2,A739)</f>
        <v>4501.8388000000004</v>
      </c>
      <c r="D739" s="74">
        <v>1.639</v>
      </c>
    </row>
    <row r="740" spans="1:4">
      <c r="A740" s="121">
        <v>44967</v>
      </c>
      <c r="B740" s="145" t="s">
        <v>408</v>
      </c>
      <c r="C740" s="262">
        <f>[1]!i_dq_close(C$2,A740)</f>
        <v>4478.2692999999999</v>
      </c>
      <c r="D740" s="74">
        <v>1.637</v>
      </c>
    </row>
  </sheetData>
  <phoneticPr fontId="7" type="noConversion"/>
  <conditionalFormatting sqref="JJ2 JP2 JV2 KB2 KH2 KN2 KT2 KZ2 LF2 LL2 LR2 LX2 MD2 MJ2 MP2 MV2 NB2 NH2 NN2 NT2 NZ2 OF2 OL2 OR2 OX2 PD2:XFD2 A2:L2 N2:V2 X2:AB2 AD2:AN2 AP2:AT2 AV2:AZ2 BB2:BF2 BH2:BL2 BN2:BR2 BT2:BX2 BZ2:CD2 CF2:CJ2 CL2:CP2 CR2:CV2 CX2:DB2 DD2:DH2 DJ2:DN2 DP2:DT2 DV2:DZ2 EB2:EF2 EH2:EL2 EN2:ER2 EZ2:FD2 FF2:FJ2 FL2:FP2 FR2:FV2 FX2:GB2 GD2:GH2 GJ2:GN2 GP2:GT2 GV2:GZ2 HB2:HF2 HH2:HL2 HN2:HR2 HT2:HX2 HZ2:ID2 IF2:IJ2 IL2:IP2 IR2:IV2 IX2:JB2">
    <cfRule type="cellIs" dxfId="636" priority="489" operator="lessThan">
      <formula>-0.18</formula>
    </cfRule>
  </conditionalFormatting>
  <conditionalFormatting sqref="JJ3 JP3 JV3 KB3 KH3 KN3 KT3 KZ3 LF3 LL3 LR3 LX3 MD3 MJ3 MP3 MV3 NB3 NH3 NN3 NT3 NZ3 OF3 OL3 OR3 OX3 PD3:XFD3 A3:L3 N3:V3 X3:AB3 AD3:AN3 AP3:AT3 AV3:AZ3 BB3:BF3 BH3:BL3 BN3:BR3 BT3:BX3 BZ3:CD3 CF3:CJ3 CL3:CP3 CR3:CV3 CX3:DB3 DD3:DH3 DJ3:DN3 DP3:DT3 DV3:DZ3 EB3:EF3 EH3:EL3 EN3:ER3 EZ3:FD3 FF3:FJ3 FL3:FP3 FR3:FV3 FX3:GB3 GD3:GH3 GJ3:GN3 GP3:GT3 GV3:GZ3 HB3:HF3 HH3:HL3 HN3:HR3 HT3:HX3 HZ3:ID3 IF3:IJ3 IL3:IP3 IR3:IV3 IX3:JB3">
    <cfRule type="cellIs" dxfId="635" priority="488" operator="lessThan">
      <formula>-0.1</formula>
    </cfRule>
  </conditionalFormatting>
  <conditionalFormatting sqref="JJ4 JP4 JV4 KB4 KH4 KN4 KT4 KZ4 LF4 LL4 LR4 LX4 MD4 MJ4 MP4 MV4 NB4 NH4 NN4 NT4 NZ4 OF4 OL4 OR4 OX4 PD4:XFD4 A4:L4 N4:V4 X4:AB4 AD4:AN4 AP4:AT4 AV4:AZ4 BB4:BF4 BH4:BL4 BN4:BR4 BT4:BX4 BZ4:CD4 CF4:CJ4 CL4:CP4 CR4:CV4 CX4:DB4 DD4:DH4 DJ4:DN4 DP4:DT4 DV4:DZ4 EB4:EF4 EH4:EL4 EN4:ER4 EZ4:FD4 FF4:FJ4 FL4:FP4 FR4:FV4 FX4:GB4 GD4:GH4 GJ4:GN4 GP4:GT4 GV4:GZ4 HB4:HF4 HH4:HL4 HN4:HR4 HT4:HX4 HZ4:ID4 IF4:IJ4 IL4:IP4 IR4:IV4 IX4:JB4">
    <cfRule type="cellIs" dxfId="634" priority="487" operator="lessThan">
      <formula>-0.05</formula>
    </cfRule>
  </conditionalFormatting>
  <conditionalFormatting sqref="JJ5 JP5 JV5 KB5 KH5 KN5 KT5 KZ5 LF5 LL5 LR5 LX5 MD5 MJ5 MP5 MV5 NB5 NH5 NN5 NT5 NZ5 OF5 OL5 OR5 OX5 PD5:XFD5 N5:V5 X5:AB5 AD5:AN5 AP5:AT5 AV5:AZ5 BB5:BF5 BH5:BL5 BN5:BR5 BT5:BX5 BZ5:CD5 CF5:CJ5 CL5:CP5 CR5:CV5 CX5:DB5 DD5:DH5 DJ5:DN5 DP5:DT5 DV5:DZ5 EB5:EF5 EH5:EL5 EN5:ER5 EZ5:FD5 FF5:FJ5 FL5:FP5 FR5:FV5 FX5:GB5 GD5:GH5 GJ5:GN5 GP5:GT5 GV5:GZ5 HB5:HF5 HH5:HL5 HN5:HR5 HT5:HX5 A5:J5 L5 K2 HZ5:ID5 IF5:IJ5 IL5:IP5 IR5:IV5 IX5:JB5">
    <cfRule type="cellIs" dxfId="633" priority="486" operator="lessThan">
      <formula>-0.2</formula>
    </cfRule>
  </conditionalFormatting>
  <conditionalFormatting sqref="JD2">
    <cfRule type="cellIs" dxfId="632" priority="485" operator="lessThan">
      <formula>-0.18</formula>
    </cfRule>
  </conditionalFormatting>
  <conditionalFormatting sqref="JD3">
    <cfRule type="cellIs" dxfId="631" priority="484" operator="lessThan">
      <formula>-0.1</formula>
    </cfRule>
  </conditionalFormatting>
  <conditionalFormatting sqref="JD4">
    <cfRule type="cellIs" dxfId="630" priority="483" operator="lessThan">
      <formula>-0.05</formula>
    </cfRule>
  </conditionalFormatting>
  <conditionalFormatting sqref="JD5">
    <cfRule type="cellIs" dxfId="629" priority="482" operator="lessThan">
      <formula>-0.2</formula>
    </cfRule>
  </conditionalFormatting>
  <conditionalFormatting sqref="JK2:JL2 JO2">
    <cfRule type="cellIs" dxfId="628" priority="481" operator="lessThan">
      <formula>-0.18</formula>
    </cfRule>
  </conditionalFormatting>
  <conditionalFormatting sqref="JK3:JL3 JO3">
    <cfRule type="cellIs" dxfId="627" priority="480" operator="lessThan">
      <formula>-0.1</formula>
    </cfRule>
  </conditionalFormatting>
  <conditionalFormatting sqref="JK4:JL4 JO4">
    <cfRule type="cellIs" dxfId="626" priority="479" operator="lessThan">
      <formula>-0.05</formula>
    </cfRule>
  </conditionalFormatting>
  <conditionalFormatting sqref="JK5:JL5 JO5">
    <cfRule type="cellIs" dxfId="625" priority="478" operator="lessThan">
      <formula>-0.2</formula>
    </cfRule>
  </conditionalFormatting>
  <conditionalFormatting sqref="JQ2:JR2 JU2">
    <cfRule type="cellIs" dxfId="624" priority="477" operator="lessThan">
      <formula>-0.18</formula>
    </cfRule>
  </conditionalFormatting>
  <conditionalFormatting sqref="JQ3:JR3 JU3">
    <cfRule type="cellIs" dxfId="623" priority="476" operator="lessThan">
      <formula>-0.1</formula>
    </cfRule>
  </conditionalFormatting>
  <conditionalFormatting sqref="JQ4:JR4 JU4">
    <cfRule type="cellIs" dxfId="622" priority="475" operator="lessThan">
      <formula>-0.05</formula>
    </cfRule>
  </conditionalFormatting>
  <conditionalFormatting sqref="JQ5:JR5 JU5">
    <cfRule type="cellIs" dxfId="621" priority="474" operator="lessThan">
      <formula>-0.2</formula>
    </cfRule>
  </conditionalFormatting>
  <conditionalFormatting sqref="JW2:JX2 KA2">
    <cfRule type="cellIs" dxfId="620" priority="473" operator="lessThan">
      <formula>-0.18</formula>
    </cfRule>
  </conditionalFormatting>
  <conditionalFormatting sqref="JW3:JX3 KA3">
    <cfRule type="cellIs" dxfId="619" priority="472" operator="lessThan">
      <formula>-0.1</formula>
    </cfRule>
  </conditionalFormatting>
  <conditionalFormatting sqref="JW4:JX4 KA4">
    <cfRule type="cellIs" dxfId="618" priority="471" operator="lessThan">
      <formula>-0.05</formula>
    </cfRule>
  </conditionalFormatting>
  <conditionalFormatting sqref="JW5:JX5 KA5">
    <cfRule type="cellIs" dxfId="617" priority="470" operator="lessThan">
      <formula>-0.2</formula>
    </cfRule>
  </conditionalFormatting>
  <conditionalFormatting sqref="JM2">
    <cfRule type="cellIs" dxfId="616" priority="469" operator="lessThan">
      <formula>-0.18</formula>
    </cfRule>
  </conditionalFormatting>
  <conditionalFormatting sqref="JM3">
    <cfRule type="cellIs" dxfId="615" priority="468" operator="lessThan">
      <formula>-0.1</formula>
    </cfRule>
  </conditionalFormatting>
  <conditionalFormatting sqref="JM4">
    <cfRule type="cellIs" dxfId="614" priority="467" operator="lessThan">
      <formula>-0.05</formula>
    </cfRule>
  </conditionalFormatting>
  <conditionalFormatting sqref="JM5">
    <cfRule type="cellIs" dxfId="613" priority="466" operator="lessThan">
      <formula>-0.2</formula>
    </cfRule>
  </conditionalFormatting>
  <conditionalFormatting sqref="JN2">
    <cfRule type="cellIs" dxfId="612" priority="465" operator="lessThan">
      <formula>-0.18</formula>
    </cfRule>
  </conditionalFormatting>
  <conditionalFormatting sqref="JN3">
    <cfRule type="cellIs" dxfId="611" priority="464" operator="lessThan">
      <formula>-0.1</formula>
    </cfRule>
  </conditionalFormatting>
  <conditionalFormatting sqref="JN4">
    <cfRule type="cellIs" dxfId="610" priority="463" operator="lessThan">
      <formula>-0.05</formula>
    </cfRule>
  </conditionalFormatting>
  <conditionalFormatting sqref="JN5">
    <cfRule type="cellIs" dxfId="609" priority="462" operator="lessThan">
      <formula>-0.2</formula>
    </cfRule>
  </conditionalFormatting>
  <conditionalFormatting sqref="JS2">
    <cfRule type="cellIs" dxfId="608" priority="461" operator="lessThan">
      <formula>-0.18</formula>
    </cfRule>
  </conditionalFormatting>
  <conditionalFormatting sqref="JS3">
    <cfRule type="cellIs" dxfId="607" priority="460" operator="lessThan">
      <formula>-0.1</formula>
    </cfRule>
  </conditionalFormatting>
  <conditionalFormatting sqref="JS4">
    <cfRule type="cellIs" dxfId="606" priority="459" operator="lessThan">
      <formula>-0.05</formula>
    </cfRule>
  </conditionalFormatting>
  <conditionalFormatting sqref="JS5">
    <cfRule type="cellIs" dxfId="605" priority="458" operator="lessThan">
      <formula>-0.2</formula>
    </cfRule>
  </conditionalFormatting>
  <conditionalFormatting sqref="JT2">
    <cfRule type="cellIs" dxfId="604" priority="457" operator="lessThan">
      <formula>-0.18</formula>
    </cfRule>
  </conditionalFormatting>
  <conditionalFormatting sqref="JT3">
    <cfRule type="cellIs" dxfId="603" priority="456" operator="lessThan">
      <formula>-0.1</formula>
    </cfRule>
  </conditionalFormatting>
  <conditionalFormatting sqref="JT4">
    <cfRule type="cellIs" dxfId="602" priority="455" operator="lessThan">
      <formula>-0.05</formula>
    </cfRule>
  </conditionalFormatting>
  <conditionalFormatting sqref="JT5">
    <cfRule type="cellIs" dxfId="601" priority="454" operator="lessThan">
      <formula>-0.2</formula>
    </cfRule>
  </conditionalFormatting>
  <conditionalFormatting sqref="JY2">
    <cfRule type="cellIs" dxfId="600" priority="453" operator="lessThan">
      <formula>-0.18</formula>
    </cfRule>
  </conditionalFormatting>
  <conditionalFormatting sqref="JY3">
    <cfRule type="cellIs" dxfId="599" priority="452" operator="lessThan">
      <formula>-0.1</formula>
    </cfRule>
  </conditionalFormatting>
  <conditionalFormatting sqref="JY4">
    <cfRule type="cellIs" dxfId="598" priority="451" operator="lessThan">
      <formula>-0.05</formula>
    </cfRule>
  </conditionalFormatting>
  <conditionalFormatting sqref="JY5">
    <cfRule type="cellIs" dxfId="597" priority="450" operator="lessThan">
      <formula>-0.2</formula>
    </cfRule>
  </conditionalFormatting>
  <conditionalFormatting sqref="JZ2">
    <cfRule type="cellIs" dxfId="596" priority="449" operator="lessThan">
      <formula>-0.18</formula>
    </cfRule>
  </conditionalFormatting>
  <conditionalFormatting sqref="JZ3">
    <cfRule type="cellIs" dxfId="595" priority="448" operator="lessThan">
      <formula>-0.1</formula>
    </cfRule>
  </conditionalFormatting>
  <conditionalFormatting sqref="JZ4">
    <cfRule type="cellIs" dxfId="594" priority="447" operator="lessThan">
      <formula>-0.05</formula>
    </cfRule>
  </conditionalFormatting>
  <conditionalFormatting sqref="JZ5">
    <cfRule type="cellIs" dxfId="593" priority="446" operator="lessThan">
      <formula>-0.2</formula>
    </cfRule>
  </conditionalFormatting>
  <conditionalFormatting sqref="KC2:KD2 KG2">
    <cfRule type="cellIs" dxfId="592" priority="445" operator="lessThan">
      <formula>-0.18</formula>
    </cfRule>
  </conditionalFormatting>
  <conditionalFormatting sqref="KC3:KD3 KG3">
    <cfRule type="cellIs" dxfId="591" priority="444" operator="lessThan">
      <formula>-0.1</formula>
    </cfRule>
  </conditionalFormatting>
  <conditionalFormatting sqref="KC4:KD4 KG4">
    <cfRule type="cellIs" dxfId="590" priority="443" operator="lessThan">
      <formula>-0.05</formula>
    </cfRule>
  </conditionalFormatting>
  <conditionalFormatting sqref="KC5:KD5 KG5">
    <cfRule type="cellIs" dxfId="589" priority="442" operator="lessThan">
      <formula>-0.2</formula>
    </cfRule>
  </conditionalFormatting>
  <conditionalFormatting sqref="KI2:KJ2 KM2">
    <cfRule type="cellIs" dxfId="588" priority="441" operator="lessThan">
      <formula>-0.18</formula>
    </cfRule>
  </conditionalFormatting>
  <conditionalFormatting sqref="KI3:KJ3 KM3">
    <cfRule type="cellIs" dxfId="587" priority="440" operator="lessThan">
      <formula>-0.1</formula>
    </cfRule>
  </conditionalFormatting>
  <conditionalFormatting sqref="KI4:KJ4 KM4">
    <cfRule type="cellIs" dxfId="586" priority="439" operator="lessThan">
      <formula>-0.05</formula>
    </cfRule>
  </conditionalFormatting>
  <conditionalFormatting sqref="KI5:KJ5 KM5">
    <cfRule type="cellIs" dxfId="585" priority="438" operator="lessThan">
      <formula>-0.2</formula>
    </cfRule>
  </conditionalFormatting>
  <conditionalFormatting sqref="KE2">
    <cfRule type="cellIs" dxfId="584" priority="437" operator="lessThan">
      <formula>-0.18</formula>
    </cfRule>
  </conditionalFormatting>
  <conditionalFormatting sqref="KE3">
    <cfRule type="cellIs" dxfId="583" priority="436" operator="lessThan">
      <formula>-0.1</formula>
    </cfRule>
  </conditionalFormatting>
  <conditionalFormatting sqref="KE4">
    <cfRule type="cellIs" dxfId="582" priority="435" operator="lessThan">
      <formula>-0.05</formula>
    </cfRule>
  </conditionalFormatting>
  <conditionalFormatting sqref="KE5">
    <cfRule type="cellIs" dxfId="581" priority="434" operator="lessThan">
      <formula>-0.2</formula>
    </cfRule>
  </conditionalFormatting>
  <conditionalFormatting sqref="KF2">
    <cfRule type="cellIs" dxfId="580" priority="433" operator="lessThan">
      <formula>-0.18</formula>
    </cfRule>
  </conditionalFormatting>
  <conditionalFormatting sqref="KF3">
    <cfRule type="cellIs" dxfId="579" priority="432" operator="lessThan">
      <formula>-0.1</formula>
    </cfRule>
  </conditionalFormatting>
  <conditionalFormatting sqref="KF4">
    <cfRule type="cellIs" dxfId="578" priority="431" operator="lessThan">
      <formula>-0.05</formula>
    </cfRule>
  </conditionalFormatting>
  <conditionalFormatting sqref="KF5">
    <cfRule type="cellIs" dxfId="577" priority="430" operator="lessThan">
      <formula>-0.2</formula>
    </cfRule>
  </conditionalFormatting>
  <conditionalFormatting sqref="KK2">
    <cfRule type="cellIs" dxfId="576" priority="429" operator="lessThan">
      <formula>-0.18</formula>
    </cfRule>
  </conditionalFormatting>
  <conditionalFormatting sqref="KK3">
    <cfRule type="cellIs" dxfId="575" priority="428" operator="lessThan">
      <formula>-0.1</formula>
    </cfRule>
  </conditionalFormatting>
  <conditionalFormatting sqref="KK4">
    <cfRule type="cellIs" dxfId="574" priority="427" operator="lessThan">
      <formula>-0.05</formula>
    </cfRule>
  </conditionalFormatting>
  <conditionalFormatting sqref="KK5">
    <cfRule type="cellIs" dxfId="573" priority="426" operator="lessThan">
      <formula>-0.2</formula>
    </cfRule>
  </conditionalFormatting>
  <conditionalFormatting sqref="KL2">
    <cfRule type="cellIs" dxfId="572" priority="425" operator="lessThan">
      <formula>-0.18</formula>
    </cfRule>
  </conditionalFormatting>
  <conditionalFormatting sqref="KL3">
    <cfRule type="cellIs" dxfId="571" priority="424" operator="lessThan">
      <formula>-0.1</formula>
    </cfRule>
  </conditionalFormatting>
  <conditionalFormatting sqref="KL4">
    <cfRule type="cellIs" dxfId="570" priority="423" operator="lessThan">
      <formula>-0.05</formula>
    </cfRule>
  </conditionalFormatting>
  <conditionalFormatting sqref="KL5">
    <cfRule type="cellIs" dxfId="569" priority="422" operator="lessThan">
      <formula>-0.2</formula>
    </cfRule>
  </conditionalFormatting>
  <conditionalFormatting sqref="KO2:KP2 KS2">
    <cfRule type="cellIs" dxfId="568" priority="421" operator="lessThan">
      <formula>-0.18</formula>
    </cfRule>
  </conditionalFormatting>
  <conditionalFormatting sqref="KO3:KP3 KS3">
    <cfRule type="cellIs" dxfId="567" priority="420" operator="lessThan">
      <formula>-0.1</formula>
    </cfRule>
  </conditionalFormatting>
  <conditionalFormatting sqref="KO4:KP4 KS4">
    <cfRule type="cellIs" dxfId="566" priority="419" operator="lessThan">
      <formula>-0.05</formula>
    </cfRule>
  </conditionalFormatting>
  <conditionalFormatting sqref="KO5:KP5 KS5">
    <cfRule type="cellIs" dxfId="565" priority="418" operator="lessThan">
      <formula>-0.2</formula>
    </cfRule>
  </conditionalFormatting>
  <conditionalFormatting sqref="KQ2">
    <cfRule type="cellIs" dxfId="564" priority="417" operator="lessThan">
      <formula>-0.18</formula>
    </cfRule>
  </conditionalFormatting>
  <conditionalFormatting sqref="KQ3">
    <cfRule type="cellIs" dxfId="563" priority="416" operator="lessThan">
      <formula>-0.1</formula>
    </cfRule>
  </conditionalFormatting>
  <conditionalFormatting sqref="KQ4">
    <cfRule type="cellIs" dxfId="562" priority="415" operator="lessThan">
      <formula>-0.05</formula>
    </cfRule>
  </conditionalFormatting>
  <conditionalFormatting sqref="KQ5">
    <cfRule type="cellIs" dxfId="561" priority="414" operator="lessThan">
      <formula>-0.2</formula>
    </cfRule>
  </conditionalFormatting>
  <conditionalFormatting sqref="KR2">
    <cfRule type="cellIs" dxfId="560" priority="413" operator="lessThan">
      <formula>-0.18</formula>
    </cfRule>
  </conditionalFormatting>
  <conditionalFormatting sqref="KR3">
    <cfRule type="cellIs" dxfId="559" priority="412" operator="lessThan">
      <formula>-0.1</formula>
    </cfRule>
  </conditionalFormatting>
  <conditionalFormatting sqref="KR4">
    <cfRule type="cellIs" dxfId="558" priority="411" operator="lessThan">
      <formula>-0.05</formula>
    </cfRule>
  </conditionalFormatting>
  <conditionalFormatting sqref="KR5">
    <cfRule type="cellIs" dxfId="557" priority="410" operator="lessThan">
      <formula>-0.2</formula>
    </cfRule>
  </conditionalFormatting>
  <conditionalFormatting sqref="KU2:KV2 KY2">
    <cfRule type="cellIs" dxfId="556" priority="409" operator="lessThan">
      <formula>-0.18</formula>
    </cfRule>
  </conditionalFormatting>
  <conditionalFormatting sqref="KU3:KV3 KY3">
    <cfRule type="cellIs" dxfId="555" priority="408" operator="lessThan">
      <formula>-0.1</formula>
    </cfRule>
  </conditionalFormatting>
  <conditionalFormatting sqref="KU4:KV4 KY4">
    <cfRule type="cellIs" dxfId="554" priority="407" operator="lessThan">
      <formula>-0.05</formula>
    </cfRule>
  </conditionalFormatting>
  <conditionalFormatting sqref="KU5:KV5 KY5">
    <cfRule type="cellIs" dxfId="553" priority="406" operator="lessThan">
      <formula>-0.2</formula>
    </cfRule>
  </conditionalFormatting>
  <conditionalFormatting sqref="KW2">
    <cfRule type="cellIs" dxfId="552" priority="405" operator="lessThan">
      <formula>-0.18</formula>
    </cfRule>
  </conditionalFormatting>
  <conditionalFormatting sqref="KW3">
    <cfRule type="cellIs" dxfId="551" priority="404" operator="lessThan">
      <formula>-0.1</formula>
    </cfRule>
  </conditionalFormatting>
  <conditionalFormatting sqref="KW4">
    <cfRule type="cellIs" dxfId="550" priority="403" operator="lessThan">
      <formula>-0.05</formula>
    </cfRule>
  </conditionalFormatting>
  <conditionalFormatting sqref="KW5">
    <cfRule type="cellIs" dxfId="549" priority="402" operator="lessThan">
      <formula>-0.2</formula>
    </cfRule>
  </conditionalFormatting>
  <conditionalFormatting sqref="KX2">
    <cfRule type="cellIs" dxfId="548" priority="401" operator="lessThan">
      <formula>-0.18</formula>
    </cfRule>
  </conditionalFormatting>
  <conditionalFormatting sqref="KX3">
    <cfRule type="cellIs" dxfId="547" priority="400" operator="lessThan">
      <formula>-0.1</formula>
    </cfRule>
  </conditionalFormatting>
  <conditionalFormatting sqref="KX4">
    <cfRule type="cellIs" dxfId="546" priority="399" operator="lessThan">
      <formula>-0.05</formula>
    </cfRule>
  </conditionalFormatting>
  <conditionalFormatting sqref="KX5">
    <cfRule type="cellIs" dxfId="545" priority="398" operator="lessThan">
      <formula>-0.2</formula>
    </cfRule>
  </conditionalFormatting>
  <conditionalFormatting sqref="LA2:LB2 LE2">
    <cfRule type="cellIs" dxfId="544" priority="397" operator="lessThan">
      <formula>-0.18</formula>
    </cfRule>
  </conditionalFormatting>
  <conditionalFormatting sqref="LA3:LB3 LE3">
    <cfRule type="cellIs" dxfId="543" priority="396" operator="lessThan">
      <formula>-0.1</formula>
    </cfRule>
  </conditionalFormatting>
  <conditionalFormatting sqref="LA4:LB4 LE4">
    <cfRule type="cellIs" dxfId="542" priority="395" operator="lessThan">
      <formula>-0.05</formula>
    </cfRule>
  </conditionalFormatting>
  <conditionalFormatting sqref="LA5:LB5 LE5">
    <cfRule type="cellIs" dxfId="541" priority="394" operator="lessThan">
      <formula>-0.2</formula>
    </cfRule>
  </conditionalFormatting>
  <conditionalFormatting sqref="LC2">
    <cfRule type="cellIs" dxfId="540" priority="393" operator="lessThan">
      <formula>-0.18</formula>
    </cfRule>
  </conditionalFormatting>
  <conditionalFormatting sqref="LC3">
    <cfRule type="cellIs" dxfId="539" priority="392" operator="lessThan">
      <formula>-0.1</formula>
    </cfRule>
  </conditionalFormatting>
  <conditionalFormatting sqref="LC4">
    <cfRule type="cellIs" dxfId="538" priority="391" operator="lessThan">
      <formula>-0.05</formula>
    </cfRule>
  </conditionalFormatting>
  <conditionalFormatting sqref="LC5">
    <cfRule type="cellIs" dxfId="537" priority="390" operator="lessThan">
      <formula>-0.2</formula>
    </cfRule>
  </conditionalFormatting>
  <conditionalFormatting sqref="LD2">
    <cfRule type="cellIs" dxfId="536" priority="389" operator="lessThan">
      <formula>-0.18</formula>
    </cfRule>
  </conditionalFormatting>
  <conditionalFormatting sqref="LD3">
    <cfRule type="cellIs" dxfId="535" priority="388" operator="lessThan">
      <formula>-0.1</formula>
    </cfRule>
  </conditionalFormatting>
  <conditionalFormatting sqref="LD4">
    <cfRule type="cellIs" dxfId="534" priority="387" operator="lessThan">
      <formula>-0.05</formula>
    </cfRule>
  </conditionalFormatting>
  <conditionalFormatting sqref="LD5">
    <cfRule type="cellIs" dxfId="533" priority="386" operator="lessThan">
      <formula>-0.2</formula>
    </cfRule>
  </conditionalFormatting>
  <conditionalFormatting sqref="LG2:LH2 LK2">
    <cfRule type="cellIs" dxfId="532" priority="385" operator="lessThan">
      <formula>-0.18</formula>
    </cfRule>
  </conditionalFormatting>
  <conditionalFormatting sqref="LG3:LH3 LK3">
    <cfRule type="cellIs" dxfId="531" priority="384" operator="lessThan">
      <formula>-0.1</formula>
    </cfRule>
  </conditionalFormatting>
  <conditionalFormatting sqref="LG4:LH4 LK4">
    <cfRule type="cellIs" dxfId="530" priority="383" operator="lessThan">
      <formula>-0.05</formula>
    </cfRule>
  </conditionalFormatting>
  <conditionalFormatting sqref="LG5:LH5 LK5">
    <cfRule type="cellIs" dxfId="529" priority="382" operator="lessThan">
      <formula>-0.2</formula>
    </cfRule>
  </conditionalFormatting>
  <conditionalFormatting sqref="LI2">
    <cfRule type="cellIs" dxfId="528" priority="381" operator="lessThan">
      <formula>-0.18</formula>
    </cfRule>
  </conditionalFormatting>
  <conditionalFormatting sqref="LI3">
    <cfRule type="cellIs" dxfId="527" priority="380" operator="lessThan">
      <formula>-0.1</formula>
    </cfRule>
  </conditionalFormatting>
  <conditionalFormatting sqref="LI4">
    <cfRule type="cellIs" dxfId="526" priority="379" operator="lessThan">
      <formula>-0.05</formula>
    </cfRule>
  </conditionalFormatting>
  <conditionalFormatting sqref="LI5">
    <cfRule type="cellIs" dxfId="525" priority="378" operator="lessThan">
      <formula>-0.2</formula>
    </cfRule>
  </conditionalFormatting>
  <conditionalFormatting sqref="LJ2">
    <cfRule type="cellIs" dxfId="524" priority="377" operator="lessThan">
      <formula>-0.18</formula>
    </cfRule>
  </conditionalFormatting>
  <conditionalFormatting sqref="LJ3">
    <cfRule type="cellIs" dxfId="523" priority="376" operator="lessThan">
      <formula>-0.1</formula>
    </cfRule>
  </conditionalFormatting>
  <conditionalFormatting sqref="LJ4">
    <cfRule type="cellIs" dxfId="522" priority="375" operator="lessThan">
      <formula>-0.05</formula>
    </cfRule>
  </conditionalFormatting>
  <conditionalFormatting sqref="LJ5">
    <cfRule type="cellIs" dxfId="521" priority="374" operator="lessThan">
      <formula>-0.2</formula>
    </cfRule>
  </conditionalFormatting>
  <conditionalFormatting sqref="LM2:LN2 LQ2">
    <cfRule type="cellIs" dxfId="520" priority="373" operator="lessThan">
      <formula>-0.18</formula>
    </cfRule>
  </conditionalFormatting>
  <conditionalFormatting sqref="LM3:LN3 LQ3">
    <cfRule type="cellIs" dxfId="519" priority="372" operator="lessThan">
      <formula>-0.1</formula>
    </cfRule>
  </conditionalFormatting>
  <conditionalFormatting sqref="LM4:LN4 LQ4">
    <cfRule type="cellIs" dxfId="518" priority="371" operator="lessThan">
      <formula>-0.05</formula>
    </cfRule>
  </conditionalFormatting>
  <conditionalFormatting sqref="LM5:LN5 LQ5">
    <cfRule type="cellIs" dxfId="517" priority="370" operator="lessThan">
      <formula>-0.2</formula>
    </cfRule>
  </conditionalFormatting>
  <conditionalFormatting sqref="LO2">
    <cfRule type="cellIs" dxfId="516" priority="369" operator="lessThan">
      <formula>-0.18</formula>
    </cfRule>
  </conditionalFormatting>
  <conditionalFormatting sqref="LO3">
    <cfRule type="cellIs" dxfId="515" priority="368" operator="lessThan">
      <formula>-0.1</formula>
    </cfRule>
  </conditionalFormatting>
  <conditionalFormatting sqref="LO4">
    <cfRule type="cellIs" dxfId="514" priority="367" operator="lessThan">
      <formula>-0.05</formula>
    </cfRule>
  </conditionalFormatting>
  <conditionalFormatting sqref="LO5">
    <cfRule type="cellIs" dxfId="513" priority="366" operator="lessThan">
      <formula>-0.2</formula>
    </cfRule>
  </conditionalFormatting>
  <conditionalFormatting sqref="LP2">
    <cfRule type="cellIs" dxfId="512" priority="365" operator="lessThan">
      <formula>-0.18</formula>
    </cfRule>
  </conditionalFormatting>
  <conditionalFormatting sqref="LP3">
    <cfRule type="cellIs" dxfId="511" priority="364" operator="lessThan">
      <formula>-0.1</formula>
    </cfRule>
  </conditionalFormatting>
  <conditionalFormatting sqref="LP4">
    <cfRule type="cellIs" dxfId="510" priority="363" operator="lessThan">
      <formula>-0.05</formula>
    </cfRule>
  </conditionalFormatting>
  <conditionalFormatting sqref="LP5">
    <cfRule type="cellIs" dxfId="509" priority="362" operator="lessThan">
      <formula>-0.2</formula>
    </cfRule>
  </conditionalFormatting>
  <conditionalFormatting sqref="LS2:LT2 LW2">
    <cfRule type="cellIs" dxfId="508" priority="361" operator="lessThan">
      <formula>-0.18</formula>
    </cfRule>
  </conditionalFormatting>
  <conditionalFormatting sqref="LS3:LT3 LW3">
    <cfRule type="cellIs" dxfId="507" priority="360" operator="lessThan">
      <formula>-0.1</formula>
    </cfRule>
  </conditionalFormatting>
  <conditionalFormatting sqref="LS4:LT4 LW4">
    <cfRule type="cellIs" dxfId="506" priority="359" operator="lessThan">
      <formula>-0.05</formula>
    </cfRule>
  </conditionalFormatting>
  <conditionalFormatting sqref="LS5:LT5 LW5">
    <cfRule type="cellIs" dxfId="505" priority="358" operator="lessThan">
      <formula>-0.2</formula>
    </cfRule>
  </conditionalFormatting>
  <conditionalFormatting sqref="LU2">
    <cfRule type="cellIs" dxfId="504" priority="357" operator="lessThan">
      <formula>-0.18</formula>
    </cfRule>
  </conditionalFormatting>
  <conditionalFormatting sqref="LU3">
    <cfRule type="cellIs" dxfId="503" priority="356" operator="lessThan">
      <formula>-0.1</formula>
    </cfRule>
  </conditionalFormatting>
  <conditionalFormatting sqref="LU4">
    <cfRule type="cellIs" dxfId="502" priority="355" operator="lessThan">
      <formula>-0.05</formula>
    </cfRule>
  </conditionalFormatting>
  <conditionalFormatting sqref="LU5">
    <cfRule type="cellIs" dxfId="501" priority="354" operator="lessThan">
      <formula>-0.2</formula>
    </cfRule>
  </conditionalFormatting>
  <conditionalFormatting sqref="LV2">
    <cfRule type="cellIs" dxfId="500" priority="353" operator="lessThan">
      <formula>-0.18</formula>
    </cfRule>
  </conditionalFormatting>
  <conditionalFormatting sqref="LV3">
    <cfRule type="cellIs" dxfId="499" priority="352" operator="lessThan">
      <formula>-0.1</formula>
    </cfRule>
  </conditionalFormatting>
  <conditionalFormatting sqref="LV4">
    <cfRule type="cellIs" dxfId="498" priority="351" operator="lessThan">
      <formula>-0.05</formula>
    </cfRule>
  </conditionalFormatting>
  <conditionalFormatting sqref="LV5">
    <cfRule type="cellIs" dxfId="497" priority="350" operator="lessThan">
      <formula>-0.2</formula>
    </cfRule>
  </conditionalFormatting>
  <conditionalFormatting sqref="LY2:LZ2 MC2">
    <cfRule type="cellIs" dxfId="496" priority="349" operator="lessThan">
      <formula>-0.18</formula>
    </cfRule>
  </conditionalFormatting>
  <conditionalFormatting sqref="LY3:LZ3 MC3">
    <cfRule type="cellIs" dxfId="495" priority="348" operator="lessThan">
      <formula>-0.1</formula>
    </cfRule>
  </conditionalFormatting>
  <conditionalFormatting sqref="LY4:LZ4 MC4">
    <cfRule type="cellIs" dxfId="494" priority="347" operator="lessThan">
      <formula>-0.05</formula>
    </cfRule>
  </conditionalFormatting>
  <conditionalFormatting sqref="LY5:LZ5 MC5">
    <cfRule type="cellIs" dxfId="493" priority="346" operator="lessThan">
      <formula>-0.2</formula>
    </cfRule>
  </conditionalFormatting>
  <conditionalFormatting sqref="MA2">
    <cfRule type="cellIs" dxfId="492" priority="345" operator="lessThan">
      <formula>-0.18</formula>
    </cfRule>
  </conditionalFormatting>
  <conditionalFormatting sqref="MA3">
    <cfRule type="cellIs" dxfId="491" priority="344" operator="lessThan">
      <formula>-0.1</formula>
    </cfRule>
  </conditionalFormatting>
  <conditionalFormatting sqref="MA4">
    <cfRule type="cellIs" dxfId="490" priority="343" operator="lessThan">
      <formula>-0.05</formula>
    </cfRule>
  </conditionalFormatting>
  <conditionalFormatting sqref="MA5">
    <cfRule type="cellIs" dxfId="489" priority="342" operator="lessThan">
      <formula>-0.2</formula>
    </cfRule>
  </conditionalFormatting>
  <conditionalFormatting sqref="MB2">
    <cfRule type="cellIs" dxfId="488" priority="341" operator="lessThan">
      <formula>-0.18</formula>
    </cfRule>
  </conditionalFormatting>
  <conditionalFormatting sqref="MB3">
    <cfRule type="cellIs" dxfId="487" priority="340" operator="lessThan">
      <formula>-0.1</formula>
    </cfRule>
  </conditionalFormatting>
  <conditionalFormatting sqref="MB4">
    <cfRule type="cellIs" dxfId="486" priority="339" operator="lessThan">
      <formula>-0.05</formula>
    </cfRule>
  </conditionalFormatting>
  <conditionalFormatting sqref="MB5">
    <cfRule type="cellIs" dxfId="485" priority="338" operator="lessThan">
      <formula>-0.2</formula>
    </cfRule>
  </conditionalFormatting>
  <conditionalFormatting sqref="ME2:MF2 MI2">
    <cfRule type="cellIs" dxfId="484" priority="337" operator="lessThan">
      <formula>-0.18</formula>
    </cfRule>
  </conditionalFormatting>
  <conditionalFormatting sqref="ME3:MF3 MI3">
    <cfRule type="cellIs" dxfId="483" priority="336" operator="lessThan">
      <formula>-0.1</formula>
    </cfRule>
  </conditionalFormatting>
  <conditionalFormatting sqref="ME4:MF4 MI4">
    <cfRule type="cellIs" dxfId="482" priority="335" operator="lessThan">
      <formula>-0.05</formula>
    </cfRule>
  </conditionalFormatting>
  <conditionalFormatting sqref="ME5:MF5 MI5">
    <cfRule type="cellIs" dxfId="481" priority="334" operator="lessThan">
      <formula>-0.2</formula>
    </cfRule>
  </conditionalFormatting>
  <conditionalFormatting sqref="MG2">
    <cfRule type="cellIs" dxfId="480" priority="333" operator="lessThan">
      <formula>-0.18</formula>
    </cfRule>
  </conditionalFormatting>
  <conditionalFormatting sqref="MG3">
    <cfRule type="cellIs" dxfId="479" priority="332" operator="lessThan">
      <formula>-0.1</formula>
    </cfRule>
  </conditionalFormatting>
  <conditionalFormatting sqref="MG4">
    <cfRule type="cellIs" dxfId="478" priority="331" operator="lessThan">
      <formula>-0.05</formula>
    </cfRule>
  </conditionalFormatting>
  <conditionalFormatting sqref="MG5">
    <cfRule type="cellIs" dxfId="477" priority="330" operator="lessThan">
      <formula>-0.2</formula>
    </cfRule>
  </conditionalFormatting>
  <conditionalFormatting sqref="MH2">
    <cfRule type="cellIs" dxfId="476" priority="329" operator="lessThan">
      <formula>-0.18</formula>
    </cfRule>
  </conditionalFormatting>
  <conditionalFormatting sqref="MH3">
    <cfRule type="cellIs" dxfId="475" priority="328" operator="lessThan">
      <formula>-0.1</formula>
    </cfRule>
  </conditionalFormatting>
  <conditionalFormatting sqref="MH4">
    <cfRule type="cellIs" dxfId="474" priority="327" operator="lessThan">
      <formula>-0.05</formula>
    </cfRule>
  </conditionalFormatting>
  <conditionalFormatting sqref="MH5">
    <cfRule type="cellIs" dxfId="473" priority="326" operator="lessThan">
      <formula>-0.2</formula>
    </cfRule>
  </conditionalFormatting>
  <conditionalFormatting sqref="MK2:ML2 MO2">
    <cfRule type="cellIs" dxfId="472" priority="325" operator="lessThan">
      <formula>-0.18</formula>
    </cfRule>
  </conditionalFormatting>
  <conditionalFormatting sqref="MK3:ML3 MO3">
    <cfRule type="cellIs" dxfId="471" priority="324" operator="lessThan">
      <formula>-0.1</formula>
    </cfRule>
  </conditionalFormatting>
  <conditionalFormatting sqref="MK4:ML4 MO4">
    <cfRule type="cellIs" dxfId="470" priority="323" operator="lessThan">
      <formula>-0.05</formula>
    </cfRule>
  </conditionalFormatting>
  <conditionalFormatting sqref="MK5:ML5 MO5">
    <cfRule type="cellIs" dxfId="469" priority="322" operator="lessThan">
      <formula>-0.2</formula>
    </cfRule>
  </conditionalFormatting>
  <conditionalFormatting sqref="MM2">
    <cfRule type="cellIs" dxfId="468" priority="321" operator="lessThan">
      <formula>-0.18</formula>
    </cfRule>
  </conditionalFormatting>
  <conditionalFormatting sqref="MM3">
    <cfRule type="cellIs" dxfId="467" priority="320" operator="lessThan">
      <formula>-0.1</formula>
    </cfRule>
  </conditionalFormatting>
  <conditionalFormatting sqref="MM4">
    <cfRule type="cellIs" dxfId="466" priority="319" operator="lessThan">
      <formula>-0.05</formula>
    </cfRule>
  </conditionalFormatting>
  <conditionalFormatting sqref="MM5">
    <cfRule type="cellIs" dxfId="465" priority="318" operator="lessThan">
      <formula>-0.2</formula>
    </cfRule>
  </conditionalFormatting>
  <conditionalFormatting sqref="MN2">
    <cfRule type="cellIs" dxfId="464" priority="317" operator="lessThan">
      <formula>-0.18</formula>
    </cfRule>
  </conditionalFormatting>
  <conditionalFormatting sqref="MN3">
    <cfRule type="cellIs" dxfId="463" priority="316" operator="lessThan">
      <formula>-0.1</formula>
    </cfRule>
  </conditionalFormatting>
  <conditionalFormatting sqref="MN4">
    <cfRule type="cellIs" dxfId="462" priority="315" operator="lessThan">
      <formula>-0.05</formula>
    </cfRule>
  </conditionalFormatting>
  <conditionalFormatting sqref="MN5">
    <cfRule type="cellIs" dxfId="461" priority="314" operator="lessThan">
      <formula>-0.2</formula>
    </cfRule>
  </conditionalFormatting>
  <conditionalFormatting sqref="MQ2:MR2 MU2">
    <cfRule type="cellIs" dxfId="460" priority="313" operator="lessThan">
      <formula>-0.18</formula>
    </cfRule>
  </conditionalFormatting>
  <conditionalFormatting sqref="MQ3:MR3 MU3">
    <cfRule type="cellIs" dxfId="459" priority="312" operator="lessThan">
      <formula>-0.1</formula>
    </cfRule>
  </conditionalFormatting>
  <conditionalFormatting sqref="MQ4:MR4 MU4">
    <cfRule type="cellIs" dxfId="458" priority="311" operator="lessThan">
      <formula>-0.05</formula>
    </cfRule>
  </conditionalFormatting>
  <conditionalFormatting sqref="MQ5:MR5 MU5">
    <cfRule type="cellIs" dxfId="457" priority="310" operator="lessThan">
      <formula>-0.2</formula>
    </cfRule>
  </conditionalFormatting>
  <conditionalFormatting sqref="MS2">
    <cfRule type="cellIs" dxfId="456" priority="309" operator="lessThan">
      <formula>-0.18</formula>
    </cfRule>
  </conditionalFormatting>
  <conditionalFormatting sqref="MS3">
    <cfRule type="cellIs" dxfId="455" priority="308" operator="lessThan">
      <formula>-0.1</formula>
    </cfRule>
  </conditionalFormatting>
  <conditionalFormatting sqref="MS4">
    <cfRule type="cellIs" dxfId="454" priority="307" operator="lessThan">
      <formula>-0.05</formula>
    </cfRule>
  </conditionalFormatting>
  <conditionalFormatting sqref="MS5">
    <cfRule type="cellIs" dxfId="453" priority="306" operator="lessThan">
      <formula>-0.2</formula>
    </cfRule>
  </conditionalFormatting>
  <conditionalFormatting sqref="MT2">
    <cfRule type="cellIs" dxfId="452" priority="305" operator="lessThan">
      <formula>-0.18</formula>
    </cfRule>
  </conditionalFormatting>
  <conditionalFormatting sqref="MT3">
    <cfRule type="cellIs" dxfId="451" priority="304" operator="lessThan">
      <formula>-0.1</formula>
    </cfRule>
  </conditionalFormatting>
  <conditionalFormatting sqref="MT4">
    <cfRule type="cellIs" dxfId="450" priority="303" operator="lessThan">
      <formula>-0.05</formula>
    </cfRule>
  </conditionalFormatting>
  <conditionalFormatting sqref="MT5">
    <cfRule type="cellIs" dxfId="449" priority="302" operator="lessThan">
      <formula>-0.2</formula>
    </cfRule>
  </conditionalFormatting>
  <conditionalFormatting sqref="MW2:MX2 NA2">
    <cfRule type="cellIs" dxfId="448" priority="301" operator="lessThan">
      <formula>-0.18</formula>
    </cfRule>
  </conditionalFormatting>
  <conditionalFormatting sqref="MW3:MX3 NA3">
    <cfRule type="cellIs" dxfId="447" priority="300" operator="lessThan">
      <formula>-0.1</formula>
    </cfRule>
  </conditionalFormatting>
  <conditionalFormatting sqref="MW4:MX4 NA4">
    <cfRule type="cellIs" dxfId="446" priority="299" operator="lessThan">
      <formula>-0.05</formula>
    </cfRule>
  </conditionalFormatting>
  <conditionalFormatting sqref="MW5:MX5 NA5">
    <cfRule type="cellIs" dxfId="445" priority="298" operator="lessThan">
      <formula>-0.2</formula>
    </cfRule>
  </conditionalFormatting>
  <conditionalFormatting sqref="MY2">
    <cfRule type="cellIs" dxfId="444" priority="297" operator="lessThan">
      <formula>-0.18</formula>
    </cfRule>
  </conditionalFormatting>
  <conditionalFormatting sqref="MY3">
    <cfRule type="cellIs" dxfId="443" priority="296" operator="lessThan">
      <formula>-0.1</formula>
    </cfRule>
  </conditionalFormatting>
  <conditionalFormatting sqref="MY4">
    <cfRule type="cellIs" dxfId="442" priority="295" operator="lessThan">
      <formula>-0.05</formula>
    </cfRule>
  </conditionalFormatting>
  <conditionalFormatting sqref="MY5">
    <cfRule type="cellIs" dxfId="441" priority="294" operator="lessThan">
      <formula>-0.2</formula>
    </cfRule>
  </conditionalFormatting>
  <conditionalFormatting sqref="MZ2">
    <cfRule type="cellIs" dxfId="440" priority="293" operator="lessThan">
      <formula>-0.18</formula>
    </cfRule>
  </conditionalFormatting>
  <conditionalFormatting sqref="MZ3">
    <cfRule type="cellIs" dxfId="439" priority="292" operator="lessThan">
      <formula>-0.1</formula>
    </cfRule>
  </conditionalFormatting>
  <conditionalFormatting sqref="MZ4">
    <cfRule type="cellIs" dxfId="438" priority="291" operator="lessThan">
      <formula>-0.05</formula>
    </cfRule>
  </conditionalFormatting>
  <conditionalFormatting sqref="MZ5">
    <cfRule type="cellIs" dxfId="437" priority="290" operator="lessThan">
      <formula>-0.2</formula>
    </cfRule>
  </conditionalFormatting>
  <conditionalFormatting sqref="NC2:ND2 NG2">
    <cfRule type="cellIs" dxfId="436" priority="289" operator="lessThan">
      <formula>-0.18</formula>
    </cfRule>
  </conditionalFormatting>
  <conditionalFormatting sqref="NC3:ND3 NG3">
    <cfRule type="cellIs" dxfId="435" priority="288" operator="lessThan">
      <formula>-0.1</formula>
    </cfRule>
  </conditionalFormatting>
  <conditionalFormatting sqref="NC4:ND4 NG4">
    <cfRule type="cellIs" dxfId="434" priority="287" operator="lessThan">
      <formula>-0.05</formula>
    </cfRule>
  </conditionalFormatting>
  <conditionalFormatting sqref="NC5:ND5 NG5">
    <cfRule type="cellIs" dxfId="433" priority="286" operator="lessThan">
      <formula>-0.2</formula>
    </cfRule>
  </conditionalFormatting>
  <conditionalFormatting sqref="NE2">
    <cfRule type="cellIs" dxfId="432" priority="285" operator="lessThan">
      <formula>-0.18</formula>
    </cfRule>
  </conditionalFormatting>
  <conditionalFormatting sqref="NE3">
    <cfRule type="cellIs" dxfId="431" priority="284" operator="lessThan">
      <formula>-0.1</formula>
    </cfRule>
  </conditionalFormatting>
  <conditionalFormatting sqref="NE4">
    <cfRule type="cellIs" dxfId="430" priority="283" operator="lessThan">
      <formula>-0.05</formula>
    </cfRule>
  </conditionalFormatting>
  <conditionalFormatting sqref="NE5">
    <cfRule type="cellIs" dxfId="429" priority="282" operator="lessThan">
      <formula>-0.2</formula>
    </cfRule>
  </conditionalFormatting>
  <conditionalFormatting sqref="NF2">
    <cfRule type="cellIs" dxfId="428" priority="281" operator="lessThan">
      <formula>-0.18</formula>
    </cfRule>
  </conditionalFormatting>
  <conditionalFormatting sqref="NF3">
    <cfRule type="cellIs" dxfId="427" priority="280" operator="lessThan">
      <formula>-0.1</formula>
    </cfRule>
  </conditionalFormatting>
  <conditionalFormatting sqref="NF4">
    <cfRule type="cellIs" dxfId="426" priority="279" operator="lessThan">
      <formula>-0.05</formula>
    </cfRule>
  </conditionalFormatting>
  <conditionalFormatting sqref="NF5">
    <cfRule type="cellIs" dxfId="425" priority="278" operator="lessThan">
      <formula>-0.2</formula>
    </cfRule>
  </conditionalFormatting>
  <conditionalFormatting sqref="NI2:NJ2 NM2">
    <cfRule type="cellIs" dxfId="424" priority="277" operator="lessThan">
      <formula>-0.18</formula>
    </cfRule>
  </conditionalFormatting>
  <conditionalFormatting sqref="NI3:NJ3 NM3">
    <cfRule type="cellIs" dxfId="423" priority="276" operator="lessThan">
      <formula>-0.1</formula>
    </cfRule>
  </conditionalFormatting>
  <conditionalFormatting sqref="NI4:NJ4 NM4">
    <cfRule type="cellIs" dxfId="422" priority="275" operator="lessThan">
      <formula>-0.05</formula>
    </cfRule>
  </conditionalFormatting>
  <conditionalFormatting sqref="NI5:NJ5 NM5">
    <cfRule type="cellIs" dxfId="421" priority="274" operator="lessThan">
      <formula>-0.2</formula>
    </cfRule>
  </conditionalFormatting>
  <conditionalFormatting sqref="NK2">
    <cfRule type="cellIs" dxfId="420" priority="273" operator="lessThan">
      <formula>-0.18</formula>
    </cfRule>
  </conditionalFormatting>
  <conditionalFormatting sqref="NK3">
    <cfRule type="cellIs" dxfId="419" priority="272" operator="lessThan">
      <formula>-0.1</formula>
    </cfRule>
  </conditionalFormatting>
  <conditionalFormatting sqref="NK4">
    <cfRule type="cellIs" dxfId="418" priority="271" operator="lessThan">
      <formula>-0.05</formula>
    </cfRule>
  </conditionalFormatting>
  <conditionalFormatting sqref="NK5">
    <cfRule type="cellIs" dxfId="417" priority="270" operator="lessThan">
      <formula>-0.2</formula>
    </cfRule>
  </conditionalFormatting>
  <conditionalFormatting sqref="NL2">
    <cfRule type="cellIs" dxfId="416" priority="269" operator="lessThan">
      <formula>-0.18</formula>
    </cfRule>
  </conditionalFormatting>
  <conditionalFormatting sqref="NL3">
    <cfRule type="cellIs" dxfId="415" priority="268" operator="lessThan">
      <formula>-0.1</formula>
    </cfRule>
  </conditionalFormatting>
  <conditionalFormatting sqref="NL4">
    <cfRule type="cellIs" dxfId="414" priority="267" operator="lessThan">
      <formula>-0.05</formula>
    </cfRule>
  </conditionalFormatting>
  <conditionalFormatting sqref="NL5">
    <cfRule type="cellIs" dxfId="413" priority="266" operator="lessThan">
      <formula>-0.2</formula>
    </cfRule>
  </conditionalFormatting>
  <conditionalFormatting sqref="NO2:NP2 NS2">
    <cfRule type="cellIs" dxfId="412" priority="265" operator="lessThan">
      <formula>-0.18</formula>
    </cfRule>
  </conditionalFormatting>
  <conditionalFormatting sqref="NO3:NP3 NS3">
    <cfRule type="cellIs" dxfId="411" priority="264" operator="lessThan">
      <formula>-0.1</formula>
    </cfRule>
  </conditionalFormatting>
  <conditionalFormatting sqref="NO4:NP4 NS4">
    <cfRule type="cellIs" dxfId="410" priority="263" operator="lessThan">
      <formula>-0.05</formula>
    </cfRule>
  </conditionalFormatting>
  <conditionalFormatting sqref="NO5:NP5 NS5">
    <cfRule type="cellIs" dxfId="409" priority="262" operator="lessThan">
      <formula>-0.2</formula>
    </cfRule>
  </conditionalFormatting>
  <conditionalFormatting sqref="NQ2">
    <cfRule type="cellIs" dxfId="408" priority="261" operator="lessThan">
      <formula>-0.18</formula>
    </cfRule>
  </conditionalFormatting>
  <conditionalFormatting sqref="NQ3">
    <cfRule type="cellIs" dxfId="407" priority="260" operator="lessThan">
      <formula>-0.1</formula>
    </cfRule>
  </conditionalFormatting>
  <conditionalFormatting sqref="NQ4">
    <cfRule type="cellIs" dxfId="406" priority="259" operator="lessThan">
      <formula>-0.05</formula>
    </cfRule>
  </conditionalFormatting>
  <conditionalFormatting sqref="NQ5">
    <cfRule type="cellIs" dxfId="405" priority="258" operator="lessThan">
      <formula>-0.2</formula>
    </cfRule>
  </conditionalFormatting>
  <conditionalFormatting sqref="NR2">
    <cfRule type="cellIs" dxfId="404" priority="257" operator="lessThan">
      <formula>-0.18</formula>
    </cfRule>
  </conditionalFormatting>
  <conditionalFormatting sqref="NR3">
    <cfRule type="cellIs" dxfId="403" priority="256" operator="lessThan">
      <formula>-0.1</formula>
    </cfRule>
  </conditionalFormatting>
  <conditionalFormatting sqref="NR4">
    <cfRule type="cellIs" dxfId="402" priority="255" operator="lessThan">
      <formula>-0.05</formula>
    </cfRule>
  </conditionalFormatting>
  <conditionalFormatting sqref="NR5">
    <cfRule type="cellIs" dxfId="401" priority="254" operator="lessThan">
      <formula>-0.2</formula>
    </cfRule>
  </conditionalFormatting>
  <conditionalFormatting sqref="NU2:NV2 NY2">
    <cfRule type="cellIs" dxfId="400" priority="253" operator="lessThan">
      <formula>-0.18</formula>
    </cfRule>
  </conditionalFormatting>
  <conditionalFormatting sqref="NU3:NV3 NY3">
    <cfRule type="cellIs" dxfId="399" priority="252" operator="lessThan">
      <formula>-0.1</formula>
    </cfRule>
  </conditionalFormatting>
  <conditionalFormatting sqref="NU4:NV4 NY4">
    <cfRule type="cellIs" dxfId="398" priority="251" operator="lessThan">
      <formula>-0.05</formula>
    </cfRule>
  </conditionalFormatting>
  <conditionalFormatting sqref="NU5:NV5 NY5">
    <cfRule type="cellIs" dxfId="397" priority="250" operator="lessThan">
      <formula>-0.2</formula>
    </cfRule>
  </conditionalFormatting>
  <conditionalFormatting sqref="NW2">
    <cfRule type="cellIs" dxfId="396" priority="249" operator="lessThan">
      <formula>-0.18</formula>
    </cfRule>
  </conditionalFormatting>
  <conditionalFormatting sqref="NW3">
    <cfRule type="cellIs" dxfId="395" priority="248" operator="lessThan">
      <formula>-0.1</formula>
    </cfRule>
  </conditionalFormatting>
  <conditionalFormatting sqref="NW4">
    <cfRule type="cellIs" dxfId="394" priority="247" operator="lessThan">
      <formula>-0.05</formula>
    </cfRule>
  </conditionalFormatting>
  <conditionalFormatting sqref="NW5">
    <cfRule type="cellIs" dxfId="393" priority="246" operator="lessThan">
      <formula>-0.2</formula>
    </cfRule>
  </conditionalFormatting>
  <conditionalFormatting sqref="NX2">
    <cfRule type="cellIs" dxfId="392" priority="245" operator="lessThan">
      <formula>-0.18</formula>
    </cfRule>
  </conditionalFormatting>
  <conditionalFormatting sqref="NX3">
    <cfRule type="cellIs" dxfId="391" priority="244" operator="lessThan">
      <formula>-0.1</formula>
    </cfRule>
  </conditionalFormatting>
  <conditionalFormatting sqref="NX4">
    <cfRule type="cellIs" dxfId="390" priority="243" operator="lessThan">
      <formula>-0.05</formula>
    </cfRule>
  </conditionalFormatting>
  <conditionalFormatting sqref="NX5">
    <cfRule type="cellIs" dxfId="389" priority="242" operator="lessThan">
      <formula>-0.2</formula>
    </cfRule>
  </conditionalFormatting>
  <conditionalFormatting sqref="OA2:OB2 OE2">
    <cfRule type="cellIs" dxfId="388" priority="241" operator="lessThan">
      <formula>-0.18</formula>
    </cfRule>
  </conditionalFormatting>
  <conditionalFormatting sqref="OA3:OB3 OE3">
    <cfRule type="cellIs" dxfId="387" priority="240" operator="lessThan">
      <formula>-0.1</formula>
    </cfRule>
  </conditionalFormatting>
  <conditionalFormatting sqref="OA4:OB4 OE4">
    <cfRule type="cellIs" dxfId="386" priority="239" operator="lessThan">
      <formula>-0.05</formula>
    </cfRule>
  </conditionalFormatting>
  <conditionalFormatting sqref="OA5:OB5 OE5">
    <cfRule type="cellIs" dxfId="385" priority="238" operator="lessThan">
      <formula>-0.2</formula>
    </cfRule>
  </conditionalFormatting>
  <conditionalFormatting sqref="OC2">
    <cfRule type="cellIs" dxfId="384" priority="237" operator="lessThan">
      <formula>-0.18</formula>
    </cfRule>
  </conditionalFormatting>
  <conditionalFormatting sqref="OC3">
    <cfRule type="cellIs" dxfId="383" priority="236" operator="lessThan">
      <formula>-0.1</formula>
    </cfRule>
  </conditionalFormatting>
  <conditionalFormatting sqref="OC4">
    <cfRule type="cellIs" dxfId="382" priority="235" operator="lessThan">
      <formula>-0.05</formula>
    </cfRule>
  </conditionalFormatting>
  <conditionalFormatting sqref="OC5">
    <cfRule type="cellIs" dxfId="381" priority="234" operator="lessThan">
      <formula>-0.2</formula>
    </cfRule>
  </conditionalFormatting>
  <conditionalFormatting sqref="OD2">
    <cfRule type="cellIs" dxfId="380" priority="233" operator="lessThan">
      <formula>-0.18</formula>
    </cfRule>
  </conditionalFormatting>
  <conditionalFormatting sqref="OD3">
    <cfRule type="cellIs" dxfId="379" priority="232" operator="lessThan">
      <formula>-0.1</formula>
    </cfRule>
  </conditionalFormatting>
  <conditionalFormatting sqref="OD4">
    <cfRule type="cellIs" dxfId="378" priority="231" operator="lessThan">
      <formula>-0.05</formula>
    </cfRule>
  </conditionalFormatting>
  <conditionalFormatting sqref="OD5">
    <cfRule type="cellIs" dxfId="377" priority="230" operator="lessThan">
      <formula>-0.2</formula>
    </cfRule>
  </conditionalFormatting>
  <conditionalFormatting sqref="OG2:OH2 OK2">
    <cfRule type="cellIs" dxfId="376" priority="229" operator="lessThan">
      <formula>-0.18</formula>
    </cfRule>
  </conditionalFormatting>
  <conditionalFormatting sqref="OG3:OH3 OK3">
    <cfRule type="cellIs" dxfId="375" priority="228" operator="lessThan">
      <formula>-0.1</formula>
    </cfRule>
  </conditionalFormatting>
  <conditionalFormatting sqref="OG4:OH4 OK4">
    <cfRule type="cellIs" dxfId="374" priority="227" operator="lessThan">
      <formula>-0.05</formula>
    </cfRule>
  </conditionalFormatting>
  <conditionalFormatting sqref="OG5:OH5 OK5">
    <cfRule type="cellIs" dxfId="373" priority="226" operator="lessThan">
      <formula>-0.2</formula>
    </cfRule>
  </conditionalFormatting>
  <conditionalFormatting sqref="OI2">
    <cfRule type="cellIs" dxfId="372" priority="225" operator="lessThan">
      <formula>-0.18</formula>
    </cfRule>
  </conditionalFormatting>
  <conditionalFormatting sqref="OI3">
    <cfRule type="cellIs" dxfId="371" priority="224" operator="lessThan">
      <formula>-0.1</formula>
    </cfRule>
  </conditionalFormatting>
  <conditionalFormatting sqref="OI4">
    <cfRule type="cellIs" dxfId="370" priority="223" operator="lessThan">
      <formula>-0.05</formula>
    </cfRule>
  </conditionalFormatting>
  <conditionalFormatting sqref="OI5">
    <cfRule type="cellIs" dxfId="369" priority="222" operator="lessThan">
      <formula>-0.2</formula>
    </cfRule>
  </conditionalFormatting>
  <conditionalFormatting sqref="OJ2">
    <cfRule type="cellIs" dxfId="368" priority="221" operator="lessThan">
      <formula>-0.18</formula>
    </cfRule>
  </conditionalFormatting>
  <conditionalFormatting sqref="OJ3">
    <cfRule type="cellIs" dxfId="367" priority="220" operator="lessThan">
      <formula>-0.1</formula>
    </cfRule>
  </conditionalFormatting>
  <conditionalFormatting sqref="OJ4">
    <cfRule type="cellIs" dxfId="366" priority="219" operator="lessThan">
      <formula>-0.05</formula>
    </cfRule>
  </conditionalFormatting>
  <conditionalFormatting sqref="OJ5">
    <cfRule type="cellIs" dxfId="365" priority="218" operator="lessThan">
      <formula>-0.2</formula>
    </cfRule>
  </conditionalFormatting>
  <conditionalFormatting sqref="OM2:ON2 OQ2">
    <cfRule type="cellIs" dxfId="364" priority="217" operator="lessThan">
      <formula>-0.18</formula>
    </cfRule>
  </conditionalFormatting>
  <conditionalFormatting sqref="OM3:ON3 OQ3">
    <cfRule type="cellIs" dxfId="363" priority="216" operator="lessThan">
      <formula>-0.1</formula>
    </cfRule>
  </conditionalFormatting>
  <conditionalFormatting sqref="OM4:ON4 OQ4">
    <cfRule type="cellIs" dxfId="362" priority="215" operator="lessThan">
      <formula>-0.05</formula>
    </cfRule>
  </conditionalFormatting>
  <conditionalFormatting sqref="OM5:ON5 OQ5">
    <cfRule type="cellIs" dxfId="361" priority="214" operator="lessThan">
      <formula>-0.2</formula>
    </cfRule>
  </conditionalFormatting>
  <conditionalFormatting sqref="OO2">
    <cfRule type="cellIs" dxfId="360" priority="213" operator="lessThan">
      <formula>-0.18</formula>
    </cfRule>
  </conditionalFormatting>
  <conditionalFormatting sqref="OO3">
    <cfRule type="cellIs" dxfId="359" priority="212" operator="lessThan">
      <formula>-0.1</formula>
    </cfRule>
  </conditionalFormatting>
  <conditionalFormatting sqref="OO4">
    <cfRule type="cellIs" dxfId="358" priority="211" operator="lessThan">
      <formula>-0.05</formula>
    </cfRule>
  </conditionalFormatting>
  <conditionalFormatting sqref="OO5">
    <cfRule type="cellIs" dxfId="357" priority="210" operator="lessThan">
      <formula>-0.2</formula>
    </cfRule>
  </conditionalFormatting>
  <conditionalFormatting sqref="OP2">
    <cfRule type="cellIs" dxfId="356" priority="209" operator="lessThan">
      <formula>-0.18</formula>
    </cfRule>
  </conditionalFormatting>
  <conditionalFormatting sqref="OP3">
    <cfRule type="cellIs" dxfId="355" priority="208" operator="lessThan">
      <formula>-0.1</formula>
    </cfRule>
  </conditionalFormatting>
  <conditionalFormatting sqref="OP4">
    <cfRule type="cellIs" dxfId="354" priority="207" operator="lessThan">
      <formula>-0.05</formula>
    </cfRule>
  </conditionalFormatting>
  <conditionalFormatting sqref="OP5">
    <cfRule type="cellIs" dxfId="353" priority="206" operator="lessThan">
      <formula>-0.2</formula>
    </cfRule>
  </conditionalFormatting>
  <conditionalFormatting sqref="OS2:OT2 OW2">
    <cfRule type="cellIs" dxfId="352" priority="205" operator="lessThan">
      <formula>-0.18</formula>
    </cfRule>
  </conditionalFormatting>
  <conditionalFormatting sqref="OS3:OT3 OW3">
    <cfRule type="cellIs" dxfId="351" priority="204" operator="lessThan">
      <formula>-0.1</formula>
    </cfRule>
  </conditionalFormatting>
  <conditionalFormatting sqref="OS4:OT4 OW4">
    <cfRule type="cellIs" dxfId="350" priority="203" operator="lessThan">
      <formula>-0.05</formula>
    </cfRule>
  </conditionalFormatting>
  <conditionalFormatting sqref="OS5:OT5 OW5">
    <cfRule type="cellIs" dxfId="349" priority="202" operator="lessThan">
      <formula>-0.2</formula>
    </cfRule>
  </conditionalFormatting>
  <conditionalFormatting sqref="OU2">
    <cfRule type="cellIs" dxfId="348" priority="201" operator="lessThan">
      <formula>-0.18</formula>
    </cfRule>
  </conditionalFormatting>
  <conditionalFormatting sqref="OU3">
    <cfRule type="cellIs" dxfId="347" priority="200" operator="lessThan">
      <formula>-0.1</formula>
    </cfRule>
  </conditionalFormatting>
  <conditionalFormatting sqref="OU4">
    <cfRule type="cellIs" dxfId="346" priority="199" operator="lessThan">
      <formula>-0.05</formula>
    </cfRule>
  </conditionalFormatting>
  <conditionalFormatting sqref="OU5">
    <cfRule type="cellIs" dxfId="345" priority="198" operator="lessThan">
      <formula>-0.2</formula>
    </cfRule>
  </conditionalFormatting>
  <conditionalFormatting sqref="OV2">
    <cfRule type="cellIs" dxfId="344" priority="197" operator="lessThan">
      <formula>-0.18</formula>
    </cfRule>
  </conditionalFormatting>
  <conditionalFormatting sqref="OV3">
    <cfRule type="cellIs" dxfId="343" priority="196" operator="lessThan">
      <formula>-0.1</formula>
    </cfRule>
  </conditionalFormatting>
  <conditionalFormatting sqref="OV4">
    <cfRule type="cellIs" dxfId="342" priority="195" operator="lessThan">
      <formula>-0.05</formula>
    </cfRule>
  </conditionalFormatting>
  <conditionalFormatting sqref="OV5">
    <cfRule type="cellIs" dxfId="341" priority="194" operator="lessThan">
      <formula>-0.2</formula>
    </cfRule>
  </conditionalFormatting>
  <conditionalFormatting sqref="OY2:OZ2 PC2">
    <cfRule type="cellIs" dxfId="340" priority="193" operator="lessThan">
      <formula>-0.18</formula>
    </cfRule>
  </conditionalFormatting>
  <conditionalFormatting sqref="OY3:OZ3 PC3">
    <cfRule type="cellIs" dxfId="339" priority="192" operator="lessThan">
      <formula>-0.1</formula>
    </cfRule>
  </conditionalFormatting>
  <conditionalFormatting sqref="OY4:OZ4 PC4">
    <cfRule type="cellIs" dxfId="338" priority="191" operator="lessThan">
      <formula>-0.05</formula>
    </cfRule>
  </conditionalFormatting>
  <conditionalFormatting sqref="OY5:OZ5 PC5">
    <cfRule type="cellIs" dxfId="337" priority="190" operator="lessThan">
      <formula>-0.2</formula>
    </cfRule>
  </conditionalFormatting>
  <conditionalFormatting sqref="PA2">
    <cfRule type="cellIs" dxfId="336" priority="189" operator="lessThan">
      <formula>-0.18</formula>
    </cfRule>
  </conditionalFormatting>
  <conditionalFormatting sqref="PA3">
    <cfRule type="cellIs" dxfId="335" priority="188" operator="lessThan">
      <formula>-0.1</formula>
    </cfRule>
  </conditionalFormatting>
  <conditionalFormatting sqref="PA4">
    <cfRule type="cellIs" dxfId="334" priority="187" operator="lessThan">
      <formula>-0.05</formula>
    </cfRule>
  </conditionalFormatting>
  <conditionalFormatting sqref="PA5">
    <cfRule type="cellIs" dxfId="333" priority="186" operator="lessThan">
      <formula>-0.2</formula>
    </cfRule>
  </conditionalFormatting>
  <conditionalFormatting sqref="PB2">
    <cfRule type="cellIs" dxfId="332" priority="185" operator="lessThan">
      <formula>-0.18</formula>
    </cfRule>
  </conditionalFormatting>
  <conditionalFormatting sqref="PB3">
    <cfRule type="cellIs" dxfId="331" priority="184" operator="lessThan">
      <formula>-0.1</formula>
    </cfRule>
  </conditionalFormatting>
  <conditionalFormatting sqref="PB4">
    <cfRule type="cellIs" dxfId="330" priority="183" operator="lessThan">
      <formula>-0.05</formula>
    </cfRule>
  </conditionalFormatting>
  <conditionalFormatting sqref="PB5">
    <cfRule type="cellIs" dxfId="329" priority="182" operator="lessThan">
      <formula>-0.2</formula>
    </cfRule>
  </conditionalFormatting>
  <conditionalFormatting sqref="W2">
    <cfRule type="cellIs" dxfId="328" priority="181" operator="lessThan">
      <formula>-0.18</formula>
    </cfRule>
  </conditionalFormatting>
  <conditionalFormatting sqref="W3">
    <cfRule type="cellIs" dxfId="327" priority="180" operator="lessThan">
      <formula>-0.1</formula>
    </cfRule>
  </conditionalFormatting>
  <conditionalFormatting sqref="W4">
    <cfRule type="cellIs" dxfId="326" priority="179" operator="lessThan">
      <formula>-0.05</formula>
    </cfRule>
  </conditionalFormatting>
  <conditionalFormatting sqref="W5">
    <cfRule type="cellIs" dxfId="325" priority="178" operator="lessThan">
      <formula>-0.2</formula>
    </cfRule>
  </conditionalFormatting>
  <conditionalFormatting sqref="AC2">
    <cfRule type="cellIs" dxfId="324" priority="177" operator="lessThan">
      <formula>-0.18</formula>
    </cfRule>
  </conditionalFormatting>
  <conditionalFormatting sqref="AC3">
    <cfRule type="cellIs" dxfId="323" priority="176" operator="lessThan">
      <formula>-0.1</formula>
    </cfRule>
  </conditionalFormatting>
  <conditionalFormatting sqref="AC4">
    <cfRule type="cellIs" dxfId="322" priority="175" operator="lessThan">
      <formula>-0.05</formula>
    </cfRule>
  </conditionalFormatting>
  <conditionalFormatting sqref="AC5">
    <cfRule type="cellIs" dxfId="321" priority="174" operator="lessThan">
      <formula>-0.2</formula>
    </cfRule>
  </conditionalFormatting>
  <conditionalFormatting sqref="AO2">
    <cfRule type="cellIs" dxfId="320" priority="173" operator="lessThan">
      <formula>-0.18</formula>
    </cfRule>
  </conditionalFormatting>
  <conditionalFormatting sqref="AO3">
    <cfRule type="cellIs" dxfId="319" priority="172" operator="lessThan">
      <formula>-0.1</formula>
    </cfRule>
  </conditionalFormatting>
  <conditionalFormatting sqref="AO4">
    <cfRule type="cellIs" dxfId="318" priority="171" operator="lessThan">
      <formula>-0.05</formula>
    </cfRule>
  </conditionalFormatting>
  <conditionalFormatting sqref="AO5">
    <cfRule type="cellIs" dxfId="317" priority="170" operator="lessThan">
      <formula>-0.2</formula>
    </cfRule>
  </conditionalFormatting>
  <conditionalFormatting sqref="AU2">
    <cfRule type="cellIs" dxfId="316" priority="169" operator="lessThan">
      <formula>-0.18</formula>
    </cfRule>
  </conditionalFormatting>
  <conditionalFormatting sqref="AU3">
    <cfRule type="cellIs" dxfId="315" priority="168" operator="lessThan">
      <formula>-0.1</formula>
    </cfRule>
  </conditionalFormatting>
  <conditionalFormatting sqref="AU4">
    <cfRule type="cellIs" dxfId="314" priority="167" operator="lessThan">
      <formula>-0.05</formula>
    </cfRule>
  </conditionalFormatting>
  <conditionalFormatting sqref="AU5">
    <cfRule type="cellIs" dxfId="313" priority="166" operator="lessThan">
      <formula>-0.2</formula>
    </cfRule>
  </conditionalFormatting>
  <conditionalFormatting sqref="BA2">
    <cfRule type="cellIs" dxfId="312" priority="165" operator="lessThan">
      <formula>-0.18</formula>
    </cfRule>
  </conditionalFormatting>
  <conditionalFormatting sqref="BA3">
    <cfRule type="cellIs" dxfId="311" priority="164" operator="lessThan">
      <formula>-0.1</formula>
    </cfRule>
  </conditionalFormatting>
  <conditionalFormatting sqref="BA4">
    <cfRule type="cellIs" dxfId="310" priority="163" operator="lessThan">
      <formula>-0.05</formula>
    </cfRule>
  </conditionalFormatting>
  <conditionalFormatting sqref="BA5">
    <cfRule type="cellIs" dxfId="309" priority="162" operator="lessThan">
      <formula>-0.2</formula>
    </cfRule>
  </conditionalFormatting>
  <conditionalFormatting sqref="BG2">
    <cfRule type="cellIs" dxfId="308" priority="161" operator="lessThan">
      <formula>-0.18</formula>
    </cfRule>
  </conditionalFormatting>
  <conditionalFormatting sqref="BG3">
    <cfRule type="cellIs" dxfId="307" priority="160" operator="lessThan">
      <formula>-0.1</formula>
    </cfRule>
  </conditionalFormatting>
  <conditionalFormatting sqref="BG4">
    <cfRule type="cellIs" dxfId="306" priority="159" operator="lessThan">
      <formula>-0.05</formula>
    </cfRule>
  </conditionalFormatting>
  <conditionalFormatting sqref="BG5">
    <cfRule type="cellIs" dxfId="305" priority="158" operator="lessThan">
      <formula>-0.2</formula>
    </cfRule>
  </conditionalFormatting>
  <conditionalFormatting sqref="BM2">
    <cfRule type="cellIs" dxfId="304" priority="157" operator="lessThan">
      <formula>-0.18</formula>
    </cfRule>
  </conditionalFormatting>
  <conditionalFormatting sqref="BM3">
    <cfRule type="cellIs" dxfId="303" priority="156" operator="lessThan">
      <formula>-0.1</formula>
    </cfRule>
  </conditionalFormatting>
  <conditionalFormatting sqref="BM4">
    <cfRule type="cellIs" dxfId="302" priority="155" operator="lessThan">
      <formula>-0.05</formula>
    </cfRule>
  </conditionalFormatting>
  <conditionalFormatting sqref="BM5">
    <cfRule type="cellIs" dxfId="301" priority="154" operator="lessThan">
      <formula>-0.2</formula>
    </cfRule>
  </conditionalFormatting>
  <conditionalFormatting sqref="BS2">
    <cfRule type="cellIs" dxfId="300" priority="153" operator="lessThan">
      <formula>-0.18</formula>
    </cfRule>
  </conditionalFormatting>
  <conditionalFormatting sqref="BS3">
    <cfRule type="cellIs" dxfId="299" priority="152" operator="lessThan">
      <formula>-0.1</formula>
    </cfRule>
  </conditionalFormatting>
  <conditionalFormatting sqref="BS4">
    <cfRule type="cellIs" dxfId="298" priority="151" operator="lessThan">
      <formula>-0.05</formula>
    </cfRule>
  </conditionalFormatting>
  <conditionalFormatting sqref="BS5">
    <cfRule type="cellIs" dxfId="297" priority="150" operator="lessThan">
      <formula>-0.2</formula>
    </cfRule>
  </conditionalFormatting>
  <conditionalFormatting sqref="BY2">
    <cfRule type="cellIs" dxfId="296" priority="149" operator="lessThan">
      <formula>-0.18</formula>
    </cfRule>
  </conditionalFormatting>
  <conditionalFormatting sqref="BY3">
    <cfRule type="cellIs" dxfId="295" priority="148" operator="lessThan">
      <formula>-0.1</formula>
    </cfRule>
  </conditionalFormatting>
  <conditionalFormatting sqref="BY4">
    <cfRule type="cellIs" dxfId="294" priority="147" operator="lessThan">
      <formula>-0.05</formula>
    </cfRule>
  </conditionalFormatting>
  <conditionalFormatting sqref="BY5">
    <cfRule type="cellIs" dxfId="293" priority="146" operator="lessThan">
      <formula>-0.2</formula>
    </cfRule>
  </conditionalFormatting>
  <conditionalFormatting sqref="CE2">
    <cfRule type="cellIs" dxfId="292" priority="145" operator="lessThan">
      <formula>-0.18</formula>
    </cfRule>
  </conditionalFormatting>
  <conditionalFormatting sqref="CE3">
    <cfRule type="cellIs" dxfId="291" priority="144" operator="lessThan">
      <formula>-0.1</formula>
    </cfRule>
  </conditionalFormatting>
  <conditionalFormatting sqref="CE4">
    <cfRule type="cellIs" dxfId="290" priority="143" operator="lessThan">
      <formula>-0.05</formula>
    </cfRule>
  </conditionalFormatting>
  <conditionalFormatting sqref="CE5">
    <cfRule type="cellIs" dxfId="289" priority="142" operator="lessThan">
      <formula>-0.2</formula>
    </cfRule>
  </conditionalFormatting>
  <conditionalFormatting sqref="CK2">
    <cfRule type="cellIs" dxfId="288" priority="141" operator="lessThan">
      <formula>-0.18</formula>
    </cfRule>
  </conditionalFormatting>
  <conditionalFormatting sqref="CK3">
    <cfRule type="cellIs" dxfId="287" priority="140" operator="lessThan">
      <formula>-0.1</formula>
    </cfRule>
  </conditionalFormatting>
  <conditionalFormatting sqref="CK4">
    <cfRule type="cellIs" dxfId="286" priority="139" operator="lessThan">
      <formula>-0.05</formula>
    </cfRule>
  </conditionalFormatting>
  <conditionalFormatting sqref="CK5">
    <cfRule type="cellIs" dxfId="285" priority="138" operator="lessThan">
      <formula>-0.2</formula>
    </cfRule>
  </conditionalFormatting>
  <conditionalFormatting sqref="CQ2">
    <cfRule type="cellIs" dxfId="284" priority="137" operator="lessThan">
      <formula>-0.18</formula>
    </cfRule>
  </conditionalFormatting>
  <conditionalFormatting sqref="CQ3">
    <cfRule type="cellIs" dxfId="283" priority="136" operator="lessThan">
      <formula>-0.1</formula>
    </cfRule>
  </conditionalFormatting>
  <conditionalFormatting sqref="CQ4">
    <cfRule type="cellIs" dxfId="282" priority="135" operator="lessThan">
      <formula>-0.05</formula>
    </cfRule>
  </conditionalFormatting>
  <conditionalFormatting sqref="CQ5">
    <cfRule type="cellIs" dxfId="281" priority="134" operator="lessThan">
      <formula>-0.2</formula>
    </cfRule>
  </conditionalFormatting>
  <conditionalFormatting sqref="CW2">
    <cfRule type="cellIs" dxfId="280" priority="133" operator="lessThan">
      <formula>-0.18</formula>
    </cfRule>
  </conditionalFormatting>
  <conditionalFormatting sqref="CW3">
    <cfRule type="cellIs" dxfId="279" priority="132" operator="lessThan">
      <formula>-0.1</formula>
    </cfRule>
  </conditionalFormatting>
  <conditionalFormatting sqref="CW4">
    <cfRule type="cellIs" dxfId="278" priority="131" operator="lessThan">
      <formula>-0.05</formula>
    </cfRule>
  </conditionalFormatting>
  <conditionalFormatting sqref="CW5">
    <cfRule type="cellIs" dxfId="277" priority="130" operator="lessThan">
      <formula>-0.2</formula>
    </cfRule>
  </conditionalFormatting>
  <conditionalFormatting sqref="DC2">
    <cfRule type="cellIs" dxfId="276" priority="129" operator="lessThan">
      <formula>-0.18</formula>
    </cfRule>
  </conditionalFormatting>
  <conditionalFormatting sqref="DC3">
    <cfRule type="cellIs" dxfId="275" priority="128" operator="lessThan">
      <formula>-0.1</formula>
    </cfRule>
  </conditionalFormatting>
  <conditionalFormatting sqref="DC4">
    <cfRule type="cellIs" dxfId="274" priority="127" operator="lessThan">
      <formula>-0.05</formula>
    </cfRule>
  </conditionalFormatting>
  <conditionalFormatting sqref="DC5">
    <cfRule type="cellIs" dxfId="273" priority="126" operator="lessThan">
      <formula>-0.2</formula>
    </cfRule>
  </conditionalFormatting>
  <conditionalFormatting sqref="DI2">
    <cfRule type="cellIs" dxfId="272" priority="125" operator="lessThan">
      <formula>-0.18</formula>
    </cfRule>
  </conditionalFormatting>
  <conditionalFormatting sqref="DI3">
    <cfRule type="cellIs" dxfId="271" priority="124" operator="lessThan">
      <formula>-0.1</formula>
    </cfRule>
  </conditionalFormatting>
  <conditionalFormatting sqref="DI4">
    <cfRule type="cellIs" dxfId="270" priority="123" operator="lessThan">
      <formula>-0.05</formula>
    </cfRule>
  </conditionalFormatting>
  <conditionalFormatting sqref="DI5">
    <cfRule type="cellIs" dxfId="269" priority="122" operator="lessThan">
      <formula>-0.2</formula>
    </cfRule>
  </conditionalFormatting>
  <conditionalFormatting sqref="DO2">
    <cfRule type="cellIs" dxfId="268" priority="121" operator="lessThan">
      <formula>-0.18</formula>
    </cfRule>
  </conditionalFormatting>
  <conditionalFormatting sqref="DO4">
    <cfRule type="cellIs" dxfId="267" priority="120" operator="lessThan">
      <formula>-0.05</formula>
    </cfRule>
  </conditionalFormatting>
  <conditionalFormatting sqref="DO5">
    <cfRule type="cellIs" dxfId="266" priority="119" operator="lessThan">
      <formula>-0.2</formula>
    </cfRule>
  </conditionalFormatting>
  <conditionalFormatting sqref="DU2">
    <cfRule type="cellIs" dxfId="265" priority="118" operator="lessThan">
      <formula>-0.18</formula>
    </cfRule>
  </conditionalFormatting>
  <conditionalFormatting sqref="DU3">
    <cfRule type="cellIs" dxfId="264" priority="117" operator="lessThan">
      <formula>-0.1</formula>
    </cfRule>
  </conditionalFormatting>
  <conditionalFormatting sqref="DU4">
    <cfRule type="cellIs" dxfId="263" priority="116" operator="lessThan">
      <formula>-0.05</formula>
    </cfRule>
  </conditionalFormatting>
  <conditionalFormatting sqref="DU5">
    <cfRule type="cellIs" dxfId="262" priority="115" operator="lessThan">
      <formula>-0.2</formula>
    </cfRule>
  </conditionalFormatting>
  <conditionalFormatting sqref="EA2">
    <cfRule type="cellIs" dxfId="261" priority="114" operator="lessThan">
      <formula>-0.18</formula>
    </cfRule>
  </conditionalFormatting>
  <conditionalFormatting sqref="EA3">
    <cfRule type="cellIs" dxfId="260" priority="113" operator="lessThan">
      <formula>-0.1</formula>
    </cfRule>
  </conditionalFormatting>
  <conditionalFormatting sqref="EA4">
    <cfRule type="cellIs" dxfId="259" priority="112" operator="lessThan">
      <formula>-0.05</formula>
    </cfRule>
  </conditionalFormatting>
  <conditionalFormatting sqref="EA5">
    <cfRule type="cellIs" dxfId="258" priority="111" operator="lessThan">
      <formula>-0.2</formula>
    </cfRule>
  </conditionalFormatting>
  <conditionalFormatting sqref="EG2">
    <cfRule type="cellIs" dxfId="257" priority="110" operator="lessThan">
      <formula>-0.18</formula>
    </cfRule>
  </conditionalFormatting>
  <conditionalFormatting sqref="EG3">
    <cfRule type="cellIs" dxfId="256" priority="109" operator="lessThan">
      <formula>-0.1</formula>
    </cfRule>
  </conditionalFormatting>
  <conditionalFormatting sqref="EG4">
    <cfRule type="cellIs" dxfId="255" priority="108" operator="lessThan">
      <formula>-0.05</formula>
    </cfRule>
  </conditionalFormatting>
  <conditionalFormatting sqref="EG5">
    <cfRule type="cellIs" dxfId="254" priority="107" operator="lessThan">
      <formula>-0.2</formula>
    </cfRule>
  </conditionalFormatting>
  <conditionalFormatting sqref="EM2">
    <cfRule type="cellIs" dxfId="253" priority="106" operator="lessThan">
      <formula>-0.18</formula>
    </cfRule>
  </conditionalFormatting>
  <conditionalFormatting sqref="EM3">
    <cfRule type="cellIs" dxfId="252" priority="105" operator="lessThan">
      <formula>-0.1</formula>
    </cfRule>
  </conditionalFormatting>
  <conditionalFormatting sqref="EM4">
    <cfRule type="cellIs" dxfId="251" priority="104" operator="lessThan">
      <formula>-0.05</formula>
    </cfRule>
  </conditionalFormatting>
  <conditionalFormatting sqref="EM5">
    <cfRule type="cellIs" dxfId="250" priority="103" operator="lessThan">
      <formula>-0.2</formula>
    </cfRule>
  </conditionalFormatting>
  <conditionalFormatting sqref="ES2:ET2">
    <cfRule type="cellIs" dxfId="249" priority="102" operator="lessThan">
      <formula>-0.18</formula>
    </cfRule>
  </conditionalFormatting>
  <conditionalFormatting sqref="ES3:ET3">
    <cfRule type="cellIs" dxfId="248" priority="101" operator="lessThan">
      <formula>-0.1</formula>
    </cfRule>
  </conditionalFormatting>
  <conditionalFormatting sqref="ES4:ET4">
    <cfRule type="cellIs" dxfId="247" priority="100" operator="lessThan">
      <formula>-0.05</formula>
    </cfRule>
  </conditionalFormatting>
  <conditionalFormatting sqref="ES5:ET5">
    <cfRule type="cellIs" dxfId="246" priority="99" operator="lessThan">
      <formula>-0.2</formula>
    </cfRule>
  </conditionalFormatting>
  <conditionalFormatting sqref="EY2">
    <cfRule type="cellIs" dxfId="245" priority="98" operator="lessThan">
      <formula>-0.18</formula>
    </cfRule>
  </conditionalFormatting>
  <conditionalFormatting sqref="EY3">
    <cfRule type="cellIs" dxfId="244" priority="97" operator="lessThan">
      <formula>-0.1</formula>
    </cfRule>
  </conditionalFormatting>
  <conditionalFormatting sqref="EY4">
    <cfRule type="cellIs" dxfId="243" priority="96" operator="lessThan">
      <formula>-0.05</formula>
    </cfRule>
  </conditionalFormatting>
  <conditionalFormatting sqref="EY5">
    <cfRule type="cellIs" dxfId="242" priority="95" operator="lessThan">
      <formula>-0.2</formula>
    </cfRule>
  </conditionalFormatting>
  <conditionalFormatting sqref="EU2:EW2">
    <cfRule type="cellIs" dxfId="241" priority="94" operator="lessThan">
      <formula>-0.18</formula>
    </cfRule>
  </conditionalFormatting>
  <conditionalFormatting sqref="EU3:EV3">
    <cfRule type="cellIs" dxfId="240" priority="93" operator="lessThan">
      <formula>-0.1</formula>
    </cfRule>
  </conditionalFormatting>
  <conditionalFormatting sqref="EU4:EV4">
    <cfRule type="cellIs" dxfId="239" priority="92" operator="lessThan">
      <formula>-0.05</formula>
    </cfRule>
  </conditionalFormatting>
  <conditionalFormatting sqref="EU5:EW5">
    <cfRule type="cellIs" dxfId="238" priority="91" operator="lessThan">
      <formula>-0.2</formula>
    </cfRule>
  </conditionalFormatting>
  <conditionalFormatting sqref="FE2">
    <cfRule type="cellIs" dxfId="237" priority="90" operator="lessThan">
      <formula>-0.18</formula>
    </cfRule>
  </conditionalFormatting>
  <conditionalFormatting sqref="FE3">
    <cfRule type="cellIs" dxfId="236" priority="89" operator="lessThan">
      <formula>-0.1</formula>
    </cfRule>
  </conditionalFormatting>
  <conditionalFormatting sqref="FE4">
    <cfRule type="cellIs" dxfId="235" priority="88" operator="lessThan">
      <formula>-0.05</formula>
    </cfRule>
  </conditionalFormatting>
  <conditionalFormatting sqref="FE5">
    <cfRule type="cellIs" dxfId="234" priority="87" operator="lessThan">
      <formula>-0.2</formula>
    </cfRule>
  </conditionalFormatting>
  <conditionalFormatting sqref="FK2">
    <cfRule type="cellIs" dxfId="233" priority="86" operator="lessThan">
      <formula>-0.18</formula>
    </cfRule>
  </conditionalFormatting>
  <conditionalFormatting sqref="FK3">
    <cfRule type="cellIs" dxfId="232" priority="85" operator="lessThan">
      <formula>-0.1</formula>
    </cfRule>
  </conditionalFormatting>
  <conditionalFormatting sqref="FK4">
    <cfRule type="cellIs" dxfId="231" priority="84" operator="lessThan">
      <formula>-0.05</formula>
    </cfRule>
  </conditionalFormatting>
  <conditionalFormatting sqref="FK5">
    <cfRule type="cellIs" dxfId="230" priority="83" operator="lessThan">
      <formula>-0.2</formula>
    </cfRule>
  </conditionalFormatting>
  <conditionalFormatting sqref="FQ2">
    <cfRule type="cellIs" dxfId="229" priority="82" operator="lessThan">
      <formula>-0.18</formula>
    </cfRule>
  </conditionalFormatting>
  <conditionalFormatting sqref="FQ3">
    <cfRule type="cellIs" dxfId="228" priority="81" operator="lessThan">
      <formula>-0.1</formula>
    </cfRule>
  </conditionalFormatting>
  <conditionalFormatting sqref="FQ4">
    <cfRule type="cellIs" dxfId="227" priority="80" operator="lessThan">
      <formula>-0.05</formula>
    </cfRule>
  </conditionalFormatting>
  <conditionalFormatting sqref="FQ5">
    <cfRule type="cellIs" dxfId="226" priority="79" operator="lessThan">
      <formula>-0.2</formula>
    </cfRule>
  </conditionalFormatting>
  <conditionalFormatting sqref="FW2">
    <cfRule type="cellIs" dxfId="225" priority="78" operator="lessThan">
      <formula>-0.18</formula>
    </cfRule>
  </conditionalFormatting>
  <conditionalFormatting sqref="FW3">
    <cfRule type="cellIs" dxfId="224" priority="77" operator="lessThan">
      <formula>-0.1</formula>
    </cfRule>
  </conditionalFormatting>
  <conditionalFormatting sqref="FW4">
    <cfRule type="cellIs" dxfId="223" priority="76" operator="lessThan">
      <formula>-0.05</formula>
    </cfRule>
  </conditionalFormatting>
  <conditionalFormatting sqref="FW5">
    <cfRule type="cellIs" dxfId="222" priority="75" operator="lessThan">
      <formula>-0.2</formula>
    </cfRule>
  </conditionalFormatting>
  <conditionalFormatting sqref="GC2">
    <cfRule type="cellIs" dxfId="221" priority="74" operator="lessThan">
      <formula>-0.18</formula>
    </cfRule>
  </conditionalFormatting>
  <conditionalFormatting sqref="GC3">
    <cfRule type="cellIs" dxfId="220" priority="73" operator="lessThan">
      <formula>-0.1</formula>
    </cfRule>
  </conditionalFormatting>
  <conditionalFormatting sqref="GC4">
    <cfRule type="cellIs" dxfId="219" priority="72" operator="lessThan">
      <formula>-0.05</formula>
    </cfRule>
  </conditionalFormatting>
  <conditionalFormatting sqref="GC5">
    <cfRule type="cellIs" dxfId="218" priority="71" operator="lessThan">
      <formula>-0.2</formula>
    </cfRule>
  </conditionalFormatting>
  <conditionalFormatting sqref="GI2">
    <cfRule type="cellIs" dxfId="217" priority="70" operator="lessThan">
      <formula>-0.18</formula>
    </cfRule>
  </conditionalFormatting>
  <conditionalFormatting sqref="GI3">
    <cfRule type="cellIs" dxfId="216" priority="69" operator="lessThan">
      <formula>-0.1</formula>
    </cfRule>
  </conditionalFormatting>
  <conditionalFormatting sqref="GI4">
    <cfRule type="cellIs" dxfId="215" priority="68" operator="lessThan">
      <formula>-0.05</formula>
    </cfRule>
  </conditionalFormatting>
  <conditionalFormatting sqref="GI5">
    <cfRule type="cellIs" dxfId="214" priority="67" operator="lessThan">
      <formula>-0.2</formula>
    </cfRule>
  </conditionalFormatting>
  <conditionalFormatting sqref="GO2">
    <cfRule type="cellIs" dxfId="213" priority="66" operator="lessThan">
      <formula>-0.18</formula>
    </cfRule>
  </conditionalFormatting>
  <conditionalFormatting sqref="GO3">
    <cfRule type="cellIs" dxfId="212" priority="65" operator="lessThan">
      <formula>-0.1</formula>
    </cfRule>
  </conditionalFormatting>
  <conditionalFormatting sqref="GO4">
    <cfRule type="cellIs" dxfId="211" priority="64" operator="lessThan">
      <formula>-0.05</formula>
    </cfRule>
  </conditionalFormatting>
  <conditionalFormatting sqref="GO5">
    <cfRule type="cellIs" dxfId="210" priority="63" operator="lessThan">
      <formula>-0.2</formula>
    </cfRule>
  </conditionalFormatting>
  <conditionalFormatting sqref="GU2">
    <cfRule type="cellIs" dxfId="209" priority="62" operator="lessThan">
      <formula>-0.18</formula>
    </cfRule>
  </conditionalFormatting>
  <conditionalFormatting sqref="GU3">
    <cfRule type="cellIs" dxfId="208" priority="61" operator="lessThan">
      <formula>-0.1</formula>
    </cfRule>
  </conditionalFormatting>
  <conditionalFormatting sqref="GU4">
    <cfRule type="cellIs" dxfId="207" priority="60" operator="lessThan">
      <formula>-0.05</formula>
    </cfRule>
  </conditionalFormatting>
  <conditionalFormatting sqref="GU5">
    <cfRule type="cellIs" dxfId="206" priority="59" operator="lessThan">
      <formula>-0.2</formula>
    </cfRule>
  </conditionalFormatting>
  <conditionalFormatting sqref="HA2">
    <cfRule type="cellIs" dxfId="205" priority="58" operator="lessThan">
      <formula>-0.18</formula>
    </cfRule>
  </conditionalFormatting>
  <conditionalFormatting sqref="HA3">
    <cfRule type="cellIs" dxfId="204" priority="57" operator="lessThan">
      <formula>-0.1</formula>
    </cfRule>
  </conditionalFormatting>
  <conditionalFormatting sqref="HA4">
    <cfRule type="cellIs" dxfId="203" priority="56" operator="lessThan">
      <formula>-0.05</formula>
    </cfRule>
  </conditionalFormatting>
  <conditionalFormatting sqref="HA5">
    <cfRule type="cellIs" dxfId="202" priority="55" operator="lessThan">
      <formula>-0.2</formula>
    </cfRule>
  </conditionalFormatting>
  <conditionalFormatting sqref="HG2">
    <cfRule type="cellIs" dxfId="201" priority="54" operator="lessThan">
      <formula>-0.18</formula>
    </cfRule>
  </conditionalFormatting>
  <conditionalFormatting sqref="HG3">
    <cfRule type="cellIs" dxfId="200" priority="53" operator="lessThan">
      <formula>-0.1</formula>
    </cfRule>
  </conditionalFormatting>
  <conditionalFormatting sqref="HG4">
    <cfRule type="cellIs" dxfId="199" priority="52" operator="lessThan">
      <formula>-0.05</formula>
    </cfRule>
  </conditionalFormatting>
  <conditionalFormatting sqref="HG5">
    <cfRule type="cellIs" dxfId="198" priority="51" operator="lessThan">
      <formula>-0.2</formula>
    </cfRule>
  </conditionalFormatting>
  <conditionalFormatting sqref="HM2">
    <cfRule type="cellIs" dxfId="197" priority="50" operator="lessThan">
      <formula>-0.18</formula>
    </cfRule>
  </conditionalFormatting>
  <conditionalFormatting sqref="HM3">
    <cfRule type="cellIs" dxfId="196" priority="49" operator="lessThan">
      <formula>-0.1</formula>
    </cfRule>
  </conditionalFormatting>
  <conditionalFormatting sqref="HM4">
    <cfRule type="cellIs" dxfId="195" priority="48" operator="lessThan">
      <formula>-0.05</formula>
    </cfRule>
  </conditionalFormatting>
  <conditionalFormatting sqref="HM5">
    <cfRule type="cellIs" dxfId="194" priority="47" operator="lessThan">
      <formula>-0.2</formula>
    </cfRule>
  </conditionalFormatting>
  <conditionalFormatting sqref="HS2">
    <cfRule type="cellIs" dxfId="193" priority="46" operator="lessThan">
      <formula>-0.18</formula>
    </cfRule>
  </conditionalFormatting>
  <conditionalFormatting sqref="HS3">
    <cfRule type="cellIs" dxfId="192" priority="45" operator="lessThan">
      <formula>-0.1</formula>
    </cfRule>
  </conditionalFormatting>
  <conditionalFormatting sqref="HS4">
    <cfRule type="cellIs" dxfId="191" priority="44" operator="lessThan">
      <formula>-0.05</formula>
    </cfRule>
  </conditionalFormatting>
  <conditionalFormatting sqref="HS5">
    <cfRule type="cellIs" dxfId="190" priority="43" operator="lessThan">
      <formula>-0.2</formula>
    </cfRule>
  </conditionalFormatting>
  <conditionalFormatting sqref="EW3">
    <cfRule type="cellIs" dxfId="189" priority="42" operator="lessThan">
      <formula>-0.1</formula>
    </cfRule>
  </conditionalFormatting>
  <conditionalFormatting sqref="EW4">
    <cfRule type="cellIs" dxfId="188" priority="41" operator="lessThan">
      <formula>-0.05</formula>
    </cfRule>
  </conditionalFormatting>
  <conditionalFormatting sqref="M2">
    <cfRule type="cellIs" dxfId="187" priority="40" operator="lessThan">
      <formula>-0.18</formula>
    </cfRule>
  </conditionalFormatting>
  <conditionalFormatting sqref="M3">
    <cfRule type="cellIs" dxfId="186" priority="39" operator="lessThan">
      <formula>-0.1</formula>
    </cfRule>
  </conditionalFormatting>
  <conditionalFormatting sqref="M4">
    <cfRule type="cellIs" dxfId="185" priority="38" operator="lessThan">
      <formula>-0.05</formula>
    </cfRule>
  </conditionalFormatting>
  <conditionalFormatting sqref="M5">
    <cfRule type="cellIs" dxfId="184" priority="37" operator="lessThan">
      <formula>-0.2</formula>
    </cfRule>
  </conditionalFormatting>
  <conditionalFormatting sqref="HY2">
    <cfRule type="cellIs" dxfId="183" priority="36" operator="lessThan">
      <formula>-0.18</formula>
    </cfRule>
  </conditionalFormatting>
  <conditionalFormatting sqref="HY3">
    <cfRule type="cellIs" dxfId="182" priority="35" operator="lessThan">
      <formula>-0.1</formula>
    </cfRule>
  </conditionalFormatting>
  <conditionalFormatting sqref="HY4">
    <cfRule type="cellIs" dxfId="181" priority="34" operator="lessThan">
      <formula>-0.05</formula>
    </cfRule>
  </conditionalFormatting>
  <conditionalFormatting sqref="HY5">
    <cfRule type="cellIs" dxfId="180" priority="33" operator="lessThan">
      <formula>-0.2</formula>
    </cfRule>
  </conditionalFormatting>
  <conditionalFormatting sqref="EX2">
    <cfRule type="cellIs" dxfId="179" priority="32" operator="lessThan">
      <formula>-0.18</formula>
    </cfRule>
  </conditionalFormatting>
  <conditionalFormatting sqref="EX3">
    <cfRule type="cellIs" dxfId="178" priority="31" operator="lessThan">
      <formula>-0.1</formula>
    </cfRule>
  </conditionalFormatting>
  <conditionalFormatting sqref="EX4">
    <cfRule type="cellIs" dxfId="177" priority="30" operator="lessThan">
      <formula>-0.05</formula>
    </cfRule>
  </conditionalFormatting>
  <conditionalFormatting sqref="EX5">
    <cfRule type="cellIs" dxfId="176" priority="29" operator="lessThan">
      <formula>-0.2</formula>
    </cfRule>
  </conditionalFormatting>
  <conditionalFormatting sqref="IE2">
    <cfRule type="cellIs" dxfId="175" priority="28" operator="lessThan">
      <formula>-0.18</formula>
    </cfRule>
  </conditionalFormatting>
  <conditionalFormatting sqref="IE3">
    <cfRule type="cellIs" dxfId="174" priority="27" operator="lessThan">
      <formula>-0.1</formula>
    </cfRule>
  </conditionalFormatting>
  <conditionalFormatting sqref="IE4">
    <cfRule type="cellIs" dxfId="173" priority="26" operator="lessThan">
      <formula>-0.05</formula>
    </cfRule>
  </conditionalFormatting>
  <conditionalFormatting sqref="IE5">
    <cfRule type="cellIs" dxfId="172" priority="25" operator="lessThan">
      <formula>-0.2</formula>
    </cfRule>
  </conditionalFormatting>
  <conditionalFormatting sqref="IK2">
    <cfRule type="cellIs" dxfId="171" priority="24" operator="lessThan">
      <formula>-0.18</formula>
    </cfRule>
  </conditionalFormatting>
  <conditionalFormatting sqref="IK3">
    <cfRule type="cellIs" dxfId="170" priority="23" operator="lessThan">
      <formula>-0.1</formula>
    </cfRule>
  </conditionalFormatting>
  <conditionalFormatting sqref="IK4">
    <cfRule type="cellIs" dxfId="169" priority="22" operator="lessThan">
      <formula>-0.05</formula>
    </cfRule>
  </conditionalFormatting>
  <conditionalFormatting sqref="IK5">
    <cfRule type="cellIs" dxfId="168" priority="21" operator="lessThan">
      <formula>-0.2</formula>
    </cfRule>
  </conditionalFormatting>
  <conditionalFormatting sqref="IQ2">
    <cfRule type="cellIs" dxfId="167" priority="20" operator="lessThan">
      <formula>-0.18</formula>
    </cfRule>
  </conditionalFormatting>
  <conditionalFormatting sqref="IQ3">
    <cfRule type="cellIs" dxfId="166" priority="19" operator="lessThan">
      <formula>-0.1</formula>
    </cfRule>
  </conditionalFormatting>
  <conditionalFormatting sqref="IQ4">
    <cfRule type="cellIs" dxfId="165" priority="18" operator="lessThan">
      <formula>-0.05</formula>
    </cfRule>
  </conditionalFormatting>
  <conditionalFormatting sqref="IQ5">
    <cfRule type="cellIs" dxfId="164" priority="17" operator="lessThan">
      <formula>-0.2</formula>
    </cfRule>
  </conditionalFormatting>
  <conditionalFormatting sqref="IW2">
    <cfRule type="cellIs" dxfId="163" priority="16" operator="lessThan">
      <formula>-0.18</formula>
    </cfRule>
  </conditionalFormatting>
  <conditionalFormatting sqref="IW3">
    <cfRule type="cellIs" dxfId="162" priority="15" operator="lessThan">
      <formula>-0.1</formula>
    </cfRule>
  </conditionalFormatting>
  <conditionalFormatting sqref="IW4">
    <cfRule type="cellIs" dxfId="161" priority="14" operator="lessThan">
      <formula>-0.05</formula>
    </cfRule>
  </conditionalFormatting>
  <conditionalFormatting sqref="IW5">
    <cfRule type="cellIs" dxfId="160" priority="13" operator="lessThan">
      <formula>-0.2</formula>
    </cfRule>
  </conditionalFormatting>
  <conditionalFormatting sqref="JC2">
    <cfRule type="cellIs" dxfId="159" priority="12" operator="lessThan">
      <formula>-0.18</formula>
    </cfRule>
  </conditionalFormatting>
  <conditionalFormatting sqref="JC3">
    <cfRule type="cellIs" dxfId="158" priority="11" operator="lessThan">
      <formula>-0.1</formula>
    </cfRule>
  </conditionalFormatting>
  <conditionalFormatting sqref="JC4">
    <cfRule type="cellIs" dxfId="157" priority="10" operator="lessThan">
      <formula>-0.05</formula>
    </cfRule>
  </conditionalFormatting>
  <conditionalFormatting sqref="JC5">
    <cfRule type="cellIs" dxfId="156" priority="9" operator="lessThan">
      <formula>-0.2</formula>
    </cfRule>
  </conditionalFormatting>
  <conditionalFormatting sqref="JE2:JH2">
    <cfRule type="cellIs" dxfId="155" priority="8" operator="lessThan">
      <formula>-0.18</formula>
    </cfRule>
  </conditionalFormatting>
  <conditionalFormatting sqref="JE3:JH3">
    <cfRule type="cellIs" dxfId="154" priority="7" operator="lessThan">
      <formula>-0.1</formula>
    </cfRule>
  </conditionalFormatting>
  <conditionalFormatting sqref="JE4:JH4">
    <cfRule type="cellIs" dxfId="153" priority="6" operator="lessThan">
      <formula>-0.05</formula>
    </cfRule>
  </conditionalFormatting>
  <conditionalFormatting sqref="JE5:JH5">
    <cfRule type="cellIs" dxfId="152" priority="5" operator="lessThan">
      <formula>-0.2</formula>
    </cfRule>
  </conditionalFormatting>
  <conditionalFormatting sqref="JI2">
    <cfRule type="cellIs" dxfId="151" priority="4" operator="lessThan">
      <formula>-0.18</formula>
    </cfRule>
  </conditionalFormatting>
  <conditionalFormatting sqref="JI3">
    <cfRule type="cellIs" dxfId="150" priority="3" operator="lessThan">
      <formula>-0.1</formula>
    </cfRule>
  </conditionalFormatting>
  <conditionalFormatting sqref="JI4">
    <cfRule type="cellIs" dxfId="149" priority="2" operator="lessThan">
      <formula>-0.05</formula>
    </cfRule>
  </conditionalFormatting>
  <conditionalFormatting sqref="JI5">
    <cfRule type="cellIs" dxfId="148" priority="1" operator="lessThan">
      <formula>-0.2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OI559"/>
  <sheetViews>
    <sheetView topLeftCell="A222" zoomScale="99" zoomScaleNormal="99" workbookViewId="0">
      <selection activeCell="E227" sqref="E227:E228"/>
    </sheetView>
  </sheetViews>
  <sheetFormatPr defaultColWidth="8.77734375" defaultRowHeight="13.8"/>
  <cols>
    <col min="1" max="1" width="11.77734375" style="53" customWidth="1"/>
    <col min="2" max="6" width="10.33203125" style="53" customWidth="1"/>
    <col min="7" max="7" width="10.33203125" style="7" customWidth="1"/>
    <col min="8" max="8" width="11.109375" customWidth="1"/>
    <col min="10" max="10" width="10.77734375" customWidth="1"/>
    <col min="12" max="12" width="8.77734375" style="53"/>
    <col min="13" max="13" width="9.33203125" customWidth="1"/>
    <col min="14" max="14" width="8.77734375" style="7"/>
    <col min="15" max="15" width="11.109375" customWidth="1"/>
    <col min="17" max="17" width="10.109375" customWidth="1"/>
    <col min="19" max="19" width="8.77734375" style="53"/>
    <col min="20" max="20" width="9.33203125" customWidth="1"/>
    <col min="21" max="21" width="8.77734375" style="7"/>
    <col min="22" max="22" width="11.109375" customWidth="1"/>
    <col min="24" max="24" width="10.44140625" customWidth="1"/>
    <col min="26" max="26" width="10.33203125" style="53" customWidth="1"/>
    <col min="27" max="27" width="11" customWidth="1"/>
    <col min="28" max="28" width="8.77734375" style="7"/>
    <col min="29" max="29" width="11.109375" customWidth="1"/>
    <col min="31" max="31" width="10.77734375" customWidth="1"/>
    <col min="33" max="33" width="10.33203125" style="53" customWidth="1"/>
    <col min="34" max="34" width="9.33203125" customWidth="1"/>
    <col min="35" max="35" width="8.77734375" style="7"/>
    <col min="36" max="36" width="11.109375" customWidth="1"/>
    <col min="38" max="38" width="11.33203125" customWidth="1"/>
    <col min="40" max="40" width="10.33203125" style="53" customWidth="1"/>
    <col min="41" max="41" width="12.109375" customWidth="1"/>
    <col min="42" max="42" width="8.77734375" style="7"/>
    <col min="43" max="43" width="11.109375" customWidth="1"/>
    <col min="45" max="45" width="11.33203125" customWidth="1"/>
    <col min="47" max="47" width="10.33203125" style="53" customWidth="1"/>
    <col min="48" max="48" width="9.33203125" customWidth="1"/>
    <col min="49" max="49" width="8.77734375" style="7"/>
    <col min="50" max="50" width="11.109375" customWidth="1"/>
    <col min="52" max="52" width="11.33203125" customWidth="1"/>
    <col min="54" max="54" width="10.33203125" style="53" customWidth="1"/>
    <col min="55" max="55" width="9.33203125" customWidth="1"/>
    <col min="56" max="56" width="8.77734375" style="7"/>
    <col min="57" max="57" width="11.109375" customWidth="1"/>
    <col min="59" max="59" width="11.33203125" customWidth="1"/>
    <col min="61" max="61" width="10.33203125" style="53" customWidth="1"/>
    <col min="62" max="62" width="9.33203125" customWidth="1"/>
    <col min="63" max="63" width="8.77734375" style="7"/>
    <col min="64" max="64" width="11.109375" customWidth="1"/>
    <col min="66" max="66" width="11.109375" customWidth="1"/>
    <col min="67" max="67" width="12.33203125" customWidth="1"/>
    <col min="68" max="68" width="10.33203125" style="53" customWidth="1"/>
    <col min="69" max="69" width="9.33203125" customWidth="1"/>
    <col min="70" max="70" width="8.77734375" style="7"/>
    <col min="71" max="71" width="11.109375" customWidth="1"/>
    <col min="73" max="73" width="11.109375" customWidth="1"/>
    <col min="75" max="75" width="10.33203125" style="53" customWidth="1"/>
    <col min="76" max="76" width="12.33203125" customWidth="1"/>
    <col min="77" max="77" width="8.77734375" style="7"/>
    <col min="78" max="78" width="12.33203125" customWidth="1"/>
    <col min="80" max="80" width="11.33203125" customWidth="1"/>
    <col min="82" max="82" width="10.33203125" style="53" customWidth="1"/>
    <col min="83" max="83" width="9.77734375" customWidth="1"/>
    <col min="84" max="84" width="8.77734375" style="7"/>
    <col min="85" max="85" width="11.109375" customWidth="1"/>
    <col min="87" max="87" width="9.77734375" customWidth="1"/>
    <col min="89" max="89" width="10.33203125" style="53" customWidth="1"/>
    <col min="90" max="90" width="12.33203125" customWidth="1"/>
    <col min="91" max="91" width="8.77734375" style="7"/>
    <col min="92" max="92" width="11.109375" customWidth="1"/>
    <col min="94" max="94" width="9.77734375" customWidth="1"/>
    <col min="96" max="96" width="10.33203125" style="53" customWidth="1"/>
    <col min="97" max="97" width="12.33203125" customWidth="1"/>
    <col min="98" max="98" width="8.77734375" style="7"/>
    <col min="99" max="99" width="11.109375" customWidth="1"/>
    <col min="101" max="101" width="9.77734375" customWidth="1"/>
    <col min="102" max="102" width="10.33203125" customWidth="1"/>
    <col min="103" max="103" width="10.33203125" style="53" customWidth="1"/>
    <col min="104" max="104" width="12.33203125" customWidth="1"/>
    <col min="105" max="105" width="8.77734375" style="7"/>
    <col min="106" max="106" width="11.109375" customWidth="1"/>
    <col min="108" max="108" width="9.77734375" customWidth="1"/>
    <col min="109" max="109" width="10.33203125" customWidth="1"/>
    <col min="110" max="110" width="10.33203125" style="53" customWidth="1"/>
    <col min="111" max="111" width="12.33203125" customWidth="1"/>
    <col min="112" max="112" width="8.77734375" style="7"/>
    <col min="113" max="113" width="11.109375" customWidth="1"/>
    <col min="115" max="115" width="9.77734375" customWidth="1"/>
    <col min="116" max="116" width="10.33203125" customWidth="1"/>
    <col min="117" max="117" width="10.33203125" style="53" customWidth="1"/>
    <col min="118" max="118" width="12.33203125" customWidth="1"/>
    <col min="119" max="119" width="8.77734375" style="7"/>
    <col min="120" max="120" width="11.109375" customWidth="1"/>
    <col min="122" max="122" width="9.77734375" customWidth="1"/>
    <col min="123" max="123" width="10.33203125" customWidth="1"/>
    <col min="124" max="124" width="10.33203125" style="53" customWidth="1"/>
    <col min="125" max="125" width="12.33203125" customWidth="1"/>
    <col min="126" max="16384" width="8.77734375" style="7"/>
  </cols>
  <sheetData>
    <row r="1" spans="1:125" s="60" customFormat="1" ht="39.75" customHeight="1">
      <c r="A1" s="78"/>
      <c r="B1" s="78" t="s">
        <v>311</v>
      </c>
      <c r="C1" s="272" t="s">
        <v>1060</v>
      </c>
      <c r="D1" s="93" t="s">
        <v>126</v>
      </c>
      <c r="E1" s="93" t="s">
        <v>1645</v>
      </c>
      <c r="F1" s="93" t="s">
        <v>313</v>
      </c>
      <c r="H1" s="29"/>
      <c r="I1" s="29" t="s">
        <v>311</v>
      </c>
      <c r="J1" s="272" t="s">
        <v>1060</v>
      </c>
      <c r="K1" s="40" t="s">
        <v>837</v>
      </c>
      <c r="L1" s="93" t="s">
        <v>1645</v>
      </c>
      <c r="M1" s="40" t="s">
        <v>313</v>
      </c>
      <c r="O1" s="29"/>
      <c r="P1" s="29" t="s">
        <v>311</v>
      </c>
      <c r="Q1" s="272" t="s">
        <v>1060</v>
      </c>
      <c r="R1" s="40" t="s">
        <v>1061</v>
      </c>
      <c r="S1" s="93" t="s">
        <v>1645</v>
      </c>
      <c r="T1" s="40" t="s">
        <v>313</v>
      </c>
      <c r="V1" s="29"/>
      <c r="W1" s="29" t="s">
        <v>311</v>
      </c>
      <c r="X1" s="69"/>
      <c r="Y1" s="40" t="s">
        <v>1019</v>
      </c>
      <c r="Z1" s="93" t="s">
        <v>1645</v>
      </c>
      <c r="AA1" s="40" t="s">
        <v>313</v>
      </c>
      <c r="AC1" s="29"/>
      <c r="AD1" s="29" t="s">
        <v>311</v>
      </c>
      <c r="AE1" s="69"/>
      <c r="AF1" s="40" t="s">
        <v>823</v>
      </c>
      <c r="AG1" s="93" t="s">
        <v>1645</v>
      </c>
      <c r="AH1" s="40" t="s">
        <v>313</v>
      </c>
      <c r="AJ1" s="29"/>
      <c r="AK1" s="29" t="s">
        <v>311</v>
      </c>
      <c r="AL1" s="69"/>
      <c r="AM1" s="40" t="s">
        <v>624</v>
      </c>
      <c r="AN1" s="93" t="s">
        <v>1645</v>
      </c>
      <c r="AO1" s="40" t="s">
        <v>313</v>
      </c>
      <c r="AQ1" s="29"/>
      <c r="AR1" s="29" t="s">
        <v>311</v>
      </c>
      <c r="AS1" s="69"/>
      <c r="AT1" s="40" t="s">
        <v>579</v>
      </c>
      <c r="AU1" s="93" t="s">
        <v>1645</v>
      </c>
      <c r="AV1" s="40" t="s">
        <v>313</v>
      </c>
      <c r="AX1" s="29"/>
      <c r="AY1" s="29" t="s">
        <v>311</v>
      </c>
      <c r="AZ1" s="69"/>
      <c r="BA1" s="40" t="s">
        <v>536</v>
      </c>
      <c r="BB1" s="93" t="s">
        <v>1645</v>
      </c>
      <c r="BC1" s="40" t="s">
        <v>313</v>
      </c>
      <c r="BE1" s="29"/>
      <c r="BF1" s="29" t="s">
        <v>311</v>
      </c>
      <c r="BG1" s="69"/>
      <c r="BH1" s="40" t="s">
        <v>129</v>
      </c>
      <c r="BI1" s="93" t="s">
        <v>1645</v>
      </c>
      <c r="BJ1" s="40" t="s">
        <v>313</v>
      </c>
      <c r="BL1" s="29"/>
      <c r="BM1" s="29" t="s">
        <v>311</v>
      </c>
      <c r="BN1" s="69"/>
      <c r="BO1" s="40" t="s">
        <v>131</v>
      </c>
      <c r="BP1" s="93" t="s">
        <v>1645</v>
      </c>
      <c r="BQ1" s="40" t="s">
        <v>313</v>
      </c>
      <c r="BS1" s="29"/>
      <c r="BT1" s="29" t="s">
        <v>311</v>
      </c>
      <c r="BU1" s="195" t="s">
        <v>312</v>
      </c>
      <c r="BV1" s="196" t="s">
        <v>183</v>
      </c>
      <c r="BW1" s="93" t="s">
        <v>1645</v>
      </c>
      <c r="BX1" s="40" t="s">
        <v>313</v>
      </c>
      <c r="BZ1" s="61"/>
      <c r="CA1" s="29" t="s">
        <v>311</v>
      </c>
      <c r="CB1" s="195" t="s">
        <v>312</v>
      </c>
      <c r="CC1" s="591" t="s">
        <v>447</v>
      </c>
      <c r="CD1" s="93" t="s">
        <v>1645</v>
      </c>
      <c r="CE1" s="40" t="s">
        <v>313</v>
      </c>
      <c r="CG1" s="29"/>
      <c r="CH1" s="29" t="s">
        <v>311</v>
      </c>
      <c r="CI1" s="195" t="s">
        <v>312</v>
      </c>
      <c r="CJ1" s="196" t="s">
        <v>1133</v>
      </c>
      <c r="CK1" s="93" t="s">
        <v>1645</v>
      </c>
      <c r="CL1" s="40" t="s">
        <v>313</v>
      </c>
      <c r="CN1" s="29"/>
      <c r="CO1" s="29" t="s">
        <v>311</v>
      </c>
      <c r="CP1" s="195" t="s">
        <v>312</v>
      </c>
      <c r="CQ1" s="196" t="s">
        <v>1157</v>
      </c>
      <c r="CR1" s="93" t="s">
        <v>1645</v>
      </c>
      <c r="CS1" s="40" t="s">
        <v>313</v>
      </c>
      <c r="CU1" s="29"/>
      <c r="CV1" s="29" t="s">
        <v>311</v>
      </c>
      <c r="CW1" s="195" t="s">
        <v>312</v>
      </c>
      <c r="CX1" s="196" t="s">
        <v>1162</v>
      </c>
      <c r="CY1" s="93" t="s">
        <v>1645</v>
      </c>
      <c r="CZ1" s="40" t="s">
        <v>313</v>
      </c>
      <c r="DB1" s="29"/>
      <c r="DC1" s="29" t="s">
        <v>311</v>
      </c>
      <c r="DD1" s="195" t="s">
        <v>312</v>
      </c>
      <c r="DE1" s="196" t="s">
        <v>1184</v>
      </c>
      <c r="DF1" s="93" t="s">
        <v>1645</v>
      </c>
      <c r="DG1" s="40" t="s">
        <v>313</v>
      </c>
      <c r="DI1" s="29"/>
      <c r="DJ1" s="29" t="s">
        <v>311</v>
      </c>
      <c r="DK1" s="195" t="s">
        <v>312</v>
      </c>
      <c r="DL1" s="196" t="s">
        <v>1584</v>
      </c>
      <c r="DM1" s="93" t="s">
        <v>1645</v>
      </c>
      <c r="DN1" s="40" t="s">
        <v>313</v>
      </c>
      <c r="DP1" s="29"/>
      <c r="DQ1" s="29"/>
      <c r="DR1" s="195"/>
      <c r="DS1" s="196"/>
      <c r="DT1" s="93"/>
      <c r="DU1" s="40"/>
    </row>
    <row r="2" spans="1:125" ht="92.25" customHeight="1">
      <c r="A2" s="257" t="s">
        <v>331</v>
      </c>
      <c r="B2" s="258" t="s">
        <v>19</v>
      </c>
      <c r="C2" s="273" t="s">
        <v>1646</v>
      </c>
      <c r="D2" s="260">
        <f>INDEX(D43:D3000,COUNTA(D43:D3000))/D43-1</f>
        <v>0.27003126395712385</v>
      </c>
      <c r="E2" s="260"/>
      <c r="F2" s="259"/>
      <c r="H2" s="257" t="s">
        <v>331</v>
      </c>
      <c r="I2" s="258" t="s">
        <v>19</v>
      </c>
      <c r="J2" s="273" t="s">
        <v>1646</v>
      </c>
      <c r="K2" s="260">
        <f>INDEX(K43:K3000,COUNTA(K43:K3000))/K43-1</f>
        <v>7.4426912771658138E-2</v>
      </c>
      <c r="L2" s="260"/>
      <c r="M2" s="36"/>
      <c r="O2" s="257" t="s">
        <v>331</v>
      </c>
      <c r="P2" s="258" t="s">
        <v>19</v>
      </c>
      <c r="Q2" s="273" t="s">
        <v>1647</v>
      </c>
      <c r="R2" s="260">
        <f>INDEX(R43:R570,COUNTA(R43:R570))/R43-1</f>
        <v>3.1438935912938337E-2</v>
      </c>
      <c r="S2" s="260"/>
      <c r="T2" s="36"/>
      <c r="V2" s="257" t="s">
        <v>331</v>
      </c>
      <c r="W2" s="258" t="s">
        <v>19</v>
      </c>
      <c r="X2" s="273" t="s">
        <v>1646</v>
      </c>
      <c r="Y2" s="260">
        <f>INDEX(Y43:Y3000,COUNTA(Y43:Y3000))/Y43-1</f>
        <v>6.6592786620995215E-2</v>
      </c>
      <c r="Z2" s="260"/>
      <c r="AA2" s="36"/>
      <c r="AC2" s="257" t="s">
        <v>331</v>
      </c>
      <c r="AD2" s="258" t="s">
        <v>19</v>
      </c>
      <c r="AE2" s="273" t="s">
        <v>1646</v>
      </c>
      <c r="AF2" s="260">
        <f>INDEX(AF43:AF3000,COUNTA(AF43:AF3000))/AF43-1</f>
        <v>-1.4781237682299775E-3</v>
      </c>
      <c r="AG2" s="260"/>
      <c r="AH2" s="36"/>
      <c r="AJ2" s="257" t="s">
        <v>331</v>
      </c>
      <c r="AK2" s="258" t="s">
        <v>19</v>
      </c>
      <c r="AL2" s="273" t="s">
        <v>1647</v>
      </c>
      <c r="AM2" s="260">
        <f>INDEX(AM43:AM3000,COUNTA(AM43:AM3000))/AM43-1</f>
        <v>0.26320688852687901</v>
      </c>
      <c r="AN2" s="260"/>
      <c r="AO2" s="36"/>
      <c r="AQ2" s="257" t="s">
        <v>331</v>
      </c>
      <c r="AR2" s="258" t="s">
        <v>19</v>
      </c>
      <c r="AS2" s="273" t="s">
        <v>1646</v>
      </c>
      <c r="AT2" s="260">
        <f>INDEX(AT43:AT3000,COUNTA(AT43:AT3000))/AT43-1</f>
        <v>6.8116097247509888E-2</v>
      </c>
      <c r="AU2" s="260"/>
      <c r="AV2" s="36"/>
      <c r="AX2" s="257" t="s">
        <v>331</v>
      </c>
      <c r="AY2" s="258" t="s">
        <v>19</v>
      </c>
      <c r="AZ2" s="273" t="s">
        <v>1646</v>
      </c>
      <c r="BA2" s="260">
        <f>INDEX(BA43:BA3000,COUNTA(BA43:BA3000))/BA43-1</f>
        <v>0.2086919077820002</v>
      </c>
      <c r="BB2" s="260"/>
      <c r="BC2" s="36"/>
      <c r="BE2" s="257" t="s">
        <v>331</v>
      </c>
      <c r="BF2" s="258" t="s">
        <v>19</v>
      </c>
      <c r="BG2" s="273" t="s">
        <v>1646</v>
      </c>
      <c r="BH2" s="260">
        <f>INDEX(BH43:BH3000,COUNTA(BH43:BH3000))/BH43-1</f>
        <v>0.24170361413408581</v>
      </c>
      <c r="BI2" s="260"/>
      <c r="BJ2" s="36"/>
      <c r="BL2" s="257" t="s">
        <v>331</v>
      </c>
      <c r="BM2" s="258" t="s">
        <v>19</v>
      </c>
      <c r="BN2" s="273" t="s">
        <v>1648</v>
      </c>
      <c r="BO2" s="260">
        <f>INDEX(BO43:BO3000,COUNTA(BO43:BO3000))/BO43-1</f>
        <v>0.16660000000000008</v>
      </c>
      <c r="BP2" s="260"/>
      <c r="BQ2" s="36"/>
      <c r="BS2" s="257" t="s">
        <v>331</v>
      </c>
      <c r="BT2" s="258" t="s">
        <v>19</v>
      </c>
      <c r="BU2" s="273" t="s">
        <v>1646</v>
      </c>
      <c r="BV2" s="260">
        <f>INDEX(BV43:BV3000,COUNTA(BV43:BV3000))/BV43-1</f>
        <v>0.11522633744855959</v>
      </c>
      <c r="BW2" s="260"/>
      <c r="BX2" s="36"/>
      <c r="BZ2" s="257" t="s">
        <v>331</v>
      </c>
      <c r="CA2" s="258" t="s">
        <v>19</v>
      </c>
      <c r="CB2" s="273" t="s">
        <v>1646</v>
      </c>
      <c r="CC2" s="260">
        <f>INDEX(CC43:CC3000,COUNTA(CC43:CC3000))/CC43-1</f>
        <v>0.25154407636159481</v>
      </c>
      <c r="CD2" s="260"/>
      <c r="CG2" s="257" t="s">
        <v>331</v>
      </c>
      <c r="CH2" s="258" t="s">
        <v>19</v>
      </c>
      <c r="CI2" s="273" t="s">
        <v>1646</v>
      </c>
      <c r="CJ2" s="260">
        <f>INDEX(CJ43:CJ3000,COUNTA(CJ43:CJ3000))/CJ43-1</f>
        <v>7.9805549929106823E-2</v>
      </c>
      <c r="CK2" s="260"/>
      <c r="CL2" s="36"/>
      <c r="CN2" s="257" t="s">
        <v>331</v>
      </c>
      <c r="CO2" s="258" t="s">
        <v>19</v>
      </c>
      <c r="CP2" s="273" t="s">
        <v>1646</v>
      </c>
      <c r="CQ2" s="260">
        <f>INDEX(CQ43:CQ3000,COUNTA(CQ43:CQ3000))/CQ43-1</f>
        <v>2.8272528636694716E-2</v>
      </c>
      <c r="CR2" s="260"/>
      <c r="CS2" s="36"/>
      <c r="CU2" s="257" t="s">
        <v>331</v>
      </c>
      <c r="CV2" s="258" t="s">
        <v>19</v>
      </c>
      <c r="CW2" s="273" t="s">
        <v>1166</v>
      </c>
      <c r="CX2" s="260">
        <f>INDEX(CX43:CX3000,COUNTA(CX43:CX3000))/CX43-1</f>
        <v>6.8350203485338712E-2</v>
      </c>
      <c r="CY2" s="260"/>
      <c r="CZ2" s="36"/>
      <c r="DB2" s="257" t="s">
        <v>331</v>
      </c>
      <c r="DC2" s="258" t="s">
        <v>19</v>
      </c>
      <c r="DD2" s="273" t="s">
        <v>1186</v>
      </c>
      <c r="DE2" s="260">
        <f>INDEX(DE43:DE3000,COUNTA(DE43:DE3000))/DE43-1</f>
        <v>9.9310344827586272E-2</v>
      </c>
      <c r="DF2" s="260"/>
      <c r="DG2" s="36"/>
      <c r="DI2" s="257" t="s">
        <v>331</v>
      </c>
      <c r="DJ2" s="258" t="s">
        <v>19</v>
      </c>
      <c r="DK2" s="273" t="s">
        <v>1186</v>
      </c>
      <c r="DL2" s="260">
        <f>INDEX(DL43:DL3000,COUNTA(DL43:DL3000))/DL43-1</f>
        <v>7.0585778427482593E-2</v>
      </c>
      <c r="DM2" s="260"/>
      <c r="DN2" s="36"/>
      <c r="DP2" s="257"/>
      <c r="DQ2" s="258"/>
      <c r="DR2" s="273"/>
      <c r="DS2" s="260"/>
      <c r="DT2" s="260"/>
      <c r="DU2" s="36"/>
    </row>
    <row r="3" spans="1:125" ht="34.35" customHeight="1">
      <c r="A3" s="257" t="s">
        <v>1649</v>
      </c>
      <c r="B3" s="258" t="s">
        <v>1650</v>
      </c>
      <c r="C3" s="273"/>
      <c r="D3" s="287">
        <f>INDEX(E43:E10030,COUNTA(E43:E10030))-INDEX(E43:E10030,COUNTA(E43:E10030)-5)</f>
        <v>2.3185456386885184E-2</v>
      </c>
      <c r="E3" s="260"/>
      <c r="F3" s="259"/>
      <c r="H3" s="257" t="s">
        <v>1649</v>
      </c>
      <c r="I3" s="258" t="s">
        <v>1650</v>
      </c>
      <c r="J3" s="273"/>
      <c r="K3" s="287">
        <f>INDEX(L43:L10030,COUNTA(L43:L10030))-INDEX(L43:L10030,COUNTA(L43:L10030)-5)</f>
        <v>-9.4046349023502174E-4</v>
      </c>
      <c r="L3" s="287"/>
      <c r="M3" s="36"/>
      <c r="O3" s="257" t="s">
        <v>1649</v>
      </c>
      <c r="P3" s="258" t="s">
        <v>1650</v>
      </c>
      <c r="Q3" s="273"/>
      <c r="R3" s="287">
        <f>INDEX(S43:S10030,COUNTA(S43:S10030))-INDEX(S43:S10030,COUNTA(S43:S10030)-5)</f>
        <v>3.4308899459432052E-3</v>
      </c>
      <c r="S3" s="260"/>
      <c r="T3" s="36"/>
      <c r="V3" s="257" t="s">
        <v>1649</v>
      </c>
      <c r="W3" s="258" t="s">
        <v>1650</v>
      </c>
      <c r="X3" s="273"/>
      <c r="Y3" s="287">
        <f>INDEX(Z43:Z10030,COUNTA(Z43:Z10030))-INDEX(Z43:Z10030,COUNTA(Z43:Z10030)-5)</f>
        <v>2.3298968652831764E-2</v>
      </c>
      <c r="Z3" s="260"/>
      <c r="AA3" s="36"/>
      <c r="AC3" s="257" t="s">
        <v>1649</v>
      </c>
      <c r="AD3" s="258" t="s">
        <v>1650</v>
      </c>
      <c r="AE3" s="273"/>
      <c r="AF3" s="287">
        <f>INDEX(AG43:AG10030,COUNTA(AG43:AG10030))-INDEX(AG43:AG10030,COUNTA(AG43:AG10030)-5)</f>
        <v>1.2030285039260069E-2</v>
      </c>
      <c r="AG3" s="260"/>
      <c r="AH3" s="36"/>
      <c r="AJ3" s="257" t="s">
        <v>1649</v>
      </c>
      <c r="AK3" s="258" t="s">
        <v>1650</v>
      </c>
      <c r="AL3" s="273"/>
      <c r="AM3" s="287">
        <f>INDEX(AN43:AN10030,COUNTA(AN43:AN10030))-INDEX(AN43:AN10030,COUNTA(AN43:AN10030)-5)</f>
        <v>1.7207580219037455E-2</v>
      </c>
      <c r="AN3" s="260"/>
      <c r="AO3" s="36"/>
      <c r="AQ3" s="257" t="s">
        <v>1649</v>
      </c>
      <c r="AR3" s="258" t="s">
        <v>1650</v>
      </c>
      <c r="AS3" s="273"/>
      <c r="AT3" s="287">
        <f>INDEX(AU43:AU10030,COUNTA(AU43:AU10030))-INDEX(AU43:AU10030,COUNTA(AU43:AU10030)-5)</f>
        <v>4.2295802580998298E-3</v>
      </c>
      <c r="AU3" s="260"/>
      <c r="AV3" s="36"/>
      <c r="AX3" s="257" t="s">
        <v>1649</v>
      </c>
      <c r="AY3" s="258" t="s">
        <v>1650</v>
      </c>
      <c r="AZ3" s="273"/>
      <c r="BA3" s="287">
        <f>INDEX(BB43:BB10030,COUNTA(BB43:BB10030))-INDEX(BB43:BB10030,COUNTA(BB43:BB10030)-5)</f>
        <v>1.3208948088384131E-2</v>
      </c>
      <c r="BB3" s="260"/>
      <c r="BC3" s="36"/>
      <c r="BE3" s="257" t="s">
        <v>1649</v>
      </c>
      <c r="BF3" s="258" t="s">
        <v>1650</v>
      </c>
      <c r="BG3" s="273"/>
      <c r="BH3" s="287">
        <f>INDEX(BI43:BI10030,COUNTA(BI43:BI10030))-INDEX(BI43:BI10030,COUNTA(BI43:BI10030)-5)</f>
        <v>9.8694486825843253E-3</v>
      </c>
      <c r="BI3" s="260"/>
      <c r="BJ3" s="36"/>
      <c r="BL3" s="257" t="s">
        <v>1649</v>
      </c>
      <c r="BM3" s="258" t="s">
        <v>1650</v>
      </c>
      <c r="BN3" s="273"/>
      <c r="BO3" s="287">
        <f>INDEX(BP43:BP10030,COUNTA(BP43:BP10030))-INDEX(BP43:BP10030,COUNTA(BP43:BP10030)-5)</f>
        <v>1.2267352757942884E-2</v>
      </c>
      <c r="BP3" s="260"/>
      <c r="BQ3" s="36"/>
      <c r="BS3" s="257" t="s">
        <v>1649</v>
      </c>
      <c r="BT3" s="258" t="s">
        <v>1650</v>
      </c>
      <c r="BU3" s="273"/>
      <c r="BV3" s="287">
        <f>INDEX(BW43:BW10030,COUNTA(BW43:BW10030))-INDEX(BW43:BW10030,COUNTA(BW43:BW10030)-5)</f>
        <v>8.7908219271316534E-3</v>
      </c>
      <c r="BW3" s="260"/>
      <c r="BX3" s="36"/>
      <c r="BZ3" s="257" t="s">
        <v>1649</v>
      </c>
      <c r="CA3" s="258" t="s">
        <v>1650</v>
      </c>
      <c r="CB3" s="273"/>
      <c r="CC3" s="287">
        <f>INDEX(CD43:CD10030,COUNTA(CD43:CD10030))-INDEX(CD43:CD10030,COUNTA(CD43:CD10030)-5)</f>
        <v>7.4554072095913693E-3</v>
      </c>
      <c r="CD3" s="260"/>
      <c r="CG3" s="257" t="s">
        <v>1649</v>
      </c>
      <c r="CH3" s="258" t="s">
        <v>1650</v>
      </c>
      <c r="CI3" s="273"/>
      <c r="CJ3" s="287">
        <f>INDEX(CK43:CK10030,COUNTA(CK43:CK10030))-INDEX(CK43:CK10030,COUNTA(CK43:CK10030)-5)</f>
        <v>1.390533966074603E-2</v>
      </c>
      <c r="CK3" s="260"/>
      <c r="CL3" s="36"/>
      <c r="CN3" s="257" t="s">
        <v>1649</v>
      </c>
      <c r="CO3" s="258" t="s">
        <v>1650</v>
      </c>
      <c r="CP3" s="273"/>
      <c r="CQ3" s="287">
        <f>INDEX(CR43:CR10030,COUNTA(CR43:CR10030))-INDEX(CR43:CR10030,COUNTA(CR43:CR10030)-5)</f>
        <v>1.5897329366585389E-3</v>
      </c>
      <c r="CR3" s="260"/>
      <c r="CS3" s="36"/>
      <c r="CU3" s="257" t="s">
        <v>1649</v>
      </c>
      <c r="CV3" s="258" t="s">
        <v>1650</v>
      </c>
      <c r="CW3" s="273"/>
      <c r="CX3" s="287">
        <f>INDEX(CY43:CY10030,COUNTA(CY43:CY10030))-INDEX(CY43:CY10030,COUNTA(CY43:CY10030)-5)</f>
        <v>1.8117468784396129E-2</v>
      </c>
      <c r="CY3" s="260"/>
      <c r="CZ3" s="36"/>
      <c r="DB3" s="257" t="s">
        <v>1649</v>
      </c>
      <c r="DC3" s="258" t="s">
        <v>1650</v>
      </c>
      <c r="DD3" s="273"/>
      <c r="DE3" s="287">
        <f>INDEX(DF43:DF10030,COUNTA(DF43:DF10030))-INDEX(DF43:DF10030,COUNTA(DF43:DF10030)-5)</f>
        <v>1.2385200925487672E-2</v>
      </c>
      <c r="DF3" s="260"/>
      <c r="DG3" s="36"/>
      <c r="DI3" s="257" t="s">
        <v>1649</v>
      </c>
      <c r="DJ3" s="258" t="s">
        <v>1650</v>
      </c>
      <c r="DK3" s="287"/>
      <c r="DL3" s="287">
        <f>INDEX(DM43:DM10030,COUNTA(DM43:DM10030))-INDEX(DM43:DM10030,COUNTA(DM43:DM10030)-5)</f>
        <v>1.2625559971255029E-2</v>
      </c>
      <c r="DM3" s="260"/>
      <c r="DN3" s="36"/>
      <c r="DP3" s="257"/>
      <c r="DQ3" s="258"/>
      <c r="DR3" s="273"/>
      <c r="DS3" s="260"/>
      <c r="DT3" s="260"/>
      <c r="DU3" s="36"/>
    </row>
    <row r="4" spans="1:125" ht="34.200000000000003">
      <c r="A4" s="257" t="s">
        <v>1651</v>
      </c>
      <c r="B4" s="258" t="s">
        <v>1062</v>
      </c>
      <c r="C4" s="274"/>
      <c r="D4" s="260">
        <f>-(MAX(E43:E3000)-INDEX(E43:E3000,COUNTA(E43:E3000)))</f>
        <v>0</v>
      </c>
      <c r="E4" s="260"/>
      <c r="F4" s="259"/>
      <c r="H4" s="257" t="s">
        <v>1651</v>
      </c>
      <c r="I4" s="258" t="s">
        <v>1062</v>
      </c>
      <c r="J4" s="274"/>
      <c r="K4" s="260">
        <f>-(MAX(L43:L3000)-INDEX(L43:L3000,COUNTA(L43:L3000)))</f>
        <v>-4.2221756927316667E-2</v>
      </c>
      <c r="L4" s="260"/>
      <c r="M4" s="36"/>
      <c r="O4" s="257" t="s">
        <v>1651</v>
      </c>
      <c r="P4" s="258" t="s">
        <v>1062</v>
      </c>
      <c r="Q4" s="274"/>
      <c r="R4" s="260">
        <f>-(MAX(S43:S3000)-INDEX(S43:S3000,COUNTA(S43:S3000)))</f>
        <v>-3.0436521791294191E-2</v>
      </c>
      <c r="S4" s="260"/>
      <c r="T4" s="36"/>
      <c r="V4" s="257" t="s">
        <v>1651</v>
      </c>
      <c r="W4" s="258" t="s">
        <v>1062</v>
      </c>
      <c r="X4" s="274"/>
      <c r="Y4" s="260">
        <f>-(MAX(Z43:Z3000)-INDEX(Z43:Z3000,COUNTA(Z43:Z3000)))</f>
        <v>-3.1974401817388087E-2</v>
      </c>
      <c r="Z4" s="260"/>
      <c r="AA4" s="36"/>
      <c r="AC4" s="257" t="s">
        <v>1651</v>
      </c>
      <c r="AD4" s="258" t="s">
        <v>1062</v>
      </c>
      <c r="AE4" s="274"/>
      <c r="AF4" s="260">
        <f>-(MAX(AG43:AG3000)-INDEX(AG43:AG3000,COUNTA(AG43:AG3000)))</f>
        <v>-5.7646241064955861E-3</v>
      </c>
      <c r="AG4" s="260"/>
      <c r="AH4" s="36"/>
      <c r="AJ4" s="257" t="s">
        <v>1651</v>
      </c>
      <c r="AK4" s="258" t="s">
        <v>1062</v>
      </c>
      <c r="AL4" s="274"/>
      <c r="AM4" s="260">
        <f>-(MAX(AN43:AN3000)-INDEX(AN43:AN3000,COUNTA(AN43:AN3000)))</f>
        <v>-1.6871382214114661E-2</v>
      </c>
      <c r="AN4" s="260"/>
      <c r="AO4" s="36"/>
      <c r="AQ4" s="257" t="s">
        <v>1651</v>
      </c>
      <c r="AR4" s="258" t="s">
        <v>1062</v>
      </c>
      <c r="AS4" s="274"/>
      <c r="AT4" s="260">
        <f>-(MAX(AU43:AU3000)-INDEX(AU43:AU3000,COUNTA(AU43:AU3000)))</f>
        <v>-2.2502069066559161E-2</v>
      </c>
      <c r="AU4" s="260"/>
      <c r="AV4" s="36"/>
      <c r="AX4" s="257" t="s">
        <v>1651</v>
      </c>
      <c r="AY4" s="258" t="s">
        <v>1062</v>
      </c>
      <c r="AZ4" s="274"/>
      <c r="BA4" s="260">
        <f>-(MAX(BB43:BB3000)-INDEX(BB43:BB3000,COUNTA(BB43:BB3000)))</f>
        <v>0</v>
      </c>
      <c r="BB4" s="260"/>
      <c r="BC4" s="36"/>
      <c r="BE4" s="257" t="s">
        <v>1651</v>
      </c>
      <c r="BF4" s="258" t="s">
        <v>1062</v>
      </c>
      <c r="BG4" s="274"/>
      <c r="BH4" s="260">
        <f>-(MAX(BI43:BI3000)-INDEX(BI43:BI3000,COUNTA(BI43:BI3000)))</f>
        <v>-3.4553607149869325E-2</v>
      </c>
      <c r="BI4" s="260"/>
      <c r="BJ4" s="36"/>
      <c r="BL4" s="257" t="s">
        <v>1651</v>
      </c>
      <c r="BM4" s="258" t="s">
        <v>1062</v>
      </c>
      <c r="BN4" s="274"/>
      <c r="BO4" s="260">
        <f>-(MAX(BP43:BP3000)-INDEX(BP43:BP3000,COUNTA(BP43:BP3000)))</f>
        <v>-1.0839650257637112E-2</v>
      </c>
      <c r="BP4" s="260"/>
      <c r="BQ4" s="36"/>
      <c r="BS4" s="257" t="s">
        <v>1651</v>
      </c>
      <c r="BT4" s="258" t="s">
        <v>1062</v>
      </c>
      <c r="BU4" s="274"/>
      <c r="BV4" s="260">
        <f>-(MAX(BW43:BW3000)-INDEX(BW43:BW3000,COUNTA(BW43:BW3000)))</f>
        <v>-3.1392676953789778E-4</v>
      </c>
      <c r="BW4" s="260"/>
      <c r="BX4" s="36"/>
      <c r="BZ4" s="257" t="s">
        <v>1651</v>
      </c>
      <c r="CA4" s="258" t="s">
        <v>1062</v>
      </c>
      <c r="CB4" s="274"/>
      <c r="CC4" s="260">
        <f>-(MAX(CD43:CD3000)-INDEX(CD43:CD3000,COUNTA(CD43:CD3000)))</f>
        <v>0</v>
      </c>
      <c r="CD4" s="260"/>
      <c r="CG4" s="257" t="s">
        <v>1651</v>
      </c>
      <c r="CH4" s="258" t="s">
        <v>1062</v>
      </c>
      <c r="CI4" s="274"/>
      <c r="CJ4" s="260">
        <f>-(MAX(CK43:CK3000)-INDEX(CK43:CK3000,COUNTA(CK43:CK3000)))</f>
        <v>-1.3100607195259628E-2</v>
      </c>
      <c r="CK4" s="260"/>
      <c r="CL4" s="36"/>
      <c r="CN4" s="257" t="s">
        <v>1651</v>
      </c>
      <c r="CO4" s="258" t="s">
        <v>1062</v>
      </c>
      <c r="CP4" s="274"/>
      <c r="CQ4" s="260">
        <f>-(MAX(CR43:CR3000)-INDEX(CR43:CR3000,COUNTA(CR43:CR3000)))</f>
        <v>-5.0214877413854442E-3</v>
      </c>
      <c r="CR4" s="260"/>
      <c r="CS4" s="36"/>
      <c r="CU4" s="257" t="s">
        <v>1651</v>
      </c>
      <c r="CV4" s="258" t="s">
        <v>1062</v>
      </c>
      <c r="CW4" s="274"/>
      <c r="CX4" s="260">
        <f>-(MAX(CY43:CY3000)-INDEX(CY43:CY3000,COUNTA(CY43:CY3000)))</f>
        <v>0</v>
      </c>
      <c r="CY4" s="260"/>
      <c r="CZ4" s="36"/>
      <c r="DB4" s="257" t="s">
        <v>1651</v>
      </c>
      <c r="DC4" s="258" t="s">
        <v>1062</v>
      </c>
      <c r="DD4" s="274"/>
      <c r="DE4" s="260">
        <f>-(MAX(DF43:DF3000)-INDEX(DF43:DF3000,COUNTA(DF43:DF3000)))</f>
        <v>0</v>
      </c>
      <c r="DF4" s="260"/>
      <c r="DG4" s="36"/>
      <c r="DI4" s="257" t="s">
        <v>1651</v>
      </c>
      <c r="DJ4" s="258" t="s">
        <v>1062</v>
      </c>
      <c r="DK4" s="274"/>
      <c r="DL4" s="260">
        <f>-(MAX(DM43:DM3000)-INDEX(DM43:DM3000,COUNTA(DM43:DM3000)))</f>
        <v>-1.9724953603483808E-3</v>
      </c>
      <c r="DM4" s="260"/>
      <c r="DN4" s="36"/>
      <c r="DP4" s="257"/>
      <c r="DQ4" s="258"/>
      <c r="DR4" s="274"/>
      <c r="DS4" s="260"/>
      <c r="DT4" s="260"/>
      <c r="DU4" s="36"/>
    </row>
    <row r="5" spans="1:125">
      <c r="A5" s="129"/>
      <c r="C5" s="259"/>
      <c r="F5" s="261"/>
      <c r="H5" s="54"/>
      <c r="J5" s="36"/>
      <c r="M5" s="36"/>
      <c r="O5" s="54"/>
      <c r="Q5" s="36"/>
      <c r="T5" s="36"/>
      <c r="V5" s="54"/>
      <c r="X5" s="36"/>
      <c r="AA5" s="36"/>
      <c r="AC5" s="54"/>
      <c r="AE5" s="36"/>
      <c r="AH5" s="36"/>
      <c r="AJ5" s="54"/>
      <c r="AL5" s="36"/>
      <c r="AO5" s="36"/>
      <c r="AQ5" s="54"/>
      <c r="AS5" s="36"/>
      <c r="AV5" s="36"/>
      <c r="AX5" s="54"/>
      <c r="AZ5" s="36"/>
      <c r="BC5" s="36"/>
      <c r="BE5" s="54"/>
      <c r="BG5" s="36"/>
      <c r="BJ5" s="36"/>
      <c r="BL5" s="54"/>
      <c r="BN5" s="36"/>
      <c r="BQ5" s="36"/>
      <c r="BS5" s="54"/>
      <c r="BU5" s="36"/>
      <c r="BX5" s="36"/>
      <c r="BZ5" s="54"/>
      <c r="CA5" s="21"/>
      <c r="CB5" s="36"/>
      <c r="CC5" s="36"/>
      <c r="CG5" s="54"/>
      <c r="CI5" s="36"/>
      <c r="CL5" s="36"/>
      <c r="CN5" s="54"/>
      <c r="CP5" s="36"/>
      <c r="CS5" s="36"/>
      <c r="CU5" s="54"/>
      <c r="CW5" s="36"/>
      <c r="CZ5" s="36"/>
      <c r="DB5" s="54"/>
      <c r="DD5" s="36"/>
      <c r="DG5" s="36"/>
      <c r="DI5" s="54"/>
      <c r="DK5" s="36"/>
      <c r="DN5" s="36"/>
      <c r="DP5" s="54"/>
      <c r="DR5" s="36"/>
      <c r="DU5" s="36"/>
    </row>
    <row r="6" spans="1:125">
      <c r="A6" s="129"/>
      <c r="C6" s="259"/>
      <c r="D6" s="52">
        <f>INDEX(A$43:A5000, COUNTA(A$43:A5000))</f>
        <v>44967</v>
      </c>
      <c r="F6" s="259"/>
      <c r="H6" s="54"/>
      <c r="J6" s="36"/>
      <c r="K6" s="52">
        <f>INDEX(H$43:H4999, COUNTA(H$43:H4999))</f>
        <v>44967</v>
      </c>
      <c r="M6" s="42"/>
      <c r="O6" s="54"/>
      <c r="Q6" s="36"/>
      <c r="R6" s="52">
        <f>INDEX(O$43:O4999, COUNTA(O$43:O4999))</f>
        <v>44967</v>
      </c>
      <c r="T6" s="42"/>
      <c r="V6" s="54"/>
      <c r="X6" s="36"/>
      <c r="Y6" s="52">
        <f>INDEX(V$43:V4999, COUNTA(V$43:V4999))</f>
        <v>44967</v>
      </c>
      <c r="AA6" s="42"/>
      <c r="AC6" s="54"/>
      <c r="AE6" s="36"/>
      <c r="AF6" s="52">
        <f>INDEX(AC$43:AC4999, COUNTA(AC$43:AC4999))</f>
        <v>44967</v>
      </c>
      <c r="AH6" s="42"/>
      <c r="AJ6" s="54"/>
      <c r="AL6" s="36"/>
      <c r="AM6" s="52">
        <f>INDEX(AJ$43:AJ4999, COUNTA(AJ$43:AJ4999))</f>
        <v>44967</v>
      </c>
      <c r="AO6" s="42"/>
      <c r="AQ6" s="54"/>
      <c r="AS6" s="36"/>
      <c r="AT6" s="52">
        <f>INDEX(AQ$43:AQ4999, COUNTA(AQ$43:AQ4999))</f>
        <v>44967</v>
      </c>
      <c r="AV6" s="42"/>
      <c r="AX6" s="54"/>
      <c r="AZ6" s="36"/>
      <c r="BA6" s="52">
        <f>INDEX(AX$43:AX4999, COUNTA(AX$43:AX4999))</f>
        <v>44967</v>
      </c>
      <c r="BC6" s="42"/>
      <c r="BE6" s="54"/>
      <c r="BG6" s="36"/>
      <c r="BH6" s="52">
        <f>INDEX(BE$43:BE4999, COUNTA(BE$43:BE4999))</f>
        <v>44967</v>
      </c>
      <c r="BJ6" s="42"/>
      <c r="BL6" s="54"/>
      <c r="BN6" s="36"/>
      <c r="BO6" s="52">
        <f>INDEX(BL$43:BL4999, COUNTA(BL$43:BL4999))</f>
        <v>44967</v>
      </c>
      <c r="BQ6" s="42"/>
      <c r="BS6" s="54"/>
      <c r="BU6" s="36"/>
      <c r="BV6" s="52">
        <f>INDEX(BS$43:BS4999, COUNTA(BS$43:BS4999))</f>
        <v>44967</v>
      </c>
      <c r="BX6" s="42"/>
      <c r="BZ6" s="54"/>
      <c r="CA6" s="21"/>
      <c r="CB6" s="36"/>
      <c r="CC6" s="52">
        <f>INDEX(BZ$43:BZ4999, COUNTA(BZ$43:BZ4999))</f>
        <v>44966</v>
      </c>
      <c r="CG6" s="54"/>
      <c r="CI6" s="36"/>
      <c r="CJ6" s="52">
        <f>INDEX(CG$43:CG4999, COUNTA(CG$43:CG4999))</f>
        <v>44967</v>
      </c>
      <c r="CL6" s="42"/>
      <c r="CN6" s="54"/>
      <c r="CP6" s="36"/>
      <c r="CQ6" s="52">
        <f>INDEX(CN$43:CN4999, COUNTA(CN$43:CN4999))</f>
        <v>44967</v>
      </c>
      <c r="CS6" s="42"/>
      <c r="CU6" s="54"/>
      <c r="CW6" s="36"/>
      <c r="CX6" s="52">
        <f>INDEX(CU$43:CU4999, COUNTA(CU$43:CU4999))</f>
        <v>44967</v>
      </c>
      <c r="CZ6" s="42"/>
      <c r="DB6" s="54"/>
      <c r="DD6" s="36"/>
      <c r="DE6" s="52">
        <f>INDEX(DB$43:DB4999, COUNTA(DB$43:DB4999))</f>
        <v>44967</v>
      </c>
      <c r="DG6" s="42"/>
      <c r="DI6" s="54"/>
      <c r="DK6" s="36"/>
      <c r="DL6" s="52">
        <f>INDEX(DI$43:DI4999, COUNTA(DI$43:DI4999))</f>
        <v>44967</v>
      </c>
      <c r="DN6" s="42"/>
      <c r="DP6" s="54"/>
      <c r="DR6" s="36"/>
      <c r="DS6" s="52"/>
      <c r="DU6" s="42"/>
    </row>
    <row r="7" spans="1:125">
      <c r="A7" s="52" t="s">
        <v>1652</v>
      </c>
      <c r="B7" s="258" t="s">
        <v>18</v>
      </c>
      <c r="C7" s="259" t="str">
        <f>IF(C5&lt;-0.1,C5,"")</f>
        <v/>
      </c>
      <c r="D7" s="74">
        <f>COUNTIF(D8:D19,"&lt;-0.04")</f>
        <v>0</v>
      </c>
      <c r="E7" s="74"/>
      <c r="F7" s="74"/>
      <c r="H7" s="23" t="s">
        <v>1109</v>
      </c>
      <c r="I7" s="41" t="s">
        <v>18</v>
      </c>
      <c r="J7" s="36" t="str">
        <f>IF(J5&lt;-0.1,J5,"")</f>
        <v/>
      </c>
      <c r="K7" s="21">
        <f>COUNTIF(K8:K19,"&lt;-0.04")</f>
        <v>0</v>
      </c>
      <c r="L7" s="74"/>
      <c r="M7" s="36"/>
      <c r="O7" s="23" t="s">
        <v>1109</v>
      </c>
      <c r="P7" s="41" t="s">
        <v>18</v>
      </c>
      <c r="Q7" s="36" t="str">
        <f>IF(Q5&lt;-0.1,Q5,"")</f>
        <v/>
      </c>
      <c r="R7" s="21">
        <f>COUNTIF(R8:R19,"&lt;-0.04")</f>
        <v>0</v>
      </c>
      <c r="S7" s="74"/>
      <c r="T7" s="36"/>
      <c r="V7" s="23" t="s">
        <v>1652</v>
      </c>
      <c r="W7" s="41" t="s">
        <v>18</v>
      </c>
      <c r="X7" s="36" t="str">
        <f>IF(X5&lt;-0.1,X5,"")</f>
        <v/>
      </c>
      <c r="Y7" s="21">
        <f>COUNTIF(Y8:Y19,"&lt;-0.04")</f>
        <v>0</v>
      </c>
      <c r="Z7" s="74"/>
      <c r="AA7" s="36"/>
      <c r="AC7" s="23" t="s">
        <v>1652</v>
      </c>
      <c r="AD7" s="41" t="s">
        <v>18</v>
      </c>
      <c r="AE7" s="36" t="str">
        <f>IF(AE5&lt;-0.1,AE5,"")</f>
        <v/>
      </c>
      <c r="AF7" s="21">
        <f>COUNTIF(AF8:AF19,"&lt;-0.04")</f>
        <v>0</v>
      </c>
      <c r="AG7" s="74"/>
      <c r="AH7" s="36"/>
      <c r="AJ7" s="23" t="s">
        <v>1652</v>
      </c>
      <c r="AK7" s="41" t="s">
        <v>18</v>
      </c>
      <c r="AL7" s="36" t="str">
        <f>IF(AL5&lt;-0.1,AL5,"")</f>
        <v/>
      </c>
      <c r="AM7" s="21">
        <f>COUNTIF(AM8:AM19,"&lt;-0.04")</f>
        <v>0</v>
      </c>
      <c r="AN7" s="74"/>
      <c r="AO7" s="36"/>
      <c r="AQ7" s="23" t="s">
        <v>1652</v>
      </c>
      <c r="AR7" s="41" t="s">
        <v>18</v>
      </c>
      <c r="AS7" s="36" t="str">
        <f>IF(AS5&lt;-0.1,AS5,"")</f>
        <v/>
      </c>
      <c r="AT7" s="21">
        <f>COUNTIF(AT8:AT19,"&lt;-0.04")</f>
        <v>0</v>
      </c>
      <c r="AU7" s="74"/>
      <c r="AV7" s="36"/>
      <c r="AX7" s="23" t="s">
        <v>1652</v>
      </c>
      <c r="AY7" s="41" t="s">
        <v>18</v>
      </c>
      <c r="AZ7" s="36" t="str">
        <f>IF(AZ5&lt;-0.1,AZ5,"")</f>
        <v/>
      </c>
      <c r="BA7" s="21">
        <f>COUNTIF(BA8:BA19,"&lt;-0.04")</f>
        <v>0</v>
      </c>
      <c r="BB7" s="74"/>
      <c r="BC7" s="36"/>
      <c r="BE7" s="23" t="s">
        <v>1652</v>
      </c>
      <c r="BF7" s="41" t="s">
        <v>18</v>
      </c>
      <c r="BG7" s="36" t="str">
        <f>IF(BG5&lt;-0.1,BG5,"")</f>
        <v/>
      </c>
      <c r="BH7" s="21">
        <f>COUNTIF(BH8:BH19,"&lt;-0.04")</f>
        <v>0</v>
      </c>
      <c r="BI7" s="74"/>
      <c r="BJ7" s="36"/>
      <c r="BL7" s="23" t="s">
        <v>1652</v>
      </c>
      <c r="BM7" s="41" t="s">
        <v>18</v>
      </c>
      <c r="BN7" s="36" t="str">
        <f>IF(BN5&lt;-0.1,BN5,"")</f>
        <v/>
      </c>
      <c r="BO7" s="21">
        <f>COUNTIF(BO8:BO19,"&lt;-0.04")</f>
        <v>0</v>
      </c>
      <c r="BP7" s="74"/>
      <c r="BQ7" s="36"/>
      <c r="BS7" s="23" t="s">
        <v>1652</v>
      </c>
      <c r="BT7" s="41" t="s">
        <v>18</v>
      </c>
      <c r="BU7" s="36" t="str">
        <f>IF(BU5&lt;-0.1,BU5,"")</f>
        <v/>
      </c>
      <c r="BV7" s="21">
        <f>COUNTIF(BV8:BV19,"&lt;-0.04")</f>
        <v>0</v>
      </c>
      <c r="BW7" s="74"/>
      <c r="BX7" s="36"/>
      <c r="BZ7" s="23" t="s">
        <v>1652</v>
      </c>
      <c r="CA7" s="41" t="s">
        <v>18</v>
      </c>
      <c r="CB7" s="36" t="str">
        <f>IF(CB5&lt;-0.1,CB5,"")</f>
        <v/>
      </c>
      <c r="CC7" s="21">
        <f>COUNTIF(CC16:CC27,"&lt;-0.04")</f>
        <v>0</v>
      </c>
      <c r="CD7" s="74"/>
      <c r="CG7" s="23" t="s">
        <v>1652</v>
      </c>
      <c r="CH7" s="41" t="s">
        <v>18</v>
      </c>
      <c r="CI7" s="36" t="str">
        <f>IF(CI5&lt;-0.1,CI5,"")</f>
        <v/>
      </c>
      <c r="CJ7" s="21">
        <f>COUNTIF(CJ8:CJ19,"&lt;-0.04")</f>
        <v>0</v>
      </c>
      <c r="CK7" s="74"/>
      <c r="CL7" s="36"/>
      <c r="CN7" s="23" t="s">
        <v>1652</v>
      </c>
      <c r="CO7" s="41" t="s">
        <v>18</v>
      </c>
      <c r="CP7" s="36" t="str">
        <f>IF(CP5&lt;-0.1,CP5,"")</f>
        <v/>
      </c>
      <c r="CQ7" s="21">
        <f>COUNTIF(CQ8:CQ19,"&lt;-0.04")</f>
        <v>0</v>
      </c>
      <c r="CR7" s="74"/>
      <c r="CS7" s="36"/>
      <c r="CU7" s="23" t="s">
        <v>1652</v>
      </c>
      <c r="CV7" s="41" t="s">
        <v>18</v>
      </c>
      <c r="CW7" s="36" t="str">
        <f>IF(CW5&lt;-0.1,CW5,"")</f>
        <v/>
      </c>
      <c r="CX7" s="21">
        <f>COUNTIF(CX8:CX19,"&lt;-0.04")</f>
        <v>0</v>
      </c>
      <c r="CY7" s="74"/>
      <c r="CZ7" s="36"/>
      <c r="DB7" s="23" t="s">
        <v>1652</v>
      </c>
      <c r="DC7" s="41" t="s">
        <v>18</v>
      </c>
      <c r="DD7" s="36" t="str">
        <f>IF(DD5&lt;-0.1,DD5,"")</f>
        <v/>
      </c>
      <c r="DE7" s="21">
        <f>COUNTIF(DE8:DE19,"&lt;-0.04")</f>
        <v>0</v>
      </c>
      <c r="DF7" s="74"/>
      <c r="DG7" s="36"/>
      <c r="DI7" s="23" t="s">
        <v>1652</v>
      </c>
      <c r="DJ7" s="41" t="s">
        <v>18</v>
      </c>
      <c r="DK7" s="36" t="str">
        <f>IF(DK5&lt;-0.1,DK5,"")</f>
        <v/>
      </c>
      <c r="DL7" s="21">
        <f>COUNTIF(DL8:DL19,"&lt;-0.04")</f>
        <v>0</v>
      </c>
      <c r="DM7" s="74"/>
      <c r="DN7" s="36"/>
      <c r="DP7" s="23"/>
      <c r="DQ7" s="41"/>
      <c r="DR7" s="36"/>
      <c r="DS7" s="21"/>
      <c r="DT7" s="74"/>
      <c r="DU7" s="36"/>
    </row>
    <row r="8" spans="1:125">
      <c r="A8" s="52">
        <v>44712</v>
      </c>
      <c r="B8" s="51" t="s">
        <v>345</v>
      </c>
      <c r="C8" s="275">
        <f t="array" ref="C8">MAX((B$43:B$570=B8)*A$43:A$570)</f>
        <v>44712</v>
      </c>
      <c r="D8" s="259">
        <f>VLOOKUP(C8,A$43:E3000,5,0)-E43</f>
        <v>3.3620733378170176E-3</v>
      </c>
      <c r="E8" s="259"/>
      <c r="F8" s="74"/>
      <c r="H8" s="23">
        <v>44804</v>
      </c>
      <c r="I8" s="41" t="s">
        <v>1623</v>
      </c>
      <c r="J8" s="26">
        <f t="array" ref="J8">MAX((I$43:I$570=I8)*H$43:H$570)</f>
        <v>44804</v>
      </c>
      <c r="K8" s="259">
        <f>VLOOKUP(J8,H$43:L3000,5,0)-L43</f>
        <v>4.4937309102264233E-3</v>
      </c>
      <c r="L8" s="259"/>
      <c r="M8" s="21"/>
      <c r="O8" s="23">
        <v>44895</v>
      </c>
      <c r="P8" s="41" t="s">
        <v>342</v>
      </c>
      <c r="Q8" s="26">
        <f t="array" ref="Q8">MAX((P$43:P$570=P8)*O$43:O$570)</f>
        <v>44895</v>
      </c>
      <c r="R8" s="259">
        <f>VLOOKUP(Q8,O$43:S3000,5,0)-S43</f>
        <v>2.6439956127814024E-2</v>
      </c>
      <c r="S8" s="259"/>
      <c r="T8" s="21"/>
      <c r="V8" s="23">
        <v>44895</v>
      </c>
      <c r="W8" s="41" t="s">
        <v>342</v>
      </c>
      <c r="X8" s="26">
        <f t="array" ref="X8">MAX((W$43:W$570=W8)*V$43:V$570)</f>
        <v>44895</v>
      </c>
      <c r="Y8" s="259">
        <f>VLOOKUP(X8,V$43:Z3000,5,0)-Z43</f>
        <v>-1.4046034733828261E-2</v>
      </c>
      <c r="Z8" s="259"/>
      <c r="AA8" s="21"/>
      <c r="AC8" s="23">
        <v>44804</v>
      </c>
      <c r="AD8" s="41" t="s">
        <v>1623</v>
      </c>
      <c r="AE8" s="26">
        <f t="array" ref="AE8">MAX((AD$43:AD$570=AD8)*AC$43:AC$570)</f>
        <v>44804</v>
      </c>
      <c r="AF8" s="259">
        <f>VLOOKUP(AE8,AC$43:AG3000,5,0)-AG43</f>
        <v>-1.7625829036786445E-2</v>
      </c>
      <c r="AG8" s="259"/>
      <c r="AH8" s="21"/>
      <c r="AJ8" s="23">
        <v>44742</v>
      </c>
      <c r="AK8" s="27" t="s">
        <v>570</v>
      </c>
      <c r="AL8" s="26">
        <f t="array" ref="AL8">MAX((AK$43:AK$570=AK8)*AJ$43:AJ$570)</f>
        <v>44742</v>
      </c>
      <c r="AM8" s="259">
        <f>VLOOKUP(AL8,AJ$43:AN3000,5,0)-AN43</f>
        <v>-9.4354196239143651E-3</v>
      </c>
      <c r="AN8" s="259"/>
      <c r="AO8" s="21"/>
      <c r="AQ8" s="23">
        <v>44742</v>
      </c>
      <c r="AR8" s="27" t="s">
        <v>570</v>
      </c>
      <c r="AS8" s="26">
        <f t="array" ref="AS8">MAX((AR$43:AR$570=AR8)*AQ$43:AQ$570)</f>
        <v>44742</v>
      </c>
      <c r="AT8" s="259">
        <f>VLOOKUP(AS8,AQ$43:AU3000,5,0)-AU43</f>
        <v>2.6773066635196185E-2</v>
      </c>
      <c r="AU8" s="259"/>
      <c r="AV8" s="21"/>
      <c r="AX8" s="23">
        <v>44712</v>
      </c>
      <c r="AY8" s="27" t="s">
        <v>345</v>
      </c>
      <c r="AZ8" s="26">
        <f t="array" ref="AZ8">MAX((AY$43:AY$570=AY8)*AX$43:AX$570)</f>
        <v>44712</v>
      </c>
      <c r="BA8" s="259">
        <f>VLOOKUP(AZ8,AX$43:BB3000,5,0)-BB43</f>
        <v>2.6162698992466815E-3</v>
      </c>
      <c r="BB8" s="259"/>
      <c r="BC8" s="21"/>
      <c r="BE8" s="23">
        <v>44681</v>
      </c>
      <c r="BF8" s="27" t="s">
        <v>334</v>
      </c>
      <c r="BG8" s="26">
        <f t="array" ref="BG8">MAX((BF$43:BF$570=BF8)*BE$43:BE$570)</f>
        <v>44680</v>
      </c>
      <c r="BH8" s="259">
        <f>VLOOKUP(BG8,BE$43:BI3000,5,0)-BI43</f>
        <v>4.1967374385769585E-3</v>
      </c>
      <c r="BI8" s="259"/>
      <c r="BJ8" s="21"/>
      <c r="BL8" s="23">
        <v>44681</v>
      </c>
      <c r="BM8" s="27" t="s">
        <v>334</v>
      </c>
      <c r="BN8" s="26">
        <f t="array" ref="BN8">MAX((BM$43:BM$570=BM8)*BL$43:BL$570)</f>
        <v>44680</v>
      </c>
      <c r="BO8" s="259">
        <f>VLOOKUP(BN8,BL$43:BP3000,5,0)-BP43</f>
        <v>4.1145600242287195E-3</v>
      </c>
      <c r="BP8" s="259"/>
      <c r="BQ8" s="21"/>
      <c r="BS8" s="23">
        <v>44620</v>
      </c>
      <c r="BT8" s="23" t="s">
        <v>344</v>
      </c>
      <c r="BU8" s="23">
        <f t="array" ref="BU8">MAX((BT$43:BT$570=BT8)*BS$43:BS$570)</f>
        <v>44620</v>
      </c>
      <c r="BV8" s="259">
        <f>VLOOKUP(BU8,BS$43:BW3000,5,0)-BW43</f>
        <v>2.4396909654889054E-3</v>
      </c>
      <c r="BW8" s="259"/>
      <c r="BX8" s="20"/>
      <c r="BZ8" s="23">
        <v>44316</v>
      </c>
      <c r="CA8" s="23" t="s">
        <v>334</v>
      </c>
      <c r="CB8" s="23">
        <v>44316</v>
      </c>
      <c r="CC8" s="259">
        <f>VLOOKUP(CB8,BZ$43:CD3000,5,0)-CD43</f>
        <v>0</v>
      </c>
      <c r="CD8" s="259"/>
      <c r="CE8" s="20"/>
      <c r="CG8" s="23">
        <v>44895</v>
      </c>
      <c r="CH8" s="23" t="s">
        <v>1630</v>
      </c>
      <c r="CI8" s="23">
        <f t="array" ref="CI8">MAX((CH$43:CH$570=CH8)*CG$43:CG$570)</f>
        <v>44895</v>
      </c>
      <c r="CJ8" s="259">
        <f>VLOOKUP(CI8,CG$43:CK3000,5,0)-CK43</f>
        <v>1.0962480187506118E-2</v>
      </c>
      <c r="CK8" s="259"/>
      <c r="CL8" s="20"/>
      <c r="CN8" s="23">
        <v>44926</v>
      </c>
      <c r="CO8" s="23" t="s">
        <v>1624</v>
      </c>
      <c r="CP8" s="23">
        <f t="array" ref="CP8">MAX((CO$43:CO$570=CO8)*CN$43:CN$570)</f>
        <v>44925</v>
      </c>
      <c r="CQ8" s="259">
        <f>VLOOKUP(CP8,CN$43:CR3000,5,0)-CR43</f>
        <v>5.4019709213634082E-3</v>
      </c>
      <c r="CR8" s="259"/>
      <c r="CS8" s="20"/>
      <c r="CU8" s="23">
        <v>44926</v>
      </c>
      <c r="CV8" s="23" t="s">
        <v>1624</v>
      </c>
      <c r="CW8" s="23">
        <f t="array" ref="CW8">MAX((CV$43:CV$570=CV8)*CU$43:CU$570)</f>
        <v>44925</v>
      </c>
      <c r="CX8" s="259">
        <f>VLOOKUP(CW8,CU$43:CY3000,5,0)-CY43</f>
        <v>-1.3012293100574834E-2</v>
      </c>
      <c r="CY8" s="259"/>
      <c r="CZ8" s="20"/>
      <c r="DB8" s="23">
        <v>44926</v>
      </c>
      <c r="DC8" s="23" t="s">
        <v>1624</v>
      </c>
      <c r="DD8" s="23">
        <f t="array" ref="DD8">MAX((DC$43:DC$570=DC8)*DB$43:DB$570)</f>
        <v>44925</v>
      </c>
      <c r="DE8" s="259">
        <f>VLOOKUP(DD8,DB$43:DF3000,5,0)-DF43</f>
        <v>1.6646391948864636E-3</v>
      </c>
      <c r="DF8" s="259"/>
      <c r="DG8" s="20"/>
      <c r="DI8" s="23">
        <v>44957</v>
      </c>
      <c r="DJ8" s="23" t="s">
        <v>1625</v>
      </c>
      <c r="DK8" s="23">
        <f t="array" ref="DK8">MAX((DJ$43:DJ$570=DJ8)*DI$43:DI$570)</f>
        <v>44957</v>
      </c>
      <c r="DL8" s="259">
        <f>VLOOKUP(DK8,DI$43:DM3000,5,0)-DM43</f>
        <v>5.9590698133833442E-3</v>
      </c>
      <c r="DM8" s="259"/>
      <c r="DN8" s="20"/>
      <c r="DP8" s="23"/>
      <c r="DQ8" s="23"/>
      <c r="DR8" s="23"/>
      <c r="DS8" s="259"/>
      <c r="DT8" s="259"/>
      <c r="DU8" s="20"/>
    </row>
    <row r="9" spans="1:125">
      <c r="A9" s="52">
        <v>44742</v>
      </c>
      <c r="B9" s="52" t="s">
        <v>570</v>
      </c>
      <c r="C9" s="52">
        <f t="array" ref="C9">MAX((B$43:B$570=B9)*A$43:A$570)</f>
        <v>44742</v>
      </c>
      <c r="D9" s="276">
        <f>VLOOKUP(C9,A$43:E3000,5,0)-VLOOKUP(C8,A$43:E3000,5,0)</f>
        <v>-1.9435197412123184E-3</v>
      </c>
      <c r="E9" s="276"/>
      <c r="F9" s="74"/>
      <c r="H9" s="23">
        <v>44834</v>
      </c>
      <c r="I9" s="41" t="s">
        <v>340</v>
      </c>
      <c r="J9" s="26">
        <f t="array" ref="J9">MAX((I$43:I$570=I9)*H$43:H$570)</f>
        <v>44834</v>
      </c>
      <c r="K9" s="36">
        <f>VLOOKUP(J9,H$43:L3000,5,0)-VLOOKUP(J8,H$43:L3000,5,0)</f>
        <v>-1.6127463668945685E-3</v>
      </c>
      <c r="L9" s="276"/>
      <c r="M9" s="21"/>
      <c r="O9" s="23">
        <v>44926</v>
      </c>
      <c r="P9" s="41" t="s">
        <v>336</v>
      </c>
      <c r="Q9" s="26">
        <f t="array" ref="Q9">MAX((P$43:P$570=P9)*O$43:O$570)</f>
        <v>44925</v>
      </c>
      <c r="R9" s="36">
        <f>VLOOKUP(Q9,O$43:S3000,5,0)-VLOOKUP(Q8,O$43:S3000,5,0)</f>
        <v>-1.8977444160687695E-2</v>
      </c>
      <c r="S9" s="276"/>
      <c r="T9" s="21"/>
      <c r="V9" s="23">
        <v>44926</v>
      </c>
      <c r="W9" s="41" t="s">
        <v>336</v>
      </c>
      <c r="X9" s="26">
        <f t="array" ref="X9">MAX((W$43:W$570=W9)*V$43:V$570)</f>
        <v>44925</v>
      </c>
      <c r="Y9" s="36">
        <f>VLOOKUP(X9,V$43:Z3000,5,0)-VLOOKUP(X8,V$43:Z3000,5,0)</f>
        <v>4.0094132107022951E-2</v>
      </c>
      <c r="Z9" s="276"/>
      <c r="AA9" s="21"/>
      <c r="AC9" s="23">
        <v>44834</v>
      </c>
      <c r="AD9" s="41" t="s">
        <v>340</v>
      </c>
      <c r="AE9" s="26">
        <f t="array" ref="AE9">MAX((AD$43:AD$570=AD9)*AC$43:AC$570)</f>
        <v>44834</v>
      </c>
      <c r="AF9" s="36">
        <f>VLOOKUP(AE9,AC$43:AG3000,5,0)-VLOOKUP(AE8,AC$43:AG3000,5,0)</f>
        <v>-1.2202747511047773E-2</v>
      </c>
      <c r="AG9" s="276"/>
      <c r="AH9" s="21"/>
      <c r="AJ9" s="23">
        <v>44773</v>
      </c>
      <c r="AK9" s="27" t="s">
        <v>638</v>
      </c>
      <c r="AL9" s="26">
        <f t="array" ref="AL9">MAX((AK$43:AK$570=AK9)*AJ$43:AJ$570)</f>
        <v>44771</v>
      </c>
      <c r="AM9" s="36">
        <f>VLOOKUP(AL9,AJ$43:AN3000,5,0)-VLOOKUP(AL8,AJ$43:AN3000,5,0)</f>
        <v>4.8568310583502861E-2</v>
      </c>
      <c r="AN9" s="276"/>
      <c r="AO9" s="21"/>
      <c r="AQ9" s="23">
        <v>44773</v>
      </c>
      <c r="AR9" s="41" t="s">
        <v>638</v>
      </c>
      <c r="AS9" s="26">
        <f t="array" ref="AS9">MAX((AR$43:AR$570=AR9)*AQ$43:AQ$570)</f>
        <v>44771</v>
      </c>
      <c r="AT9" s="36">
        <f>VLOOKUP(AS9,AQ$43:AU3000,5,0)-VLOOKUP(AS8,AQ$43:AU3000,5,0)</f>
        <v>2.0426001081789824E-2</v>
      </c>
      <c r="AU9" s="276"/>
      <c r="AV9" s="21"/>
      <c r="AX9" s="23">
        <v>44742</v>
      </c>
      <c r="AY9" s="23" t="s">
        <v>570</v>
      </c>
      <c r="AZ9" s="23">
        <f t="array" ref="AZ9">MAX((AY$43:AY$570=AY9)*AX$43:AX$570)</f>
        <v>44742</v>
      </c>
      <c r="BA9" s="36">
        <f>VLOOKUP(AZ9,AX$43:BB3000,5,0)-VLOOKUP(AZ8,AX$43:BB3000,5,0)</f>
        <v>2.939434338424407E-2</v>
      </c>
      <c r="BB9" s="276"/>
      <c r="BC9" s="21"/>
      <c r="BE9" s="23">
        <v>44712</v>
      </c>
      <c r="BF9" s="23" t="s">
        <v>345</v>
      </c>
      <c r="BG9" s="23">
        <f t="array" ref="BG9">MAX((BF$43:BF$570=BF9)*BE$43:BE$570)</f>
        <v>44712</v>
      </c>
      <c r="BH9" s="36">
        <f>VLOOKUP(BG9,BE$43:BI3000,5,0)-VLOOKUP(BG8,BE$43:BI3000,5,0)</f>
        <v>2.4635567315230977E-2</v>
      </c>
      <c r="BI9" s="276"/>
      <c r="BJ9" s="21"/>
      <c r="BL9" s="23">
        <v>44712</v>
      </c>
      <c r="BM9" s="23" t="s">
        <v>345</v>
      </c>
      <c r="BN9" s="23">
        <f t="array" ref="BN9">MAX((BM$43:BM$570=BM9)*BL$43:BL$570)</f>
        <v>44712</v>
      </c>
      <c r="BO9" s="36">
        <f>VLOOKUP(BN9,BL$43:BP3000,5,0)-VLOOKUP(BN8,BL$43:BP3000,5,0)</f>
        <v>4.1276189857411216E-2</v>
      </c>
      <c r="BP9" s="276"/>
      <c r="BQ9" s="21"/>
      <c r="BS9" s="23">
        <v>44651</v>
      </c>
      <c r="BT9" s="41" t="s">
        <v>337</v>
      </c>
      <c r="BU9" s="23">
        <f t="array" ref="BU9">MAX((BT$43:BT$570=BT9)*BS$43:BS$570)</f>
        <v>44651</v>
      </c>
      <c r="BV9" s="36">
        <f>VLOOKUP(BU9,BS$43:BW3000,5,0)-VLOOKUP(BU8,BS$43:BW3000,5,0)</f>
        <v>1.6571376966736939E-2</v>
      </c>
      <c r="BW9" s="276"/>
      <c r="BX9" s="20"/>
      <c r="BZ9" s="23">
        <v>44347</v>
      </c>
      <c r="CA9" s="23" t="s">
        <v>345</v>
      </c>
      <c r="CB9" s="23">
        <f t="array" ref="CB9">MAX((CA$44:CA$570=CA9)*BZ$44:BZ$570)</f>
        <v>44347</v>
      </c>
      <c r="CC9" s="36">
        <f>VLOOKUP(CB9,BZ$43:CD3000,5,0)-VLOOKUP(CB8,BZ$43:CD3000,5,0)</f>
        <v>1.4145723446373992E-2</v>
      </c>
      <c r="CD9" s="276"/>
      <c r="CE9" s="20"/>
      <c r="CG9" s="23">
        <v>44926</v>
      </c>
      <c r="CH9" s="23" t="s">
        <v>1653</v>
      </c>
      <c r="CI9" s="23">
        <f t="array" ref="CI9">MAX((CH$44:CH$570=CH9)*CG$44:CG$570)</f>
        <v>44925</v>
      </c>
      <c r="CJ9" s="36">
        <f>VLOOKUP(CI9,CG$43:CK3000,5,0)-VLOOKUP(CI8,CG$43:CK3000,5,0)</f>
        <v>3.0796029767642619E-2</v>
      </c>
      <c r="CK9" s="276"/>
      <c r="CL9" s="20"/>
      <c r="CN9" s="23">
        <v>44957</v>
      </c>
      <c r="CO9" s="23" t="s">
        <v>1626</v>
      </c>
      <c r="CP9" s="23">
        <f t="array" ref="CP9">MAX((CO$43:CO$570=CO9)*CN$43:CN$570)</f>
        <v>44957</v>
      </c>
      <c r="CQ9" s="36">
        <f>VLOOKUP(CP9,CN$43:CR3000,5,0)-VLOOKUP(CP8,CN$43:CR3000,5,0)</f>
        <v>1.3374442640116113E-3</v>
      </c>
      <c r="CR9" s="276"/>
      <c r="CS9" s="20"/>
      <c r="CU9" s="23">
        <v>44957</v>
      </c>
      <c r="CV9" s="23" t="s">
        <v>1626</v>
      </c>
      <c r="CW9" s="23">
        <f t="array" ref="CW9">MAX((CV$43:CV$570=CV9)*CU$43:CU$570)</f>
        <v>44957</v>
      </c>
      <c r="CX9" s="36">
        <f>VLOOKUP(CW9,CU$43:CY3000,5,0)-VLOOKUP(CW8,CU$43:CY3000,5,0)</f>
        <v>1.3422477055046733E-2</v>
      </c>
      <c r="CY9" s="276"/>
      <c r="CZ9" s="20"/>
      <c r="DB9" s="23">
        <v>44957</v>
      </c>
      <c r="DC9" s="23" t="s">
        <v>1626</v>
      </c>
      <c r="DD9" s="23">
        <f t="array" ref="DD9">MAX((DC$44:DC$570=DC9)*DB$44:DB$570)</f>
        <v>44957</v>
      </c>
      <c r="DE9" s="36">
        <f>VLOOKUP(DD9,DB$43:DF3000,5,0)-VLOOKUP(DD8,DB$43:DF3000,5,0)</f>
        <v>-2.0421852498242465E-4</v>
      </c>
      <c r="DF9" s="276"/>
      <c r="DG9" s="20"/>
      <c r="DI9" s="23">
        <v>44985</v>
      </c>
      <c r="DJ9" s="23" t="s">
        <v>344</v>
      </c>
      <c r="DK9" s="26">
        <f t="array" ref="DK9">MAX((DJ$43:DJ$570=DJ9)*DI$43:DI$570)</f>
        <v>44967</v>
      </c>
      <c r="DL9" s="36">
        <f>VLOOKUP(DK9,DI$43:DM3000,5,0)-VLOOKUP(DK8,DI$43:DM3000,5,0)</f>
        <v>1.8972046379969187E-2</v>
      </c>
      <c r="DM9" s="276"/>
      <c r="DN9" s="20"/>
      <c r="DP9" s="23"/>
      <c r="DQ9" s="23"/>
      <c r="DR9" s="23"/>
      <c r="DS9" s="36"/>
      <c r="DT9" s="276"/>
      <c r="DU9" s="20"/>
    </row>
    <row r="10" spans="1:125">
      <c r="A10" s="52">
        <v>44773</v>
      </c>
      <c r="B10" s="51" t="s">
        <v>347</v>
      </c>
      <c r="C10" s="275">
        <f t="array" ref="C10">MAX((B$43:B$570=B10)*A$43:A$570)</f>
        <v>44771</v>
      </c>
      <c r="D10" s="276">
        <f>VLOOKUP(C10,A$43:E3001,5,0)-VLOOKUP(C9,A$43:E3001,5,0)</f>
        <v>2.8648600268137647E-2</v>
      </c>
      <c r="E10" s="276"/>
      <c r="H10" s="23">
        <v>44865</v>
      </c>
      <c r="I10" s="41" t="s">
        <v>341</v>
      </c>
      <c r="J10" s="26">
        <f t="array" ref="J10">MAX((I$43:I$570=I10)*H$43:H$570)</f>
        <v>44865</v>
      </c>
      <c r="K10" s="36">
        <f>VLOOKUP(J10,H$43:L3001,5,0)-VLOOKUP(J9,H$43:L3001,5,0)</f>
        <v>7.2348504643241496E-3</v>
      </c>
      <c r="L10" s="276"/>
      <c r="M10" s="21"/>
      <c r="O10" s="23">
        <v>44957</v>
      </c>
      <c r="P10" s="41" t="s">
        <v>346</v>
      </c>
      <c r="Q10" s="26">
        <f t="array" ref="Q10">MAX((P$43:P$570=P10)*O$43:O$570)</f>
        <v>44957</v>
      </c>
      <c r="R10" s="36">
        <f>VLOOKUP(Q10,O$43:S3001,5,0)-VLOOKUP(Q9,O$43:S3001,5,0)</f>
        <v>-8.6257850496933575E-3</v>
      </c>
      <c r="S10" s="276"/>
      <c r="T10" s="21"/>
      <c r="V10" s="23">
        <v>44957</v>
      </c>
      <c r="W10" s="41" t="s">
        <v>1626</v>
      </c>
      <c r="X10" s="26">
        <f t="array" ref="X10">MAX((W$43:W$570=W10)*V$43:V$570)</f>
        <v>44957</v>
      </c>
      <c r="Y10" s="36">
        <f>VLOOKUP(X10,V$43:Z3001,5,0)-VLOOKUP(X9,V$43:Z3001,5,0)</f>
        <v>-3.1754058199630064E-2</v>
      </c>
      <c r="Z10" s="276"/>
      <c r="AA10" s="21"/>
      <c r="AC10" s="23">
        <v>44865</v>
      </c>
      <c r="AD10" s="41" t="s">
        <v>341</v>
      </c>
      <c r="AE10" s="26">
        <f t="array" ref="AE10">MAX((AD$43:AD$570=AD10)*AC$43:AC$570)</f>
        <v>44865</v>
      </c>
      <c r="AF10" s="36">
        <f>VLOOKUP(AE10,AC$43:AG3001,5,0)-VLOOKUP(AE9,AC$43:AG3001,5,0)</f>
        <v>-1.2885170481276353E-2</v>
      </c>
      <c r="AG10" s="276"/>
      <c r="AH10" s="21"/>
      <c r="AJ10" s="23">
        <v>44804</v>
      </c>
      <c r="AK10" s="27" t="s">
        <v>339</v>
      </c>
      <c r="AL10" s="26">
        <f t="array" ref="AL10">MAX((AK$43:AK$570=AK10)*AJ$43:AJ$570)</f>
        <v>44804</v>
      </c>
      <c r="AM10" s="36">
        <f>VLOOKUP(AL10,AJ$43:AN3001,5,0)-VLOOKUP(AL9,AJ$43:AN3001,5,0)</f>
        <v>5.7262780534695024E-2</v>
      </c>
      <c r="AN10" s="276"/>
      <c r="AO10" s="21"/>
      <c r="AQ10" s="23">
        <v>44804</v>
      </c>
      <c r="AR10" s="27" t="s">
        <v>339</v>
      </c>
      <c r="AS10" s="26">
        <f t="array" ref="AS10">MAX((AR$43:AR$570=AR10)*AQ$43:AQ$570)</f>
        <v>44804</v>
      </c>
      <c r="AT10" s="36">
        <f>VLOOKUP(AS10,AQ$43:AU3001,5,0)-VLOOKUP(AS9,AQ$43:AU3001,5,0)</f>
        <v>-1.6434983555823734E-2</v>
      </c>
      <c r="AU10" s="276"/>
      <c r="AV10" s="21"/>
      <c r="AX10" s="23">
        <v>44773</v>
      </c>
      <c r="AY10" s="27" t="s">
        <v>347</v>
      </c>
      <c r="AZ10" s="26">
        <f t="array" ref="AZ10">MAX((AY$43:AY$570=AY10)*AX$43:AX$570)</f>
        <v>44771</v>
      </c>
      <c r="BA10" s="36">
        <f>VLOOKUP(AZ10,AX$43:BB3001,5,0)-VLOOKUP(AZ9,AX$43:BB3001,5,0)</f>
        <v>6.2691892234182589E-2</v>
      </c>
      <c r="BB10" s="276"/>
      <c r="BC10" s="21"/>
      <c r="BE10" s="23">
        <v>44742</v>
      </c>
      <c r="BF10" s="27" t="s">
        <v>338</v>
      </c>
      <c r="BG10" s="26">
        <f t="array" ref="BG10">MAX((BF$43:BF$570=BF10)*BE$43:BE$570)</f>
        <v>44742</v>
      </c>
      <c r="BH10" s="36">
        <f>VLOOKUP(BG10,BE$43:BI3001,5,0)-VLOOKUP(BG9,BE$43:BI3001,5,0)</f>
        <v>5.44585805031359E-2</v>
      </c>
      <c r="BI10" s="276"/>
      <c r="BJ10" s="21"/>
      <c r="BL10" s="23">
        <v>44742</v>
      </c>
      <c r="BM10" s="27" t="s">
        <v>338</v>
      </c>
      <c r="BN10" s="26">
        <f t="array" ref="BN10">MAX((BM$43:BM$570=BM10)*BL$43:BL$570)</f>
        <v>44742</v>
      </c>
      <c r="BO10" s="36">
        <f>VLOOKUP(BN10,BL$43:BP3001,5,0)-VLOOKUP(BN9,BL$43:BP3001,5,0)</f>
        <v>-7.1130881574932303E-4</v>
      </c>
      <c r="BP10" s="276"/>
      <c r="BQ10" s="21"/>
      <c r="BS10" s="23">
        <v>44681</v>
      </c>
      <c r="BT10" s="23" t="s">
        <v>334</v>
      </c>
      <c r="BU10" s="23">
        <f t="array" ref="BU10">MAX((BT$43:BT$570=BT10)*BS$43:BS$570)</f>
        <v>44680</v>
      </c>
      <c r="BV10" s="36">
        <f>VLOOKUP(BU10,BS$43:BW3001,5,0)-VLOOKUP(BU9,BS$43:BW3001,5,0)</f>
        <v>-1.2186730450576166E-2</v>
      </c>
      <c r="BW10" s="276"/>
      <c r="BX10" s="20"/>
      <c r="BZ10" s="23">
        <v>44377</v>
      </c>
      <c r="CA10" s="23" t="s">
        <v>338</v>
      </c>
      <c r="CB10" s="23">
        <f t="array" ref="CB10">MAX((CA$44:CA$570=CA10)*BZ$44:BZ$570)</f>
        <v>44377</v>
      </c>
      <c r="CC10" s="36">
        <f>VLOOKUP(CB10,BZ$43:CD3001,5,0)-VLOOKUP(CB9,BZ$43:CD3001,5,0)</f>
        <v>1.0810464713659984E-2</v>
      </c>
      <c r="CD10" s="276"/>
      <c r="CE10" s="20"/>
      <c r="CG10" s="23">
        <v>44957</v>
      </c>
      <c r="CH10" s="23" t="s">
        <v>1626</v>
      </c>
      <c r="CI10" s="23">
        <f t="array" ref="CI10">MAX((CH$44:CH$570=CH10)*CG$44:CG$570)</f>
        <v>44957</v>
      </c>
      <c r="CJ10" s="36">
        <f>VLOOKUP(CI10,CG$43:CK3001,5,0)-VLOOKUP(CI9,CG$43:CK3001,5,0)</f>
        <v>-1.6892909486781793E-2</v>
      </c>
      <c r="CK10" s="276"/>
      <c r="CL10" s="20"/>
      <c r="CN10" s="23">
        <v>44985</v>
      </c>
      <c r="CO10" s="23" t="s">
        <v>348</v>
      </c>
      <c r="CP10" s="23">
        <f t="array" ref="CP10">MAX((CO$43:CO$570=CO10)*CN$43:CN$570)</f>
        <v>44967</v>
      </c>
      <c r="CQ10" s="36">
        <f>VLOOKUP(CP10,CN$43:CR3001,5,0)-VLOOKUP(CP9,CN$43:CR3001,5,0)</f>
        <v>-1.39069181789786E-3</v>
      </c>
      <c r="CR10" s="276"/>
      <c r="CS10" s="20"/>
      <c r="CU10" s="23">
        <v>44985</v>
      </c>
      <c r="CV10" s="23" t="s">
        <v>348</v>
      </c>
      <c r="CW10" s="23">
        <f t="array" ref="CW10">MAX((CV$43:CV$570=CV10)*CU$43:CU$570)</f>
        <v>44967</v>
      </c>
      <c r="CX10" s="36">
        <f>VLOOKUP(CW10,CU$43:CY3001,5,0)-VLOOKUP(CW9,CU$43:CY3001,5,0)</f>
        <v>2.9273371649512381E-2</v>
      </c>
      <c r="CY10" s="276"/>
      <c r="CZ10" s="20"/>
      <c r="DB10" s="23">
        <v>44985</v>
      </c>
      <c r="DC10" s="23" t="s">
        <v>348</v>
      </c>
      <c r="DD10" s="23">
        <f t="array" ref="DD10">MAX((DC$43:DC$570=DC10)*DB$43:DB$570)</f>
        <v>44967</v>
      </c>
      <c r="DE10" s="36">
        <f>VLOOKUP(DD10,DB$43:DF3001,5,0)-VLOOKUP(DD9,DB$43:DF3001,5,0)</f>
        <v>1.7306165812651875E-2</v>
      </c>
      <c r="DF10" s="276"/>
      <c r="DG10" s="20"/>
      <c r="DI10" s="23"/>
      <c r="DJ10" s="23"/>
      <c r="DK10" s="23"/>
      <c r="DL10" s="36"/>
      <c r="DM10" s="276"/>
      <c r="DN10" s="20"/>
      <c r="DP10" s="23"/>
      <c r="DQ10" s="23"/>
      <c r="DR10" s="23"/>
      <c r="DS10" s="36"/>
      <c r="DT10" s="276"/>
      <c r="DU10" s="20"/>
    </row>
    <row r="11" spans="1:125">
      <c r="A11" s="52">
        <v>44804</v>
      </c>
      <c r="B11" s="52" t="s">
        <v>339</v>
      </c>
      <c r="C11" s="52">
        <f t="array" ref="C11">MAX((B$43:B$570=B11)*A$43:A$570)</f>
        <v>44804</v>
      </c>
      <c r="D11" s="276">
        <f>VLOOKUP(C11,A$43:E3002,5,0)-VLOOKUP(C10,A$43:E3002,5,0)</f>
        <v>9.4894894158030763E-3</v>
      </c>
      <c r="E11" s="276"/>
      <c r="H11" s="23">
        <v>44895</v>
      </c>
      <c r="I11" s="41" t="s">
        <v>342</v>
      </c>
      <c r="J11" s="26">
        <f t="array" ref="J11">MAX((I$43:I$570=I11)*H$43:H$570)</f>
        <v>44895</v>
      </c>
      <c r="K11" s="36">
        <f>VLOOKUP(J11,H$43:L3002,5,0)-VLOOKUP(J10,H$43:L3002,5,0)</f>
        <v>5.4647836474728262E-2</v>
      </c>
      <c r="L11" s="276"/>
      <c r="O11" s="23">
        <v>44985</v>
      </c>
      <c r="P11" s="41" t="s">
        <v>348</v>
      </c>
      <c r="Q11" s="26">
        <f t="array" ref="Q11">MAX((P$43:P$570=P11)*O$43:O$570)</f>
        <v>44967</v>
      </c>
      <c r="R11" s="36">
        <f>VLOOKUP(Q11,O$43:S3002,5,0)-VLOOKUP(Q10,O$43:S3002,5,0)</f>
        <v>-4.0502992460811349E-4</v>
      </c>
      <c r="S11" s="276"/>
      <c r="V11" s="23">
        <v>44985</v>
      </c>
      <c r="W11" s="41" t="s">
        <v>348</v>
      </c>
      <c r="X11" s="26">
        <f t="array" ref="X11">MAX((W$43:W$570=W11)*V$43:V$570)</f>
        <v>44967</v>
      </c>
      <c r="Y11" s="36">
        <f>VLOOKUP(X11,V$43:Z3002,5,0)-VLOOKUP(X10,V$43:Z3002,5,0)</f>
        <v>3.9695675948821618E-2</v>
      </c>
      <c r="Z11" s="276"/>
      <c r="AC11" s="23">
        <v>44895</v>
      </c>
      <c r="AD11" s="41" t="s">
        <v>342</v>
      </c>
      <c r="AE11" s="26">
        <f t="array" ref="AE11">MAX((AD$43:AD$570=AD11)*AC$43:AC$570)</f>
        <v>44895</v>
      </c>
      <c r="AF11" s="36">
        <f>VLOOKUP(AE11,AC$43:AG3002,5,0)-VLOOKUP(AE10,AC$43:AG3002,5,0)</f>
        <v>9.947878302317581E-3</v>
      </c>
      <c r="AG11" s="276"/>
      <c r="AJ11" s="23">
        <v>44834</v>
      </c>
      <c r="AK11" s="27" t="s">
        <v>340</v>
      </c>
      <c r="AL11" s="26">
        <f t="array" ref="AL11">MAX((AK$43:AK$570=AK11)*AJ$43:AJ$570)</f>
        <v>44834</v>
      </c>
      <c r="AM11" s="36">
        <f>VLOOKUP(AL11,AJ$43:AN3002,5,0)-VLOOKUP(AL10,AJ$43:AN3002,5,0)</f>
        <v>2.7737624096081381E-3</v>
      </c>
      <c r="AN11" s="276"/>
      <c r="AQ11" s="23">
        <v>44834</v>
      </c>
      <c r="AR11" s="27" t="s">
        <v>340</v>
      </c>
      <c r="AS11" s="26">
        <f t="array" ref="AS11">MAX((AR$43:AR$570=AR11)*AQ$43:AQ$570)</f>
        <v>44834</v>
      </c>
      <c r="AT11" s="36">
        <f>VLOOKUP(AS11,AQ$43:AU3002,5,0)-VLOOKUP(AS10,AQ$43:AU3002,5,0)</f>
        <v>-1.4944570097189858E-2</v>
      </c>
      <c r="AU11" s="276"/>
      <c r="AX11" s="23">
        <v>44804</v>
      </c>
      <c r="AY11" s="23" t="s">
        <v>339</v>
      </c>
      <c r="AZ11" s="23">
        <f t="array" ref="AZ11">MAX((AY$43:AY$570=AY11)*AX$43:AX$570)</f>
        <v>44804</v>
      </c>
      <c r="BA11" s="36">
        <f>VLOOKUP(AZ11,AX$43:BB3002,5,0)-VLOOKUP(AZ10,AX$43:BB3002,5,0)</f>
        <v>-1.5390609836267277E-2</v>
      </c>
      <c r="BB11" s="276"/>
      <c r="BE11" s="23">
        <v>44773</v>
      </c>
      <c r="BF11" s="23" t="s">
        <v>347</v>
      </c>
      <c r="BG11" s="23">
        <f t="array" ref="BG11">MAX((BF$43:BF$570=BF11)*BE$43:BE$570)</f>
        <v>44771</v>
      </c>
      <c r="BH11" s="36">
        <f>VLOOKUP(BG11,BE$43:BI3002,5,0)-VLOOKUP(BG10,BE$43:BI3002,5,0)</f>
        <v>1.42038691448374E-2</v>
      </c>
      <c r="BI11" s="276"/>
      <c r="BL11" s="23">
        <v>44773</v>
      </c>
      <c r="BM11" s="23" t="s">
        <v>347</v>
      </c>
      <c r="BN11" s="23">
        <f t="array" ref="BN11">MAX((BM$43:BM$570=BM11)*BL$43:BL$570)</f>
        <v>44771</v>
      </c>
      <c r="BO11" s="36">
        <f>VLOOKUP(BN11,BL$43:BP3002,5,0)-VLOOKUP(BN10,BL$43:BP3002,5,0)</f>
        <v>5.363839859679409E-2</v>
      </c>
      <c r="BP11" s="276"/>
      <c r="BS11" s="23">
        <v>44712</v>
      </c>
      <c r="BT11" s="41" t="s">
        <v>345</v>
      </c>
      <c r="BU11" s="23">
        <f t="array" ref="BU11">MAX((BT$43:BT$570=BT11)*BS$43:BS$570)</f>
        <v>44712</v>
      </c>
      <c r="BV11" s="36">
        <f>VLOOKUP(BU11,BS$43:BW3002,5,0)-VLOOKUP(BU10,BS$43:BW3002,5,0)</f>
        <v>3.459232190240491E-2</v>
      </c>
      <c r="BW11" s="276"/>
      <c r="BZ11" s="23">
        <v>44408</v>
      </c>
      <c r="CA11" s="23" t="s">
        <v>347</v>
      </c>
      <c r="CB11" s="23">
        <f t="array" ref="CB11">MAX((CA$44:CA$570=CA11)*BZ$44:BZ$570)</f>
        <v>44407</v>
      </c>
      <c r="CC11" s="36">
        <f>VLOOKUP(CB11,BZ$43:CD3002,5,0)-VLOOKUP(CB10,BZ$43:CD3002,5,0)</f>
        <v>-6.6129918998456549E-3</v>
      </c>
      <c r="CD11" s="276"/>
      <c r="CG11" s="23">
        <v>44985</v>
      </c>
      <c r="CH11" s="23" t="s">
        <v>348</v>
      </c>
      <c r="CI11" s="26">
        <f t="array" ref="CI11">MAX((CH$43:CH$570=CH11)*CG$43:CG$570)</f>
        <v>44967</v>
      </c>
      <c r="CJ11" s="36">
        <f>VLOOKUP(CI11,CG$43:CK3002,5,0)-VLOOKUP(CI10,CG$43:CK3002,5,0)</f>
        <v>1.4467117229783666E-2</v>
      </c>
      <c r="CK11" s="276"/>
      <c r="CN11" s="23"/>
      <c r="CO11" s="41"/>
      <c r="CP11" s="23"/>
      <c r="CQ11" s="36"/>
      <c r="CR11" s="276"/>
      <c r="CU11" s="23"/>
      <c r="CV11" s="41"/>
      <c r="CW11" s="23"/>
      <c r="CX11" s="36"/>
      <c r="CY11" s="276"/>
      <c r="DB11" s="23"/>
      <c r="DC11" s="41"/>
      <c r="DD11" s="23"/>
      <c r="DE11" s="36"/>
      <c r="DF11" s="276"/>
      <c r="DI11" s="23"/>
      <c r="DJ11" s="41"/>
      <c r="DK11" s="23"/>
      <c r="DL11" s="36"/>
      <c r="DM11" s="276"/>
      <c r="DP11" s="23"/>
      <c r="DQ11" s="41"/>
      <c r="DR11" s="23"/>
      <c r="DS11" s="36"/>
      <c r="DT11" s="276"/>
    </row>
    <row r="12" spans="1:125">
      <c r="A12" s="52">
        <v>44834</v>
      </c>
      <c r="B12" s="52" t="s">
        <v>340</v>
      </c>
      <c r="C12" s="52">
        <f t="array" ref="C12">MAX((B$43:B$570=B12)*A$43:A$570)</f>
        <v>44834</v>
      </c>
      <c r="D12" s="276">
        <f>VLOOKUP(C12,A$43:E3003,5,0)-VLOOKUP(C11,A$43:E3003,5,0)</f>
        <v>-2.3046767543205116E-2</v>
      </c>
      <c r="E12" s="276"/>
      <c r="H12" s="23">
        <v>44926</v>
      </c>
      <c r="I12" s="41" t="s">
        <v>336</v>
      </c>
      <c r="J12" s="26">
        <f t="array" ref="J12">MAX((I$43:I$570=I12)*H$43:H$570)</f>
        <v>44925</v>
      </c>
      <c r="K12" s="36">
        <f>VLOOKUP(J12,H$43:L3003,5,0)-VLOOKUP(J11,H$43:L3003,5,0)</f>
        <v>-3.6823248339954207E-2</v>
      </c>
      <c r="L12" s="276"/>
      <c r="S12" s="276"/>
      <c r="Z12" s="276"/>
      <c r="AC12" s="23">
        <v>44926</v>
      </c>
      <c r="AD12" s="41" t="s">
        <v>336</v>
      </c>
      <c r="AE12" s="26">
        <f t="array" ref="AE12">MAX((AD$43:AD$570=AD12)*AC$43:AC$570)</f>
        <v>44925</v>
      </c>
      <c r="AF12" s="36">
        <f>VLOOKUP(AE12,AC$43:AG3003,5,0)-VLOOKUP(AE11,AC$43:AG3003,5,0)</f>
        <v>2.0530176904330344E-2</v>
      </c>
      <c r="AG12" s="276"/>
      <c r="AJ12" s="23">
        <v>44865</v>
      </c>
      <c r="AK12" s="27" t="s">
        <v>341</v>
      </c>
      <c r="AL12" s="26">
        <f t="array" ref="AL12">MAX((AK$43:AK$570=AK12)*AJ$43:AJ$570)</f>
        <v>44865</v>
      </c>
      <c r="AM12" s="36">
        <f>VLOOKUP(AL12,AJ$43:AN3003,5,0)-VLOOKUP(AL11,AJ$43:AN3003,5,0)</f>
        <v>4.168458360692695E-2</v>
      </c>
      <c r="AN12" s="276"/>
      <c r="AQ12" s="23">
        <v>44865</v>
      </c>
      <c r="AR12" s="27" t="s">
        <v>341</v>
      </c>
      <c r="AS12" s="26">
        <f t="array" ref="AS12">MAX((AR$43:AR$570=AR12)*AQ$43:AQ$570)</f>
        <v>44865</v>
      </c>
      <c r="AT12" s="36">
        <f>VLOOKUP(AS12,AQ$43:AU3003,5,0)-VLOOKUP(AS11,AQ$43:AU3003,5,0)</f>
        <v>-1.1987006880019302E-2</v>
      </c>
      <c r="AU12" s="276"/>
      <c r="AX12" s="23">
        <v>44834</v>
      </c>
      <c r="AY12" s="23" t="s">
        <v>340</v>
      </c>
      <c r="AZ12" s="23">
        <f t="array" ref="AZ12">MAX((AY$43:AY$570=AY12)*AX$43:AX$570)</f>
        <v>44834</v>
      </c>
      <c r="BA12" s="36">
        <f>VLOOKUP(AZ12,AX$43:BB3003,5,0)-VLOOKUP(AZ11,AX$43:BB3003,5,0)</f>
        <v>-1.8454040366566837E-2</v>
      </c>
      <c r="BB12" s="276"/>
      <c r="BE12" s="23">
        <v>44804</v>
      </c>
      <c r="BF12" s="27" t="s">
        <v>339</v>
      </c>
      <c r="BG12" s="26">
        <f t="array" ref="BG12">MAX((BF$43:BF$570=BF12)*BE$43:BE$570)</f>
        <v>44804</v>
      </c>
      <c r="BH12" s="36">
        <f>VLOOKUP(BG12,BE$43:BI3003,5,0)-VLOOKUP(BG11,BE$43:BI3003,5,0)</f>
        <v>-2.0615605652393398E-2</v>
      </c>
      <c r="BI12" s="276"/>
      <c r="BL12" s="23">
        <v>44804</v>
      </c>
      <c r="BM12" s="27" t="s">
        <v>339</v>
      </c>
      <c r="BN12" s="26">
        <f t="array" ref="BN12">MAX((BM$43:BM$570=BM12)*BL$43:BL$570)</f>
        <v>44804</v>
      </c>
      <c r="BO12" s="36">
        <f>VLOOKUP(BN12,BL$43:BP3003,5,0)-VLOOKUP(BN11,BL$43:BP3003,5,0)</f>
        <v>-1.4272749511935023E-2</v>
      </c>
      <c r="BP12" s="276"/>
      <c r="BS12" s="23">
        <v>44742</v>
      </c>
      <c r="BT12" s="23" t="s">
        <v>338</v>
      </c>
      <c r="BU12" s="23">
        <f t="array" ref="BU12">MAX((BT$43:BT$570=BT12)*BS$43:BS$570)</f>
        <v>44742</v>
      </c>
      <c r="BV12" s="36">
        <f>VLOOKUP(BU12,BS$43:BW3003,5,0)-VLOOKUP(BU11,BS$43:BW3003,5,0)</f>
        <v>4.178830441091308E-2</v>
      </c>
      <c r="BW12" s="276"/>
      <c r="BZ12" s="23">
        <v>44439</v>
      </c>
      <c r="CA12" s="23" t="s">
        <v>339</v>
      </c>
      <c r="CB12" s="23">
        <f t="array" ref="CB12">MAX((CA$44:CA$570=CA12)*BZ$44:BZ$570)</f>
        <v>44439</v>
      </c>
      <c r="CC12" s="36">
        <f>VLOOKUP(CB12,BZ$43:CD3003,5,0)-VLOOKUP(CB11,BZ$43:CD3003,5,0)</f>
        <v>-3.425813857795168E-2</v>
      </c>
      <c r="CD12" s="276"/>
      <c r="CG12" s="23"/>
      <c r="CH12" s="23"/>
      <c r="CI12" s="23"/>
      <c r="CJ12" s="36"/>
      <c r="CK12" s="276"/>
      <c r="CN12" s="23"/>
      <c r="CO12" s="23"/>
      <c r="CP12" s="23"/>
      <c r="CQ12" s="36"/>
      <c r="CR12" s="276"/>
      <c r="CU12" s="23"/>
      <c r="CV12" s="23"/>
      <c r="CW12" s="23"/>
      <c r="CX12" s="36"/>
      <c r="CY12" s="276"/>
      <c r="DB12" s="23"/>
      <c r="DC12" s="23"/>
      <c r="DD12" s="23"/>
      <c r="DE12" s="36"/>
      <c r="DF12" s="276"/>
      <c r="DI12" s="23"/>
      <c r="DJ12" s="23"/>
      <c r="DK12" s="23"/>
      <c r="DL12" s="36"/>
      <c r="DM12" s="276"/>
      <c r="DP12" s="23"/>
      <c r="DQ12" s="23"/>
      <c r="DR12" s="23"/>
      <c r="DS12" s="36"/>
      <c r="DT12" s="276"/>
    </row>
    <row r="13" spans="1:125">
      <c r="A13" s="52">
        <v>44865</v>
      </c>
      <c r="B13" s="52" t="s">
        <v>341</v>
      </c>
      <c r="C13" s="52">
        <f t="array" ref="C13">MAX((B$43:B$570=B13)*A$43:A$570)</f>
        <v>44865</v>
      </c>
      <c r="D13" s="276">
        <f>VLOOKUP(C13,A$43:E3004,5,0)-VLOOKUP(C12,A$43:E3004,5,0)</f>
        <v>4.9034491240675271E-2</v>
      </c>
      <c r="E13" s="276"/>
      <c r="H13" s="23">
        <v>44957</v>
      </c>
      <c r="I13" s="41" t="s">
        <v>346</v>
      </c>
      <c r="J13" s="26">
        <f t="array" ref="J13">MAX((I$43:I$570=I13)*H$43:H$570)</f>
        <v>44957</v>
      </c>
      <c r="K13" s="36">
        <f>VLOOKUP(J13,H$43:L3004,5,0)-VLOOKUP(J12,H$43:L3004,5,0)</f>
        <v>8.5563926644156574E-3</v>
      </c>
      <c r="L13" s="276"/>
      <c r="S13" s="276"/>
      <c r="Z13" s="276"/>
      <c r="AC13" s="23">
        <v>44957</v>
      </c>
      <c r="AD13" s="41" t="s">
        <v>1626</v>
      </c>
      <c r="AE13" s="26">
        <f t="array" ref="AE13">MAX((AD$43:AD$570=AD13)*AC$43:AC$570)</f>
        <v>44957</v>
      </c>
      <c r="AF13" s="36">
        <f>VLOOKUP(AE13,AC$43:AG3004,5,0)-VLOOKUP(AE12,AC$43:AG3004,5,0)</f>
        <v>-8.4733493477696653E-3</v>
      </c>
      <c r="AG13" s="276"/>
      <c r="AJ13" s="23">
        <v>44895</v>
      </c>
      <c r="AK13" s="27" t="s">
        <v>342</v>
      </c>
      <c r="AL13" s="26">
        <f t="array" ref="AL13">MAX((AK$43:AK$570=AK13)*AJ$43:AJ$570)</f>
        <v>44895</v>
      </c>
      <c r="AM13" s="36">
        <f>VLOOKUP(AL13,AJ$43:AN3004,5,0)-VLOOKUP(AL12,AJ$43:AN3004,5,0)</f>
        <v>3.8855609646668343E-2</v>
      </c>
      <c r="AN13" s="276"/>
      <c r="AQ13" s="23">
        <v>44895</v>
      </c>
      <c r="AR13" s="27" t="s">
        <v>342</v>
      </c>
      <c r="AS13" s="26">
        <f t="array" ref="AS13">MAX((AR$43:AR$570=AR13)*AQ$43:AQ$570)</f>
        <v>44895</v>
      </c>
      <c r="AT13" s="36">
        <f>VLOOKUP(AS13,AQ$43:AU3004,5,0)-VLOOKUP(AS12,AQ$43:AU3004,5,0)</f>
        <v>-3.8723183390965144E-3</v>
      </c>
      <c r="AU13" s="276"/>
      <c r="AX13" s="23">
        <v>44865</v>
      </c>
      <c r="AY13" s="23" t="s">
        <v>341</v>
      </c>
      <c r="AZ13" s="23">
        <f t="array" ref="AZ13">MAX((AY$43:AY$570=AY13)*AX$43:AX$570)</f>
        <v>44865</v>
      </c>
      <c r="BA13" s="36">
        <f>VLOOKUP(AZ13,AX$43:BB3004,5,0)-VLOOKUP(AZ12,AX$43:BB3004,5,0)</f>
        <v>-6.2252038190171444E-3</v>
      </c>
      <c r="BB13" s="276"/>
      <c r="BE13" s="23">
        <v>44834</v>
      </c>
      <c r="BF13" s="27" t="s">
        <v>340</v>
      </c>
      <c r="BG13" s="26">
        <f t="array" ref="BG13">MAX((BF$43:BF$570=BF13)*BE$43:BE$570)</f>
        <v>44834</v>
      </c>
      <c r="BH13" s="36">
        <f>VLOOKUP(BG13,BE$43:BI3004,5,0)-VLOOKUP(BG12,BE$43:BI3004,5,0)</f>
        <v>-2.2883548800487263E-2</v>
      </c>
      <c r="BI13" s="276"/>
      <c r="BL13" s="23">
        <v>44834</v>
      </c>
      <c r="BM13" s="27" t="s">
        <v>340</v>
      </c>
      <c r="BN13" s="26">
        <f t="array" ref="BN13">MAX((BM$43:BM$570=BM13)*BL$43:BL$570)</f>
        <v>44834</v>
      </c>
      <c r="BO13" s="36">
        <f>VLOOKUP(BN13,BL$43:BP3004,5,0)-VLOOKUP(BN12,BL$43:BP3004,5,0)</f>
        <v>2.0253398165145375E-3</v>
      </c>
      <c r="BP13" s="276"/>
      <c r="BS13" s="23">
        <v>44773</v>
      </c>
      <c r="BT13" s="41" t="s">
        <v>347</v>
      </c>
      <c r="BU13" s="23">
        <f t="array" ref="BU13">MAX((BT$43:BT$570=BT13)*BS$43:BS$570)</f>
        <v>44771</v>
      </c>
      <c r="BV13" s="36">
        <f>VLOOKUP(BU13,BS$43:BW3004,5,0)-VLOOKUP(BU12,BS$43:BW3004,5,0)</f>
        <v>5.8847947189402339E-2</v>
      </c>
      <c r="BW13" s="276"/>
      <c r="BZ13" s="23">
        <v>44469</v>
      </c>
      <c r="CA13" s="23" t="s">
        <v>340</v>
      </c>
      <c r="CB13" s="23">
        <f t="array" ref="CB13">MAX((CA$44:CA$570=CA13)*BZ$44:BZ$570)</f>
        <v>44469</v>
      </c>
      <c r="CC13" s="36">
        <f>VLOOKUP(CB13,BZ$43:CD3004,5,0)-VLOOKUP(CB12,BZ$43:CD3004,5,0)</f>
        <v>4.8661869545304492E-2</v>
      </c>
      <c r="CD13" s="276"/>
      <c r="CG13" s="23"/>
      <c r="CH13" s="41"/>
      <c r="CI13" s="23"/>
      <c r="CJ13" s="36"/>
      <c r="CK13" s="276"/>
      <c r="CN13" s="23"/>
      <c r="CO13" s="41"/>
      <c r="CP13" s="23"/>
      <c r="CQ13" s="36"/>
      <c r="CR13" s="276"/>
      <c r="CU13" s="23"/>
      <c r="CV13" s="41"/>
      <c r="CW13" s="23"/>
      <c r="CX13" s="36"/>
      <c r="CY13" s="276"/>
      <c r="DB13" s="23"/>
      <c r="DC13" s="41"/>
      <c r="DD13" s="23"/>
      <c r="DE13" s="36"/>
      <c r="DF13" s="276"/>
      <c r="DI13" s="23"/>
      <c r="DJ13" s="41"/>
      <c r="DK13" s="23"/>
      <c r="DL13" s="36"/>
      <c r="DM13" s="276"/>
      <c r="DP13" s="23"/>
      <c r="DQ13" s="41"/>
      <c r="DR13" s="23"/>
      <c r="DS13" s="36"/>
      <c r="DT13" s="276"/>
    </row>
    <row r="14" spans="1:125">
      <c r="A14" s="52">
        <v>44895</v>
      </c>
      <c r="B14" s="52" t="s">
        <v>342</v>
      </c>
      <c r="C14" s="52">
        <f t="array" ref="C14">MAX((B$43:B$570=B14)*A$43:A$570)</f>
        <v>44895</v>
      </c>
      <c r="D14" s="276">
        <f>VLOOKUP(C14,A$43:E3005,5,0)-VLOOKUP(C13,A$43:E3005,5,0)</f>
        <v>1.2441132918955766E-2</v>
      </c>
      <c r="E14" s="276"/>
      <c r="H14" s="23">
        <v>44985</v>
      </c>
      <c r="I14" s="41" t="s">
        <v>348</v>
      </c>
      <c r="J14" s="26">
        <f t="array" ref="J14">MAX((I$43:I$570=I14)*H$43:H$570)</f>
        <v>44967</v>
      </c>
      <c r="K14" s="36">
        <f>VLOOKUP(J14,H$43:L3005,5,0)-VLOOKUP(J13,H$43:L3005,5,0)</f>
        <v>3.6507671602983294E-3</v>
      </c>
      <c r="L14" s="276"/>
      <c r="S14" s="276"/>
      <c r="Z14" s="276"/>
      <c r="AC14" s="23">
        <v>44985</v>
      </c>
      <c r="AD14" s="41" t="s">
        <v>348</v>
      </c>
      <c r="AE14" s="26">
        <f t="array" ref="AE14">MAX((AD$43:AD$570=AD14)*AC$43:AC$570)</f>
        <v>44967</v>
      </c>
      <c r="AF14" s="36">
        <f>VLOOKUP(AE14,AC$43:AG3005,5,0)-VLOOKUP(AE13,AC$43:AG3005,5,0)</f>
        <v>2.1274189535692378E-2</v>
      </c>
      <c r="AG14" s="276"/>
      <c r="AJ14" s="23">
        <v>44926</v>
      </c>
      <c r="AK14" s="27" t="s">
        <v>336</v>
      </c>
      <c r="AL14" s="26">
        <f t="array" ref="AL14">MAX((AK$43:AK$570=AK14)*AJ$43:AJ$570)</f>
        <v>44925</v>
      </c>
      <c r="AM14" s="36">
        <f>VLOOKUP(AL14,AJ$43:AN3005,5,0)-VLOOKUP(AL13,AJ$43:AN3005,5,0)</f>
        <v>-3.6450430754726537E-2</v>
      </c>
      <c r="AN14" s="276"/>
      <c r="AQ14" s="23">
        <v>44926</v>
      </c>
      <c r="AR14" s="27" t="s">
        <v>336</v>
      </c>
      <c r="AS14" s="26">
        <f t="array" ref="AS14">MAX((AR$43:AR$570=AR14)*AQ$43:AQ$570)</f>
        <v>44925</v>
      </c>
      <c r="AT14" s="36">
        <f>VLOOKUP(AS14,AQ$43:AU3005,5,0)-VLOOKUP(AS13,AQ$43:AU3005,5,0)</f>
        <v>2.2710186349108041E-2</v>
      </c>
      <c r="AU14" s="276"/>
      <c r="AX14" s="23">
        <v>44895</v>
      </c>
      <c r="AY14" s="23" t="s">
        <v>342</v>
      </c>
      <c r="AZ14" s="23">
        <f t="array" ref="AZ14">MAX((AY$43:AY$570=AY14)*AX$43:AX$570)</f>
        <v>44895</v>
      </c>
      <c r="BA14" s="36">
        <f>VLOOKUP(AZ14,AX$43:BB3005,5,0)-VLOOKUP(AZ13,AX$43:BB3005,5,0)</f>
        <v>3.3217468049115184E-2</v>
      </c>
      <c r="BB14" s="276"/>
      <c r="BE14" s="23">
        <v>44865</v>
      </c>
      <c r="BF14" s="27" t="s">
        <v>341</v>
      </c>
      <c r="BG14" s="26">
        <f t="array" ref="BG14">MAX((BF$43:BF$570=BF14)*BE$43:BE$570)</f>
        <v>44865</v>
      </c>
      <c r="BH14" s="36">
        <f>VLOOKUP(BG14,BE$43:BI3005,5,0)-VLOOKUP(BG13,BE$43:BI3005,5,0)</f>
        <v>-1.0788759024339845E-2</v>
      </c>
      <c r="BI14" s="276"/>
      <c r="BL14" s="23">
        <v>44865</v>
      </c>
      <c r="BM14" s="27" t="s">
        <v>341</v>
      </c>
      <c r="BN14" s="26">
        <f t="array" ref="BN14">MAX((BM$43:BM$570=BM14)*BL$43:BL$570)</f>
        <v>44865</v>
      </c>
      <c r="BO14" s="36">
        <f>VLOOKUP(BN14,BL$43:BP3005,5,0)-VLOOKUP(BN13,BL$43:BP3005,5,0)</f>
        <v>2.0831101341866831E-2</v>
      </c>
      <c r="BP14" s="276"/>
      <c r="BS14" s="23">
        <v>44804</v>
      </c>
      <c r="BT14" s="23" t="s">
        <v>339</v>
      </c>
      <c r="BU14" s="23">
        <f t="array" ref="BU14">MAX((BT$43:BT$570=BT14)*BS$43:BS$570)</f>
        <v>44804</v>
      </c>
      <c r="BV14" s="36">
        <f>VLOOKUP(BU14,BS$43:BW3005,5,0)-VLOOKUP(BU13,BS$43:BW3005,5,0)</f>
        <v>6.2986180188753238E-3</v>
      </c>
      <c r="BW14" s="276"/>
      <c r="BZ14" s="23">
        <v>44500</v>
      </c>
      <c r="CA14" s="23" t="s">
        <v>341</v>
      </c>
      <c r="CB14" s="23">
        <f t="array" ref="CB14">MAX((CA$44:CA$570=CA14)*BZ$44:BZ$570)</f>
        <v>44498</v>
      </c>
      <c r="CC14" s="36">
        <f>VLOOKUP(CB14,BZ$43:CD3005,5,0)-VLOOKUP(CB13,BZ$43:CD3005,5,0)</f>
        <v>3.3842041430371284E-2</v>
      </c>
      <c r="CD14" s="276"/>
      <c r="CG14" s="23"/>
      <c r="CH14" s="23"/>
      <c r="CI14" s="23"/>
      <c r="CJ14" s="36"/>
      <c r="CK14" s="276"/>
      <c r="CN14" s="23"/>
      <c r="CO14" s="23"/>
      <c r="CP14" s="23"/>
      <c r="CQ14" s="36"/>
      <c r="CR14" s="276"/>
      <c r="CU14" s="23"/>
      <c r="CV14" s="23"/>
      <c r="CW14" s="23"/>
      <c r="CX14" s="36"/>
      <c r="CY14" s="276"/>
      <c r="DB14" s="23"/>
      <c r="DC14" s="23"/>
      <c r="DD14" s="23"/>
      <c r="DE14" s="36"/>
      <c r="DF14" s="276"/>
      <c r="DI14" s="23"/>
      <c r="DJ14" s="23"/>
      <c r="DK14" s="23"/>
      <c r="DL14" s="36"/>
      <c r="DM14" s="276"/>
      <c r="DP14" s="23"/>
      <c r="DQ14" s="23"/>
      <c r="DR14" s="23"/>
      <c r="DS14" s="36"/>
      <c r="DT14" s="276"/>
    </row>
    <row r="15" spans="1:125">
      <c r="A15" s="52">
        <v>44926</v>
      </c>
      <c r="B15" s="52" t="s">
        <v>336</v>
      </c>
      <c r="C15" s="52">
        <f t="array" ref="C15">MAX((B$43:B$570=B15)*A$43:A$570)</f>
        <v>44925</v>
      </c>
      <c r="D15" s="276">
        <f>VLOOKUP(C15,A$43:E3006,5,0)-VLOOKUP(C14,A$43:E3006,5,0)</f>
        <v>2.2855472453779946E-2</v>
      </c>
      <c r="AJ15" s="23">
        <v>44957</v>
      </c>
      <c r="AK15" s="27" t="s">
        <v>1626</v>
      </c>
      <c r="AL15" s="26">
        <f t="array" ref="AL15">MAX((AK$43:AK$570=AK15)*AJ$43:AJ$570)</f>
        <v>44957</v>
      </c>
      <c r="AM15" s="36">
        <f>VLOOKUP(AL15,AJ$43:AN3006,5,0)-VLOOKUP(AL14,AJ$43:AN3006,5,0)</f>
        <v>1.0648782872048623E-2</v>
      </c>
      <c r="AQ15" s="23">
        <v>44957</v>
      </c>
      <c r="AR15" s="27" t="s">
        <v>346</v>
      </c>
      <c r="AS15" s="26">
        <f t="array" ref="AS15">MAX((AR$43:AR$570=AR15)*AQ$43:AQ$570)</f>
        <v>44957</v>
      </c>
      <c r="AT15" s="36">
        <f>VLOOKUP(AS15,AQ$43:AU3006,5,0)-VLOOKUP(AS14,AQ$43:AU3006,5,0)</f>
        <v>-3.7469375036347508E-5</v>
      </c>
      <c r="AX15" s="23">
        <v>44926</v>
      </c>
      <c r="AY15" s="23" t="s">
        <v>336</v>
      </c>
      <c r="AZ15" s="23">
        <f t="array" ref="AZ15">MAX((AY$43:AY$570=AY15)*AX$43:AX$570)</f>
        <v>44925</v>
      </c>
      <c r="BA15" s="36">
        <f>VLOOKUP(AZ15,AX$43:BB3006,5,0)-VLOOKUP(AZ14,AX$43:BB3006,5,0)</f>
        <v>3.5803465241461829E-3</v>
      </c>
      <c r="BE15" s="23">
        <v>44895</v>
      </c>
      <c r="BF15" s="27" t="s">
        <v>342</v>
      </c>
      <c r="BG15" s="26">
        <f t="array" ref="BG15">MAX((BF$43:BF$570=BF15)*BE$43:BE$570)</f>
        <v>44895</v>
      </c>
      <c r="BH15" s="36">
        <f>VLOOKUP(BG15,BE$43:BI3006,5,0)-VLOOKUP(BG14,BE$43:BI3006,5,0)</f>
        <v>-8.3202755066700274E-3</v>
      </c>
      <c r="BL15" s="23">
        <v>44895</v>
      </c>
      <c r="BM15" s="27" t="s">
        <v>342</v>
      </c>
      <c r="BN15" s="26">
        <f t="array" ref="BN15">MAX((BM$43:BM$570=BM15)*BL$43:BL$570)</f>
        <v>44895</v>
      </c>
      <c r="BO15" s="36">
        <f>VLOOKUP(BN15,BL$43:BP3006,5,0)-VLOOKUP(BN14,BL$43:BP3006,5,0)</f>
        <v>-9.0917107070322967E-3</v>
      </c>
      <c r="BS15" s="23">
        <v>44834</v>
      </c>
      <c r="BT15" s="23" t="s">
        <v>340</v>
      </c>
      <c r="BU15" s="23">
        <f t="array" ref="BU15">MAX((BT$43:BT$570=BT15)*BS$43:BS$570)</f>
        <v>44834</v>
      </c>
      <c r="BV15" s="36">
        <f>VLOOKUP(BU15,BS$43:BW3006,5,0)-VLOOKUP(BU14,BS$43:BW3006,5,0)</f>
        <v>-1.6713234171232938E-2</v>
      </c>
      <c r="BZ15" s="23">
        <v>44530</v>
      </c>
      <c r="CA15" s="23" t="s">
        <v>342</v>
      </c>
      <c r="CB15" s="23">
        <f t="array" ref="CB15">MAX((CA$44:CA$570=CA15)*BZ$44:BZ$570)</f>
        <v>44530</v>
      </c>
      <c r="CC15" s="36">
        <f>VLOOKUP(CB15,BZ$43:CD3006,5,0)-VLOOKUP(CB14,BZ$43:CD3006,5,0)</f>
        <v>-1.2867783759840101E-4</v>
      </c>
      <c r="CG15" s="23"/>
      <c r="CH15" s="23"/>
      <c r="CI15" s="23"/>
      <c r="CJ15" s="36"/>
      <c r="CN15" s="23"/>
      <c r="CO15" s="23"/>
      <c r="CP15" s="23"/>
      <c r="CQ15" s="36"/>
      <c r="CU15" s="23"/>
      <c r="CV15" s="23"/>
      <c r="CW15" s="23"/>
      <c r="CX15" s="36"/>
      <c r="DB15" s="23"/>
      <c r="DC15" s="23"/>
      <c r="DD15" s="23"/>
      <c r="DE15" s="36"/>
      <c r="DI15" s="23"/>
      <c r="DJ15" s="23"/>
      <c r="DK15" s="23"/>
      <c r="DL15" s="36"/>
      <c r="DP15" s="23"/>
      <c r="DQ15" s="23"/>
      <c r="DR15" s="23"/>
      <c r="DS15" s="36"/>
    </row>
    <row r="16" spans="1:125">
      <c r="A16" s="52">
        <v>44957</v>
      </c>
      <c r="B16" s="52" t="s">
        <v>1626</v>
      </c>
      <c r="C16" s="52">
        <f t="array" ref="C16">MAX((B$43:B$570=B16)*A$43:A$570)</f>
        <v>44957</v>
      </c>
      <c r="D16" s="276">
        <f>VLOOKUP(C16,A$43:E3007,5,0)-VLOOKUP(C15,A$43:E3007,5,0)</f>
        <v>1.9245586834803374E-2</v>
      </c>
      <c r="AJ16" s="23">
        <v>44985</v>
      </c>
      <c r="AK16" s="41" t="s">
        <v>348</v>
      </c>
      <c r="AL16" s="26">
        <f t="array" ref="AL16">MAX((AK$43:AK$570=AK16)*AJ$43:AJ$570)</f>
        <v>44967</v>
      </c>
      <c r="AM16" s="36">
        <f>VLOOKUP(AL16,AJ$43:AN3007,5,0)-VLOOKUP(AL15,AJ$43:AN3007,5,0)</f>
        <v>2.6656324906410456E-2</v>
      </c>
      <c r="AQ16" s="23">
        <v>44985</v>
      </c>
      <c r="AR16" s="41" t="s">
        <v>348</v>
      </c>
      <c r="AS16" s="26">
        <f t="array" ref="AS16">MAX((AR$43:AR$570=AR16)*AQ$43:AQ$570)</f>
        <v>44967</v>
      </c>
      <c r="AT16" s="36">
        <f>VLOOKUP(AS16,AQ$43:AU3007,5,0)-VLOOKUP(AS15,AQ$43:AU3007,5,0)</f>
        <v>3.397176819788017E-3</v>
      </c>
      <c r="AX16" s="23">
        <v>44957</v>
      </c>
      <c r="AY16" s="23" t="s">
        <v>346</v>
      </c>
      <c r="AZ16" s="23">
        <f t="array" ref="AZ16">MAX((AY$43:AY$570=AY16)*AX$43:AX$570)</f>
        <v>44957</v>
      </c>
      <c r="BA16" s="36">
        <f>VLOOKUP(AZ16,AX$43:BB3007,5,0)-VLOOKUP(AZ15,AX$43:BB3007,5,0)</f>
        <v>2.4763323359845657E-2</v>
      </c>
      <c r="BE16" s="23">
        <v>44926</v>
      </c>
      <c r="BF16" s="27" t="s">
        <v>336</v>
      </c>
      <c r="BG16" s="26">
        <f t="array" ref="BG16">MAX((BF$43:BF$570=BF16)*BE$43:BE$570)</f>
        <v>44925</v>
      </c>
      <c r="BH16" s="36">
        <f>VLOOKUP(BG16,BE$43:BI3007,5,0)-VLOOKUP(BG15,BE$43:BI3007,5,0)</f>
        <v>9.3563831300356171E-3</v>
      </c>
      <c r="BL16" s="23">
        <v>44926</v>
      </c>
      <c r="BM16" s="27" t="s">
        <v>336</v>
      </c>
      <c r="BN16" s="26">
        <f t="array" ref="BN16">MAX((BM$43:BM$570=BM16)*BL$43:BL$570)</f>
        <v>44925</v>
      </c>
      <c r="BO16" s="36">
        <f>VLOOKUP(BN16,BL$43:BP3007,5,0)-VLOOKUP(BN15,BL$43:BP3007,5,0)</f>
        <v>-1.1274002736106015E-2</v>
      </c>
      <c r="BS16" s="23">
        <v>44865</v>
      </c>
      <c r="BT16" s="23" t="s">
        <v>341</v>
      </c>
      <c r="BU16" s="23">
        <f t="array" ref="BU16">MAX((BT$43:BT$570=BT16)*BS$43:BS$570)</f>
        <v>44865</v>
      </c>
      <c r="BV16" s="36">
        <f>VLOOKUP(BU16,BS$43:BW3007,5,0)-VLOOKUP(BU15,BS$43:BW3007,5,0)</f>
        <v>9.4014020945470955E-3</v>
      </c>
      <c r="BZ16" s="23">
        <v>44561</v>
      </c>
      <c r="CA16" s="23" t="s">
        <v>336</v>
      </c>
      <c r="CB16" s="23">
        <f t="array" ref="CB16">MAX((CA$44:CA$570=CA16)*BZ$44:BZ$570)</f>
        <v>44561</v>
      </c>
      <c r="CC16" s="36">
        <f>VLOOKUP(CB16,BZ$43:CD3007,5,0)-VLOOKUP(CB15,BZ$43:CD3007,5,0)</f>
        <v>2.6229237726268062E-2</v>
      </c>
      <c r="CG16" s="23"/>
      <c r="CH16" s="23"/>
      <c r="CI16" s="23"/>
      <c r="CJ16" s="36"/>
      <c r="CN16" s="23"/>
      <c r="CO16" s="23"/>
      <c r="CP16" s="23"/>
      <c r="CQ16" s="36"/>
      <c r="CU16" s="23"/>
      <c r="CV16" s="23"/>
      <c r="CW16" s="23"/>
      <c r="CX16" s="36"/>
      <c r="DB16" s="23"/>
      <c r="DC16" s="23"/>
      <c r="DD16" s="23"/>
      <c r="DE16" s="36"/>
      <c r="DI16" s="23"/>
      <c r="DJ16" s="23"/>
      <c r="DK16" s="23"/>
      <c r="DL16" s="36"/>
      <c r="DP16" s="23"/>
      <c r="DQ16" s="23"/>
      <c r="DR16" s="23"/>
      <c r="DS16" s="36"/>
    </row>
    <row r="17" spans="1:123" s="7" customFormat="1">
      <c r="A17" s="52">
        <v>44985</v>
      </c>
      <c r="B17" s="52" t="s">
        <v>348</v>
      </c>
      <c r="C17" s="52">
        <f t="array" ref="C17">MAX((B$43:B$570=B17)*A$43:A$570)</f>
        <v>44967</v>
      </c>
      <c r="D17" s="276">
        <f>VLOOKUP(C17,A$43:E3008,5,0)-VLOOKUP(C16,A$43:E3008,5,0)</f>
        <v>3.6736379021599985E-2</v>
      </c>
      <c r="E17" s="53"/>
      <c r="F17" s="53"/>
      <c r="H17"/>
      <c r="I17"/>
      <c r="J17"/>
      <c r="K17"/>
      <c r="L17" s="53"/>
      <c r="M17"/>
      <c r="O17"/>
      <c r="P17"/>
      <c r="Q17"/>
      <c r="R17"/>
      <c r="S17" s="53"/>
      <c r="T17"/>
      <c r="V17"/>
      <c r="W17"/>
      <c r="X17"/>
      <c r="Y17"/>
      <c r="Z17" s="53"/>
      <c r="AA17"/>
      <c r="AC17"/>
      <c r="AD17"/>
      <c r="AE17"/>
      <c r="AF17"/>
      <c r="AG17" s="53"/>
      <c r="AH17"/>
      <c r="AJ17"/>
      <c r="AK17"/>
      <c r="AL17"/>
      <c r="AM17"/>
      <c r="AN17" s="53"/>
      <c r="AO17"/>
      <c r="AQ17"/>
      <c r="AR17"/>
      <c r="AS17"/>
      <c r="AT17"/>
      <c r="AU17" s="53"/>
      <c r="AV17"/>
      <c r="AX17" s="23">
        <v>44985</v>
      </c>
      <c r="AY17" s="41" t="s">
        <v>348</v>
      </c>
      <c r="AZ17" s="26">
        <f t="array" ref="AZ17">MAX((AY$43:AY$570=AY17)*AX$43:AX$570)</f>
        <v>44967</v>
      </c>
      <c r="BA17" s="36">
        <f>VLOOKUP(AZ17,AX$43:BB3008,5,0)-VLOOKUP(AZ16,AX$43:BB3008,5,0)</f>
        <v>2.4235262209770125E-2</v>
      </c>
      <c r="BB17" s="53"/>
      <c r="BC17"/>
      <c r="BE17" s="23">
        <v>44957</v>
      </c>
      <c r="BF17" s="27" t="s">
        <v>346</v>
      </c>
      <c r="BG17" s="26">
        <f t="array" ref="BG17">MAX((BF$43:BF$570=BF17)*BE$43:BE$570)</f>
        <v>44957</v>
      </c>
      <c r="BH17" s="36">
        <f>VLOOKUP(BG17,BE$43:BI3008,5,0)-VLOOKUP(BG16,BE$43:BI3008,5,0)</f>
        <v>1.3122678277206701E-2</v>
      </c>
      <c r="BI17" s="53"/>
      <c r="BJ17"/>
      <c r="BL17" s="23">
        <v>44957</v>
      </c>
      <c r="BM17" s="27" t="s">
        <v>346</v>
      </c>
      <c r="BN17" s="26">
        <f t="array" ref="BN17">MAX((BM$43:BM$570=BM17)*BL$43:BL$570)</f>
        <v>44957</v>
      </c>
      <c r="BO17" s="36">
        <f>VLOOKUP(BN17,BL$43:BP3008,5,0)-VLOOKUP(BN16,BL$43:BP3008,5,0)</f>
        <v>6.9818362663871536E-3</v>
      </c>
      <c r="BP17" s="53"/>
      <c r="BQ17"/>
      <c r="BS17" s="23">
        <v>44895</v>
      </c>
      <c r="BT17" s="23" t="s">
        <v>342</v>
      </c>
      <c r="BU17" s="23">
        <f t="array" ref="BU17">MAX((BT$43:BT$570=BT17)*BS$43:BS$570)</f>
        <v>44895</v>
      </c>
      <c r="BV17" s="36">
        <f>VLOOKUP(BU17,BS$43:BW3008,5,0)-VLOOKUP(BU16,BS$43:BW3008,5,0)</f>
        <v>1.0545210587586729E-2</v>
      </c>
      <c r="BW17" s="53"/>
      <c r="BX17"/>
      <c r="BZ17" s="23">
        <v>44592</v>
      </c>
      <c r="CA17" s="23" t="s">
        <v>346</v>
      </c>
      <c r="CB17" s="23">
        <f t="array" ref="CB17">MAX((CA$44:CA$570=CA17)*BZ$44:BZ$570)</f>
        <v>44589</v>
      </c>
      <c r="CC17" s="36">
        <f>VLOOKUP(CB17,BZ$43:CD3008,5,0)-VLOOKUP(CB16,BZ$43:CD3008,5,0)</f>
        <v>6.6711565071737589E-3</v>
      </c>
      <c r="CD17" s="53"/>
      <c r="CE17"/>
      <c r="CG17" s="23"/>
      <c r="CH17" s="23"/>
      <c r="CI17" s="23"/>
      <c r="CJ17" s="36"/>
      <c r="CK17" s="53"/>
      <c r="CL17"/>
      <c r="CN17" s="23"/>
      <c r="CO17" s="23"/>
      <c r="CP17" s="23"/>
      <c r="CQ17" s="36"/>
      <c r="CR17" s="53"/>
      <c r="CS17"/>
      <c r="CU17" s="23"/>
      <c r="CV17" s="23"/>
      <c r="CW17" s="23"/>
      <c r="CX17" s="36"/>
      <c r="CY17" s="53"/>
      <c r="CZ17"/>
      <c r="DB17" s="23"/>
      <c r="DC17" s="23"/>
      <c r="DD17" s="23"/>
      <c r="DE17" s="36"/>
      <c r="DF17" s="53"/>
      <c r="DG17"/>
      <c r="DI17" s="23"/>
      <c r="DJ17" s="23"/>
      <c r="DK17" s="23"/>
      <c r="DL17" s="36"/>
      <c r="DM17" s="53"/>
      <c r="DN17"/>
      <c r="DP17" s="23"/>
      <c r="DQ17" s="23"/>
      <c r="DR17" s="23"/>
      <c r="DS17" s="36"/>
    </row>
    <row r="18" spans="1:123" s="7" customFormat="1">
      <c r="A18" s="53"/>
      <c r="B18" s="53"/>
      <c r="C18" s="53"/>
      <c r="D18" s="53"/>
      <c r="E18" s="53"/>
      <c r="F18" s="53"/>
      <c r="H18"/>
      <c r="I18"/>
      <c r="J18"/>
      <c r="K18"/>
      <c r="L18" s="53"/>
      <c r="M18"/>
      <c r="O18"/>
      <c r="P18"/>
      <c r="Q18"/>
      <c r="R18"/>
      <c r="S18" s="53"/>
      <c r="T18"/>
      <c r="V18"/>
      <c r="W18"/>
      <c r="X18"/>
      <c r="Y18"/>
      <c r="Z18" s="53"/>
      <c r="AA18"/>
      <c r="AC18"/>
      <c r="AD18"/>
      <c r="AE18"/>
      <c r="AF18"/>
      <c r="AG18" s="53"/>
      <c r="AH18"/>
      <c r="AJ18"/>
      <c r="AK18"/>
      <c r="AL18"/>
      <c r="AM18"/>
      <c r="AN18" s="53"/>
      <c r="AO18"/>
      <c r="AQ18"/>
      <c r="AR18"/>
      <c r="AS18"/>
      <c r="AT18"/>
      <c r="AU18" s="53"/>
      <c r="AV18"/>
      <c r="AX18"/>
      <c r="AY18"/>
      <c r="AZ18"/>
      <c r="BA18"/>
      <c r="BB18" s="53"/>
      <c r="BC18"/>
      <c r="BE18" s="23">
        <v>44985</v>
      </c>
      <c r="BF18" s="41" t="s">
        <v>348</v>
      </c>
      <c r="BG18" s="26">
        <f t="array" ref="BG18">MAX((BF$43:BF$570=BF18)*BE$43:BE$570)</f>
        <v>44967</v>
      </c>
      <c r="BH18" s="36">
        <f>VLOOKUP(BG18,BE$43:BI3009,5,0)-VLOOKUP(BG17,BE$43:BI3009,5,0)</f>
        <v>1.2165749972753659E-2</v>
      </c>
      <c r="BI18" s="53"/>
      <c r="BJ18"/>
      <c r="BL18" s="23">
        <v>44985</v>
      </c>
      <c r="BM18" s="41" t="s">
        <v>348</v>
      </c>
      <c r="BN18" s="26">
        <f t="array" ref="BN18">MAX((BM$43:BM$570=BM18)*BL$43:BL$570)</f>
        <v>44967</v>
      </c>
      <c r="BO18" s="36">
        <f>VLOOKUP(BN18,BL$43:BP3009,5,0)-VLOOKUP(BN17,BL$43:BP3009,5,0)</f>
        <v>1.8975903367960179E-2</v>
      </c>
      <c r="BP18" s="53"/>
      <c r="BQ18"/>
      <c r="BS18" s="23">
        <v>44926</v>
      </c>
      <c r="BT18" s="23" t="s">
        <v>336</v>
      </c>
      <c r="BU18" s="23">
        <f t="array" ref="BU18">MAX((BT$43:BT$570=BT18)*BS$43:BS$570)</f>
        <v>44925</v>
      </c>
      <c r="BV18" s="36">
        <f>VLOOKUP(BU18,BS$43:BW3009,5,0)-VLOOKUP(BU17,BS$43:BW3009,5,0)</f>
        <v>9.8500269688058806E-3</v>
      </c>
      <c r="BW18" s="53"/>
      <c r="BX18"/>
      <c r="BZ18" s="23">
        <v>44620</v>
      </c>
      <c r="CA18" s="23" t="s">
        <v>349</v>
      </c>
      <c r="CB18" s="23">
        <f t="array" ref="CB18">MAX((CA$44:CA$570=CA18)*BZ$44:BZ$570)</f>
        <v>44620</v>
      </c>
      <c r="CC18" s="36">
        <f>VLOOKUP(CB18,BZ$43:CD3009,5,0)-VLOOKUP(CB17,BZ$43:CD3009,5,0)</f>
        <v>1.4089889970113623E-2</v>
      </c>
      <c r="CD18" s="53"/>
      <c r="CE18"/>
      <c r="CG18"/>
      <c r="CH18"/>
      <c r="CI18"/>
      <c r="CJ18"/>
      <c r="CK18" s="53"/>
      <c r="CL18"/>
      <c r="CN18"/>
      <c r="CO18"/>
      <c r="CP18"/>
      <c r="CQ18"/>
      <c r="CR18" s="53"/>
      <c r="CS18"/>
      <c r="CU18"/>
      <c r="CV18"/>
      <c r="CW18"/>
      <c r="CX18"/>
      <c r="CY18" s="53"/>
      <c r="CZ18"/>
      <c r="DB18"/>
      <c r="DC18"/>
      <c r="DD18"/>
      <c r="DE18"/>
      <c r="DF18" s="53"/>
      <c r="DG18"/>
      <c r="DI18"/>
      <c r="DJ18"/>
      <c r="DK18"/>
      <c r="DL18"/>
      <c r="DM18" s="53"/>
      <c r="DN18"/>
      <c r="DP18"/>
      <c r="DQ18"/>
      <c r="DR18"/>
      <c r="DS18"/>
    </row>
    <row r="19" spans="1:123" s="7" customFormat="1">
      <c r="A19" s="53"/>
      <c r="B19" s="53"/>
      <c r="C19" s="53"/>
      <c r="D19" s="53"/>
      <c r="E19" s="53"/>
      <c r="F19" s="53"/>
      <c r="H19"/>
      <c r="I19"/>
      <c r="J19"/>
      <c r="K19"/>
      <c r="L19" s="53"/>
      <c r="M19"/>
      <c r="O19"/>
      <c r="P19"/>
      <c r="Q19"/>
      <c r="R19"/>
      <c r="S19" s="53"/>
      <c r="T19"/>
      <c r="V19"/>
      <c r="W19"/>
      <c r="X19"/>
      <c r="Y19"/>
      <c r="Z19" s="53"/>
      <c r="AA19"/>
      <c r="AC19"/>
      <c r="AD19"/>
      <c r="AE19"/>
      <c r="AF19"/>
      <c r="AG19" s="53"/>
      <c r="AH19"/>
      <c r="AJ19"/>
      <c r="AK19"/>
      <c r="AL19"/>
      <c r="AM19"/>
      <c r="AN19" s="53"/>
      <c r="AO19"/>
      <c r="AQ19"/>
      <c r="AR19"/>
      <c r="AS19"/>
      <c r="AT19"/>
      <c r="AU19" s="53"/>
      <c r="AV19"/>
      <c r="AX19"/>
      <c r="AY19"/>
      <c r="AZ19"/>
      <c r="BA19"/>
      <c r="BB19" s="53"/>
      <c r="BC19"/>
      <c r="BE19"/>
      <c r="BF19"/>
      <c r="BG19"/>
      <c r="BH19"/>
      <c r="BI19" s="53"/>
      <c r="BJ19"/>
      <c r="BL19"/>
      <c r="BM19"/>
      <c r="BN19"/>
      <c r="BO19"/>
      <c r="BP19" s="53"/>
      <c r="BQ19"/>
      <c r="BS19" s="23">
        <v>44957</v>
      </c>
      <c r="BT19" s="23" t="s">
        <v>346</v>
      </c>
      <c r="BU19" s="23">
        <f t="array" ref="BU19">MAX((BT$43:BT$570=BT19)*BS$43:BS$570)</f>
        <v>44957</v>
      </c>
      <c r="BV19" s="36">
        <f>VLOOKUP(BU19,BS$43:BW3010,5,0)-VLOOKUP(BU18,BS$43:BW3010,5,0)</f>
        <v>9.3294942100028422E-3</v>
      </c>
      <c r="BW19" s="53"/>
      <c r="BX19"/>
      <c r="BZ19" s="23">
        <v>44651</v>
      </c>
      <c r="CA19" s="23" t="s">
        <v>350</v>
      </c>
      <c r="CB19" s="23">
        <f t="array" ref="CB19">MAX((CA$44:CA$570=CA19)*BZ$44:BZ$570)</f>
        <v>44651</v>
      </c>
      <c r="CC19" s="36">
        <f>VLOOKUP(CB19,BZ$43:CD3010,5,0)-VLOOKUP(CB18,BZ$43:CD3010,5,0)</f>
        <v>9.0320914844203015E-3</v>
      </c>
      <c r="CD19" s="53"/>
      <c r="CE19"/>
      <c r="CG19"/>
      <c r="CH19"/>
      <c r="CI19"/>
      <c r="CJ19"/>
      <c r="CK19" s="53"/>
      <c r="CL19"/>
      <c r="CN19"/>
      <c r="CO19"/>
      <c r="CP19"/>
      <c r="CQ19"/>
      <c r="CR19" s="53"/>
      <c r="CS19"/>
      <c r="CU19"/>
      <c r="CV19"/>
      <c r="CW19"/>
      <c r="CX19"/>
      <c r="CY19" s="53"/>
      <c r="CZ19"/>
      <c r="DB19"/>
      <c r="DC19"/>
      <c r="DD19"/>
      <c r="DE19"/>
      <c r="DF19" s="53"/>
      <c r="DG19"/>
      <c r="DI19"/>
      <c r="DJ19"/>
      <c r="DK19"/>
      <c r="DL19"/>
      <c r="DM19" s="53"/>
      <c r="DN19"/>
      <c r="DP19"/>
      <c r="DQ19"/>
      <c r="DR19"/>
      <c r="DS19"/>
    </row>
    <row r="20" spans="1:123" s="7" customFormat="1">
      <c r="A20" s="53"/>
      <c r="B20" s="53"/>
      <c r="C20" s="53"/>
      <c r="D20" s="53"/>
      <c r="E20" s="53"/>
      <c r="F20" s="53"/>
      <c r="H20"/>
      <c r="I20"/>
      <c r="J20"/>
      <c r="K20"/>
      <c r="L20" s="53"/>
      <c r="M20"/>
      <c r="O20"/>
      <c r="P20"/>
      <c r="Q20"/>
      <c r="R20"/>
      <c r="S20" s="53"/>
      <c r="T20"/>
      <c r="V20"/>
      <c r="W20"/>
      <c r="X20"/>
      <c r="Y20"/>
      <c r="Z20" s="53"/>
      <c r="AA20"/>
      <c r="AC20"/>
      <c r="AD20"/>
      <c r="AE20"/>
      <c r="AF20"/>
      <c r="AG20" s="53"/>
      <c r="AH20"/>
      <c r="AJ20"/>
      <c r="AK20"/>
      <c r="AL20"/>
      <c r="AM20"/>
      <c r="AN20" s="53"/>
      <c r="AO20"/>
      <c r="AQ20"/>
      <c r="AR20"/>
      <c r="AS20"/>
      <c r="AT20"/>
      <c r="AU20" s="53"/>
      <c r="AV20"/>
      <c r="AX20"/>
      <c r="AY20"/>
      <c r="AZ20"/>
      <c r="BA20"/>
      <c r="BB20" s="53"/>
      <c r="BC20"/>
      <c r="BE20"/>
      <c r="BF20"/>
      <c r="BG20"/>
      <c r="BH20"/>
      <c r="BI20" s="53"/>
      <c r="BJ20"/>
      <c r="BL20"/>
      <c r="BM20"/>
      <c r="BN20"/>
      <c r="BO20"/>
      <c r="BP20" s="53"/>
      <c r="BQ20"/>
      <c r="BS20" s="23">
        <v>44985</v>
      </c>
      <c r="BT20" s="41" t="s">
        <v>348</v>
      </c>
      <c r="BU20" s="26">
        <f t="array" ref="BU20">MAX((BT$43:BT$570=BT20)*BS$43:BS$570)</f>
        <v>44967</v>
      </c>
      <c r="BV20" s="36">
        <f>VLOOKUP(BU20,BS$43:BW3011,5,0)-VLOOKUP(BU19,BS$43:BW3011,5,0)</f>
        <v>1.5608474046072907E-2</v>
      </c>
      <c r="BW20" s="53"/>
      <c r="BX20"/>
      <c r="BZ20" s="23">
        <v>44681</v>
      </c>
      <c r="CA20" s="23" t="s">
        <v>352</v>
      </c>
      <c r="CB20" s="23">
        <f t="array" ref="CB20">MAX((CA$44:CA$570=CA20)*BZ$44:BZ$570)</f>
        <v>44680</v>
      </c>
      <c r="CC20" s="36">
        <f>VLOOKUP(CB20,BZ$43:CD3011,5,0)-VLOOKUP(CB19,BZ$43:CD3011,5,0)</f>
        <v>-1.7172934674962836E-2</v>
      </c>
      <c r="CD20" s="53"/>
      <c r="CE20"/>
      <c r="CG20"/>
      <c r="CH20"/>
      <c r="CI20"/>
      <c r="CJ20"/>
      <c r="CK20" s="53"/>
      <c r="CL20"/>
      <c r="CN20"/>
      <c r="CO20"/>
      <c r="CP20"/>
      <c r="CQ20"/>
      <c r="CR20" s="53"/>
      <c r="CS20"/>
      <c r="CU20"/>
      <c r="CV20"/>
      <c r="CW20"/>
      <c r="CX20"/>
      <c r="CY20" s="53"/>
      <c r="CZ20"/>
      <c r="DB20"/>
      <c r="DC20"/>
      <c r="DD20"/>
      <c r="DE20"/>
      <c r="DF20" s="53"/>
      <c r="DG20"/>
      <c r="DI20"/>
      <c r="DJ20"/>
      <c r="DK20"/>
      <c r="DL20"/>
      <c r="DM20" s="53"/>
      <c r="DN20"/>
      <c r="DP20"/>
      <c r="DQ20"/>
      <c r="DR20"/>
      <c r="DS20"/>
    </row>
    <row r="21" spans="1:123" s="7" customFormat="1">
      <c r="A21" s="53"/>
      <c r="B21" s="53"/>
      <c r="C21" s="53"/>
      <c r="D21" s="53"/>
      <c r="E21" s="53"/>
      <c r="F21" s="53"/>
      <c r="H21"/>
      <c r="I21"/>
      <c r="J21"/>
      <c r="K21"/>
      <c r="L21" s="53"/>
      <c r="M21"/>
      <c r="O21"/>
      <c r="P21"/>
      <c r="Q21"/>
      <c r="R21"/>
      <c r="S21" s="53"/>
      <c r="T21"/>
      <c r="V21"/>
      <c r="W21"/>
      <c r="X21"/>
      <c r="Y21"/>
      <c r="Z21" s="53"/>
      <c r="AA21"/>
      <c r="AC21"/>
      <c r="AD21"/>
      <c r="AE21"/>
      <c r="AF21"/>
      <c r="AG21" s="53"/>
      <c r="AH21"/>
      <c r="AJ21"/>
      <c r="AK21"/>
      <c r="AL21"/>
      <c r="AM21"/>
      <c r="AN21" s="53"/>
      <c r="AO21"/>
      <c r="AQ21"/>
      <c r="AR21"/>
      <c r="AS21"/>
      <c r="AT21"/>
      <c r="AU21" s="53"/>
      <c r="AV21"/>
      <c r="AX21"/>
      <c r="AY21"/>
      <c r="AZ21"/>
      <c r="BA21"/>
      <c r="BB21" s="53"/>
      <c r="BC21"/>
      <c r="BE21"/>
      <c r="BF21"/>
      <c r="BG21"/>
      <c r="BH21"/>
      <c r="BI21" s="53"/>
      <c r="BJ21"/>
      <c r="BL21"/>
      <c r="BM21"/>
      <c r="BN21"/>
      <c r="BO21"/>
      <c r="BP21" s="53"/>
      <c r="BQ21"/>
      <c r="BS21"/>
      <c r="BT21"/>
      <c r="BU21"/>
      <c r="BV21"/>
      <c r="BW21" s="53"/>
      <c r="BX21"/>
      <c r="BZ21" s="23">
        <v>44712</v>
      </c>
      <c r="CA21" s="23" t="s">
        <v>353</v>
      </c>
      <c r="CB21" s="23">
        <f t="array" ref="CB21">MAX((CA$44:CA$570=CA21)*BZ$44:BZ$570)</f>
        <v>44712</v>
      </c>
      <c r="CC21" s="36">
        <f>VLOOKUP(CB21,BZ$43:CD3012,5,0)-VLOOKUP(CB20,BZ$43:CD3012,5,0)</f>
        <v>3.0104231224881151E-2</v>
      </c>
      <c r="CD21" s="53"/>
      <c r="CE21"/>
      <c r="CG21"/>
      <c r="CH21"/>
      <c r="CI21"/>
      <c r="CJ21"/>
      <c r="CK21" s="53"/>
      <c r="CL21"/>
      <c r="CN21"/>
      <c r="CO21"/>
      <c r="CP21"/>
      <c r="CQ21"/>
      <c r="CR21" s="53"/>
      <c r="CS21"/>
      <c r="CU21"/>
      <c r="CV21"/>
      <c r="CW21"/>
      <c r="CX21"/>
      <c r="CY21" s="53"/>
      <c r="CZ21"/>
      <c r="DB21"/>
      <c r="DC21"/>
      <c r="DD21"/>
      <c r="DE21"/>
      <c r="DF21" s="53"/>
      <c r="DG21"/>
      <c r="DI21"/>
      <c r="DJ21"/>
      <c r="DK21"/>
      <c r="DL21"/>
      <c r="DM21" s="53"/>
      <c r="DN21"/>
      <c r="DP21"/>
      <c r="DQ21"/>
      <c r="DR21"/>
      <c r="DS21"/>
    </row>
    <row r="22" spans="1:123" s="7" customFormat="1">
      <c r="A22" s="53"/>
      <c r="B22" s="53"/>
      <c r="C22" s="53"/>
      <c r="D22" s="53"/>
      <c r="E22" s="53"/>
      <c r="F22" s="53"/>
      <c r="H22"/>
      <c r="I22"/>
      <c r="J22"/>
      <c r="K22"/>
      <c r="L22" s="53"/>
      <c r="M22"/>
      <c r="O22"/>
      <c r="P22"/>
      <c r="Q22"/>
      <c r="R22"/>
      <c r="S22" s="53"/>
      <c r="T22"/>
      <c r="V22"/>
      <c r="W22"/>
      <c r="X22"/>
      <c r="Y22"/>
      <c r="Z22" s="53"/>
      <c r="AA22"/>
      <c r="AC22"/>
      <c r="AD22"/>
      <c r="AE22"/>
      <c r="AF22"/>
      <c r="AG22" s="53"/>
      <c r="AH22"/>
      <c r="AJ22"/>
      <c r="AK22"/>
      <c r="AL22"/>
      <c r="AM22"/>
      <c r="AN22" s="53"/>
      <c r="AO22"/>
      <c r="AQ22"/>
      <c r="AR22"/>
      <c r="AS22"/>
      <c r="AT22"/>
      <c r="AU22" s="53"/>
      <c r="AV22"/>
      <c r="AX22"/>
      <c r="AY22"/>
      <c r="AZ22"/>
      <c r="BA22"/>
      <c r="BB22" s="53"/>
      <c r="BC22"/>
      <c r="BE22"/>
      <c r="BF22"/>
      <c r="BG22"/>
      <c r="BH22"/>
      <c r="BI22" s="53"/>
      <c r="BJ22"/>
      <c r="BL22"/>
      <c r="BM22"/>
      <c r="BN22"/>
      <c r="BO22"/>
      <c r="BP22" s="53"/>
      <c r="BQ22"/>
      <c r="BS22"/>
      <c r="BT22"/>
      <c r="BU22"/>
      <c r="BV22"/>
      <c r="BW22" s="53"/>
      <c r="BX22"/>
      <c r="BZ22" s="23">
        <v>44742</v>
      </c>
      <c r="CA22" s="23" t="s">
        <v>568</v>
      </c>
      <c r="CB22" s="23">
        <f t="array" ref="CB22">MAX((CA$44:CA$570=CA22)*BZ$44:BZ$570)</f>
        <v>44742</v>
      </c>
      <c r="CC22" s="36">
        <f>VLOOKUP(CB22,BZ$43:CD3013,5,0)-VLOOKUP(CB21,BZ$43:CD3013,5,0)</f>
        <v>4.0153491280760623E-2</v>
      </c>
      <c r="CD22" s="53"/>
      <c r="CE22"/>
      <c r="CG22"/>
      <c r="CH22"/>
      <c r="CI22"/>
      <c r="CJ22"/>
      <c r="CK22" s="53"/>
      <c r="CL22"/>
      <c r="CN22"/>
      <c r="CO22"/>
      <c r="CP22"/>
      <c r="CQ22"/>
      <c r="CR22" s="53"/>
      <c r="CS22"/>
      <c r="CU22"/>
      <c r="CV22"/>
      <c r="CW22"/>
      <c r="CX22"/>
      <c r="CY22" s="53"/>
      <c r="CZ22"/>
      <c r="DB22"/>
      <c r="DC22"/>
      <c r="DD22"/>
      <c r="DE22"/>
      <c r="DF22" s="53"/>
      <c r="DG22"/>
      <c r="DI22"/>
      <c r="DJ22"/>
      <c r="DK22"/>
      <c r="DL22"/>
      <c r="DM22" s="53"/>
      <c r="DN22"/>
      <c r="DP22"/>
      <c r="DQ22"/>
      <c r="DR22"/>
      <c r="DS22"/>
    </row>
    <row r="23" spans="1:123" s="7" customFormat="1">
      <c r="A23" s="53"/>
      <c r="B23" s="53"/>
      <c r="C23" s="53"/>
      <c r="D23" s="53"/>
      <c r="E23" s="53"/>
      <c r="F23" s="53"/>
      <c r="H23"/>
      <c r="I23"/>
      <c r="J23"/>
      <c r="K23"/>
      <c r="L23" s="53"/>
      <c r="M23"/>
      <c r="O23"/>
      <c r="P23"/>
      <c r="Q23"/>
      <c r="R23"/>
      <c r="S23" s="53"/>
      <c r="T23"/>
      <c r="V23"/>
      <c r="W23"/>
      <c r="X23"/>
      <c r="Y23"/>
      <c r="Z23" s="53"/>
      <c r="AA23"/>
      <c r="AC23"/>
      <c r="AD23"/>
      <c r="AE23"/>
      <c r="AF23"/>
      <c r="AG23" s="53"/>
      <c r="AH23"/>
      <c r="AJ23"/>
      <c r="AK23"/>
      <c r="AL23"/>
      <c r="AM23"/>
      <c r="AN23" s="53"/>
      <c r="AO23"/>
      <c r="AQ23"/>
      <c r="AR23"/>
      <c r="AS23"/>
      <c r="AT23"/>
      <c r="AU23" s="53"/>
      <c r="AV23"/>
      <c r="AX23"/>
      <c r="AY23"/>
      <c r="AZ23"/>
      <c r="BA23"/>
      <c r="BB23" s="53"/>
      <c r="BC23"/>
      <c r="BE23"/>
      <c r="BF23"/>
      <c r="BG23"/>
      <c r="BH23"/>
      <c r="BI23" s="53"/>
      <c r="BJ23"/>
      <c r="BL23"/>
      <c r="BM23"/>
      <c r="BN23"/>
      <c r="BO23"/>
      <c r="BP23" s="53"/>
      <c r="BQ23"/>
      <c r="BS23"/>
      <c r="BT23"/>
      <c r="BU23"/>
      <c r="BV23"/>
      <c r="BW23" s="53"/>
      <c r="BX23"/>
      <c r="BZ23" s="23">
        <v>44773</v>
      </c>
      <c r="CA23" s="23" t="s">
        <v>355</v>
      </c>
      <c r="CB23" s="23">
        <f t="array" ref="CB23">MAX((CA$44:CA$570=CA23)*BZ$44:BZ$570)</f>
        <v>44771</v>
      </c>
      <c r="CC23" s="36">
        <f>VLOOKUP(CB23,BZ$43:CD3014,5,0)-VLOOKUP(CB22,BZ$43:CD3014,5,0)</f>
        <v>3.4770667796782728E-2</v>
      </c>
      <c r="CD23" s="53"/>
      <c r="CE23"/>
      <c r="CG23"/>
      <c r="CH23"/>
      <c r="CI23"/>
      <c r="CJ23"/>
      <c r="CK23" s="53"/>
      <c r="CL23"/>
      <c r="CN23"/>
      <c r="CO23"/>
      <c r="CP23"/>
      <c r="CQ23"/>
      <c r="CR23" s="53"/>
      <c r="CS23"/>
      <c r="CU23"/>
      <c r="CV23"/>
      <c r="CW23"/>
      <c r="CX23"/>
      <c r="CY23" s="53"/>
      <c r="CZ23"/>
      <c r="DB23"/>
      <c r="DC23"/>
      <c r="DD23"/>
      <c r="DE23"/>
      <c r="DF23" s="53"/>
      <c r="DG23"/>
      <c r="DI23"/>
      <c r="DJ23"/>
      <c r="DK23"/>
      <c r="DL23"/>
      <c r="DM23" s="53"/>
      <c r="DN23"/>
      <c r="DP23"/>
      <c r="DQ23"/>
      <c r="DR23"/>
      <c r="DS23"/>
    </row>
    <row r="24" spans="1:123" s="7" customFormat="1">
      <c r="A24" s="53"/>
      <c r="B24" s="53"/>
      <c r="C24" s="53"/>
      <c r="D24" s="53"/>
      <c r="E24" s="53"/>
      <c r="F24" s="53"/>
      <c r="H24"/>
      <c r="I24"/>
      <c r="J24"/>
      <c r="K24"/>
      <c r="L24" s="53"/>
      <c r="M24"/>
      <c r="O24"/>
      <c r="P24"/>
      <c r="Q24"/>
      <c r="R24"/>
      <c r="S24" s="53"/>
      <c r="T24"/>
      <c r="V24"/>
      <c r="W24"/>
      <c r="X24"/>
      <c r="Y24"/>
      <c r="Z24" s="53"/>
      <c r="AA24"/>
      <c r="AC24"/>
      <c r="AD24"/>
      <c r="AE24"/>
      <c r="AF24"/>
      <c r="AG24" s="53"/>
      <c r="AH24"/>
      <c r="AJ24"/>
      <c r="AK24"/>
      <c r="AL24"/>
      <c r="AM24"/>
      <c r="AN24" s="53"/>
      <c r="AO24"/>
      <c r="AQ24"/>
      <c r="AR24"/>
      <c r="AS24"/>
      <c r="AT24"/>
      <c r="AU24" s="53"/>
      <c r="AV24"/>
      <c r="AX24"/>
      <c r="AY24"/>
      <c r="AZ24"/>
      <c r="BA24"/>
      <c r="BB24" s="53"/>
      <c r="BC24"/>
      <c r="BE24"/>
      <c r="BF24"/>
      <c r="BG24"/>
      <c r="BH24"/>
      <c r="BI24" s="53"/>
      <c r="BJ24"/>
      <c r="BL24"/>
      <c r="BM24"/>
      <c r="BN24"/>
      <c r="BO24"/>
      <c r="BP24" s="53"/>
      <c r="BQ24"/>
      <c r="BS24"/>
      <c r="BT24"/>
      <c r="BU24"/>
      <c r="BV24"/>
      <c r="BW24" s="53"/>
      <c r="BX24"/>
      <c r="BZ24" s="23">
        <v>44804</v>
      </c>
      <c r="CA24" s="23" t="s">
        <v>820</v>
      </c>
      <c r="CB24" s="23">
        <f t="array" ref="CB24">MAX((CA$44:CA$570=CA24)*BZ$44:BZ$570)</f>
        <v>44804</v>
      </c>
      <c r="CC24" s="36">
        <f>VLOOKUP(CB24,BZ$43:CD3015,5,0)-VLOOKUP(CB23,BZ$43:CD3015,5,0)</f>
        <v>6.7358940695567693E-3</v>
      </c>
      <c r="CD24" s="53"/>
      <c r="CE24"/>
      <c r="CG24"/>
      <c r="CH24"/>
      <c r="CI24"/>
      <c r="CJ24"/>
      <c r="CK24" s="53"/>
      <c r="CL24"/>
      <c r="CN24"/>
      <c r="CO24"/>
      <c r="CP24"/>
      <c r="CQ24"/>
      <c r="CR24" s="53"/>
      <c r="CS24"/>
      <c r="CU24"/>
      <c r="CV24"/>
      <c r="CW24"/>
      <c r="CX24"/>
      <c r="CY24" s="53"/>
      <c r="CZ24"/>
      <c r="DB24"/>
      <c r="DC24"/>
      <c r="DD24"/>
      <c r="DE24"/>
      <c r="DF24" s="53"/>
      <c r="DG24"/>
      <c r="DI24"/>
      <c r="DJ24"/>
      <c r="DK24"/>
      <c r="DL24"/>
      <c r="DM24" s="53"/>
      <c r="DN24"/>
      <c r="DP24"/>
      <c r="DQ24"/>
      <c r="DR24"/>
      <c r="DS24"/>
    </row>
    <row r="25" spans="1:123" s="7" customFormat="1">
      <c r="A25" s="53"/>
      <c r="B25" s="53"/>
      <c r="C25" s="53"/>
      <c r="D25" s="53"/>
      <c r="E25" s="53"/>
      <c r="F25" s="53"/>
      <c r="H25"/>
      <c r="I25"/>
      <c r="J25"/>
      <c r="K25"/>
      <c r="L25" s="53"/>
      <c r="M25"/>
      <c r="O25"/>
      <c r="P25"/>
      <c r="Q25"/>
      <c r="R25"/>
      <c r="S25" s="53"/>
      <c r="T25"/>
      <c r="V25"/>
      <c r="W25"/>
      <c r="X25"/>
      <c r="Y25"/>
      <c r="Z25" s="53"/>
      <c r="AA25"/>
      <c r="AC25"/>
      <c r="AD25"/>
      <c r="AE25"/>
      <c r="AF25"/>
      <c r="AG25" s="53"/>
      <c r="AH25"/>
      <c r="AJ25"/>
      <c r="AK25"/>
      <c r="AL25"/>
      <c r="AM25"/>
      <c r="AN25" s="53"/>
      <c r="AO25"/>
      <c r="AQ25"/>
      <c r="AR25"/>
      <c r="AS25"/>
      <c r="AT25"/>
      <c r="AU25" s="53"/>
      <c r="AV25"/>
      <c r="AX25"/>
      <c r="AY25"/>
      <c r="AZ25"/>
      <c r="BA25"/>
      <c r="BB25" s="53"/>
      <c r="BC25"/>
      <c r="BE25"/>
      <c r="BF25"/>
      <c r="BG25"/>
      <c r="BH25"/>
      <c r="BI25" s="53"/>
      <c r="BJ25"/>
      <c r="BL25"/>
      <c r="BM25"/>
      <c r="BN25"/>
      <c r="BO25"/>
      <c r="BP25" s="53"/>
      <c r="BQ25"/>
      <c r="BS25"/>
      <c r="BT25"/>
      <c r="BU25"/>
      <c r="BV25"/>
      <c r="BW25" s="53"/>
      <c r="BX25"/>
      <c r="BZ25" s="23">
        <v>44834</v>
      </c>
      <c r="CA25" s="23" t="s">
        <v>903</v>
      </c>
      <c r="CB25" s="23">
        <f t="array" ref="CB25">MAX((CA$44:CA$570=CA25)*BZ$44:BZ$570)</f>
        <v>44834</v>
      </c>
      <c r="CC25" s="36">
        <f>VLOOKUP(CB25,BZ$43:CD3016,5,0)-VLOOKUP(CB24,BZ$43:CD3016,5,0)</f>
        <v>-2.061329284187996E-2</v>
      </c>
      <c r="CD25" s="53"/>
      <c r="CE25"/>
      <c r="CG25"/>
      <c r="CH25"/>
      <c r="CI25"/>
      <c r="CJ25"/>
      <c r="CK25" s="53"/>
      <c r="CL25"/>
      <c r="CN25"/>
      <c r="CO25"/>
      <c r="CP25"/>
      <c r="CQ25"/>
      <c r="CR25" s="53"/>
      <c r="CS25"/>
      <c r="CU25"/>
      <c r="CV25"/>
      <c r="CW25"/>
      <c r="CX25"/>
      <c r="CY25" s="53"/>
      <c r="CZ25"/>
      <c r="DB25"/>
      <c r="DC25"/>
      <c r="DD25"/>
      <c r="DE25"/>
      <c r="DF25" s="53"/>
      <c r="DG25"/>
      <c r="DI25"/>
      <c r="DJ25"/>
      <c r="DK25"/>
      <c r="DL25"/>
      <c r="DM25" s="53"/>
      <c r="DN25"/>
      <c r="DP25"/>
      <c r="DQ25"/>
      <c r="DR25"/>
      <c r="DS25"/>
    </row>
    <row r="26" spans="1:123" s="7" customFormat="1">
      <c r="A26" s="53"/>
      <c r="B26" s="53"/>
      <c r="C26" s="53"/>
      <c r="D26" s="53"/>
      <c r="E26" s="53"/>
      <c r="F26" s="53"/>
      <c r="H26"/>
      <c r="I26"/>
      <c r="J26"/>
      <c r="K26"/>
      <c r="L26" s="53"/>
      <c r="M26"/>
      <c r="O26"/>
      <c r="P26"/>
      <c r="Q26"/>
      <c r="R26"/>
      <c r="S26" s="53"/>
      <c r="T26"/>
      <c r="V26"/>
      <c r="W26"/>
      <c r="X26"/>
      <c r="Y26"/>
      <c r="Z26" s="53"/>
      <c r="AA26"/>
      <c r="AC26"/>
      <c r="AD26"/>
      <c r="AE26"/>
      <c r="AF26"/>
      <c r="AG26" s="53"/>
      <c r="AH26"/>
      <c r="AJ26"/>
      <c r="AK26"/>
      <c r="AL26"/>
      <c r="AM26"/>
      <c r="AN26" s="53"/>
      <c r="AO26"/>
      <c r="AQ26"/>
      <c r="AR26"/>
      <c r="AS26"/>
      <c r="AT26"/>
      <c r="AU26" s="53"/>
      <c r="AV26"/>
      <c r="AX26"/>
      <c r="AY26"/>
      <c r="AZ26"/>
      <c r="BA26"/>
      <c r="BB26" s="53"/>
      <c r="BC26"/>
      <c r="BE26"/>
      <c r="BF26"/>
      <c r="BG26"/>
      <c r="BH26"/>
      <c r="BI26" s="53"/>
      <c r="BJ26"/>
      <c r="BL26"/>
      <c r="BM26"/>
      <c r="BN26"/>
      <c r="BO26"/>
      <c r="BP26" s="53"/>
      <c r="BQ26"/>
      <c r="BS26"/>
      <c r="BT26"/>
      <c r="BU26"/>
      <c r="BV26"/>
      <c r="BW26" s="53"/>
      <c r="BX26"/>
      <c r="BZ26" s="23">
        <v>44865</v>
      </c>
      <c r="CA26" s="23" t="s">
        <v>975</v>
      </c>
      <c r="CB26" s="23">
        <f t="array" ref="CB26">MAX((CA$44:CA$570=CA26)*BZ$44:BZ$570)</f>
        <v>44865</v>
      </c>
      <c r="CC26" s="36">
        <f>VLOOKUP(CB26,BZ$43:CD3017,5,0)-VLOOKUP(CB25,BZ$43:CD3017,5,0)</f>
        <v>1.93707339800131E-3</v>
      </c>
      <c r="CD26" s="53"/>
      <c r="CE26"/>
      <c r="CG26"/>
      <c r="CH26"/>
      <c r="CI26"/>
      <c r="CJ26"/>
      <c r="CK26" s="53"/>
      <c r="CL26"/>
      <c r="CN26"/>
      <c r="CO26"/>
      <c r="CP26"/>
      <c r="CQ26"/>
      <c r="CR26" s="53"/>
      <c r="CS26"/>
      <c r="CU26"/>
      <c r="CV26"/>
      <c r="CW26"/>
      <c r="CX26"/>
      <c r="CY26" s="53"/>
      <c r="CZ26"/>
      <c r="DB26"/>
      <c r="DC26"/>
      <c r="DD26"/>
      <c r="DE26"/>
      <c r="DF26" s="53"/>
      <c r="DG26"/>
      <c r="DI26"/>
      <c r="DJ26"/>
      <c r="DK26"/>
      <c r="DL26"/>
      <c r="DM26" s="53"/>
      <c r="DN26"/>
      <c r="DP26"/>
      <c r="DQ26"/>
      <c r="DR26"/>
      <c r="DS26"/>
    </row>
    <row r="27" spans="1:123" s="7" customFormat="1">
      <c r="A27" s="53"/>
      <c r="B27" s="53"/>
      <c r="C27" s="53"/>
      <c r="D27" s="53"/>
      <c r="E27" s="53"/>
      <c r="F27" s="53"/>
      <c r="H27"/>
      <c r="I27"/>
      <c r="J27"/>
      <c r="K27"/>
      <c r="L27" s="53"/>
      <c r="M27"/>
      <c r="O27"/>
      <c r="P27"/>
      <c r="Q27"/>
      <c r="R27"/>
      <c r="S27" s="53"/>
      <c r="T27"/>
      <c r="V27"/>
      <c r="W27"/>
      <c r="X27"/>
      <c r="Y27"/>
      <c r="Z27" s="53"/>
      <c r="AA27"/>
      <c r="AC27"/>
      <c r="AD27"/>
      <c r="AE27"/>
      <c r="AF27"/>
      <c r="AG27" s="53"/>
      <c r="AH27"/>
      <c r="AJ27"/>
      <c r="AK27"/>
      <c r="AL27"/>
      <c r="AM27"/>
      <c r="AN27" s="53"/>
      <c r="AO27"/>
      <c r="AQ27"/>
      <c r="AR27"/>
      <c r="AS27"/>
      <c r="AT27"/>
      <c r="AU27" s="53"/>
      <c r="AV27"/>
      <c r="AX27"/>
      <c r="AY27"/>
      <c r="AZ27"/>
      <c r="BA27"/>
      <c r="BB27" s="53"/>
      <c r="BC27"/>
      <c r="BE27"/>
      <c r="BF27"/>
      <c r="BG27"/>
      <c r="BH27"/>
      <c r="BI27" s="53"/>
      <c r="BJ27"/>
      <c r="BL27"/>
      <c r="BM27"/>
      <c r="BN27"/>
      <c r="BO27"/>
      <c r="BP27" s="53"/>
      <c r="BQ27"/>
      <c r="BS27"/>
      <c r="BT27"/>
      <c r="BU27"/>
      <c r="BV27"/>
      <c r="BW27" s="53"/>
      <c r="BX27"/>
      <c r="BZ27" s="23">
        <v>44895</v>
      </c>
      <c r="CA27" s="23" t="s">
        <v>1004</v>
      </c>
      <c r="CB27" s="23">
        <f t="array" ref="CB27">MAX((CA$44:CA$570=CA27)*BZ$44:BZ$570)</f>
        <v>44895</v>
      </c>
      <c r="CC27" s="36">
        <f>VLOOKUP(CB27,BZ$43:CD3018,5,0)-VLOOKUP(CB26,BZ$43:CD3018,5,0)</f>
        <v>2.4790696631736497E-2</v>
      </c>
      <c r="CD27" s="53"/>
      <c r="CE27"/>
      <c r="CG27"/>
      <c r="CH27"/>
      <c r="CI27"/>
      <c r="CJ27"/>
      <c r="CK27" s="53"/>
      <c r="CL27"/>
      <c r="CN27"/>
      <c r="CO27"/>
      <c r="CP27"/>
      <c r="CQ27"/>
      <c r="CR27" s="53"/>
      <c r="CS27"/>
      <c r="CU27"/>
      <c r="CV27"/>
      <c r="CW27"/>
      <c r="CX27"/>
      <c r="CY27" s="53"/>
      <c r="CZ27"/>
      <c r="DB27"/>
      <c r="DC27"/>
      <c r="DD27"/>
      <c r="DE27"/>
      <c r="DF27" s="53"/>
      <c r="DG27"/>
      <c r="DI27"/>
      <c r="DJ27"/>
      <c r="DK27"/>
      <c r="DL27"/>
      <c r="DM27" s="53"/>
      <c r="DN27"/>
      <c r="DP27"/>
      <c r="DQ27"/>
      <c r="DR27"/>
      <c r="DS27"/>
    </row>
    <row r="28" spans="1:123" s="7" customFormat="1">
      <c r="A28" s="53"/>
      <c r="B28" s="53"/>
      <c r="C28" s="53"/>
      <c r="D28" s="53"/>
      <c r="E28" s="53"/>
      <c r="F28" s="53"/>
      <c r="H28"/>
      <c r="I28"/>
      <c r="J28"/>
      <c r="K28"/>
      <c r="L28" s="53"/>
      <c r="M28"/>
      <c r="O28"/>
      <c r="P28"/>
      <c r="Q28"/>
      <c r="R28"/>
      <c r="S28" s="53"/>
      <c r="T28"/>
      <c r="V28"/>
      <c r="W28"/>
      <c r="X28"/>
      <c r="Y28"/>
      <c r="Z28" s="53"/>
      <c r="AA28"/>
      <c r="AC28"/>
      <c r="AD28"/>
      <c r="AE28"/>
      <c r="AF28"/>
      <c r="AG28" s="53"/>
      <c r="AH28"/>
      <c r="AJ28"/>
      <c r="AK28"/>
      <c r="AL28"/>
      <c r="AM28"/>
      <c r="AN28" s="53"/>
      <c r="AO28"/>
      <c r="AQ28"/>
      <c r="AR28"/>
      <c r="AS28"/>
      <c r="AT28"/>
      <c r="AU28" s="53"/>
      <c r="AV28"/>
      <c r="AX28"/>
      <c r="AY28"/>
      <c r="AZ28"/>
      <c r="BA28"/>
      <c r="BB28" s="53"/>
      <c r="BC28"/>
      <c r="BE28"/>
      <c r="BF28"/>
      <c r="BG28"/>
      <c r="BH28"/>
      <c r="BI28" s="53"/>
      <c r="BJ28"/>
      <c r="BL28"/>
      <c r="BM28"/>
      <c r="BN28"/>
      <c r="BO28"/>
      <c r="BP28" s="53"/>
      <c r="BQ28"/>
      <c r="BS28"/>
      <c r="BT28"/>
      <c r="BU28"/>
      <c r="BV28"/>
      <c r="BW28" s="53"/>
      <c r="BX28"/>
      <c r="BZ28" s="23">
        <v>44926</v>
      </c>
      <c r="CA28" s="23" t="s">
        <v>1142</v>
      </c>
      <c r="CB28" s="23">
        <f t="array" ref="CB28">MAX((CA$44:CA$570=CA28)*BZ$44:BZ$570)</f>
        <v>44925</v>
      </c>
      <c r="CC28" s="36">
        <f>VLOOKUP(CB28,BZ$43:CD3019,5,0)-VLOOKUP(CB27,BZ$43:CD3019,5,0)</f>
        <v>3.4229814188391217E-3</v>
      </c>
      <c r="CD28" s="53"/>
      <c r="CE28"/>
      <c r="CG28"/>
      <c r="CH28"/>
      <c r="CI28"/>
      <c r="CJ28"/>
      <c r="CK28" s="53"/>
      <c r="CL28"/>
      <c r="CN28"/>
      <c r="CO28"/>
      <c r="CP28"/>
      <c r="CQ28"/>
      <c r="CR28" s="53"/>
      <c r="CS28"/>
      <c r="CU28"/>
      <c r="CV28"/>
      <c r="CW28"/>
      <c r="CX28"/>
      <c r="CY28" s="53"/>
      <c r="CZ28"/>
      <c r="DB28"/>
      <c r="DC28"/>
      <c r="DD28"/>
      <c r="DE28"/>
      <c r="DF28" s="53"/>
      <c r="DG28"/>
      <c r="DI28"/>
      <c r="DJ28"/>
      <c r="DK28"/>
      <c r="DL28"/>
      <c r="DM28" s="53"/>
      <c r="DN28"/>
      <c r="DP28"/>
      <c r="DQ28"/>
      <c r="DR28"/>
      <c r="DS28"/>
    </row>
    <row r="29" spans="1:123" s="7" customFormat="1">
      <c r="A29" s="53"/>
      <c r="B29" s="53"/>
      <c r="C29" s="53"/>
      <c r="D29" s="53"/>
      <c r="E29" s="53"/>
      <c r="F29" s="53"/>
      <c r="H29"/>
      <c r="I29"/>
      <c r="J29"/>
      <c r="K29"/>
      <c r="L29" s="53"/>
      <c r="M29"/>
      <c r="O29"/>
      <c r="P29"/>
      <c r="Q29"/>
      <c r="R29"/>
      <c r="S29" s="53"/>
      <c r="T29"/>
      <c r="V29"/>
      <c r="W29"/>
      <c r="X29"/>
      <c r="Y29"/>
      <c r="Z29" s="53"/>
      <c r="AA29"/>
      <c r="AC29"/>
      <c r="AD29"/>
      <c r="AE29"/>
      <c r="AF29"/>
      <c r="AG29" s="53"/>
      <c r="AH29"/>
      <c r="AJ29"/>
      <c r="AK29"/>
      <c r="AL29"/>
      <c r="AM29"/>
      <c r="AN29" s="53"/>
      <c r="AO29"/>
      <c r="AQ29"/>
      <c r="AR29"/>
      <c r="AS29"/>
      <c r="AT29"/>
      <c r="AU29" s="53"/>
      <c r="AV29"/>
      <c r="AX29"/>
      <c r="AY29"/>
      <c r="AZ29"/>
      <c r="BA29"/>
      <c r="BB29" s="53"/>
      <c r="BC29"/>
      <c r="BE29"/>
      <c r="BF29"/>
      <c r="BG29"/>
      <c r="BH29"/>
      <c r="BI29" s="53"/>
      <c r="BJ29"/>
      <c r="BL29"/>
      <c r="BM29"/>
      <c r="BN29"/>
      <c r="BO29"/>
      <c r="BP29" s="53"/>
      <c r="BQ29"/>
      <c r="BS29"/>
      <c r="BT29"/>
      <c r="BU29"/>
      <c r="BV29"/>
      <c r="BW29" s="53"/>
      <c r="BX29"/>
      <c r="BZ29" s="23">
        <v>44957</v>
      </c>
      <c r="CA29" s="23" t="s">
        <v>1628</v>
      </c>
      <c r="CB29" s="23">
        <f t="array" ref="CB29">MAX((CA$44:CA$570=CA29)*BZ$44:BZ$570)</f>
        <v>44957</v>
      </c>
      <c r="CC29" s="36">
        <f>VLOOKUP(CB29,BZ$43:CD3020,5,0)-VLOOKUP(CB28,BZ$43:CD3020,5,0)</f>
        <v>3.2779563192350203E-2</v>
      </c>
      <c r="CD29" s="53"/>
      <c r="CE29"/>
      <c r="CG29"/>
      <c r="CH29"/>
      <c r="CI29"/>
      <c r="CJ29"/>
      <c r="CK29" s="53"/>
      <c r="CL29"/>
      <c r="CN29"/>
      <c r="CO29"/>
      <c r="CP29"/>
      <c r="CQ29"/>
      <c r="CR29" s="53"/>
      <c r="CS29"/>
      <c r="CU29"/>
      <c r="CV29"/>
      <c r="CW29"/>
      <c r="CX29"/>
      <c r="CY29" s="53"/>
      <c r="CZ29"/>
      <c r="DB29"/>
      <c r="DC29"/>
      <c r="DD29"/>
      <c r="DE29"/>
      <c r="DF29" s="53"/>
      <c r="DG29"/>
      <c r="DI29"/>
      <c r="DJ29"/>
      <c r="DK29"/>
      <c r="DL29"/>
      <c r="DM29" s="53"/>
      <c r="DN29"/>
      <c r="DP29"/>
      <c r="DQ29"/>
      <c r="DR29"/>
      <c r="DS29"/>
    </row>
    <row r="30" spans="1:123" s="7" customFormat="1">
      <c r="A30" s="53"/>
      <c r="B30" s="53"/>
      <c r="C30" s="53"/>
      <c r="D30" s="53"/>
      <c r="E30" s="53"/>
      <c r="F30" s="53"/>
      <c r="H30"/>
      <c r="I30"/>
      <c r="J30"/>
      <c r="K30"/>
      <c r="L30" s="53"/>
      <c r="M30"/>
      <c r="O30"/>
      <c r="P30"/>
      <c r="Q30"/>
      <c r="R30"/>
      <c r="S30" s="53"/>
      <c r="T30"/>
      <c r="V30"/>
      <c r="W30"/>
      <c r="X30"/>
      <c r="Y30"/>
      <c r="Z30" s="53"/>
      <c r="AA30"/>
      <c r="AC30"/>
      <c r="AD30"/>
      <c r="AE30"/>
      <c r="AF30"/>
      <c r="AG30" s="53"/>
      <c r="AH30"/>
      <c r="AJ30"/>
      <c r="AK30"/>
      <c r="AL30"/>
      <c r="AM30"/>
      <c r="AN30" s="53"/>
      <c r="AO30"/>
      <c r="AQ30"/>
      <c r="AR30"/>
      <c r="AS30"/>
      <c r="AT30"/>
      <c r="AU30" s="53"/>
      <c r="AV30"/>
      <c r="AX30"/>
      <c r="AY30"/>
      <c r="AZ30"/>
      <c r="BA30"/>
      <c r="BB30" s="53"/>
      <c r="BC30"/>
      <c r="BE30"/>
      <c r="BF30"/>
      <c r="BG30"/>
      <c r="BH30"/>
      <c r="BI30" s="53"/>
      <c r="BJ30"/>
      <c r="BL30"/>
      <c r="BM30"/>
      <c r="BN30"/>
      <c r="BO30"/>
      <c r="BP30" s="53"/>
      <c r="BQ30"/>
      <c r="BS30"/>
      <c r="BT30"/>
      <c r="BU30"/>
      <c r="BV30"/>
      <c r="BW30" s="53"/>
      <c r="BX30"/>
      <c r="BZ30" s="23">
        <v>44985</v>
      </c>
      <c r="CA30" s="23" t="s">
        <v>371</v>
      </c>
      <c r="CB30" s="26">
        <f t="array" ref="CB30">MAX((CA$43:CA$570=CA30)*BZ$43:BZ$570)</f>
        <v>44966</v>
      </c>
      <c r="CC30" s="36">
        <f>VLOOKUP(CB30,BZ$43:CD3021,5,0)-VLOOKUP(CB29,BZ$43:CD3021,5,0)</f>
        <v>1.2373731319418324E-2</v>
      </c>
      <c r="CD30" s="53"/>
      <c r="CE30"/>
      <c r="CG30"/>
      <c r="CH30"/>
      <c r="CI30"/>
      <c r="CJ30"/>
      <c r="CK30" s="53"/>
      <c r="CL30"/>
      <c r="CN30"/>
      <c r="CO30"/>
      <c r="CP30"/>
      <c r="CQ30"/>
      <c r="CR30" s="53"/>
      <c r="CS30"/>
      <c r="CU30"/>
      <c r="CV30"/>
      <c r="CW30"/>
      <c r="CX30"/>
      <c r="CY30" s="53"/>
      <c r="CZ30"/>
      <c r="DB30"/>
      <c r="DC30"/>
      <c r="DD30"/>
      <c r="DE30"/>
      <c r="DF30" s="53"/>
      <c r="DG30"/>
      <c r="DI30"/>
      <c r="DJ30"/>
      <c r="DK30"/>
      <c r="DL30"/>
      <c r="DM30" s="53"/>
      <c r="DN30"/>
      <c r="DP30"/>
      <c r="DQ30"/>
      <c r="DR30"/>
      <c r="DS30"/>
    </row>
    <row r="43" spans="1:125">
      <c r="A43" s="121">
        <v>44691</v>
      </c>
      <c r="B43" s="74" t="s">
        <v>345</v>
      </c>
      <c r="C43" s="146">
        <f>[1]!i_dq_close(C$2,A43)</f>
        <v>5690.0868</v>
      </c>
      <c r="D43" s="277">
        <v>1.1194999999999999</v>
      </c>
      <c r="E43" s="277">
        <v>0</v>
      </c>
      <c r="F43" s="107">
        <v>2679767.75</v>
      </c>
      <c r="H43" s="66">
        <v>44776</v>
      </c>
      <c r="I43" s="21" t="s">
        <v>1623</v>
      </c>
      <c r="J43" s="140">
        <f>[1]!i_dq_close(J$2,H43)</f>
        <v>6124.3145999999997</v>
      </c>
      <c r="K43" s="111">
        <v>1.0077</v>
      </c>
      <c r="L43" s="277">
        <v>0</v>
      </c>
      <c r="O43" s="66">
        <v>44880</v>
      </c>
      <c r="P43" s="21" t="s">
        <v>1630</v>
      </c>
      <c r="Q43" s="146">
        <f>[1]!i_dq_close(Q$2,O43)</f>
        <v>6752.5127000000002</v>
      </c>
      <c r="R43" s="111">
        <v>1.6539999999999999</v>
      </c>
      <c r="S43" s="277">
        <v>0</v>
      </c>
      <c r="V43" s="66">
        <v>44873</v>
      </c>
      <c r="W43" s="21" t="s">
        <v>1630</v>
      </c>
      <c r="X43" s="140">
        <f>[1]!i_dq_close(X$2,V43)</f>
        <v>6134.2564000000002</v>
      </c>
      <c r="Y43" s="111">
        <v>0.99260000000000004</v>
      </c>
      <c r="Z43" s="277">
        <v>0</v>
      </c>
      <c r="AC43" s="66">
        <v>44774</v>
      </c>
      <c r="AD43" s="21" t="s">
        <v>1623</v>
      </c>
      <c r="AE43" s="140">
        <f>[1]!i_dq_close(AE$2,AC43)</f>
        <v>6347.2210999999998</v>
      </c>
      <c r="AF43" s="111">
        <v>1.0147999999999999</v>
      </c>
      <c r="AG43" s="277">
        <v>0</v>
      </c>
      <c r="AJ43" s="66">
        <v>44714</v>
      </c>
      <c r="AK43" s="21" t="s">
        <v>570</v>
      </c>
      <c r="AL43" s="140">
        <f>[1]!i_dq_close(AL$2,AJ43)</f>
        <v>6442.9337999999998</v>
      </c>
      <c r="AM43" s="111">
        <v>0.85940000000000005</v>
      </c>
      <c r="AN43" s="277">
        <v>0</v>
      </c>
      <c r="AQ43" s="66">
        <v>44714</v>
      </c>
      <c r="AR43" s="21" t="s">
        <v>570</v>
      </c>
      <c r="AS43" s="140">
        <f>[1]!i_dq_close(AS$2,AQ43)</f>
        <v>6078.4349000000002</v>
      </c>
      <c r="AT43" s="111">
        <v>0.93369999999999997</v>
      </c>
      <c r="AU43" s="277">
        <v>0</v>
      </c>
      <c r="AX43" s="66">
        <v>44701</v>
      </c>
      <c r="AY43" s="21" t="s">
        <v>345</v>
      </c>
      <c r="AZ43" s="140">
        <f>[1]!i_dq_close(AZ$2,AX43)</f>
        <v>5929.4881999999998</v>
      </c>
      <c r="BA43" s="111">
        <v>2.3240000052243519</v>
      </c>
      <c r="BB43" s="277">
        <v>0</v>
      </c>
      <c r="BE43" s="58">
        <v>44679</v>
      </c>
      <c r="BF43" s="21" t="s">
        <v>334</v>
      </c>
      <c r="BG43" s="140">
        <f>[1]!i_dq_close(BG$2,BE43)</f>
        <v>5418.7641000000003</v>
      </c>
      <c r="BH43" s="111">
        <v>1.4885999999999999</v>
      </c>
      <c r="BI43" s="277">
        <v>0</v>
      </c>
      <c r="BL43" s="58">
        <v>44678</v>
      </c>
      <c r="BM43" s="21" t="s">
        <v>334</v>
      </c>
      <c r="BN43" s="140">
        <f>[1]!i_dq_close(BN$2,BL43)</f>
        <v>3895.5360999999998</v>
      </c>
      <c r="BO43" s="111">
        <v>1</v>
      </c>
      <c r="BP43" s="277">
        <v>0</v>
      </c>
      <c r="BS43" s="49">
        <v>44617</v>
      </c>
      <c r="BT43" s="28" t="s">
        <v>344</v>
      </c>
      <c r="BU43" s="140">
        <f>[1]!i_dq_close(BU$2,BS43)</f>
        <v>6819.4310999999998</v>
      </c>
      <c r="BV43">
        <v>1.2150000000000001</v>
      </c>
      <c r="BW43" s="277">
        <v>0</v>
      </c>
      <c r="BZ43" s="59">
        <v>44316</v>
      </c>
      <c r="CA43" s="141" t="s">
        <v>334</v>
      </c>
      <c r="CB43" s="140">
        <f>[1]!i_dq_close(CB$2,BZ43)</f>
        <v>6485.7075000000004</v>
      </c>
      <c r="CC43" s="44">
        <v>1.7809999999999999</v>
      </c>
      <c r="CD43" s="277">
        <v>0</v>
      </c>
      <c r="CG43" s="49">
        <v>44890</v>
      </c>
      <c r="CH43" s="28" t="s">
        <v>1630</v>
      </c>
      <c r="CI43" s="140">
        <f>[1]!i_dq_close(CI$2,CG43)</f>
        <v>6087.8590999999997</v>
      </c>
      <c r="CJ43">
        <v>0.98740000000000006</v>
      </c>
      <c r="CK43" s="277">
        <v>0</v>
      </c>
      <c r="CL43">
        <v>1012760.79</v>
      </c>
      <c r="CN43" s="49">
        <v>44904</v>
      </c>
      <c r="CO43" s="28" t="s">
        <v>1624</v>
      </c>
      <c r="CP43" s="140">
        <f>[1]!i_dq_close(CP$2,CN43)</f>
        <v>6192.3009000000002</v>
      </c>
      <c r="CQ43">
        <v>1.5103</v>
      </c>
      <c r="CR43" s="277">
        <v>0</v>
      </c>
      <c r="CS43">
        <v>662120.11</v>
      </c>
      <c r="CU43" s="49">
        <v>44907</v>
      </c>
      <c r="CV43" s="28" t="s">
        <v>1624</v>
      </c>
      <c r="CW43" s="140">
        <f>[1]!i_dq_close(CW$2,CU43)</f>
        <v>3953.4432999999999</v>
      </c>
      <c r="CX43">
        <v>0.95830000000000004</v>
      </c>
      <c r="CY43" s="277">
        <v>0</v>
      </c>
      <c r="CZ43">
        <v>1043514.56</v>
      </c>
      <c r="DB43" s="49">
        <v>44923</v>
      </c>
      <c r="DC43" s="28" t="s">
        <v>1624</v>
      </c>
      <c r="DD43" s="140">
        <f>[1]!i_dq_close(DD$2,DB43)</f>
        <v>5862.0967000000001</v>
      </c>
      <c r="DE43">
        <v>1.1599999999999999</v>
      </c>
      <c r="DF43" s="277">
        <v>0</v>
      </c>
      <c r="DG43">
        <v>1724137.93</v>
      </c>
      <c r="DI43" s="49">
        <v>44939</v>
      </c>
      <c r="DJ43" s="28" t="s">
        <v>1625</v>
      </c>
      <c r="DK43" s="140">
        <f>[1]!i_dq_close(DK$2,DI43)</f>
        <v>6057.6902</v>
      </c>
      <c r="DL43">
        <v>0.9577</v>
      </c>
      <c r="DM43" s="277">
        <v>0</v>
      </c>
      <c r="DN43">
        <v>1044168.32</v>
      </c>
      <c r="DP43" s="49"/>
      <c r="DQ43" s="28"/>
      <c r="DR43" s="140"/>
      <c r="DT43" s="277"/>
    </row>
    <row r="44" spans="1:125">
      <c r="A44" s="121">
        <v>44692</v>
      </c>
      <c r="B44" s="74" t="s">
        <v>345</v>
      </c>
      <c r="C44" s="146">
        <f>[1]!i_dq_close(C$2,A44)</f>
        <v>5737.8172999999997</v>
      </c>
      <c r="D44" s="277">
        <v>1.1212</v>
      </c>
      <c r="E44" s="277">
        <f>D44/D$43-C44/C$43</f>
        <v>-6.8698255531143282E-3</v>
      </c>
      <c r="H44" s="66">
        <v>44777</v>
      </c>
      <c r="I44" s="21" t="s">
        <v>1623</v>
      </c>
      <c r="J44" s="140">
        <f>[1]!i_dq_close(J$2,H44)</f>
        <v>6158.7345999999998</v>
      </c>
      <c r="K44" s="111">
        <v>1.0181</v>
      </c>
      <c r="L44" s="277">
        <f>K44/K$43-J44/J$43</f>
        <v>4.700311153430059E-3</v>
      </c>
      <c r="M44" s="37">
        <v>4961794.18</v>
      </c>
      <c r="O44" s="66">
        <v>44881</v>
      </c>
      <c r="P44" s="21" t="s">
        <v>1630</v>
      </c>
      <c r="Q44" s="146">
        <f>[1]!i_dq_close(Q$2,O44)</f>
        <v>6702.0410000000002</v>
      </c>
      <c r="R44" s="111">
        <v>1.6539999999999999</v>
      </c>
      <c r="S44" s="277">
        <f>R44/R$43-Q44/Q$43</f>
        <v>7.4745064900063607E-3</v>
      </c>
      <c r="T44" s="37">
        <v>1209189.8400000001</v>
      </c>
      <c r="V44" s="66">
        <v>44874</v>
      </c>
      <c r="W44" s="21" t="s">
        <v>1630</v>
      </c>
      <c r="X44" s="140">
        <f>[1]!i_dq_close(X$2,V44)</f>
        <v>6120.8285999999998</v>
      </c>
      <c r="Y44" s="111">
        <v>0.99260000000000004</v>
      </c>
      <c r="Z44" s="277">
        <f>Y44/Y$43-X44/X$43</f>
        <v>2.1889857750322372E-3</v>
      </c>
      <c r="AA44" s="37">
        <v>1765069.28</v>
      </c>
      <c r="AC44" s="66">
        <v>44775</v>
      </c>
      <c r="AD44" s="21" t="s">
        <v>1623</v>
      </c>
      <c r="AE44" s="140">
        <f>[1]!i_dq_close(AE$2,AC44)</f>
        <v>6169.9961000000003</v>
      </c>
      <c r="AF44" s="111">
        <v>0.98860000000000003</v>
      </c>
      <c r="AG44" s="277">
        <f>AF44/AF$43-AE44/AE$43</f>
        <v>2.1037728046371384E-3</v>
      </c>
      <c r="AH44" s="37">
        <v>4927079.2300000004</v>
      </c>
      <c r="AJ44" s="66">
        <v>44718</v>
      </c>
      <c r="AK44" s="21" t="s">
        <v>570</v>
      </c>
      <c r="AL44" s="140">
        <f>[1]!i_dq_close(AL$2,AJ44)</f>
        <v>6604.9759000000004</v>
      </c>
      <c r="AM44" s="112">
        <v>0.85940000000000005</v>
      </c>
      <c r="AN44" s="277">
        <f>AM44/AM$43-AL44/AL$43</f>
        <v>-2.5150359297499092E-2</v>
      </c>
      <c r="AO44" s="37">
        <v>4204772.42</v>
      </c>
      <c r="AQ44" s="66">
        <v>44718</v>
      </c>
      <c r="AR44" s="21" t="s">
        <v>570</v>
      </c>
      <c r="AS44" s="140">
        <f>[1]!i_dq_close(AS$2,AQ44)</f>
        <v>6187.4440999999997</v>
      </c>
      <c r="AT44" s="111">
        <v>0.95520000000000005</v>
      </c>
      <c r="AU44" s="277">
        <f>AT44/AT$43-AS44/AS$43</f>
        <v>5.0929068891405471E-3</v>
      </c>
      <c r="AV44" s="37">
        <v>2142015.64</v>
      </c>
      <c r="AX44" s="66">
        <v>44704</v>
      </c>
      <c r="AY44" s="21" t="s">
        <v>535</v>
      </c>
      <c r="AZ44" s="140">
        <f>[1]!i_dq_close(AZ$2,AX44)</f>
        <v>5965.7277000000004</v>
      </c>
      <c r="BA44" s="111">
        <v>2.3530000000000002</v>
      </c>
      <c r="BB44" s="277">
        <f>BA44/BA$43-AZ44/AZ$43</f>
        <v>6.3667414431776148E-3</v>
      </c>
      <c r="BC44" s="37">
        <v>2151462.9900000002</v>
      </c>
      <c r="BE44" s="58">
        <v>44680</v>
      </c>
      <c r="BF44" s="21" t="s">
        <v>334</v>
      </c>
      <c r="BG44" s="140">
        <f>[1]!i_dq_close(BG$2,BE44)</f>
        <v>5627.9021000000002</v>
      </c>
      <c r="BH44" s="111">
        <v>1.5523</v>
      </c>
      <c r="BI44" s="277">
        <f>BH44/BH$43-BG44/BG$43</f>
        <v>4.1967374385769585E-3</v>
      </c>
      <c r="BJ44" s="32">
        <v>3358860.67</v>
      </c>
      <c r="BL44" s="58">
        <v>44679</v>
      </c>
      <c r="BM44" s="21" t="s">
        <v>334</v>
      </c>
      <c r="BN44" s="140">
        <f>[1]!i_dq_close(BN$2,BL44)</f>
        <v>3921.1073000000001</v>
      </c>
      <c r="BO44" s="111">
        <v>1.0007999999999999</v>
      </c>
      <c r="BP44" s="277">
        <f>BO44/BO$43-BN44/BN$43</f>
        <v>-5.7642313005392687E-3</v>
      </c>
      <c r="BQ44" s="32">
        <v>2000000</v>
      </c>
      <c r="BS44" s="49">
        <v>44620</v>
      </c>
      <c r="BT44" s="28" t="s">
        <v>344</v>
      </c>
      <c r="BU44" s="140">
        <f>[1]!i_dq_close(BU$2,BS44)</f>
        <v>6853.3081000000002</v>
      </c>
      <c r="BV44">
        <v>1.224</v>
      </c>
      <c r="BW44" s="277">
        <f>BV44/BV$43-BU44/BU$43</f>
        <v>2.4396909654889054E-3</v>
      </c>
      <c r="BX44" s="68">
        <v>8230452.6699999999</v>
      </c>
      <c r="BZ44" s="59">
        <v>44322</v>
      </c>
      <c r="CA44" s="141" t="s">
        <v>345</v>
      </c>
      <c r="CB44" s="140">
        <f>[1]!i_dq_close(CB$2,BZ44)</f>
        <v>6489.3485000000001</v>
      </c>
      <c r="CC44" s="21">
        <v>1.81</v>
      </c>
      <c r="CD44" s="277">
        <f>CC44/CC$43-CB44/CB$43</f>
        <v>1.5721598833353223E-2</v>
      </c>
      <c r="CE44" s="33">
        <v>1122964.6299999999</v>
      </c>
      <c r="CG44" s="49">
        <v>44893</v>
      </c>
      <c r="CH44" s="28" t="s">
        <v>1630</v>
      </c>
      <c r="CI44" s="140">
        <f>[1]!i_dq_close(CI$2,CG44)</f>
        <v>6055.2843000000003</v>
      </c>
      <c r="CJ44">
        <v>0.98629999999999995</v>
      </c>
      <c r="CK44" s="277">
        <f>CJ44/CJ$43-CI44/CI$43</f>
        <v>4.2367440036122916E-3</v>
      </c>
      <c r="CL44" s="68"/>
      <c r="CN44" s="49">
        <v>44907</v>
      </c>
      <c r="CO44" s="28" t="s">
        <v>1624</v>
      </c>
      <c r="CP44" s="140">
        <f>[1]!i_dq_close(CP$2,CN44)</f>
        <v>6154.8091999999997</v>
      </c>
      <c r="CQ44">
        <v>1.5103</v>
      </c>
      <c r="CR44" s="277">
        <f t="shared" ref="CR44:CR82" si="0">CQ44/CQ$43-CP44/CP$43</f>
        <v>6.0545668896678784E-3</v>
      </c>
      <c r="CS44" s="68"/>
      <c r="CU44" s="49">
        <v>44908</v>
      </c>
      <c r="CV44" s="28" t="s">
        <v>1624</v>
      </c>
      <c r="CW44" s="140">
        <f>[1]!i_dq_close(CW$2,CU44)</f>
        <v>3945.6813000000002</v>
      </c>
      <c r="CX44">
        <v>0.95830000000000004</v>
      </c>
      <c r="CY44" s="277">
        <f t="shared" ref="CY44:CY81" si="1">CX44/CX$43-CW44/CW$43</f>
        <v>1.9633517951299639E-3</v>
      </c>
      <c r="CZ44" s="68"/>
      <c r="DB44" s="49">
        <v>44924</v>
      </c>
      <c r="DC44" s="28" t="s">
        <v>1624</v>
      </c>
      <c r="DD44" s="140">
        <f>[1]!i_dq_close(DD$2,DB44)</f>
        <v>5857.4021000000002</v>
      </c>
      <c r="DE44">
        <v>1.1584000000000001</v>
      </c>
      <c r="DF44" s="277">
        <f t="shared" ref="DF44:DF69" si="2">DE44/DE$43-DD44/DD$43</f>
        <v>-5.7847060432980602E-4</v>
      </c>
      <c r="DG44" s="68"/>
      <c r="DI44" s="49">
        <v>44942</v>
      </c>
      <c r="DJ44" s="28" t="s">
        <v>1625</v>
      </c>
      <c r="DK44" s="140">
        <f>[1]!i_dq_close(DK$2,DI44)</f>
        <v>6126.1772000000001</v>
      </c>
      <c r="DL44">
        <v>0.9577</v>
      </c>
      <c r="DM44" s="277">
        <f t="shared" ref="DM44:DM58" si="3">DL44/DL$43-DK44/DK$43</f>
        <v>-1.1305794409889103E-2</v>
      </c>
      <c r="DN44" s="68"/>
      <c r="DP44" s="49"/>
      <c r="DQ44" s="28"/>
      <c r="DR44" s="140"/>
      <c r="DT44" s="277"/>
      <c r="DU44" s="68"/>
    </row>
    <row r="45" spans="1:125">
      <c r="A45" s="121">
        <v>44693</v>
      </c>
      <c r="B45" s="74" t="s">
        <v>345</v>
      </c>
      <c r="C45" s="146">
        <f>[1]!i_dq_close(C$2,A45)</f>
        <v>5743.1007</v>
      </c>
      <c r="D45" s="277">
        <v>1.1278999999999999</v>
      </c>
      <c r="E45" s="277">
        <f t="shared" ref="E45:E108" si="4">D45/D$43-C45/C$43</f>
        <v>-1.8135380397183987E-3</v>
      </c>
      <c r="H45" s="66">
        <v>44778</v>
      </c>
      <c r="I45" s="21" t="s">
        <v>1623</v>
      </c>
      <c r="J45" s="140">
        <f>[1]!i_dq_close(J$2,H45)</f>
        <v>6270.5113000000001</v>
      </c>
      <c r="K45" s="111">
        <v>1.0308999999999999</v>
      </c>
      <c r="L45" s="277">
        <f t="shared" ref="L45:L108" si="5">K45/K$43-J45/J$43</f>
        <v>-8.4879523405922974E-4</v>
      </c>
      <c r="O45" s="66">
        <v>44882</v>
      </c>
      <c r="P45" s="21" t="s">
        <v>1630</v>
      </c>
      <c r="Q45" s="146">
        <f>[1]!i_dq_close(Q$2,O45)</f>
        <v>6714.5034999999998</v>
      </c>
      <c r="R45" s="111">
        <v>1.6559999999999999</v>
      </c>
      <c r="S45" s="277">
        <f t="shared" ref="S45:S100" si="6">R45/R$43-Q45/Q$43</f>
        <v>6.8380870679819461E-3</v>
      </c>
      <c r="V45" s="66">
        <v>44875</v>
      </c>
      <c r="W45" s="21" t="s">
        <v>1630</v>
      </c>
      <c r="X45" s="140">
        <f>[1]!i_dq_close(X$2,V45)</f>
        <v>6089.6950999999999</v>
      </c>
      <c r="Y45" s="111">
        <v>0.99260000000000004</v>
      </c>
      <c r="Z45" s="277">
        <f t="shared" ref="Z45:Z105" si="7">Y45/Y$43-X45/X$43</f>
        <v>7.2643360652483446E-3</v>
      </c>
      <c r="AC45" s="66">
        <v>44776</v>
      </c>
      <c r="AD45" s="21" t="s">
        <v>1623</v>
      </c>
      <c r="AE45" s="140">
        <f>[1]!i_dq_close(AE$2,AC45)</f>
        <v>6124.3145999999997</v>
      </c>
      <c r="AF45" s="111">
        <v>0.97860000000000003</v>
      </c>
      <c r="AG45" s="277">
        <f t="shared" ref="AG45:AG108" si="8">AF45/AF$43-AE45/AE$43</f>
        <v>-5.5329903857948004E-4</v>
      </c>
      <c r="AJ45" s="66">
        <v>44719</v>
      </c>
      <c r="AK45" s="21" t="s">
        <v>570</v>
      </c>
      <c r="AL45" s="140">
        <f>[1]!i_dq_close(AL$2,AJ45)</f>
        <v>6597.8348999999998</v>
      </c>
      <c r="AM45" s="111">
        <v>0.87080000000000002</v>
      </c>
      <c r="AN45" s="277">
        <f t="shared" ref="AN45:AN108" si="9">AM45/AM$43-AL45/AL$43</f>
        <v>-1.0776944630282781E-2</v>
      </c>
      <c r="AQ45" s="66">
        <v>44719</v>
      </c>
      <c r="AR45" s="21" t="s">
        <v>570</v>
      </c>
      <c r="AS45" s="140">
        <f>[1]!i_dq_close(AS$2,AQ45)</f>
        <v>6186.5672000000004</v>
      </c>
      <c r="AT45" s="111">
        <v>0.95579999999999998</v>
      </c>
      <c r="AU45" s="277">
        <f t="shared" ref="AU45:AU108" si="10">AT45/AT$43-AS45/AS$43</f>
        <v>5.8797756899833242E-3</v>
      </c>
      <c r="AX45" s="66">
        <v>44705</v>
      </c>
      <c r="AY45" s="21" t="s">
        <v>535</v>
      </c>
      <c r="AZ45" s="140">
        <f>[1]!i_dq_close(AZ$2,AX45)</f>
        <v>5745.6751000000004</v>
      </c>
      <c r="BA45" s="111">
        <v>2.2610000000000001</v>
      </c>
      <c r="BB45" s="277">
        <f t="shared" ref="BB45:BB108" si="11">BA45/BA$43-AZ45/AZ$43</f>
        <v>3.8913896615976329E-3</v>
      </c>
      <c r="BE45" s="58">
        <v>44686</v>
      </c>
      <c r="BF45" s="21" t="s">
        <v>345</v>
      </c>
      <c r="BG45" s="140">
        <f>[1]!i_dq_close(BG$2,BE45)</f>
        <v>5686.7022999999999</v>
      </c>
      <c r="BH45" s="111">
        <v>1.5764</v>
      </c>
      <c r="BI45" s="277">
        <f t="shared" ref="BI45:BI108" si="12">BH45/BH$43-BG45/BG$43</f>
        <v>9.5352261436247865E-3</v>
      </c>
      <c r="BL45" s="58">
        <v>44680</v>
      </c>
      <c r="BM45" s="21" t="s">
        <v>334</v>
      </c>
      <c r="BN45" s="140">
        <f>[1]!i_dq_close(BN$2,BL45)</f>
        <v>4016.241</v>
      </c>
      <c r="BO45" s="111">
        <v>1.0350999999999999</v>
      </c>
      <c r="BP45" s="277">
        <f t="shared" ref="BP45:BP108" si="13">BO45/BO$43-BN45/BN$43</f>
        <v>4.1145600242287195E-3</v>
      </c>
      <c r="BS45" s="49">
        <v>44621</v>
      </c>
      <c r="BT45" s="28" t="s">
        <v>337</v>
      </c>
      <c r="BU45" s="140">
        <f>[1]!i_dq_close(BU$2,BS45)</f>
        <v>6874.0447000000004</v>
      </c>
      <c r="BV45">
        <v>1.2270000000000001</v>
      </c>
      <c r="BW45" s="277">
        <f t="shared" ref="BW45:BW108" si="14">BV45/BV$43-BU45/BU$43</f>
        <v>1.8680159296464716E-3</v>
      </c>
      <c r="BZ45" s="59">
        <v>44323</v>
      </c>
      <c r="CA45" s="20" t="s">
        <v>345</v>
      </c>
      <c r="CB45" s="140">
        <f>[1]!i_dq_close(CB$2,BZ45)</f>
        <v>6444.4429</v>
      </c>
      <c r="CC45" s="21">
        <v>1.7949999999999999</v>
      </c>
      <c r="CD45" s="277">
        <f t="shared" ref="CD45:CD108" si="15">CC45/CC$43-CB45/CB$43</f>
        <v>1.422314230289734E-2</v>
      </c>
      <c r="CE45" s="33">
        <v>1122964.6299999999</v>
      </c>
      <c r="CG45" s="49">
        <v>44894</v>
      </c>
      <c r="CH45" s="28" t="s">
        <v>1630</v>
      </c>
      <c r="CI45" s="140">
        <f>[1]!i_dq_close(CI$2,CG45)</f>
        <v>6163.8213999999998</v>
      </c>
      <c r="CJ45">
        <v>1.0074000000000001</v>
      </c>
      <c r="CK45" s="277">
        <f t="shared" ref="CK45:CK92" si="16">CJ45/CJ$43-CI45/CI$43</f>
        <v>7.777545201658409E-3</v>
      </c>
      <c r="CN45" s="49">
        <v>44908</v>
      </c>
      <c r="CO45" s="28" t="s">
        <v>1624</v>
      </c>
      <c r="CP45" s="140">
        <f>[1]!i_dq_close(CP$2,CN45)</f>
        <v>6121.6615000000002</v>
      </c>
      <c r="CQ45">
        <v>1.4955000000000001</v>
      </c>
      <c r="CR45" s="277">
        <f t="shared" si="0"/>
        <v>1.6082398747980786E-3</v>
      </c>
      <c r="CU45" s="49">
        <v>44909</v>
      </c>
      <c r="CV45" s="28" t="s">
        <v>1624</v>
      </c>
      <c r="CW45" s="140">
        <f>[1]!i_dq_close(CW$2,CU45)</f>
        <v>3954.8856999999998</v>
      </c>
      <c r="CX45">
        <v>0.95140000000000002</v>
      </c>
      <c r="CY45" s="277">
        <f t="shared" si="1"/>
        <v>-7.5650969558996861E-3</v>
      </c>
      <c r="DB45" s="49">
        <v>44925</v>
      </c>
      <c r="DC45" s="28" t="s">
        <v>1624</v>
      </c>
      <c r="DD45" s="140">
        <f>[1]!i_dq_close(DD$2,DB45)</f>
        <v>5864.4669000000004</v>
      </c>
      <c r="DE45">
        <v>1.1624000000000001</v>
      </c>
      <c r="DF45" s="277">
        <f t="shared" si="2"/>
        <v>1.6646391948864636E-3</v>
      </c>
      <c r="DG45">
        <f>DG43-721.43</f>
        <v>1723416.5</v>
      </c>
      <c r="DI45" s="49">
        <v>44943</v>
      </c>
      <c r="DJ45" s="28" t="s">
        <v>1625</v>
      </c>
      <c r="DK45" s="140">
        <f>[1]!i_dq_close(DK$2,DI45)</f>
        <v>6132.6391000000003</v>
      </c>
      <c r="DL45">
        <v>0.96450000000000002</v>
      </c>
      <c r="DM45" s="277">
        <f t="shared" si="3"/>
        <v>-5.2721765547032451E-3</v>
      </c>
      <c r="DP45" s="49"/>
      <c r="DQ45" s="28"/>
      <c r="DR45" s="140"/>
      <c r="DT45" s="277"/>
    </row>
    <row r="46" spans="1:125">
      <c r="A46" s="121">
        <v>44694</v>
      </c>
      <c r="B46" s="74" t="s">
        <v>345</v>
      </c>
      <c r="C46" s="146">
        <f>[1]!i_dq_close(C$2,A46)</f>
        <v>5796.8014000000003</v>
      </c>
      <c r="D46" s="277">
        <v>1.1347</v>
      </c>
      <c r="E46" s="277">
        <f t="shared" si="4"/>
        <v>-5.1769866943711662E-3</v>
      </c>
      <c r="H46" s="66">
        <v>44781</v>
      </c>
      <c r="I46" s="21" t="s">
        <v>1623</v>
      </c>
      <c r="J46" s="140">
        <f>[1]!i_dq_close(J$2,H46)</f>
        <v>6323.0745999999999</v>
      </c>
      <c r="K46" s="111">
        <v>1.0463</v>
      </c>
      <c r="L46" s="277">
        <f t="shared" si="5"/>
        <v>5.8508071654517213E-3</v>
      </c>
      <c r="O46" s="66">
        <v>44883</v>
      </c>
      <c r="P46" s="21" t="s">
        <v>1630</v>
      </c>
      <c r="Q46" s="146">
        <f>[1]!i_dq_close(Q$2,O46)</f>
        <v>6658.4004999999997</v>
      </c>
      <c r="R46" s="111">
        <v>1.6559999999999999</v>
      </c>
      <c r="S46" s="277">
        <f t="shared" si="6"/>
        <v>1.514654978290586E-2</v>
      </c>
      <c r="V46" s="66">
        <v>44876</v>
      </c>
      <c r="W46" s="21" t="s">
        <v>1630</v>
      </c>
      <c r="X46" s="140">
        <f>[1]!i_dq_close(X$2,V46)</f>
        <v>6138.6211000000003</v>
      </c>
      <c r="Y46" s="111">
        <v>0.98870000000000002</v>
      </c>
      <c r="Z46" s="277">
        <f t="shared" si="7"/>
        <v>-4.64060394063881E-3</v>
      </c>
      <c r="AC46" s="66">
        <v>44777</v>
      </c>
      <c r="AD46" s="21" t="s">
        <v>1623</v>
      </c>
      <c r="AE46" s="140">
        <f>[1]!i_dq_close(AE$2,AC46)</f>
        <v>6158.7345999999998</v>
      </c>
      <c r="AF46" s="111">
        <v>0.97919999999999996</v>
      </c>
      <c r="AG46" s="277">
        <f t="shared" si="8"/>
        <v>-5.384895129024736E-3</v>
      </c>
      <c r="AJ46" s="66">
        <v>44720</v>
      </c>
      <c r="AK46" s="21" t="s">
        <v>570</v>
      </c>
      <c r="AL46" s="140">
        <f>[1]!i_dq_close(AL$2,AJ46)</f>
        <v>6608.8922000000002</v>
      </c>
      <c r="AM46" s="111">
        <v>0.86680000000000001</v>
      </c>
      <c r="AN46" s="277">
        <f t="shared" si="9"/>
        <v>-1.7147544907585077E-2</v>
      </c>
      <c r="AQ46" s="66">
        <v>44720</v>
      </c>
      <c r="AR46" s="21" t="s">
        <v>570</v>
      </c>
      <c r="AS46" s="140">
        <f>[1]!i_dq_close(AS$2,AQ46)</f>
        <v>6217.8275999999996</v>
      </c>
      <c r="AT46" s="111">
        <v>0.96030000000000004</v>
      </c>
      <c r="AU46" s="277">
        <f t="shared" si="10"/>
        <v>5.5564738570950123E-3</v>
      </c>
      <c r="AX46" s="66">
        <v>44706</v>
      </c>
      <c r="AY46" s="21" t="s">
        <v>535</v>
      </c>
      <c r="AZ46" s="140">
        <f>[1]!i_dq_close(AZ$2,AX46)</f>
        <v>5844.2546000000002</v>
      </c>
      <c r="BA46" s="111">
        <v>2.3039999999999998</v>
      </c>
      <c r="BB46" s="277">
        <f t="shared" si="11"/>
        <v>5.7686747774864378E-3</v>
      </c>
      <c r="BE46" s="58">
        <v>44687</v>
      </c>
      <c r="BF46" s="21" t="s">
        <v>345</v>
      </c>
      <c r="BG46" s="140">
        <f>[1]!i_dq_close(BG$2,BE46)</f>
        <v>5563.7692999999999</v>
      </c>
      <c r="BH46" s="111">
        <v>1.5513999999999999</v>
      </c>
      <c r="BI46" s="277">
        <f t="shared" si="12"/>
        <v>1.5427461201743098E-2</v>
      </c>
      <c r="BL46" s="58">
        <v>44686</v>
      </c>
      <c r="BM46" s="21" t="s">
        <v>345</v>
      </c>
      <c r="BN46" s="140">
        <f>[1]!i_dq_close(BN$2,BL46)</f>
        <v>4010.2102</v>
      </c>
      <c r="BO46" s="111">
        <v>1.0409999999999999</v>
      </c>
      <c r="BP46" s="277">
        <f t="shared" si="13"/>
        <v>1.1562690973393686E-2</v>
      </c>
      <c r="BS46" s="49">
        <v>44622</v>
      </c>
      <c r="BT46" s="28" t="s">
        <v>337</v>
      </c>
      <c r="BU46" s="140">
        <f>[1]!i_dq_close(BU$2,BS46)</f>
        <v>6875.2403999999997</v>
      </c>
      <c r="BV46">
        <v>1.2290000000000001</v>
      </c>
      <c r="BW46" s="277">
        <f t="shared" si="14"/>
        <v>3.3387692579782691E-3</v>
      </c>
      <c r="BZ46" s="59">
        <v>44326</v>
      </c>
      <c r="CA46" s="20" t="s">
        <v>345</v>
      </c>
      <c r="CB46" s="140">
        <f>[1]!i_dq_close(CB$2,BZ46)</f>
        <v>6475.9938000000002</v>
      </c>
      <c r="CC46" s="21">
        <v>1.7989999999999999</v>
      </c>
      <c r="CD46" s="277">
        <f t="shared" si="15"/>
        <v>1.1604390254972397E-2</v>
      </c>
      <c r="CE46" s="33">
        <v>1122964.6299999999</v>
      </c>
      <c r="CG46" s="49">
        <v>44895</v>
      </c>
      <c r="CH46" s="28" t="s">
        <v>1630</v>
      </c>
      <c r="CI46" s="140">
        <f>[1]!i_dq_close(CI$2,CG46)</f>
        <v>6156.1464999999998</v>
      </c>
      <c r="CJ46">
        <v>1.0093000000000001</v>
      </c>
      <c r="CK46" s="277">
        <f t="shared" si="16"/>
        <v>1.0962480187506118E-2</v>
      </c>
      <c r="CN46" s="49">
        <v>44909</v>
      </c>
      <c r="CO46" s="28" t="s">
        <v>1624</v>
      </c>
      <c r="CP46" s="140">
        <f>[1]!i_dq_close(CP$2,CN46)</f>
        <v>6096.3855999999996</v>
      </c>
      <c r="CQ46">
        <v>1.4876</v>
      </c>
      <c r="CR46" s="277">
        <f t="shared" si="0"/>
        <v>4.5931785453678931E-4</v>
      </c>
      <c r="CU46" s="49">
        <v>44910</v>
      </c>
      <c r="CV46" s="28" t="s">
        <v>1624</v>
      </c>
      <c r="CW46" s="140">
        <f>[1]!i_dq_close(CW$2,CU46)</f>
        <v>3951.9884999999999</v>
      </c>
      <c r="CX46">
        <v>0.95340000000000003</v>
      </c>
      <c r="CY46" s="277">
        <f t="shared" si="1"/>
        <v>-4.7452383106852958E-3</v>
      </c>
      <c r="DB46" s="49">
        <v>44929</v>
      </c>
      <c r="DC46" s="28" t="s">
        <v>1626</v>
      </c>
      <c r="DD46" s="140">
        <f>[1]!i_dq_close(DD$2,DB46)</f>
        <v>5955.8968999999997</v>
      </c>
      <c r="DE46">
        <v>1.1624000000000001</v>
      </c>
      <c r="DF46" s="277">
        <f t="shared" si="2"/>
        <v>-1.3932169366800862E-2</v>
      </c>
      <c r="DI46" s="49">
        <v>44944</v>
      </c>
      <c r="DJ46" s="28" t="s">
        <v>1625</v>
      </c>
      <c r="DK46" s="140">
        <f>[1]!i_dq_close(DK$2,DI46)</f>
        <v>6151.4557000000004</v>
      </c>
      <c r="DL46">
        <v>0.96750000000000003</v>
      </c>
      <c r="DM46" s="277">
        <f t="shared" si="3"/>
        <v>-5.2459050566278087E-3</v>
      </c>
      <c r="DP46" s="49"/>
      <c r="DQ46" s="28"/>
      <c r="DR46" s="140"/>
      <c r="DT46" s="277"/>
    </row>
    <row r="47" spans="1:125">
      <c r="A47" s="121">
        <v>44697</v>
      </c>
      <c r="B47" s="74" t="s">
        <v>345</v>
      </c>
      <c r="C47" s="146">
        <f>[1]!i_dq_close(C$2,A47)</f>
        <v>5791.0808999999999</v>
      </c>
      <c r="D47" s="277">
        <v>1.1298999999999999</v>
      </c>
      <c r="E47" s="277">
        <f t="shared" si="4"/>
        <v>-8.4592701550834093E-3</v>
      </c>
      <c r="H47" s="66">
        <v>44782</v>
      </c>
      <c r="I47" s="21" t="s">
        <v>1623</v>
      </c>
      <c r="J47" s="140">
        <f>[1]!i_dq_close(J$2,H47)</f>
        <v>6341.4805999999999</v>
      </c>
      <c r="K47" s="111">
        <v>1.0498000000000001</v>
      </c>
      <c r="L47" s="277">
        <f t="shared" si="5"/>
        <v>6.3186655601885633E-3</v>
      </c>
      <c r="O47" s="66">
        <v>44886</v>
      </c>
      <c r="P47" s="21" t="s">
        <v>1630</v>
      </c>
      <c r="Q47" s="146">
        <f>[1]!i_dq_close(Q$2,O47)</f>
        <v>6689.3253999999997</v>
      </c>
      <c r="R47" s="111">
        <v>1.671</v>
      </c>
      <c r="S47" s="277">
        <f t="shared" si="6"/>
        <v>1.9635711762105879E-2</v>
      </c>
      <c r="V47" s="66">
        <v>44879</v>
      </c>
      <c r="W47" s="21" t="s">
        <v>1630</v>
      </c>
      <c r="X47" s="140">
        <f>[1]!i_dq_close(X$2,V47)</f>
        <v>6129.5128999999997</v>
      </c>
      <c r="Y47" s="111">
        <v>0.98870000000000002</v>
      </c>
      <c r="Z47" s="277">
        <f t="shared" si="7"/>
        <v>-3.1557947957193688E-3</v>
      </c>
      <c r="AC47" s="66">
        <v>44778</v>
      </c>
      <c r="AD47" s="21" t="s">
        <v>1623</v>
      </c>
      <c r="AE47" s="140">
        <f>[1]!i_dq_close(AE$2,AC47)</f>
        <v>6270.5113000000001</v>
      </c>
      <c r="AF47" s="111">
        <v>0.99670000000000003</v>
      </c>
      <c r="AG47" s="277">
        <f t="shared" si="8"/>
        <v>-5.7504544258180079E-3</v>
      </c>
      <c r="AJ47" s="66">
        <v>44721</v>
      </c>
      <c r="AK47" s="21" t="s">
        <v>570</v>
      </c>
      <c r="AL47" s="140">
        <f>[1]!i_dq_close(AL$2,AJ47)</f>
        <v>6490.3752999999997</v>
      </c>
      <c r="AM47" s="111">
        <v>0.84819999999999995</v>
      </c>
      <c r="AN47" s="277">
        <f t="shared" si="9"/>
        <v>-2.0395686261463486E-2</v>
      </c>
      <c r="AQ47" s="66">
        <v>44721</v>
      </c>
      <c r="AR47" s="21" t="s">
        <v>570</v>
      </c>
      <c r="AS47" s="140">
        <f>[1]!i_dq_close(AS$2,AQ47)</f>
        <v>6130.6862000000001</v>
      </c>
      <c r="AT47" s="111">
        <v>0.9476</v>
      </c>
      <c r="AU47" s="277">
        <f t="shared" si="10"/>
        <v>6.2908320508154869E-3</v>
      </c>
      <c r="AX47" s="66">
        <v>44707</v>
      </c>
      <c r="AY47" s="21" t="s">
        <v>535</v>
      </c>
      <c r="AZ47" s="140">
        <f>[1]!i_dq_close(AZ$2,AX47)</f>
        <v>5911.5607</v>
      </c>
      <c r="BA47" s="111">
        <v>2.3220000000000001</v>
      </c>
      <c r="BB47" s="277">
        <f t="shared" si="11"/>
        <v>2.1628606842887255E-3</v>
      </c>
      <c r="BE47" s="58">
        <v>44690</v>
      </c>
      <c r="BF47" s="21" t="s">
        <v>345</v>
      </c>
      <c r="BG47" s="140">
        <f>[1]!i_dq_close(BG$2,BE47)</f>
        <v>5608.5162</v>
      </c>
      <c r="BH47" s="111">
        <v>1.5603</v>
      </c>
      <c r="BI47" s="277">
        <f t="shared" si="12"/>
        <v>1.3148464608884636E-2</v>
      </c>
      <c r="BL47" s="58">
        <v>44687</v>
      </c>
      <c r="BM47" s="21" t="s">
        <v>345</v>
      </c>
      <c r="BN47" s="140">
        <f>[1]!i_dq_close(BN$2,BL47)</f>
        <v>3908.8150000000001</v>
      </c>
      <c r="BO47" s="111">
        <v>1.0194000000000001</v>
      </c>
      <c r="BP47" s="277">
        <f t="shared" si="13"/>
        <v>1.599125222841602E-2</v>
      </c>
      <c r="BS47" s="49">
        <v>44623</v>
      </c>
      <c r="BT47" s="28" t="s">
        <v>337</v>
      </c>
      <c r="BU47" s="140">
        <f>[1]!i_dq_close(BU$2,BS47)</f>
        <v>6859.5522000000001</v>
      </c>
      <c r="BV47">
        <v>1.23</v>
      </c>
      <c r="BW47" s="277">
        <f t="shared" si="14"/>
        <v>6.4623290068002159E-3</v>
      </c>
      <c r="BZ47" s="59">
        <v>44327</v>
      </c>
      <c r="CA47" s="20" t="s">
        <v>345</v>
      </c>
      <c r="CB47" s="140">
        <f>[1]!i_dq_close(CB$2,BZ47)</f>
        <v>6456.0375999999997</v>
      </c>
      <c r="CC47" s="21">
        <v>1.7929999999999999</v>
      </c>
      <c r="CD47" s="277">
        <f t="shared" si="15"/>
        <v>1.1312446730969761E-2</v>
      </c>
      <c r="CE47" s="33">
        <v>1122964.6299999999</v>
      </c>
      <c r="CG47" s="49">
        <v>44896</v>
      </c>
      <c r="CH47" s="28" t="s">
        <v>336</v>
      </c>
      <c r="CI47" s="140">
        <f>[1]!i_dq_close(CI$2,CG47)</f>
        <v>6186.1021000000001</v>
      </c>
      <c r="CJ47">
        <v>1.0159</v>
      </c>
      <c r="CK47" s="277">
        <f t="shared" si="16"/>
        <v>1.2726153853905409E-2</v>
      </c>
      <c r="CN47" s="49">
        <v>44910</v>
      </c>
      <c r="CO47" s="28" t="s">
        <v>1624</v>
      </c>
      <c r="CP47" s="140">
        <f>[1]!i_dq_close(CP$2,CN47)</f>
        <v>6101.8787000000002</v>
      </c>
      <c r="CQ47">
        <v>1.4893000000000001</v>
      </c>
      <c r="CR47" s="277">
        <f t="shared" si="0"/>
        <v>6.9783659404709653E-4</v>
      </c>
      <c r="CU47" s="49">
        <v>44911</v>
      </c>
      <c r="CV47" s="28" t="s">
        <v>1624</v>
      </c>
      <c r="CW47" s="140">
        <f>[1]!i_dq_close(CW$2,CU47)</f>
        <v>3954.2269999999999</v>
      </c>
      <c r="CX47">
        <v>0.95009999999999994</v>
      </c>
      <c r="CY47" s="277">
        <f t="shared" si="1"/>
        <v>-8.7550516275946011E-3</v>
      </c>
      <c r="DB47" s="49">
        <v>44930</v>
      </c>
      <c r="DC47" s="28" t="s">
        <v>1626</v>
      </c>
      <c r="DD47" s="140">
        <f>[1]!i_dq_close(DD$2,DB47)</f>
        <v>5952.4538000000002</v>
      </c>
      <c r="DE47">
        <v>1.1795</v>
      </c>
      <c r="DF47" s="277">
        <f t="shared" si="2"/>
        <v>1.3965595176304024E-3</v>
      </c>
      <c r="DI47" s="49">
        <v>44945</v>
      </c>
      <c r="DJ47" s="28" t="s">
        <v>1625</v>
      </c>
      <c r="DK47" s="140">
        <f>[1]!i_dq_close(DK$2,DI47)</f>
        <v>6204.3261000000002</v>
      </c>
      <c r="DL47">
        <v>0.97150000000000003</v>
      </c>
      <c r="DM47" s="277">
        <f t="shared" si="3"/>
        <v>-9.7970468771129138E-3</v>
      </c>
      <c r="DP47" s="49"/>
      <c r="DQ47" s="28"/>
      <c r="DR47" s="140"/>
      <c r="DT47" s="277"/>
    </row>
    <row r="48" spans="1:125">
      <c r="A48" s="121">
        <v>44698</v>
      </c>
      <c r="B48" s="74" t="s">
        <v>345</v>
      </c>
      <c r="C48" s="146">
        <f>[1]!i_dq_close(C$2,A48)</f>
        <v>5816.3379000000004</v>
      </c>
      <c r="D48" s="277">
        <v>1.1316999999999999</v>
      </c>
      <c r="E48" s="277">
        <f t="shared" si="4"/>
        <v>-1.1290181860574178E-2</v>
      </c>
      <c r="H48" s="66">
        <v>44783</v>
      </c>
      <c r="I48" s="21" t="s">
        <v>1623</v>
      </c>
      <c r="J48" s="140">
        <f>[1]!i_dq_close(J$2,H48)</f>
        <v>6322.0558000000001</v>
      </c>
      <c r="K48" s="111">
        <v>1.0553999999999999</v>
      </c>
      <c r="L48" s="277">
        <f t="shared" si="5"/>
        <v>1.5047625890898697E-2</v>
      </c>
      <c r="O48" s="66">
        <v>44887</v>
      </c>
      <c r="P48" s="21" t="s">
        <v>1630</v>
      </c>
      <c r="Q48" s="146">
        <f>[1]!i_dq_close(Q$2,O48)</f>
        <v>6583.2331999999997</v>
      </c>
      <c r="R48" s="111">
        <v>1.65</v>
      </c>
      <c r="S48" s="277">
        <f t="shared" si="6"/>
        <v>2.265073273531093E-2</v>
      </c>
      <c r="V48" s="66">
        <v>44880</v>
      </c>
      <c r="W48" s="21" t="s">
        <v>1630</v>
      </c>
      <c r="X48" s="140">
        <f>[1]!i_dq_close(X$2,V48)</f>
        <v>6236.3837999999996</v>
      </c>
      <c r="Y48" s="111">
        <v>0.98870000000000002</v>
      </c>
      <c r="Z48" s="277">
        <f t="shared" si="7"/>
        <v>-2.0577776048410268E-2</v>
      </c>
      <c r="AC48" s="66">
        <v>44781</v>
      </c>
      <c r="AD48" s="21" t="s">
        <v>1623</v>
      </c>
      <c r="AE48" s="140">
        <f>[1]!i_dq_close(AE$2,AC48)</f>
        <v>6323.0745999999999</v>
      </c>
      <c r="AF48" s="111">
        <v>1.0116000000000001</v>
      </c>
      <c r="AG48" s="277">
        <f t="shared" si="8"/>
        <v>6.5093254911297027E-4</v>
      </c>
      <c r="AJ48" s="49">
        <v>44722</v>
      </c>
      <c r="AK48" s="21" t="s">
        <v>570</v>
      </c>
      <c r="AL48" s="140">
        <f>[1]!i_dq_close(AL$2,AJ48)</f>
        <v>6627.7476999999999</v>
      </c>
      <c r="AM48">
        <v>0.85929999999999995</v>
      </c>
      <c r="AN48" s="277">
        <f t="shared" si="9"/>
        <v>-2.8801103217345525E-2</v>
      </c>
      <c r="AQ48" s="66">
        <v>44722</v>
      </c>
      <c r="AR48" s="21" t="s">
        <v>570</v>
      </c>
      <c r="AS48" s="140">
        <f>[1]!i_dq_close(AS$2,AQ48)</f>
        <v>6240.1031999999996</v>
      </c>
      <c r="AT48" s="111">
        <v>0.96909999999999996</v>
      </c>
      <c r="AU48" s="277">
        <f t="shared" si="10"/>
        <v>1.1316649301470472E-2</v>
      </c>
      <c r="AX48" s="66">
        <v>44708</v>
      </c>
      <c r="AY48" s="21" t="s">
        <v>535</v>
      </c>
      <c r="AZ48" s="140">
        <f>[1]!i_dq_close(AZ$2,AX48)</f>
        <v>5899.915</v>
      </c>
      <c r="BA48" s="111">
        <v>2.327</v>
      </c>
      <c r="BB48" s="277">
        <f t="shared" si="11"/>
        <v>6.2783549038304409E-3</v>
      </c>
      <c r="BE48" s="58">
        <v>44691</v>
      </c>
      <c r="BF48" s="21" t="s">
        <v>345</v>
      </c>
      <c r="BG48" s="140">
        <f>[1]!i_dq_close(BG$2,BE48)</f>
        <v>5690.0868</v>
      </c>
      <c r="BH48" s="111">
        <v>1.5854999999999999</v>
      </c>
      <c r="BI48" s="277">
        <f t="shared" si="12"/>
        <v>1.5023763654269162E-2</v>
      </c>
      <c r="BL48" s="58">
        <v>44690</v>
      </c>
      <c r="BM48" s="21" t="s">
        <v>345</v>
      </c>
      <c r="BN48" s="140">
        <f>[1]!i_dq_close(BN$2,BL48)</f>
        <v>3877.4364</v>
      </c>
      <c r="BO48" s="111">
        <v>1.0190999999999999</v>
      </c>
      <c r="BP48" s="277">
        <f t="shared" si="13"/>
        <v>2.3746266787259218E-2</v>
      </c>
      <c r="BS48" s="49">
        <v>44624</v>
      </c>
      <c r="BT48" s="28" t="s">
        <v>337</v>
      </c>
      <c r="BU48" s="140">
        <f>[1]!i_dq_close(BU$2,BS48)</f>
        <v>6803.8337000000001</v>
      </c>
      <c r="BV48">
        <v>1.2170000000000001</v>
      </c>
      <c r="BW48" s="277">
        <f t="shared" si="14"/>
        <v>3.9332901226398764E-3</v>
      </c>
      <c r="BZ48" s="59">
        <v>44328</v>
      </c>
      <c r="CA48" s="20" t="s">
        <v>345</v>
      </c>
      <c r="CB48" s="140">
        <f>[1]!i_dq_close(CB$2,BZ48)</f>
        <v>6512.0501000000004</v>
      </c>
      <c r="CC48" s="21">
        <v>1.823</v>
      </c>
      <c r="CD48" s="277">
        <f t="shared" si="15"/>
        <v>1.9520618548154234E-2</v>
      </c>
      <c r="CE48" s="33">
        <v>1122964.6299999999</v>
      </c>
      <c r="CG48" s="49">
        <v>44897</v>
      </c>
      <c r="CH48" s="28" t="s">
        <v>1624</v>
      </c>
      <c r="CI48" s="140">
        <f>[1]!i_dq_close(CI$2,CG48)</f>
        <v>6168.0127000000002</v>
      </c>
      <c r="CJ48">
        <v>1.0247999999999999</v>
      </c>
      <c r="CK48" s="277">
        <f t="shared" si="16"/>
        <v>2.4711114248693544E-2</v>
      </c>
      <c r="CN48" s="49">
        <v>44911</v>
      </c>
      <c r="CO48" s="28" t="s">
        <v>1624</v>
      </c>
      <c r="CP48" s="140">
        <f>[1]!i_dq_close(CP$2,CN48)</f>
        <v>6072.8626999999997</v>
      </c>
      <c r="CQ48">
        <v>1.4835</v>
      </c>
      <c r="CR48" s="277">
        <f t="shared" si="0"/>
        <v>1.5433587686832784E-3</v>
      </c>
      <c r="CU48" s="49">
        <v>44914</v>
      </c>
      <c r="CV48" s="28" t="s">
        <v>1624</v>
      </c>
      <c r="CW48" s="140">
        <f>[1]!i_dq_close(CW$2,CU48)</f>
        <v>3893.2206999999999</v>
      </c>
      <c r="CX48">
        <v>0.92920000000000003</v>
      </c>
      <c r="CY48" s="277">
        <f t="shared" si="1"/>
        <v>-1.5133324650820512E-2</v>
      </c>
      <c r="DB48" s="49">
        <v>44931</v>
      </c>
      <c r="DC48" s="28" t="s">
        <v>1626</v>
      </c>
      <c r="DD48" s="140">
        <f>[1]!i_dq_close(DD$2,DB48)</f>
        <v>6010.4641000000001</v>
      </c>
      <c r="DE48">
        <v>1.1907000000000001</v>
      </c>
      <c r="DF48" s="277">
        <f t="shared" si="2"/>
        <v>1.1559040444493185E-3</v>
      </c>
      <c r="DI48" s="49">
        <v>44946</v>
      </c>
      <c r="DJ48" s="28" t="s">
        <v>1625</v>
      </c>
      <c r="DK48" s="140">
        <f>[1]!i_dq_close(DK$2,DI48)</f>
        <v>6251.4336999999996</v>
      </c>
      <c r="DL48">
        <v>0.97819999999999996</v>
      </c>
      <c r="DM48" s="277">
        <f t="shared" si="3"/>
        <v>-1.0577614537699898E-2</v>
      </c>
      <c r="DP48" s="49"/>
      <c r="DQ48" s="28"/>
      <c r="DR48" s="140"/>
      <c r="DT48" s="277"/>
    </row>
    <row r="49" spans="1:124" s="7" customFormat="1">
      <c r="A49" s="121">
        <v>44699</v>
      </c>
      <c r="B49" s="74" t="s">
        <v>345</v>
      </c>
      <c r="C49" s="146">
        <f>[1]!i_dq_close(C$2,A49)</f>
        <v>5797.4895999999999</v>
      </c>
      <c r="D49" s="277">
        <v>1.1375999999999999</v>
      </c>
      <c r="E49" s="277">
        <f t="shared" si="4"/>
        <v>-2.7074917210545557E-3</v>
      </c>
      <c r="F49" s="53"/>
      <c r="H49" s="66">
        <v>44784</v>
      </c>
      <c r="I49" s="21" t="s">
        <v>1623</v>
      </c>
      <c r="J49" s="140">
        <f>[1]!i_dq_close(J$2,H49)</f>
        <v>6439.3585999999996</v>
      </c>
      <c r="K49" s="111">
        <v>1.0681</v>
      </c>
      <c r="L49" s="277">
        <f t="shared" si="5"/>
        <v>8.4969622399471145E-3</v>
      </c>
      <c r="M49"/>
      <c r="O49" s="66">
        <v>44888</v>
      </c>
      <c r="P49" s="21" t="s">
        <v>1630</v>
      </c>
      <c r="Q49" s="146">
        <f>[1]!i_dq_close(Q$2,O49)</f>
        <v>6567.9934000000003</v>
      </c>
      <c r="R49" s="111">
        <v>1.639</v>
      </c>
      <c r="S49" s="277">
        <f t="shared" si="6"/>
        <v>1.8257096609843537E-2</v>
      </c>
      <c r="T49"/>
      <c r="V49" s="66">
        <v>44881</v>
      </c>
      <c r="W49" s="21" t="s">
        <v>1630</v>
      </c>
      <c r="X49" s="140">
        <f>[1]!i_dq_close(X$2,V49)</f>
        <v>6203.9174000000003</v>
      </c>
      <c r="Y49" s="111">
        <v>0.98870000000000002</v>
      </c>
      <c r="Z49" s="277">
        <f t="shared" si="7"/>
        <v>-1.5285137807856897E-2</v>
      </c>
      <c r="AA49"/>
      <c r="AC49" s="66">
        <v>44782</v>
      </c>
      <c r="AD49" s="21" t="s">
        <v>1623</v>
      </c>
      <c r="AE49" s="140">
        <f>[1]!i_dq_close(AE$2,AC49)</f>
        <v>6341.4805999999999</v>
      </c>
      <c r="AF49" s="111">
        <v>1.0187999999999999</v>
      </c>
      <c r="AG49" s="277">
        <f t="shared" si="8"/>
        <v>4.8460749204075615E-3</v>
      </c>
      <c r="AH49"/>
      <c r="AJ49" s="66">
        <v>44725</v>
      </c>
      <c r="AK49" s="21" t="s">
        <v>570</v>
      </c>
      <c r="AL49" s="140">
        <f>[1]!i_dq_close(AL$2,AJ49)</f>
        <v>6674.8036000000002</v>
      </c>
      <c r="AM49" s="111">
        <v>0.86419999999999997</v>
      </c>
      <c r="AN49" s="277">
        <f t="shared" si="9"/>
        <v>-3.0402940501498943E-2</v>
      </c>
      <c r="AO49"/>
      <c r="AQ49" s="66">
        <v>44725</v>
      </c>
      <c r="AR49" s="21" t="s">
        <v>570</v>
      </c>
      <c r="AS49" s="140">
        <f>[1]!i_dq_close(AS$2,AQ49)</f>
        <v>6233.6193999999996</v>
      </c>
      <c r="AT49" s="111">
        <v>0.97399999999999998</v>
      </c>
      <c r="AU49" s="277">
        <f t="shared" si="10"/>
        <v>1.7631276669815454E-2</v>
      </c>
      <c r="AV49"/>
      <c r="AX49" s="66">
        <v>44711</v>
      </c>
      <c r="AY49" s="21" t="s">
        <v>535</v>
      </c>
      <c r="AZ49" s="140">
        <f>[1]!i_dq_close(AZ$2,AX49)</f>
        <v>5942.8316999999997</v>
      </c>
      <c r="BA49" s="111">
        <v>2.3439999999999999</v>
      </c>
      <c r="BB49" s="277">
        <f t="shared" si="11"/>
        <v>6.3554868560624644E-3</v>
      </c>
      <c r="BC49"/>
      <c r="BE49" s="58">
        <v>44692</v>
      </c>
      <c r="BF49" s="21" t="s">
        <v>345</v>
      </c>
      <c r="BG49" s="140">
        <f>[1]!i_dq_close(BG$2,BE49)</f>
        <v>5737.8172999999997</v>
      </c>
      <c r="BH49" s="111">
        <v>1.6053999999999999</v>
      </c>
      <c r="BI49" s="277">
        <f t="shared" si="12"/>
        <v>1.9583655288203383E-2</v>
      </c>
      <c r="BJ49"/>
      <c r="BL49" s="58">
        <v>44691</v>
      </c>
      <c r="BM49" s="21" t="s">
        <v>345</v>
      </c>
      <c r="BN49" s="140">
        <f>[1]!i_dq_close(BN$2,BL49)</f>
        <v>3919.8683999999998</v>
      </c>
      <c r="BO49" s="111">
        <v>1.0343</v>
      </c>
      <c r="BP49" s="277">
        <f t="shared" si="13"/>
        <v>2.8053799380783451E-2</v>
      </c>
      <c r="BQ49"/>
      <c r="BS49" s="49">
        <v>44627</v>
      </c>
      <c r="BT49" s="28" t="s">
        <v>337</v>
      </c>
      <c r="BU49" s="140">
        <f>[1]!i_dq_close(BU$2,BS49)</f>
        <v>6659.3901999999998</v>
      </c>
      <c r="BV49">
        <v>1.1930000000000001</v>
      </c>
      <c r="BW49" s="277">
        <f t="shared" si="14"/>
        <v>5.3613693869276613E-3</v>
      </c>
      <c r="BX49"/>
      <c r="BZ49" s="59">
        <v>44329</v>
      </c>
      <c r="CA49" s="20" t="s">
        <v>345</v>
      </c>
      <c r="CB49" s="140">
        <f>[1]!i_dq_close(CB$2,BZ49)</f>
        <v>6439.0272999999997</v>
      </c>
      <c r="CC49" s="21">
        <v>1.8009999999999999</v>
      </c>
      <c r="CD49" s="277">
        <f t="shared" si="15"/>
        <v>1.8427041461655191E-2</v>
      </c>
      <c r="CE49" s="33">
        <v>1122964.6299999999</v>
      </c>
      <c r="CG49" s="49">
        <v>44900</v>
      </c>
      <c r="CH49" s="28" t="s">
        <v>1624</v>
      </c>
      <c r="CI49" s="140">
        <f>[1]!i_dq_close(CI$2,CG49)</f>
        <v>6215.1243999999997</v>
      </c>
      <c r="CJ49">
        <v>1.0403</v>
      </c>
      <c r="CK49" s="277">
        <f t="shared" si="16"/>
        <v>3.2670274634316376E-2</v>
      </c>
      <c r="CL49"/>
      <c r="CN49" s="49">
        <v>44914</v>
      </c>
      <c r="CO49" s="28" t="s">
        <v>1624</v>
      </c>
      <c r="CP49" s="140">
        <f>[1]!i_dq_close(CP$2,CN49)</f>
        <v>5936.4750999999997</v>
      </c>
      <c r="CQ49">
        <v>1.4531000000000001</v>
      </c>
      <c r="CR49" s="277">
        <f t="shared" si="0"/>
        <v>3.4402583351760274E-3</v>
      </c>
      <c r="CS49"/>
      <c r="CU49" s="49">
        <v>44915</v>
      </c>
      <c r="CV49" s="28" t="s">
        <v>1624</v>
      </c>
      <c r="CW49" s="140">
        <f>[1]!i_dq_close(CW$2,CU49)</f>
        <v>3829.0173</v>
      </c>
      <c r="CX49">
        <v>0.92300000000000004</v>
      </c>
      <c r="CY49" s="277">
        <f t="shared" si="1"/>
        <v>-5.363246230927099E-3</v>
      </c>
      <c r="CZ49"/>
      <c r="DB49" s="49">
        <v>44932</v>
      </c>
      <c r="DC49" s="28" t="s">
        <v>1626</v>
      </c>
      <c r="DD49" s="140">
        <f>[1]!i_dq_close(DD$2,DB49)</f>
        <v>6012.8152</v>
      </c>
      <c r="DE49">
        <v>1.1930000000000001</v>
      </c>
      <c r="DF49" s="277">
        <f t="shared" si="2"/>
        <v>2.7375945626628706E-3</v>
      </c>
      <c r="DG49"/>
      <c r="DI49" s="49">
        <v>44956</v>
      </c>
      <c r="DJ49" s="28" t="s">
        <v>1625</v>
      </c>
      <c r="DK49" s="140">
        <f>[1]!i_dq_close(DK$2,DI49)</f>
        <v>6283.3271999999997</v>
      </c>
      <c r="DL49">
        <v>0.9859</v>
      </c>
      <c r="DM49" s="277">
        <f t="shared" si="3"/>
        <v>-7.8024790362452023E-3</v>
      </c>
      <c r="DN49"/>
      <c r="DP49" s="49"/>
      <c r="DQ49" s="28"/>
      <c r="DR49" s="140"/>
      <c r="DS49"/>
      <c r="DT49" s="277"/>
    </row>
    <row r="50" spans="1:124" s="7" customFormat="1">
      <c r="A50" s="121">
        <v>44700</v>
      </c>
      <c r="B50" s="74" t="s">
        <v>345</v>
      </c>
      <c r="C50" s="146">
        <f>[1]!i_dq_close(C$2,A50)</f>
        <v>5838.4074000000001</v>
      </c>
      <c r="D50" s="277">
        <v>1.1464000000000001</v>
      </c>
      <c r="E50" s="277">
        <f t="shared" si="4"/>
        <v>-2.0379074500893601E-3</v>
      </c>
      <c r="F50" s="53"/>
      <c r="H50" s="66">
        <v>44785</v>
      </c>
      <c r="I50" s="21" t="s">
        <v>1623</v>
      </c>
      <c r="J50" s="140">
        <f>[1]!i_dq_close(J$2,H50)</f>
        <v>6420.8530000000001</v>
      </c>
      <c r="K50" s="111">
        <v>1.0629999999999999</v>
      </c>
      <c r="L50" s="277">
        <f t="shared" si="5"/>
        <v>6.4575927504391117E-3</v>
      </c>
      <c r="M50"/>
      <c r="O50" s="66">
        <v>44889</v>
      </c>
      <c r="P50" s="21" t="s">
        <v>1630</v>
      </c>
      <c r="Q50" s="146">
        <f>[1]!i_dq_close(Q$2,O50)</f>
        <v>6586.8576000000003</v>
      </c>
      <c r="R50" s="111">
        <v>1.6519999999999999</v>
      </c>
      <c r="S50" s="277">
        <f t="shared" si="6"/>
        <v>2.332317423553254E-2</v>
      </c>
      <c r="T50"/>
      <c r="V50" s="66">
        <v>44882</v>
      </c>
      <c r="W50" s="21" t="s">
        <v>1630</v>
      </c>
      <c r="X50" s="140">
        <f>[1]!i_dq_close(X$2,V50)</f>
        <v>6217.2052000000003</v>
      </c>
      <c r="Y50" s="111">
        <v>0.98870000000000002</v>
      </c>
      <c r="Z50" s="277">
        <f t="shared" si="7"/>
        <v>-1.7451300930741764E-2</v>
      </c>
      <c r="AA50"/>
      <c r="AC50" s="66">
        <v>44783</v>
      </c>
      <c r="AD50" s="21" t="s">
        <v>1623</v>
      </c>
      <c r="AE50" s="140">
        <f>[1]!i_dq_close(AE$2,AC50)</f>
        <v>6322.0558000000001</v>
      </c>
      <c r="AF50" s="111">
        <v>1.0172000000000001</v>
      </c>
      <c r="AG50" s="277">
        <f t="shared" si="8"/>
        <v>6.3297724719556525E-3</v>
      </c>
      <c r="AH50"/>
      <c r="AJ50" s="66">
        <v>44726</v>
      </c>
      <c r="AK50" s="21" t="s">
        <v>570</v>
      </c>
      <c r="AL50" s="140">
        <f>[1]!i_dq_close(AL$2,AJ50)</f>
        <v>6665.2529999999997</v>
      </c>
      <c r="AM50" s="111">
        <v>0.86319999999999997</v>
      </c>
      <c r="AN50" s="277">
        <f t="shared" si="9"/>
        <v>-3.0084205884550075E-2</v>
      </c>
      <c r="AO50"/>
      <c r="AQ50" s="66">
        <v>44726</v>
      </c>
      <c r="AR50" s="21" t="s">
        <v>570</v>
      </c>
      <c r="AS50" s="140">
        <f>[1]!i_dq_close(AS$2,AQ50)</f>
        <v>6275.5652</v>
      </c>
      <c r="AT50" s="111">
        <v>0.97650000000000003</v>
      </c>
      <c r="AU50" s="277">
        <f t="shared" si="10"/>
        <v>1.3408039575211861E-2</v>
      </c>
      <c r="AV50"/>
      <c r="AX50" s="66">
        <v>44712</v>
      </c>
      <c r="AY50" s="21" t="s">
        <v>535</v>
      </c>
      <c r="AZ50" s="140">
        <f>[1]!i_dq_close(AZ$2,AX50)</f>
        <v>6026.2372999999998</v>
      </c>
      <c r="BA50" s="111">
        <v>2.3679999999999999</v>
      </c>
      <c r="BB50" s="277">
        <f t="shared" si="11"/>
        <v>2.6162698992466815E-3</v>
      </c>
      <c r="BC50"/>
      <c r="BE50" s="58">
        <v>44693</v>
      </c>
      <c r="BF50" s="21" t="s">
        <v>345</v>
      </c>
      <c r="BG50" s="140">
        <f>[1]!i_dq_close(BG$2,BE50)</f>
        <v>5743.1007</v>
      </c>
      <c r="BH50" s="111">
        <v>1.6101000000000001</v>
      </c>
      <c r="BI50" s="277">
        <f t="shared" si="12"/>
        <v>2.1765964944621574E-2</v>
      </c>
      <c r="BJ50"/>
      <c r="BL50" s="58">
        <v>44692</v>
      </c>
      <c r="BM50" s="21" t="s">
        <v>345</v>
      </c>
      <c r="BN50" s="140">
        <f>[1]!i_dq_close(BN$2,BL50)</f>
        <v>3976.4231</v>
      </c>
      <c r="BO50" s="111">
        <v>1.0458000000000001</v>
      </c>
      <c r="BP50" s="277">
        <f t="shared" si="13"/>
        <v>2.5035977302328094E-2</v>
      </c>
      <c r="BQ50"/>
      <c r="BS50" s="49">
        <v>44628</v>
      </c>
      <c r="BT50" s="28" t="s">
        <v>337</v>
      </c>
      <c r="BU50" s="140">
        <f>[1]!i_dq_close(BU$2,BS50)</f>
        <v>6429.8887999999997</v>
      </c>
      <c r="BV50">
        <v>1.1539999999999999</v>
      </c>
      <c r="BW50" s="277">
        <f t="shared" si="14"/>
        <v>6.9166429259094331E-3</v>
      </c>
      <c r="BX50"/>
      <c r="BZ50" s="59">
        <v>44330</v>
      </c>
      <c r="CA50" s="20" t="s">
        <v>345</v>
      </c>
      <c r="CB50" s="140">
        <f>[1]!i_dq_close(CB$2,BZ50)</f>
        <v>6525.8036000000002</v>
      </c>
      <c r="CC50" s="21">
        <v>1.8149999999999999</v>
      </c>
      <c r="CD50" s="277">
        <f t="shared" si="15"/>
        <v>1.290817412258205E-2</v>
      </c>
      <c r="CE50" s="33">
        <v>1122964.6299999999</v>
      </c>
      <c r="CG50" s="49">
        <v>44901</v>
      </c>
      <c r="CH50" s="28" t="s">
        <v>1624</v>
      </c>
      <c r="CI50" s="140">
        <f>[1]!i_dq_close(CI$2,CG50)</f>
        <v>6211.2515000000003</v>
      </c>
      <c r="CJ50">
        <v>1.0319</v>
      </c>
      <c r="CK50" s="277">
        <f t="shared" si="16"/>
        <v>2.4799251844176418E-2</v>
      </c>
      <c r="CL50"/>
      <c r="CN50" s="49">
        <v>44915</v>
      </c>
      <c r="CO50" s="28" t="s">
        <v>1624</v>
      </c>
      <c r="CP50" s="140">
        <f>[1]!i_dq_close(CP$2,CN50)</f>
        <v>5878.0313999999998</v>
      </c>
      <c r="CQ50">
        <v>1.4420999999999999</v>
      </c>
      <c r="CR50" s="277">
        <f t="shared" si="0"/>
        <v>5.5950605368142448E-3</v>
      </c>
      <c r="CS50"/>
      <c r="CU50" s="49">
        <v>44916</v>
      </c>
      <c r="CV50" s="28" t="s">
        <v>1624</v>
      </c>
      <c r="CW50" s="140">
        <f>[1]!i_dq_close(CW$2,CU50)</f>
        <v>3830.5383999999999</v>
      </c>
      <c r="CX50">
        <v>0.92290000000000005</v>
      </c>
      <c r="CY50" s="277">
        <f t="shared" si="1"/>
        <v>-5.8523508965721005E-3</v>
      </c>
      <c r="CZ50"/>
      <c r="DB50" s="49">
        <v>44935</v>
      </c>
      <c r="DC50" s="28" t="s">
        <v>1626</v>
      </c>
      <c r="DD50" s="140">
        <f>[1]!i_dq_close(DD$2,DB50)</f>
        <v>6040.0192999999999</v>
      </c>
      <c r="DE50">
        <v>1.2002999999999999</v>
      </c>
      <c r="DF50" s="277">
        <f t="shared" si="2"/>
        <v>4.39002055503801E-3</v>
      </c>
      <c r="DG50"/>
      <c r="DI50" s="49">
        <v>44957</v>
      </c>
      <c r="DJ50" s="28" t="s">
        <v>1625</v>
      </c>
      <c r="DK50" s="140">
        <f>[1]!i_dq_close(DK$2,DI50)</f>
        <v>6289.15</v>
      </c>
      <c r="DL50">
        <v>1</v>
      </c>
      <c r="DM50" s="277">
        <f t="shared" si="3"/>
        <v>5.9590698133833442E-3</v>
      </c>
      <c r="DN50"/>
      <c r="DP50" s="49"/>
      <c r="DQ50" s="28"/>
      <c r="DR50" s="140"/>
      <c r="DS50"/>
      <c r="DT50" s="277"/>
    </row>
    <row r="51" spans="1:124" s="7" customFormat="1">
      <c r="A51" s="121">
        <v>44701</v>
      </c>
      <c r="B51" s="74" t="s">
        <v>345</v>
      </c>
      <c r="C51" s="146">
        <f>[1]!i_dq_close(C$2,A51)</f>
        <v>5929.4881999999998</v>
      </c>
      <c r="D51" s="277">
        <v>1.163</v>
      </c>
      <c r="E51" s="277">
        <f t="shared" si="4"/>
        <v>-3.2167855057982919E-3</v>
      </c>
      <c r="F51" s="53"/>
      <c r="H51" s="66">
        <v>44788</v>
      </c>
      <c r="I51" s="21" t="s">
        <v>1623</v>
      </c>
      <c r="J51" s="140">
        <f>[1]!i_dq_close(J$2,H51)</f>
        <v>6442.8092999999999</v>
      </c>
      <c r="K51" s="111">
        <v>1.0709</v>
      </c>
      <c r="L51" s="277">
        <f t="shared" si="5"/>
        <v>1.0712124341203833E-2</v>
      </c>
      <c r="M51"/>
      <c r="O51" s="66">
        <v>44890</v>
      </c>
      <c r="P51" s="21" t="s">
        <v>1630</v>
      </c>
      <c r="Q51" s="146">
        <f>[1]!i_dq_close(Q$2,O51)</f>
        <v>6512.1619000000001</v>
      </c>
      <c r="R51" s="111">
        <v>1.6379999999999999</v>
      </c>
      <c r="S51" s="277">
        <f t="shared" si="6"/>
        <v>2.5920757148367723E-2</v>
      </c>
      <c r="T51"/>
      <c r="V51" s="66">
        <v>44883</v>
      </c>
      <c r="W51" s="21" t="s">
        <v>1630</v>
      </c>
      <c r="X51" s="140">
        <f>[1]!i_dq_close(X$2,V51)</f>
        <v>6191.6477000000004</v>
      </c>
      <c r="Y51" s="111">
        <v>0.99850000000000005</v>
      </c>
      <c r="Z51" s="277">
        <f t="shared" si="7"/>
        <v>-3.411883622965739E-3</v>
      </c>
      <c r="AA51"/>
      <c r="AC51" s="66">
        <v>44784</v>
      </c>
      <c r="AD51" s="21" t="s">
        <v>1623</v>
      </c>
      <c r="AE51" s="140">
        <f>[1]!i_dq_close(AE$2,AC51)</f>
        <v>6439.3585999999996</v>
      </c>
      <c r="AF51" s="111">
        <v>1.0283</v>
      </c>
      <c r="AG51" s="277">
        <f t="shared" si="8"/>
        <v>-1.2130812126427415E-3</v>
      </c>
      <c r="AH51"/>
      <c r="AJ51" s="66">
        <v>44727</v>
      </c>
      <c r="AK51" s="21" t="s">
        <v>570</v>
      </c>
      <c r="AL51" s="140">
        <f>[1]!i_dq_close(AL$2,AJ51)</f>
        <v>6653.7617</v>
      </c>
      <c r="AM51" s="111">
        <v>0.86619999999999997</v>
      </c>
      <c r="AN51" s="277">
        <f t="shared" si="9"/>
        <v>-2.4809847503017401E-2</v>
      </c>
      <c r="AO51"/>
      <c r="AQ51" s="66">
        <v>44727</v>
      </c>
      <c r="AR51" s="21" t="s">
        <v>570</v>
      </c>
      <c r="AS51" s="140">
        <f>[1]!i_dq_close(AS$2,AQ51)</f>
        <v>6261.0613000000003</v>
      </c>
      <c r="AT51" s="111">
        <v>0.97299999999999998</v>
      </c>
      <c r="AU51" s="277">
        <f t="shared" si="10"/>
        <v>1.2045636310111352E-2</v>
      </c>
      <c r="AV51"/>
      <c r="AX51" s="66">
        <v>44713</v>
      </c>
      <c r="AY51" s="21" t="s">
        <v>570</v>
      </c>
      <c r="AZ51" s="140">
        <f>[1]!i_dq_close(AZ$2,AX51)</f>
        <v>6023.6440000000002</v>
      </c>
      <c r="BA51" s="111">
        <v>2.3769999999999998</v>
      </c>
      <c r="BB51" s="277">
        <f t="shared" si="11"/>
        <v>6.926259746514285E-3</v>
      </c>
      <c r="BC51"/>
      <c r="BE51" s="58">
        <v>44694</v>
      </c>
      <c r="BF51" s="21" t="s">
        <v>345</v>
      </c>
      <c r="BG51" s="140">
        <f>[1]!i_dq_close(BG$2,BE51)</f>
        <v>5796.8014000000003</v>
      </c>
      <c r="BH51" s="111">
        <v>1.6231</v>
      </c>
      <c r="BI51" s="277">
        <f t="shared" si="12"/>
        <v>2.0588864701988507E-2</v>
      </c>
      <c r="BJ51"/>
      <c r="BL51" s="58">
        <v>44693</v>
      </c>
      <c r="BM51" s="21" t="s">
        <v>345</v>
      </c>
      <c r="BN51" s="140">
        <f>[1]!i_dq_close(BN$2,BL51)</f>
        <v>3958.74</v>
      </c>
      <c r="BO51" s="111">
        <v>1.0455000000000001</v>
      </c>
      <c r="BP51" s="277">
        <f t="shared" si="13"/>
        <v>2.9275301170999413E-2</v>
      </c>
      <c r="BQ51"/>
      <c r="BS51" s="49">
        <v>44629</v>
      </c>
      <c r="BT51" s="28" t="s">
        <v>337</v>
      </c>
      <c r="BU51" s="140">
        <f>[1]!i_dq_close(BU$2,BS51)</f>
        <v>6305.6093000000001</v>
      </c>
      <c r="BV51">
        <v>1.1319999999999999</v>
      </c>
      <c r="BW51" s="277">
        <f t="shared" si="14"/>
        <v>7.0339678352853152E-3</v>
      </c>
      <c r="BX51"/>
      <c r="BZ51" s="59">
        <v>44333</v>
      </c>
      <c r="CA51" s="20" t="s">
        <v>345</v>
      </c>
      <c r="CB51" s="140">
        <f>[1]!i_dq_close(CB$2,BZ51)</f>
        <v>6578.1401999999998</v>
      </c>
      <c r="CC51" s="21">
        <v>1.829</v>
      </c>
      <c r="CD51" s="277">
        <f t="shared" si="15"/>
        <v>1.2699398242305149E-2</v>
      </c>
      <c r="CE51" s="33">
        <v>1122964.6299999999</v>
      </c>
      <c r="CG51" s="49">
        <v>44902</v>
      </c>
      <c r="CH51" s="28" t="s">
        <v>1624</v>
      </c>
      <c r="CI51" s="140">
        <f>[1]!i_dq_close(CI$2,CG51)</f>
        <v>6204.0051000000003</v>
      </c>
      <c r="CJ51">
        <v>1.0351999999999999</v>
      </c>
      <c r="CK51" s="277">
        <f t="shared" si="16"/>
        <v>2.9331665938600704E-2</v>
      </c>
      <c r="CL51"/>
      <c r="CN51" s="49">
        <v>44916</v>
      </c>
      <c r="CO51" s="28" t="s">
        <v>1624</v>
      </c>
      <c r="CP51" s="140">
        <f>[1]!i_dq_close(CP$2,CN51)</f>
        <v>5845.835</v>
      </c>
      <c r="CQ51">
        <v>1.4317</v>
      </c>
      <c r="CR51" s="277">
        <f t="shared" si="0"/>
        <v>3.9084357442620288E-3</v>
      </c>
      <c r="CS51"/>
      <c r="CU51" s="49">
        <v>44917</v>
      </c>
      <c r="CV51" s="28" t="s">
        <v>1624</v>
      </c>
      <c r="CW51" s="140">
        <f>[1]!i_dq_close(CW$2,CU51)</f>
        <v>3836.0279999999998</v>
      </c>
      <c r="CX51">
        <v>0.9194</v>
      </c>
      <c r="CY51" s="277">
        <f t="shared" si="1"/>
        <v>-1.0893213558943682E-2</v>
      </c>
      <c r="CZ51"/>
      <c r="DB51" s="49">
        <v>44936</v>
      </c>
      <c r="DC51" s="28" t="s">
        <v>1626</v>
      </c>
      <c r="DD51" s="140">
        <f>[1]!i_dq_close(DD$2,DB51)</f>
        <v>6048.2968000000001</v>
      </c>
      <c r="DE51">
        <v>1.1993</v>
      </c>
      <c r="DF51" s="277">
        <f t="shared" si="2"/>
        <v>2.1159141524720315E-3</v>
      </c>
      <c r="DG51"/>
      <c r="DI51" s="49">
        <v>44958</v>
      </c>
      <c r="DJ51" s="28" t="s">
        <v>344</v>
      </c>
      <c r="DK51" s="140">
        <f>[1]!i_dq_close(DK$2,DI51)</f>
        <v>6365.9050999999999</v>
      </c>
      <c r="DL51">
        <v>1.0152000000000001</v>
      </c>
      <c r="DM51" s="277">
        <f t="shared" si="3"/>
        <v>9.1597406931698266E-3</v>
      </c>
      <c r="DN51"/>
      <c r="DP51" s="49"/>
      <c r="DQ51" s="28"/>
      <c r="DR51" s="140"/>
      <c r="DS51"/>
      <c r="DT51" s="277"/>
    </row>
    <row r="52" spans="1:124" s="7" customFormat="1">
      <c r="A52" s="121">
        <v>44704</v>
      </c>
      <c r="B52" s="74" t="s">
        <v>535</v>
      </c>
      <c r="C52" s="146">
        <f>[1]!i_dq_close(C$2,A52)</f>
        <v>5965.7277000000004</v>
      </c>
      <c r="D52" s="277">
        <v>1.1740999999999999</v>
      </c>
      <c r="E52" s="277">
        <f t="shared" si="4"/>
        <v>3.2947167042474135E-4</v>
      </c>
      <c r="F52" s="53"/>
      <c r="H52" s="66">
        <v>44789</v>
      </c>
      <c r="I52" s="21" t="s">
        <v>1623</v>
      </c>
      <c r="J52" s="140">
        <f>[1]!i_dq_close(J$2,H52)</f>
        <v>6465.1866</v>
      </c>
      <c r="K52" s="111">
        <v>1.0811999999999999</v>
      </c>
      <c r="L52" s="277">
        <f t="shared" si="5"/>
        <v>1.7279574754370586E-2</v>
      </c>
      <c r="M52"/>
      <c r="O52" s="66">
        <v>44893</v>
      </c>
      <c r="P52" s="21" t="s">
        <v>1630</v>
      </c>
      <c r="Q52" s="146">
        <f>[1]!i_dq_close(Q$2,O52)</f>
        <v>6492.7120000000004</v>
      </c>
      <c r="R52" s="111">
        <v>1.627</v>
      </c>
      <c r="S52" s="277">
        <f t="shared" si="6"/>
        <v>2.2150607447442794E-2</v>
      </c>
      <c r="T52"/>
      <c r="V52" s="66">
        <v>44886</v>
      </c>
      <c r="W52" s="21" t="s">
        <v>1630</v>
      </c>
      <c r="X52" s="140">
        <f>[1]!i_dq_close(X$2,V52)</f>
        <v>6189.7092000000002</v>
      </c>
      <c r="Y52" s="111">
        <v>0.99850000000000005</v>
      </c>
      <c r="Z52" s="277">
        <f t="shared" si="7"/>
        <v>-3.0958714001965149E-3</v>
      </c>
      <c r="AA52"/>
      <c r="AC52" s="66">
        <v>44785</v>
      </c>
      <c r="AD52" s="21" t="s">
        <v>1623</v>
      </c>
      <c r="AE52" s="140">
        <f>[1]!i_dq_close(AE$2,AC52)</f>
        <v>6420.8530000000001</v>
      </c>
      <c r="AF52" s="111">
        <v>1.0214000000000001</v>
      </c>
      <c r="AG52" s="277">
        <f t="shared" si="8"/>
        <v>-5.096906923797162E-3</v>
      </c>
      <c r="AH52"/>
      <c r="AJ52" s="66">
        <v>44728</v>
      </c>
      <c r="AK52" s="21" t="s">
        <v>570</v>
      </c>
      <c r="AL52" s="140">
        <f>[1]!i_dq_close(AL$2,AJ52)</f>
        <v>6696.7628999999997</v>
      </c>
      <c r="AM52" s="111">
        <v>0.87809999999999999</v>
      </c>
      <c r="AN52" s="277">
        <f t="shared" si="9"/>
        <v>-1.763714208697853E-2</v>
      </c>
      <c r="AO52"/>
      <c r="AQ52" s="66">
        <v>44728</v>
      </c>
      <c r="AR52" s="21" t="s">
        <v>570</v>
      </c>
      <c r="AS52" s="140">
        <f>[1]!i_dq_close(AS$2,AQ52)</f>
        <v>6264.8220000000001</v>
      </c>
      <c r="AT52" s="111">
        <v>0.9738</v>
      </c>
      <c r="AU52" s="277">
        <f t="shared" si="10"/>
        <v>1.2283747117388444E-2</v>
      </c>
      <c r="AV52"/>
      <c r="AX52" s="66">
        <v>44714</v>
      </c>
      <c r="AY52" s="21" t="s">
        <v>570</v>
      </c>
      <c r="AZ52" s="140">
        <f>[1]!i_dq_close(AZ$2,AX52)</f>
        <v>6078.4349000000002</v>
      </c>
      <c r="BA52" s="111">
        <v>2.3849999999999998</v>
      </c>
      <c r="BB52" s="277">
        <f t="shared" si="11"/>
        <v>1.1281908776206162E-3</v>
      </c>
      <c r="BC52"/>
      <c r="BE52" s="58">
        <v>44697</v>
      </c>
      <c r="BF52" s="21" t="s">
        <v>345</v>
      </c>
      <c r="BG52" s="140">
        <f>[1]!i_dq_close(BG$2,BE52)</f>
        <v>5791.0808999999999</v>
      </c>
      <c r="BH52" s="111">
        <v>1.6228</v>
      </c>
      <c r="BI52" s="277">
        <f t="shared" si="12"/>
        <v>2.1443016589062003E-2</v>
      </c>
      <c r="BJ52"/>
      <c r="BL52" s="58">
        <v>44694</v>
      </c>
      <c r="BM52" s="21" t="s">
        <v>345</v>
      </c>
      <c r="BN52" s="140">
        <f>[1]!i_dq_close(BN$2,BL52)</f>
        <v>3988.6001999999999</v>
      </c>
      <c r="BO52" s="111">
        <v>1.0544</v>
      </c>
      <c r="BP52" s="277">
        <f t="shared" si="13"/>
        <v>3.0510066083073939E-2</v>
      </c>
      <c r="BQ52"/>
      <c r="BS52" s="49">
        <v>44630</v>
      </c>
      <c r="BT52" s="28" t="s">
        <v>337</v>
      </c>
      <c r="BU52" s="140">
        <f>[1]!i_dq_close(BU$2,BS52)</f>
        <v>6414.9402</v>
      </c>
      <c r="BV52">
        <v>1.1539999999999999</v>
      </c>
      <c r="BW52" s="277">
        <f t="shared" si="14"/>
        <v>9.1087026125304948E-3</v>
      </c>
      <c r="BX52"/>
      <c r="BZ52" s="59">
        <v>44334</v>
      </c>
      <c r="CA52" s="20" t="s">
        <v>345</v>
      </c>
      <c r="CB52" s="140">
        <f>[1]!i_dq_close(CB$2,BZ52)</f>
        <v>6599.5985000000001</v>
      </c>
      <c r="CC52" s="21">
        <v>1.8360000000000001</v>
      </c>
      <c r="CD52" s="277">
        <f t="shared" si="15"/>
        <v>1.3321222515714437E-2</v>
      </c>
      <c r="CE52" s="33">
        <v>1122964.6299999999</v>
      </c>
      <c r="CG52" s="49">
        <v>44903</v>
      </c>
      <c r="CH52" s="28" t="s">
        <v>1624</v>
      </c>
      <c r="CI52" s="140">
        <f>[1]!i_dq_close(CI$2,CG52)</f>
        <v>6186.2834999999995</v>
      </c>
      <c r="CJ52">
        <v>1.0348999999999999</v>
      </c>
      <c r="CK52" s="277">
        <f t="shared" si="16"/>
        <v>3.1938811775800824E-2</v>
      </c>
      <c r="CL52"/>
      <c r="CN52" s="49">
        <v>44917</v>
      </c>
      <c r="CO52" s="28" t="s">
        <v>1624</v>
      </c>
      <c r="CP52" s="140">
        <f>[1]!i_dq_close(CP$2,CN52)</f>
        <v>5779.0555000000004</v>
      </c>
      <c r="CQ52">
        <v>1.4182999999999999</v>
      </c>
      <c r="CR52" s="277">
        <f t="shared" si="0"/>
        <v>5.8203051991474464E-3</v>
      </c>
      <c r="CS52"/>
      <c r="CU52" s="49">
        <v>44918</v>
      </c>
      <c r="CV52" s="28" t="s">
        <v>1624</v>
      </c>
      <c r="CW52" s="140">
        <f>[1]!i_dq_close(CW$2,CU52)</f>
        <v>3828.2188000000001</v>
      </c>
      <c r="CX52">
        <v>0.91749999999999998</v>
      </c>
      <c r="CY52" s="277">
        <f t="shared" si="1"/>
        <v>-1.09006004625265E-2</v>
      </c>
      <c r="CZ52"/>
      <c r="DB52" s="49">
        <v>44937</v>
      </c>
      <c r="DC52" s="28" t="s">
        <v>1626</v>
      </c>
      <c r="DD52" s="140">
        <f>[1]!i_dq_close(DD$2,DB52)</f>
        <v>6014.1565000000001</v>
      </c>
      <c r="DE52">
        <v>1.1939</v>
      </c>
      <c r="DF52" s="277">
        <f t="shared" si="2"/>
        <v>3.2846477141639241E-3</v>
      </c>
      <c r="DG52"/>
      <c r="DI52" s="49">
        <v>44959</v>
      </c>
      <c r="DJ52" s="28" t="s">
        <v>1631</v>
      </c>
      <c r="DK52" s="140">
        <f>[1]!i_dq_close(DK$2,DI52)</f>
        <v>6370.1410999999998</v>
      </c>
      <c r="DL52">
        <v>1.0169999999999999</v>
      </c>
      <c r="DM52" s="277">
        <f t="shared" si="3"/>
        <v>1.0339967235269087E-2</v>
      </c>
      <c r="DN52"/>
      <c r="DP52" s="49"/>
      <c r="DQ52" s="28"/>
      <c r="DR52" s="140"/>
      <c r="DS52"/>
      <c r="DT52" s="277"/>
    </row>
    <row r="53" spans="1:124" s="7" customFormat="1">
      <c r="A53" s="121">
        <v>44705</v>
      </c>
      <c r="B53" s="74" t="s">
        <v>535</v>
      </c>
      <c r="C53" s="146">
        <f>[1]!i_dq_close(C$2,A53)</f>
        <v>5745.6751000000004</v>
      </c>
      <c r="D53" s="277">
        <v>1.1315999999999999</v>
      </c>
      <c r="E53" s="277">
        <f t="shared" si="4"/>
        <v>1.039072875803182E-3</v>
      </c>
      <c r="F53" s="53"/>
      <c r="H53" s="66">
        <v>44790</v>
      </c>
      <c r="I53" s="21" t="s">
        <v>1623</v>
      </c>
      <c r="J53" s="140">
        <f>[1]!i_dq_close(J$2,H53)</f>
        <v>6493.5047000000004</v>
      </c>
      <c r="K53" s="111">
        <v>1.0838000000000001</v>
      </c>
      <c r="L53" s="277">
        <f t="shared" si="5"/>
        <v>1.5235827043463379E-2</v>
      </c>
      <c r="M53"/>
      <c r="O53" s="66">
        <v>44894</v>
      </c>
      <c r="P53" s="21" t="s">
        <v>1630</v>
      </c>
      <c r="Q53" s="146">
        <f>[1]!i_dq_close(Q$2,O53)</f>
        <v>6594.3225000000002</v>
      </c>
      <c r="R53" s="111">
        <v>1.663</v>
      </c>
      <c r="S53" s="277">
        <f t="shared" si="6"/>
        <v>2.8868218784119049E-2</v>
      </c>
      <c r="T53"/>
      <c r="V53" s="66">
        <v>44887</v>
      </c>
      <c r="W53" s="21" t="s">
        <v>1630</v>
      </c>
      <c r="X53" s="140">
        <f>[1]!i_dq_close(X$2,V53)</f>
        <v>6125.3999000000003</v>
      </c>
      <c r="Y53" s="111">
        <v>0.99850000000000005</v>
      </c>
      <c r="Z53" s="277">
        <f t="shared" si="7"/>
        <v>7.3877627693826886E-3</v>
      </c>
      <c r="AA53"/>
      <c r="AC53" s="66">
        <v>44788</v>
      </c>
      <c r="AD53" s="21" t="s">
        <v>1623</v>
      </c>
      <c r="AE53" s="140">
        <f>[1]!i_dq_close(AE$2,AC53)</f>
        <v>6442.8092999999999</v>
      </c>
      <c r="AF53" s="111">
        <v>1.0287999999999999</v>
      </c>
      <c r="AG53" s="277">
        <f t="shared" si="8"/>
        <v>-1.2640285282525809E-3</v>
      </c>
      <c r="AH53"/>
      <c r="AJ53" s="66">
        <v>44729</v>
      </c>
      <c r="AK53" s="21" t="s">
        <v>570</v>
      </c>
      <c r="AL53" s="140">
        <f>[1]!i_dq_close(AL$2,AJ53)</f>
        <v>6774.7375000000002</v>
      </c>
      <c r="AM53" s="111">
        <v>0.876</v>
      </c>
      <c r="AN53" s="277">
        <f t="shared" si="9"/>
        <v>-3.2183051176217115E-2</v>
      </c>
      <c r="AO53"/>
      <c r="AQ53" s="66">
        <v>44729</v>
      </c>
      <c r="AR53" s="21" t="s">
        <v>570</v>
      </c>
      <c r="AS53" s="140">
        <f>[1]!i_dq_close(AS$2,AQ53)</f>
        <v>6316.3091999999997</v>
      </c>
      <c r="AT53" s="111">
        <v>0.98399999999999999</v>
      </c>
      <c r="AU53" s="277">
        <f t="shared" si="10"/>
        <v>1.4737556941526009E-2</v>
      </c>
      <c r="AV53"/>
      <c r="AX53" s="66">
        <v>44718</v>
      </c>
      <c r="AY53" s="21" t="s">
        <v>570</v>
      </c>
      <c r="AZ53" s="140">
        <f>[1]!i_dq_close(AZ$2,AX53)</f>
        <v>6187.4440999999997</v>
      </c>
      <c r="BA53" s="111">
        <v>2.4380000000000002</v>
      </c>
      <c r="BB53" s="277">
        <f t="shared" si="11"/>
        <v>5.5494474654291803E-3</v>
      </c>
      <c r="BC53"/>
      <c r="BE53" s="58">
        <v>44698</v>
      </c>
      <c r="BF53" s="21" t="s">
        <v>345</v>
      </c>
      <c r="BG53" s="140">
        <f>[1]!i_dq_close(BG$2,BE53)</f>
        <v>5816.3379000000004</v>
      </c>
      <c r="BH53" s="111">
        <v>1.6375999999999999</v>
      </c>
      <c r="BI53" s="277">
        <f t="shared" si="12"/>
        <v>2.6724218251521492E-2</v>
      </c>
      <c r="BJ53"/>
      <c r="BL53" s="58">
        <v>44697</v>
      </c>
      <c r="BM53" s="21" t="s">
        <v>345</v>
      </c>
      <c r="BN53" s="140">
        <f>[1]!i_dq_close(BN$2,BL53)</f>
        <v>3956.5378000000001</v>
      </c>
      <c r="BO53">
        <v>1.0488999999999999</v>
      </c>
      <c r="BP53" s="277">
        <f t="shared" si="13"/>
        <v>3.3240614889950448E-2</v>
      </c>
      <c r="BQ53"/>
      <c r="BS53" s="49">
        <v>44631</v>
      </c>
      <c r="BT53" s="28" t="s">
        <v>337</v>
      </c>
      <c r="BU53" s="140">
        <f>[1]!i_dq_close(BU$2,BS53)</f>
        <v>6474.1269000000002</v>
      </c>
      <c r="BV53">
        <v>1.163</v>
      </c>
      <c r="BW53" s="277">
        <f t="shared" si="14"/>
        <v>7.8369842787893162E-3</v>
      </c>
      <c r="BX53"/>
      <c r="BZ53" s="59">
        <v>44335</v>
      </c>
      <c r="CA53" s="20" t="s">
        <v>345</v>
      </c>
      <c r="CB53" s="140">
        <f>[1]!i_dq_close(CB$2,BZ53)</f>
        <v>6584.3869000000004</v>
      </c>
      <c r="CC53" s="21">
        <v>1.837</v>
      </c>
      <c r="CD53" s="277">
        <f t="shared" si="15"/>
        <v>1.6228108163969912E-2</v>
      </c>
      <c r="CE53" s="33">
        <v>1122964.6299999999</v>
      </c>
      <c r="CG53" s="49">
        <v>44904</v>
      </c>
      <c r="CH53" s="28" t="s">
        <v>1624</v>
      </c>
      <c r="CI53" s="140">
        <f>[1]!i_dq_close(CI$2,CG53)</f>
        <v>6192.3009000000002</v>
      </c>
      <c r="CJ53">
        <v>1.0338000000000001</v>
      </c>
      <c r="CK53" s="277">
        <f t="shared" si="16"/>
        <v>2.9836348618722086E-2</v>
      </c>
      <c r="CL53"/>
      <c r="CN53" s="49">
        <v>44918</v>
      </c>
      <c r="CO53" s="28" t="s">
        <v>1624</v>
      </c>
      <c r="CP53" s="140">
        <f>[1]!i_dq_close(CP$2,CN53)</f>
        <v>5763.3458000000001</v>
      </c>
      <c r="CQ53">
        <v>1.4123000000000001</v>
      </c>
      <c r="CR53" s="277">
        <f t="shared" si="0"/>
        <v>4.3845575167482664E-3</v>
      </c>
      <c r="CS53">
        <f>CS43-38.57</f>
        <v>662081.54</v>
      </c>
      <c r="CU53" s="49">
        <v>44921</v>
      </c>
      <c r="CV53" s="28" t="s">
        <v>1624</v>
      </c>
      <c r="CW53" s="140">
        <f>[1]!i_dq_close(CW$2,CU53)</f>
        <v>3843.4886999999999</v>
      </c>
      <c r="CX53">
        <v>0.92500000000000004</v>
      </c>
      <c r="CY53" s="277">
        <f t="shared" si="1"/>
        <v>-6.9366717893838414E-3</v>
      </c>
      <c r="CZ53"/>
      <c r="DB53" s="49">
        <v>44938</v>
      </c>
      <c r="DC53" s="28" t="s">
        <v>1626</v>
      </c>
      <c r="DD53" s="140">
        <f>[1]!i_dq_close(DD$2,DB53)</f>
        <v>6015.2870999999996</v>
      </c>
      <c r="DE53">
        <v>1.1941999999999999</v>
      </c>
      <c r="DF53" s="277">
        <f t="shared" si="2"/>
        <v>3.3504022574792902E-3</v>
      </c>
      <c r="DG53"/>
      <c r="DI53" s="49">
        <v>44960</v>
      </c>
      <c r="DJ53" s="28" t="s">
        <v>1631</v>
      </c>
      <c r="DK53" s="140">
        <f>[1]!i_dq_close(DK$2,DI53)</f>
        <v>6343.6860999999999</v>
      </c>
      <c r="DL53">
        <v>1.0146999999999999</v>
      </c>
      <c r="DM53" s="277">
        <f t="shared" si="3"/>
        <v>1.2305556222097502E-2</v>
      </c>
      <c r="DN53"/>
      <c r="DP53" s="49"/>
      <c r="DQ53" s="28"/>
      <c r="DR53" s="140"/>
      <c r="DS53"/>
      <c r="DT53" s="277"/>
    </row>
    <row r="54" spans="1:124" s="7" customFormat="1">
      <c r="A54" s="121">
        <v>44706</v>
      </c>
      <c r="B54" s="74" t="s">
        <v>535</v>
      </c>
      <c r="C54" s="146">
        <f>[1]!i_dq_close(C$2,A54)</f>
        <v>5844.2546000000002</v>
      </c>
      <c r="D54" s="277">
        <v>1.1523000000000001</v>
      </c>
      <c r="E54" s="277">
        <f t="shared" si="4"/>
        <v>2.2046907245767411E-3</v>
      </c>
      <c r="F54" s="53"/>
      <c r="H54" s="66">
        <v>44791</v>
      </c>
      <c r="I54" s="21" t="s">
        <v>1623</v>
      </c>
      <c r="J54" s="140">
        <f>[1]!i_dq_close(J$2,H54)</f>
        <v>6468.8055999999997</v>
      </c>
      <c r="K54" s="111">
        <v>1.0837000000000001</v>
      </c>
      <c r="L54" s="277">
        <f t="shared" si="5"/>
        <v>1.9169548578382711E-2</v>
      </c>
      <c r="M54"/>
      <c r="O54" s="66">
        <v>44895</v>
      </c>
      <c r="P54" s="21" t="s">
        <v>1630</v>
      </c>
      <c r="Q54" s="146">
        <f>[1]!i_dq_close(Q$2,O54)</f>
        <v>6590.3067000000001</v>
      </c>
      <c r="R54" s="111">
        <v>1.6579999999999999</v>
      </c>
      <c r="S54" s="277">
        <f t="shared" si="6"/>
        <v>2.6439956127814024E-2</v>
      </c>
      <c r="T54"/>
      <c r="V54" s="66">
        <v>44888</v>
      </c>
      <c r="W54" s="21" t="s">
        <v>1630</v>
      </c>
      <c r="X54" s="140">
        <f>[1]!i_dq_close(X$2,V54)</f>
        <v>6115.6049000000003</v>
      </c>
      <c r="Y54" s="111">
        <v>0.99850000000000005</v>
      </c>
      <c r="Z54" s="277">
        <f t="shared" si="7"/>
        <v>8.9845333249793935E-3</v>
      </c>
      <c r="AA54"/>
      <c r="AC54" s="66">
        <v>44789</v>
      </c>
      <c r="AD54" s="21" t="s">
        <v>1623</v>
      </c>
      <c r="AE54" s="140">
        <f>[1]!i_dq_close(AE$2,AC54)</f>
        <v>6465.1866</v>
      </c>
      <c r="AF54" s="111">
        <v>1.0336000000000001</v>
      </c>
      <c r="AG54" s="277">
        <f t="shared" si="8"/>
        <v>-5.9559570271483508E-5</v>
      </c>
      <c r="AH54"/>
      <c r="AJ54" s="66">
        <v>44732</v>
      </c>
      <c r="AK54" s="21" t="s">
        <v>570</v>
      </c>
      <c r="AL54" s="140">
        <f>[1]!i_dq_close(AL$2,AJ54)</f>
        <v>6848.7547999999997</v>
      </c>
      <c r="AM54" s="111">
        <v>0.89029999999999998</v>
      </c>
      <c r="AN54" s="277">
        <f t="shared" si="9"/>
        <v>-2.7031671276241953E-2</v>
      </c>
      <c r="AO54"/>
      <c r="AQ54" s="66">
        <v>44732</v>
      </c>
      <c r="AR54" s="21" t="s">
        <v>570</v>
      </c>
      <c r="AS54" s="140">
        <f>[1]!i_dq_close(AS$2,AQ54)</f>
        <v>6330.3941999999997</v>
      </c>
      <c r="AT54" s="111">
        <v>0.98709999999999998</v>
      </c>
      <c r="AU54" s="277">
        <f t="shared" si="10"/>
        <v>1.574047284574176E-2</v>
      </c>
      <c r="AV54"/>
      <c r="AX54" s="66">
        <v>44719</v>
      </c>
      <c r="AY54" s="21" t="s">
        <v>570</v>
      </c>
      <c r="AZ54" s="140">
        <f>[1]!i_dq_close(AZ$2,AX54)</f>
        <v>6186.5672000000004</v>
      </c>
      <c r="BA54" s="111">
        <v>2.4430000000000001</v>
      </c>
      <c r="BB54" s="277">
        <f t="shared" si="11"/>
        <v>7.8487984299762115E-3</v>
      </c>
      <c r="BC54"/>
      <c r="BE54" s="58">
        <v>44699</v>
      </c>
      <c r="BF54" s="21" t="s">
        <v>345</v>
      </c>
      <c r="BG54" s="140">
        <f>[1]!i_dq_close(BG$2,BE54)</f>
        <v>5797.4895999999999</v>
      </c>
      <c r="BH54" s="111">
        <v>1.6333</v>
      </c>
      <c r="BI54" s="277">
        <f t="shared" si="12"/>
        <v>2.7313937348149464E-2</v>
      </c>
      <c r="BJ54"/>
      <c r="BL54" s="58">
        <v>44698</v>
      </c>
      <c r="BM54" s="21" t="s">
        <v>345</v>
      </c>
      <c r="BN54" s="140">
        <f>[1]!i_dq_close(BN$2,BL54)</f>
        <v>4005.8933999999999</v>
      </c>
      <c r="BO54">
        <v>1.0585</v>
      </c>
      <c r="BP54" s="277">
        <f t="shared" si="13"/>
        <v>3.0170831134127996E-2</v>
      </c>
      <c r="BQ54"/>
      <c r="BS54" s="49">
        <v>44634</v>
      </c>
      <c r="BT54" s="28" t="s">
        <v>337</v>
      </c>
      <c r="BU54" s="140">
        <f>[1]!i_dq_close(BU$2,BS54)</f>
        <v>6323.5779000000002</v>
      </c>
      <c r="BV54">
        <v>1.133</v>
      </c>
      <c r="BW54" s="277">
        <f t="shared" si="14"/>
        <v>5.2221012257418487E-3</v>
      </c>
      <c r="BX54"/>
      <c r="BZ54" s="59">
        <v>44336</v>
      </c>
      <c r="CA54" s="20" t="s">
        <v>345</v>
      </c>
      <c r="CB54" s="140">
        <f>[1]!i_dq_close(CB$2,BZ54)</f>
        <v>6548.7111000000004</v>
      </c>
      <c r="CC54" s="21">
        <v>1.8180000000000001</v>
      </c>
      <c r="CD54" s="277">
        <f t="shared" si="15"/>
        <v>1.106062397506169E-2</v>
      </c>
      <c r="CE54" s="33">
        <v>1122964.6299999999</v>
      </c>
      <c r="CG54" s="49">
        <v>44907</v>
      </c>
      <c r="CH54" s="28" t="s">
        <v>1624</v>
      </c>
      <c r="CI54" s="140">
        <f>[1]!i_dq_close(CI$2,CG54)</f>
        <v>6154.8091999999997</v>
      </c>
      <c r="CJ54">
        <v>1.0257000000000001</v>
      </c>
      <c r="CK54" s="277">
        <f t="shared" si="16"/>
        <v>2.7791423789681913E-2</v>
      </c>
      <c r="CL54"/>
      <c r="CN54" s="49">
        <v>44921</v>
      </c>
      <c r="CO54" s="28" t="s">
        <v>1624</v>
      </c>
      <c r="CP54" s="140">
        <f>[1]!i_dq_close(CP$2,CN54)</f>
        <v>5843.2555000000002</v>
      </c>
      <c r="CQ54">
        <v>1.4341999999999999</v>
      </c>
      <c r="CR54" s="277">
        <f t="shared" si="0"/>
        <v>5.9803016900510375E-3</v>
      </c>
      <c r="CS54"/>
      <c r="CU54" s="49">
        <v>44922</v>
      </c>
      <c r="CV54" s="28" t="s">
        <v>1624</v>
      </c>
      <c r="CW54" s="140">
        <f>[1]!i_dq_close(CW$2,CU54)</f>
        <v>3887.8539999999998</v>
      </c>
      <c r="CX54">
        <v>0.93069999999999997</v>
      </c>
      <c r="CY54" s="277">
        <f t="shared" si="1"/>
        <v>-1.2210577927501576E-2</v>
      </c>
      <c r="CZ54"/>
      <c r="DB54" s="49">
        <v>44939</v>
      </c>
      <c r="DC54" s="28" t="s">
        <v>1626</v>
      </c>
      <c r="DD54" s="140">
        <f>[1]!i_dq_close(DD$2,DB54)</f>
        <v>6057.6902</v>
      </c>
      <c r="DE54">
        <v>1.2016</v>
      </c>
      <c r="DF54" s="277">
        <f t="shared" si="2"/>
        <v>2.4962768249681133E-3</v>
      </c>
      <c r="DG54"/>
      <c r="DI54" s="49">
        <v>44963</v>
      </c>
      <c r="DJ54" s="28" t="s">
        <v>1631</v>
      </c>
      <c r="DK54" s="140">
        <f>[1]!i_dq_close(DK$2,DI54)</f>
        <v>6302.3348999999998</v>
      </c>
      <c r="DL54">
        <v>1.0103</v>
      </c>
      <c r="DM54" s="277">
        <f t="shared" si="3"/>
        <v>1.4537447830756944E-2</v>
      </c>
      <c r="DN54"/>
      <c r="DP54" s="49"/>
      <c r="DQ54" s="28"/>
      <c r="DR54" s="140"/>
      <c r="DS54"/>
      <c r="DT54" s="277"/>
    </row>
    <row r="55" spans="1:124" s="7" customFormat="1">
      <c r="A55" s="121">
        <v>44707</v>
      </c>
      <c r="B55" s="74" t="s">
        <v>535</v>
      </c>
      <c r="C55" s="146">
        <f>[1]!i_dq_close(C$2,A55)</f>
        <v>5911.5607</v>
      </c>
      <c r="D55" s="277">
        <v>1.1636</v>
      </c>
      <c r="E55" s="277">
        <f t="shared" si="4"/>
        <v>4.698229698767431E-4</v>
      </c>
      <c r="F55" s="53"/>
      <c r="H55" s="49">
        <v>44792</v>
      </c>
      <c r="I55" s="21" t="s">
        <v>1623</v>
      </c>
      <c r="J55" s="140">
        <f>[1]!i_dq_close(J$2,H55)</f>
        <v>6391.7159000000001</v>
      </c>
      <c r="K55">
        <v>1.0718000000000001</v>
      </c>
      <c r="L55" s="277">
        <f t="shared" si="5"/>
        <v>1.9947960452929125E-2</v>
      </c>
      <c r="M55"/>
      <c r="O55" s="49">
        <v>44896</v>
      </c>
      <c r="P55" s="21" t="s">
        <v>336</v>
      </c>
      <c r="Q55" s="146">
        <f>[1]!i_dq_close(Q$2,O55)</f>
        <v>6658.4264999999996</v>
      </c>
      <c r="R55">
        <v>1.6639999999999999</v>
      </c>
      <c r="S55" s="277">
        <f t="shared" si="6"/>
        <v>1.9979458735600808E-2</v>
      </c>
      <c r="T55"/>
      <c r="V55" s="49">
        <v>44889</v>
      </c>
      <c r="W55" s="21" t="s">
        <v>1630</v>
      </c>
      <c r="X55" s="140">
        <f>[1]!i_dq_close(X$2,V55)</f>
        <v>6120.0658999999996</v>
      </c>
      <c r="Y55" s="111">
        <v>0.99850000000000005</v>
      </c>
      <c r="Z55" s="277">
        <f t="shared" si="7"/>
        <v>8.2573058161977686E-3</v>
      </c>
      <c r="AA55"/>
      <c r="AC55" s="49">
        <v>44790</v>
      </c>
      <c r="AD55" s="21" t="s">
        <v>1623</v>
      </c>
      <c r="AE55" s="140">
        <f>[1]!i_dq_close(AE$2,AC55)</f>
        <v>6493.5047000000004</v>
      </c>
      <c r="AF55">
        <v>1.0333000000000001</v>
      </c>
      <c r="AG55" s="277">
        <f t="shared" si="8"/>
        <v>-4.8166800799107623E-3</v>
      </c>
      <c r="AH55"/>
      <c r="AJ55" s="66">
        <v>44733</v>
      </c>
      <c r="AK55" s="21" t="s">
        <v>570</v>
      </c>
      <c r="AL55" s="140">
        <f>[1]!i_dq_close(AL$2,AJ55)</f>
        <v>6779.1446999999998</v>
      </c>
      <c r="AM55" s="111">
        <v>0.89649999999999996</v>
      </c>
      <c r="AN55" s="277">
        <f t="shared" si="9"/>
        <v>-9.0132358591301642E-3</v>
      </c>
      <c r="AO55"/>
      <c r="AQ55" s="66">
        <v>44733</v>
      </c>
      <c r="AR55" s="21" t="s">
        <v>570</v>
      </c>
      <c r="AS55" s="140">
        <f>[1]!i_dq_close(AS$2,AQ55)</f>
        <v>6277.0014000000001</v>
      </c>
      <c r="AT55" s="111">
        <v>0.97740000000000005</v>
      </c>
      <c r="AU55" s="277">
        <f t="shared" si="10"/>
        <v>1.4135668684334579E-2</v>
      </c>
      <c r="AV55"/>
      <c r="AX55" s="66">
        <v>44720</v>
      </c>
      <c r="AY55" s="21" t="s">
        <v>570</v>
      </c>
      <c r="AZ55" s="140">
        <f>[1]!i_dq_close(AZ$2,AX55)</f>
        <v>6217.8275999999996</v>
      </c>
      <c r="BA55" s="111">
        <v>2.4580000000000002</v>
      </c>
      <c r="BB55" s="277">
        <f t="shared" si="11"/>
        <v>9.03116409111826E-3</v>
      </c>
      <c r="BC55"/>
      <c r="BE55" s="58">
        <v>44700</v>
      </c>
      <c r="BF55" s="21" t="s">
        <v>345</v>
      </c>
      <c r="BG55" s="140">
        <f>[1]!i_dq_close(BG$2,BE55)</f>
        <v>5838.4074000000001</v>
      </c>
      <c r="BH55" s="111">
        <v>1.643</v>
      </c>
      <c r="BI55" s="277">
        <f t="shared" si="12"/>
        <v>2.6278995609486877E-2</v>
      </c>
      <c r="BJ55"/>
      <c r="BL55" s="58">
        <v>44699</v>
      </c>
      <c r="BM55" s="21" t="s">
        <v>345</v>
      </c>
      <c r="BN55" s="140">
        <f>[1]!i_dq_close(BN$2,BL55)</f>
        <v>3991.9069</v>
      </c>
      <c r="BO55">
        <v>1.0590999999999999</v>
      </c>
      <c r="BP55" s="277">
        <f t="shared" si="13"/>
        <v>3.4361222710784123E-2</v>
      </c>
      <c r="BQ55"/>
      <c r="BS55" s="49">
        <v>44635</v>
      </c>
      <c r="BT55" s="28" t="s">
        <v>337</v>
      </c>
      <c r="BU55" s="140">
        <f>[1]!i_dq_close(BU$2,BS55)</f>
        <v>5964.9813000000004</v>
      </c>
      <c r="BV55">
        <v>1.069</v>
      </c>
      <c r="BW55" s="277">
        <f t="shared" si="14"/>
        <v>5.1317371475801954E-3</v>
      </c>
      <c r="BX55"/>
      <c r="BZ55" s="59">
        <v>44337</v>
      </c>
      <c r="CA55" s="20" t="s">
        <v>345</v>
      </c>
      <c r="CB55" s="140">
        <f>[1]!i_dq_close(CB$2,BZ55)</f>
        <v>6527.8639999999996</v>
      </c>
      <c r="CC55" s="21">
        <v>1.804</v>
      </c>
      <c r="CD55" s="277">
        <f t="shared" si="15"/>
        <v>6.4141855244428392E-3</v>
      </c>
      <c r="CE55" s="33">
        <v>1122964.6299999999</v>
      </c>
      <c r="CG55" s="49">
        <v>44908</v>
      </c>
      <c r="CH55" s="28" t="s">
        <v>1624</v>
      </c>
      <c r="CI55" s="140">
        <f>[1]!i_dq_close(CI$2,CG55)</f>
        <v>6121.6615000000002</v>
      </c>
      <c r="CJ55">
        <v>1.0328999999999999</v>
      </c>
      <c r="CK55" s="277">
        <f t="shared" si="16"/>
        <v>4.0528187647992375E-2</v>
      </c>
      <c r="CL55"/>
      <c r="CN55" s="49">
        <v>44922</v>
      </c>
      <c r="CO55" s="28" t="s">
        <v>1624</v>
      </c>
      <c r="CP55" s="140">
        <f>[1]!i_dq_close(CP$2,CN55)</f>
        <v>5885.6621999999998</v>
      </c>
      <c r="CQ55">
        <v>1.4451000000000001</v>
      </c>
      <c r="CR55" s="277">
        <f t="shared" si="0"/>
        <v>6.3491164052795757E-3</v>
      </c>
      <c r="CS55"/>
      <c r="CU55" s="49">
        <v>44923</v>
      </c>
      <c r="CV55" s="28" t="s">
        <v>1624</v>
      </c>
      <c r="CW55" s="140">
        <f>[1]!i_dq_close(CW$2,CU55)</f>
        <v>3871.2644</v>
      </c>
      <c r="CX55">
        <v>0.9264</v>
      </c>
      <c r="CY55" s="277">
        <f t="shared" si="1"/>
        <v>-1.2501449741932569E-2</v>
      </c>
      <c r="CZ55"/>
      <c r="DB55" s="49">
        <v>44942</v>
      </c>
      <c r="DC55" s="28" t="s">
        <v>1626</v>
      </c>
      <c r="DD55" s="140">
        <f>[1]!i_dq_close(DD$2,DB55)</f>
        <v>6126.1772000000001</v>
      </c>
      <c r="DE55">
        <v>1.2139</v>
      </c>
      <c r="DF55" s="277">
        <f t="shared" si="2"/>
        <v>1.4167039046766305E-3</v>
      </c>
      <c r="DG55"/>
      <c r="DI55" s="49">
        <v>44964</v>
      </c>
      <c r="DJ55" s="28" t="s">
        <v>1690</v>
      </c>
      <c r="DK55" s="140">
        <f>[1]!i_dq_close(DK$2,DI55)</f>
        <v>6317.2376999999997</v>
      </c>
      <c r="DL55">
        <v>1.0175000000000001</v>
      </c>
      <c r="DM55" s="277">
        <f t="shared" si="3"/>
        <v>1.95953141163967E-2</v>
      </c>
      <c r="DN55"/>
      <c r="DP55" s="49"/>
      <c r="DQ55" s="28"/>
      <c r="DR55" s="140"/>
      <c r="DS55"/>
      <c r="DT55" s="277"/>
    </row>
    <row r="56" spans="1:124" s="7" customFormat="1">
      <c r="A56" s="121">
        <v>44708</v>
      </c>
      <c r="B56" s="74" t="s">
        <v>535</v>
      </c>
      <c r="C56" s="146">
        <f>[1]!i_dq_close(C$2,A56)</f>
        <v>5899.915</v>
      </c>
      <c r="D56" s="277">
        <v>1.1607000000000001</v>
      </c>
      <c r="E56" s="277">
        <f t="shared" si="4"/>
        <v>-7.3954455510616413E-5</v>
      </c>
      <c r="F56" s="53"/>
      <c r="H56" s="66">
        <v>44795</v>
      </c>
      <c r="I56" s="21" t="s">
        <v>1623</v>
      </c>
      <c r="J56" s="140">
        <f>[1]!i_dq_close(J$2,H56)</f>
        <v>6472.6799000000001</v>
      </c>
      <c r="K56" s="111">
        <v>1.0777000000000001</v>
      </c>
      <c r="L56" s="277">
        <f t="shared" si="5"/>
        <v>1.2582785990838286E-2</v>
      </c>
      <c r="M56"/>
      <c r="O56" s="66">
        <v>44897</v>
      </c>
      <c r="P56" s="21" t="s">
        <v>1624</v>
      </c>
      <c r="Q56" s="146">
        <f>[1]!i_dq_close(Q$2,O56)</f>
        <v>6680.5415000000003</v>
      </c>
      <c r="R56" s="111">
        <v>1.675</v>
      </c>
      <c r="S56" s="277">
        <f t="shared" si="6"/>
        <v>2.3354925728265141E-2</v>
      </c>
      <c r="T56"/>
      <c r="V56" s="66">
        <v>44890</v>
      </c>
      <c r="W56" s="21" t="s">
        <v>1630</v>
      </c>
      <c r="X56" s="140">
        <f>[1]!i_dq_close(X$2,V56)</f>
        <v>6087.8590999999997</v>
      </c>
      <c r="Y56" s="111">
        <v>0.98219999999999996</v>
      </c>
      <c r="Z56" s="277">
        <f t="shared" si="7"/>
        <v>-2.9138949034814843E-3</v>
      </c>
      <c r="AA56"/>
      <c r="AC56" s="66">
        <v>44791</v>
      </c>
      <c r="AD56" s="21" t="s">
        <v>1623</v>
      </c>
      <c r="AE56" s="140">
        <f>[1]!i_dq_close(AE$2,AC56)</f>
        <v>6468.8055999999997</v>
      </c>
      <c r="AF56" s="111">
        <v>1.0356000000000001</v>
      </c>
      <c r="AG56" s="277">
        <f t="shared" si="8"/>
        <v>1.3411013415558504E-3</v>
      </c>
      <c r="AH56"/>
      <c r="AJ56" s="66">
        <v>44734</v>
      </c>
      <c r="AK56" s="21" t="s">
        <v>570</v>
      </c>
      <c r="AL56" s="140">
        <f>[1]!i_dq_close(AL$2,AJ56)</f>
        <v>6691.8118000000004</v>
      </c>
      <c r="AM56" s="111">
        <v>0.88180000000000003</v>
      </c>
      <c r="AN56" s="277">
        <f t="shared" si="9"/>
        <v>-1.2563358515905509E-2</v>
      </c>
      <c r="AO56"/>
      <c r="AQ56" s="66">
        <v>44734</v>
      </c>
      <c r="AR56" s="21" t="s">
        <v>570</v>
      </c>
      <c r="AS56" s="140">
        <f>[1]!i_dq_close(AS$2,AQ56)</f>
        <v>6179.57</v>
      </c>
      <c r="AT56" s="111">
        <v>0.9667</v>
      </c>
      <c r="AU56" s="277">
        <f t="shared" si="10"/>
        <v>1.8704912500100868E-2</v>
      </c>
      <c r="AV56"/>
      <c r="AX56" s="66">
        <v>44721</v>
      </c>
      <c r="AY56" s="21" t="s">
        <v>570</v>
      </c>
      <c r="AZ56" s="140">
        <f>[1]!i_dq_close(AZ$2,AX56)</f>
        <v>6130.6862000000001</v>
      </c>
      <c r="BA56" s="111">
        <v>2.4249999999999998</v>
      </c>
      <c r="BB56" s="277">
        <f t="shared" si="11"/>
        <v>9.5277851791208956E-3</v>
      </c>
      <c r="BC56"/>
      <c r="BE56" s="49">
        <v>44701</v>
      </c>
      <c r="BF56" s="21" t="s">
        <v>535</v>
      </c>
      <c r="BG56" s="140">
        <f>[1]!i_dq_close(BG$2,BE56)</f>
        <v>5929.4881999999998</v>
      </c>
      <c r="BH56">
        <v>1.6707000000000001</v>
      </c>
      <c r="BI56" s="277">
        <f t="shared" si="12"/>
        <v>2.8078675348954585E-2</v>
      </c>
      <c r="BJ56"/>
      <c r="BL56" s="58">
        <v>44700</v>
      </c>
      <c r="BM56" s="21" t="s">
        <v>345</v>
      </c>
      <c r="BN56" s="140">
        <f>[1]!i_dq_close(BN$2,BL56)</f>
        <v>3999.5983999999999</v>
      </c>
      <c r="BO56">
        <v>1.0642</v>
      </c>
      <c r="BP56" s="277">
        <f t="shared" si="13"/>
        <v>3.7486783300506366E-2</v>
      </c>
      <c r="BQ56"/>
      <c r="BS56" s="49">
        <v>44636</v>
      </c>
      <c r="BT56" s="28" t="s">
        <v>337</v>
      </c>
      <c r="BU56" s="140">
        <f>[1]!i_dq_close(BU$2,BS56)</f>
        <v>6156.2713999999996</v>
      </c>
      <c r="BV56">
        <v>1.1060000000000001</v>
      </c>
      <c r="BW56" s="277">
        <f t="shared" si="14"/>
        <v>7.533670392657843E-3</v>
      </c>
      <c r="BX56"/>
      <c r="BZ56" s="59">
        <v>44340</v>
      </c>
      <c r="CA56" s="20" t="s">
        <v>345</v>
      </c>
      <c r="CB56" s="140">
        <f>[1]!i_dq_close(CB$2,BZ56)</f>
        <v>6544.1217999999999</v>
      </c>
      <c r="CC56" s="21">
        <v>1.806</v>
      </c>
      <c r="CD56" s="277">
        <f t="shared" si="15"/>
        <v>5.0304382772945466E-3</v>
      </c>
      <c r="CE56" s="33">
        <v>1122964.6299999999</v>
      </c>
      <c r="CG56" s="49">
        <v>44909</v>
      </c>
      <c r="CH56" s="28" t="s">
        <v>1624</v>
      </c>
      <c r="CI56" s="140">
        <f>[1]!i_dq_close(CI$2,CG56)</f>
        <v>6096.3855999999996</v>
      </c>
      <c r="CJ56">
        <v>1.0277000000000001</v>
      </c>
      <c r="CK56" s="277">
        <f t="shared" si="16"/>
        <v>3.9413685207190463E-2</v>
      </c>
      <c r="CL56"/>
      <c r="CN56" s="49">
        <v>44923</v>
      </c>
      <c r="CO56" s="28" t="s">
        <v>1624</v>
      </c>
      <c r="CP56" s="140">
        <f>[1]!i_dq_close(CP$2,CN56)</f>
        <v>5862.0967000000001</v>
      </c>
      <c r="CQ56">
        <v>1.4387000000000001</v>
      </c>
      <c r="CR56" s="277">
        <f t="shared" si="0"/>
        <v>5.9171605803258753E-3</v>
      </c>
      <c r="CS56"/>
      <c r="CU56" s="49">
        <v>44924</v>
      </c>
      <c r="CV56" s="28" t="s">
        <v>1624</v>
      </c>
      <c r="CW56" s="140">
        <f>[1]!i_dq_close(CW$2,CU56)</f>
        <v>3856.7006999999999</v>
      </c>
      <c r="CX56">
        <v>0.9214</v>
      </c>
      <c r="CY56" s="277">
        <f t="shared" si="1"/>
        <v>-1.4035221117805086E-2</v>
      </c>
      <c r="CZ56"/>
      <c r="DB56" s="49">
        <v>44943</v>
      </c>
      <c r="DC56" s="28" t="s">
        <v>1626</v>
      </c>
      <c r="DD56" s="140">
        <f>[1]!i_dq_close(DD$2,DB56)</f>
        <v>6132.6391000000003</v>
      </c>
      <c r="DE56">
        <v>1.2138</v>
      </c>
      <c r="DF56" s="277">
        <f t="shared" si="2"/>
        <v>2.2817810574315978E-4</v>
      </c>
      <c r="DG56"/>
      <c r="DI56" s="49">
        <v>44965</v>
      </c>
      <c r="DJ56" s="28" t="s">
        <v>1696</v>
      </c>
      <c r="DK56" s="140">
        <f>[1]!i_dq_close(DK$2,DI56)</f>
        <v>6268.2758999999996</v>
      </c>
      <c r="DL56">
        <v>1.0125999999999999</v>
      </c>
      <c r="DM56" s="277">
        <f t="shared" si="3"/>
        <v>2.256147501809358E-2</v>
      </c>
      <c r="DN56"/>
      <c r="DP56" s="49"/>
      <c r="DQ56" s="28"/>
      <c r="DR56" s="140"/>
      <c r="DS56"/>
      <c r="DT56" s="277"/>
    </row>
    <row r="57" spans="1:124" s="7" customFormat="1">
      <c r="A57" s="121">
        <v>44711</v>
      </c>
      <c r="B57" s="74" t="s">
        <v>535</v>
      </c>
      <c r="C57" s="146">
        <f>[1]!i_dq_close(C$2,A57)</f>
        <v>5942.8316999999997</v>
      </c>
      <c r="D57" s="277">
        <v>1.1769000000000001</v>
      </c>
      <c r="E57" s="277">
        <f t="shared" si="4"/>
        <v>6.8544284390341659E-3</v>
      </c>
      <c r="F57" s="53"/>
      <c r="H57" s="66">
        <v>44796</v>
      </c>
      <c r="I57" s="21" t="s">
        <v>1623</v>
      </c>
      <c r="J57" s="140">
        <f>[1]!i_dq_close(J$2,H57)</f>
        <v>6466.4044999999996</v>
      </c>
      <c r="K57" s="111">
        <v>1.0845</v>
      </c>
      <c r="L57" s="277">
        <f t="shared" si="5"/>
        <v>2.0355495846813954E-2</v>
      </c>
      <c r="M57"/>
      <c r="O57" s="66">
        <v>44900</v>
      </c>
      <c r="P57" s="21" t="s">
        <v>1624</v>
      </c>
      <c r="Q57" s="146">
        <f>[1]!i_dq_close(Q$2,O57)</f>
        <v>6714.3670000000002</v>
      </c>
      <c r="R57" s="111">
        <v>1.6739999999999999</v>
      </c>
      <c r="S57" s="277">
        <f t="shared" si="6"/>
        <v>1.7741010350493469E-2</v>
      </c>
      <c r="T57"/>
      <c r="V57" s="66">
        <v>44893</v>
      </c>
      <c r="W57" s="21" t="s">
        <v>1630</v>
      </c>
      <c r="X57" s="140">
        <f>[1]!i_dq_close(X$2,V57)</f>
        <v>6055.2843000000003</v>
      </c>
      <c r="Y57" s="111">
        <v>0.98219999999999996</v>
      </c>
      <c r="Z57" s="277">
        <f t="shared" si="7"/>
        <v>2.3964145905917E-3</v>
      </c>
      <c r="AA57"/>
      <c r="AC57" s="66">
        <v>44792</v>
      </c>
      <c r="AD57" s="21" t="s">
        <v>1623</v>
      </c>
      <c r="AE57" s="140">
        <f>[1]!i_dq_close(AE$2,AC57)</f>
        <v>6391.7159000000001</v>
      </c>
      <c r="AF57" s="111">
        <v>1.0207999999999999</v>
      </c>
      <c r="AG57" s="277">
        <f t="shared" si="8"/>
        <v>-1.0976278295256048E-3</v>
      </c>
      <c r="AH57"/>
      <c r="AJ57" s="66">
        <v>44735</v>
      </c>
      <c r="AK57" s="21" t="s">
        <v>570</v>
      </c>
      <c r="AL57" s="140">
        <f>[1]!i_dq_close(AL$2,AJ57)</f>
        <v>6845.4548000000004</v>
      </c>
      <c r="AM57" s="111">
        <v>0.89910000000000001</v>
      </c>
      <c r="AN57" s="277">
        <f t="shared" si="9"/>
        <v>-1.6279780130561639E-2</v>
      </c>
      <c r="AO57"/>
      <c r="AQ57" s="66">
        <v>44735</v>
      </c>
      <c r="AR57" s="21" t="s">
        <v>570</v>
      </c>
      <c r="AS57" s="140">
        <f>[1]!i_dq_close(AS$2,AQ57)</f>
        <v>6300.4745999999996</v>
      </c>
      <c r="AT57" s="111">
        <v>0.98470000000000002</v>
      </c>
      <c r="AU57" s="277">
        <f t="shared" si="10"/>
        <v>1.8092307999383106E-2</v>
      </c>
      <c r="AV57"/>
      <c r="AX57" s="66">
        <v>44722</v>
      </c>
      <c r="AY57" s="21" t="s">
        <v>570</v>
      </c>
      <c r="AZ57" s="140">
        <f>[1]!i_dq_close(AZ$2,AX57)</f>
        <v>6240.1031999999996</v>
      </c>
      <c r="BA57" s="111">
        <v>2.476</v>
      </c>
      <c r="BB57" s="277">
        <f t="shared" si="11"/>
        <v>1.3019681663847482E-2</v>
      </c>
      <c r="BC57"/>
      <c r="BE57" s="49">
        <v>44704</v>
      </c>
      <c r="BF57" s="21" t="s">
        <v>535</v>
      </c>
      <c r="BG57" s="140">
        <f>[1]!i_dq_close(BG$2,BE57)</f>
        <v>5965.7277000000004</v>
      </c>
      <c r="BH57">
        <v>1.6888000000000001</v>
      </c>
      <c r="BI57" s="277">
        <f t="shared" si="12"/>
        <v>3.3549971391455102E-2</v>
      </c>
      <c r="BJ57"/>
      <c r="BL57" s="49">
        <v>44701</v>
      </c>
      <c r="BM57" s="21" t="s">
        <v>345</v>
      </c>
      <c r="BN57" s="140">
        <f>[1]!i_dq_close(BN$2,BL57)</f>
        <v>4077.5998</v>
      </c>
      <c r="BO57">
        <v>1.0810999999999999</v>
      </c>
      <c r="BP57" s="277">
        <f t="shared" si="13"/>
        <v>3.4363505888188151E-2</v>
      </c>
      <c r="BQ57"/>
      <c r="BS57" s="49">
        <v>44637</v>
      </c>
      <c r="BT57" s="28" t="s">
        <v>337</v>
      </c>
      <c r="BU57" s="140">
        <f>[1]!i_dq_close(BU$2,BS57)</f>
        <v>6267.5244000000002</v>
      </c>
      <c r="BV57">
        <v>1.129</v>
      </c>
      <c r="BW57" s="277">
        <f t="shared" si="14"/>
        <v>1.0149594081368951E-2</v>
      </c>
      <c r="BX57"/>
      <c r="BZ57" s="59">
        <v>44341</v>
      </c>
      <c r="CA57" s="20" t="s">
        <v>345</v>
      </c>
      <c r="CB57" s="140">
        <f>[1]!i_dq_close(CB$2,BZ57)</f>
        <v>6619.6706999999997</v>
      </c>
      <c r="CC57" s="21">
        <v>1.827</v>
      </c>
      <c r="CD57" s="277">
        <f t="shared" si="15"/>
        <v>5.1730458588423733E-3</v>
      </c>
      <c r="CE57" s="33">
        <v>1122964.6299999999</v>
      </c>
      <c r="CG57" s="49">
        <v>44910</v>
      </c>
      <c r="CH57" s="28" t="s">
        <v>1624</v>
      </c>
      <c r="CI57" s="140">
        <f>[1]!i_dq_close(CI$2,CG57)</f>
        <v>6101.8787000000002</v>
      </c>
      <c r="CJ57">
        <v>1.0309999999999999</v>
      </c>
      <c r="CK57" s="277">
        <f t="shared" si="16"/>
        <v>4.185349173781594E-2</v>
      </c>
      <c r="CL57"/>
      <c r="CN57" s="49">
        <v>44924</v>
      </c>
      <c r="CO57" s="28" t="s">
        <v>1624</v>
      </c>
      <c r="CP57" s="140">
        <f>[1]!i_dq_close(CP$2,CN57)</f>
        <v>5857.4021000000002</v>
      </c>
      <c r="CQ57">
        <v>1.4398</v>
      </c>
      <c r="CR57" s="277">
        <f t="shared" si="0"/>
        <v>7.4036276928569622E-3</v>
      </c>
      <c r="CS57"/>
      <c r="CU57" s="49">
        <v>44925</v>
      </c>
      <c r="CV57" s="28" t="s">
        <v>1624</v>
      </c>
      <c r="CW57" s="140">
        <f>[1]!i_dq_close(CW$2,CU57)</f>
        <v>3871.6338000000001</v>
      </c>
      <c r="CX57">
        <v>0.92600000000000005</v>
      </c>
      <c r="CY57" s="277">
        <f t="shared" si="1"/>
        <v>-1.3012293100574834E-2</v>
      </c>
      <c r="CZ57"/>
      <c r="DB57" s="49">
        <v>44944</v>
      </c>
      <c r="DC57" s="28" t="s">
        <v>1626</v>
      </c>
      <c r="DD57" s="140">
        <f>[1]!i_dq_close(DD$2,DB57)</f>
        <v>6151.4557000000004</v>
      </c>
      <c r="DE57">
        <v>1.2177</v>
      </c>
      <c r="DF57" s="277">
        <f t="shared" si="2"/>
        <v>3.8037166951210288E-4</v>
      </c>
      <c r="DG57"/>
      <c r="DI57" s="49">
        <v>44966</v>
      </c>
      <c r="DJ57" s="28" t="s">
        <v>1706</v>
      </c>
      <c r="DK57" s="140">
        <f>[1]!i_dq_close(DK$2,DI57)</f>
        <v>6354.5619999999999</v>
      </c>
      <c r="DL57">
        <v>1.0304</v>
      </c>
      <c r="DM57" s="277">
        <f t="shared" si="3"/>
        <v>2.6903611553700912E-2</v>
      </c>
      <c r="DN57"/>
      <c r="DP57" s="49"/>
      <c r="DQ57" s="28"/>
      <c r="DR57" s="140"/>
      <c r="DS57"/>
      <c r="DT57" s="277"/>
    </row>
    <row r="58" spans="1:124" s="7" customFormat="1">
      <c r="A58" s="121">
        <v>44712</v>
      </c>
      <c r="B58" s="74" t="s">
        <v>535</v>
      </c>
      <c r="C58" s="146">
        <f>[1]!i_dq_close(C$2,A58)</f>
        <v>6026.2372999999998</v>
      </c>
      <c r="D58" s="277">
        <v>1.1894</v>
      </c>
      <c r="E58" s="277">
        <f t="shared" si="4"/>
        <v>3.3620733378170176E-3</v>
      </c>
      <c r="F58" s="53"/>
      <c r="H58" s="66">
        <v>44797</v>
      </c>
      <c r="I58" s="21" t="s">
        <v>1623</v>
      </c>
      <c r="J58" s="140">
        <f>[1]!i_dq_close(J$2,H58)</f>
        <v>6284.5769</v>
      </c>
      <c r="K58" s="111">
        <v>1.0519000000000001</v>
      </c>
      <c r="L58" s="277">
        <f t="shared" si="5"/>
        <v>1.7694058848863214E-2</v>
      </c>
      <c r="M58"/>
      <c r="O58" s="66">
        <v>44901</v>
      </c>
      <c r="P58" s="21" t="s">
        <v>1624</v>
      </c>
      <c r="Q58" s="146">
        <f>[1]!i_dq_close(Q$2,O58)</f>
        <v>6703.5523999999996</v>
      </c>
      <c r="R58" s="111">
        <v>1.6579999999999999</v>
      </c>
      <c r="S58" s="277">
        <f t="shared" si="6"/>
        <v>9.6690583848154654E-3</v>
      </c>
      <c r="T58"/>
      <c r="V58" s="66">
        <v>44894</v>
      </c>
      <c r="W58" s="21" t="s">
        <v>1630</v>
      </c>
      <c r="X58" s="140">
        <f>[1]!i_dq_close(X$2,V58)</f>
        <v>6163.8213999999998</v>
      </c>
      <c r="Y58" s="111">
        <v>0.98219999999999996</v>
      </c>
      <c r="Z58" s="277">
        <f t="shared" si="7"/>
        <v>-1.529718882644171E-2</v>
      </c>
      <c r="AA58"/>
      <c r="AC58" s="66">
        <v>44795</v>
      </c>
      <c r="AD58" s="21" t="s">
        <v>1623</v>
      </c>
      <c r="AE58" s="140">
        <f>[1]!i_dq_close(AE$2,AC58)</f>
        <v>6472.6799000000001</v>
      </c>
      <c r="AF58" s="111">
        <v>1.0324</v>
      </c>
      <c r="AG58" s="277">
        <f t="shared" si="8"/>
        <v>-2.42262246973457E-3</v>
      </c>
      <c r="AH58"/>
      <c r="AJ58" s="66">
        <v>44736</v>
      </c>
      <c r="AK58" s="21" t="s">
        <v>570</v>
      </c>
      <c r="AL58" s="140">
        <f>[1]!i_dq_close(AL$2,AJ58)</f>
        <v>6931.6541999999999</v>
      </c>
      <c r="AM58" s="111">
        <v>0.90600000000000003</v>
      </c>
      <c r="AN58" s="277">
        <f t="shared" si="9"/>
        <v>-2.1629827907509336E-2</v>
      </c>
      <c r="AO58"/>
      <c r="AQ58" s="66">
        <v>44736</v>
      </c>
      <c r="AR58" s="21" t="s">
        <v>570</v>
      </c>
      <c r="AS58" s="140">
        <f>[1]!i_dq_close(AS$2,AQ58)</f>
        <v>6368.2826999999997</v>
      </c>
      <c r="AT58" s="111">
        <v>0.997</v>
      </c>
      <c r="AU58" s="277">
        <f t="shared" si="10"/>
        <v>2.0110184509942952E-2</v>
      </c>
      <c r="AV58"/>
      <c r="AX58" s="66">
        <v>44725</v>
      </c>
      <c r="AY58" s="21" t="s">
        <v>570</v>
      </c>
      <c r="AZ58" s="140">
        <f>[1]!i_dq_close(AZ$2,AX58)</f>
        <v>6233.6193999999996</v>
      </c>
      <c r="BA58" s="111">
        <v>2.4889999999999999</v>
      </c>
      <c r="BB58" s="277">
        <f t="shared" si="11"/>
        <v>1.9706969357758064E-2</v>
      </c>
      <c r="BC58"/>
      <c r="BE58" s="49">
        <v>44705</v>
      </c>
      <c r="BF58" s="21" t="s">
        <v>535</v>
      </c>
      <c r="BG58" s="140">
        <f>[1]!i_dq_close(BG$2,BE58)</f>
        <v>5745.6751000000004</v>
      </c>
      <c r="BH58">
        <v>1.6274999999999999</v>
      </c>
      <c r="BI58" s="277">
        <f t="shared" si="12"/>
        <v>3.297971020915913E-2</v>
      </c>
      <c r="BJ58"/>
      <c r="BL58" s="49">
        <v>44704</v>
      </c>
      <c r="BM58" s="21" t="s">
        <v>535</v>
      </c>
      <c r="BN58" s="140">
        <f>[1]!i_dq_close(BN$2,BL58)</f>
        <v>4053.9823000000001</v>
      </c>
      <c r="BO58">
        <v>1.0820000000000001</v>
      </c>
      <c r="BP58" s="277">
        <f t="shared" si="13"/>
        <v>4.1326214432976238E-2</v>
      </c>
      <c r="BQ58"/>
      <c r="BS58" s="49">
        <v>44638</v>
      </c>
      <c r="BT58" s="28" t="s">
        <v>337</v>
      </c>
      <c r="BU58" s="140">
        <f>[1]!i_dq_close(BU$2,BS58)</f>
        <v>6332.2165999999997</v>
      </c>
      <c r="BV58">
        <v>1.143</v>
      </c>
      <c r="BW58" s="277">
        <f t="shared" si="14"/>
        <v>1.2185776676362892E-2</v>
      </c>
      <c r="BX58"/>
      <c r="BZ58" s="59">
        <v>44342</v>
      </c>
      <c r="CA58" s="20" t="s">
        <v>345</v>
      </c>
      <c r="CB58" s="140">
        <f>[1]!i_dq_close(CB$2,BZ58)</f>
        <v>6628.2065000000002</v>
      </c>
      <c r="CC58" s="21">
        <v>1.8340000000000001</v>
      </c>
      <c r="CD58" s="277">
        <f t="shared" si="15"/>
        <v>7.7873281640086223E-3</v>
      </c>
      <c r="CE58" s="33">
        <v>1122964.6299999999</v>
      </c>
      <c r="CG58" s="49">
        <v>44911</v>
      </c>
      <c r="CH58" s="28" t="s">
        <v>1624</v>
      </c>
      <c r="CI58" s="140">
        <f>[1]!i_dq_close(CI$2,CG58)</f>
        <v>6072.8626999999997</v>
      </c>
      <c r="CJ58">
        <v>1.0243</v>
      </c>
      <c r="CK58" s="277">
        <f t="shared" si="16"/>
        <v>3.9834202021324927E-2</v>
      </c>
      <c r="CL58"/>
      <c r="CN58" s="49">
        <v>44925</v>
      </c>
      <c r="CO58" s="28" t="s">
        <v>1624</v>
      </c>
      <c r="CP58" s="140">
        <f>[1]!i_dq_close(CP$2,CN58)</f>
        <v>5864.4669000000004</v>
      </c>
      <c r="CQ58">
        <v>1.4384999999999999</v>
      </c>
      <c r="CR58" s="277">
        <f t="shared" si="0"/>
        <v>5.4019709213634082E-3</v>
      </c>
      <c r="CS58"/>
      <c r="CU58" s="49">
        <v>44929</v>
      </c>
      <c r="CV58" s="28" t="s">
        <v>1626</v>
      </c>
      <c r="CW58" s="140">
        <f>[1]!i_dq_close(CW$2,CU58)</f>
        <v>3887.8991999999998</v>
      </c>
      <c r="CX58">
        <v>0.9405</v>
      </c>
      <c r="CY58" s="277">
        <f t="shared" si="1"/>
        <v>-1.9955683401465807E-3</v>
      </c>
      <c r="CZ58"/>
      <c r="DB58" s="49">
        <v>44945</v>
      </c>
      <c r="DC58" s="28" t="s">
        <v>1626</v>
      </c>
      <c r="DD58" s="140">
        <f>[1]!i_dq_close(DD$2,DB58)</f>
        <v>6204.3261000000002</v>
      </c>
      <c r="DE58">
        <v>1.226</v>
      </c>
      <c r="DF58" s="277">
        <f t="shared" si="2"/>
        <v>-1.4834814813873276E-3</v>
      </c>
      <c r="DG58"/>
      <c r="DI58" s="49">
        <v>44967</v>
      </c>
      <c r="DJ58" s="28" t="s">
        <v>1721</v>
      </c>
      <c r="DK58" s="140">
        <f>[1]!i_dq_close(DK$2,DI58)</f>
        <v>6334.2520000000004</v>
      </c>
      <c r="DL58">
        <v>1.0253000000000001</v>
      </c>
      <c r="DM58" s="277">
        <f t="shared" si="3"/>
        <v>2.4931116193352532E-2</v>
      </c>
      <c r="DN58"/>
      <c r="DP58" s="49"/>
      <c r="DQ58" s="28"/>
      <c r="DR58" s="140"/>
      <c r="DS58"/>
      <c r="DT58" s="277"/>
    </row>
    <row r="59" spans="1:124" s="7" customFormat="1">
      <c r="A59" s="121">
        <v>44713</v>
      </c>
      <c r="B59" s="74" t="s">
        <v>570</v>
      </c>
      <c r="C59" s="146">
        <f>[1]!i_dq_close(C$2,A59)</f>
        <v>6023.6440000000002</v>
      </c>
      <c r="D59" s="277">
        <v>1.1966000000000001</v>
      </c>
      <c r="E59" s="277">
        <f t="shared" si="4"/>
        <v>1.0249273492739963E-2</v>
      </c>
      <c r="F59" s="53"/>
      <c r="H59" s="66">
        <v>44798</v>
      </c>
      <c r="I59" s="21" t="s">
        <v>1623</v>
      </c>
      <c r="J59" s="140">
        <f>[1]!i_dq_close(J$2,H59)</f>
        <v>6322.6961000000001</v>
      </c>
      <c r="K59" s="111">
        <v>1.0501</v>
      </c>
      <c r="L59" s="277">
        <f t="shared" si="5"/>
        <v>9.6835735801132916E-3</v>
      </c>
      <c r="M59"/>
      <c r="O59" s="66">
        <v>44902</v>
      </c>
      <c r="P59" s="21" t="s">
        <v>1624</v>
      </c>
      <c r="Q59" s="146">
        <f>[1]!i_dq_close(Q$2,O59)</f>
        <v>6705.2873</v>
      </c>
      <c r="R59" s="111">
        <v>1.6559999999999999</v>
      </c>
      <c r="S59" s="277">
        <f t="shared" si="6"/>
        <v>8.2029419611834298E-3</v>
      </c>
      <c r="T59"/>
      <c r="V59" s="66">
        <v>44895</v>
      </c>
      <c r="W59" s="21" t="s">
        <v>1630</v>
      </c>
      <c r="X59" s="140">
        <f>[1]!i_dq_close(X$2,V59)</f>
        <v>6156.1464999999998</v>
      </c>
      <c r="Y59" s="111">
        <v>0.98219999999999996</v>
      </c>
      <c r="Z59" s="277">
        <f t="shared" si="7"/>
        <v>-1.4046034733828261E-2</v>
      </c>
      <c r="AA59"/>
      <c r="AC59" s="66">
        <v>44796</v>
      </c>
      <c r="AD59" s="21" t="s">
        <v>1623</v>
      </c>
      <c r="AE59" s="140">
        <f>[1]!i_dq_close(AE$2,AC59)</f>
        <v>6466.4044999999996</v>
      </c>
      <c r="AF59" s="111">
        <v>1.0350999999999999</v>
      </c>
      <c r="AG59" s="277">
        <f t="shared" si="8"/>
        <v>1.2266849517794665E-3</v>
      </c>
      <c r="AH59"/>
      <c r="AJ59" s="66">
        <v>44739</v>
      </c>
      <c r="AK59" s="21" t="s">
        <v>570</v>
      </c>
      <c r="AL59" s="140">
        <f>[1]!i_dq_close(AL$2,AJ59)</f>
        <v>7002.9340000000002</v>
      </c>
      <c r="AM59" s="111">
        <v>0.91200000000000003</v>
      </c>
      <c r="AN59" s="277">
        <f t="shared" si="9"/>
        <v>-2.5711464788617633E-2</v>
      </c>
      <c r="AO59"/>
      <c r="AQ59" s="66">
        <v>44739</v>
      </c>
      <c r="AR59" s="21" t="s">
        <v>570</v>
      </c>
      <c r="AS59" s="140">
        <f>[1]!i_dq_close(AS$2,AQ59)</f>
        <v>6407.7447000000002</v>
      </c>
      <c r="AT59" s="111">
        <v>1.0083</v>
      </c>
      <c r="AU59" s="277">
        <f t="shared" si="10"/>
        <v>2.5720441141037442E-2</v>
      </c>
      <c r="AV59"/>
      <c r="AX59" s="66">
        <v>44726</v>
      </c>
      <c r="AY59" s="21" t="s">
        <v>570</v>
      </c>
      <c r="AZ59" s="140">
        <f>[1]!i_dq_close(AZ$2,AX59)</f>
        <v>6275.5652</v>
      </c>
      <c r="BA59" s="111">
        <v>2.5</v>
      </c>
      <c r="BB59" s="277">
        <f t="shared" si="11"/>
        <v>1.7366086666781744E-2</v>
      </c>
      <c r="BC59"/>
      <c r="BE59" s="49">
        <v>44706</v>
      </c>
      <c r="BF59" s="21" t="s">
        <v>535</v>
      </c>
      <c r="BG59" s="140">
        <f>[1]!i_dq_close(BG$2,BE59)</f>
        <v>5844.2546000000002</v>
      </c>
      <c r="BH59">
        <v>1.6515</v>
      </c>
      <c r="BI59" s="277">
        <f t="shared" si="12"/>
        <v>3.0909993513127842E-2</v>
      </c>
      <c r="BJ59"/>
      <c r="BL59" s="49">
        <v>44705</v>
      </c>
      <c r="BM59" s="21" t="s">
        <v>535</v>
      </c>
      <c r="BN59" s="140">
        <f>[1]!i_dq_close(BN$2,BL59)</f>
        <v>3959.1541000000002</v>
      </c>
      <c r="BO59">
        <v>1.0518000000000001</v>
      </c>
      <c r="BP59" s="277">
        <f t="shared" si="13"/>
        <v>3.5469000012604113E-2</v>
      </c>
      <c r="BQ59"/>
      <c r="BS59" s="49">
        <v>44641</v>
      </c>
      <c r="BT59" s="28" t="s">
        <v>337</v>
      </c>
      <c r="BU59" s="140">
        <f>[1]!i_dq_close(BU$2,BS59)</f>
        <v>6358.9430000000002</v>
      </c>
      <c r="BV59">
        <v>1.1499999999999999</v>
      </c>
      <c r="BW59" s="277">
        <f t="shared" si="14"/>
        <v>1.4027939647521803E-2</v>
      </c>
      <c r="BX59"/>
      <c r="BZ59" s="59">
        <v>44343</v>
      </c>
      <c r="CA59" s="20" t="s">
        <v>345</v>
      </c>
      <c r="CB59" s="140">
        <f>[1]!i_dq_close(CB$2,BZ59)</f>
        <v>6685.4053999999996</v>
      </c>
      <c r="CC59" s="21">
        <v>1.853</v>
      </c>
      <c r="CD59" s="277">
        <f t="shared" si="15"/>
        <v>9.6362692332958577E-3</v>
      </c>
      <c r="CE59" s="33">
        <v>1122964.6299999999</v>
      </c>
      <c r="CG59" s="49">
        <v>44914</v>
      </c>
      <c r="CH59" s="28" t="s">
        <v>1624</v>
      </c>
      <c r="CI59" s="140">
        <f>[1]!i_dq_close(CI$2,CG59)</f>
        <v>5936.4750999999997</v>
      </c>
      <c r="CJ59">
        <v>1.0044</v>
      </c>
      <c r="CK59" s="277">
        <f t="shared" si="16"/>
        <v>4.2083474703256685E-2</v>
      </c>
      <c r="CL59"/>
      <c r="CN59" s="49">
        <v>44929</v>
      </c>
      <c r="CO59" s="28" t="s">
        <v>1626</v>
      </c>
      <c r="CP59" s="140">
        <f>[1]!i_dq_close(CP$2,CN59)</f>
        <v>5955.8968999999997</v>
      </c>
      <c r="CQ59">
        <v>1.4597</v>
      </c>
      <c r="CR59" s="277">
        <f t="shared" si="0"/>
        <v>4.6738078599549704E-3</v>
      </c>
      <c r="CS59"/>
      <c r="CU59" s="49">
        <v>44930</v>
      </c>
      <c r="CV59" s="28" t="s">
        <v>1626</v>
      </c>
      <c r="CW59" s="140">
        <f>[1]!i_dq_close(CW$2,CU59)</f>
        <v>3892.9477000000002</v>
      </c>
      <c r="CX59">
        <v>0.94369999999999998</v>
      </c>
      <c r="CY59" s="277">
        <f t="shared" si="1"/>
        <v>6.6690154515991473E-5</v>
      </c>
      <c r="CZ59"/>
      <c r="DB59" s="49">
        <v>44946</v>
      </c>
      <c r="DC59" s="28" t="s">
        <v>1626</v>
      </c>
      <c r="DD59" s="140">
        <f>[1]!i_dq_close(DD$2,DB59)</f>
        <v>6251.4336999999996</v>
      </c>
      <c r="DE59">
        <v>1.2364999999999999</v>
      </c>
      <c r="DF59" s="277">
        <f t="shared" si="2"/>
        <v>-4.6772167683184485E-4</v>
      </c>
      <c r="DG59"/>
      <c r="DI59" s="49"/>
      <c r="DJ59" s="28"/>
      <c r="DK59" s="140"/>
      <c r="DL59"/>
      <c r="DM59" s="277"/>
      <c r="DN59"/>
      <c r="DP59" s="49"/>
      <c r="DQ59" s="28"/>
      <c r="DR59" s="140"/>
      <c r="DS59"/>
      <c r="DT59" s="277"/>
    </row>
    <row r="60" spans="1:124" s="7" customFormat="1">
      <c r="A60" s="121">
        <v>44714</v>
      </c>
      <c r="B60" s="74" t="s">
        <v>570</v>
      </c>
      <c r="C60" s="146">
        <f>[1]!i_dq_close(C$2,A60)</f>
        <v>6078.4349000000002</v>
      </c>
      <c r="D60" s="277">
        <v>1.2109000000000001</v>
      </c>
      <c r="E60" s="277">
        <f t="shared" si="4"/>
        <v>1.339364784749919E-2</v>
      </c>
      <c r="F60" s="53"/>
      <c r="H60" s="66">
        <v>44799</v>
      </c>
      <c r="I60" s="21" t="s">
        <v>1623</v>
      </c>
      <c r="J60" s="140">
        <f>[1]!i_dq_close(J$2,H60)</f>
        <v>6298.3738999999996</v>
      </c>
      <c r="K60" s="111">
        <v>1.0448999999999999</v>
      </c>
      <c r="L60" s="277">
        <f t="shared" si="5"/>
        <v>8.494723466053733E-3</v>
      </c>
      <c r="M60"/>
      <c r="O60" s="66">
        <v>44903</v>
      </c>
      <c r="P60" s="21" t="s">
        <v>1624</v>
      </c>
      <c r="Q60" s="146">
        <f>[1]!i_dq_close(Q$2,O60)</f>
        <v>6662.3441000000003</v>
      </c>
      <c r="R60" s="111">
        <v>1.65</v>
      </c>
      <c r="S60" s="277">
        <f t="shared" si="6"/>
        <v>1.0934960619843337E-2</v>
      </c>
      <c r="T60"/>
      <c r="V60" s="66">
        <v>44896</v>
      </c>
      <c r="W60" s="21" t="s">
        <v>336</v>
      </c>
      <c r="X60" s="140">
        <f>[1]!i_dq_close(X$2,V60)</f>
        <v>6186.1021000000001</v>
      </c>
      <c r="Y60" s="111">
        <v>0.98219999999999996</v>
      </c>
      <c r="Z60" s="277">
        <f t="shared" si="7"/>
        <v>-1.8929365010013077E-2</v>
      </c>
      <c r="AA60"/>
      <c r="AC60" s="66">
        <v>44797</v>
      </c>
      <c r="AD60" s="21" t="s">
        <v>1623</v>
      </c>
      <c r="AE60" s="140">
        <f>[1]!i_dq_close(AE$2,AC60)</f>
        <v>6284.5769</v>
      </c>
      <c r="AF60" s="111">
        <v>1.0032000000000001</v>
      </c>
      <c r="AG60" s="277">
        <f t="shared" si="8"/>
        <v>-1.5612763296173338E-3</v>
      </c>
      <c r="AH60"/>
      <c r="AJ60" s="66">
        <v>44740</v>
      </c>
      <c r="AK60" s="21" t="s">
        <v>570</v>
      </c>
      <c r="AL60" s="140">
        <f>[1]!i_dq_close(AL$2,AJ60)</f>
        <v>7079.7246999999998</v>
      </c>
      <c r="AM60" s="111">
        <v>0.93320000000000003</v>
      </c>
      <c r="AN60" s="277">
        <f t="shared" si="9"/>
        <v>-1.2961683622081166E-2</v>
      </c>
      <c r="AO60"/>
      <c r="AQ60" s="66">
        <v>44740</v>
      </c>
      <c r="AR60" s="21" t="s">
        <v>570</v>
      </c>
      <c r="AS60" s="140">
        <f>[1]!i_dq_close(AS$2,AQ60)</f>
        <v>6501.3519999999999</v>
      </c>
      <c r="AT60" s="111">
        <v>1.0249999999999999</v>
      </c>
      <c r="AU60" s="277">
        <f t="shared" si="10"/>
        <v>2.8206369999350001E-2</v>
      </c>
      <c r="AV60"/>
      <c r="AX60" s="66">
        <v>44727</v>
      </c>
      <c r="AY60" s="21" t="s">
        <v>570</v>
      </c>
      <c r="AZ60" s="140">
        <f>[1]!i_dq_close(AZ$2,AX60)</f>
        <v>6261.0613000000003</v>
      </c>
      <c r="BA60" s="111">
        <v>2.4950000000000001</v>
      </c>
      <c r="BB60" s="277">
        <f t="shared" si="11"/>
        <v>1.7660686390929659E-2</v>
      </c>
      <c r="BC60"/>
      <c r="BE60" s="49">
        <v>44707</v>
      </c>
      <c r="BF60" s="21" t="s">
        <v>535</v>
      </c>
      <c r="BG60" s="140">
        <f>[1]!i_dq_close(BG$2,BE60)</f>
        <v>5911.5607</v>
      </c>
      <c r="BH60">
        <v>1.6607000000000001</v>
      </c>
      <c r="BI60" s="277">
        <f t="shared" si="12"/>
        <v>2.4669365229821993E-2</v>
      </c>
      <c r="BJ60"/>
      <c r="BL60" s="49">
        <v>44706</v>
      </c>
      <c r="BM60" s="21" t="s">
        <v>535</v>
      </c>
      <c r="BN60" s="140">
        <f>[1]!i_dq_close(BN$2,BL60)</f>
        <v>3983.1783999999998</v>
      </c>
      <c r="BO60" s="48">
        <v>1.0518000000000001</v>
      </c>
      <c r="BP60" s="277">
        <f t="shared" si="13"/>
        <v>2.9301864249185128E-2</v>
      </c>
      <c r="BQ60"/>
      <c r="BS60" s="49">
        <v>44642</v>
      </c>
      <c r="BT60" s="28" t="s">
        <v>337</v>
      </c>
      <c r="BU60" s="140">
        <f>[1]!i_dq_close(BU$2,BS60)</f>
        <v>6358.1093000000001</v>
      </c>
      <c r="BV60">
        <v>1.1519999999999999</v>
      </c>
      <c r="BW60" s="277">
        <f t="shared" si="14"/>
        <v>1.5796283782218645E-2</v>
      </c>
      <c r="BX60"/>
      <c r="BZ60" s="59">
        <v>44344</v>
      </c>
      <c r="CA60" s="20" t="s">
        <v>345</v>
      </c>
      <c r="CB60" s="140">
        <f>[1]!i_dq_close(CB$2,BZ60)</f>
        <v>6668.1696000000002</v>
      </c>
      <c r="CC60" s="21">
        <v>1.8480000000000001</v>
      </c>
      <c r="CD60" s="277">
        <f t="shared" si="15"/>
        <v>9.4863626498324916E-3</v>
      </c>
      <c r="CE60" s="33">
        <v>1122964.6299999999</v>
      </c>
      <c r="CG60" s="49">
        <v>44915</v>
      </c>
      <c r="CH60" s="28" t="s">
        <v>1624</v>
      </c>
      <c r="CI60" s="140">
        <f>[1]!i_dq_close(CI$2,CG60)</f>
        <v>5878.0313999999998</v>
      </c>
      <c r="CJ60">
        <v>0.99580000000000002</v>
      </c>
      <c r="CK60" s="277">
        <f t="shared" si="16"/>
        <v>4.297377344348563E-2</v>
      </c>
      <c r="CL60"/>
      <c r="CN60" s="49">
        <v>44930</v>
      </c>
      <c r="CO60" s="28" t="s">
        <v>1626</v>
      </c>
      <c r="CP60" s="140">
        <f>[1]!i_dq_close(CP$2,CN60)</f>
        <v>5952.4538000000002</v>
      </c>
      <c r="CQ60">
        <v>1.4568000000000001</v>
      </c>
      <c r="CR60" s="277">
        <f t="shared" si="0"/>
        <v>3.3096887263844854E-3</v>
      </c>
      <c r="CS60"/>
      <c r="CU60" s="49">
        <v>44931</v>
      </c>
      <c r="CV60" s="28" t="s">
        <v>1626</v>
      </c>
      <c r="CW60" s="140">
        <f>[1]!i_dq_close(CW$2,CU60)</f>
        <v>3968.5781999999999</v>
      </c>
      <c r="CX60">
        <v>0.95309999999999995</v>
      </c>
      <c r="CY60" s="277">
        <f t="shared" si="1"/>
        <v>-9.2545587529896389E-3</v>
      </c>
      <c r="CZ60"/>
      <c r="DB60" s="49">
        <v>44956</v>
      </c>
      <c r="DC60" s="28" t="s">
        <v>1626</v>
      </c>
      <c r="DD60" s="140">
        <f>[1]!i_dq_close(DD$2,DB60)</f>
        <v>6283.3271999999997</v>
      </c>
      <c r="DE60">
        <v>1.246</v>
      </c>
      <c r="DF60" s="277">
        <f t="shared" si="2"/>
        <v>2.2813033538100491E-3</v>
      </c>
      <c r="DG60"/>
      <c r="DI60" s="49"/>
      <c r="DJ60" s="28"/>
      <c r="DK60" s="140"/>
      <c r="DL60"/>
      <c r="DM60" s="277"/>
      <c r="DN60"/>
      <c r="DP60" s="49"/>
      <c r="DQ60" s="28"/>
      <c r="DR60" s="140"/>
      <c r="DS60"/>
      <c r="DT60" s="277"/>
    </row>
    <row r="61" spans="1:124" s="7" customFormat="1">
      <c r="A61" s="121">
        <v>44718</v>
      </c>
      <c r="B61" s="74" t="s">
        <v>570</v>
      </c>
      <c r="C61" s="146">
        <f>[1]!i_dq_close(C$2,A61)</f>
        <v>6187.4440999999997</v>
      </c>
      <c r="D61" s="277">
        <v>1.2251000000000001</v>
      </c>
      <c r="E61" s="277">
        <f t="shared" si="4"/>
        <v>6.920142494218906E-3</v>
      </c>
      <c r="F61" s="53"/>
      <c r="H61" s="66">
        <v>44802</v>
      </c>
      <c r="I61" s="21" t="s">
        <v>1623</v>
      </c>
      <c r="J61" s="140">
        <f>[1]!i_dq_close(J$2,H61)</f>
        <v>6310.402</v>
      </c>
      <c r="K61" s="111">
        <v>1.0547</v>
      </c>
      <c r="L61" s="277">
        <f t="shared" si="5"/>
        <v>1.6255848865021516E-2</v>
      </c>
      <c r="M61"/>
      <c r="O61" s="66">
        <v>44904</v>
      </c>
      <c r="P61" s="21" t="s">
        <v>1624</v>
      </c>
      <c r="Q61" s="146">
        <f>[1]!i_dq_close(Q$2,O61)</f>
        <v>6680.3752000000004</v>
      </c>
      <c r="R61" s="111">
        <v>1.65</v>
      </c>
      <c r="S61" s="277">
        <f t="shared" si="6"/>
        <v>8.2646805624655428E-3</v>
      </c>
      <c r="T61"/>
      <c r="V61" s="66">
        <v>44897</v>
      </c>
      <c r="W61" s="21" t="s">
        <v>336</v>
      </c>
      <c r="X61" s="140">
        <f>[1]!i_dq_close(X$2,V61)</f>
        <v>6168.0127000000002</v>
      </c>
      <c r="Y61" s="111">
        <v>1.0101</v>
      </c>
      <c r="Z61" s="277">
        <f t="shared" si="7"/>
        <v>1.2127549067984855E-2</v>
      </c>
      <c r="AA61"/>
      <c r="AC61" s="66">
        <v>44798</v>
      </c>
      <c r="AD61" s="21" t="s">
        <v>1623</v>
      </c>
      <c r="AE61" s="140">
        <f>[1]!i_dq_close(AE$2,AC61)</f>
        <v>6322.6961000000001</v>
      </c>
      <c r="AF61" s="111">
        <v>1.0009999999999999</v>
      </c>
      <c r="AG61" s="277">
        <f t="shared" si="8"/>
        <v>-9.7348430173835876E-3</v>
      </c>
      <c r="AH61"/>
      <c r="AJ61" s="66">
        <v>44741</v>
      </c>
      <c r="AK61" s="21" t="s">
        <v>570</v>
      </c>
      <c r="AL61" s="140">
        <f>[1]!i_dq_close(AL$2,AJ61)</f>
        <v>6900.9925999999996</v>
      </c>
      <c r="AM61" s="111">
        <v>0.92179999999999995</v>
      </c>
      <c r="AN61" s="277">
        <f t="shared" si="9"/>
        <v>1.5140418337935557E-3</v>
      </c>
      <c r="AO61"/>
      <c r="AQ61" s="66">
        <v>44741</v>
      </c>
      <c r="AR61" s="21" t="s">
        <v>570</v>
      </c>
      <c r="AS61" s="140">
        <f>[1]!i_dq_close(AS$2,AQ61)</f>
        <v>6374.2974000000004</v>
      </c>
      <c r="AT61" s="111">
        <v>1.0039</v>
      </c>
      <c r="AU61" s="277">
        <f t="shared" si="10"/>
        <v>2.6510623869553829E-2</v>
      </c>
      <c r="AV61"/>
      <c r="AX61" s="66">
        <v>44728</v>
      </c>
      <c r="AY61" s="21" t="s">
        <v>570</v>
      </c>
      <c r="AZ61" s="140">
        <f>[1]!i_dq_close(AZ$2,AX61)</f>
        <v>6264.8220000000001</v>
      </c>
      <c r="BA61" s="111">
        <v>2.504</v>
      </c>
      <c r="BB61" s="277">
        <f t="shared" si="11"/>
        <v>2.0899082909113798E-2</v>
      </c>
      <c r="BC61"/>
      <c r="BE61" s="49">
        <v>44708</v>
      </c>
      <c r="BF61" s="21" t="s">
        <v>535</v>
      </c>
      <c r="BG61" s="140">
        <f>[1]!i_dq_close(BG$2,BE61)</f>
        <v>5899.915</v>
      </c>
      <c r="BH61">
        <v>1.6595</v>
      </c>
      <c r="BI61" s="277">
        <f t="shared" si="12"/>
        <v>2.6012381864644718E-2</v>
      </c>
      <c r="BJ61"/>
      <c r="BL61" s="49">
        <v>44707</v>
      </c>
      <c r="BM61" s="21" t="s">
        <v>535</v>
      </c>
      <c r="BN61" s="140">
        <f>[1]!i_dq_close(BN$2,BL61)</f>
        <v>3993.0446000000002</v>
      </c>
      <c r="BO61">
        <v>1.0681</v>
      </c>
      <c r="BP61" s="277">
        <f t="shared" si="13"/>
        <v>4.3069170482080699E-2</v>
      </c>
      <c r="BQ61"/>
      <c r="BS61" s="49">
        <v>44643</v>
      </c>
      <c r="BT61" s="28" t="s">
        <v>337</v>
      </c>
      <c r="BU61" s="140">
        <f>[1]!i_dq_close(BU$2,BS61)</f>
        <v>6398.1009000000004</v>
      </c>
      <c r="BV61">
        <v>1.161</v>
      </c>
      <c r="BW61" s="277">
        <f t="shared" si="14"/>
        <v>1.7339331037941275E-2</v>
      </c>
      <c r="BX61"/>
      <c r="BZ61" s="59">
        <v>44347</v>
      </c>
      <c r="CA61" s="20" t="s">
        <v>345</v>
      </c>
      <c r="CB61" s="140">
        <f>[1]!i_dq_close(CB$2,BZ61)</f>
        <v>6728.9906000000001</v>
      </c>
      <c r="CC61" s="21">
        <v>1.873</v>
      </c>
      <c r="CD61" s="277">
        <f t="shared" si="15"/>
        <v>1.4145723446373992E-2</v>
      </c>
      <c r="CE61" s="33">
        <v>1122964.6299999999</v>
      </c>
      <c r="CG61" s="49">
        <v>44916</v>
      </c>
      <c r="CH61" s="28" t="s">
        <v>1624</v>
      </c>
      <c r="CI61" s="140">
        <f>[1]!i_dq_close(CI$2,CG61)</f>
        <v>5845.835</v>
      </c>
      <c r="CJ61">
        <v>0.99209999999999998</v>
      </c>
      <c r="CK61" s="277">
        <f t="shared" si="16"/>
        <v>4.4515182906076145E-2</v>
      </c>
      <c r="CL61"/>
      <c r="CN61" s="49">
        <v>44931</v>
      </c>
      <c r="CO61" s="28" t="s">
        <v>1626</v>
      </c>
      <c r="CP61" s="140">
        <f>[1]!i_dq_close(CP$2,CN61)</f>
        <v>6010.4641000000001</v>
      </c>
      <c r="CQ61">
        <v>1.4737</v>
      </c>
      <c r="CR61" s="277">
        <f t="shared" si="0"/>
        <v>5.1313853042970203E-3</v>
      </c>
      <c r="CS61"/>
      <c r="CU61" s="49">
        <v>44932</v>
      </c>
      <c r="CV61" s="28" t="s">
        <v>1626</v>
      </c>
      <c r="CW61" s="140">
        <f>[1]!i_dq_close(CW$2,CU61)</f>
        <v>3980.8888000000002</v>
      </c>
      <c r="CX61">
        <v>0.95709999999999995</v>
      </c>
      <c r="CY61" s="277">
        <f t="shared" si="1"/>
        <v>-8.1943936721495803E-3</v>
      </c>
      <c r="CZ61"/>
      <c r="DB61" s="49">
        <v>44957</v>
      </c>
      <c r="DC61" s="28" t="s">
        <v>1626</v>
      </c>
      <c r="DD61" s="140">
        <f>[1]!i_dq_close(DD$2,DB61)</f>
        <v>6289.15</v>
      </c>
      <c r="DE61">
        <v>1.2462</v>
      </c>
      <c r="DF61" s="277">
        <f t="shared" si="2"/>
        <v>1.460420669904039E-3</v>
      </c>
      <c r="DG61"/>
      <c r="DI61" s="49"/>
      <c r="DJ61" s="28"/>
      <c r="DK61" s="140"/>
      <c r="DL61"/>
      <c r="DM61" s="277"/>
      <c r="DN61"/>
      <c r="DP61" s="49"/>
      <c r="DQ61" s="28"/>
      <c r="DR61" s="140"/>
      <c r="DS61"/>
      <c r="DT61" s="277"/>
    </row>
    <row r="62" spans="1:124" s="7" customFormat="1">
      <c r="A62" s="121">
        <v>44719</v>
      </c>
      <c r="B62" s="74" t="s">
        <v>570</v>
      </c>
      <c r="C62" s="146">
        <f>[1]!i_dq_close(C$2,A62)</f>
        <v>6186.5672000000004</v>
      </c>
      <c r="D62" s="277">
        <v>1.2155</v>
      </c>
      <c r="E62" s="277">
        <f t="shared" si="4"/>
        <v>-1.501004189750299E-3</v>
      </c>
      <c r="F62" s="53"/>
      <c r="H62" s="66">
        <v>44803</v>
      </c>
      <c r="I62" s="21" t="s">
        <v>1623</v>
      </c>
      <c r="J62" s="140">
        <f>[1]!i_dq_close(J$2,H62)</f>
        <v>6285.9273000000003</v>
      </c>
      <c r="K62" s="111">
        <v>1.0472999999999999</v>
      </c>
      <c r="L62" s="277">
        <f t="shared" si="5"/>
        <v>1.290871005528782E-2</v>
      </c>
      <c r="M62"/>
      <c r="O62" s="66">
        <v>44907</v>
      </c>
      <c r="P62" s="21" t="s">
        <v>1624</v>
      </c>
      <c r="Q62" s="146">
        <f>[1]!i_dq_close(Q$2,O62)</f>
        <v>6655.6737000000003</v>
      </c>
      <c r="R62" s="111">
        <v>1.6419999999999999</v>
      </c>
      <c r="S62" s="277">
        <f t="shared" si="6"/>
        <v>7.08604093087839E-3</v>
      </c>
      <c r="T62"/>
      <c r="V62" s="66">
        <v>44900</v>
      </c>
      <c r="W62" s="21" t="s">
        <v>1624</v>
      </c>
      <c r="X62" s="140">
        <f>[1]!i_dq_close(X$2,V62)</f>
        <v>6215.1243999999997</v>
      </c>
      <c r="Y62" s="111">
        <v>1.0101</v>
      </c>
      <c r="Z62" s="277">
        <f t="shared" si="7"/>
        <v>4.4474494881889814E-3</v>
      </c>
      <c r="AA62"/>
      <c r="AC62" s="66">
        <v>44799</v>
      </c>
      <c r="AD62" s="21" t="s">
        <v>1623</v>
      </c>
      <c r="AE62" s="140">
        <f>[1]!i_dq_close(AE$2,AC62)</f>
        <v>6298.3738999999996</v>
      </c>
      <c r="AF62" s="111">
        <v>0.995</v>
      </c>
      <c r="AG62" s="277">
        <f t="shared" si="8"/>
        <v>-1.1815393430301691E-2</v>
      </c>
      <c r="AH62"/>
      <c r="AJ62" s="66">
        <v>44742</v>
      </c>
      <c r="AK62" s="21" t="s">
        <v>570</v>
      </c>
      <c r="AL62" s="140">
        <f>[1]!i_dq_close(AL$2,AJ62)</f>
        <v>6995.5297</v>
      </c>
      <c r="AM62" s="111">
        <v>0.92500000000000004</v>
      </c>
      <c r="AN62" s="277">
        <f t="shared" si="9"/>
        <v>-9.4354196239143651E-3</v>
      </c>
      <c r="AO62"/>
      <c r="AQ62" s="66">
        <v>44742</v>
      </c>
      <c r="AR62" s="21" t="s">
        <v>570</v>
      </c>
      <c r="AS62" s="140">
        <f>[1]!i_dq_close(AS$2,AQ62)</f>
        <v>6454.0778</v>
      </c>
      <c r="AT62" s="111">
        <v>1.0164</v>
      </c>
      <c r="AU62" s="277">
        <f t="shared" si="10"/>
        <v>2.6773066635196185E-2</v>
      </c>
      <c r="AV62"/>
      <c r="AX62" s="66">
        <v>44729</v>
      </c>
      <c r="AY62" s="21" t="s">
        <v>570</v>
      </c>
      <c r="AZ62" s="140">
        <f>[1]!i_dq_close(AZ$2,AX62)</f>
        <v>6316.3091999999997</v>
      </c>
      <c r="BA62" s="111">
        <v>2.5249999999999999</v>
      </c>
      <c r="BB62" s="277">
        <f t="shared" si="11"/>
        <v>2.1251982258868152E-2</v>
      </c>
      <c r="BC62"/>
      <c r="BE62" s="49">
        <v>44711</v>
      </c>
      <c r="BF62" s="21" t="s">
        <v>535</v>
      </c>
      <c r="BG62" s="140">
        <f>[1]!i_dq_close(BG$2,BE62)</f>
        <v>5942.8316999999997</v>
      </c>
      <c r="BH62">
        <v>1.6765000000000001</v>
      </c>
      <c r="BI62" s="277">
        <f t="shared" si="12"/>
        <v>2.9512491857410339E-2</v>
      </c>
      <c r="BJ62"/>
      <c r="BL62" s="49">
        <v>44708</v>
      </c>
      <c r="BM62" s="21" t="s">
        <v>535</v>
      </c>
      <c r="BN62" s="140">
        <f>[1]!i_dq_close(BN$2,BL62)</f>
        <v>4001.2988</v>
      </c>
      <c r="BO62">
        <v>1.0701000000000001</v>
      </c>
      <c r="BP62" s="277">
        <f t="shared" si="13"/>
        <v>4.2950283687526403E-2</v>
      </c>
      <c r="BQ62"/>
      <c r="BS62" s="49">
        <v>44644</v>
      </c>
      <c r="BT62" s="28" t="s">
        <v>337</v>
      </c>
      <c r="BU62" s="140">
        <f>[1]!i_dq_close(BU$2,BS62)</f>
        <v>6344.1149999999998</v>
      </c>
      <c r="BV62">
        <v>1.151</v>
      </c>
      <c r="BW62" s="277">
        <f t="shared" si="14"/>
        <v>1.7025359841975951E-2</v>
      </c>
      <c r="BX62"/>
      <c r="BZ62" s="59">
        <v>44348</v>
      </c>
      <c r="CA62" s="20" t="s">
        <v>338</v>
      </c>
      <c r="CB62" s="140">
        <f>[1]!i_dq_close(CB$2,BZ62)</f>
        <v>6739.7623999999996</v>
      </c>
      <c r="CC62" s="21">
        <v>1.88</v>
      </c>
      <c r="CD62" s="277">
        <f t="shared" si="15"/>
        <v>1.64152476815842E-2</v>
      </c>
      <c r="CE62" s="33">
        <v>1122964.6299999999</v>
      </c>
      <c r="CG62" s="49">
        <v>44917</v>
      </c>
      <c r="CH62" s="28" t="s">
        <v>1624</v>
      </c>
      <c r="CI62" s="140">
        <f>[1]!i_dq_close(CI$2,CG62)</f>
        <v>5779.0555000000004</v>
      </c>
      <c r="CJ62">
        <v>0.97889999999999999</v>
      </c>
      <c r="CK62" s="277">
        <f t="shared" si="16"/>
        <v>4.2116031854955049E-2</v>
      </c>
      <c r="CL62"/>
      <c r="CN62" s="49">
        <v>44932</v>
      </c>
      <c r="CO62" s="28" t="s">
        <v>1626</v>
      </c>
      <c r="CP62" s="140">
        <f>[1]!i_dq_close(CP$2,CN62)</f>
        <v>6012.8152</v>
      </c>
      <c r="CQ62">
        <v>1.4750000000000001</v>
      </c>
      <c r="CR62" s="277">
        <f t="shared" si="0"/>
        <v>5.6124602836493676E-3</v>
      </c>
      <c r="CS62"/>
      <c r="CU62" s="49">
        <v>44935</v>
      </c>
      <c r="CV62" s="28" t="s">
        <v>1626</v>
      </c>
      <c r="CW62" s="140">
        <f>[1]!i_dq_close(CW$2,CU62)</f>
        <v>4013.1196</v>
      </c>
      <c r="CX62">
        <v>0.9627</v>
      </c>
      <c r="CY62" s="277">
        <f t="shared" si="1"/>
        <v>-1.0503301567695633E-2</v>
      </c>
      <c r="CZ62"/>
      <c r="DB62" s="49">
        <v>44958</v>
      </c>
      <c r="DC62" s="28" t="s">
        <v>348</v>
      </c>
      <c r="DD62" s="140">
        <f>[1]!i_dq_close(DD$2,DB62)</f>
        <v>6365.9050999999999</v>
      </c>
      <c r="DE62">
        <v>1.2663</v>
      </c>
      <c r="DF62" s="277">
        <f t="shared" si="2"/>
        <v>5.694551765423661E-3</v>
      </c>
      <c r="DG62"/>
      <c r="DI62" s="49"/>
      <c r="DJ62" s="28"/>
      <c r="DK62" s="140"/>
      <c r="DL62"/>
      <c r="DM62" s="277"/>
      <c r="DN62"/>
      <c r="DP62" s="49"/>
      <c r="DQ62" s="28"/>
      <c r="DR62" s="140"/>
      <c r="DS62"/>
      <c r="DT62" s="277"/>
    </row>
    <row r="63" spans="1:124" s="7" customFormat="1">
      <c r="A63" s="121">
        <v>44720</v>
      </c>
      <c r="B63" s="74" t="s">
        <v>570</v>
      </c>
      <c r="C63" s="146">
        <f>[1]!i_dq_close(C$2,A63)</f>
        <v>6217.8275999999996</v>
      </c>
      <c r="D63" s="277">
        <v>1.2124999999999999</v>
      </c>
      <c r="E63" s="277">
        <f t="shared" si="4"/>
        <v>-9.6746072920854687E-3</v>
      </c>
      <c r="F63" s="53"/>
      <c r="H63" s="66">
        <v>44804</v>
      </c>
      <c r="I63" s="21" t="s">
        <v>1623</v>
      </c>
      <c r="J63" s="140">
        <f>[1]!i_dq_close(J$2,H63)</f>
        <v>6155.7455</v>
      </c>
      <c r="K63" s="111">
        <v>1.0174000000000001</v>
      </c>
      <c r="L63" s="277">
        <f t="shared" si="5"/>
        <v>4.4937309102264233E-3</v>
      </c>
      <c r="M63"/>
      <c r="O63" s="66">
        <v>44908</v>
      </c>
      <c r="P63" s="21" t="s">
        <v>1624</v>
      </c>
      <c r="Q63" s="146">
        <f>[1]!i_dq_close(Q$2,O63)</f>
        <v>6593.6674999999996</v>
      </c>
      <c r="R63" s="111">
        <v>1.6419999999999999</v>
      </c>
      <c r="S63" s="277">
        <f t="shared" si="6"/>
        <v>1.6268726362925201E-2</v>
      </c>
      <c r="T63"/>
      <c r="V63" s="66">
        <v>44901</v>
      </c>
      <c r="W63" s="21" t="s">
        <v>1624</v>
      </c>
      <c r="X63" s="140">
        <f>[1]!i_dq_close(X$2,V63)</f>
        <v>6211.2515000000003</v>
      </c>
      <c r="Y63" s="111">
        <v>1.0101</v>
      </c>
      <c r="Z63" s="277">
        <f t="shared" si="7"/>
        <v>5.0788055560573309E-3</v>
      </c>
      <c r="AA63"/>
      <c r="AC63" s="66">
        <v>44802</v>
      </c>
      <c r="AD63" s="21" t="s">
        <v>1623</v>
      </c>
      <c r="AE63" s="140">
        <f>[1]!i_dq_close(AE$2,AC63)</f>
        <v>6310.402</v>
      </c>
      <c r="AF63" s="111">
        <v>0.99839999999999995</v>
      </c>
      <c r="AG63" s="277">
        <f t="shared" si="8"/>
        <v>-1.0359997833803036E-2</v>
      </c>
      <c r="AH63"/>
      <c r="AJ63" s="66">
        <v>44743</v>
      </c>
      <c r="AK63" s="21" t="s">
        <v>638</v>
      </c>
      <c r="AL63" s="140">
        <f>[1]!i_dq_close(AL$2,AJ63)</f>
        <v>6994.5009</v>
      </c>
      <c r="AM63" s="111">
        <v>0.9234</v>
      </c>
      <c r="AN63" s="277">
        <f t="shared" si="9"/>
        <v>-1.1137504835649681E-2</v>
      </c>
      <c r="AO63"/>
      <c r="AQ63" s="66">
        <v>44743</v>
      </c>
      <c r="AR63" s="21" t="s">
        <v>638</v>
      </c>
      <c r="AS63" s="140">
        <f>[1]!i_dq_close(AS$2,AQ63)</f>
        <v>6438.5375000000004</v>
      </c>
      <c r="AT63" s="111">
        <v>1.0226999999999999</v>
      </c>
      <c r="AU63" s="277">
        <f t="shared" si="10"/>
        <v>3.6077044407176295E-2</v>
      </c>
      <c r="AV63"/>
      <c r="AX63" s="66">
        <v>44732</v>
      </c>
      <c r="AY63" s="21" t="s">
        <v>570</v>
      </c>
      <c r="AZ63" s="140">
        <f>[1]!i_dq_close(AZ$2,AX63)</f>
        <v>6330.3941999999997</v>
      </c>
      <c r="BA63" s="111">
        <v>2.5269999999999899</v>
      </c>
      <c r="BB63" s="277">
        <f t="shared" si="11"/>
        <v>1.9737151647476026E-2</v>
      </c>
      <c r="BC63"/>
      <c r="BE63" s="49">
        <v>44712</v>
      </c>
      <c r="BF63" s="21" t="s">
        <v>535</v>
      </c>
      <c r="BG63" s="140">
        <f>[1]!i_dq_close(BG$2,BE63)</f>
        <v>6026.2372999999998</v>
      </c>
      <c r="BH63">
        <v>1.6983999999999999</v>
      </c>
      <c r="BI63" s="277">
        <f t="shared" si="12"/>
        <v>2.8832304753807936E-2</v>
      </c>
      <c r="BJ63"/>
      <c r="BL63" s="49">
        <v>44711</v>
      </c>
      <c r="BM63" s="21" t="s">
        <v>535</v>
      </c>
      <c r="BN63" s="140">
        <f>[1]!i_dq_close(BN$2,BL63)</f>
        <v>4029.0178999999998</v>
      </c>
      <c r="BO63">
        <v>1.0789</v>
      </c>
      <c r="BP63" s="277">
        <f t="shared" si="13"/>
        <v>4.4634677699431302E-2</v>
      </c>
      <c r="BQ63"/>
      <c r="BS63" s="49">
        <v>44645</v>
      </c>
      <c r="BT63" s="28" t="s">
        <v>337</v>
      </c>
      <c r="BU63" s="140">
        <f>[1]!i_dq_close(BU$2,BS63)</f>
        <v>6268.2376000000004</v>
      </c>
      <c r="BV63">
        <v>1.1419999999999999</v>
      </c>
      <c r="BW63" s="277">
        <f t="shared" si="14"/>
        <v>2.0744599054694723E-2</v>
      </c>
      <c r="BX63"/>
      <c r="BZ63" s="59">
        <v>44349</v>
      </c>
      <c r="CA63" s="20" t="s">
        <v>338</v>
      </c>
      <c r="CB63" s="140">
        <f>[1]!i_dq_close(CB$2,BZ63)</f>
        <v>6681.4285</v>
      </c>
      <c r="CC63" s="21">
        <v>1.863</v>
      </c>
      <c r="CD63" s="277">
        <f t="shared" si="15"/>
        <v>1.5864271422006082E-2</v>
      </c>
      <c r="CE63" s="33">
        <v>1122964.6299999999</v>
      </c>
      <c r="CG63" s="49">
        <v>44918</v>
      </c>
      <c r="CH63" s="28" t="s">
        <v>1624</v>
      </c>
      <c r="CI63" s="140">
        <f>[1]!i_dq_close(CI$2,CG63)</f>
        <v>5763.3458000000001</v>
      </c>
      <c r="CJ63">
        <v>0.97970000000000002</v>
      </c>
      <c r="CK63" s="277">
        <f t="shared" si="16"/>
        <v>4.5506737131505215E-2</v>
      </c>
      <c r="CL63"/>
      <c r="CN63" s="49">
        <v>44935</v>
      </c>
      <c r="CO63" s="28" t="s">
        <v>1626</v>
      </c>
      <c r="CP63" s="140">
        <f>[1]!i_dq_close(CP$2,CN63)</f>
        <v>6040.0192999999999</v>
      </c>
      <c r="CQ63">
        <v>1.4794</v>
      </c>
      <c r="CR63" s="277">
        <f t="shared" si="0"/>
        <v>4.132575246891701E-3</v>
      </c>
      <c r="CS63"/>
      <c r="CU63" s="49">
        <v>44936</v>
      </c>
      <c r="CV63" s="28" t="s">
        <v>1626</v>
      </c>
      <c r="CW63" s="140">
        <f>[1]!i_dq_close(CW$2,CU63)</f>
        <v>4017.4737</v>
      </c>
      <c r="CX63">
        <v>0.96779999999999999</v>
      </c>
      <c r="CY63" s="277">
        <f t="shared" si="1"/>
        <v>-6.2827210592895089E-3</v>
      </c>
      <c r="CZ63"/>
      <c r="DB63" s="49">
        <v>44959</v>
      </c>
      <c r="DC63" s="28" t="s">
        <v>1632</v>
      </c>
      <c r="DD63" s="140">
        <f>[1]!i_dq_close(DD$2,DB63)</f>
        <v>6370.1410999999998</v>
      </c>
      <c r="DE63">
        <v>1.2663</v>
      </c>
      <c r="DF63" s="277">
        <f t="shared" si="2"/>
        <v>4.9719434195054646E-3</v>
      </c>
      <c r="DG63"/>
      <c r="DI63" s="49"/>
      <c r="DJ63" s="28"/>
      <c r="DK63" s="140"/>
      <c r="DL63"/>
      <c r="DM63" s="277"/>
      <c r="DN63"/>
      <c r="DP63" s="49"/>
      <c r="DQ63" s="28"/>
      <c r="DR63" s="140"/>
      <c r="DS63"/>
      <c r="DT63" s="277"/>
    </row>
    <row r="64" spans="1:124" s="7" customFormat="1">
      <c r="A64" s="121">
        <v>44721</v>
      </c>
      <c r="B64" s="74" t="s">
        <v>570</v>
      </c>
      <c r="C64" s="146">
        <f>[1]!i_dq_close(C$2,A64)</f>
        <v>6130.6862000000001</v>
      </c>
      <c r="D64" s="277">
        <v>1.1954</v>
      </c>
      <c r="E64" s="277">
        <f t="shared" si="4"/>
        <v>-9.6346840680503476E-3</v>
      </c>
      <c r="F64" s="53"/>
      <c r="H64" s="66">
        <v>44805</v>
      </c>
      <c r="I64" s="21" t="s">
        <v>340</v>
      </c>
      <c r="J64" s="140">
        <f>[1]!i_dq_close(J$2,H64)</f>
        <v>6126.7685000000001</v>
      </c>
      <c r="K64" s="111">
        <v>1.0143</v>
      </c>
      <c r="L64" s="277">
        <f t="shared" si="5"/>
        <v>6.1488867521262147E-3</v>
      </c>
      <c r="M64"/>
      <c r="O64" s="66">
        <v>44909</v>
      </c>
      <c r="P64" s="21" t="s">
        <v>1624</v>
      </c>
      <c r="Q64" s="146">
        <f>[1]!i_dq_close(Q$2,O64)</f>
        <v>6570.0182999999997</v>
      </c>
      <c r="R64" s="111">
        <v>1.631</v>
      </c>
      <c r="S64" s="277">
        <f t="shared" si="6"/>
        <v>1.3120463681923988E-2</v>
      </c>
      <c r="T64"/>
      <c r="V64" s="66">
        <v>44902</v>
      </c>
      <c r="W64" s="21" t="s">
        <v>1624</v>
      </c>
      <c r="X64" s="140">
        <f>[1]!i_dq_close(X$2,V64)</f>
        <v>6204.0051000000003</v>
      </c>
      <c r="Y64" s="111">
        <v>1.0101</v>
      </c>
      <c r="Z64" s="277">
        <f t="shared" si="7"/>
        <v>6.2601060312053036E-3</v>
      </c>
      <c r="AA64"/>
      <c r="AC64" s="66">
        <v>44803</v>
      </c>
      <c r="AD64" s="21" t="s">
        <v>1623</v>
      </c>
      <c r="AE64" s="140">
        <f>[1]!i_dq_close(AE$2,AC64)</f>
        <v>6285.9273000000003</v>
      </c>
      <c r="AF64" s="111">
        <v>0.99219999999999997</v>
      </c>
      <c r="AG64" s="277">
        <f t="shared" si="8"/>
        <v>-1.2613605153365182E-2</v>
      </c>
      <c r="AH64"/>
      <c r="AJ64" s="66">
        <v>44746</v>
      </c>
      <c r="AK64" s="21" t="s">
        <v>638</v>
      </c>
      <c r="AL64" s="140">
        <f>[1]!i_dq_close(AL$2,AJ64)</f>
        <v>7076.3218999999999</v>
      </c>
      <c r="AM64" s="111">
        <v>0.92600000000000005</v>
      </c>
      <c r="AN64" s="277">
        <f t="shared" si="9"/>
        <v>-2.0811477226239772E-2</v>
      </c>
      <c r="AO64"/>
      <c r="AQ64" s="66">
        <v>44746</v>
      </c>
      <c r="AR64" s="21" t="s">
        <v>638</v>
      </c>
      <c r="AS64" s="140">
        <f>[1]!i_dq_close(AS$2,AQ64)</f>
        <v>6523.1310999999996</v>
      </c>
      <c r="AT64" s="111">
        <v>1.0381</v>
      </c>
      <c r="AU64" s="277">
        <f t="shared" si="10"/>
        <v>3.8653561273323644E-2</v>
      </c>
      <c r="AV64"/>
      <c r="AX64" s="66">
        <v>44733</v>
      </c>
      <c r="AY64" s="21" t="s">
        <v>570</v>
      </c>
      <c r="AZ64" s="140">
        <f>[1]!i_dq_close(AZ$2,AX64)</f>
        <v>6277.0014000000001</v>
      </c>
      <c r="BA64" s="111">
        <v>2.5129999999999999</v>
      </c>
      <c r="BB64" s="277">
        <f t="shared" si="11"/>
        <v>2.2717677293279337E-2</v>
      </c>
      <c r="BC64"/>
      <c r="BE64" s="49">
        <v>44713</v>
      </c>
      <c r="BF64" s="21" t="s">
        <v>570</v>
      </c>
      <c r="BG64" s="140">
        <f>[1]!i_dq_close(BG$2,BE64)</f>
        <v>6023.6440000000002</v>
      </c>
      <c r="BH64">
        <v>1.6994</v>
      </c>
      <c r="BI64" s="277">
        <f t="shared" si="12"/>
        <v>2.9982654651477869E-2</v>
      </c>
      <c r="BJ64"/>
      <c r="BL64" s="49">
        <v>44712</v>
      </c>
      <c r="BM64" s="21" t="s">
        <v>535</v>
      </c>
      <c r="BN64" s="140">
        <f>[1]!i_dq_close(BN$2,BL64)</f>
        <v>4091.5176000000001</v>
      </c>
      <c r="BO64">
        <v>1.0956999999999999</v>
      </c>
      <c r="BP64" s="277">
        <f t="shared" si="13"/>
        <v>4.5390749881639936E-2</v>
      </c>
      <c r="BQ64"/>
      <c r="BS64" s="49">
        <v>44648</v>
      </c>
      <c r="BT64" s="28" t="s">
        <v>337</v>
      </c>
      <c r="BU64" s="140">
        <f>[1]!i_dq_close(BU$2,BS64)</f>
        <v>6283.2813999999998</v>
      </c>
      <c r="BV64">
        <v>1.141</v>
      </c>
      <c r="BW64" s="277">
        <f t="shared" si="14"/>
        <v>1.7715533991800148E-2</v>
      </c>
      <c r="BX64"/>
      <c r="BZ64" s="59">
        <v>44350</v>
      </c>
      <c r="CA64" s="20" t="s">
        <v>338</v>
      </c>
      <c r="CB64" s="140">
        <f>[1]!i_dq_close(CB$2,BZ64)</f>
        <v>6667.7263999999996</v>
      </c>
      <c r="CC64" s="21">
        <v>1.8660000000000001</v>
      </c>
      <c r="CD64" s="277">
        <f t="shared" si="15"/>
        <v>1.9661379162619008E-2</v>
      </c>
      <c r="CE64" s="33">
        <v>1122964.6299999999</v>
      </c>
      <c r="CG64" s="49">
        <v>44921</v>
      </c>
      <c r="CH64" s="28" t="s">
        <v>1624</v>
      </c>
      <c r="CI64" s="140">
        <f>[1]!i_dq_close(CI$2,CG64)</f>
        <v>5843.2555000000002</v>
      </c>
      <c r="CJ64">
        <v>0.99950000000000006</v>
      </c>
      <c r="CK64" s="277">
        <f t="shared" si="16"/>
        <v>5.2433324893410238E-2</v>
      </c>
      <c r="CL64"/>
      <c r="CN64" s="49">
        <v>44936</v>
      </c>
      <c r="CO64" s="28" t="s">
        <v>1626</v>
      </c>
      <c r="CP64" s="140">
        <f>[1]!i_dq_close(CP$2,CN64)</f>
        <v>6048.2968000000001</v>
      </c>
      <c r="CQ64">
        <v>1.4823999999999999</v>
      </c>
      <c r="CR64" s="277">
        <f t="shared" si="0"/>
        <v>4.7821949759566662E-3</v>
      </c>
      <c r="CS64"/>
      <c r="CU64" s="49">
        <v>44937</v>
      </c>
      <c r="CV64" s="28" t="s">
        <v>1626</v>
      </c>
      <c r="CW64" s="140">
        <f>[1]!i_dq_close(CW$2,CU64)</f>
        <v>4010.0309000000002</v>
      </c>
      <c r="CX64">
        <v>0.96609999999999996</v>
      </c>
      <c r="CY64" s="277">
        <f t="shared" si="1"/>
        <v>-6.1740837551171879E-3</v>
      </c>
      <c r="CZ64"/>
      <c r="DB64" s="49">
        <v>44960</v>
      </c>
      <c r="DC64" s="28" t="s">
        <v>1632</v>
      </c>
      <c r="DD64" s="140">
        <f>[1]!i_dq_close(DD$2,DB64)</f>
        <v>6343.6860999999999</v>
      </c>
      <c r="DE64">
        <v>1.2626999999999999</v>
      </c>
      <c r="DF64" s="277">
        <f t="shared" si="2"/>
        <v>6.3813855570682421E-3</v>
      </c>
      <c r="DG64"/>
      <c r="DI64" s="49"/>
      <c r="DJ64" s="28"/>
      <c r="DK64" s="140"/>
      <c r="DL64"/>
      <c r="DM64" s="277"/>
      <c r="DN64"/>
      <c r="DP64" s="49"/>
      <c r="DQ64" s="28"/>
      <c r="DR64" s="140"/>
      <c r="DS64"/>
      <c r="DT64" s="277"/>
    </row>
    <row r="65" spans="1:124" s="7" customFormat="1">
      <c r="A65" s="121">
        <v>44722</v>
      </c>
      <c r="B65" s="74" t="s">
        <v>570</v>
      </c>
      <c r="C65" s="146">
        <f>[1]!i_dq_close(C$2,A65)</f>
        <v>6240.1031999999996</v>
      </c>
      <c r="D65" s="277">
        <v>1.2153</v>
      </c>
      <c r="E65" s="277">
        <f t="shared" si="4"/>
        <v>-1.1088299192244966E-2</v>
      </c>
      <c r="F65" s="53"/>
      <c r="H65" s="66">
        <v>44806</v>
      </c>
      <c r="I65" s="21" t="s">
        <v>1622</v>
      </c>
      <c r="J65" s="140">
        <f>[1]!i_dq_close(J$2,H65)</f>
        <v>6149.4273000000003</v>
      </c>
      <c r="K65" s="111">
        <v>1.0268999999999999</v>
      </c>
      <c r="L65" s="277">
        <f t="shared" si="5"/>
        <v>1.4952798163115011E-2</v>
      </c>
      <c r="M65"/>
      <c r="O65" s="66">
        <v>44910</v>
      </c>
      <c r="P65" s="21" t="s">
        <v>1624</v>
      </c>
      <c r="Q65" s="146">
        <f>[1]!i_dq_close(Q$2,O65)</f>
        <v>6597.5505000000003</v>
      </c>
      <c r="R65" s="111">
        <v>1.637</v>
      </c>
      <c r="S65" s="277">
        <f t="shared" si="6"/>
        <v>1.2670706558292277E-2</v>
      </c>
      <c r="T65"/>
      <c r="V65" s="66">
        <v>44903</v>
      </c>
      <c r="W65" s="21" t="s">
        <v>1624</v>
      </c>
      <c r="X65" s="140">
        <f>[1]!i_dq_close(X$2,V65)</f>
        <v>6186.2834999999995</v>
      </c>
      <c r="Y65" s="111">
        <v>1.0101</v>
      </c>
      <c r="Z65" s="277">
        <f t="shared" si="7"/>
        <v>9.1490625475976195E-3</v>
      </c>
      <c r="AA65"/>
      <c r="AC65" s="66">
        <v>44804</v>
      </c>
      <c r="AD65" s="21" t="s">
        <v>1623</v>
      </c>
      <c r="AE65" s="140">
        <f>[1]!i_dq_close(AE$2,AC65)</f>
        <v>6155.7455</v>
      </c>
      <c r="AF65" s="111">
        <v>0.96630000000000005</v>
      </c>
      <c r="AG65" s="277">
        <f t="shared" si="8"/>
        <v>-1.7625829036786445E-2</v>
      </c>
      <c r="AH65"/>
      <c r="AJ65" s="66">
        <v>44747</v>
      </c>
      <c r="AK65" s="21" t="s">
        <v>638</v>
      </c>
      <c r="AL65" s="140">
        <f>[1]!i_dq_close(AL$2,AJ65)</f>
        <v>7036.0020000000004</v>
      </c>
      <c r="AM65" s="111">
        <v>0.91459999999999997</v>
      </c>
      <c r="AN65" s="277">
        <f t="shared" si="9"/>
        <v>-2.7818542731216089E-2</v>
      </c>
      <c r="AO65"/>
      <c r="AQ65" s="66">
        <v>44747</v>
      </c>
      <c r="AR65" s="21" t="s">
        <v>638</v>
      </c>
      <c r="AS65" s="140">
        <f>[1]!i_dq_close(AS$2,AQ65)</f>
        <v>6511.5297</v>
      </c>
      <c r="AT65" s="111">
        <v>1.0359</v>
      </c>
      <c r="AU65" s="277">
        <f t="shared" si="10"/>
        <v>3.8205960384679605E-2</v>
      </c>
      <c r="AV65"/>
      <c r="AX65" s="66">
        <v>44734</v>
      </c>
      <c r="AY65" s="21" t="s">
        <v>570</v>
      </c>
      <c r="AZ65" s="140">
        <f>[1]!i_dq_close(AZ$2,AX65)</f>
        <v>6179.57</v>
      </c>
      <c r="BA65" s="111">
        <v>2.48199999999999</v>
      </c>
      <c r="BB65" s="277">
        <f t="shared" si="11"/>
        <v>2.5810277873197229E-2</v>
      </c>
      <c r="BC65"/>
      <c r="BE65" s="49">
        <v>44714</v>
      </c>
      <c r="BF65" s="21" t="s">
        <v>570</v>
      </c>
      <c r="BG65" s="140">
        <f>[1]!i_dq_close(BG$2,BE65)</f>
        <v>6078.4349000000002</v>
      </c>
      <c r="BH65">
        <v>1.7095</v>
      </c>
      <c r="BI65" s="277">
        <f t="shared" si="12"/>
        <v>2.6656225429751101E-2</v>
      </c>
      <c r="BJ65"/>
      <c r="BL65" s="49">
        <v>44713</v>
      </c>
      <c r="BM65" s="21" t="s">
        <v>570</v>
      </c>
      <c r="BN65" s="140">
        <f>[1]!i_dq_close(BN$2,BL65)</f>
        <v>4083.1772000000001</v>
      </c>
      <c r="BO65">
        <v>1.0976999999999999</v>
      </c>
      <c r="BP65" s="277">
        <f t="shared" si="13"/>
        <v>4.9531764567654513E-2</v>
      </c>
      <c r="BQ65"/>
      <c r="BS65" s="49">
        <v>44649</v>
      </c>
      <c r="BT65" s="28" t="s">
        <v>337</v>
      </c>
      <c r="BU65" s="140">
        <f>[1]!i_dq_close(BU$2,BS65)</f>
        <v>6253.0691999999999</v>
      </c>
      <c r="BV65">
        <v>1.135</v>
      </c>
      <c r="BW65" s="277">
        <f t="shared" si="14"/>
        <v>1.7207573296521339E-2</v>
      </c>
      <c r="BX65"/>
      <c r="BZ65" s="59">
        <v>44351</v>
      </c>
      <c r="CA65" s="20" t="s">
        <v>338</v>
      </c>
      <c r="CB65" s="140">
        <f>[1]!i_dq_close(CB$2,BZ65)</f>
        <v>6693.0573999999997</v>
      </c>
      <c r="CC65" s="21">
        <v>1.881</v>
      </c>
      <c r="CD65" s="277">
        <f t="shared" si="15"/>
        <v>2.4177948982950781E-2</v>
      </c>
      <c r="CE65" s="33">
        <v>1122964.6299999999</v>
      </c>
      <c r="CG65" s="49">
        <v>44922</v>
      </c>
      <c r="CH65" s="28" t="s">
        <v>1624</v>
      </c>
      <c r="CI65" s="140">
        <f>[1]!i_dq_close(CI$2,CG65)</f>
        <v>5885.6621999999998</v>
      </c>
      <c r="CJ65">
        <v>1.0012000000000001</v>
      </c>
      <c r="CK65" s="277">
        <f t="shared" si="16"/>
        <v>4.7189236120591005E-2</v>
      </c>
      <c r="CL65"/>
      <c r="CN65" s="49">
        <v>44937</v>
      </c>
      <c r="CO65" s="28" t="s">
        <v>1626</v>
      </c>
      <c r="CP65" s="140">
        <f>[1]!i_dq_close(CP$2,CN65)</f>
        <v>6014.1565000000001</v>
      </c>
      <c r="CQ65">
        <v>1.4751000000000001</v>
      </c>
      <c r="CR65" s="277">
        <f t="shared" si="0"/>
        <v>5.4620646034962972E-3</v>
      </c>
      <c r="CS65"/>
      <c r="CU65" s="49">
        <v>44938</v>
      </c>
      <c r="CV65" s="28" t="s">
        <v>1626</v>
      </c>
      <c r="CW65" s="140">
        <f>[1]!i_dq_close(CW$2,CU65)</f>
        <v>4017.8692000000001</v>
      </c>
      <c r="CX65">
        <v>0.96509999999999996</v>
      </c>
      <c r="CY65" s="277">
        <f t="shared" si="1"/>
        <v>-9.200249739067301E-3</v>
      </c>
      <c r="CZ65"/>
      <c r="DB65" s="49">
        <v>44963</v>
      </c>
      <c r="DC65" s="28" t="s">
        <v>1632</v>
      </c>
      <c r="DD65" s="140">
        <f>[1]!i_dq_close(DD$2,DB65)</f>
        <v>6302.3348999999998</v>
      </c>
      <c r="DE65">
        <v>1.2588999999999999</v>
      </c>
      <c r="DF65" s="277">
        <f t="shared" si="2"/>
        <v>1.0159518349702301E-2</v>
      </c>
      <c r="DG65"/>
      <c r="DI65" s="49"/>
      <c r="DJ65" s="28"/>
      <c r="DK65" s="140"/>
      <c r="DL65"/>
      <c r="DM65" s="277"/>
      <c r="DN65"/>
      <c r="DP65" s="49"/>
      <c r="DQ65" s="28"/>
      <c r="DR65" s="140"/>
      <c r="DS65"/>
      <c r="DT65" s="277"/>
    </row>
    <row r="66" spans="1:124" s="7" customFormat="1">
      <c r="A66" s="121">
        <v>44725</v>
      </c>
      <c r="B66" s="74" t="s">
        <v>570</v>
      </c>
      <c r="C66" s="146">
        <f>[1]!i_dq_close(C$2,A66)</f>
        <v>6233.6193999999996</v>
      </c>
      <c r="D66" s="277">
        <v>1.2156</v>
      </c>
      <c r="E66" s="277">
        <f t="shared" si="4"/>
        <v>-9.6808318910250879E-3</v>
      </c>
      <c r="F66" s="53"/>
      <c r="H66" s="66">
        <v>44809</v>
      </c>
      <c r="I66" s="21" t="s">
        <v>1622</v>
      </c>
      <c r="J66" s="140">
        <f>[1]!i_dq_close(J$2,H66)</f>
        <v>6182.6464999999998</v>
      </c>
      <c r="K66" s="111">
        <v>1.0342</v>
      </c>
      <c r="L66" s="277">
        <f t="shared" si="5"/>
        <v>1.6772867842311356E-2</v>
      </c>
      <c r="M66"/>
      <c r="O66" s="66">
        <v>44911</v>
      </c>
      <c r="P66" s="21" t="s">
        <v>1624</v>
      </c>
      <c r="Q66" s="146">
        <f>[1]!i_dq_close(Q$2,O66)</f>
        <v>6519.4360999999999</v>
      </c>
      <c r="R66" s="111">
        <v>1.6140000000000001</v>
      </c>
      <c r="S66" s="277">
        <f t="shared" si="6"/>
        <v>1.0333220786822417E-2</v>
      </c>
      <c r="T66"/>
      <c r="V66" s="66">
        <v>44904</v>
      </c>
      <c r="W66" s="21" t="s">
        <v>1624</v>
      </c>
      <c r="X66" s="140">
        <f>[1]!i_dq_close(X$2,V66)</f>
        <v>6192.3009000000002</v>
      </c>
      <c r="Y66" s="111">
        <v>1.0082</v>
      </c>
      <c r="Z66" s="277">
        <f t="shared" si="7"/>
        <v>6.2539475348490914E-3</v>
      </c>
      <c r="AA66"/>
      <c r="AC66" s="66">
        <v>44805</v>
      </c>
      <c r="AD66" s="21" t="s">
        <v>340</v>
      </c>
      <c r="AE66" s="140">
        <f>[1]!i_dq_close(AE$2,AC66)</f>
        <v>6126.7685000000001</v>
      </c>
      <c r="AF66" s="111">
        <v>0.96089999999999998</v>
      </c>
      <c r="AG66" s="277">
        <f t="shared" si="8"/>
        <v>-1.838176963769611E-2</v>
      </c>
      <c r="AH66"/>
      <c r="AJ66" s="66">
        <v>44748</v>
      </c>
      <c r="AK66" s="21" t="s">
        <v>638</v>
      </c>
      <c r="AL66" s="140">
        <f>[1]!i_dq_close(AL$2,AJ66)</f>
        <v>6953.9802</v>
      </c>
      <c r="AM66" s="111">
        <v>0.90939999999999999</v>
      </c>
      <c r="AN66" s="277">
        <f t="shared" si="9"/>
        <v>-2.1138770949112207E-2</v>
      </c>
      <c r="AO66"/>
      <c r="AQ66" s="66">
        <v>44748</v>
      </c>
      <c r="AR66" s="21" t="s">
        <v>638</v>
      </c>
      <c r="AS66" s="140">
        <f>[1]!i_dq_close(AS$2,AQ66)</f>
        <v>6418.5452999999998</v>
      </c>
      <c r="AT66" s="111">
        <v>1.0221</v>
      </c>
      <c r="AU66" s="277">
        <f t="shared" si="10"/>
        <v>3.8723477162298181E-2</v>
      </c>
      <c r="AV66"/>
      <c r="AX66" s="66">
        <v>44735</v>
      </c>
      <c r="AY66" s="21" t="s">
        <v>570</v>
      </c>
      <c r="AZ66" s="140">
        <f>[1]!i_dq_close(AZ$2,AX66)</f>
        <v>6300.4745999999996</v>
      </c>
      <c r="BA66" s="111">
        <v>2.532</v>
      </c>
      <c r="BB66" s="277">
        <f t="shared" si="11"/>
        <v>2.6934513877148403E-2</v>
      </c>
      <c r="BC66"/>
      <c r="BE66" s="49">
        <v>44718</v>
      </c>
      <c r="BF66" s="21" t="s">
        <v>570</v>
      </c>
      <c r="BG66" s="140">
        <f>[1]!i_dq_close(BG$2,BE66)</f>
        <v>6187.4440999999997</v>
      </c>
      <c r="BH66">
        <v>1.756</v>
      </c>
      <c r="BI66" s="277">
        <f t="shared" si="12"/>
        <v>3.7776643985866443E-2</v>
      </c>
      <c r="BJ66"/>
      <c r="BL66" s="49">
        <v>44714</v>
      </c>
      <c r="BM66" s="21" t="s">
        <v>570</v>
      </c>
      <c r="BN66" s="140">
        <f>[1]!i_dq_close(BN$2,BL66)</f>
        <v>4089.5682000000002</v>
      </c>
      <c r="BO66">
        <v>1.1045</v>
      </c>
      <c r="BP66" s="277">
        <f t="shared" si="13"/>
        <v>5.4691168809859025E-2</v>
      </c>
      <c r="BQ66"/>
      <c r="BS66" s="49">
        <v>44650</v>
      </c>
      <c r="BT66" s="28" t="s">
        <v>337</v>
      </c>
      <c r="BU66" s="140">
        <f>[1]!i_dq_close(BU$2,BS66)</f>
        <v>6377.8743999999997</v>
      </c>
      <c r="BV66">
        <v>1.1579999999999999</v>
      </c>
      <c r="BW66" s="277">
        <f t="shared" si="14"/>
        <v>1.7836205112747749E-2</v>
      </c>
      <c r="BX66"/>
      <c r="BZ66" s="59">
        <v>44354</v>
      </c>
      <c r="CA66" s="20" t="s">
        <v>338</v>
      </c>
      <c r="CB66" s="140">
        <f>[1]!i_dq_close(CB$2,BZ66)</f>
        <v>6721.5019000000002</v>
      </c>
      <c r="CC66" s="21">
        <v>1.89</v>
      </c>
      <c r="CD66" s="277">
        <f t="shared" si="15"/>
        <v>2.4845569355099961E-2</v>
      </c>
      <c r="CE66" s="33">
        <v>1122964.6299999999</v>
      </c>
      <c r="CG66" s="49">
        <v>44923</v>
      </c>
      <c r="CH66" s="28" t="s">
        <v>1624</v>
      </c>
      <c r="CI66" s="140">
        <f>[1]!i_dq_close(CI$2,CG66)</f>
        <v>5862.0967000000001</v>
      </c>
      <c r="CJ66">
        <v>0.99109999999999998</v>
      </c>
      <c r="CK66" s="277">
        <f t="shared" si="16"/>
        <v>4.0831253203008844E-2</v>
      </c>
      <c r="CL66"/>
      <c r="CN66" s="49">
        <v>44938</v>
      </c>
      <c r="CO66" s="28" t="s">
        <v>1626</v>
      </c>
      <c r="CP66" s="140">
        <f>[1]!i_dq_close(CP$2,CN66)</f>
        <v>6015.2870999999996</v>
      </c>
      <c r="CQ66">
        <v>1.4783999999999999</v>
      </c>
      <c r="CR66" s="277">
        <f t="shared" si="0"/>
        <v>7.4644793951033073E-3</v>
      </c>
      <c r="CS66"/>
      <c r="CU66" s="49">
        <v>44939</v>
      </c>
      <c r="CV66" s="28" t="s">
        <v>1626</v>
      </c>
      <c r="CW66" s="140">
        <f>[1]!i_dq_close(CW$2,CU66)</f>
        <v>4074.3771999999999</v>
      </c>
      <c r="CX66">
        <v>0.97589999999999999</v>
      </c>
      <c r="CY66" s="277">
        <f t="shared" si="1"/>
        <v>-1.2223655475909645E-2</v>
      </c>
      <c r="CZ66"/>
      <c r="DB66" s="49">
        <v>44964</v>
      </c>
      <c r="DC66" s="28" t="s">
        <v>1688</v>
      </c>
      <c r="DD66" s="140">
        <f>[1]!i_dq_close(DD$2,DB66)</f>
        <v>6317.2376999999997</v>
      </c>
      <c r="DE66">
        <v>1.2653000000000001</v>
      </c>
      <c r="DF66" s="277">
        <f t="shared" si="2"/>
        <v>1.3134529403811879E-2</v>
      </c>
      <c r="DG66"/>
      <c r="DI66" s="49"/>
      <c r="DJ66" s="28"/>
      <c r="DK66" s="140"/>
      <c r="DL66"/>
      <c r="DM66" s="277"/>
      <c r="DN66"/>
      <c r="DP66" s="49"/>
      <c r="DQ66" s="28"/>
      <c r="DR66" s="140"/>
      <c r="DS66"/>
      <c r="DT66" s="277"/>
    </row>
    <row r="67" spans="1:124" s="7" customFormat="1">
      <c r="A67" s="121">
        <v>44726</v>
      </c>
      <c r="B67" s="74" t="s">
        <v>570</v>
      </c>
      <c r="C67" s="146">
        <f>[1]!i_dq_close(C$2,A67)</f>
        <v>6275.5652</v>
      </c>
      <c r="D67" s="278">
        <v>1.2156</v>
      </c>
      <c r="E67" s="277">
        <f t="shared" si="4"/>
        <v>-1.7052564779177271E-2</v>
      </c>
      <c r="F67" s="53"/>
      <c r="H67" s="66">
        <v>44810</v>
      </c>
      <c r="I67" s="21" t="s">
        <v>1622</v>
      </c>
      <c r="J67" s="140">
        <f>[1]!i_dq_close(J$2,H67)</f>
        <v>6291.5707000000002</v>
      </c>
      <c r="K67" s="111">
        <v>1.0528</v>
      </c>
      <c r="L67" s="277">
        <f t="shared" si="5"/>
        <v>1.7445209115089622E-2</v>
      </c>
      <c r="M67"/>
      <c r="O67" s="66">
        <v>44914</v>
      </c>
      <c r="P67" s="21" t="s">
        <v>1624</v>
      </c>
      <c r="Q67" s="146">
        <f>[1]!i_dq_close(Q$2,O67)</f>
        <v>6390.77</v>
      </c>
      <c r="R67" s="111">
        <v>1.5760000000000001</v>
      </c>
      <c r="S67" s="277">
        <f t="shared" si="6"/>
        <v>6.4131651259385913E-3</v>
      </c>
      <c r="T67"/>
      <c r="V67" s="66">
        <v>44907</v>
      </c>
      <c r="W67" s="21" t="s">
        <v>1624</v>
      </c>
      <c r="X67" s="140">
        <f>[1]!i_dq_close(X$2,V67)</f>
        <v>6154.8091999999997</v>
      </c>
      <c r="Y67" s="111">
        <v>1.0082</v>
      </c>
      <c r="Z67" s="277">
        <f t="shared" si="7"/>
        <v>1.2365804874232778E-2</v>
      </c>
      <c r="AA67"/>
      <c r="AC67" s="66">
        <v>44806</v>
      </c>
      <c r="AD67" s="21" t="s">
        <v>1622</v>
      </c>
      <c r="AE67" s="140">
        <f>[1]!i_dq_close(AE$2,AC67)</f>
        <v>6149.4273000000003</v>
      </c>
      <c r="AF67" s="111">
        <v>0.96940000000000004</v>
      </c>
      <c r="AG67" s="277">
        <f t="shared" si="8"/>
        <v>-1.3575612168664652E-2</v>
      </c>
      <c r="AH67"/>
      <c r="AJ67" s="66">
        <v>44749</v>
      </c>
      <c r="AK67" s="21" t="s">
        <v>638</v>
      </c>
      <c r="AL67" s="140">
        <f>[1]!i_dq_close(AL$2,AJ67)</f>
        <v>7041.8666000000003</v>
      </c>
      <c r="AM67" s="111">
        <v>0.91269999999999996</v>
      </c>
      <c r="AN67" s="277">
        <f t="shared" si="9"/>
        <v>-3.0939625013659766E-2</v>
      </c>
      <c r="AO67"/>
      <c r="AQ67" s="66">
        <v>44749</v>
      </c>
      <c r="AR67" s="21" t="s">
        <v>638</v>
      </c>
      <c r="AS67" s="140">
        <f>[1]!i_dq_close(AS$2,AQ67)</f>
        <v>6452.9862999999996</v>
      </c>
      <c r="AT67" s="111">
        <v>1.0267999999999999</v>
      </c>
      <c r="AU67" s="277">
        <f t="shared" si="10"/>
        <v>3.8091117196740187E-2</v>
      </c>
      <c r="AV67"/>
      <c r="AX67" s="66">
        <v>44736</v>
      </c>
      <c r="AY67" s="21" t="s">
        <v>570</v>
      </c>
      <c r="AZ67" s="140">
        <f>[1]!i_dq_close(AZ$2,AX67)</f>
        <v>6368.2826999999997</v>
      </c>
      <c r="BA67" s="111">
        <v>2.56</v>
      </c>
      <c r="BB67" s="277">
        <f t="shared" si="11"/>
        <v>2.7546964156899723E-2</v>
      </c>
      <c r="BC67"/>
      <c r="BE67" s="49">
        <v>44719</v>
      </c>
      <c r="BF67" s="21" t="s">
        <v>570</v>
      </c>
      <c r="BG67" s="140">
        <f>[1]!i_dq_close(BG$2,BE67)</f>
        <v>6186.5672000000004</v>
      </c>
      <c r="BH67"/>
      <c r="BI67" s="277">
        <f t="shared" si="12"/>
        <v>-1.1416933983156787</v>
      </c>
      <c r="BJ67"/>
      <c r="BL67" s="49">
        <v>44718</v>
      </c>
      <c r="BM67" s="21" t="s">
        <v>570</v>
      </c>
      <c r="BN67" s="140">
        <f>[1]!i_dq_close(BN$2,BL67)</f>
        <v>4166.085</v>
      </c>
      <c r="BO67">
        <v>1.1252</v>
      </c>
      <c r="BP67" s="277">
        <f t="shared" si="13"/>
        <v>5.5748994270647279E-2</v>
      </c>
      <c r="BQ67"/>
      <c r="BS67" s="49">
        <v>44651</v>
      </c>
      <c r="BT67" s="28" t="s">
        <v>337</v>
      </c>
      <c r="BU67" s="140">
        <f>[1]!i_dq_close(BU$2,BS67)</f>
        <v>6324.9609</v>
      </c>
      <c r="BV67">
        <v>1.1499999999999999</v>
      </c>
      <c r="BW67" s="277">
        <f t="shared" si="14"/>
        <v>1.9011067932225845E-2</v>
      </c>
      <c r="BX67"/>
      <c r="BZ67" s="59">
        <v>44355</v>
      </c>
      <c r="CA67" s="20" t="s">
        <v>338</v>
      </c>
      <c r="CB67" s="140">
        <f>[1]!i_dq_close(CB$2,BZ67)</f>
        <v>6684.5626000000002</v>
      </c>
      <c r="CC67" s="21">
        <v>1.869</v>
      </c>
      <c r="CD67" s="277">
        <f t="shared" si="15"/>
        <v>1.8749933518731998E-2</v>
      </c>
      <c r="CE67" s="33">
        <v>1122964.6299999999</v>
      </c>
      <c r="CG67" s="49">
        <v>44924</v>
      </c>
      <c r="CH67" s="28" t="s">
        <v>1624</v>
      </c>
      <c r="CI67" s="140">
        <f>[1]!i_dq_close(CI$2,CG67)</f>
        <v>5857.4021000000002</v>
      </c>
      <c r="CJ67">
        <v>0.98809999999999998</v>
      </c>
      <c r="CK67" s="277">
        <f t="shared" si="16"/>
        <v>3.8564112214194202E-2</v>
      </c>
      <c r="CL67"/>
      <c r="CN67" s="49">
        <v>44939</v>
      </c>
      <c r="CO67" s="28" t="s">
        <v>1626</v>
      </c>
      <c r="CP67" s="140">
        <f>[1]!i_dq_close(CP$2,CN67)</f>
        <v>6057.6902</v>
      </c>
      <c r="CQ67">
        <v>1.4914000000000001</v>
      </c>
      <c r="CR67" s="277">
        <f t="shared" si="0"/>
        <v>9.224327705463109E-3</v>
      </c>
      <c r="CS67"/>
      <c r="CU67" s="49">
        <v>44942</v>
      </c>
      <c r="CV67" s="28" t="s">
        <v>1626</v>
      </c>
      <c r="CW67" s="140">
        <f>[1]!i_dq_close(CW$2,CU67)</f>
        <v>4137.9642999999996</v>
      </c>
      <c r="CX67">
        <v>0.98509999999999998</v>
      </c>
      <c r="CY67" s="277">
        <f t="shared" si="1"/>
        <v>-1.8707300800428595E-2</v>
      </c>
      <c r="CZ67"/>
      <c r="DB67" s="49">
        <v>44965</v>
      </c>
      <c r="DC67" s="28" t="s">
        <v>1694</v>
      </c>
      <c r="DD67" s="140">
        <f>[1]!i_dq_close(DD$2,DB67)</f>
        <v>6268.2758999999996</v>
      </c>
      <c r="DE67">
        <v>1.2597</v>
      </c>
      <c r="DF67" s="277">
        <f t="shared" si="2"/>
        <v>1.6659210739687236E-2</v>
      </c>
      <c r="DG67"/>
      <c r="DI67" s="49"/>
      <c r="DJ67" s="28"/>
      <c r="DK67" s="140"/>
      <c r="DL67"/>
      <c r="DM67" s="277"/>
      <c r="DN67"/>
      <c r="DP67" s="49"/>
      <c r="DQ67" s="28"/>
      <c r="DR67" s="140"/>
      <c r="DS67"/>
      <c r="DT67" s="277"/>
    </row>
    <row r="68" spans="1:124" s="7" customFormat="1">
      <c r="A68" s="121">
        <v>44727</v>
      </c>
      <c r="B68" s="74" t="s">
        <v>570</v>
      </c>
      <c r="C68" s="146">
        <f>[1]!i_dq_close(C$2,A68)</f>
        <v>6261.0613000000003</v>
      </c>
      <c r="D68" s="277">
        <v>1.2212000000000001</v>
      </c>
      <c r="E68" s="277">
        <f t="shared" si="4"/>
        <v>-9.5013547063769188E-3</v>
      </c>
      <c r="F68" s="53"/>
      <c r="H68" s="66">
        <v>44811</v>
      </c>
      <c r="I68" s="21" t="s">
        <v>1622</v>
      </c>
      <c r="J68" s="140">
        <f>[1]!i_dq_close(J$2,H68)</f>
        <v>6301.5644000000002</v>
      </c>
      <c r="K68" s="111">
        <v>1.0572999999999999</v>
      </c>
      <c r="L68" s="277">
        <f t="shared" si="5"/>
        <v>2.0279016789049198E-2</v>
      </c>
      <c r="M68"/>
      <c r="O68" s="66">
        <v>44915</v>
      </c>
      <c r="P68" s="21" t="s">
        <v>1624</v>
      </c>
      <c r="Q68" s="146">
        <f>[1]!i_dq_close(Q$2,O68)</f>
        <v>6341.5833000000002</v>
      </c>
      <c r="R68" s="111">
        <v>1.569</v>
      </c>
      <c r="S68" s="277">
        <f t="shared" si="6"/>
        <v>9.4652076351087189E-3</v>
      </c>
      <c r="T68"/>
      <c r="V68" s="66">
        <v>44908</v>
      </c>
      <c r="W68" s="21" t="s">
        <v>1624</v>
      </c>
      <c r="X68" s="140">
        <f>[1]!i_dq_close(X$2,V68)</f>
        <v>6121.6615000000002</v>
      </c>
      <c r="Y68" s="111">
        <v>1.0082</v>
      </c>
      <c r="Z68" s="277">
        <f t="shared" si="7"/>
        <v>1.7769507921271854E-2</v>
      </c>
      <c r="AA68"/>
      <c r="AC68" s="66">
        <v>44809</v>
      </c>
      <c r="AD68" s="21" t="s">
        <v>1622</v>
      </c>
      <c r="AE68" s="140">
        <f>[1]!i_dq_close(AE$2,AC68)</f>
        <v>6182.6464999999998</v>
      </c>
      <c r="AF68" s="111">
        <v>0.97270000000000001</v>
      </c>
      <c r="AG68" s="277">
        <f t="shared" si="8"/>
        <v>-1.5557400322496417E-2</v>
      </c>
      <c r="AH68"/>
      <c r="AJ68" s="66">
        <v>44750</v>
      </c>
      <c r="AK68" s="21" t="s">
        <v>638</v>
      </c>
      <c r="AL68" s="140">
        <f>[1]!i_dq_close(AL$2,AJ68)</f>
        <v>7000.7849999999999</v>
      </c>
      <c r="AM68" s="111">
        <v>0.92459999999999998</v>
      </c>
      <c r="AN68" s="277">
        <f t="shared" si="9"/>
        <v>-1.071652941667578E-2</v>
      </c>
      <c r="AO68"/>
      <c r="AQ68" s="66">
        <v>44750</v>
      </c>
      <c r="AR68" s="21" t="s">
        <v>638</v>
      </c>
      <c r="AS68" s="140">
        <f>[1]!i_dq_close(AS$2,AQ68)</f>
        <v>6404.4393</v>
      </c>
      <c r="AT68" s="111">
        <v>1.0213000000000001</v>
      </c>
      <c r="AU68" s="277">
        <f t="shared" si="10"/>
        <v>4.0187334077008474E-2</v>
      </c>
      <c r="AV68"/>
      <c r="AX68" s="66">
        <v>44739</v>
      </c>
      <c r="AY68" s="21" t="s">
        <v>570</v>
      </c>
      <c r="AZ68" s="140">
        <f>[1]!i_dq_close(AZ$2,AX68)</f>
        <v>6407.7447000000002</v>
      </c>
      <c r="BA68" s="111">
        <v>2.5910000000000002</v>
      </c>
      <c r="BB68" s="277">
        <f t="shared" si="11"/>
        <v>3.4230822867342692E-2</v>
      </c>
      <c r="BC68"/>
      <c r="BE68" s="49">
        <v>44720</v>
      </c>
      <c r="BF68" s="21" t="s">
        <v>570</v>
      </c>
      <c r="BG68" s="140">
        <f>[1]!i_dq_close(BG$2,BE68)</f>
        <v>6217.8275999999996</v>
      </c>
      <c r="BH68">
        <v>1.776</v>
      </c>
      <c r="BI68" s="277">
        <f t="shared" si="12"/>
        <v>4.5604996314148494E-2</v>
      </c>
      <c r="BJ68"/>
      <c r="BL68" s="49">
        <v>44719</v>
      </c>
      <c r="BM68" s="21" t="s">
        <v>570</v>
      </c>
      <c r="BN68" s="140">
        <f>[1]!i_dq_close(BN$2,BL68)</f>
        <v>4179.1284999999998</v>
      </c>
      <c r="BO68">
        <v>1.1259999999999999</v>
      </c>
      <c r="BP68" s="277">
        <f t="shared" si="13"/>
        <v>5.3200674638851364E-2</v>
      </c>
      <c r="BQ68"/>
      <c r="BS68" s="49">
        <v>44652</v>
      </c>
      <c r="BT68" s="28" t="s">
        <v>334</v>
      </c>
      <c r="BU68" s="140">
        <f>[1]!i_dq_close(BU$2,BS68)</f>
        <v>6364.5205999999998</v>
      </c>
      <c r="BV68">
        <v>1.157</v>
      </c>
      <c r="BW68" s="277">
        <f t="shared" si="14"/>
        <v>1.8971358381789982E-2</v>
      </c>
      <c r="BX68"/>
      <c r="BZ68" s="59">
        <v>44356</v>
      </c>
      <c r="CA68" s="20" t="s">
        <v>338</v>
      </c>
      <c r="CB68" s="140">
        <f>[1]!i_dq_close(CB$2,BZ68)</f>
        <v>6692.9049000000005</v>
      </c>
      <c r="CC68" s="21">
        <v>1.877</v>
      </c>
      <c r="CD68" s="277">
        <f t="shared" si="15"/>
        <v>2.1955532970182157E-2</v>
      </c>
      <c r="CE68" s="33">
        <v>1122964.6299999999</v>
      </c>
      <c r="CG68" s="49">
        <v>44925</v>
      </c>
      <c r="CH68" s="28" t="s">
        <v>1624</v>
      </c>
      <c r="CI68" s="140">
        <f>[1]!i_dq_close(CI$2,CG68)</f>
        <v>5864.4669000000004</v>
      </c>
      <c r="CJ68">
        <v>0.99239999999999995</v>
      </c>
      <c r="CK68" s="277">
        <f t="shared" si="16"/>
        <v>4.1758509955148737E-2</v>
      </c>
      <c r="CL68"/>
      <c r="CN68" s="49">
        <v>44942</v>
      </c>
      <c r="CO68" s="28" t="s">
        <v>1626</v>
      </c>
      <c r="CP68" s="140">
        <f>[1]!i_dq_close(CP$2,CN68)</f>
        <v>6126.1772000000001</v>
      </c>
      <c r="CQ68">
        <v>1.5048999999999999</v>
      </c>
      <c r="CR68" s="277">
        <f t="shared" si="0"/>
        <v>7.1029246173575089E-3</v>
      </c>
      <c r="CS68"/>
      <c r="CU68" s="49">
        <v>44943</v>
      </c>
      <c r="CV68" s="28" t="s">
        <v>1626</v>
      </c>
      <c r="CW68" s="140">
        <f>[1]!i_dq_close(CW$2,CU68)</f>
        <v>4137.2421999999997</v>
      </c>
      <c r="CX68">
        <v>0.98399999999999999</v>
      </c>
      <c r="CY68" s="277">
        <f t="shared" si="1"/>
        <v>-1.9672515907302346E-2</v>
      </c>
      <c r="CZ68"/>
      <c r="DB68" s="49">
        <v>44966</v>
      </c>
      <c r="DC68" s="28" t="s">
        <v>1704</v>
      </c>
      <c r="DD68" s="140">
        <f>[1]!i_dq_close(DD$2,DB68)</f>
        <v>6354.5619999999999</v>
      </c>
      <c r="DE68">
        <v>1.2759</v>
      </c>
      <c r="DF68" s="277">
        <f t="shared" si="2"/>
        <v>1.5905404091373532E-2</v>
      </c>
      <c r="DG68"/>
      <c r="DI68" s="49"/>
      <c r="DJ68" s="28"/>
      <c r="DK68" s="140"/>
      <c r="DL68"/>
      <c r="DM68" s="277"/>
      <c r="DN68"/>
      <c r="DP68" s="49"/>
      <c r="DQ68" s="28"/>
      <c r="DR68" s="140"/>
      <c r="DS68"/>
      <c r="DT68" s="277"/>
    </row>
    <row r="69" spans="1:124" s="7" customFormat="1">
      <c r="A69" s="121">
        <v>44728</v>
      </c>
      <c r="B69" s="74" t="s">
        <v>570</v>
      </c>
      <c r="C69" s="146">
        <f>[1]!i_dq_close(C$2,A69)</f>
        <v>6264.8220000000001</v>
      </c>
      <c r="D69" s="277">
        <v>1.2178</v>
      </c>
      <c r="E69" s="277">
        <f t="shared" si="4"/>
        <v>-1.3199346203420781E-2</v>
      </c>
      <c r="F69" s="53"/>
      <c r="H69" s="66">
        <v>44812</v>
      </c>
      <c r="I69" s="21" t="s">
        <v>1622</v>
      </c>
      <c r="J69" s="140">
        <f>[1]!i_dq_close(J$2,H69)</f>
        <v>6272.5752000000002</v>
      </c>
      <c r="K69" s="111">
        <v>1.0513999999999999</v>
      </c>
      <c r="L69" s="277">
        <f t="shared" si="5"/>
        <v>1.9157559947124092E-2</v>
      </c>
      <c r="M69"/>
      <c r="O69" s="66">
        <v>44916</v>
      </c>
      <c r="P69" s="21" t="s">
        <v>1624</v>
      </c>
      <c r="Q69" s="146">
        <f>[1]!i_dq_close(Q$2,O69)</f>
        <v>6289.1360999999997</v>
      </c>
      <c r="R69" s="111">
        <v>1.556</v>
      </c>
      <c r="S69" s="277">
        <f t="shared" si="6"/>
        <v>9.3725379083786642E-3</v>
      </c>
      <c r="T69"/>
      <c r="V69" s="66">
        <v>44909</v>
      </c>
      <c r="W69" s="21" t="s">
        <v>1624</v>
      </c>
      <c r="X69" s="140">
        <f>[1]!i_dq_close(X$2,V69)</f>
        <v>6096.3855999999996</v>
      </c>
      <c r="Y69" s="111">
        <v>1.0082</v>
      </c>
      <c r="Z69" s="277">
        <f t="shared" si="7"/>
        <v>2.1889958445641899E-2</v>
      </c>
      <c r="AA69"/>
      <c r="AC69" s="66">
        <v>44810</v>
      </c>
      <c r="AD69" s="21" t="s">
        <v>1622</v>
      </c>
      <c r="AE69" s="140">
        <f>[1]!i_dq_close(AE$2,AC69)</f>
        <v>6291.5707000000002</v>
      </c>
      <c r="AF69" s="111">
        <v>0.98760000000000003</v>
      </c>
      <c r="AG69" s="277">
        <f t="shared" si="8"/>
        <v>-1.8035631547725473E-2</v>
      </c>
      <c r="AH69"/>
      <c r="AJ69" s="66">
        <v>44753</v>
      </c>
      <c r="AK69" s="21" t="s">
        <v>638</v>
      </c>
      <c r="AL69" s="140">
        <f>[1]!i_dq_close(AL$2,AJ69)</f>
        <v>6893.6346000000003</v>
      </c>
      <c r="AM69" s="111">
        <v>0.91820000000000002</v>
      </c>
      <c r="AN69" s="277">
        <f t="shared" si="9"/>
        <v>-1.5329008909057418E-3</v>
      </c>
      <c r="AO69"/>
      <c r="AQ69" s="66">
        <v>44753</v>
      </c>
      <c r="AR69" s="21" t="s">
        <v>638</v>
      </c>
      <c r="AS69" s="140">
        <f>[1]!i_dq_close(AS$2,AQ69)</f>
        <v>6319.1401999999998</v>
      </c>
      <c r="AT69" s="111">
        <v>1.004</v>
      </c>
      <c r="AU69" s="277">
        <f t="shared" si="10"/>
        <v>3.5691968417659314E-2</v>
      </c>
      <c r="AV69"/>
      <c r="AX69" s="66">
        <v>44740</v>
      </c>
      <c r="AY69" s="21" t="s">
        <v>570</v>
      </c>
      <c r="AZ69" s="140">
        <f>[1]!i_dq_close(AZ$2,AX69)</f>
        <v>6501.3519999999999</v>
      </c>
      <c r="BA69" s="111">
        <v>2.6309999999999998</v>
      </c>
      <c r="BB69" s="277">
        <f t="shared" si="11"/>
        <v>3.5655784855720185E-2</v>
      </c>
      <c r="BC69"/>
      <c r="BE69" s="49">
        <v>44721</v>
      </c>
      <c r="BF69" s="21" t="s">
        <v>570</v>
      </c>
      <c r="BG69" s="140">
        <f>[1]!i_dq_close(BG$2,BE69)</f>
        <v>6130.6862000000001</v>
      </c>
      <c r="BH69">
        <v>1.7534000000000001</v>
      </c>
      <c r="BI69" s="277">
        <f t="shared" si="12"/>
        <v>4.6504362121331466E-2</v>
      </c>
      <c r="BJ69"/>
      <c r="BL69" s="49">
        <v>44720</v>
      </c>
      <c r="BM69" s="21" t="s">
        <v>570</v>
      </c>
      <c r="BN69" s="140">
        <f>[1]!i_dq_close(BN$2,BL69)</f>
        <v>4219.8122000000003</v>
      </c>
      <c r="BO69">
        <v>1.1325000000000001</v>
      </c>
      <c r="BP69" s="277">
        <f t="shared" si="13"/>
        <v>4.9257002970656494E-2</v>
      </c>
      <c r="BQ69"/>
      <c r="BS69" s="49">
        <v>44657</v>
      </c>
      <c r="BT69" s="28" t="s">
        <v>334</v>
      </c>
      <c r="BU69" s="140">
        <f>[1]!i_dq_close(BU$2,BS69)</f>
        <v>6356.9270999999999</v>
      </c>
      <c r="BV69">
        <v>1.159</v>
      </c>
      <c r="BW69" s="277">
        <f t="shared" si="14"/>
        <v>2.1730958224019381E-2</v>
      </c>
      <c r="BX69"/>
      <c r="BZ69" s="59">
        <v>44357</v>
      </c>
      <c r="CA69" s="20" t="s">
        <v>338</v>
      </c>
      <c r="CB69" s="140">
        <f>[1]!i_dq_close(CB$2,BZ69)</f>
        <v>6765.6436000000003</v>
      </c>
      <c r="CC69" s="21">
        <v>1.8959999999999999</v>
      </c>
      <c r="CD69" s="277">
        <f t="shared" si="15"/>
        <v>2.1408467127347786E-2</v>
      </c>
      <c r="CE69" s="33">
        <v>1122964.6299999999</v>
      </c>
      <c r="CG69" s="49">
        <v>44929</v>
      </c>
      <c r="CH69" s="28" t="s">
        <v>1626</v>
      </c>
      <c r="CI69" s="140">
        <f>[1]!i_dq_close(CI$2,CG69)</f>
        <v>5955.8968999999997</v>
      </c>
      <c r="CJ69">
        <v>1.0099</v>
      </c>
      <c r="CK69" s="277">
        <f t="shared" si="16"/>
        <v>4.4463407792737053E-2</v>
      </c>
      <c r="CL69"/>
      <c r="CN69" s="49">
        <v>44943</v>
      </c>
      <c r="CO69" s="28" t="s">
        <v>1626</v>
      </c>
      <c r="CP69" s="140">
        <f>[1]!i_dq_close(CP$2,CN69)</f>
        <v>6132.6391000000003</v>
      </c>
      <c r="CQ69">
        <v>1.5078</v>
      </c>
      <c r="CR69" s="277">
        <f t="shared" si="0"/>
        <v>7.9795351416483973E-3</v>
      </c>
      <c r="CS69"/>
      <c r="CU69" s="49">
        <v>44944</v>
      </c>
      <c r="CV69" s="28" t="s">
        <v>1626</v>
      </c>
      <c r="CW69" s="140">
        <f>[1]!i_dq_close(CW$2,CU69)</f>
        <v>4130.3143</v>
      </c>
      <c r="CX69">
        <v>0.98360000000000003</v>
      </c>
      <c r="CY69" s="277">
        <f t="shared" si="1"/>
        <v>-1.8337550575581174E-2</v>
      </c>
      <c r="CZ69"/>
      <c r="DB69" s="49">
        <v>44967</v>
      </c>
      <c r="DC69" s="28" t="s">
        <v>1719</v>
      </c>
      <c r="DD69" s="140">
        <f>[1]!i_dq_close(DD$2,DB69)</f>
        <v>6334.2520000000004</v>
      </c>
      <c r="DE69">
        <v>1.2751999999999999</v>
      </c>
      <c r="DF69" s="277">
        <f t="shared" si="2"/>
        <v>1.8766586482555914E-2</v>
      </c>
      <c r="DG69"/>
      <c r="DI69" s="49"/>
      <c r="DJ69" s="28"/>
      <c r="DK69" s="140"/>
      <c r="DL69"/>
      <c r="DM69" s="277"/>
      <c r="DN69"/>
      <c r="DP69" s="49"/>
      <c r="DQ69" s="28"/>
      <c r="DR69" s="140"/>
      <c r="DS69"/>
      <c r="DT69" s="277"/>
    </row>
    <row r="70" spans="1:124" s="7" customFormat="1">
      <c r="A70" s="121">
        <v>44729</v>
      </c>
      <c r="B70" s="74" t="s">
        <v>570</v>
      </c>
      <c r="C70" s="146">
        <f>[1]!i_dq_close(C$2,A70)</f>
        <v>6316.3091999999997</v>
      </c>
      <c r="D70" s="277">
        <v>1.2267999999999999</v>
      </c>
      <c r="E70" s="277">
        <f t="shared" si="4"/>
        <v>-1.4208621955926093E-2</v>
      </c>
      <c r="F70" s="53"/>
      <c r="H70" s="66">
        <v>44813</v>
      </c>
      <c r="I70" s="21" t="s">
        <v>1622</v>
      </c>
      <c r="J70" s="140">
        <f>[1]!i_dq_close(J$2,H70)</f>
        <v>6316.9723999999997</v>
      </c>
      <c r="K70" s="111">
        <v>1.0507</v>
      </c>
      <c r="L70" s="277">
        <f t="shared" si="5"/>
        <v>1.1213575097044348E-2</v>
      </c>
      <c r="M70"/>
      <c r="O70" s="66">
        <v>44917</v>
      </c>
      <c r="P70" s="21" t="s">
        <v>1624</v>
      </c>
      <c r="Q70" s="146">
        <f>[1]!i_dq_close(Q$2,O70)</f>
        <v>6186.9277000000002</v>
      </c>
      <c r="R70" s="111">
        <v>1.532</v>
      </c>
      <c r="S70" s="277">
        <f t="shared" si="6"/>
        <v>9.998610445340006E-3</v>
      </c>
      <c r="T70"/>
      <c r="V70" s="66">
        <v>44910</v>
      </c>
      <c r="W70" s="21" t="s">
        <v>1624</v>
      </c>
      <c r="X70" s="140">
        <f>[1]!i_dq_close(X$2,V70)</f>
        <v>6101.8787000000002</v>
      </c>
      <c r="Y70" s="111">
        <v>1.0082</v>
      </c>
      <c r="Z70" s="277">
        <f t="shared" si="7"/>
        <v>2.0994479084850859E-2</v>
      </c>
      <c r="AA70"/>
      <c r="AC70" s="66">
        <v>44811</v>
      </c>
      <c r="AD70" s="21" t="s">
        <v>1622</v>
      </c>
      <c r="AE70" s="140">
        <f>[1]!i_dq_close(AE$2,AC70)</f>
        <v>6301.5644000000002</v>
      </c>
      <c r="AF70" s="111">
        <v>0.99239999999999995</v>
      </c>
      <c r="AG70" s="277">
        <f t="shared" si="8"/>
        <v>-1.4880135548950402E-2</v>
      </c>
      <c r="AH70"/>
      <c r="AJ70" s="66">
        <v>44754</v>
      </c>
      <c r="AK70" s="21" t="s">
        <v>638</v>
      </c>
      <c r="AL70" s="140">
        <f>[1]!i_dq_close(AL$2,AJ70)</f>
        <v>6779.5551999999998</v>
      </c>
      <c r="AM70" s="111">
        <v>0.90239999999999998</v>
      </c>
      <c r="AN70" s="277">
        <f t="shared" si="9"/>
        <v>-2.2116942410774776E-3</v>
      </c>
      <c r="AO70"/>
      <c r="AQ70" s="66">
        <v>44754</v>
      </c>
      <c r="AR70" s="21" t="s">
        <v>638</v>
      </c>
      <c r="AS70" s="140">
        <f>[1]!i_dq_close(AS$2,AQ70)</f>
        <v>6241.4793</v>
      </c>
      <c r="AT70" s="111">
        <v>0.98740000000000006</v>
      </c>
      <c r="AU70" s="277">
        <f t="shared" si="10"/>
        <v>3.0689701863623187E-2</v>
      </c>
      <c r="AV70"/>
      <c r="AX70" s="66">
        <v>44741</v>
      </c>
      <c r="AY70" s="21" t="s">
        <v>570</v>
      </c>
      <c r="AZ70" s="140">
        <f>[1]!i_dq_close(AZ$2,AX70)</f>
        <v>6374.2974000000004</v>
      </c>
      <c r="BA70" s="111">
        <v>2.5739999999999998</v>
      </c>
      <c r="BB70" s="277">
        <f t="shared" si="11"/>
        <v>3.2556689676453976E-2</v>
      </c>
      <c r="BC70"/>
      <c r="BE70" s="49">
        <v>44722</v>
      </c>
      <c r="BF70" s="21" t="s">
        <v>570</v>
      </c>
      <c r="BG70" s="140">
        <f>[1]!i_dq_close(BG$2,BE70)</f>
        <v>6240.1031999999996</v>
      </c>
      <c r="BH70">
        <v>1.7914000000000001</v>
      </c>
      <c r="BI70" s="277">
        <f t="shared" si="12"/>
        <v>5.1839460517924651E-2</v>
      </c>
      <c r="BJ70"/>
      <c r="BL70" s="49">
        <v>44721</v>
      </c>
      <c r="BM70" s="21" t="s">
        <v>570</v>
      </c>
      <c r="BN70" s="140">
        <f>[1]!i_dq_close(BN$2,BL70)</f>
        <v>4175.6746999999996</v>
      </c>
      <c r="BO70">
        <v>1.1185</v>
      </c>
      <c r="BP70" s="277">
        <f t="shared" si="13"/>
        <v>4.6587279180906771E-2</v>
      </c>
      <c r="BQ70"/>
      <c r="BS70" s="49">
        <v>44658</v>
      </c>
      <c r="BT70" s="28" t="s">
        <v>334</v>
      </c>
      <c r="BU70" s="140">
        <f>[1]!i_dq_close(BU$2,BS70)</f>
        <v>6221.5907999999999</v>
      </c>
      <c r="BV70">
        <v>1.133</v>
      </c>
      <c r="BW70" s="277">
        <f t="shared" si="14"/>
        <v>2.0177468983618385E-2</v>
      </c>
      <c r="BX70"/>
      <c r="BZ70" s="59">
        <v>44358</v>
      </c>
      <c r="CA70" s="20" t="s">
        <v>338</v>
      </c>
      <c r="CB70" s="140">
        <f>[1]!i_dq_close(CB$2,BZ70)</f>
        <v>6725.9152000000004</v>
      </c>
      <c r="CC70" s="21">
        <v>1.885</v>
      </c>
      <c r="CD70" s="277">
        <f t="shared" si="15"/>
        <v>2.135769231891449E-2</v>
      </c>
      <c r="CE70" s="33">
        <v>1122964.6299999999</v>
      </c>
      <c r="CG70" s="49">
        <v>44930</v>
      </c>
      <c r="CH70" s="28" t="s">
        <v>1626</v>
      </c>
      <c r="CI70" s="140">
        <f>[1]!i_dq_close(CI$2,CG70)</f>
        <v>5952.4538000000002</v>
      </c>
      <c r="CJ70">
        <v>1.0166999999999999</v>
      </c>
      <c r="CK70" s="277">
        <f t="shared" si="16"/>
        <v>5.1915749416861612E-2</v>
      </c>
      <c r="CL70"/>
      <c r="CN70" s="49">
        <v>44944</v>
      </c>
      <c r="CO70" s="28" t="s">
        <v>1626</v>
      </c>
      <c r="CP70" s="140">
        <f>[1]!i_dq_close(CP$2,CN70)</f>
        <v>6151.4557000000004</v>
      </c>
      <c r="CQ70">
        <v>1.516</v>
      </c>
      <c r="CR70" s="277">
        <f t="shared" si="0"/>
        <v>1.0370211108862604E-2</v>
      </c>
      <c r="CS70"/>
      <c r="CU70" s="49">
        <v>44945</v>
      </c>
      <c r="CV70" s="28" t="s">
        <v>1626</v>
      </c>
      <c r="CW70" s="140">
        <f>[1]!i_dq_close(CW$2,CU70)</f>
        <v>4156.0077000000001</v>
      </c>
      <c r="CX70">
        <v>0.98850000000000005</v>
      </c>
      <c r="CY70" s="277">
        <f t="shared" si="1"/>
        <v>-1.9723322162015E-2</v>
      </c>
      <c r="CZ70"/>
      <c r="DB70" s="49"/>
      <c r="DC70" s="28"/>
      <c r="DD70" s="140"/>
      <c r="DE70"/>
      <c r="DF70" s="277"/>
      <c r="DG70"/>
      <c r="DI70" s="49"/>
      <c r="DJ70" s="28"/>
      <c r="DK70" s="140"/>
      <c r="DL70"/>
      <c r="DM70" s="277"/>
      <c r="DN70"/>
      <c r="DP70" s="49"/>
      <c r="DQ70" s="28"/>
      <c r="DR70" s="140"/>
      <c r="DS70"/>
      <c r="DT70" s="277"/>
    </row>
    <row r="71" spans="1:124" s="7" customFormat="1">
      <c r="A71" s="121">
        <v>44732</v>
      </c>
      <c r="B71" s="74" t="s">
        <v>570</v>
      </c>
      <c r="C71" s="146">
        <f>[1]!i_dq_close(C$2,A71)</f>
        <v>6330.3941999999997</v>
      </c>
      <c r="D71" s="277">
        <v>1.2387999999999999</v>
      </c>
      <c r="E71" s="277">
        <f t="shared" si="4"/>
        <v>-5.9649086114927918E-3</v>
      </c>
      <c r="F71" s="53"/>
      <c r="H71" s="66">
        <v>44817</v>
      </c>
      <c r="I71" s="21" t="s">
        <v>1622</v>
      </c>
      <c r="J71" s="140">
        <f>[1]!i_dq_close(J$2,H71)</f>
        <v>6300.4219999999996</v>
      </c>
      <c r="K71" s="111">
        <v>1.0505</v>
      </c>
      <c r="L71" s="277">
        <f t="shared" si="5"/>
        <v>1.3717511857131548E-2</v>
      </c>
      <c r="M71"/>
      <c r="O71" s="66">
        <v>44918</v>
      </c>
      <c r="P71" s="21" t="s">
        <v>1624</v>
      </c>
      <c r="Q71" s="146">
        <f>[1]!i_dq_close(Q$2,O71)</f>
        <v>6160.7451000000001</v>
      </c>
      <c r="R71" s="111">
        <v>1.536</v>
      </c>
      <c r="S71" s="277">
        <f t="shared" si="6"/>
        <v>1.6294450442872699E-2</v>
      </c>
      <c r="T71"/>
      <c r="V71" s="66">
        <v>44911</v>
      </c>
      <c r="W71" s="21" t="s">
        <v>1624</v>
      </c>
      <c r="X71" s="140">
        <f>[1]!i_dq_close(X$2,V71)</f>
        <v>6072.8626999999997</v>
      </c>
      <c r="Y71" s="111">
        <v>1.0005999999999999</v>
      </c>
      <c r="Z71" s="277">
        <f t="shared" si="7"/>
        <v>1.8067977482675746E-2</v>
      </c>
      <c r="AA71"/>
      <c r="AC71" s="66">
        <v>44812</v>
      </c>
      <c r="AD71" s="21" t="s">
        <v>1622</v>
      </c>
      <c r="AE71" s="140">
        <f>[1]!i_dq_close(AE$2,AC71)</f>
        <v>6272.5752000000002</v>
      </c>
      <c r="AF71" s="111">
        <v>0.98529999999999995</v>
      </c>
      <c r="AG71" s="277">
        <f t="shared" si="8"/>
        <v>-1.7309360986191291E-2</v>
      </c>
      <c r="AH71"/>
      <c r="AJ71" s="66">
        <v>44755</v>
      </c>
      <c r="AK71" s="21" t="s">
        <v>638</v>
      </c>
      <c r="AL71" s="140">
        <f>[1]!i_dq_close(AL$2,AJ71)</f>
        <v>6834.9023999999999</v>
      </c>
      <c r="AM71" s="111">
        <v>0.92179999999999995</v>
      </c>
      <c r="AN71" s="277">
        <f t="shared" si="9"/>
        <v>1.1771822225701278E-2</v>
      </c>
      <c r="AO71"/>
      <c r="AQ71" s="66">
        <v>44755</v>
      </c>
      <c r="AR71" s="21" t="s">
        <v>638</v>
      </c>
      <c r="AS71" s="140">
        <f>[1]!i_dq_close(AS$2,AQ71)</f>
        <v>6268.4943000000003</v>
      </c>
      <c r="AT71" s="111">
        <v>0.99309999999999998</v>
      </c>
      <c r="AU71" s="277">
        <f t="shared" si="10"/>
        <v>3.2350045781637915E-2</v>
      </c>
      <c r="AV71"/>
      <c r="AX71" s="66">
        <v>44742</v>
      </c>
      <c r="AY71" s="21" t="s">
        <v>570</v>
      </c>
      <c r="AZ71" s="140">
        <f>[1]!i_dq_close(AZ$2,AX71)</f>
        <v>6454.0778</v>
      </c>
      <c r="BA71" s="111">
        <v>2.6039999999999899</v>
      </c>
      <c r="BB71" s="277">
        <f t="shared" si="11"/>
        <v>3.2010613283490752E-2</v>
      </c>
      <c r="BC71"/>
      <c r="BE71" s="49">
        <v>44725</v>
      </c>
      <c r="BF71" s="21" t="s">
        <v>570</v>
      </c>
      <c r="BG71" s="140">
        <f>[1]!i_dq_close(BG$2,BE71)</f>
        <v>6233.6193999999996</v>
      </c>
      <c r="BH71">
        <v>1.7975000000000001</v>
      </c>
      <c r="BI71" s="277">
        <f t="shared" si="12"/>
        <v>5.7133816446869101E-2</v>
      </c>
      <c r="BJ71"/>
      <c r="BL71" s="49">
        <v>44722</v>
      </c>
      <c r="BM71" s="21" t="s">
        <v>570</v>
      </c>
      <c r="BN71" s="140">
        <f>[1]!i_dq_close(BN$2,BL71)</f>
        <v>4238.9935999999998</v>
      </c>
      <c r="BO71">
        <v>1.1379999999999999</v>
      </c>
      <c r="BP71" s="277">
        <f t="shared" si="13"/>
        <v>4.9833059383020295E-2</v>
      </c>
      <c r="BQ71"/>
      <c r="BS71" s="49">
        <v>44659</v>
      </c>
      <c r="BT71" s="28" t="s">
        <v>334</v>
      </c>
      <c r="BU71" s="140">
        <f>[1]!i_dq_close(BU$2,BS71)</f>
        <v>6224.1166999999996</v>
      </c>
      <c r="BV71">
        <v>1.129</v>
      </c>
      <c r="BW71" s="277">
        <f t="shared" si="14"/>
        <v>1.6514890447513086E-2</v>
      </c>
      <c r="BX71"/>
      <c r="BZ71" s="59">
        <v>44362</v>
      </c>
      <c r="CA71" s="20" t="s">
        <v>338</v>
      </c>
      <c r="CB71" s="140">
        <f>[1]!i_dq_close(CB$2,BZ71)</f>
        <v>6663.6623</v>
      </c>
      <c r="CC71" s="21">
        <v>1.865</v>
      </c>
      <c r="CD71" s="277">
        <f t="shared" si="15"/>
        <v>1.9726520852938023E-2</v>
      </c>
      <c r="CE71" s="33">
        <v>1122964.6299999999</v>
      </c>
      <c r="CG71" s="49">
        <v>44931</v>
      </c>
      <c r="CH71" s="28" t="s">
        <v>1626</v>
      </c>
      <c r="CI71" s="140">
        <f>[1]!i_dq_close(CI$2,CG71)</f>
        <v>6010.4641000000001</v>
      </c>
      <c r="CJ71">
        <v>1.0233000000000001</v>
      </c>
      <c r="CK71" s="277">
        <f t="shared" si="16"/>
        <v>4.9071119977166067E-2</v>
      </c>
      <c r="CL71"/>
      <c r="CN71" s="49">
        <v>44945</v>
      </c>
      <c r="CO71" s="28" t="s">
        <v>1626</v>
      </c>
      <c r="CP71" s="140">
        <f>[1]!i_dq_close(CP$2,CN71)</f>
        <v>6204.3261000000002</v>
      </c>
      <c r="CQ71">
        <v>1.5232000000000001</v>
      </c>
      <c r="CR71" s="277">
        <f t="shared" si="0"/>
        <v>6.5993895066811525E-3</v>
      </c>
      <c r="CS71"/>
      <c r="CU71" s="49">
        <v>44946</v>
      </c>
      <c r="CV71" s="28" t="s">
        <v>1626</v>
      </c>
      <c r="CW71" s="140">
        <f>[1]!i_dq_close(CW$2,CU71)</f>
        <v>4181.5267000000003</v>
      </c>
      <c r="CX71">
        <v>0.99519999999999997</v>
      </c>
      <c r="CY71" s="277">
        <f t="shared" si="1"/>
        <v>-1.9186654101703171E-2</v>
      </c>
      <c r="CZ71"/>
      <c r="DB71" s="49"/>
      <c r="DC71" s="28"/>
      <c r="DD71" s="140"/>
      <c r="DE71"/>
      <c r="DF71" s="277"/>
      <c r="DG71"/>
      <c r="DI71" s="49"/>
      <c r="DJ71" s="28"/>
      <c r="DK71" s="140"/>
      <c r="DL71"/>
      <c r="DM71" s="277"/>
      <c r="DN71"/>
      <c r="DP71" s="49"/>
      <c r="DQ71" s="28"/>
      <c r="DR71" s="140"/>
      <c r="DS71"/>
      <c r="DT71" s="277"/>
    </row>
    <row r="72" spans="1:124" s="7" customFormat="1">
      <c r="A72" s="121">
        <v>44733</v>
      </c>
      <c r="B72" s="74" t="s">
        <v>570</v>
      </c>
      <c r="C72" s="146">
        <f>[1]!i_dq_close(C$2,A72)</f>
        <v>6277.0014000000001</v>
      </c>
      <c r="D72" s="277">
        <v>1.2355</v>
      </c>
      <c r="E72" s="277">
        <f t="shared" si="4"/>
        <v>4.7082410296428456E-4</v>
      </c>
      <c r="F72" s="592">
        <f>2679767.75-228.64</f>
        <v>2679539.11</v>
      </c>
      <c r="H72" s="66">
        <v>44818</v>
      </c>
      <c r="I72" s="21" t="s">
        <v>1622</v>
      </c>
      <c r="J72" s="140">
        <f>[1]!i_dq_close(J$2,H72)</f>
        <v>6249.9629999999997</v>
      </c>
      <c r="K72" s="111">
        <v>1.0445</v>
      </c>
      <c r="L72" s="277">
        <f t="shared" si="5"/>
        <v>1.6002484892051916E-2</v>
      </c>
      <c r="M72"/>
      <c r="O72" s="66">
        <v>44921</v>
      </c>
      <c r="P72" s="21" t="s">
        <v>1624</v>
      </c>
      <c r="Q72" s="146">
        <f>[1]!i_dq_close(Q$2,O72)</f>
        <v>6275.5244000000002</v>
      </c>
      <c r="R72" s="111">
        <v>1.5580000000000001</v>
      </c>
      <c r="S72" s="277">
        <f t="shared" si="6"/>
        <v>1.259752551488158E-2</v>
      </c>
      <c r="T72"/>
      <c r="V72" s="66">
        <v>44914</v>
      </c>
      <c r="W72" s="21" t="s">
        <v>1624</v>
      </c>
      <c r="X72" s="140">
        <f>[1]!i_dq_close(X$2,V72)</f>
        <v>5936.4750999999997</v>
      </c>
      <c r="Y72" s="111">
        <v>1.0005999999999999</v>
      </c>
      <c r="Z72" s="277">
        <f t="shared" si="7"/>
        <v>4.0301739997069541E-2</v>
      </c>
      <c r="AA72"/>
      <c r="AC72" s="66">
        <v>44813</v>
      </c>
      <c r="AD72" s="21" t="s">
        <v>1622</v>
      </c>
      <c r="AE72" s="140">
        <f>[1]!i_dq_close(AE$2,AC72)</f>
        <v>6316.9723999999997</v>
      </c>
      <c r="AF72" s="111">
        <v>0.98880000000000001</v>
      </c>
      <c r="AG72" s="277">
        <f t="shared" si="8"/>
        <v>-2.0855151621463341E-2</v>
      </c>
      <c r="AH72"/>
      <c r="AJ72" s="66">
        <v>44756</v>
      </c>
      <c r="AK72" s="21" t="s">
        <v>638</v>
      </c>
      <c r="AL72" s="140">
        <f>[1]!i_dq_close(AL$2,AJ72)</f>
        <v>6920.8734999999997</v>
      </c>
      <c r="AM72" s="111">
        <v>0.92649999999999999</v>
      </c>
      <c r="AN72" s="277">
        <f t="shared" si="9"/>
        <v>3.8972830875187991E-3</v>
      </c>
      <c r="AO72"/>
      <c r="AQ72" s="66">
        <v>44756</v>
      </c>
      <c r="AR72" s="21" t="s">
        <v>638</v>
      </c>
      <c r="AS72" s="140">
        <f>[1]!i_dq_close(AS$2,AQ72)</f>
        <v>6302.4318999999996</v>
      </c>
      <c r="AT72" s="111">
        <v>1.0028999999999999</v>
      </c>
      <c r="AU72" s="277">
        <f t="shared" si="10"/>
        <v>3.7262643060995027E-2</v>
      </c>
      <c r="AV72"/>
      <c r="AX72" s="66">
        <v>44743</v>
      </c>
      <c r="AY72" s="21" t="s">
        <v>638</v>
      </c>
      <c r="AZ72" s="140">
        <f>[1]!i_dq_close(AZ$2,AX72)</f>
        <v>6438.5375000000004</v>
      </c>
      <c r="BA72" s="111">
        <v>2.6139999999999999</v>
      </c>
      <c r="BB72" s="277">
        <f t="shared" si="11"/>
        <v>3.8934389407019987E-2</v>
      </c>
      <c r="BC72"/>
      <c r="BE72" s="49">
        <v>44726</v>
      </c>
      <c r="BF72" s="21" t="s">
        <v>570</v>
      </c>
      <c r="BG72" s="140">
        <f>[1]!i_dq_close(BG$2,BE72)</f>
        <v>6275.5652</v>
      </c>
      <c r="BH72">
        <v>1.8032999999999999</v>
      </c>
      <c r="BI72" s="277">
        <f t="shared" si="12"/>
        <v>5.3289252226405459E-2</v>
      </c>
      <c r="BJ72"/>
      <c r="BL72" s="49">
        <v>44725</v>
      </c>
      <c r="BM72" s="21" t="s">
        <v>570</v>
      </c>
      <c r="BN72" s="140">
        <f>[1]!i_dq_close(BN$2,BL72)</f>
        <v>4189.3527000000004</v>
      </c>
      <c r="BO72">
        <v>1.1302000000000001</v>
      </c>
      <c r="BP72" s="277">
        <f t="shared" si="13"/>
        <v>5.4776080812086292E-2</v>
      </c>
      <c r="BQ72"/>
      <c r="BS72" s="49">
        <v>44662</v>
      </c>
      <c r="BT72" s="28" t="s">
        <v>334</v>
      </c>
      <c r="BU72" s="140">
        <f>[1]!i_dq_close(BU$2,BS72)</f>
        <v>6029.8935000000001</v>
      </c>
      <c r="BV72">
        <v>1.093</v>
      </c>
      <c r="BW72" s="277">
        <f t="shared" si="14"/>
        <v>1.536611166187829E-2</v>
      </c>
      <c r="BX72"/>
      <c r="BZ72" s="59">
        <v>44363</v>
      </c>
      <c r="CA72" s="20" t="s">
        <v>338</v>
      </c>
      <c r="CB72" s="140">
        <f>[1]!i_dq_close(CB$2,BZ72)</f>
        <v>6566.2860000000001</v>
      </c>
      <c r="CC72" s="21">
        <v>1.82</v>
      </c>
      <c r="CD72" s="277">
        <f t="shared" si="15"/>
        <v>9.4737994229316946E-3</v>
      </c>
      <c r="CE72" s="33">
        <v>1122964.6299999999</v>
      </c>
      <c r="CG72" s="49">
        <v>44932</v>
      </c>
      <c r="CH72" s="28" t="s">
        <v>1626</v>
      </c>
      <c r="CI72" s="140">
        <f>[1]!i_dq_close(CI$2,CG72)</f>
        <v>6012.8152</v>
      </c>
      <c r="CJ72">
        <v>1.0204</v>
      </c>
      <c r="CK72" s="277">
        <f t="shared" si="16"/>
        <v>4.5747918820444267E-2</v>
      </c>
      <c r="CL72"/>
      <c r="CN72" s="49">
        <v>44946</v>
      </c>
      <c r="CO72" s="28" t="s">
        <v>1626</v>
      </c>
      <c r="CP72" s="140">
        <f>[1]!i_dq_close(CP$2,CN72)</f>
        <v>6251.4336999999996</v>
      </c>
      <c r="CQ72">
        <v>1.5344</v>
      </c>
      <c r="CR72" s="277">
        <f t="shared" si="0"/>
        <v>6.407687868980938E-3</v>
      </c>
      <c r="CS72"/>
      <c r="CU72" s="49">
        <v>44956</v>
      </c>
      <c r="CV72" s="28" t="s">
        <v>1626</v>
      </c>
      <c r="CW72" s="140">
        <f>[1]!i_dq_close(CW$2,CU72)</f>
        <v>4201.3450000000003</v>
      </c>
      <c r="CX72">
        <v>1.0051000000000001</v>
      </c>
      <c r="CY72" s="277">
        <f t="shared" si="1"/>
        <v>-1.3868781255023332E-2</v>
      </c>
      <c r="CZ72"/>
      <c r="DB72" s="49"/>
      <c r="DC72" s="28"/>
      <c r="DD72" s="140"/>
      <c r="DE72"/>
      <c r="DF72" s="277"/>
      <c r="DG72"/>
      <c r="DI72" s="49"/>
      <c r="DJ72" s="28"/>
      <c r="DK72" s="140"/>
      <c r="DL72"/>
      <c r="DM72" s="277"/>
      <c r="DN72"/>
      <c r="DP72" s="49"/>
      <c r="DQ72" s="28"/>
      <c r="DR72" s="140"/>
      <c r="DS72"/>
      <c r="DT72" s="277"/>
    </row>
    <row r="73" spans="1:124" s="7" customFormat="1">
      <c r="A73" s="121">
        <v>44734</v>
      </c>
      <c r="B73" s="74" t="s">
        <v>570</v>
      </c>
      <c r="C73" s="146">
        <f>[1]!i_dq_close(C$2,A73)</f>
        <v>6179.57</v>
      </c>
      <c r="D73" s="277">
        <v>1.2165999999999999</v>
      </c>
      <c r="E73" s="277">
        <f t="shared" si="4"/>
        <v>7.1129494032851071E-4</v>
      </c>
      <c r="F73" s="53"/>
      <c r="H73" s="66">
        <v>44819</v>
      </c>
      <c r="I73" s="21" t="s">
        <v>1622</v>
      </c>
      <c r="J73" s="140">
        <f>[1]!i_dq_close(J$2,H73)</f>
        <v>6107.7964000000002</v>
      </c>
      <c r="K73" s="111">
        <v>1.0164</v>
      </c>
      <c r="L73" s="277">
        <f t="shared" si="5"/>
        <v>1.1330672677782538E-2</v>
      </c>
      <c r="M73"/>
      <c r="O73" s="66">
        <v>44922</v>
      </c>
      <c r="P73" s="21" t="s">
        <v>1624</v>
      </c>
      <c r="Q73" s="146">
        <f>[1]!i_dq_close(Q$2,O73)</f>
        <v>6325.6279000000004</v>
      </c>
      <c r="R73" s="111">
        <v>1.569</v>
      </c>
      <c r="S73" s="277">
        <f t="shared" si="6"/>
        <v>1.1828091010359421E-2</v>
      </c>
      <c r="T73"/>
      <c r="V73" s="66">
        <v>44915</v>
      </c>
      <c r="W73" s="21" t="s">
        <v>1624</v>
      </c>
      <c r="X73" s="140">
        <f>[1]!i_dq_close(X$2,V73)</f>
        <v>5878.0313999999998</v>
      </c>
      <c r="Y73" s="111">
        <v>1.0005999999999999</v>
      </c>
      <c r="Z73" s="277">
        <f t="shared" si="7"/>
        <v>4.9829170249251376E-2</v>
      </c>
      <c r="AA73"/>
      <c r="AC73" s="66">
        <v>44817</v>
      </c>
      <c r="AD73" s="21" t="s">
        <v>1622</v>
      </c>
      <c r="AE73" s="140">
        <f>[1]!i_dq_close(AE$2,AC73)</f>
        <v>6300.4219999999996</v>
      </c>
      <c r="AF73" s="111">
        <v>0.9859</v>
      </c>
      <c r="AG73" s="277">
        <f t="shared" si="8"/>
        <v>-2.1105354267715759E-2</v>
      </c>
      <c r="AH73"/>
      <c r="AJ73" s="66">
        <v>44757</v>
      </c>
      <c r="AK73" s="21" t="s">
        <v>638</v>
      </c>
      <c r="AL73" s="140">
        <f>[1]!i_dq_close(AL$2,AJ73)</f>
        <v>6852.8163000000004</v>
      </c>
      <c r="AM73" s="111">
        <v>0.90490000000000004</v>
      </c>
      <c r="AN73" s="277">
        <f t="shared" si="9"/>
        <v>-1.0673455107210295E-2</v>
      </c>
      <c r="AO73"/>
      <c r="AQ73" s="66">
        <v>44757</v>
      </c>
      <c r="AR73" s="21" t="s">
        <v>638</v>
      </c>
      <c r="AS73" s="140">
        <f>[1]!i_dq_close(AS$2,AQ73)</f>
        <v>6196.7999</v>
      </c>
      <c r="AT73" s="111">
        <v>0.98819999999999997</v>
      </c>
      <c r="AU73" s="277">
        <f t="shared" si="10"/>
        <v>3.8896985788144267E-2</v>
      </c>
      <c r="AV73"/>
      <c r="AX73" s="66">
        <v>44746</v>
      </c>
      <c r="AY73" s="21" t="s">
        <v>638</v>
      </c>
      <c r="AZ73" s="140">
        <f>[1]!i_dq_close(AZ$2,AX73)</f>
        <v>6523.1310999999996</v>
      </c>
      <c r="BA73" s="111">
        <v>2.641</v>
      </c>
      <c r="BB73" s="277">
        <f t="shared" si="11"/>
        <v>3.6285695684092234E-2</v>
      </c>
      <c r="BC73"/>
      <c r="BE73" s="49">
        <v>44727</v>
      </c>
      <c r="BF73" s="21" t="s">
        <v>570</v>
      </c>
      <c r="BG73" s="140">
        <f>[1]!i_dq_close(BG$2,BE73)</f>
        <v>6261.0613000000003</v>
      </c>
      <c r="BH73">
        <v>1.8023</v>
      </c>
      <c r="BI73" s="277">
        <f t="shared" si="12"/>
        <v>5.5294086736929371E-2</v>
      </c>
      <c r="BJ73"/>
      <c r="BL73" s="49">
        <v>44726</v>
      </c>
      <c r="BM73" s="21" t="s">
        <v>570</v>
      </c>
      <c r="BN73" s="140">
        <f>[1]!i_dq_close(BN$2,BL73)</f>
        <v>4222.3113999999996</v>
      </c>
      <c r="BO73">
        <v>1.1346000000000001</v>
      </c>
      <c r="BP73" s="277">
        <f t="shared" si="13"/>
        <v>5.0715448140757902E-2</v>
      </c>
      <c r="BQ73"/>
      <c r="BS73" s="49">
        <v>44663</v>
      </c>
      <c r="BT73" s="28" t="s">
        <v>334</v>
      </c>
      <c r="BU73" s="140">
        <f>[1]!i_dq_close(BU$2,BS73)</f>
        <v>6126.9065000000001</v>
      </c>
      <c r="BV73">
        <v>1.113</v>
      </c>
      <c r="BW73" s="277">
        <f t="shared" si="14"/>
        <v>1.7601050273772678E-2</v>
      </c>
      <c r="BX73"/>
      <c r="BZ73" s="59">
        <v>44364</v>
      </c>
      <c r="CA73" s="20" t="s">
        <v>338</v>
      </c>
      <c r="CB73" s="140">
        <f>[1]!i_dq_close(CB$2,BZ73)</f>
        <v>6616.174</v>
      </c>
      <c r="CC73" s="21">
        <v>1.841</v>
      </c>
      <c r="CD73" s="277">
        <f t="shared" si="15"/>
        <v>1.3572937575739408E-2</v>
      </c>
      <c r="CE73" s="33">
        <v>1122964.6299999999</v>
      </c>
      <c r="CG73" s="49">
        <v>44935</v>
      </c>
      <c r="CH73" s="28" t="s">
        <v>1626</v>
      </c>
      <c r="CI73" s="140">
        <f>[1]!i_dq_close(CI$2,CG73)</f>
        <v>6040.0192999999999</v>
      </c>
      <c r="CJ73">
        <v>1.0237000000000001</v>
      </c>
      <c r="CK73" s="277">
        <f t="shared" si="16"/>
        <v>4.4621447018511673E-2</v>
      </c>
      <c r="CL73"/>
      <c r="CN73" s="49">
        <v>44956</v>
      </c>
      <c r="CO73" s="28" t="s">
        <v>1626</v>
      </c>
      <c r="CP73" s="140">
        <f>[1]!i_dq_close(CP$2,CN73)</f>
        <v>6283.3271999999997</v>
      </c>
      <c r="CQ73">
        <v>1.5412999999999999</v>
      </c>
      <c r="CR73" s="277">
        <f t="shared" si="0"/>
        <v>5.8258078630815113E-3</v>
      </c>
      <c r="CS73"/>
      <c r="CU73" s="49">
        <v>44957</v>
      </c>
      <c r="CV73" s="28" t="s">
        <v>1626</v>
      </c>
      <c r="CW73" s="140">
        <f>[1]!i_dq_close(CW$2,CU73)</f>
        <v>4156.8577999999998</v>
      </c>
      <c r="CX73">
        <v>1.008</v>
      </c>
      <c r="CY73" s="277">
        <f t="shared" si="1"/>
        <v>4.1018395447189882E-4</v>
      </c>
      <c r="CZ73"/>
      <c r="DB73" s="49"/>
      <c r="DC73" s="28"/>
      <c r="DD73" s="140"/>
      <c r="DE73"/>
      <c r="DF73" s="277"/>
      <c r="DG73"/>
      <c r="DI73" s="49"/>
      <c r="DJ73" s="28"/>
      <c r="DK73" s="140"/>
      <c r="DL73"/>
      <c r="DM73" s="277"/>
      <c r="DN73"/>
      <c r="DP73" s="49"/>
      <c r="DQ73" s="28"/>
      <c r="DR73" s="140"/>
      <c r="DS73"/>
      <c r="DT73" s="277"/>
    </row>
    <row r="74" spans="1:124" s="7" customFormat="1">
      <c r="A74" s="121">
        <v>44735</v>
      </c>
      <c r="B74" s="74" t="s">
        <v>570</v>
      </c>
      <c r="C74" s="146">
        <f>[1]!i_dq_close(C$2,A74)</f>
        <v>6300.4745999999996</v>
      </c>
      <c r="D74" s="277">
        <v>1.2390000000000001</v>
      </c>
      <c r="E74" s="277">
        <f t="shared" si="4"/>
        <v>-5.2805996071225714E-4</v>
      </c>
      <c r="F74" s="53"/>
      <c r="H74" s="66">
        <v>44820</v>
      </c>
      <c r="I74" s="21" t="s">
        <v>1622</v>
      </c>
      <c r="J74" s="140">
        <f>[1]!i_dq_close(J$2,H74)</f>
        <v>5954.5037000000002</v>
      </c>
      <c r="K74" s="111">
        <v>0.99390000000000001</v>
      </c>
      <c r="L74" s="277">
        <f t="shared" si="5"/>
        <v>1.4032779366404013E-2</v>
      </c>
      <c r="M74"/>
      <c r="O74" s="66">
        <v>44923</v>
      </c>
      <c r="P74" s="21" t="s">
        <v>1624</v>
      </c>
      <c r="Q74" s="146">
        <f>[1]!i_dq_close(Q$2,O74)</f>
        <v>6268.4657999999999</v>
      </c>
      <c r="R74" s="111">
        <v>1.5489999999999999</v>
      </c>
      <c r="S74" s="277">
        <f t="shared" si="6"/>
        <v>8.2015006149739333E-3</v>
      </c>
      <c r="T74"/>
      <c r="V74" s="66">
        <v>44916</v>
      </c>
      <c r="W74" s="21" t="s">
        <v>1624</v>
      </c>
      <c r="X74" s="140">
        <f>[1]!i_dq_close(X$2,V74)</f>
        <v>5845.835</v>
      </c>
      <c r="Y74" s="111">
        <v>1.0005999999999999</v>
      </c>
      <c r="Z74" s="277">
        <f t="shared" si="7"/>
        <v>5.5077793374949113E-2</v>
      </c>
      <c r="AA74"/>
      <c r="AC74" s="66">
        <v>44818</v>
      </c>
      <c r="AD74" s="21" t="s">
        <v>1622</v>
      </c>
      <c r="AE74" s="140">
        <f>[1]!i_dq_close(AE$2,AC74)</f>
        <v>6249.9629999999997</v>
      </c>
      <c r="AF74" s="111">
        <v>0.97640000000000005</v>
      </c>
      <c r="AG74" s="277">
        <f t="shared" si="8"/>
        <v>-2.2517026589026101E-2</v>
      </c>
      <c r="AH74"/>
      <c r="AJ74" s="66">
        <v>44760</v>
      </c>
      <c r="AK74" s="21" t="s">
        <v>638</v>
      </c>
      <c r="AL74" s="140">
        <f>[1]!i_dq_close(AL$2,AJ74)</f>
        <v>6953.9318999999996</v>
      </c>
      <c r="AM74" s="111">
        <v>0.93869999999999998</v>
      </c>
      <c r="AN74" s="277">
        <f t="shared" si="9"/>
        <v>1.2962279277827005E-2</v>
      </c>
      <c r="AO74"/>
      <c r="AQ74" s="66">
        <v>44760</v>
      </c>
      <c r="AR74" s="21" t="s">
        <v>638</v>
      </c>
      <c r="AS74" s="140">
        <f>[1]!i_dq_close(AS$2,AQ74)</f>
        <v>6312.3557000000001</v>
      </c>
      <c r="AT74" s="111">
        <v>1.0049999999999999</v>
      </c>
      <c r="AU74" s="277">
        <f t="shared" si="10"/>
        <v>3.7879135265703301E-2</v>
      </c>
      <c r="AV74"/>
      <c r="AX74" s="66">
        <v>44747</v>
      </c>
      <c r="AY74" s="21" t="s">
        <v>638</v>
      </c>
      <c r="AZ74" s="140">
        <f>[1]!i_dq_close(AZ$2,AX74)</f>
        <v>6511.5297</v>
      </c>
      <c r="BA74" s="111">
        <v>2.6389999999999998</v>
      </c>
      <c r="BB74" s="277">
        <f t="shared" si="11"/>
        <v>3.738167058378461E-2</v>
      </c>
      <c r="BC74"/>
      <c r="BE74" s="49">
        <v>44728</v>
      </c>
      <c r="BF74" s="21" t="s">
        <v>570</v>
      </c>
      <c r="BG74" s="140">
        <f>[1]!i_dq_close(BG$2,BE74)</f>
        <v>6264.8220000000001</v>
      </c>
      <c r="BH74">
        <v>1.8089999999999999</v>
      </c>
      <c r="BI74" s="277">
        <f t="shared" si="12"/>
        <v>5.9100945698947305E-2</v>
      </c>
      <c r="BJ74"/>
      <c r="BL74" s="49">
        <v>44727</v>
      </c>
      <c r="BM74" s="21" t="s">
        <v>570</v>
      </c>
      <c r="BN74" s="140">
        <f>[1]!i_dq_close(BN$2,BL74)</f>
        <v>4278.2178000000004</v>
      </c>
      <c r="BO74">
        <v>1.1428</v>
      </c>
      <c r="BP74" s="277">
        <f t="shared" si="13"/>
        <v>4.4564047315592825E-2</v>
      </c>
      <c r="BQ74"/>
      <c r="BS74" s="49">
        <v>44664</v>
      </c>
      <c r="BT74" s="28" t="s">
        <v>334</v>
      </c>
      <c r="BU74" s="140">
        <f>[1]!i_dq_close(BU$2,BS74)</f>
        <v>6044.3262999999997</v>
      </c>
      <c r="BV74">
        <v>1.0980000000000001</v>
      </c>
      <c r="BW74" s="277">
        <f t="shared" si="14"/>
        <v>1.7364915120591573E-2</v>
      </c>
      <c r="BX74"/>
      <c r="BZ74" s="59">
        <v>44365</v>
      </c>
      <c r="CA74" s="20" t="s">
        <v>338</v>
      </c>
      <c r="CB74" s="140">
        <f>[1]!i_dq_close(CB$2,BZ74)</f>
        <v>6657.7635</v>
      </c>
      <c r="CC74" s="21">
        <v>1.853</v>
      </c>
      <c r="CD74" s="277">
        <f t="shared" si="15"/>
        <v>1.3898240652759464E-2</v>
      </c>
      <c r="CE74" s="33">
        <v>1122964.6299999999</v>
      </c>
      <c r="CG74" s="49">
        <v>44936</v>
      </c>
      <c r="CH74" s="28" t="s">
        <v>1626</v>
      </c>
      <c r="CI74" s="140">
        <f>[1]!i_dq_close(CI$2,CG74)</f>
        <v>6048.2968000000001</v>
      </c>
      <c r="CJ74">
        <v>1.0199</v>
      </c>
      <c r="CK74" s="277">
        <f t="shared" si="16"/>
        <v>3.9413282645423431E-2</v>
      </c>
      <c r="CL74"/>
      <c r="CN74" s="49">
        <v>44957</v>
      </c>
      <c r="CO74" s="28" t="s">
        <v>1626</v>
      </c>
      <c r="CP74" s="140">
        <f>[1]!i_dq_close(CP$2,CN74)</f>
        <v>6289.15</v>
      </c>
      <c r="CQ74">
        <v>1.5441</v>
      </c>
      <c r="CR74" s="277">
        <f t="shared" si="0"/>
        <v>6.7394151853750195E-3</v>
      </c>
      <c r="CS74"/>
      <c r="CU74" s="49">
        <v>44958</v>
      </c>
      <c r="CV74" s="28" t="s">
        <v>348</v>
      </c>
      <c r="CW74" s="140">
        <f>[1]!i_dq_close(CW$2,CU74)</f>
        <v>4195.9332000000004</v>
      </c>
      <c r="CX74">
        <v>1.0158</v>
      </c>
      <c r="CY74" s="277">
        <f t="shared" si="1"/>
        <v>-1.3342928299320267E-3</v>
      </c>
      <c r="CZ74"/>
      <c r="DB74" s="49"/>
      <c r="DC74" s="28"/>
      <c r="DD74" s="140"/>
      <c r="DE74"/>
      <c r="DF74" s="277"/>
      <c r="DG74"/>
      <c r="DI74" s="49"/>
      <c r="DJ74" s="28"/>
      <c r="DK74" s="140"/>
      <c r="DL74"/>
      <c r="DM74" s="277"/>
      <c r="DN74"/>
      <c r="DP74" s="49"/>
      <c r="DQ74" s="28"/>
      <c r="DR74" s="140"/>
      <c r="DS74"/>
      <c r="DT74" s="277"/>
    </row>
    <row r="75" spans="1:124" s="7" customFormat="1">
      <c r="A75" s="121">
        <v>44736</v>
      </c>
      <c r="B75" s="74" t="s">
        <v>570</v>
      </c>
      <c r="C75" s="146">
        <f>[1]!i_dq_close(C$2,A75)</f>
        <v>6368.2826999999997</v>
      </c>
      <c r="D75" s="277">
        <v>1.2559</v>
      </c>
      <c r="E75" s="277">
        <f t="shared" si="4"/>
        <v>2.6510818141554093E-3</v>
      </c>
      <c r="F75" s="53"/>
      <c r="H75" s="66">
        <v>44823</v>
      </c>
      <c r="I75" s="21" t="s">
        <v>1622</v>
      </c>
      <c r="J75" s="140">
        <f>[1]!i_dq_close(J$2,H75)</f>
        <v>5913.1493</v>
      </c>
      <c r="K75" s="111">
        <v>0.98570000000000002</v>
      </c>
      <c r="L75" s="277">
        <f t="shared" si="5"/>
        <v>1.2647931296782877E-2</v>
      </c>
      <c r="M75"/>
      <c r="O75" s="66">
        <v>44924</v>
      </c>
      <c r="P75" s="21" t="s">
        <v>1624</v>
      </c>
      <c r="Q75" s="146">
        <f>[1]!i_dq_close(Q$2,O75)</f>
        <v>6261.8292000000001</v>
      </c>
      <c r="R75" s="111">
        <v>1.538</v>
      </c>
      <c r="S75" s="277">
        <f t="shared" si="6"/>
        <v>2.5337906177166358E-3</v>
      </c>
      <c r="T75"/>
      <c r="V75" s="66">
        <v>44917</v>
      </c>
      <c r="W75" s="21" t="s">
        <v>1624</v>
      </c>
      <c r="X75" s="140">
        <f>[1]!i_dq_close(X$2,V75)</f>
        <v>5779.0555000000004</v>
      </c>
      <c r="Y75" s="111">
        <v>1.0005999999999999</v>
      </c>
      <c r="Z75" s="277">
        <f t="shared" si="7"/>
        <v>6.5964116939774331E-2</v>
      </c>
      <c r="AA75"/>
      <c r="AC75" s="66">
        <v>44819</v>
      </c>
      <c r="AD75" s="21" t="s">
        <v>1622</v>
      </c>
      <c r="AE75" s="140">
        <f>[1]!i_dq_close(AE$2,AC75)</f>
        <v>6107.7964000000002</v>
      </c>
      <c r="AF75" s="111">
        <v>0.95130000000000003</v>
      </c>
      <c r="AG75" s="277">
        <f t="shared" si="8"/>
        <v>-2.4852721400945965E-2</v>
      </c>
      <c r="AH75"/>
      <c r="AJ75" s="66">
        <v>44761</v>
      </c>
      <c r="AK75" s="21" t="s">
        <v>638</v>
      </c>
      <c r="AL75" s="140">
        <f>[1]!i_dq_close(AL$2,AJ75)</f>
        <v>7009.3239000000003</v>
      </c>
      <c r="AM75" s="111">
        <v>0.95279999999999998</v>
      </c>
      <c r="AN75" s="277">
        <f t="shared" si="9"/>
        <v>2.0771749069607992E-2</v>
      </c>
      <c r="AO75"/>
      <c r="AQ75" s="66">
        <v>44761</v>
      </c>
      <c r="AR75" s="21" t="s">
        <v>638</v>
      </c>
      <c r="AS75" s="140">
        <f>[1]!i_dq_close(AS$2,AQ75)</f>
        <v>6335.7093000000004</v>
      </c>
      <c r="AT75" s="111">
        <v>1.0129999999999999</v>
      </c>
      <c r="AU75" s="277">
        <f t="shared" si="10"/>
        <v>4.2605156171215519E-2</v>
      </c>
      <c r="AV75"/>
      <c r="AX75" s="66">
        <v>44748</v>
      </c>
      <c r="AY75" s="21" t="s">
        <v>638</v>
      </c>
      <c r="AZ75" s="140">
        <f>[1]!i_dq_close(AZ$2,AX75)</f>
        <v>6418.5452999999998</v>
      </c>
      <c r="BA75" s="111">
        <v>2.6080000000000001</v>
      </c>
      <c r="BB75" s="277">
        <f t="shared" si="11"/>
        <v>3.9724290752244151E-2</v>
      </c>
      <c r="BC75"/>
      <c r="BE75" s="49">
        <v>44729</v>
      </c>
      <c r="BF75" s="21" t="s">
        <v>570</v>
      </c>
      <c r="BG75" s="140">
        <f>[1]!i_dq_close(BG$2,BE75)</f>
        <v>6316.3091999999997</v>
      </c>
      <c r="BH75">
        <v>1.8289</v>
      </c>
      <c r="BI75" s="277">
        <f t="shared" si="12"/>
        <v>6.2967561166827224E-2</v>
      </c>
      <c r="BJ75"/>
      <c r="BL75" s="49">
        <v>44728</v>
      </c>
      <c r="BM75" s="21" t="s">
        <v>570</v>
      </c>
      <c r="BN75" s="140">
        <f>[1]!i_dq_close(BN$2,BL75)</f>
        <v>4250.0613999999996</v>
      </c>
      <c r="BO75">
        <v>1.1399999999999999</v>
      </c>
      <c r="BP75" s="277">
        <f t="shared" si="13"/>
        <v>4.8991909996675354E-2</v>
      </c>
      <c r="BQ75"/>
      <c r="BS75" s="49">
        <v>44665</v>
      </c>
      <c r="BT75" s="28" t="s">
        <v>334</v>
      </c>
      <c r="BU75" s="140">
        <f>[1]!i_dq_close(BU$2,BS75)</f>
        <v>6126.4902000000002</v>
      </c>
      <c r="BV75">
        <v>1.0629999999999999</v>
      </c>
      <c r="BW75" s="277">
        <f t="shared" si="14"/>
        <v>-2.3490166952743308E-2</v>
      </c>
      <c r="BX75"/>
      <c r="BZ75" s="59">
        <v>44368</v>
      </c>
      <c r="CA75" s="20" t="s">
        <v>338</v>
      </c>
      <c r="CB75" s="140">
        <f>[1]!i_dq_close(CB$2,BZ75)</f>
        <v>6707.1761999999999</v>
      </c>
      <c r="CC75" s="21">
        <v>1.867</v>
      </c>
      <c r="CD75" s="277">
        <f t="shared" si="15"/>
        <v>1.4140286830060411E-2</v>
      </c>
      <c r="CE75" s="33">
        <v>1122964.6299999999</v>
      </c>
      <c r="CG75" s="49">
        <v>44937</v>
      </c>
      <c r="CH75" s="28" t="s">
        <v>1626</v>
      </c>
      <c r="CI75" s="140">
        <f>[1]!i_dq_close(CI$2,CG75)</f>
        <v>6014.1565000000001</v>
      </c>
      <c r="CJ75">
        <v>1.0127999999999999</v>
      </c>
      <c r="CK75" s="277">
        <f t="shared" si="16"/>
        <v>3.7830613088779108E-2</v>
      </c>
      <c r="CL75"/>
      <c r="CN75" s="49">
        <v>44958</v>
      </c>
      <c r="CO75" s="28" t="s">
        <v>348</v>
      </c>
      <c r="CP75" s="140">
        <f>[1]!i_dq_close(CP$2,CN75)</f>
        <v>6365.9050999999999</v>
      </c>
      <c r="CQ75">
        <v>1.5548</v>
      </c>
      <c r="CR75" s="277">
        <f t="shared" si="0"/>
        <v>1.4288532106132568E-3</v>
      </c>
      <c r="CS75"/>
      <c r="CU75" s="49">
        <v>44959</v>
      </c>
      <c r="CV75" s="28" t="s">
        <v>1632</v>
      </c>
      <c r="CW75" s="140">
        <f>[1]!i_dq_close(CW$2,CU75)</f>
        <v>4181.1493</v>
      </c>
      <c r="CX75">
        <v>1.0163</v>
      </c>
      <c r="CY75" s="277">
        <f t="shared" si="1"/>
        <v>2.9269641399016777E-3</v>
      </c>
      <c r="CZ75"/>
      <c r="DB75" s="49"/>
      <c r="DC75" s="28"/>
      <c r="DD75" s="140"/>
      <c r="DE75"/>
      <c r="DF75" s="277"/>
      <c r="DG75"/>
      <c r="DI75" s="49"/>
      <c r="DJ75" s="28"/>
      <c r="DK75" s="140"/>
      <c r="DL75"/>
      <c r="DM75" s="277"/>
      <c r="DN75"/>
      <c r="DP75" s="49"/>
      <c r="DQ75" s="28"/>
      <c r="DR75" s="140"/>
      <c r="DS75"/>
      <c r="DT75" s="277"/>
    </row>
    <row r="76" spans="1:124" s="7" customFormat="1">
      <c r="A76" s="121">
        <v>44739</v>
      </c>
      <c r="B76" s="74" t="s">
        <v>570</v>
      </c>
      <c r="C76" s="146">
        <f>[1]!i_dq_close(C$2,A76)</f>
        <v>6407.7447000000002</v>
      </c>
      <c r="D76" s="277">
        <v>1.2636000000000001</v>
      </c>
      <c r="E76" s="277">
        <f t="shared" si="4"/>
        <v>2.5939330451758558E-3</v>
      </c>
      <c r="F76" s="53"/>
      <c r="H76" s="66">
        <v>44824</v>
      </c>
      <c r="I76" s="21" t="s">
        <v>1622</v>
      </c>
      <c r="J76" s="140">
        <f>[1]!i_dq_close(J$2,H76)</f>
        <v>5958.2921999999999</v>
      </c>
      <c r="K76" s="111">
        <v>1.0005999999999999</v>
      </c>
      <c r="L76" s="277">
        <f t="shared" si="5"/>
        <v>2.0062983739176588E-2</v>
      </c>
      <c r="M76"/>
      <c r="O76" s="66">
        <v>44925</v>
      </c>
      <c r="P76" s="21" t="s">
        <v>1624</v>
      </c>
      <c r="Q76" s="146">
        <f>[1]!i_dq_close(Q$2,O76)</f>
        <v>6281.6208999999999</v>
      </c>
      <c r="R76" s="111">
        <v>1.5509999999999999</v>
      </c>
      <c r="S76" s="277">
        <f t="shared" si="6"/>
        <v>7.4625119671263285E-3</v>
      </c>
      <c r="T76"/>
      <c r="V76" s="66">
        <v>44918</v>
      </c>
      <c r="W76" s="21" t="s">
        <v>1624</v>
      </c>
      <c r="X76" s="140">
        <f>[1]!i_dq_close(X$2,V76)</f>
        <v>5763.3458000000001</v>
      </c>
      <c r="Y76" s="111">
        <v>0.96130000000000004</v>
      </c>
      <c r="Z76" s="277">
        <f t="shared" si="7"/>
        <v>2.8932107530885487E-2</v>
      </c>
      <c r="AA76"/>
      <c r="AC76" s="66">
        <v>44820</v>
      </c>
      <c r="AD76" s="21" t="s">
        <v>1622</v>
      </c>
      <c r="AE76" s="140">
        <f>[1]!i_dq_close(AE$2,AC76)</f>
        <v>5954.5037000000002</v>
      </c>
      <c r="AF76" s="111">
        <v>0.93010000000000004</v>
      </c>
      <c r="AG76" s="277">
        <f t="shared" si="8"/>
        <v>-2.1592385571627015E-2</v>
      </c>
      <c r="AH76"/>
      <c r="AJ76" s="66">
        <v>44762</v>
      </c>
      <c r="AK76" s="21" t="s">
        <v>638</v>
      </c>
      <c r="AL76" s="140">
        <f>[1]!i_dq_close(AL$2,AJ76)</f>
        <v>7110.1043</v>
      </c>
      <c r="AM76" s="111">
        <v>0.96030000000000004</v>
      </c>
      <c r="AN76" s="277">
        <f t="shared" si="9"/>
        <v>1.3856763341247191E-2</v>
      </c>
      <c r="AO76"/>
      <c r="AQ76" s="66">
        <v>44762</v>
      </c>
      <c r="AR76" s="21" t="s">
        <v>638</v>
      </c>
      <c r="AS76" s="140">
        <f>[1]!i_dq_close(AS$2,AQ76)</f>
        <v>6410.7088000000003</v>
      </c>
      <c r="AT76" s="111">
        <v>1.0229999999999999</v>
      </c>
      <c r="AU76" s="277">
        <f t="shared" si="10"/>
        <v>4.0976614095811437E-2</v>
      </c>
      <c r="AV76"/>
      <c r="AX76" s="66">
        <v>44749</v>
      </c>
      <c r="AY76" s="21" t="s">
        <v>638</v>
      </c>
      <c r="AZ76" s="140">
        <f>[1]!i_dq_close(AZ$2,AX76)</f>
        <v>6452.9862999999996</v>
      </c>
      <c r="BA76" s="111">
        <v>2.633</v>
      </c>
      <c r="BB76" s="277">
        <f t="shared" si="11"/>
        <v>4.4673178593813478E-2</v>
      </c>
      <c r="BC76"/>
      <c r="BE76" s="49">
        <v>44732</v>
      </c>
      <c r="BF76" s="21" t="s">
        <v>570</v>
      </c>
      <c r="BG76" s="140">
        <f>[1]!i_dq_close(BG$2,BE76)</f>
        <v>6330.3941999999997</v>
      </c>
      <c r="BH76">
        <v>1.8408</v>
      </c>
      <c r="BI76" s="277">
        <f t="shared" si="12"/>
        <v>6.8362348377142279E-2</v>
      </c>
      <c r="BJ76"/>
      <c r="BL76" s="49">
        <v>44729</v>
      </c>
      <c r="BM76" s="21" t="s">
        <v>570</v>
      </c>
      <c r="BN76" s="140">
        <f>[1]!i_dq_close(BN$2,BL76)</f>
        <v>4309.0443999999998</v>
      </c>
      <c r="BO76">
        <v>1.1521999999999999</v>
      </c>
      <c r="BP76" s="277">
        <f t="shared" si="13"/>
        <v>4.605073340739918E-2</v>
      </c>
      <c r="BQ76"/>
      <c r="BS76" s="49">
        <v>44666</v>
      </c>
      <c r="BT76" s="28" t="s">
        <v>334</v>
      </c>
      <c r="BU76" s="140">
        <f>[1]!i_dq_close(BU$2,BS76)</f>
        <v>6070.7488999999996</v>
      </c>
      <c r="BV76">
        <v>1.1000000000000001</v>
      </c>
      <c r="BW76" s="277">
        <f t="shared" si="14"/>
        <v>1.513640092497992E-2</v>
      </c>
      <c r="BX76"/>
      <c r="BZ76" s="59">
        <v>44369</v>
      </c>
      <c r="CA76" s="20" t="s">
        <v>338</v>
      </c>
      <c r="CB76" s="140">
        <f>[1]!i_dq_close(CB$2,BZ76)</f>
        <v>6739.7938999999997</v>
      </c>
      <c r="CC76" s="21">
        <v>1.8779999999999999</v>
      </c>
      <c r="CD76" s="277">
        <f t="shared" si="15"/>
        <v>1.5287426221694433E-2</v>
      </c>
      <c r="CE76" s="33">
        <v>1122964.6299999999</v>
      </c>
      <c r="CG76" s="49">
        <v>44938</v>
      </c>
      <c r="CH76" s="28" t="s">
        <v>1626</v>
      </c>
      <c r="CI76" s="140">
        <f>[1]!i_dq_close(CI$2,CG76)</f>
        <v>6015.2870999999996</v>
      </c>
      <c r="CJ76">
        <v>1.0135000000000001</v>
      </c>
      <c r="CK76" s="277">
        <f t="shared" si="16"/>
        <v>3.8353831748127898E-2</v>
      </c>
      <c r="CL76"/>
      <c r="CN76" s="49">
        <v>44959</v>
      </c>
      <c r="CO76" s="28" t="s">
        <v>1632</v>
      </c>
      <c r="CP76" s="140">
        <f>[1]!i_dq_close(CP$2,CN76)</f>
        <v>6370.1410999999998</v>
      </c>
      <c r="CQ76">
        <v>1.5601</v>
      </c>
      <c r="CR76" s="277">
        <f t="shared" si="0"/>
        <v>4.2540145016083386E-3</v>
      </c>
      <c r="CS76"/>
      <c r="CU76" s="49">
        <v>44960</v>
      </c>
      <c r="CV76" s="28" t="s">
        <v>1632</v>
      </c>
      <c r="CW76" s="140">
        <f>[1]!i_dq_close(CW$2,CU76)</f>
        <v>4141.6319000000003</v>
      </c>
      <c r="CX76">
        <v>1.0149999999999999</v>
      </c>
      <c r="CY76" s="277">
        <f t="shared" si="1"/>
        <v>1.1566086819588151E-2</v>
      </c>
      <c r="CZ76"/>
      <c r="DB76" s="49"/>
      <c r="DC76" s="28"/>
      <c r="DD76" s="140"/>
      <c r="DE76"/>
      <c r="DF76" s="277"/>
      <c r="DG76"/>
      <c r="DI76" s="49"/>
      <c r="DJ76" s="28"/>
      <c r="DK76" s="140"/>
      <c r="DL76"/>
      <c r="DM76" s="277"/>
      <c r="DN76"/>
      <c r="DP76" s="49"/>
      <c r="DQ76" s="28"/>
      <c r="DR76" s="140"/>
      <c r="DS76"/>
      <c r="DT76" s="277"/>
    </row>
    <row r="77" spans="1:124" s="7" customFormat="1">
      <c r="A77" s="121">
        <v>44740</v>
      </c>
      <c r="B77" s="74" t="s">
        <v>570</v>
      </c>
      <c r="C77" s="146">
        <f>[1]!i_dq_close(C$2,A77)</f>
        <v>6501.3519999999999</v>
      </c>
      <c r="D77" s="277">
        <v>1.2884</v>
      </c>
      <c r="E77" s="277">
        <f t="shared" si="4"/>
        <v>8.295735684442862E-3</v>
      </c>
      <c r="F77" s="53"/>
      <c r="H77" s="66">
        <v>44825</v>
      </c>
      <c r="I77" s="21" t="s">
        <v>1622</v>
      </c>
      <c r="J77" s="140">
        <f>[1]!i_dq_close(J$2,H77)</f>
        <v>5978.5810000000001</v>
      </c>
      <c r="K77" s="111">
        <v>1.0005999999999999</v>
      </c>
      <c r="L77" s="277">
        <f t="shared" si="5"/>
        <v>1.6750155884121543E-2</v>
      </c>
      <c r="M77"/>
      <c r="O77" s="66">
        <v>44929</v>
      </c>
      <c r="P77" s="21" t="s">
        <v>1626</v>
      </c>
      <c r="Q77" s="146">
        <f>[1]!i_dq_close(Q$2,O77)</f>
        <v>6423.7012999999997</v>
      </c>
      <c r="R77" s="111">
        <v>1.5840000000000001</v>
      </c>
      <c r="S77" s="277">
        <f t="shared" si="6"/>
        <v>6.3730288194961959E-3</v>
      </c>
      <c r="T77"/>
      <c r="V77" s="66">
        <v>44921</v>
      </c>
      <c r="W77" s="21" t="s">
        <v>1624</v>
      </c>
      <c r="X77" s="140">
        <f>[1]!i_dq_close(X$2,V77)</f>
        <v>5843.2555000000002</v>
      </c>
      <c r="Y77" s="111">
        <v>0.96130000000000004</v>
      </c>
      <c r="Z77" s="277">
        <f t="shared" si="7"/>
        <v>1.5905312628735624E-2</v>
      </c>
      <c r="AA77"/>
      <c r="AC77" s="66">
        <v>44823</v>
      </c>
      <c r="AD77" s="21" t="s">
        <v>1622</v>
      </c>
      <c r="AE77" s="140">
        <f>[1]!i_dq_close(AE$2,AC77)</f>
        <v>5913.1493</v>
      </c>
      <c r="AF77" s="111">
        <v>0.92310000000000003</v>
      </c>
      <c r="AG77" s="277">
        <f t="shared" si="8"/>
        <v>-2.1974941289945371E-2</v>
      </c>
      <c r="AH77"/>
      <c r="AJ77" s="66">
        <v>44763</v>
      </c>
      <c r="AK77" s="21" t="s">
        <v>638</v>
      </c>
      <c r="AL77" s="140">
        <f>[1]!i_dq_close(AL$2,AJ77)</f>
        <v>7075.2942999999996</v>
      </c>
      <c r="AM77" s="111">
        <v>0.95899999999999996</v>
      </c>
      <c r="AN77" s="277">
        <f t="shared" si="9"/>
        <v>1.7746898274466627E-2</v>
      </c>
      <c r="AO77"/>
      <c r="AQ77" s="66">
        <v>44763</v>
      </c>
      <c r="AR77" s="21" t="s">
        <v>638</v>
      </c>
      <c r="AS77" s="140">
        <f>[1]!i_dq_close(AS$2,AQ77)</f>
        <v>6347.5983999999999</v>
      </c>
      <c r="AT77" s="111">
        <v>1.0129999999999999</v>
      </c>
      <c r="AU77" s="277">
        <f t="shared" si="10"/>
        <v>4.064920859661858E-2</v>
      </c>
      <c r="AV77"/>
      <c r="AX77" s="66">
        <v>44750</v>
      </c>
      <c r="AY77" s="21" t="s">
        <v>638</v>
      </c>
      <c r="AZ77" s="140">
        <f>[1]!i_dq_close(AZ$2,AX77)</f>
        <v>6404.4393</v>
      </c>
      <c r="BA77" s="111">
        <v>2.6219999999999999</v>
      </c>
      <c r="BB77" s="277">
        <f t="shared" si="11"/>
        <v>4.8127344552644002E-2</v>
      </c>
      <c r="BC77"/>
      <c r="BE77" s="49">
        <v>44733</v>
      </c>
      <c r="BF77" s="21" t="s">
        <v>570</v>
      </c>
      <c r="BG77" s="140">
        <f>[1]!i_dq_close(BG$2,BE77)</f>
        <v>6277.0014000000001</v>
      </c>
      <c r="BH77">
        <v>1.8228</v>
      </c>
      <c r="BI77" s="277">
        <f t="shared" si="12"/>
        <v>6.6123766870561873E-2</v>
      </c>
      <c r="BJ77"/>
      <c r="BL77" s="49">
        <v>44732</v>
      </c>
      <c r="BM77" s="21" t="s">
        <v>570</v>
      </c>
      <c r="BN77" s="140">
        <f>[1]!i_dq_close(BN$2,BL77)</f>
        <v>4330.4327999999996</v>
      </c>
      <c r="BO77">
        <v>1.1584000000000001</v>
      </c>
      <c r="BP77" s="277">
        <f t="shared" si="13"/>
        <v>4.6760243921241118E-2</v>
      </c>
      <c r="BQ77"/>
      <c r="BS77" s="49">
        <v>44669</v>
      </c>
      <c r="BT77" s="28" t="s">
        <v>334</v>
      </c>
      <c r="BU77" s="140">
        <f>[1]!i_dq_close(BU$2,BS77)</f>
        <v>6074.0069000000003</v>
      </c>
      <c r="BV77">
        <v>1.105</v>
      </c>
      <c r="BW77" s="277">
        <f t="shared" si="14"/>
        <v>1.8773874800056545E-2</v>
      </c>
      <c r="BX77"/>
      <c r="BZ77" s="59">
        <v>44370</v>
      </c>
      <c r="CA77" s="20" t="s">
        <v>338</v>
      </c>
      <c r="CB77" s="140">
        <f>[1]!i_dq_close(CB$2,BZ77)</f>
        <v>6789.9463999999998</v>
      </c>
      <c r="CC77" s="21">
        <v>1.8939999999999999</v>
      </c>
      <c r="CD77" s="277">
        <f t="shared" si="15"/>
        <v>1.6538370826972182E-2</v>
      </c>
      <c r="CE77" s="33">
        <v>1122964.6299999999</v>
      </c>
      <c r="CG77" s="49">
        <v>44939</v>
      </c>
      <c r="CH77" s="28" t="s">
        <v>1626</v>
      </c>
      <c r="CI77" s="140">
        <f>[1]!i_dq_close(CI$2,CG77)</f>
        <v>6057.6902</v>
      </c>
      <c r="CJ77">
        <v>1.0192000000000001</v>
      </c>
      <c r="CK77" s="277">
        <f t="shared" si="16"/>
        <v>3.7161377459805078E-2</v>
      </c>
      <c r="CL77"/>
      <c r="CN77" s="49">
        <v>44960</v>
      </c>
      <c r="CO77" s="28" t="s">
        <v>1632</v>
      </c>
      <c r="CP77" s="140">
        <f>[1]!i_dq_close(CP$2,CN77)</f>
        <v>6343.6860999999999</v>
      </c>
      <c r="CQ77">
        <v>1.5528999999999999</v>
      </c>
      <c r="CR77" s="277">
        <f t="shared" si="0"/>
        <v>3.7589904308186206E-3</v>
      </c>
      <c r="CS77"/>
      <c r="CU77" s="49">
        <v>44963</v>
      </c>
      <c r="CV77" s="28" t="s">
        <v>1632</v>
      </c>
      <c r="CW77" s="140">
        <f>[1]!i_dq_close(CW$2,CU77)</f>
        <v>4086.8779</v>
      </c>
      <c r="CX77">
        <v>1.0112000000000001</v>
      </c>
      <c r="CY77" s="277">
        <f t="shared" si="1"/>
        <v>2.1450430574068591E-2</v>
      </c>
      <c r="CZ77"/>
      <c r="DB77" s="49"/>
      <c r="DC77" s="28"/>
      <c r="DD77" s="140"/>
      <c r="DE77"/>
      <c r="DF77" s="277"/>
      <c r="DG77"/>
      <c r="DI77" s="49"/>
      <c r="DJ77" s="28"/>
      <c r="DK77" s="140"/>
      <c r="DL77"/>
      <c r="DM77" s="277"/>
      <c r="DN77"/>
      <c r="DP77" s="49"/>
      <c r="DQ77" s="28"/>
      <c r="DR77" s="140"/>
      <c r="DS77"/>
      <c r="DT77" s="277"/>
    </row>
    <row r="78" spans="1:124" s="7" customFormat="1">
      <c r="A78" s="121">
        <v>44741</v>
      </c>
      <c r="B78" s="74" t="s">
        <v>570</v>
      </c>
      <c r="C78" s="146">
        <f>[1]!i_dq_close(C$2,A78)</f>
        <v>6374.2974000000004</v>
      </c>
      <c r="D78" s="277">
        <v>1.2609999999999999</v>
      </c>
      <c r="E78" s="277">
        <f t="shared" si="4"/>
        <v>6.149638093781995E-3</v>
      </c>
      <c r="F78" s="53"/>
      <c r="H78" s="66">
        <v>44826</v>
      </c>
      <c r="I78" s="21" t="s">
        <v>1622</v>
      </c>
      <c r="J78" s="140">
        <f>[1]!i_dq_close(J$2,H78)</f>
        <v>5965.8854000000001</v>
      </c>
      <c r="K78" s="111">
        <v>0.99950000000000006</v>
      </c>
      <c r="L78" s="277">
        <f t="shared" si="5"/>
        <v>1.7731544154906187E-2</v>
      </c>
      <c r="M78"/>
      <c r="O78" s="66">
        <v>44930</v>
      </c>
      <c r="P78" s="21" t="s">
        <v>1626</v>
      </c>
      <c r="Q78" s="146">
        <f>[1]!i_dq_close(Q$2,O78)</f>
        <v>6421.2767000000003</v>
      </c>
      <c r="R78" s="111">
        <v>1.5960000000000001</v>
      </c>
      <c r="S78" s="277">
        <f t="shared" si="6"/>
        <v>1.3987234213219124E-2</v>
      </c>
      <c r="T78"/>
      <c r="V78" s="66">
        <v>44922</v>
      </c>
      <c r="W78" s="21" t="s">
        <v>1624</v>
      </c>
      <c r="X78" s="140">
        <f>[1]!i_dq_close(X$2,V78)</f>
        <v>5885.6621999999998</v>
      </c>
      <c r="Y78" s="111">
        <v>0.96130000000000004</v>
      </c>
      <c r="Z78" s="277">
        <f t="shared" si="7"/>
        <v>8.9922171800355111E-3</v>
      </c>
      <c r="AA78"/>
      <c r="AC78" s="66">
        <v>44824</v>
      </c>
      <c r="AD78" s="21" t="s">
        <v>1622</v>
      </c>
      <c r="AE78" s="140">
        <f>[1]!i_dq_close(AE$2,AC78)</f>
        <v>5958.2921999999999</v>
      </c>
      <c r="AF78" s="111">
        <v>0.93230000000000002</v>
      </c>
      <c r="AG78" s="277">
        <f t="shared" si="8"/>
        <v>-2.0021346090609682E-2</v>
      </c>
      <c r="AH78"/>
      <c r="AJ78" s="66">
        <v>44764</v>
      </c>
      <c r="AK78" s="21" t="s">
        <v>638</v>
      </c>
      <c r="AL78" s="140">
        <f>[1]!i_dq_close(AL$2,AJ78)</f>
        <v>7034.5974999999999</v>
      </c>
      <c r="AM78" s="111">
        <v>0.96150000000000002</v>
      </c>
      <c r="AN78" s="277">
        <f t="shared" si="9"/>
        <v>2.6972405900833607E-2</v>
      </c>
      <c r="AO78"/>
      <c r="AQ78" s="66">
        <v>44764</v>
      </c>
      <c r="AR78" s="21" t="s">
        <v>638</v>
      </c>
      <c r="AS78" s="140">
        <f>[1]!i_dq_close(AS$2,AQ78)</f>
        <v>6289.5325000000003</v>
      </c>
      <c r="AT78" s="111">
        <v>1.0071000000000001</v>
      </c>
      <c r="AU78" s="277">
        <f t="shared" si="10"/>
        <v>4.3883034021397371E-2</v>
      </c>
      <c r="AV78"/>
      <c r="AX78" s="66">
        <v>44753</v>
      </c>
      <c r="AY78" s="21" t="s">
        <v>638</v>
      </c>
      <c r="AZ78" s="140">
        <f>[1]!i_dq_close(AZ$2,AX78)</f>
        <v>6319.1401999999998</v>
      </c>
      <c r="BA78" s="111">
        <v>2.6019999999999999</v>
      </c>
      <c r="BB78" s="277">
        <f t="shared" si="11"/>
        <v>5.3907068062715835E-2</v>
      </c>
      <c r="BC78"/>
      <c r="BE78" s="49">
        <v>44734</v>
      </c>
      <c r="BF78" s="21" t="s">
        <v>570</v>
      </c>
      <c r="BG78" s="140">
        <f>[1]!i_dq_close(BG$2,BE78)</f>
        <v>6179.57</v>
      </c>
      <c r="BH78">
        <v>1.8006</v>
      </c>
      <c r="BI78" s="277">
        <f t="shared" si="12"/>
        <v>6.9190798528187214E-2</v>
      </c>
      <c r="BJ78"/>
      <c r="BL78" s="49">
        <v>44733</v>
      </c>
      <c r="BM78" s="21" t="s">
        <v>570</v>
      </c>
      <c r="BN78" s="140">
        <f>[1]!i_dq_close(BN$2,BL78)</f>
        <v>4325.5657000000001</v>
      </c>
      <c r="BO78">
        <v>1.1554</v>
      </c>
      <c r="BP78" s="277">
        <f t="shared" si="13"/>
        <v>4.5009648335693653E-2</v>
      </c>
      <c r="BQ78"/>
      <c r="BS78" s="49">
        <v>44670</v>
      </c>
      <c r="BT78" s="28" t="s">
        <v>334</v>
      </c>
      <c r="BU78" s="140">
        <f>[1]!i_dq_close(BU$2,BS78)</f>
        <v>6092.3963000000003</v>
      </c>
      <c r="BV78">
        <v>1.1100000000000001</v>
      </c>
      <c r="BW78" s="277">
        <f t="shared" si="14"/>
        <v>2.0192483233410496E-2</v>
      </c>
      <c r="BX78"/>
      <c r="BZ78" s="59">
        <v>44371</v>
      </c>
      <c r="CA78" s="20" t="s">
        <v>338</v>
      </c>
      <c r="CB78" s="140">
        <f>[1]!i_dq_close(CB$2,BZ78)</f>
        <v>6754.8657000000003</v>
      </c>
      <c r="CC78" s="21">
        <v>1.883</v>
      </c>
      <c r="CD78" s="277">
        <f t="shared" si="15"/>
        <v>1.5770989541913139E-2</v>
      </c>
      <c r="CE78" s="33">
        <v>1122964.6299999999</v>
      </c>
      <c r="CG78" s="49">
        <v>44942</v>
      </c>
      <c r="CH78" s="28" t="s">
        <v>1626</v>
      </c>
      <c r="CI78" s="140">
        <f>[1]!i_dq_close(CI$2,CG78)</f>
        <v>6126.1772000000001</v>
      </c>
      <c r="CJ78">
        <v>1.0268999999999999</v>
      </c>
      <c r="CK78" s="277">
        <f t="shared" si="16"/>
        <v>3.3709867920541203E-2</v>
      </c>
      <c r="CL78"/>
      <c r="CN78" s="49">
        <v>44963</v>
      </c>
      <c r="CO78" s="28" t="s">
        <v>1632</v>
      </c>
      <c r="CP78" s="140">
        <f>[1]!i_dq_close(CP$2,CN78)</f>
        <v>6302.3348999999998</v>
      </c>
      <c r="CQ78">
        <v>1.5427999999999999</v>
      </c>
      <c r="CR78" s="277">
        <f t="shared" si="0"/>
        <v>3.7494181993418252E-3</v>
      </c>
      <c r="CS78"/>
      <c r="CU78" s="49">
        <v>44964</v>
      </c>
      <c r="CV78" s="28" t="s">
        <v>1688</v>
      </c>
      <c r="CW78" s="140">
        <f>[1]!i_dq_close(CW$2,CU78)</f>
        <v>4094.2334999999998</v>
      </c>
      <c r="CX78">
        <v>1.0173000000000001</v>
      </c>
      <c r="CY78" s="277">
        <f t="shared" si="1"/>
        <v>2.5955314042867439E-2</v>
      </c>
      <c r="CZ78"/>
      <c r="DB78" s="49"/>
      <c r="DC78" s="28"/>
      <c r="DD78" s="140"/>
      <c r="DE78"/>
      <c r="DF78" s="277"/>
      <c r="DG78"/>
      <c r="DI78" s="49"/>
      <c r="DJ78" s="28"/>
      <c r="DK78" s="140"/>
      <c r="DL78"/>
      <c r="DM78" s="277"/>
      <c r="DN78"/>
      <c r="DP78" s="49"/>
      <c r="DQ78" s="28"/>
      <c r="DR78" s="140"/>
      <c r="DS78"/>
      <c r="DT78" s="277"/>
    </row>
    <row r="79" spans="1:124" s="7" customFormat="1">
      <c r="A79" s="121">
        <v>44742</v>
      </c>
      <c r="B79" s="74" t="s">
        <v>570</v>
      </c>
      <c r="C79" s="146">
        <f>[1]!i_dq_close(C$2,A79)</f>
        <v>6454.0778</v>
      </c>
      <c r="D79" s="277">
        <v>1.2714000000000001</v>
      </c>
      <c r="E79" s="277">
        <f t="shared" si="4"/>
        <v>1.4185535966046992E-3</v>
      </c>
      <c r="F79" s="53"/>
      <c r="H79" s="66">
        <v>44827</v>
      </c>
      <c r="I79" s="21" t="s">
        <v>1622</v>
      </c>
      <c r="J79" s="140">
        <f>[1]!i_dq_close(J$2,H79)</f>
        <v>5889.6018999999997</v>
      </c>
      <c r="K79" s="111">
        <v>0.98089999999999999</v>
      </c>
      <c r="L79" s="277">
        <f t="shared" si="5"/>
        <v>1.1729512601357794E-2</v>
      </c>
      <c r="M79"/>
      <c r="O79" s="66">
        <v>44931</v>
      </c>
      <c r="P79" s="21" t="s">
        <v>1626</v>
      </c>
      <c r="Q79" s="146">
        <f>[1]!i_dq_close(Q$2,O79)</f>
        <v>6485.4687999999996</v>
      </c>
      <c r="R79" s="111">
        <v>1.6060000000000001</v>
      </c>
      <c r="S79" s="277">
        <f t="shared" si="6"/>
        <v>1.0526781462241064E-2</v>
      </c>
      <c r="T79"/>
      <c r="V79" s="66">
        <v>44923</v>
      </c>
      <c r="W79" s="21" t="s">
        <v>1624</v>
      </c>
      <c r="X79" s="140">
        <f>[1]!i_dq_close(X$2,V79)</f>
        <v>5862.0967000000001</v>
      </c>
      <c r="Y79" s="111">
        <v>0.96130000000000004</v>
      </c>
      <c r="Z79" s="277">
        <f t="shared" si="7"/>
        <v>1.2833840102742133E-2</v>
      </c>
      <c r="AA79"/>
      <c r="AC79" s="66">
        <v>44825</v>
      </c>
      <c r="AD79" s="21" t="s">
        <v>1622</v>
      </c>
      <c r="AE79" s="140">
        <f>[1]!i_dq_close(AE$2,AC79)</f>
        <v>5978.5810000000001</v>
      </c>
      <c r="AF79" s="111">
        <v>0.93169999999999997</v>
      </c>
      <c r="AG79" s="277">
        <f t="shared" si="8"/>
        <v>-2.3809081064589011E-2</v>
      </c>
      <c r="AH79"/>
      <c r="AJ79" s="66">
        <v>44767</v>
      </c>
      <c r="AK79" s="21" t="s">
        <v>638</v>
      </c>
      <c r="AL79" s="140">
        <f>[1]!i_dq_close(AL$2,AJ79)</f>
        <v>6948.9088000000002</v>
      </c>
      <c r="AM79" s="111">
        <v>0.95809999999999995</v>
      </c>
      <c r="AN79" s="277">
        <f t="shared" si="9"/>
        <v>3.6315797342324929E-2</v>
      </c>
      <c r="AO79"/>
      <c r="AQ79" s="66">
        <v>44767</v>
      </c>
      <c r="AR79" s="21" t="s">
        <v>638</v>
      </c>
      <c r="AS79" s="140">
        <f>[1]!i_dq_close(AS$2,AQ79)</f>
        <v>6231.2354999999998</v>
      </c>
      <c r="AT79" s="111">
        <v>1</v>
      </c>
      <c r="AU79" s="277">
        <f t="shared" si="10"/>
        <v>4.5869669719502904E-2</v>
      </c>
      <c r="AV79"/>
      <c r="AX79" s="66">
        <v>44754</v>
      </c>
      <c r="AY79" s="21" t="s">
        <v>638</v>
      </c>
      <c r="AZ79" s="140">
        <f>[1]!i_dq_close(AZ$2,AX79)</f>
        <v>6241.4793</v>
      </c>
      <c r="BA79" s="111">
        <v>2.5470000000000002</v>
      </c>
      <c r="BB79" s="277">
        <f t="shared" si="11"/>
        <v>4.3338378756384355E-2</v>
      </c>
      <c r="BC79"/>
      <c r="BE79" s="49">
        <v>44735</v>
      </c>
      <c r="BF79" s="21" t="s">
        <v>570</v>
      </c>
      <c r="BG79" s="140">
        <f>[1]!i_dq_close(BG$2,BE79)</f>
        <v>6300.4745999999996</v>
      </c>
      <c r="BH79">
        <v>1.8351</v>
      </c>
      <c r="BI79" s="277">
        <f t="shared" si="12"/>
        <v>7.0054727650634918E-2</v>
      </c>
      <c r="BJ79"/>
      <c r="BL79" s="49">
        <v>44734</v>
      </c>
      <c r="BM79" s="21" t="s">
        <v>570</v>
      </c>
      <c r="BN79" s="140">
        <f>[1]!i_dq_close(BN$2,BL79)</f>
        <v>4270.6226999999999</v>
      </c>
      <c r="BO79">
        <v>1.1407</v>
      </c>
      <c r="BP79" s="277">
        <f t="shared" si="13"/>
        <v>4.4413740452822426E-2</v>
      </c>
      <c r="BQ79"/>
      <c r="BS79" s="49">
        <v>44671</v>
      </c>
      <c r="BT79" s="28" t="s">
        <v>334</v>
      </c>
      <c r="BU79" s="140">
        <f>[1]!i_dq_close(BU$2,BS79)</f>
        <v>5956.9207999999999</v>
      </c>
      <c r="BV79">
        <v>1.0900000000000001</v>
      </c>
      <c r="BW79" s="277">
        <f t="shared" si="14"/>
        <v>2.3597677857850163E-2</v>
      </c>
      <c r="BX79"/>
      <c r="BZ79" s="59">
        <v>44372</v>
      </c>
      <c r="CA79" s="20" t="s">
        <v>338</v>
      </c>
      <c r="CB79" s="140">
        <f>[1]!i_dq_close(CB$2,BZ79)</f>
        <v>6813.4138000000003</v>
      </c>
      <c r="CC79" s="21">
        <v>1.905</v>
      </c>
      <c r="CD79" s="277">
        <f t="shared" si="15"/>
        <v>1.9096350901754766E-2</v>
      </c>
      <c r="CE79" s="33">
        <v>1122964.6299999999</v>
      </c>
      <c r="CG79" s="49">
        <v>44943</v>
      </c>
      <c r="CH79" s="28" t="s">
        <v>1626</v>
      </c>
      <c r="CI79" s="140">
        <f>[1]!i_dq_close(CI$2,CG79)</f>
        <v>6132.6391000000003</v>
      </c>
      <c r="CJ79">
        <v>1.0276000000000001</v>
      </c>
      <c r="CK79" s="277">
        <f t="shared" si="16"/>
        <v>3.3357360004680592E-2</v>
      </c>
      <c r="CL79"/>
      <c r="CN79" s="49">
        <v>44964</v>
      </c>
      <c r="CO79" s="28" t="s">
        <v>1688</v>
      </c>
      <c r="CP79" s="140">
        <f>[1]!i_dq_close(CP$2,CN79)</f>
        <v>6317.2376999999997</v>
      </c>
      <c r="CQ79">
        <v>1.5448999999999999</v>
      </c>
      <c r="CR79" s="277">
        <f t="shared" si="0"/>
        <v>2.7332044334802408E-3</v>
      </c>
      <c r="CS79"/>
      <c r="CU79" s="49">
        <v>44965</v>
      </c>
      <c r="CV79" s="28" t="s">
        <v>1694</v>
      </c>
      <c r="CW79" s="140">
        <f>[1]!i_dq_close(CW$2,CU79)</f>
        <v>4076.1410999999998</v>
      </c>
      <c r="CX79">
        <v>1.0145999999999999</v>
      </c>
      <c r="CY79" s="277">
        <f t="shared" si="1"/>
        <v>2.7714189853322413E-2</v>
      </c>
      <c r="CZ79"/>
      <c r="DB79" s="49"/>
      <c r="DC79" s="28"/>
      <c r="DD79" s="140"/>
      <c r="DE79"/>
      <c r="DF79" s="277"/>
      <c r="DG79"/>
      <c r="DI79" s="49"/>
      <c r="DJ79" s="28"/>
      <c r="DK79" s="140"/>
      <c r="DL79"/>
      <c r="DM79" s="277"/>
      <c r="DN79"/>
      <c r="DP79" s="49"/>
      <c r="DQ79" s="28"/>
      <c r="DR79" s="140"/>
      <c r="DS79"/>
      <c r="DT79" s="277"/>
    </row>
    <row r="80" spans="1:124" s="7" customFormat="1">
      <c r="A80" s="121">
        <v>44743</v>
      </c>
      <c r="B80" s="74" t="s">
        <v>638</v>
      </c>
      <c r="C80" s="146">
        <f>[1]!i_dq_close(C$2,A80)</f>
        <v>6438.5375000000004</v>
      </c>
      <c r="D80" s="277">
        <v>1.2693000000000001</v>
      </c>
      <c r="E80" s="277">
        <f t="shared" si="4"/>
        <v>2.273834436129718E-3</v>
      </c>
      <c r="F80" s="53"/>
      <c r="H80" s="66">
        <v>44830</v>
      </c>
      <c r="I80" s="21" t="s">
        <v>1622</v>
      </c>
      <c r="J80" s="140">
        <f>[1]!i_dq_close(J$2,H80)</f>
        <v>5806.3181000000004</v>
      </c>
      <c r="K80" s="111">
        <v>0.97419999999999995</v>
      </c>
      <c r="L80" s="277">
        <f t="shared" si="5"/>
        <v>1.8679585237868612E-2</v>
      </c>
      <c r="M80"/>
      <c r="O80" s="66">
        <v>44932</v>
      </c>
      <c r="P80" s="21" t="s">
        <v>1626</v>
      </c>
      <c r="Q80" s="146">
        <f>[1]!i_dq_close(Q$2,O80)</f>
        <v>6500.3203000000003</v>
      </c>
      <c r="R80" s="111">
        <v>1.603</v>
      </c>
      <c r="S80" s="277">
        <f t="shared" si="6"/>
        <v>6.5135932078328462E-3</v>
      </c>
      <c r="T80"/>
      <c r="V80" s="66">
        <v>44924</v>
      </c>
      <c r="W80" s="21" t="s">
        <v>1624</v>
      </c>
      <c r="X80" s="140">
        <f>[1]!i_dq_close(X$2,V80)</f>
        <v>5857.4021000000002</v>
      </c>
      <c r="Y80" s="111">
        <v>0.96130000000000004</v>
      </c>
      <c r="Z80" s="277">
        <f t="shared" si="7"/>
        <v>1.3599148836821118E-2</v>
      </c>
      <c r="AA80"/>
      <c r="AC80" s="66">
        <v>44826</v>
      </c>
      <c r="AD80" s="21" t="s">
        <v>1622</v>
      </c>
      <c r="AE80" s="140">
        <f>[1]!i_dq_close(AE$2,AC80)</f>
        <v>5965.8854000000001</v>
      </c>
      <c r="AF80" s="111">
        <v>0.93140000000000001</v>
      </c>
      <c r="AG80" s="277">
        <f t="shared" si="8"/>
        <v>-2.2104523407699417E-2</v>
      </c>
      <c r="AH80"/>
      <c r="AJ80" s="66">
        <v>44768</v>
      </c>
      <c r="AK80" s="21" t="s">
        <v>638</v>
      </c>
      <c r="AL80" s="140">
        <f>[1]!i_dq_close(AL$2,AJ80)</f>
        <v>7027.4188999999997</v>
      </c>
      <c r="AM80" s="111">
        <v>0.96709999999999996</v>
      </c>
      <c r="AN80" s="277">
        <f t="shared" si="9"/>
        <v>3.4602761841179719E-2</v>
      </c>
      <c r="AO80"/>
      <c r="AQ80" s="66">
        <v>44768</v>
      </c>
      <c r="AR80" s="21" t="s">
        <v>638</v>
      </c>
      <c r="AS80" s="140">
        <f>[1]!i_dq_close(AS$2,AQ80)</f>
        <v>6307.9560000000001</v>
      </c>
      <c r="AT80" s="111">
        <v>1.0128999999999999</v>
      </c>
      <c r="AU80" s="277">
        <f t="shared" si="10"/>
        <v>4.7063918223577472E-2</v>
      </c>
      <c r="AV80"/>
      <c r="AX80" s="66">
        <v>44755</v>
      </c>
      <c r="AY80" s="21" t="s">
        <v>638</v>
      </c>
      <c r="AZ80" s="140">
        <f>[1]!i_dq_close(AZ$2,AX80)</f>
        <v>6268.4943000000003</v>
      </c>
      <c r="BA80" s="111">
        <v>2.5680000000000001</v>
      </c>
      <c r="BB80" s="277">
        <f t="shared" si="11"/>
        <v>4.7818480855272849E-2</v>
      </c>
      <c r="BC80"/>
      <c r="BE80" s="49">
        <v>44736</v>
      </c>
      <c r="BF80" s="21" t="s">
        <v>570</v>
      </c>
      <c r="BG80" s="140">
        <f>[1]!i_dq_close(BG$2,BE80)</f>
        <v>6368.2826999999997</v>
      </c>
      <c r="BH80">
        <v>1.8568</v>
      </c>
      <c r="BI80" s="277">
        <f t="shared" si="12"/>
        <v>7.2118610002725347E-2</v>
      </c>
      <c r="BJ80"/>
      <c r="BL80" s="49">
        <v>44735</v>
      </c>
      <c r="BM80" s="21" t="s">
        <v>570</v>
      </c>
      <c r="BN80" s="140">
        <f>[1]!i_dq_close(BN$2,BL80)</f>
        <v>4343.8780999999999</v>
      </c>
      <c r="BO80">
        <v>1.1614</v>
      </c>
      <c r="BP80" s="277">
        <f t="shared" si="13"/>
        <v>4.6308780591200138E-2</v>
      </c>
      <c r="BQ80"/>
      <c r="BS80" s="49">
        <v>44672</v>
      </c>
      <c r="BT80" s="28" t="s">
        <v>334</v>
      </c>
      <c r="BU80" s="140">
        <f>[1]!i_dq_close(BU$2,BS80)</f>
        <v>5759.8013000000001</v>
      </c>
      <c r="BV80">
        <v>1.05</v>
      </c>
      <c r="BW80" s="277">
        <f t="shared" si="14"/>
        <v>1.9581430849637593E-2</v>
      </c>
      <c r="BX80"/>
      <c r="BZ80" s="59">
        <v>44375</v>
      </c>
      <c r="CA80" s="20" t="s">
        <v>338</v>
      </c>
      <c r="CB80" s="140">
        <f>[1]!i_dq_close(CB$2,BZ80)</f>
        <v>6828.5162</v>
      </c>
      <c r="CC80" s="21">
        <v>1.91</v>
      </c>
      <c r="CD80" s="277">
        <f t="shared" si="15"/>
        <v>1.9575196155363184E-2</v>
      </c>
      <c r="CE80" s="33">
        <v>1122964.6299999999</v>
      </c>
      <c r="CG80" s="49">
        <v>44944</v>
      </c>
      <c r="CH80" s="28" t="s">
        <v>1626</v>
      </c>
      <c r="CI80" s="140">
        <f>[1]!i_dq_close(CI$2,CG80)</f>
        <v>6151.4557000000004</v>
      </c>
      <c r="CJ80">
        <v>1.0283</v>
      </c>
      <c r="CK80" s="277">
        <f t="shared" si="16"/>
        <v>3.0975452295384898E-2</v>
      </c>
      <c r="CL80"/>
      <c r="CN80" s="49">
        <v>44965</v>
      </c>
      <c r="CO80" s="28" t="s">
        <v>1694</v>
      </c>
      <c r="CP80" s="140">
        <f>[1]!i_dq_close(CP$2,CN80)</f>
        <v>6268.2758999999996</v>
      </c>
      <c r="CQ80">
        <v>1.5369999999999999</v>
      </c>
      <c r="CR80" s="277">
        <f t="shared" si="0"/>
        <v>5.4093387828149098E-3</v>
      </c>
      <c r="CS80"/>
      <c r="CU80" s="49">
        <v>44966</v>
      </c>
      <c r="CV80" s="28" t="s">
        <v>1704</v>
      </c>
      <c r="CW80" s="140">
        <f>[1]!i_dq_close(CW$2,CU80)</f>
        <v>4130.8564999999999</v>
      </c>
      <c r="CX80">
        <v>1.0277000000000001</v>
      </c>
      <c r="CY80" s="277">
        <f t="shared" si="1"/>
        <v>2.7544295119926288E-2</v>
      </c>
      <c r="CZ80"/>
      <c r="DB80" s="49"/>
      <c r="DC80" s="28"/>
      <c r="DD80" s="140"/>
      <c r="DE80"/>
      <c r="DF80" s="277"/>
      <c r="DG80"/>
      <c r="DI80" s="49"/>
      <c r="DJ80" s="28"/>
      <c r="DK80" s="140"/>
      <c r="DL80"/>
      <c r="DM80" s="277"/>
      <c r="DN80"/>
      <c r="DP80" s="49"/>
      <c r="DQ80" s="28"/>
      <c r="DR80" s="140"/>
      <c r="DS80"/>
      <c r="DT80" s="277"/>
    </row>
    <row r="81" spans="1:125">
      <c r="A81" s="121">
        <v>44746</v>
      </c>
      <c r="B81" s="74" t="s">
        <v>638</v>
      </c>
      <c r="C81" s="146">
        <f>[1]!i_dq_close(C$2,A81)</f>
        <v>6523.1310999999996</v>
      </c>
      <c r="D81" s="277">
        <v>1.2766999999999999</v>
      </c>
      <c r="E81" s="277">
        <f t="shared" si="4"/>
        <v>-5.982910007225728E-3</v>
      </c>
      <c r="H81" s="66">
        <v>44831</v>
      </c>
      <c r="I81" s="21" t="s">
        <v>1622</v>
      </c>
      <c r="J81" s="140">
        <f>[1]!i_dq_close(J$2,H81)</f>
        <v>5920.0531000000001</v>
      </c>
      <c r="K81" s="111">
        <v>0.99039999999999995</v>
      </c>
      <c r="L81" s="277">
        <f t="shared" si="5"/>
        <v>1.6184740665449837E-2</v>
      </c>
      <c r="O81" s="66">
        <v>44935</v>
      </c>
      <c r="P81" s="21" t="s">
        <v>1626</v>
      </c>
      <c r="Q81" s="146">
        <f>[1]!i_dq_close(Q$2,O81)</f>
        <v>6535.7493000000004</v>
      </c>
      <c r="R81" s="111">
        <v>1.609</v>
      </c>
      <c r="S81" s="277">
        <f t="shared" si="6"/>
        <v>4.8943751219137077E-3</v>
      </c>
      <c r="V81" s="66">
        <v>44925</v>
      </c>
      <c r="W81" s="21" t="s">
        <v>1624</v>
      </c>
      <c r="X81" s="140">
        <f>[1]!i_dq_close(X$2,V81)</f>
        <v>5864.4669000000004</v>
      </c>
      <c r="Y81" s="111">
        <v>0.9748</v>
      </c>
      <c r="Z81" s="277">
        <f t="shared" si="7"/>
        <v>2.604809737319469E-2</v>
      </c>
      <c r="AC81" s="66">
        <v>44827</v>
      </c>
      <c r="AD81" s="21" t="s">
        <v>1622</v>
      </c>
      <c r="AE81" s="140">
        <f>[1]!i_dq_close(AE$2,AC81)</f>
        <v>5889.6018999999997</v>
      </c>
      <c r="AF81" s="111">
        <v>0.91790000000000005</v>
      </c>
      <c r="AG81" s="277">
        <f t="shared" si="8"/>
        <v>-2.3389228194665046E-2</v>
      </c>
      <c r="AJ81" s="66">
        <v>44769</v>
      </c>
      <c r="AK81" s="21" t="s">
        <v>638</v>
      </c>
      <c r="AL81" s="140">
        <f>[1]!i_dq_close(AL$2,AJ81)</f>
        <v>7099.4335000000001</v>
      </c>
      <c r="AM81" s="111">
        <v>0.97629999999999995</v>
      </c>
      <c r="AN81" s="277">
        <f t="shared" si="9"/>
        <v>3.4130605579340889E-2</v>
      </c>
      <c r="AQ81" s="66">
        <v>44769</v>
      </c>
      <c r="AR81" s="21" t="s">
        <v>638</v>
      </c>
      <c r="AS81" s="140">
        <f>[1]!i_dq_close(AS$2,AQ81)</f>
        <v>6332.2326999999996</v>
      </c>
      <c r="AT81" s="111">
        <v>1.018</v>
      </c>
      <c r="AU81" s="277">
        <f t="shared" si="10"/>
        <v>4.8532151705275473E-2</v>
      </c>
      <c r="AX81" s="66">
        <v>44756</v>
      </c>
      <c r="AY81" s="21" t="s">
        <v>638</v>
      </c>
      <c r="AZ81" s="140">
        <f>[1]!i_dq_close(AZ$2,AX81)</f>
        <v>6302.4318999999996</v>
      </c>
      <c r="BA81" s="111">
        <v>2.593</v>
      </c>
      <c r="BB81" s="277">
        <f t="shared" si="11"/>
        <v>5.2852266411960169E-2</v>
      </c>
      <c r="BE81" s="49">
        <v>44739</v>
      </c>
      <c r="BF81" s="21" t="s">
        <v>570</v>
      </c>
      <c r="BG81" s="140">
        <f>[1]!i_dq_close(BG$2,BE81)</f>
        <v>6407.7447000000002</v>
      </c>
      <c r="BH81">
        <v>1.8787</v>
      </c>
      <c r="BI81" s="277">
        <f t="shared" si="12"/>
        <v>7.9547947356923165E-2</v>
      </c>
      <c r="BL81" s="49">
        <v>44736</v>
      </c>
      <c r="BM81" s="21" t="s">
        <v>570</v>
      </c>
      <c r="BN81" s="140">
        <f>[1]!i_dq_close(BN$2,BL81)</f>
        <v>4394.7722999999996</v>
      </c>
      <c r="BO81">
        <v>1.1746000000000001</v>
      </c>
      <c r="BP81" s="277">
        <f t="shared" si="13"/>
        <v>4.6444031942099118E-2</v>
      </c>
      <c r="BS81" s="49">
        <v>44673</v>
      </c>
      <c r="BT81" s="28" t="s">
        <v>334</v>
      </c>
      <c r="BU81" s="140">
        <f>[1]!i_dq_close(BU$2,BS81)</f>
        <v>5740.9844000000003</v>
      </c>
      <c r="BV81">
        <v>1.04</v>
      </c>
      <c r="BW81" s="277">
        <f t="shared" si="14"/>
        <v>1.4110284592544153E-2</v>
      </c>
      <c r="BZ81" s="59">
        <v>44376</v>
      </c>
      <c r="CA81" s="20" t="s">
        <v>338</v>
      </c>
      <c r="CB81" s="140">
        <f>[1]!i_dq_close(CB$2,BZ81)</f>
        <v>6765.4201000000003</v>
      </c>
      <c r="CC81" s="21">
        <v>1.8979999999999999</v>
      </c>
      <c r="CD81" s="277">
        <f t="shared" si="15"/>
        <v>2.2565892142439203E-2</v>
      </c>
      <c r="CE81" s="33">
        <v>1122964.6299999999</v>
      </c>
      <c r="CG81" s="49">
        <v>44945</v>
      </c>
      <c r="CH81" s="28" t="s">
        <v>1626</v>
      </c>
      <c r="CI81" s="140">
        <f>[1]!i_dq_close(CI$2,CG81)</f>
        <v>6204.3261000000002</v>
      </c>
      <c r="CJ81">
        <v>1.0318000000000001</v>
      </c>
      <c r="CK81" s="277">
        <f t="shared" si="16"/>
        <v>2.5835551370777088E-2</v>
      </c>
      <c r="CN81" s="49">
        <v>44966</v>
      </c>
      <c r="CO81" s="28" t="s">
        <v>1704</v>
      </c>
      <c r="CP81" s="140">
        <f>[1]!i_dq_close(CP$2,CN81)</f>
        <v>6354.5619999999999</v>
      </c>
      <c r="CQ81">
        <v>1.5602</v>
      </c>
      <c r="CR81" s="277">
        <f t="shared" si="0"/>
        <v>6.8361087752299987E-3</v>
      </c>
      <c r="CU81" s="49">
        <v>44967</v>
      </c>
      <c r="CV81" s="28" t="s">
        <v>1719</v>
      </c>
      <c r="CW81" s="140">
        <f>[1]!i_dq_close(CW$2,CU81)</f>
        <v>4106.3096999999998</v>
      </c>
      <c r="CX81">
        <v>1.0238</v>
      </c>
      <c r="CY81" s="277">
        <f t="shared" si="1"/>
        <v>2.968355560398428E-2</v>
      </c>
      <c r="DB81" s="49"/>
      <c r="DC81" s="28"/>
      <c r="DD81" s="140"/>
      <c r="DF81" s="277"/>
      <c r="DI81" s="49"/>
      <c r="DJ81" s="28"/>
      <c r="DK81" s="140"/>
      <c r="DM81" s="277"/>
      <c r="DP81" s="49"/>
      <c r="DQ81" s="28"/>
      <c r="DR81" s="140"/>
      <c r="DT81" s="277"/>
    </row>
    <row r="82" spans="1:125">
      <c r="A82" s="121">
        <v>44747</v>
      </c>
      <c r="B82" s="74" t="s">
        <v>638</v>
      </c>
      <c r="C82" s="146">
        <f>[1]!i_dq_close(C$2,A82)</f>
        <v>6511.5297</v>
      </c>
      <c r="D82" s="277">
        <v>1.2695000000000001</v>
      </c>
      <c r="E82" s="277">
        <f t="shared" si="4"/>
        <v>-1.0375473349227393E-2</v>
      </c>
      <c r="H82" s="66">
        <v>44832</v>
      </c>
      <c r="I82" s="21" t="s">
        <v>1622</v>
      </c>
      <c r="J82" s="140">
        <f>[1]!i_dq_close(J$2,H82)</f>
        <v>5769.5198</v>
      </c>
      <c r="K82" s="111">
        <v>0.96579999999999999</v>
      </c>
      <c r="L82" s="277">
        <f t="shared" si="5"/>
        <v>1.6352329091640638E-2</v>
      </c>
      <c r="O82" s="66">
        <v>44936</v>
      </c>
      <c r="P82" s="21" t="s">
        <v>1626</v>
      </c>
      <c r="Q82" s="146">
        <f>[1]!i_dq_close(Q$2,O82)</f>
        <v>6540.2007999999996</v>
      </c>
      <c r="R82" s="111">
        <v>1.609</v>
      </c>
      <c r="S82" s="277">
        <f t="shared" si="6"/>
        <v>4.2351390422837865E-3</v>
      </c>
      <c r="V82" s="66">
        <v>44929</v>
      </c>
      <c r="W82" s="21" t="s">
        <v>1626</v>
      </c>
      <c r="X82" s="140">
        <f>[1]!i_dq_close(X$2,V82)</f>
        <v>5955.8968999999997</v>
      </c>
      <c r="Y82" s="111">
        <v>0.9748</v>
      </c>
      <c r="Z82" s="277">
        <f t="shared" si="7"/>
        <v>1.1143275331520819E-2</v>
      </c>
      <c r="AC82" s="66">
        <v>44830</v>
      </c>
      <c r="AD82" s="21" t="s">
        <v>1622</v>
      </c>
      <c r="AE82" s="140">
        <f>[1]!i_dq_close(AE$2,AC82)</f>
        <v>5806.3181000000004</v>
      </c>
      <c r="AF82" s="111">
        <v>0.90690000000000004</v>
      </c>
      <c r="AG82" s="277">
        <f t="shared" si="8"/>
        <v>-2.1107501269196804E-2</v>
      </c>
      <c r="AJ82" s="66">
        <v>44770</v>
      </c>
      <c r="AK82" s="21" t="s">
        <v>638</v>
      </c>
      <c r="AL82" s="140">
        <f>[1]!i_dq_close(AL$2,AJ82)</f>
        <v>7150.1980000000003</v>
      </c>
      <c r="AM82" s="111">
        <v>0.98560000000000003</v>
      </c>
      <c r="AN82" s="277">
        <f t="shared" si="9"/>
        <v>3.7073012011957118E-2</v>
      </c>
      <c r="AQ82" s="66">
        <v>44770</v>
      </c>
      <c r="AR82" s="21" t="s">
        <v>638</v>
      </c>
      <c r="AS82" s="140">
        <f>[1]!i_dq_close(AS$2,AQ82)</f>
        <v>6348.1655000000001</v>
      </c>
      <c r="AT82" s="111">
        <v>1.0202</v>
      </c>
      <c r="AU82" s="277">
        <f t="shared" si="10"/>
        <v>4.8267167846157921E-2</v>
      </c>
      <c r="AX82" s="66">
        <v>44757</v>
      </c>
      <c r="AY82" s="21" t="s">
        <v>638</v>
      </c>
      <c r="AZ82" s="140">
        <f>[1]!i_dq_close(AZ$2,AX82)</f>
        <v>6196.7999</v>
      </c>
      <c r="BA82" s="111">
        <v>2.5710000000000002</v>
      </c>
      <c r="BB82" s="277">
        <f t="shared" si="11"/>
        <v>6.1200520243961609E-2</v>
      </c>
      <c r="BE82" s="49">
        <v>44740</v>
      </c>
      <c r="BF82" s="21" t="s">
        <v>570</v>
      </c>
      <c r="BG82" s="140">
        <f>[1]!i_dq_close(BG$2,BE82)</f>
        <v>6501.3519999999999</v>
      </c>
      <c r="BH82">
        <v>1.9036</v>
      </c>
      <c r="BI82" s="277">
        <f t="shared" si="12"/>
        <v>7.9000414890159076E-2</v>
      </c>
      <c r="BL82" s="49">
        <v>44739</v>
      </c>
      <c r="BM82" s="21" t="s">
        <v>570</v>
      </c>
      <c r="BN82" s="140">
        <f>[1]!i_dq_close(BN$2,BL82)</f>
        <v>4444.2638999999999</v>
      </c>
      <c r="BO82">
        <v>1.1855</v>
      </c>
      <c r="BP82" s="277">
        <f t="shared" si="13"/>
        <v>4.4639336431768539E-2</v>
      </c>
      <c r="BS82" s="49">
        <v>44676</v>
      </c>
      <c r="BT82" s="28" t="s">
        <v>334</v>
      </c>
      <c r="BU82" s="140">
        <f>[1]!i_dq_close(BU$2,BS82)</f>
        <v>5369.7170999999998</v>
      </c>
      <c r="BV82">
        <v>0.96399999999999997</v>
      </c>
      <c r="BW82" s="277">
        <f t="shared" si="14"/>
        <v>6.0014061949217323E-3</v>
      </c>
      <c r="BZ82" s="59">
        <v>44377</v>
      </c>
      <c r="CA82" s="20" t="s">
        <v>338</v>
      </c>
      <c r="CB82" s="140">
        <f>[1]!i_dq_close(CB$2,BZ82)</f>
        <v>6808.1831000000002</v>
      </c>
      <c r="CC82" s="21">
        <v>1.9139999999999999</v>
      </c>
      <c r="CD82" s="277">
        <f t="shared" si="15"/>
        <v>2.4956188160033976E-2</v>
      </c>
      <c r="CE82" s="33">
        <v>1122964.6299999999</v>
      </c>
      <c r="CG82" s="49">
        <v>44946</v>
      </c>
      <c r="CH82" s="28" t="s">
        <v>1626</v>
      </c>
      <c r="CI82" s="140">
        <f>[1]!i_dq_close(CI$2,CG82)</f>
        <v>6251.4336999999996</v>
      </c>
      <c r="CJ82">
        <v>1.0388999999999999</v>
      </c>
      <c r="CK82" s="277">
        <f t="shared" si="16"/>
        <v>2.5288194626385652E-2</v>
      </c>
      <c r="CN82" s="49">
        <v>44967</v>
      </c>
      <c r="CO82" s="28" t="s">
        <v>1719</v>
      </c>
      <c r="CP82" s="140">
        <f>[1]!i_dq_close(CP$2,CN82)</f>
        <v>6334.2520000000004</v>
      </c>
      <c r="CQ82">
        <v>1.5529999999999999</v>
      </c>
      <c r="CR82" s="277">
        <f t="shared" si="0"/>
        <v>5.3487233674771595E-3</v>
      </c>
      <c r="CU82" s="49"/>
      <c r="CV82" s="28"/>
      <c r="CW82" s="140"/>
      <c r="CY82" s="277"/>
      <c r="DB82" s="49"/>
      <c r="DC82" s="28"/>
      <c r="DD82" s="140"/>
      <c r="DF82" s="277"/>
      <c r="DI82" s="49"/>
      <c r="DJ82" s="28"/>
      <c r="DK82" s="140"/>
      <c r="DM82" s="277"/>
      <c r="DP82" s="49"/>
      <c r="DQ82" s="28"/>
      <c r="DR82" s="140"/>
      <c r="DT82" s="277"/>
    </row>
    <row r="83" spans="1:125">
      <c r="A83" s="121">
        <v>44748</v>
      </c>
      <c r="B83" s="74" t="s">
        <v>638</v>
      </c>
      <c r="C83" s="146">
        <f>[1]!i_dq_close(C$2,A83)</f>
        <v>6418.5452999999998</v>
      </c>
      <c r="D83" s="277">
        <v>1.2542</v>
      </c>
      <c r="E83" s="277">
        <f t="shared" si="4"/>
        <v>-7.7008158584637165E-3</v>
      </c>
      <c r="H83" s="66">
        <v>44833</v>
      </c>
      <c r="I83" s="21" t="s">
        <v>1622</v>
      </c>
      <c r="J83" s="140">
        <f>[1]!i_dq_close(J$2,H83)</f>
        <v>5771.8811999999998</v>
      </c>
      <c r="K83" s="111">
        <v>0.96579999999999999</v>
      </c>
      <c r="L83" s="277">
        <f t="shared" si="5"/>
        <v>1.5966751250815925E-2</v>
      </c>
      <c r="O83" s="66">
        <v>44937</v>
      </c>
      <c r="P83" s="21" t="s">
        <v>1626</v>
      </c>
      <c r="Q83" s="146">
        <f>[1]!i_dq_close(Q$2,O83)</f>
        <v>6486.9049000000005</v>
      </c>
      <c r="R83" s="111">
        <v>1.5940000000000001</v>
      </c>
      <c r="S83" s="277">
        <f t="shared" si="6"/>
        <v>3.0589660190321055E-3</v>
      </c>
      <c r="V83" s="66">
        <v>44930</v>
      </c>
      <c r="W83" s="21" t="s">
        <v>1626</v>
      </c>
      <c r="X83" s="140">
        <f>[1]!i_dq_close(X$2,V83)</f>
        <v>5952.4538000000002</v>
      </c>
      <c r="Y83" s="111">
        <v>0.9748</v>
      </c>
      <c r="Z83" s="277">
        <f t="shared" si="7"/>
        <v>1.1704565857296512E-2</v>
      </c>
      <c r="AC83" s="66">
        <v>44831</v>
      </c>
      <c r="AD83" s="21" t="s">
        <v>1622</v>
      </c>
      <c r="AE83" s="140">
        <f>[1]!i_dq_close(AE$2,AC83)</f>
        <v>5920.0531000000001</v>
      </c>
      <c r="AF83" s="111">
        <v>0.92369999999999997</v>
      </c>
      <c r="AG83" s="277">
        <f t="shared" si="8"/>
        <v>-2.2471380377588335E-2</v>
      </c>
      <c r="AJ83" s="66">
        <v>44771</v>
      </c>
      <c r="AK83" s="21" t="s">
        <v>638</v>
      </c>
      <c r="AL83" s="140">
        <f>[1]!i_dq_close(AL$2,AJ83)</f>
        <v>7117.4341000000004</v>
      </c>
      <c r="AM83" s="111">
        <v>0.98299999999999998</v>
      </c>
      <c r="AN83" s="277">
        <f t="shared" si="9"/>
        <v>3.9132890959588496E-2</v>
      </c>
      <c r="AQ83" s="66">
        <v>44771</v>
      </c>
      <c r="AR83" s="21" t="s">
        <v>638</v>
      </c>
      <c r="AS83" s="140">
        <f>[1]!i_dq_close(AS$2,AQ83)</f>
        <v>6294.1144000000004</v>
      </c>
      <c r="AT83" s="111">
        <v>1.0108999999999999</v>
      </c>
      <c r="AU83" s="277">
        <f t="shared" si="10"/>
        <v>4.719906771698601E-2</v>
      </c>
      <c r="AX83" s="66">
        <v>44760</v>
      </c>
      <c r="AY83" s="21" t="s">
        <v>638</v>
      </c>
      <c r="AZ83" s="140">
        <f>[1]!i_dq_close(AZ$2,AX83)</f>
        <v>6312.3557000000001</v>
      </c>
      <c r="BA83" s="111">
        <v>2.6219999999999999</v>
      </c>
      <c r="BB83" s="277">
        <f t="shared" si="11"/>
        <v>6.3657116582547024E-2</v>
      </c>
      <c r="BE83" s="49">
        <v>44741</v>
      </c>
      <c r="BF83" s="21" t="s">
        <v>570</v>
      </c>
      <c r="BG83" s="140">
        <f>[1]!i_dq_close(BG$2,BE83)</f>
        <v>6374.2974000000004</v>
      </c>
      <c r="BH83">
        <v>1.8693</v>
      </c>
      <c r="BI83" s="277">
        <f t="shared" si="12"/>
        <v>7.9405785338361845E-2</v>
      </c>
      <c r="BL83" s="49">
        <v>44740</v>
      </c>
      <c r="BM83" s="21" t="s">
        <v>570</v>
      </c>
      <c r="BN83" s="140">
        <f>[1]!i_dq_close(BN$2,BL83)</f>
        <v>4490.5165999999999</v>
      </c>
      <c r="BO83">
        <v>1.2000999999999999</v>
      </c>
      <c r="BP83" s="277">
        <f t="shared" si="13"/>
        <v>4.7366079757289237E-2</v>
      </c>
      <c r="BS83" s="49">
        <v>44677</v>
      </c>
      <c r="BT83" s="28" t="s">
        <v>334</v>
      </c>
      <c r="BU83" s="140">
        <f>[1]!i_dq_close(BU$2,BS83)</f>
        <v>5234.0059000000001</v>
      </c>
      <c r="BV83">
        <v>0.93400000000000005</v>
      </c>
      <c r="BW83" s="277">
        <f t="shared" si="14"/>
        <v>1.2107111448882435E-3</v>
      </c>
      <c r="BZ83" s="59">
        <v>44378</v>
      </c>
      <c r="CA83" s="20" t="s">
        <v>347</v>
      </c>
      <c r="CB83" s="140">
        <f>[1]!i_dq_close(CB$2,BZ83)</f>
        <v>6716.6657999999998</v>
      </c>
      <c r="CC83" s="21">
        <v>1.8839999999999999</v>
      </c>
      <c r="CD83" s="277">
        <f t="shared" si="15"/>
        <v>2.2222330440424765E-2</v>
      </c>
      <c r="CE83" s="33">
        <v>1122964.6299999999</v>
      </c>
      <c r="CG83" s="49">
        <v>44956</v>
      </c>
      <c r="CH83" s="28" t="s">
        <v>1626</v>
      </c>
      <c r="CI83" s="140">
        <f>[1]!i_dq_close(CI$2,CG83)</f>
        <v>6283.3271999999997</v>
      </c>
      <c r="CJ83">
        <v>1.0450999999999999</v>
      </c>
      <c r="CK83" s="277">
        <f t="shared" si="16"/>
        <v>2.6328441893735954E-2</v>
      </c>
      <c r="CN83" s="49"/>
      <c r="CO83" s="28"/>
      <c r="CP83" s="140"/>
      <c r="CR83" s="277"/>
      <c r="CU83" s="49"/>
      <c r="CV83" s="28"/>
      <c r="CW83" s="140"/>
      <c r="CY83" s="277"/>
      <c r="DB83" s="49"/>
      <c r="DC83" s="28"/>
      <c r="DD83" s="140"/>
      <c r="DF83" s="277"/>
      <c r="DI83" s="49"/>
      <c r="DJ83" s="28"/>
      <c r="DK83" s="140"/>
      <c r="DM83" s="277"/>
      <c r="DP83" s="49"/>
      <c r="DQ83" s="28"/>
      <c r="DR83" s="140"/>
      <c r="DT83" s="277"/>
    </row>
    <row r="84" spans="1:125">
      <c r="A84" s="121">
        <v>44749</v>
      </c>
      <c r="B84" s="74" t="s">
        <v>638</v>
      </c>
      <c r="C84" s="146">
        <f>[1]!i_dq_close(C$2,A84)</f>
        <v>6452.9862999999996</v>
      </c>
      <c r="D84" s="277">
        <v>1.2623</v>
      </c>
      <c r="E84" s="277">
        <f t="shared" si="4"/>
        <v>-6.5182504138032726E-3</v>
      </c>
      <c r="H84" s="66">
        <v>44834</v>
      </c>
      <c r="I84" s="21" t="s">
        <v>1622</v>
      </c>
      <c r="J84" s="140">
        <f>[1]!i_dq_close(J$2,H84)</f>
        <v>5714.0628999999999</v>
      </c>
      <c r="K84" s="111">
        <v>0.94310000000000005</v>
      </c>
      <c r="L84" s="277">
        <f t="shared" si="5"/>
        <v>2.8809845433318548E-3</v>
      </c>
      <c r="O84" s="66">
        <v>44938</v>
      </c>
      <c r="P84" s="21" t="s">
        <v>1626</v>
      </c>
      <c r="Q84" s="146">
        <f>[1]!i_dq_close(Q$2,O84)</f>
        <v>6489.5702000000001</v>
      </c>
      <c r="R84" s="111">
        <v>1.5980000000000001</v>
      </c>
      <c r="S84" s="277">
        <f t="shared" si="6"/>
        <v>5.0826333777781452E-3</v>
      </c>
      <c r="V84" s="66">
        <v>44931</v>
      </c>
      <c r="W84" s="21" t="s">
        <v>1626</v>
      </c>
      <c r="X84" s="140">
        <f>[1]!i_dq_close(X$2,V84)</f>
        <v>6010.4641000000001</v>
      </c>
      <c r="Y84" s="111">
        <v>0.9748</v>
      </c>
      <c r="Z84" s="277">
        <f t="shared" si="7"/>
        <v>2.247788015405261E-3</v>
      </c>
      <c r="AC84" s="66">
        <v>44832</v>
      </c>
      <c r="AD84" s="21" t="s">
        <v>1622</v>
      </c>
      <c r="AE84" s="140">
        <f>[1]!i_dq_close(AE$2,AC84)</f>
        <v>5769.5198</v>
      </c>
      <c r="AF84" s="111">
        <v>0.92369999999999997</v>
      </c>
      <c r="AG84" s="277">
        <f t="shared" si="8"/>
        <v>1.245029942512188E-3</v>
      </c>
      <c r="AJ84" s="66">
        <v>44774</v>
      </c>
      <c r="AK84" s="21" t="s">
        <v>339</v>
      </c>
      <c r="AL84" s="140">
        <f>[1]!i_dq_close(AL$2,AJ84)</f>
        <v>7180.4543999999996</v>
      </c>
      <c r="AM84" s="111">
        <v>0.9899</v>
      </c>
      <c r="AN84" s="277">
        <f t="shared" si="9"/>
        <v>3.7380443393898677E-2</v>
      </c>
      <c r="AQ84" s="66">
        <v>44774</v>
      </c>
      <c r="AR84" s="21" t="s">
        <v>339</v>
      </c>
      <c r="AS84" s="140">
        <f>[1]!i_dq_close(AS$2,AQ84)</f>
        <v>6347.2210999999998</v>
      </c>
      <c r="AT84" s="111">
        <v>1.0194000000000001</v>
      </c>
      <c r="AU84" s="277">
        <f t="shared" si="10"/>
        <v>4.7565730533566386E-2</v>
      </c>
      <c r="AX84" s="66">
        <v>44761</v>
      </c>
      <c r="AY84" s="21" t="s">
        <v>638</v>
      </c>
      <c r="AZ84" s="140">
        <f>[1]!i_dq_close(AZ$2,AX84)</f>
        <v>6335.7093000000004</v>
      </c>
      <c r="BA84" s="111">
        <v>2.645</v>
      </c>
      <c r="BB84" s="277">
        <f t="shared" si="11"/>
        <v>6.9615293933322775E-2</v>
      </c>
      <c r="BE84" s="49">
        <v>44742</v>
      </c>
      <c r="BF84" s="21" t="s">
        <v>570</v>
      </c>
      <c r="BG84" s="140">
        <f>[1]!i_dq_close(BG$2,BE84)</f>
        <v>6454.0778</v>
      </c>
      <c r="BH84">
        <v>1.897</v>
      </c>
      <c r="BI84" s="277">
        <f t="shared" si="12"/>
        <v>8.3290885256943836E-2</v>
      </c>
      <c r="BL84" s="49">
        <v>44741</v>
      </c>
      <c r="BM84" s="21" t="s">
        <v>570</v>
      </c>
      <c r="BN84" s="140">
        <f>[1]!i_dq_close(BN$2,BL84)</f>
        <v>4421.357</v>
      </c>
      <c r="BO84">
        <v>1.1791</v>
      </c>
      <c r="BP84" s="277">
        <f t="shared" si="13"/>
        <v>4.4119631059252651E-2</v>
      </c>
      <c r="BS84" s="49">
        <v>44678</v>
      </c>
      <c r="BT84" s="28" t="s">
        <v>334</v>
      </c>
      <c r="BU84" s="140">
        <f>[1]!i_dq_close(BU$2,BS84)</f>
        <v>5437.0374000000002</v>
      </c>
      <c r="BV84">
        <v>0.97399999999999998</v>
      </c>
      <c r="BW84" s="277">
        <f t="shared" si="14"/>
        <v>4.3600236664395053E-3</v>
      </c>
      <c r="BZ84" s="59">
        <v>44379</v>
      </c>
      <c r="CA84" s="20" t="s">
        <v>347</v>
      </c>
      <c r="CB84" s="140">
        <f>[1]!i_dq_close(CB$2,BZ84)</f>
        <v>6658.0451000000003</v>
      </c>
      <c r="CC84" s="21">
        <v>1.8759999999999999</v>
      </c>
      <c r="CD84" s="277">
        <f t="shared" si="15"/>
        <v>2.6768915311193631E-2</v>
      </c>
      <c r="CE84" s="33">
        <v>1122964.6299999999</v>
      </c>
      <c r="CG84" s="49">
        <v>44957</v>
      </c>
      <c r="CH84" s="28" t="s">
        <v>1626</v>
      </c>
      <c r="CI84" s="140">
        <f>[1]!i_dq_close(CI$2,CG84)</f>
        <v>6289.15</v>
      </c>
      <c r="CJ84">
        <v>1.0446</v>
      </c>
      <c r="CK84" s="277">
        <f t="shared" si="16"/>
        <v>2.4865600468366944E-2</v>
      </c>
      <c r="CN84" s="49"/>
      <c r="CO84" s="28"/>
      <c r="CP84" s="140"/>
      <c r="CR84" s="277"/>
      <c r="CU84" s="49"/>
      <c r="CV84" s="28"/>
      <c r="CW84" s="140"/>
      <c r="CY84" s="277"/>
      <c r="DB84" s="49"/>
      <c r="DC84" s="28"/>
      <c r="DD84" s="140"/>
      <c r="DF84" s="277"/>
      <c r="DI84" s="49"/>
      <c r="DJ84" s="28"/>
      <c r="DK84" s="140"/>
      <c r="DM84" s="277"/>
      <c r="DP84" s="49"/>
      <c r="DQ84" s="28"/>
      <c r="DR84" s="140"/>
      <c r="DT84" s="277"/>
    </row>
    <row r="85" spans="1:125">
      <c r="A85" s="121">
        <v>44750</v>
      </c>
      <c r="B85" s="74" t="s">
        <v>638</v>
      </c>
      <c r="C85" s="146">
        <f>[1]!i_dq_close(C$2,A85)</f>
        <v>6404.4393</v>
      </c>
      <c r="D85" s="277">
        <v>1.2582</v>
      </c>
      <c r="E85" s="277">
        <f t="shared" si="4"/>
        <v>-1.6487438886567674E-3</v>
      </c>
      <c r="H85" s="66">
        <v>44844</v>
      </c>
      <c r="I85" s="21" t="s">
        <v>341</v>
      </c>
      <c r="J85" s="140">
        <f>[1]!i_dq_close(J$2,H85)</f>
        <v>5635.7109</v>
      </c>
      <c r="K85" s="111">
        <v>0.92779999999999996</v>
      </c>
      <c r="L85" s="277">
        <f t="shared" si="5"/>
        <v>4.9148923259767496E-4</v>
      </c>
      <c r="O85" s="66">
        <v>44939</v>
      </c>
      <c r="P85" s="21" t="s">
        <v>1626</v>
      </c>
      <c r="Q85" s="146">
        <f>[1]!i_dq_close(Q$2,O85)</f>
        <v>6517.5132000000003</v>
      </c>
      <c r="R85" s="111">
        <v>1.6080000000000001</v>
      </c>
      <c r="S85" s="277">
        <f t="shared" si="6"/>
        <v>6.9904193270395876E-3</v>
      </c>
      <c r="V85" s="66">
        <v>44932</v>
      </c>
      <c r="W85" s="21" t="s">
        <v>1626</v>
      </c>
      <c r="X85" s="140">
        <f>[1]!i_dq_close(X$2,V85)</f>
        <v>6012.8152</v>
      </c>
      <c r="Y85" s="111">
        <v>0.99660000000000004</v>
      </c>
      <c r="Z85" s="277">
        <f t="shared" si="7"/>
        <v>2.3827036844120242E-2</v>
      </c>
      <c r="AC85" s="66">
        <v>44833</v>
      </c>
      <c r="AD85" s="21" t="s">
        <v>1622</v>
      </c>
      <c r="AE85" s="140">
        <f>[1]!i_dq_close(AE$2,AC85)</f>
        <v>5771.8811999999998</v>
      </c>
      <c r="AF85" s="111">
        <v>0.89649999999999996</v>
      </c>
      <c r="AG85" s="277">
        <f t="shared" si="8"/>
        <v>-2.5930317881994513E-2</v>
      </c>
      <c r="AJ85" s="66">
        <v>44775</v>
      </c>
      <c r="AK85" s="21" t="s">
        <v>1623</v>
      </c>
      <c r="AL85" s="140">
        <f>[1]!i_dq_close(AL$2,AJ85)</f>
        <v>6957.9818999999998</v>
      </c>
      <c r="AM85" s="111">
        <v>0.94920000000000004</v>
      </c>
      <c r="AN85" s="277">
        <f t="shared" si="9"/>
        <v>2.4551510043152591E-2</v>
      </c>
      <c r="AQ85" s="66">
        <v>44775</v>
      </c>
      <c r="AR85" s="21" t="s">
        <v>1623</v>
      </c>
      <c r="AS85" s="140">
        <f>[1]!i_dq_close(AS$2,AQ85)</f>
        <v>6169.9961000000003</v>
      </c>
      <c r="AT85" s="111">
        <v>0.98809999999999998</v>
      </c>
      <c r="AU85" s="277">
        <f t="shared" si="10"/>
        <v>4.3199539866641157E-2</v>
      </c>
      <c r="AX85" s="66">
        <v>44762</v>
      </c>
      <c r="AY85" s="21" t="s">
        <v>638</v>
      </c>
      <c r="AZ85" s="140">
        <f>[1]!i_dq_close(AZ$2,AX85)</f>
        <v>6410.7088000000003</v>
      </c>
      <c r="BA85" s="111">
        <v>2.67</v>
      </c>
      <c r="BB85" s="277">
        <f t="shared" si="11"/>
        <v>6.7724046735918586E-2</v>
      </c>
      <c r="BE85" s="49">
        <v>44743</v>
      </c>
      <c r="BF85" s="21" t="s">
        <v>638</v>
      </c>
      <c r="BG85" s="140">
        <f>[1]!i_dq_close(BG$2,BE85)</f>
        <v>6438.5375000000004</v>
      </c>
      <c r="BH85">
        <v>1.9059999999999999</v>
      </c>
      <c r="BI85" s="277">
        <f t="shared" si="12"/>
        <v>9.2204702441085473E-2</v>
      </c>
      <c r="BL85" s="49">
        <v>44742</v>
      </c>
      <c r="BM85" s="21" t="s">
        <v>570</v>
      </c>
      <c r="BN85" s="140">
        <f>[1]!i_dq_close(BN$2,BL85)</f>
        <v>4485.0108</v>
      </c>
      <c r="BO85">
        <v>1.196</v>
      </c>
      <c r="BP85" s="277">
        <f t="shared" si="13"/>
        <v>4.4679441065890613E-2</v>
      </c>
      <c r="BS85" s="49">
        <v>44679</v>
      </c>
      <c r="BT85" s="28" t="s">
        <v>334</v>
      </c>
      <c r="BU85" s="140">
        <f>[1]!i_dq_close(BU$2,BS85)</f>
        <v>5418.7641000000003</v>
      </c>
      <c r="BV85">
        <v>0.96799999999999997</v>
      </c>
      <c r="BW85" s="277">
        <f t="shared" si="14"/>
        <v>2.1013450850306814E-3</v>
      </c>
      <c r="BZ85" s="59">
        <v>44382</v>
      </c>
      <c r="CA85" s="20" t="s">
        <v>347</v>
      </c>
      <c r="CB85" s="140">
        <f>[1]!i_dq_close(CB$2,BZ85)</f>
        <v>6711.0136000000002</v>
      </c>
      <c r="CC85" s="21">
        <v>1.901</v>
      </c>
      <c r="CD85" s="277">
        <f t="shared" si="15"/>
        <v>3.2639015259940507E-2</v>
      </c>
      <c r="CE85" s="33">
        <v>1122964.6299999999</v>
      </c>
      <c r="CG85" s="49">
        <v>44958</v>
      </c>
      <c r="CH85" s="28" t="s">
        <v>348</v>
      </c>
      <c r="CI85" s="140">
        <f>[1]!i_dq_close(CI$2,CG85)</f>
        <v>6365.9050999999999</v>
      </c>
      <c r="CJ85">
        <v>1.0584</v>
      </c>
      <c r="CK85" s="277">
        <f t="shared" si="16"/>
        <v>2.6233802393209382E-2</v>
      </c>
      <c r="CN85" s="49"/>
      <c r="CO85" s="28"/>
      <c r="CP85" s="140"/>
      <c r="CR85" s="277"/>
      <c r="CU85" s="49"/>
      <c r="CV85" s="28"/>
      <c r="CW85" s="140"/>
      <c r="CY85" s="277"/>
      <c r="DB85" s="49"/>
      <c r="DC85" s="28"/>
      <c r="DD85" s="140"/>
      <c r="DF85" s="277"/>
      <c r="DI85" s="49"/>
      <c r="DJ85" s="28"/>
      <c r="DK85" s="140"/>
      <c r="DM85" s="277"/>
      <c r="DP85" s="49"/>
      <c r="DQ85" s="28"/>
      <c r="DR85" s="140"/>
      <c r="DT85" s="277"/>
    </row>
    <row r="86" spans="1:125">
      <c r="A86" s="121">
        <v>44753</v>
      </c>
      <c r="B86" s="74" t="s">
        <v>638</v>
      </c>
      <c r="C86" s="146">
        <f>[1]!i_dq_close(C$2,A86)</f>
        <v>6319.1401999999998</v>
      </c>
      <c r="D86" s="277">
        <v>1.2442</v>
      </c>
      <c r="E86" s="277">
        <f t="shared" si="4"/>
        <v>8.3649906085869752E-4</v>
      </c>
      <c r="H86" s="66">
        <v>44845</v>
      </c>
      <c r="I86" s="21" t="s">
        <v>1621</v>
      </c>
      <c r="J86" s="140">
        <f>[1]!i_dq_close(J$2,H86)</f>
        <v>5684.5063</v>
      </c>
      <c r="K86" s="111">
        <v>0.93600000000000005</v>
      </c>
      <c r="L86" s="277">
        <f t="shared" si="5"/>
        <v>6.6134419915409026E-4</v>
      </c>
      <c r="O86" s="66">
        <v>44942</v>
      </c>
      <c r="P86" s="21" t="s">
        <v>1626</v>
      </c>
      <c r="Q86" s="146">
        <f>[1]!i_dq_close(Q$2,O86)</f>
        <v>6591.8055999999997</v>
      </c>
      <c r="R86" s="111">
        <v>1.623</v>
      </c>
      <c r="S86" s="277">
        <f t="shared" si="6"/>
        <v>5.0571572506726836E-3</v>
      </c>
      <c r="V86" s="66">
        <v>44935</v>
      </c>
      <c r="W86" s="21" t="s">
        <v>1626</v>
      </c>
      <c r="X86" s="140">
        <f>[1]!i_dq_close(X$2,V86)</f>
        <v>6040.0192999999999</v>
      </c>
      <c r="Y86" s="111">
        <v>0.99660000000000004</v>
      </c>
      <c r="Z86" s="277">
        <f t="shared" si="7"/>
        <v>1.9392253192103359E-2</v>
      </c>
      <c r="AC86" s="66">
        <v>44834</v>
      </c>
      <c r="AD86" s="21" t="s">
        <v>1622</v>
      </c>
      <c r="AE86" s="140">
        <f>[1]!i_dq_close(AE$2,AC86)</f>
        <v>5714.0628999999999</v>
      </c>
      <c r="AF86" s="111">
        <v>0.88329999999999997</v>
      </c>
      <c r="AG86" s="277">
        <f t="shared" si="8"/>
        <v>-2.9828576547834218E-2</v>
      </c>
      <c r="AJ86" s="66">
        <v>44776</v>
      </c>
      <c r="AK86" s="21" t="s">
        <v>1623</v>
      </c>
      <c r="AL86" s="140">
        <f>[1]!i_dq_close(AL$2,AJ86)</f>
        <v>6916.6704</v>
      </c>
      <c r="AM86" s="111">
        <v>0.95050000000000001</v>
      </c>
      <c r="AN86" s="277">
        <f t="shared" si="9"/>
        <v>3.2476101500572119E-2</v>
      </c>
      <c r="AQ86" s="66">
        <v>44776</v>
      </c>
      <c r="AR86" s="21" t="s">
        <v>1623</v>
      </c>
      <c r="AS86" s="140">
        <f>[1]!i_dq_close(AS$2,AQ86)</f>
        <v>6124.3145999999997</v>
      </c>
      <c r="AT86" s="111">
        <v>0.98119999999999996</v>
      </c>
      <c r="AU86" s="277">
        <f t="shared" si="10"/>
        <v>4.3324925107043555E-2</v>
      </c>
      <c r="AX86" s="66">
        <v>44763</v>
      </c>
      <c r="AY86" s="21" t="s">
        <v>638</v>
      </c>
      <c r="AZ86" s="140">
        <f>[1]!i_dq_close(AZ$2,AX86)</f>
        <v>6347.5983999999999</v>
      </c>
      <c r="BA86" s="111">
        <v>2.6480000000000001</v>
      </c>
      <c r="BB86" s="277">
        <f t="shared" si="11"/>
        <v>6.890109142376466E-2</v>
      </c>
      <c r="BE86" s="49">
        <v>44746</v>
      </c>
      <c r="BF86" s="21" t="s">
        <v>638</v>
      </c>
      <c r="BG86" s="140">
        <f>[1]!i_dq_close(BG$2,BE86)</f>
        <v>6523.1310999999996</v>
      </c>
      <c r="BH86">
        <v>1.9337</v>
      </c>
      <c r="BI86" s="277">
        <f t="shared" si="12"/>
        <v>9.5201555536005067E-2</v>
      </c>
      <c r="BL86" s="49">
        <v>44743</v>
      </c>
      <c r="BM86" s="21" t="s">
        <v>638</v>
      </c>
      <c r="BN86" s="140">
        <f>[1]!i_dq_close(BN$2,BL86)</f>
        <v>4466.7178999999996</v>
      </c>
      <c r="BO86">
        <v>1.1934</v>
      </c>
      <c r="BP86" s="277">
        <f t="shared" si="13"/>
        <v>4.6775303080877739E-2</v>
      </c>
      <c r="BS86" s="49">
        <v>44680</v>
      </c>
      <c r="BT86" s="28" t="s">
        <v>334</v>
      </c>
      <c r="BU86" s="140">
        <f>[1]!i_dq_close(BU$2,BS86)</f>
        <v>5627.9021000000002</v>
      </c>
      <c r="BV86">
        <v>1.0109999999999999</v>
      </c>
      <c r="BW86" s="277">
        <f t="shared" si="14"/>
        <v>6.8243374816496782E-3</v>
      </c>
      <c r="BZ86" s="59">
        <v>44383</v>
      </c>
      <c r="CA86" s="20" t="s">
        <v>347</v>
      </c>
      <c r="CB86" s="140">
        <f>[1]!i_dq_close(CB$2,BZ86)</f>
        <v>6709.4983000000002</v>
      </c>
      <c r="CC86" s="21">
        <v>1.9</v>
      </c>
      <c r="CD86" s="277">
        <f t="shared" si="15"/>
        <v>3.2311169754953628E-2</v>
      </c>
      <c r="CE86" s="33">
        <v>1122964.6299999999</v>
      </c>
      <c r="CG86" s="49">
        <v>44959</v>
      </c>
      <c r="CH86" s="28" t="s">
        <v>1632</v>
      </c>
      <c r="CI86" s="140">
        <f>[1]!i_dq_close(CI$2,CG86)</f>
        <v>6370.1410999999998</v>
      </c>
      <c r="CJ86">
        <v>1.0588</v>
      </c>
      <c r="CK86" s="277">
        <f t="shared" si="16"/>
        <v>2.5943095597224408E-2</v>
      </c>
      <c r="CN86" s="49"/>
      <c r="CO86" s="28"/>
      <c r="CP86" s="140"/>
      <c r="CR86" s="277"/>
      <c r="CU86" s="49"/>
      <c r="CV86" s="28"/>
      <c r="CW86" s="140"/>
      <c r="CY86" s="277"/>
      <c r="DB86" s="49"/>
      <c r="DC86" s="28"/>
      <c r="DD86" s="140"/>
      <c r="DF86" s="277"/>
      <c r="DI86" s="49"/>
      <c r="DJ86" s="28"/>
      <c r="DK86" s="140"/>
      <c r="DM86" s="277"/>
      <c r="DP86" s="49"/>
      <c r="DQ86" s="28"/>
      <c r="DR86" s="140"/>
      <c r="DT86" s="277"/>
    </row>
    <row r="87" spans="1:125">
      <c r="A87" s="121">
        <v>44754</v>
      </c>
      <c r="B87" s="74" t="s">
        <v>638</v>
      </c>
      <c r="C87" s="146">
        <f>[1]!i_dq_close(C$2,A87)</f>
        <v>6241.4793</v>
      </c>
      <c r="D87" s="277">
        <v>1.2293000000000001</v>
      </c>
      <c r="E87" s="277">
        <f t="shared" si="4"/>
        <v>1.1754420037888291E-3</v>
      </c>
      <c r="H87" s="66">
        <v>44846</v>
      </c>
      <c r="I87" s="21" t="s">
        <v>1621</v>
      </c>
      <c r="J87" s="140">
        <f>[1]!i_dq_close(J$2,H87)</f>
        <v>5820.4537</v>
      </c>
      <c r="K87" s="111">
        <v>0.96189999999999998</v>
      </c>
      <c r="L87" s="277">
        <f t="shared" si="5"/>
        <v>4.165460199722415E-3</v>
      </c>
      <c r="O87" s="66">
        <v>44943</v>
      </c>
      <c r="P87" s="21" t="s">
        <v>1626</v>
      </c>
      <c r="Q87" s="146">
        <f>[1]!i_dq_close(Q$2,O87)</f>
        <v>6597.4946</v>
      </c>
      <c r="R87" s="111">
        <v>1.62</v>
      </c>
      <c r="S87" s="277">
        <f t="shared" si="6"/>
        <v>2.4008712942789057E-3</v>
      </c>
      <c r="V87" s="66">
        <v>44936</v>
      </c>
      <c r="W87" s="21" t="s">
        <v>1626</v>
      </c>
      <c r="X87" s="140">
        <f>[1]!i_dq_close(X$2,V87)</f>
        <v>6048.2968000000001</v>
      </c>
      <c r="Y87" s="111">
        <v>1</v>
      </c>
      <c r="Z87" s="277">
        <f t="shared" si="7"/>
        <v>2.1468211455922814E-2</v>
      </c>
      <c r="AA87" s="38">
        <f>AA44+249898.51</f>
        <v>2014967.79</v>
      </c>
      <c r="AC87" s="66">
        <v>44844</v>
      </c>
      <c r="AD87" s="21" t="s">
        <v>341</v>
      </c>
      <c r="AE87" s="140">
        <f>[1]!i_dq_close(AE$2,AC87)</f>
        <v>5635.7109</v>
      </c>
      <c r="AF87" s="111">
        <v>0.86609999999999998</v>
      </c>
      <c r="AG87" s="277">
        <f t="shared" si="8"/>
        <v>-3.4433429314672304E-2</v>
      </c>
      <c r="AJ87" s="66">
        <v>44777</v>
      </c>
      <c r="AK87" s="21" t="s">
        <v>1623</v>
      </c>
      <c r="AL87" s="140">
        <f>[1]!i_dq_close(AL$2,AJ87)</f>
        <v>6960.3118000000004</v>
      </c>
      <c r="AM87" s="111">
        <v>0.96930000000000005</v>
      </c>
      <c r="AN87" s="277">
        <f t="shared" si="9"/>
        <v>4.7578299587525352E-2</v>
      </c>
      <c r="AQ87" s="66">
        <v>44777</v>
      </c>
      <c r="AR87" s="21" t="s">
        <v>1623</v>
      </c>
      <c r="AS87" s="140">
        <f>[1]!i_dq_close(AS$2,AQ87)</f>
        <v>6158.7345999999998</v>
      </c>
      <c r="AT87" s="111">
        <v>0.9869</v>
      </c>
      <c r="AU87" s="277">
        <f t="shared" si="10"/>
        <v>4.3767027796547398E-2</v>
      </c>
      <c r="AX87" s="66">
        <v>44764</v>
      </c>
      <c r="AY87" s="21" t="s">
        <v>638</v>
      </c>
      <c r="AZ87" s="140">
        <f>[1]!i_dq_close(AZ$2,AX87)</f>
        <v>6289.5325000000003</v>
      </c>
      <c r="BA87" s="111">
        <v>2.6360000000000001</v>
      </c>
      <c r="BB87" s="277">
        <f t="shared" si="11"/>
        <v>7.353031412992328E-2</v>
      </c>
      <c r="BE87" s="49">
        <v>44747</v>
      </c>
      <c r="BF87" s="21" t="s">
        <v>638</v>
      </c>
      <c r="BG87" s="140">
        <f>[1]!i_dq_close(BG$2,BE87)</f>
        <v>6511.5297</v>
      </c>
      <c r="BH87">
        <v>1.9318</v>
      </c>
      <c r="BI87" s="277">
        <f t="shared" si="12"/>
        <v>9.6066156380490764E-2</v>
      </c>
      <c r="BL87" s="49">
        <v>44746</v>
      </c>
      <c r="BM87" s="21" t="s">
        <v>638</v>
      </c>
      <c r="BN87" s="140">
        <f>[1]!i_dq_close(BN$2,BL87)</f>
        <v>4496.0303000000004</v>
      </c>
      <c r="BO87">
        <v>1.2027000000000001</v>
      </c>
      <c r="BP87" s="277">
        <f t="shared" si="13"/>
        <v>4.8550690486477643E-2</v>
      </c>
      <c r="BS87" s="49">
        <v>44686</v>
      </c>
      <c r="BT87" s="28" t="s">
        <v>345</v>
      </c>
      <c r="BU87" s="140">
        <f>[1]!i_dq_close(BU$2,BS87)</f>
        <v>5686.7022999999999</v>
      </c>
      <c r="BV87">
        <v>1.0289999999999999</v>
      </c>
      <c r="BW87" s="277">
        <f t="shared" si="14"/>
        <v>1.301670283730072E-2</v>
      </c>
      <c r="BZ87" s="59">
        <v>44384</v>
      </c>
      <c r="CA87" s="20" t="s">
        <v>347</v>
      </c>
      <c r="CB87" s="140">
        <f>[1]!i_dq_close(CB$2,BZ87)</f>
        <v>6764.1319000000003</v>
      </c>
      <c r="CC87" s="21">
        <v>1.901</v>
      </c>
      <c r="CD87" s="277">
        <f t="shared" si="15"/>
        <v>2.4448960435543787E-2</v>
      </c>
      <c r="CE87" s="33">
        <v>1122964.6299999999</v>
      </c>
      <c r="CG87" s="49">
        <v>44960</v>
      </c>
      <c r="CH87" s="28" t="s">
        <v>1632</v>
      </c>
      <c r="CI87" s="140">
        <f>[1]!i_dq_close(CI$2,CG87)</f>
        <v>6343.6860999999999</v>
      </c>
      <c r="CJ87">
        <v>1.054</v>
      </c>
      <c r="CK87" s="277">
        <f t="shared" si="16"/>
        <v>2.542737803740458E-2</v>
      </c>
      <c r="CN87" s="49"/>
      <c r="CO87" s="28"/>
      <c r="CP87" s="140"/>
      <c r="CR87" s="277"/>
      <c r="CU87" s="49"/>
      <c r="CV87" s="28"/>
      <c r="CW87" s="140"/>
      <c r="CY87" s="277"/>
      <c r="DB87" s="49"/>
      <c r="DC87" s="28"/>
      <c r="DD87" s="140"/>
      <c r="DF87" s="277"/>
      <c r="DI87" s="49"/>
      <c r="DJ87" s="28"/>
      <c r="DK87" s="140"/>
      <c r="DM87" s="277"/>
      <c r="DP87" s="49"/>
      <c r="DQ87" s="28"/>
      <c r="DR87" s="140"/>
      <c r="DT87" s="277"/>
    </row>
    <row r="88" spans="1:125">
      <c r="A88" s="121">
        <v>44755</v>
      </c>
      <c r="B88" s="74" t="s">
        <v>638</v>
      </c>
      <c r="C88" s="146">
        <f>[1]!i_dq_close(C$2,A88)</f>
        <v>6268.4943000000003</v>
      </c>
      <c r="D88" s="277">
        <v>1.2414000000000001</v>
      </c>
      <c r="E88" s="277">
        <f t="shared" si="4"/>
        <v>7.2361078718115035E-3</v>
      </c>
      <c r="H88" s="66">
        <v>44847</v>
      </c>
      <c r="I88" s="21" t="s">
        <v>1621</v>
      </c>
      <c r="J88" s="140">
        <f>[1]!i_dq_close(J$2,H88)</f>
        <v>5830.3355000000001</v>
      </c>
      <c r="K88" s="111">
        <v>0.96730000000000005</v>
      </c>
      <c r="L88" s="277">
        <f t="shared" si="5"/>
        <v>7.9106622593079212E-3</v>
      </c>
      <c r="O88" s="66">
        <v>44944</v>
      </c>
      <c r="P88" s="21" t="s">
        <v>1626</v>
      </c>
      <c r="Q88" s="146">
        <f>[1]!i_dq_close(Q$2,O88)</f>
        <v>6613.0050000000001</v>
      </c>
      <c r="R88" s="111">
        <v>1.6259999999999999</v>
      </c>
      <c r="S88" s="277">
        <f t="shared" si="6"/>
        <v>3.7314588414538719E-3</v>
      </c>
      <c r="V88" s="66">
        <v>44937</v>
      </c>
      <c r="W88" s="21" t="s">
        <v>1626</v>
      </c>
      <c r="X88" s="140">
        <f>[1]!i_dq_close(X$2,V88)</f>
        <v>6014.1565000000001</v>
      </c>
      <c r="Y88" s="111">
        <v>1</v>
      </c>
      <c r="Z88" s="277">
        <f t="shared" si="7"/>
        <v>2.7033727106686944E-2</v>
      </c>
      <c r="AC88" s="66">
        <v>44845</v>
      </c>
      <c r="AD88" s="21" t="s">
        <v>1621</v>
      </c>
      <c r="AE88" s="140">
        <f>[1]!i_dq_close(AE$2,AC88)</f>
        <v>5684.5063</v>
      </c>
      <c r="AF88" s="111">
        <v>0.87029999999999996</v>
      </c>
      <c r="AG88" s="277">
        <f t="shared" si="8"/>
        <v>-3.7982362022193406E-2</v>
      </c>
      <c r="AJ88" s="66">
        <v>44778</v>
      </c>
      <c r="AK88" s="21" t="s">
        <v>1623</v>
      </c>
      <c r="AL88" s="140">
        <f>[1]!i_dq_close(AL$2,AJ88)</f>
        <v>7090.0027</v>
      </c>
      <c r="AM88" s="111">
        <v>0.98240000000000005</v>
      </c>
      <c r="AN88" s="277">
        <f t="shared" si="9"/>
        <v>4.2692324027496564E-2</v>
      </c>
      <c r="AQ88" s="66">
        <v>44778</v>
      </c>
      <c r="AR88" s="21" t="s">
        <v>1623</v>
      </c>
      <c r="AS88" s="140">
        <f>[1]!i_dq_close(AS$2,AQ88)</f>
        <v>6270.5113000000001</v>
      </c>
      <c r="AT88" s="111">
        <v>1.0049999999999999</v>
      </c>
      <c r="AU88" s="277">
        <f t="shared" si="10"/>
        <v>4.4763209980396734E-2</v>
      </c>
      <c r="AX88" s="66">
        <v>44767</v>
      </c>
      <c r="AY88" s="21" t="s">
        <v>638</v>
      </c>
      <c r="AZ88" s="140">
        <f>[1]!i_dq_close(AZ$2,AX88)</f>
        <v>6231.2354999999998</v>
      </c>
      <c r="BA88" s="111">
        <v>2.613</v>
      </c>
      <c r="BB88" s="277">
        <f t="shared" si="11"/>
        <v>7.3465292954076888E-2</v>
      </c>
      <c r="BE88" s="49">
        <v>44748</v>
      </c>
      <c r="BF88" s="21" t="s">
        <v>638</v>
      </c>
      <c r="BG88" s="140">
        <f>[1]!i_dq_close(BG$2,BE88)</f>
        <v>6418.5452999999998</v>
      </c>
      <c r="BH88">
        <v>1.9060999999999999</v>
      </c>
      <c r="BI88" s="277">
        <f t="shared" si="12"/>
        <v>9.5961318727960432E-2</v>
      </c>
      <c r="BL88" s="49">
        <v>44747</v>
      </c>
      <c r="BM88" s="21" t="s">
        <v>638</v>
      </c>
      <c r="BN88" s="140">
        <f>[1]!i_dq_close(BN$2,BL88)</f>
        <v>4489.5383000000002</v>
      </c>
      <c r="BO88">
        <v>1.1976</v>
      </c>
      <c r="BP88" s="277">
        <f t="shared" si="13"/>
        <v>4.511721335607688E-2</v>
      </c>
      <c r="BS88" s="49">
        <v>44687</v>
      </c>
      <c r="BT88" s="28" t="s">
        <v>345</v>
      </c>
      <c r="BU88" s="140">
        <f>[1]!i_dq_close(BU$2,BS88)</f>
        <v>5563.7692999999999</v>
      </c>
      <c r="BV88">
        <v>1.012</v>
      </c>
      <c r="BW88" s="277">
        <f t="shared" si="14"/>
        <v>1.7051803595916737E-2</v>
      </c>
      <c r="BZ88" s="59">
        <v>44385</v>
      </c>
      <c r="CA88" s="20" t="s">
        <v>347</v>
      </c>
      <c r="CB88" s="140">
        <f>[1]!i_dq_close(CB$2,BZ88)</f>
        <v>6748.6540000000005</v>
      </c>
      <c r="CC88" s="21">
        <v>1.895</v>
      </c>
      <c r="CD88" s="277">
        <f t="shared" si="15"/>
        <v>2.3466529404973846E-2</v>
      </c>
      <c r="CE88" s="33">
        <v>1122964.6299999999</v>
      </c>
      <c r="CG88" s="49">
        <v>44963</v>
      </c>
      <c r="CH88" s="28" t="s">
        <v>1632</v>
      </c>
      <c r="CI88" s="140">
        <f>[1]!i_dq_close(CI$2,CG88)</f>
        <v>6302.3348999999998</v>
      </c>
      <c r="CJ88">
        <v>1.0476000000000001</v>
      </c>
      <c r="CK88" s="277">
        <f t="shared" si="16"/>
        <v>2.573811325364761E-2</v>
      </c>
      <c r="CN88" s="49"/>
      <c r="CO88" s="28"/>
      <c r="CP88" s="140"/>
      <c r="CR88" s="277"/>
      <c r="CU88" s="49"/>
      <c r="CV88" s="28"/>
      <c r="CW88" s="140"/>
      <c r="CY88" s="277"/>
      <c r="DB88" s="49"/>
      <c r="DC88" s="28"/>
      <c r="DD88" s="140"/>
      <c r="DF88" s="277"/>
      <c r="DI88" s="49"/>
      <c r="DJ88" s="28"/>
      <c r="DK88" s="140"/>
      <c r="DM88" s="277"/>
      <c r="DP88" s="49"/>
      <c r="DQ88" s="28"/>
      <c r="DR88" s="140"/>
      <c r="DT88" s="277"/>
    </row>
    <row r="89" spans="1:125">
      <c r="A89" s="121">
        <v>44756</v>
      </c>
      <c r="B89" s="74" t="s">
        <v>638</v>
      </c>
      <c r="C89" s="146">
        <f>[1]!i_dq_close(C$2,A89)</f>
        <v>6302.4318999999996</v>
      </c>
      <c r="D89" s="277">
        <v>1.2462</v>
      </c>
      <c r="E89" s="277">
        <f t="shared" si="4"/>
        <v>5.5593984398321084E-3</v>
      </c>
      <c r="H89" s="66">
        <v>44848</v>
      </c>
      <c r="I89" s="21" t="s">
        <v>1621</v>
      </c>
      <c r="J89" s="140">
        <f>[1]!i_dq_close(J$2,H89)</f>
        <v>5973.4389000000001</v>
      </c>
      <c r="K89" s="111">
        <v>0.99260000000000004</v>
      </c>
      <c r="L89" s="277">
        <f t="shared" si="5"/>
        <v>9.6509056743362409E-3</v>
      </c>
      <c r="O89" s="66">
        <v>44945</v>
      </c>
      <c r="P89" s="21" t="s">
        <v>1626</v>
      </c>
      <c r="Q89" s="146">
        <f>[1]!i_dq_close(Q$2,O89)</f>
        <v>6676.0802999999996</v>
      </c>
      <c r="R89" s="111">
        <v>1.629</v>
      </c>
      <c r="S89" s="277">
        <f t="shared" si="6"/>
        <v>-3.7957680743307964E-3</v>
      </c>
      <c r="V89" s="66">
        <v>44938</v>
      </c>
      <c r="W89" s="21" t="s">
        <v>1626</v>
      </c>
      <c r="X89" s="140">
        <f>[1]!i_dq_close(X$2,V89)</f>
        <v>6015.2870999999996</v>
      </c>
      <c r="Y89" s="111">
        <v>1</v>
      </c>
      <c r="Z89" s="277">
        <f t="shared" si="7"/>
        <v>2.6849417888702654E-2</v>
      </c>
      <c r="AC89" s="66">
        <v>44846</v>
      </c>
      <c r="AD89" s="21" t="s">
        <v>1621</v>
      </c>
      <c r="AE89" s="140">
        <f>[1]!i_dq_close(AE$2,AC89)</f>
        <v>5820.4537</v>
      </c>
      <c r="AF89" s="111">
        <v>0.89129999999999998</v>
      </c>
      <c r="AG89" s="277">
        <f t="shared" si="8"/>
        <v>-3.8707041806593678E-2</v>
      </c>
      <c r="AJ89" s="66">
        <v>44781</v>
      </c>
      <c r="AK89" s="21" t="s">
        <v>1623</v>
      </c>
      <c r="AL89" s="140">
        <f>[1]!i_dq_close(AL$2,AJ89)</f>
        <v>7176.1049999999996</v>
      </c>
      <c r="AM89" s="111">
        <v>0.995</v>
      </c>
      <c r="AN89" s="277">
        <f t="shared" si="9"/>
        <v>4.3989881350947613E-2</v>
      </c>
      <c r="AQ89" s="66">
        <v>44781</v>
      </c>
      <c r="AR89" s="21" t="s">
        <v>1623</v>
      </c>
      <c r="AS89" s="140">
        <f>[1]!i_dq_close(AS$2,AQ89)</f>
        <v>6323.0745999999999</v>
      </c>
      <c r="AT89" s="111">
        <v>1.0129999999999999</v>
      </c>
      <c r="AU89" s="277">
        <f t="shared" si="10"/>
        <v>4.468376690043474E-2</v>
      </c>
      <c r="AX89" s="66">
        <v>44768</v>
      </c>
      <c r="AY89" s="21" t="s">
        <v>638</v>
      </c>
      <c r="AZ89" s="140">
        <f>[1]!i_dq_close(AZ$2,AX89)</f>
        <v>6307.9560000000001</v>
      </c>
      <c r="BA89" s="111">
        <v>2.65</v>
      </c>
      <c r="BB89" s="277">
        <f t="shared" si="11"/>
        <v>7.6447312658301625E-2</v>
      </c>
      <c r="BE89" s="49">
        <v>44749</v>
      </c>
      <c r="BF89" s="21" t="s">
        <v>638</v>
      </c>
      <c r="BG89" s="140">
        <f>[1]!i_dq_close(BG$2,BE89)</f>
        <v>6452.9862999999996</v>
      </c>
      <c r="BH89">
        <v>1.9186000000000001</v>
      </c>
      <c r="BI89" s="277">
        <f t="shared" si="12"/>
        <v>9.8002593065618759E-2</v>
      </c>
      <c r="BL89" s="49">
        <v>44748</v>
      </c>
      <c r="BM89" s="21" t="s">
        <v>638</v>
      </c>
      <c r="BN89" s="140">
        <f>[1]!i_dq_close(BN$2,BL89)</f>
        <v>4423.9697999999999</v>
      </c>
      <c r="BO89">
        <v>1.1839</v>
      </c>
      <c r="BP89" s="277">
        <f t="shared" si="13"/>
        <v>4.8248914646176644E-2</v>
      </c>
      <c r="BS89" s="49">
        <v>44690</v>
      </c>
      <c r="BT89" s="28" t="s">
        <v>345</v>
      </c>
      <c r="BU89" s="140">
        <f>[1]!i_dq_close(BU$2,BS89)</f>
        <v>5608.5162</v>
      </c>
      <c r="BV89">
        <v>1.0249999999999999</v>
      </c>
      <c r="BW89" s="277">
        <f t="shared" si="14"/>
        <v>2.1189715689456601E-2</v>
      </c>
      <c r="BZ89" s="59">
        <v>44386</v>
      </c>
      <c r="CA89" s="20" t="s">
        <v>347</v>
      </c>
      <c r="CB89" s="140">
        <f>[1]!i_dq_close(CB$2,BZ89)</f>
        <v>6804.5388999999996</v>
      </c>
      <c r="CC89" s="21">
        <v>1.917</v>
      </c>
      <c r="CD89" s="277">
        <f t="shared" si="15"/>
        <v>2.7202516745095995E-2</v>
      </c>
      <c r="CE89" s="33">
        <v>1122964.6299999999</v>
      </c>
      <c r="CG89" s="49">
        <v>44964</v>
      </c>
      <c r="CH89" s="28" t="s">
        <v>1688</v>
      </c>
      <c r="CI89" s="140">
        <f>[1]!i_dq_close(CI$2,CG89)</f>
        <v>6317.2376999999997</v>
      </c>
      <c r="CJ89">
        <v>1.0555000000000001</v>
      </c>
      <c r="CK89" s="277">
        <f t="shared" si="16"/>
        <v>3.1290969303810368E-2</v>
      </c>
      <c r="CN89" s="49"/>
      <c r="CO89" s="28"/>
      <c r="CP89" s="140"/>
      <c r="CR89" s="277"/>
      <c r="CU89" s="49"/>
      <c r="CV89" s="28"/>
      <c r="CW89" s="140"/>
      <c r="CY89" s="277"/>
      <c r="DB89" s="49"/>
      <c r="DC89" s="28"/>
      <c r="DD89" s="140"/>
      <c r="DF89" s="277"/>
      <c r="DI89" s="49"/>
      <c r="DJ89" s="28"/>
      <c r="DK89" s="140"/>
      <c r="DM89" s="277"/>
      <c r="DP89" s="49"/>
      <c r="DQ89" s="28"/>
      <c r="DR89" s="140"/>
      <c r="DT89" s="277"/>
    </row>
    <row r="90" spans="1:125">
      <c r="A90" s="121">
        <v>44757</v>
      </c>
      <c r="B90" s="74" t="s">
        <v>638</v>
      </c>
      <c r="C90" s="146">
        <f>[1]!i_dq_close(C$2,A90)</f>
        <v>6196.7999</v>
      </c>
      <c r="D90" s="277">
        <v>1.2265999999999999</v>
      </c>
      <c r="E90" s="277">
        <f t="shared" si="4"/>
        <v>6.6157983778016849E-3</v>
      </c>
      <c r="H90" s="66">
        <v>44851</v>
      </c>
      <c r="I90" s="21" t="s">
        <v>1621</v>
      </c>
      <c r="J90" s="140">
        <f>[1]!i_dq_close(J$2,H90)</f>
        <v>6015.5963000000002</v>
      </c>
      <c r="K90" s="111">
        <v>1.0018</v>
      </c>
      <c r="L90" s="277">
        <f t="shared" si="5"/>
        <v>1.1896995867868854E-2</v>
      </c>
      <c r="O90" s="66">
        <v>44946</v>
      </c>
      <c r="P90" s="21" t="s">
        <v>1626</v>
      </c>
      <c r="Q90" s="146">
        <f>[1]!i_dq_close(Q$2,O90)</f>
        <v>6736.8514999999998</v>
      </c>
      <c r="R90" s="111">
        <v>1.64</v>
      </c>
      <c r="S90" s="277">
        <f t="shared" si="6"/>
        <v>-6.1450144909430682E-3</v>
      </c>
      <c r="V90" s="66">
        <v>44939</v>
      </c>
      <c r="W90" s="21" t="s">
        <v>1626</v>
      </c>
      <c r="X90" s="140">
        <f>[1]!i_dq_close(X$2,V90)</f>
        <v>6057.6902</v>
      </c>
      <c r="Y90" s="111">
        <v>0.99339999999999995</v>
      </c>
      <c r="Z90" s="277">
        <f t="shared" si="7"/>
        <v>1.3287705197783328E-2</v>
      </c>
      <c r="AC90" s="66">
        <v>44847</v>
      </c>
      <c r="AD90" s="21" t="s">
        <v>1621</v>
      </c>
      <c r="AE90" s="140">
        <f>[1]!i_dq_close(AE$2,AC90)</f>
        <v>5830.3355000000001</v>
      </c>
      <c r="AF90" s="111">
        <v>0.89380000000000004</v>
      </c>
      <c r="AG90" s="277">
        <f t="shared" si="8"/>
        <v>-3.7800372490021328E-2</v>
      </c>
      <c r="AJ90" s="66">
        <v>44782</v>
      </c>
      <c r="AK90" s="21" t="s">
        <v>1623</v>
      </c>
      <c r="AL90" s="140">
        <f>[1]!i_dq_close(AL$2,AJ90)</f>
        <v>7207.3960999999999</v>
      </c>
      <c r="AM90" s="111">
        <v>0.99680000000000002</v>
      </c>
      <c r="AN90" s="277">
        <f t="shared" si="9"/>
        <v>4.1227711907861453E-2</v>
      </c>
      <c r="AQ90" s="66">
        <v>44782</v>
      </c>
      <c r="AR90" s="21" t="s">
        <v>1623</v>
      </c>
      <c r="AS90" s="140">
        <f>[1]!i_dq_close(AS$2,AQ90)</f>
        <v>6341.4805999999999</v>
      </c>
      <c r="AT90" s="111">
        <v>1.0164</v>
      </c>
      <c r="AU90" s="277">
        <f t="shared" si="10"/>
        <v>4.5297111369145604E-2</v>
      </c>
      <c r="AX90" s="66">
        <v>44769</v>
      </c>
      <c r="AY90" s="21" t="s">
        <v>638</v>
      </c>
      <c r="AZ90" s="140">
        <f>[1]!i_dq_close(AZ$2,AX90)</f>
        <v>6332.2326999999996</v>
      </c>
      <c r="BA90" s="111">
        <v>2.68</v>
      </c>
      <c r="BB90" s="277">
        <f t="shared" si="11"/>
        <v>8.526185865430369E-2</v>
      </c>
      <c r="BE90" s="49">
        <v>44750</v>
      </c>
      <c r="BF90" s="21" t="s">
        <v>638</v>
      </c>
      <c r="BG90" s="140">
        <f>[1]!i_dq_close(BG$2,BE90)</f>
        <v>6404.4393</v>
      </c>
      <c r="BH90">
        <v>1.9100999999999999</v>
      </c>
      <c r="BI90" s="277">
        <f t="shared" si="12"/>
        <v>0.10125158388486755</v>
      </c>
      <c r="BL90" s="49">
        <v>44749</v>
      </c>
      <c r="BM90" s="21" t="s">
        <v>638</v>
      </c>
      <c r="BN90" s="140">
        <f>[1]!i_dq_close(BN$2,BL90)</f>
        <v>4443.4736000000003</v>
      </c>
      <c r="BO90">
        <v>1.1899</v>
      </c>
      <c r="BP90" s="277">
        <f t="shared" si="13"/>
        <v>4.9242209664030367E-2</v>
      </c>
      <c r="BS90" s="49">
        <v>44691</v>
      </c>
      <c r="BT90" s="28" t="s">
        <v>345</v>
      </c>
      <c r="BU90" s="140">
        <f>[1]!i_dq_close(BU$2,BS90)</f>
        <v>5690.0868</v>
      </c>
      <c r="BV90">
        <v>1.042</v>
      </c>
      <c r="BW90" s="277">
        <f t="shared" si="14"/>
        <v>2.3219988917829393E-2</v>
      </c>
      <c r="BZ90" s="59">
        <v>44389</v>
      </c>
      <c r="CA90" s="20" t="s">
        <v>347</v>
      </c>
      <c r="CB90" s="140">
        <f>[1]!i_dq_close(CB$2,BZ90)</f>
        <v>6904.3818000000001</v>
      </c>
      <c r="CC90" s="21">
        <v>1.97</v>
      </c>
      <c r="CD90" s="277">
        <f t="shared" si="15"/>
        <v>4.1566783508324434E-2</v>
      </c>
      <c r="CE90" s="33">
        <v>1122964.6299999999</v>
      </c>
      <c r="CG90" s="49">
        <v>44965</v>
      </c>
      <c r="CH90" s="28" t="s">
        <v>1694</v>
      </c>
      <c r="CI90" s="140">
        <f>[1]!i_dq_close(CI$2,CG90)</f>
        <v>6268.2758999999996</v>
      </c>
      <c r="CJ90">
        <v>1.0499000000000001</v>
      </c>
      <c r="CK90" s="277">
        <f t="shared" si="16"/>
        <v>3.3662040636121215E-2</v>
      </c>
      <c r="CN90" s="49"/>
      <c r="CO90" s="28"/>
      <c r="CP90" s="140"/>
      <c r="CR90" s="277"/>
      <c r="CU90" s="49"/>
      <c r="CV90" s="28"/>
      <c r="CW90" s="140"/>
      <c r="CY90" s="277"/>
      <c r="DB90" s="49"/>
      <c r="DC90" s="28"/>
      <c r="DD90" s="140"/>
      <c r="DF90" s="277"/>
      <c r="DI90" s="49"/>
      <c r="DJ90" s="28"/>
      <c r="DK90" s="140"/>
      <c r="DM90" s="277"/>
      <c r="DP90" s="49"/>
      <c r="DQ90" s="28"/>
      <c r="DR90" s="140"/>
      <c r="DT90" s="277"/>
    </row>
    <row r="91" spans="1:125">
      <c r="A91" s="121">
        <v>44760</v>
      </c>
      <c r="B91" s="74" t="s">
        <v>638</v>
      </c>
      <c r="C91" s="146">
        <f>[1]!i_dq_close(C$2,A91)</f>
        <v>6312.3557000000001</v>
      </c>
      <c r="D91" s="277">
        <v>1.2558</v>
      </c>
      <c r="E91" s="277">
        <f t="shared" si="4"/>
        <v>1.2390604527464211E-2</v>
      </c>
      <c r="H91" s="66">
        <v>44852</v>
      </c>
      <c r="I91" s="21" t="s">
        <v>1621</v>
      </c>
      <c r="J91" s="140">
        <f>[1]!i_dq_close(J$2,H91)</f>
        <v>6035.6737000000003</v>
      </c>
      <c r="K91" s="111">
        <v>1.0077</v>
      </c>
      <c r="L91" s="277">
        <f t="shared" si="5"/>
        <v>1.4473603299216431E-2</v>
      </c>
      <c r="O91" s="66">
        <v>44956</v>
      </c>
      <c r="P91" s="21" t="s">
        <v>1626</v>
      </c>
      <c r="Q91" s="146">
        <f>[1]!i_dq_close(Q$2,O91)</f>
        <v>6786.4530000000004</v>
      </c>
      <c r="R91" s="111">
        <v>1.657</v>
      </c>
      <c r="S91" s="277">
        <f t="shared" si="6"/>
        <v>-3.2125367708850661E-3</v>
      </c>
      <c r="V91" s="66">
        <v>44942</v>
      </c>
      <c r="W91" s="21" t="s">
        <v>1626</v>
      </c>
      <c r="X91" s="140">
        <f>[1]!i_dq_close(X$2,V91)</f>
        <v>6126.1772000000001</v>
      </c>
      <c r="Y91" s="111">
        <v>0.99339999999999995</v>
      </c>
      <c r="Z91" s="277">
        <f t="shared" si="7"/>
        <v>2.1230267862319963E-3</v>
      </c>
      <c r="AC91" s="66">
        <v>44848</v>
      </c>
      <c r="AD91" s="21" t="s">
        <v>1621</v>
      </c>
      <c r="AE91" s="140">
        <f>[1]!i_dq_close(AE$2,AC91)</f>
        <v>5973.4389000000001</v>
      </c>
      <c r="AF91" s="111">
        <v>0.91610000000000003</v>
      </c>
      <c r="AG91" s="277">
        <f t="shared" si="8"/>
        <v>-3.8371434194097942E-2</v>
      </c>
      <c r="AJ91" s="66">
        <v>44783</v>
      </c>
      <c r="AK91" s="21" t="s">
        <v>1623</v>
      </c>
      <c r="AL91" s="140">
        <f>[1]!i_dq_close(AL$2,AJ91)</f>
        <v>7212.0752000000002</v>
      </c>
      <c r="AM91" s="111">
        <v>1.004</v>
      </c>
      <c r="AN91" s="277">
        <f t="shared" si="9"/>
        <v>4.8879412525250521E-2</v>
      </c>
      <c r="AQ91" s="66">
        <v>44783</v>
      </c>
      <c r="AR91" s="21" t="s">
        <v>1623</v>
      </c>
      <c r="AS91" s="140">
        <f>[1]!i_dq_close(AS$2,AQ91)</f>
        <v>6322.0558000000001</v>
      </c>
      <c r="AT91" s="111">
        <v>1.0121</v>
      </c>
      <c r="AU91" s="277">
        <f t="shared" si="10"/>
        <v>4.3887468798904372E-2</v>
      </c>
      <c r="AX91" s="66">
        <v>44770</v>
      </c>
      <c r="AY91" s="21" t="s">
        <v>638</v>
      </c>
      <c r="AZ91" s="140">
        <f>[1]!i_dq_close(AZ$2,AX91)</f>
        <v>6348.1655000000001</v>
      </c>
      <c r="BA91" s="111">
        <v>2.6970000000000001</v>
      </c>
      <c r="BB91" s="277">
        <f t="shared" si="11"/>
        <v>8.9889788093576506E-2</v>
      </c>
      <c r="BE91" s="49">
        <v>44753</v>
      </c>
      <c r="BF91" s="21" t="s">
        <v>638</v>
      </c>
      <c r="BG91" s="140">
        <f>[1]!i_dq_close(BG$2,BE91)</f>
        <v>6319.1401999999998</v>
      </c>
      <c r="BH91">
        <v>1.8776999999999999</v>
      </c>
      <c r="BI91" s="277">
        <f t="shared" si="12"/>
        <v>9.5227597495608496E-2</v>
      </c>
      <c r="BL91" s="49">
        <v>44750</v>
      </c>
      <c r="BM91" s="21" t="s">
        <v>638</v>
      </c>
      <c r="BN91" s="140">
        <f>[1]!i_dq_close(BN$2,BL91)</f>
        <v>4428.7809999999999</v>
      </c>
      <c r="BO91">
        <v>1.1894</v>
      </c>
      <c r="BP91" s="277">
        <f t="shared" si="13"/>
        <v>5.2513859989643086E-2</v>
      </c>
      <c r="BS91" s="49">
        <v>44692</v>
      </c>
      <c r="BT91" s="28" t="s">
        <v>345</v>
      </c>
      <c r="BU91" s="140">
        <f>[1]!i_dq_close(BU$2,BS91)</f>
        <v>5737.8172999999997</v>
      </c>
      <c r="BV91">
        <v>1.0509999999999999</v>
      </c>
      <c r="BW91" s="277">
        <f t="shared" si="14"/>
        <v>2.362820543965094E-2</v>
      </c>
      <c r="BZ91" s="59">
        <v>44390</v>
      </c>
      <c r="CA91" s="20" t="s">
        <v>347</v>
      </c>
      <c r="CB91" s="140">
        <f>[1]!i_dq_close(CB$2,BZ91)</f>
        <v>6961.8474999999999</v>
      </c>
      <c r="CC91" s="21">
        <v>1.9730000000000001</v>
      </c>
      <c r="CD91" s="277">
        <f t="shared" si="15"/>
        <v>3.4390870957781372E-2</v>
      </c>
      <c r="CE91" s="33">
        <v>1122964.6299999999</v>
      </c>
      <c r="CG91" s="49">
        <v>44966</v>
      </c>
      <c r="CH91" s="28" t="s">
        <v>1704</v>
      </c>
      <c r="CI91" s="140">
        <f>[1]!i_dq_close(CI$2,CG91)</f>
        <v>6354.5619999999999</v>
      </c>
      <c r="CJ91">
        <v>1.0637000000000001</v>
      </c>
      <c r="CK91" s="277">
        <f t="shared" si="16"/>
        <v>3.3464667562685291E-2</v>
      </c>
      <c r="CN91" s="49"/>
      <c r="CO91" s="28"/>
      <c r="CP91" s="140"/>
      <c r="CR91" s="277"/>
      <c r="CU91" s="49"/>
      <c r="CV91" s="28"/>
      <c r="CW91" s="140"/>
      <c r="CY91" s="277"/>
      <c r="DB91" s="49"/>
      <c r="DC91" s="28"/>
      <c r="DD91" s="140"/>
      <c r="DF91" s="277"/>
      <c r="DI91" s="49"/>
      <c r="DJ91" s="28"/>
      <c r="DK91" s="140"/>
      <c r="DM91" s="277"/>
      <c r="DP91" s="49"/>
      <c r="DQ91" s="28"/>
      <c r="DR91" s="140"/>
      <c r="DT91" s="277"/>
    </row>
    <row r="92" spans="1:125">
      <c r="A92" s="121">
        <v>44761</v>
      </c>
      <c r="B92" s="74" t="s">
        <v>638</v>
      </c>
      <c r="C92" s="146">
        <f>[1]!i_dq_close(C$2,A92)</f>
        <v>6335.7093000000004</v>
      </c>
      <c r="D92" s="277">
        <v>1.2604</v>
      </c>
      <c r="E92" s="277">
        <f t="shared" si="4"/>
        <v>1.2395320984909919E-2</v>
      </c>
      <c r="H92" s="66">
        <v>44853</v>
      </c>
      <c r="I92" s="21" t="s">
        <v>1621</v>
      </c>
      <c r="J92" s="140">
        <f>[1]!i_dq_close(J$2,H92)</f>
        <v>5972.7226000000001</v>
      </c>
      <c r="K92" s="111">
        <v>0.99990000000000001</v>
      </c>
      <c r="L92" s="277">
        <f t="shared" si="5"/>
        <v>1.701208521095221E-2</v>
      </c>
      <c r="O92" s="66">
        <v>44957</v>
      </c>
      <c r="P92" s="21" t="s">
        <v>1626</v>
      </c>
      <c r="Q92" s="146">
        <f>[1]!i_dq_close(Q$2,O92)</f>
        <v>6805.2755999999999</v>
      </c>
      <c r="R92" s="111">
        <v>1.665</v>
      </c>
      <c r="S92" s="277">
        <f t="shared" si="6"/>
        <v>-1.163273082567029E-3</v>
      </c>
      <c r="V92" s="66">
        <v>44943</v>
      </c>
      <c r="W92" s="21" t="s">
        <v>1626</v>
      </c>
      <c r="X92" s="140">
        <f>[1]!i_dq_close(X$2,V92)</f>
        <v>6132.6391000000003</v>
      </c>
      <c r="Y92" s="111">
        <v>0.99339999999999995</v>
      </c>
      <c r="Z92" s="277">
        <f t="shared" si="7"/>
        <v>1.0696146725811539E-3</v>
      </c>
      <c r="AC92" s="66">
        <v>44851</v>
      </c>
      <c r="AD92" s="21" t="s">
        <v>1621</v>
      </c>
      <c r="AE92" s="140">
        <f>[1]!i_dq_close(AE$2,AC92)</f>
        <v>6015.5963000000002</v>
      </c>
      <c r="AF92" s="111">
        <v>0.92420000000000002</v>
      </c>
      <c r="AG92" s="277">
        <f t="shared" si="8"/>
        <v>-3.7031433103122957E-2</v>
      </c>
      <c r="AJ92" s="66">
        <v>44784</v>
      </c>
      <c r="AK92" s="21" t="s">
        <v>1623</v>
      </c>
      <c r="AL92" s="140">
        <f>[1]!i_dq_close(AL$2,AJ92)</f>
        <v>7294.4862999999996</v>
      </c>
      <c r="AM92" s="111">
        <v>1.0176000000000001</v>
      </c>
      <c r="AN92" s="277">
        <f t="shared" si="9"/>
        <v>5.1913479071135527E-2</v>
      </c>
      <c r="AQ92" s="66">
        <v>44784</v>
      </c>
      <c r="AR92" s="21" t="s">
        <v>1623</v>
      </c>
      <c r="AS92" s="140">
        <f>[1]!i_dq_close(AS$2,AQ92)</f>
        <v>6439.3585999999996</v>
      </c>
      <c r="AT92" s="111">
        <v>1.0285</v>
      </c>
      <c r="AU92" s="277">
        <f t="shared" si="10"/>
        <v>4.2153805638491582E-2</v>
      </c>
      <c r="AX92" s="66">
        <v>44771</v>
      </c>
      <c r="AY92" s="21" t="s">
        <v>638</v>
      </c>
      <c r="AZ92" s="140">
        <f>[1]!i_dq_close(AZ$2,AX92)</f>
        <v>6294.1144000000004</v>
      </c>
      <c r="BA92" s="111">
        <v>2.6869999999999998</v>
      </c>
      <c r="BB92" s="277">
        <f t="shared" si="11"/>
        <v>9.4702505517673341E-2</v>
      </c>
      <c r="BE92" s="49">
        <v>44754</v>
      </c>
      <c r="BF92" s="21" t="s">
        <v>638</v>
      </c>
      <c r="BG92" s="140">
        <f>[1]!i_dq_close(BG$2,BE92)</f>
        <v>6241.4793</v>
      </c>
      <c r="BH92">
        <v>1.8494999999999999</v>
      </c>
      <c r="BI92" s="277">
        <f t="shared" si="12"/>
        <v>9.0615470658846675E-2</v>
      </c>
      <c r="BL92" s="49">
        <v>44753</v>
      </c>
      <c r="BM92" s="21" t="s">
        <v>638</v>
      </c>
      <c r="BN92" s="140">
        <f>[1]!i_dq_close(BN$2,BL92)</f>
        <v>4354.6166999999996</v>
      </c>
      <c r="BO92">
        <v>1.1718999999999999</v>
      </c>
      <c r="BP92" s="277">
        <f t="shared" si="13"/>
        <v>5.4052138187090648E-2</v>
      </c>
      <c r="BS92" s="49">
        <v>44693</v>
      </c>
      <c r="BT92" s="28" t="s">
        <v>345</v>
      </c>
      <c r="BU92" s="140">
        <f>[1]!i_dq_close(BU$2,BS92)</f>
        <v>5743.1007</v>
      </c>
      <c r="BV92">
        <v>1.0569999999999999</v>
      </c>
      <c r="BW92" s="277">
        <f t="shared" si="14"/>
        <v>2.7791720335044956E-2</v>
      </c>
      <c r="BX92" s="38">
        <f>BX44-4000000</f>
        <v>4230452.67</v>
      </c>
      <c r="BZ92" s="59">
        <v>44391</v>
      </c>
      <c r="CA92" s="20" t="s">
        <v>347</v>
      </c>
      <c r="CB92" s="140">
        <f>[1]!i_dq_close(CB$2,BZ92)</f>
        <v>6898.7502000000004</v>
      </c>
      <c r="CC92" s="21">
        <v>1.9570000000000001</v>
      </c>
      <c r="CD92" s="277">
        <f t="shared" si="15"/>
        <v>3.5135822713848963E-2</v>
      </c>
      <c r="CE92" s="33">
        <v>1122964.6299999999</v>
      </c>
      <c r="CG92" s="49">
        <v>44967</v>
      </c>
      <c r="CH92" s="28" t="s">
        <v>1719</v>
      </c>
      <c r="CI92" s="140">
        <f>[1]!i_dq_close(CI$2,CG92)</f>
        <v>6334.2520000000004</v>
      </c>
      <c r="CJ92">
        <v>1.0662</v>
      </c>
      <c r="CK92" s="277">
        <f t="shared" si="16"/>
        <v>3.933271769815061E-2</v>
      </c>
      <c r="CL92" s="38">
        <f>CL44-4000000</f>
        <v>-4000000</v>
      </c>
      <c r="CN92" s="49"/>
      <c r="CO92" s="28"/>
      <c r="CP92" s="140"/>
      <c r="CR92" s="277"/>
      <c r="CS92" s="38">
        <f>CS44-4000000</f>
        <v>-4000000</v>
      </c>
      <c r="CU92" s="49"/>
      <c r="CV92" s="28"/>
      <c r="CW92" s="140"/>
      <c r="CY92" s="277"/>
      <c r="CZ92" s="38">
        <f>CZ44-4000000</f>
        <v>-4000000</v>
      </c>
      <c r="DB92" s="49"/>
      <c r="DC92" s="28"/>
      <c r="DD92" s="140"/>
      <c r="DF92" s="277"/>
      <c r="DG92" s="38">
        <f>DG44-4000000</f>
        <v>-4000000</v>
      </c>
      <c r="DI92" s="49"/>
      <c r="DJ92" s="28"/>
      <c r="DK92" s="140"/>
      <c r="DM92" s="277"/>
      <c r="DN92" s="38">
        <f>DN44-4000000</f>
        <v>-4000000</v>
      </c>
      <c r="DP92" s="49"/>
      <c r="DQ92" s="28"/>
      <c r="DR92" s="140"/>
      <c r="DT92" s="277"/>
      <c r="DU92" s="38"/>
    </row>
    <row r="93" spans="1:125">
      <c r="A93" s="121">
        <v>44762</v>
      </c>
      <c r="B93" s="74" t="s">
        <v>638</v>
      </c>
      <c r="C93" s="146">
        <f>[1]!i_dq_close(C$2,A93)</f>
        <v>6410.7088000000003</v>
      </c>
      <c r="D93" s="277">
        <v>1.2748999999999999</v>
      </c>
      <c r="E93" s="277">
        <f t="shared" si="4"/>
        <v>1.216680140444848E-2</v>
      </c>
      <c r="H93" s="66">
        <v>44854</v>
      </c>
      <c r="I93" s="21" t="s">
        <v>1621</v>
      </c>
      <c r="J93" s="140">
        <f>[1]!i_dq_close(J$2,H93)</f>
        <v>5948.8621000000003</v>
      </c>
      <c r="K93" s="111">
        <v>0.99509999999999998</v>
      </c>
      <c r="L93" s="277">
        <f t="shared" si="5"/>
        <v>1.6144790603763726E-2</v>
      </c>
      <c r="O93" s="66">
        <v>44958</v>
      </c>
      <c r="P93" s="21" t="s">
        <v>348</v>
      </c>
      <c r="Q93" s="146">
        <f>[1]!i_dq_close(Q$2,O93)</f>
        <v>6916.7204000000002</v>
      </c>
      <c r="R93" s="111">
        <v>1.6970000000000001</v>
      </c>
      <c r="S93" s="277">
        <f t="shared" si="6"/>
        <v>1.6795673794822719E-3</v>
      </c>
      <c r="V93" s="66">
        <v>44944</v>
      </c>
      <c r="W93" s="21" t="s">
        <v>1626</v>
      </c>
      <c r="X93" s="140">
        <f>[1]!i_dq_close(X$2,V93)</f>
        <v>6151.4557000000004</v>
      </c>
      <c r="Y93" s="111">
        <v>0.99339999999999995</v>
      </c>
      <c r="Z93" s="277">
        <f t="shared" si="7"/>
        <v>-1.9978475873920765E-3</v>
      </c>
      <c r="AC93" s="66">
        <v>44852</v>
      </c>
      <c r="AD93" s="21" t="s">
        <v>1621</v>
      </c>
      <c r="AE93" s="140">
        <f>[1]!i_dq_close(AE$2,AC93)</f>
        <v>6035.6737000000003</v>
      </c>
      <c r="AF93" s="111">
        <v>0.92779999999999996</v>
      </c>
      <c r="AG93" s="277">
        <f t="shared" si="8"/>
        <v>-3.6647115612072678E-2</v>
      </c>
      <c r="AJ93" s="66">
        <v>44785</v>
      </c>
      <c r="AK93" s="21" t="s">
        <v>1623</v>
      </c>
      <c r="AL93" s="140">
        <f>[1]!i_dq_close(AL$2,AJ93)</f>
        <v>7228.8344999999999</v>
      </c>
      <c r="AM93" s="111">
        <v>1.0166999999999999</v>
      </c>
      <c r="AN93" s="277">
        <f t="shared" si="9"/>
        <v>6.1055973664684071E-2</v>
      </c>
      <c r="AQ93" s="66">
        <v>44785</v>
      </c>
      <c r="AR93" s="21" t="s">
        <v>1623</v>
      </c>
      <c r="AS93" s="140">
        <f>[1]!i_dq_close(AS$2,AQ93)</f>
        <v>6420.8530000000001</v>
      </c>
      <c r="AT93" s="111">
        <v>1.0253000000000001</v>
      </c>
      <c r="AU93" s="277">
        <f t="shared" si="10"/>
        <v>4.1771048530394594E-2</v>
      </c>
      <c r="AX93" s="66">
        <v>44774</v>
      </c>
      <c r="AY93" s="21" t="s">
        <v>339</v>
      </c>
      <c r="AZ93" s="140">
        <f>[1]!i_dq_close(AZ$2,AX93)</f>
        <v>6347.2210999999998</v>
      </c>
      <c r="BA93" s="111">
        <v>2.7149999999999999</v>
      </c>
      <c r="BB93" s="277">
        <f t="shared" si="11"/>
        <v>9.7794326613948268E-2</v>
      </c>
      <c r="BE93" s="49">
        <v>44755</v>
      </c>
      <c r="BF93" s="21" t="s">
        <v>638</v>
      </c>
      <c r="BG93" s="140">
        <f>[1]!i_dq_close(BG$2,BE93)</f>
        <v>6268.4943000000003</v>
      </c>
      <c r="BH93">
        <v>1.8563000000000001</v>
      </c>
      <c r="BI93" s="277">
        <f t="shared" si="12"/>
        <v>9.0198067020615058E-2</v>
      </c>
      <c r="BL93" s="49">
        <v>44754</v>
      </c>
      <c r="BM93" s="21" t="s">
        <v>638</v>
      </c>
      <c r="BN93" s="140">
        <f>[1]!i_dq_close(BN$2,BL93)</f>
        <v>4313.6184000000003</v>
      </c>
      <c r="BO93">
        <v>1.1572</v>
      </c>
      <c r="BP93" s="277">
        <f t="shared" si="13"/>
        <v>4.9876568957992529E-2</v>
      </c>
      <c r="BS93" s="49">
        <v>44694</v>
      </c>
      <c r="BT93" s="28" t="s">
        <v>345</v>
      </c>
      <c r="BU93" s="140">
        <f>[1]!i_dq_close(BU$2,BS93)</f>
        <v>5796.8014000000003</v>
      </c>
      <c r="BV93">
        <v>1.0660000000000001</v>
      </c>
      <c r="BW93" s="277">
        <f t="shared" si="14"/>
        <v>2.7324467933953045E-2</v>
      </c>
      <c r="BZ93" s="59">
        <v>44392</v>
      </c>
      <c r="CA93" s="20" t="s">
        <v>347</v>
      </c>
      <c r="CB93" s="140">
        <f>[1]!i_dq_close(CB$2,BZ93)</f>
        <v>6932.4059999999999</v>
      </c>
      <c r="CC93" s="21">
        <v>1.97</v>
      </c>
      <c r="CD93" s="277">
        <f t="shared" si="15"/>
        <v>3.7245867093268714E-2</v>
      </c>
      <c r="CE93" s="33">
        <v>1122964.6299999999</v>
      </c>
      <c r="CG93" s="49"/>
      <c r="CH93" s="28"/>
      <c r="CI93" s="140"/>
      <c r="CK93" s="277"/>
      <c r="CN93" s="49"/>
      <c r="CO93" s="28"/>
      <c r="CP93" s="140"/>
      <c r="CR93" s="277"/>
      <c r="CU93" s="49"/>
      <c r="CV93" s="28"/>
      <c r="CW93" s="140"/>
      <c r="CY93" s="277"/>
      <c r="DB93" s="49"/>
      <c r="DC93" s="28"/>
      <c r="DD93" s="140"/>
      <c r="DF93" s="277"/>
      <c r="DI93" s="49"/>
      <c r="DJ93" s="28"/>
      <c r="DK93" s="140"/>
      <c r="DM93" s="277"/>
      <c r="DP93" s="49"/>
      <c r="DQ93" s="28"/>
      <c r="DR93" s="140"/>
      <c r="DT93" s="277"/>
    </row>
    <row r="94" spans="1:125">
      <c r="A94" s="121">
        <v>44763</v>
      </c>
      <c r="B94" s="74" t="s">
        <v>638</v>
      </c>
      <c r="C94" s="146">
        <f>[1]!i_dq_close(C$2,A94)</f>
        <v>6347.5983999999999</v>
      </c>
      <c r="D94" s="277">
        <v>1.266</v>
      </c>
      <c r="E94" s="277">
        <f t="shared" si="4"/>
        <v>1.5308113239549836E-2</v>
      </c>
      <c r="H94" s="66">
        <v>44855</v>
      </c>
      <c r="I94" s="21" t="s">
        <v>1621</v>
      </c>
      <c r="J94" s="140">
        <f>[1]!i_dq_close(J$2,H94)</f>
        <v>5956.8810999999996</v>
      </c>
      <c r="K94" s="111">
        <v>0.99819999999999998</v>
      </c>
      <c r="L94" s="277">
        <f t="shared" si="5"/>
        <v>1.7911731987241497E-2</v>
      </c>
      <c r="O94" s="66">
        <v>44959</v>
      </c>
      <c r="P94" s="21" t="s">
        <v>1632</v>
      </c>
      <c r="Q94" s="146">
        <f>[1]!i_dq_close(Q$2,O94)</f>
        <v>6933.2257</v>
      </c>
      <c r="R94" s="111">
        <v>1.6970000000000001</v>
      </c>
      <c r="S94" s="277">
        <f t="shared" si="6"/>
        <v>-7.647523476024265E-4</v>
      </c>
      <c r="V94" s="66">
        <v>44945</v>
      </c>
      <c r="W94" s="21" t="s">
        <v>1626</v>
      </c>
      <c r="X94" s="140">
        <f>[1]!i_dq_close(X$2,V94)</f>
        <v>6204.3261000000002</v>
      </c>
      <c r="Y94" s="111">
        <v>0.99339999999999995</v>
      </c>
      <c r="Z94" s="277">
        <f t="shared" si="7"/>
        <v>-1.0616724359481466E-2</v>
      </c>
      <c r="AC94" s="66">
        <v>44853</v>
      </c>
      <c r="AD94" s="21" t="s">
        <v>1621</v>
      </c>
      <c r="AE94" s="140">
        <f>[1]!i_dq_close(AE$2,AC94)</f>
        <v>5972.7226000000001</v>
      </c>
      <c r="AF94" s="111">
        <v>0.91930000000000001</v>
      </c>
      <c r="AG94" s="277">
        <f t="shared" si="8"/>
        <v>-3.510525095217587E-2</v>
      </c>
      <c r="AJ94" s="66">
        <v>44788</v>
      </c>
      <c r="AK94" s="21" t="s">
        <v>1623</v>
      </c>
      <c r="AL94" s="140">
        <f>[1]!i_dq_close(AL$2,AJ94)</f>
        <v>7283.5</v>
      </c>
      <c r="AM94" s="111">
        <v>1.0167999999999999</v>
      </c>
      <c r="AN94" s="277">
        <f t="shared" si="9"/>
        <v>5.2687767459666635E-2</v>
      </c>
      <c r="AQ94" s="66">
        <v>44788</v>
      </c>
      <c r="AR94" s="21" t="s">
        <v>1623</v>
      </c>
      <c r="AS94" s="140">
        <f>[1]!i_dq_close(AS$2,AQ94)</f>
        <v>6442.8092999999999</v>
      </c>
      <c r="AT94" s="111">
        <v>1.0327999999999999</v>
      </c>
      <c r="AU94" s="277">
        <f t="shared" si="10"/>
        <v>4.6191443780421615E-2</v>
      </c>
      <c r="AX94" s="66">
        <v>44775</v>
      </c>
      <c r="AY94" s="21" t="s">
        <v>1623</v>
      </c>
      <c r="AZ94" s="140">
        <f>[1]!i_dq_close(AZ$2,AX94)</f>
        <v>6169.9961000000003</v>
      </c>
      <c r="BA94" s="111">
        <v>2.6309999999999998</v>
      </c>
      <c r="BB94" s="277">
        <f t="shared" si="11"/>
        <v>9.1538499994608502E-2</v>
      </c>
      <c r="BE94" s="49">
        <v>44756</v>
      </c>
      <c r="BF94" s="21" t="s">
        <v>638</v>
      </c>
      <c r="BG94" s="140">
        <f>[1]!i_dq_close(BG$2,BE94)</f>
        <v>6302.4318999999996</v>
      </c>
      <c r="BH94">
        <v>1.8711</v>
      </c>
      <c r="BI94" s="277">
        <f t="shared" si="12"/>
        <v>9.387731668077226E-2</v>
      </c>
      <c r="BL94" s="49">
        <v>44755</v>
      </c>
      <c r="BM94" s="21" t="s">
        <v>638</v>
      </c>
      <c r="BN94" s="140">
        <f>[1]!i_dq_close(BN$2,BL94)</f>
        <v>4321.4616999999998</v>
      </c>
      <c r="BO94">
        <v>1.1634</v>
      </c>
      <c r="BP94" s="277">
        <f t="shared" si="13"/>
        <v>5.4063161868786125E-2</v>
      </c>
      <c r="BS94" s="49">
        <v>44697</v>
      </c>
      <c r="BT94" s="28" t="s">
        <v>345</v>
      </c>
      <c r="BU94" s="140">
        <f>[1]!i_dq_close(BU$2,BS94)</f>
        <v>5791.0808999999999</v>
      </c>
      <c r="BV94">
        <v>1.0669999999999999</v>
      </c>
      <c r="BW94" s="277">
        <f t="shared" si="14"/>
        <v>2.8986366166758315E-2</v>
      </c>
      <c r="BZ94" s="59">
        <v>44393</v>
      </c>
      <c r="CA94" s="20" t="s">
        <v>347</v>
      </c>
      <c r="CB94" s="140">
        <f>[1]!i_dq_close(CB$2,BZ94)</f>
        <v>6925.1232</v>
      </c>
      <c r="CC94" s="21">
        <v>1.98</v>
      </c>
      <c r="CD94" s="277">
        <f t="shared" si="15"/>
        <v>4.3983590079594181E-2</v>
      </c>
      <c r="CE94" s="33">
        <v>1122964.6299999999</v>
      </c>
      <c r="CG94" s="49"/>
      <c r="CH94" s="28"/>
      <c r="CI94" s="140"/>
      <c r="CK94" s="277"/>
      <c r="CN94" s="49"/>
      <c r="CO94" s="28"/>
      <c r="CP94" s="140"/>
      <c r="CR94" s="277"/>
      <c r="CU94" s="49"/>
      <c r="CV94" s="28"/>
      <c r="CW94" s="140"/>
      <c r="CY94" s="277"/>
      <c r="DB94" s="49"/>
      <c r="DC94" s="28"/>
      <c r="DD94" s="140"/>
      <c r="DF94" s="277"/>
      <c r="DI94" s="49"/>
      <c r="DJ94" s="28"/>
      <c r="DK94" s="140"/>
      <c r="DM94" s="277"/>
      <c r="DP94" s="49"/>
      <c r="DQ94" s="28"/>
      <c r="DR94" s="140"/>
      <c r="DT94" s="277"/>
    </row>
    <row r="95" spans="1:125">
      <c r="A95" s="121">
        <v>44764</v>
      </c>
      <c r="B95" s="74" t="s">
        <v>638</v>
      </c>
      <c r="C95" s="146">
        <f>[1]!i_dq_close(C$2,A95)</f>
        <v>6289.5325000000003</v>
      </c>
      <c r="D95" s="277">
        <v>1.2662</v>
      </c>
      <c r="E95" s="277">
        <f t="shared" si="4"/>
        <v>2.5691512090583402E-2</v>
      </c>
      <c r="H95" s="66">
        <v>44858</v>
      </c>
      <c r="I95" s="21" t="s">
        <v>1621</v>
      </c>
      <c r="J95" s="140">
        <f>[1]!i_dq_close(J$2,H95)</f>
        <v>5896.9031000000004</v>
      </c>
      <c r="K95" s="111">
        <v>0.98450000000000004</v>
      </c>
      <c r="L95" s="277">
        <f t="shared" si="5"/>
        <v>1.4109838355521154E-2</v>
      </c>
      <c r="O95" s="66">
        <v>44960</v>
      </c>
      <c r="P95" s="21" t="s">
        <v>1632</v>
      </c>
      <c r="Q95" s="146">
        <f>[1]!i_dq_close(Q$2,O95)</f>
        <v>6925.076</v>
      </c>
      <c r="R95" s="111">
        <v>1.6879999999999999</v>
      </c>
      <c r="S95" s="277">
        <f t="shared" si="6"/>
        <v>-4.9991929531183477E-3</v>
      </c>
      <c r="V95" s="66">
        <v>44946</v>
      </c>
      <c r="W95" s="21" t="s">
        <v>1626</v>
      </c>
      <c r="X95" s="140">
        <f>[1]!i_dq_close(X$2,V95)</f>
        <v>6251.4336999999996</v>
      </c>
      <c r="Y95" s="111">
        <v>1.0105</v>
      </c>
      <c r="Z95" s="277">
        <f t="shared" si="7"/>
        <v>-1.0686721846171476E-3</v>
      </c>
      <c r="AC95" s="66">
        <v>44854</v>
      </c>
      <c r="AD95" s="21" t="s">
        <v>1621</v>
      </c>
      <c r="AE95" s="140">
        <f>[1]!i_dq_close(AE$2,AC95)</f>
        <v>5948.8621000000003</v>
      </c>
      <c r="AF95" s="111">
        <v>0.91669999999999996</v>
      </c>
      <c r="AG95" s="277">
        <f t="shared" si="8"/>
        <v>-3.3908127984700553E-2</v>
      </c>
      <c r="AJ95" s="66">
        <v>44789</v>
      </c>
      <c r="AK95" s="21" t="s">
        <v>1623</v>
      </c>
      <c r="AL95" s="140">
        <f>[1]!i_dq_close(AL$2,AJ95)</f>
        <v>7324.6198000000004</v>
      </c>
      <c r="AM95" s="111">
        <v>1.0254000000000001</v>
      </c>
      <c r="AN95" s="277">
        <f t="shared" si="9"/>
        <v>5.6312594410981909E-2</v>
      </c>
      <c r="AQ95" s="66">
        <v>44789</v>
      </c>
      <c r="AR95" s="21" t="s">
        <v>1623</v>
      </c>
      <c r="AS95" s="140">
        <f>[1]!i_dq_close(AS$2,AQ95)</f>
        <v>6465.1866</v>
      </c>
      <c r="AT95" s="111">
        <v>1.0381</v>
      </c>
      <c r="AU95" s="277">
        <f t="shared" si="10"/>
        <v>4.818636057993464E-2</v>
      </c>
      <c r="AX95" s="66">
        <v>44776</v>
      </c>
      <c r="AY95" s="21" t="s">
        <v>1623</v>
      </c>
      <c r="AZ95" s="140">
        <f>[1]!i_dq_close(AZ$2,AX95)</f>
        <v>6124.3145999999997</v>
      </c>
      <c r="BA95" s="111">
        <v>2.605</v>
      </c>
      <c r="BB95" s="277">
        <f t="shared" si="11"/>
        <v>8.8055014363910056E-2</v>
      </c>
      <c r="BE95" s="49">
        <v>44757</v>
      </c>
      <c r="BF95" s="21" t="s">
        <v>638</v>
      </c>
      <c r="BG95" s="140">
        <f>[1]!i_dq_close(BG$2,BE95)</f>
        <v>6196.7999</v>
      </c>
      <c r="BH95">
        <v>1.8493999999999999</v>
      </c>
      <c r="BI95" s="277">
        <f t="shared" si="12"/>
        <v>9.8793605323761691E-2</v>
      </c>
      <c r="BL95" s="49">
        <v>44756</v>
      </c>
      <c r="BM95" s="21" t="s">
        <v>638</v>
      </c>
      <c r="BN95" s="140">
        <f>[1]!i_dq_close(BN$2,BL95)</f>
        <v>4322.0742</v>
      </c>
      <c r="BO95">
        <v>1.1705000000000001</v>
      </c>
      <c r="BP95" s="277">
        <f t="shared" si="13"/>
        <v>6.1005930621461868E-2</v>
      </c>
      <c r="BS95" s="49">
        <v>44698</v>
      </c>
      <c r="BT95" s="28" t="s">
        <v>345</v>
      </c>
      <c r="BU95" s="140">
        <f>[1]!i_dq_close(BU$2,BS95)</f>
        <v>5816.3379000000004</v>
      </c>
      <c r="BV95">
        <v>1.0740000000000001</v>
      </c>
      <c r="BW95" s="277">
        <f t="shared" si="14"/>
        <v>3.1044001657318576E-2</v>
      </c>
      <c r="BZ95" s="59">
        <v>44396</v>
      </c>
      <c r="CA95" s="20" t="s">
        <v>347</v>
      </c>
      <c r="CB95" s="140">
        <f>[1]!i_dq_close(CB$2,BZ95)</f>
        <v>6889.3374999999996</v>
      </c>
      <c r="CC95" s="21">
        <v>1.982</v>
      </c>
      <c r="CD95" s="277">
        <f t="shared" si="15"/>
        <v>5.0624179421784987E-2</v>
      </c>
      <c r="CE95" s="33">
        <v>1122964.6299999999</v>
      </c>
      <c r="CG95" s="49"/>
      <c r="CH95" s="28"/>
      <c r="CI95" s="140"/>
      <c r="CK95" s="277"/>
      <c r="CN95" s="49"/>
      <c r="CO95" s="28"/>
      <c r="CP95" s="140"/>
      <c r="CR95" s="277"/>
      <c r="CU95" s="49"/>
      <c r="CV95" s="28"/>
      <c r="CW95" s="140"/>
      <c r="CY95" s="277"/>
      <c r="DB95" s="49"/>
      <c r="DC95" s="28"/>
      <c r="DD95" s="140"/>
      <c r="DF95" s="277"/>
      <c r="DI95" s="49"/>
      <c r="DJ95" s="28"/>
      <c r="DK95" s="140"/>
      <c r="DM95" s="277"/>
      <c r="DP95" s="49"/>
      <c r="DQ95" s="28"/>
      <c r="DR95" s="140"/>
      <c r="DT95" s="277"/>
    </row>
    <row r="96" spans="1:125">
      <c r="A96" s="121">
        <v>44767</v>
      </c>
      <c r="B96" s="74" t="s">
        <v>638</v>
      </c>
      <c r="C96" s="146">
        <f>[1]!i_dq_close(C$2,A96)</f>
        <v>6231.2354999999998</v>
      </c>
      <c r="D96" s="277">
        <v>1.2488999999999999</v>
      </c>
      <c r="E96" s="277">
        <f t="shared" si="4"/>
        <v>2.0483546874427327E-2</v>
      </c>
      <c r="H96" s="66">
        <v>44859</v>
      </c>
      <c r="I96" s="21" t="s">
        <v>1621</v>
      </c>
      <c r="J96" s="140">
        <f>[1]!i_dq_close(J$2,H96)</f>
        <v>5869.7809999999999</v>
      </c>
      <c r="K96" s="111">
        <v>0.98419999999999996</v>
      </c>
      <c r="L96" s="277">
        <f t="shared" si="5"/>
        <v>1.8240724232271854E-2</v>
      </c>
      <c r="O96" s="66">
        <v>44963</v>
      </c>
      <c r="P96" s="21" t="s">
        <v>1632</v>
      </c>
      <c r="Q96" s="146">
        <f>[1]!i_dq_close(Q$2,O96)</f>
        <v>6891.4129999999996</v>
      </c>
      <c r="R96" s="111">
        <v>1.69</v>
      </c>
      <c r="S96" s="277">
        <f t="shared" si="6"/>
        <v>1.1952522302656199E-3</v>
      </c>
      <c r="V96" s="66">
        <v>44956</v>
      </c>
      <c r="W96" s="21" t="s">
        <v>1626</v>
      </c>
      <c r="X96" s="146">
        <f>[1]!i_dq_close(X$2,V96)</f>
        <v>6283.3271999999997</v>
      </c>
      <c r="Y96" s="111">
        <v>1.0105</v>
      </c>
      <c r="Z96" s="277">
        <f t="shared" si="7"/>
        <v>-6.2679168722048484E-3</v>
      </c>
      <c r="AC96" s="66">
        <v>44855</v>
      </c>
      <c r="AD96" s="21" t="s">
        <v>1621</v>
      </c>
      <c r="AE96" s="140">
        <f>[1]!i_dq_close(AE$2,AC96)</f>
        <v>5956.8810999999996</v>
      </c>
      <c r="AF96" s="111">
        <v>0.91800000000000004</v>
      </c>
      <c r="AG96" s="277">
        <f t="shared" si="8"/>
        <v>-3.3890474917474989E-2</v>
      </c>
      <c r="AJ96" s="66">
        <v>44790</v>
      </c>
      <c r="AK96" s="21" t="s">
        <v>1623</v>
      </c>
      <c r="AL96" s="140">
        <f>[1]!i_dq_close(AL$2,AJ96)</f>
        <v>7328.6734999999999</v>
      </c>
      <c r="AM96" s="111">
        <v>1.0269999999999999</v>
      </c>
      <c r="AN96" s="277">
        <f t="shared" si="9"/>
        <v>5.7545188534666281E-2</v>
      </c>
      <c r="AQ96" s="66">
        <v>44790</v>
      </c>
      <c r="AR96" s="21" t="s">
        <v>1623</v>
      </c>
      <c r="AS96" s="140">
        <f>[1]!i_dq_close(AS$2,AQ96)</f>
        <v>6493.5047000000004</v>
      </c>
      <c r="AT96" s="111">
        <v>1.0366</v>
      </c>
      <c r="AU96" s="277">
        <f t="shared" si="10"/>
        <v>4.1921067362446607E-2</v>
      </c>
      <c r="AX96" s="66">
        <v>44777</v>
      </c>
      <c r="AY96" s="21" t="s">
        <v>1623</v>
      </c>
      <c r="AZ96" s="140">
        <f>[1]!i_dq_close(AZ$2,AX96)</f>
        <v>6158.7345999999998</v>
      </c>
      <c r="BA96" s="111">
        <v>2.6349999999999998</v>
      </c>
      <c r="BB96" s="277">
        <f t="shared" si="11"/>
        <v>9.5158906816491529E-2</v>
      </c>
      <c r="BE96" s="49">
        <v>44760</v>
      </c>
      <c r="BF96" s="21" t="s">
        <v>638</v>
      </c>
      <c r="BG96" s="140">
        <f>[1]!i_dq_close(BG$2,BE96)</f>
        <v>6312.3557000000001</v>
      </c>
      <c r="BH96">
        <v>1.8716999999999999</v>
      </c>
      <c r="BI96" s="277">
        <f t="shared" si="12"/>
        <v>9.244900295084979E-2</v>
      </c>
      <c r="BL96" s="49">
        <v>44757</v>
      </c>
      <c r="BM96" s="21" t="s">
        <v>638</v>
      </c>
      <c r="BN96" s="140">
        <f>[1]!i_dq_close(BN$2,BL96)</f>
        <v>4248.5272999999997</v>
      </c>
      <c r="BO96">
        <v>1.1558999999999999</v>
      </c>
      <c r="BP96" s="277">
        <f t="shared" si="13"/>
        <v>6.528571972160635E-2</v>
      </c>
      <c r="BS96" s="49">
        <v>44699</v>
      </c>
      <c r="BT96" s="28" t="s">
        <v>345</v>
      </c>
      <c r="BU96" s="140">
        <f>[1]!i_dq_close(BU$2,BS96)</f>
        <v>5797.4895999999999</v>
      </c>
      <c r="BV96">
        <v>1.077</v>
      </c>
      <c r="BW96" s="277">
        <f t="shared" si="14"/>
        <v>3.6277048367253206E-2</v>
      </c>
      <c r="BZ96" s="59">
        <v>44397</v>
      </c>
      <c r="CA96" s="20" t="s">
        <v>347</v>
      </c>
      <c r="CB96" s="140">
        <f>[1]!i_dq_close(CB$2,BZ96)</f>
        <v>6901.1318000000001</v>
      </c>
      <c r="CC96" s="21">
        <v>1.974</v>
      </c>
      <c r="CD96" s="277">
        <f t="shared" si="15"/>
        <v>4.4313814607419122E-2</v>
      </c>
      <c r="CE96" s="33">
        <v>1122964.6299999999</v>
      </c>
      <c r="CG96" s="49"/>
      <c r="CH96" s="28"/>
      <c r="CI96" s="140"/>
      <c r="CK96" s="277"/>
      <c r="CN96" s="49"/>
      <c r="CO96" s="28"/>
      <c r="CP96" s="140"/>
      <c r="CR96" s="277"/>
      <c r="CU96" s="49"/>
      <c r="CV96" s="28"/>
      <c r="CW96" s="140"/>
      <c r="CY96" s="277"/>
      <c r="DB96" s="49"/>
      <c r="DC96" s="28"/>
      <c r="DD96" s="140"/>
      <c r="DF96" s="277"/>
      <c r="DI96" s="49"/>
      <c r="DJ96" s="28"/>
      <c r="DK96" s="140"/>
      <c r="DM96" s="277"/>
      <c r="DP96" s="49"/>
      <c r="DQ96" s="28"/>
      <c r="DR96" s="140"/>
      <c r="DT96" s="277"/>
    </row>
    <row r="97" spans="1:125">
      <c r="A97" s="121">
        <v>44768</v>
      </c>
      <c r="B97" s="74" t="s">
        <v>638</v>
      </c>
      <c r="C97" s="146">
        <f>[1]!i_dq_close(C$2,A97)</f>
        <v>6307.9560000000001</v>
      </c>
      <c r="D97" s="277">
        <v>1.2566999999999999</v>
      </c>
      <c r="E97" s="277">
        <f t="shared" si="4"/>
        <v>1.3967756801540387E-2</v>
      </c>
      <c r="H97" s="66">
        <v>44860</v>
      </c>
      <c r="I97" s="21" t="s">
        <v>1621</v>
      </c>
      <c r="J97" s="140">
        <f>[1]!i_dq_close(J$2,H97)</f>
        <v>5971.6009000000004</v>
      </c>
      <c r="K97" s="111">
        <v>1.0004</v>
      </c>
      <c r="L97" s="277">
        <f t="shared" si="5"/>
        <v>1.7691419818746779E-2</v>
      </c>
      <c r="O97" s="66">
        <v>44964</v>
      </c>
      <c r="P97" s="21" t="s">
        <v>1688</v>
      </c>
      <c r="Q97" s="146">
        <f>[1]!i_dq_close(Q$2,O97)</f>
        <v>6924.3212999999996</v>
      </c>
      <c r="R97" s="111">
        <v>1.6950000000000001</v>
      </c>
      <c r="S97" s="277">
        <f t="shared" si="6"/>
        <v>-6.5526270091931238E-4</v>
      </c>
      <c r="V97" s="66">
        <v>44957</v>
      </c>
      <c r="W97" s="21" t="s">
        <v>1626</v>
      </c>
      <c r="X97" s="146">
        <f>[1]!i_dq_close(X$2,V97)</f>
        <v>6289.15</v>
      </c>
      <c r="Y97" s="111">
        <v>1.012</v>
      </c>
      <c r="Z97" s="277">
        <f t="shared" si="7"/>
        <v>-5.7059608264353745E-3</v>
      </c>
      <c r="AC97" s="66">
        <v>44858</v>
      </c>
      <c r="AD97" s="21" t="s">
        <v>1621</v>
      </c>
      <c r="AE97" s="140">
        <f>[1]!i_dq_close(AE$2,AC97)</f>
        <v>5896.9031000000004</v>
      </c>
      <c r="AF97" s="111">
        <v>0.90629999999999999</v>
      </c>
      <c r="AG97" s="277">
        <f t="shared" si="8"/>
        <v>-3.5970350673962259E-2</v>
      </c>
      <c r="AJ97" s="66">
        <v>44791</v>
      </c>
      <c r="AK97" s="21" t="s">
        <v>1623</v>
      </c>
      <c r="AL97" s="140">
        <f>[1]!i_dq_close(AL$2,AJ97)</f>
        <v>7351.4372999999996</v>
      </c>
      <c r="AM97" s="111">
        <v>1.0279</v>
      </c>
      <c r="AN97" s="277">
        <f t="shared" si="9"/>
        <v>5.5059288798572137E-2</v>
      </c>
      <c r="AQ97" s="66">
        <v>44791</v>
      </c>
      <c r="AR97" s="21" t="s">
        <v>1623</v>
      </c>
      <c r="AS97" s="140">
        <f>[1]!i_dq_close(AS$2,AQ97)</f>
        <v>6468.8055999999997</v>
      </c>
      <c r="AT97" s="111">
        <v>1.0342</v>
      </c>
      <c r="AU97" s="277">
        <f t="shared" si="10"/>
        <v>4.341404656288872E-2</v>
      </c>
      <c r="AX97" s="66">
        <v>44778</v>
      </c>
      <c r="AY97" s="21" t="s">
        <v>1623</v>
      </c>
      <c r="AZ97" s="140">
        <f>[1]!i_dq_close(AZ$2,AX97)</f>
        <v>6270.5113000000001</v>
      </c>
      <c r="BA97" s="111">
        <v>2.661</v>
      </c>
      <c r="BB97" s="277">
        <f t="shared" si="11"/>
        <v>8.7495528203493489E-2</v>
      </c>
      <c r="BE97" s="49">
        <v>44761</v>
      </c>
      <c r="BF97" s="21" t="s">
        <v>638</v>
      </c>
      <c r="BG97" s="140">
        <f>[1]!i_dq_close(BG$2,BE97)</f>
        <v>6335.7093000000004</v>
      </c>
      <c r="BH97">
        <v>1.8841000000000001</v>
      </c>
      <c r="BI97" s="277">
        <f t="shared" si="12"/>
        <v>9.646921239793782E-2</v>
      </c>
      <c r="BL97" s="49">
        <v>44760</v>
      </c>
      <c r="BM97" s="21" t="s">
        <v>638</v>
      </c>
      <c r="BN97" s="140">
        <f>[1]!i_dq_close(BN$2,BL97)</f>
        <v>4292.5857999999998</v>
      </c>
      <c r="BO97">
        <v>1.1714</v>
      </c>
      <c r="BP97" s="277">
        <f t="shared" si="13"/>
        <v>6.9475723133460399E-2</v>
      </c>
      <c r="BS97" s="49">
        <v>44700</v>
      </c>
      <c r="BT97" s="28" t="s">
        <v>345</v>
      </c>
      <c r="BU97" s="140">
        <f>[1]!i_dq_close(BU$2,BS97)</f>
        <v>5838.4074000000001</v>
      </c>
      <c r="BV97">
        <v>1.087</v>
      </c>
      <c r="BW97" s="277">
        <f t="shared" si="14"/>
        <v>3.8507323109419289E-2</v>
      </c>
      <c r="BZ97" s="59">
        <v>44398</v>
      </c>
      <c r="CA97" s="20" t="s">
        <v>347</v>
      </c>
      <c r="CB97" s="140">
        <f>[1]!i_dq_close(CB$2,BZ97)</f>
        <v>6984.5418</v>
      </c>
      <c r="CC97" s="21">
        <v>2.0030000000000001</v>
      </c>
      <c r="CD97" s="277">
        <f t="shared" si="15"/>
        <v>4.7736215550642447E-2</v>
      </c>
      <c r="CE97" s="33">
        <v>1122964.6299999999</v>
      </c>
      <c r="CG97" s="49"/>
      <c r="CH97" s="28"/>
      <c r="CI97" s="140"/>
      <c r="CK97" s="277"/>
      <c r="CN97" s="49"/>
      <c r="CO97" s="28"/>
      <c r="CP97" s="140"/>
      <c r="CR97" s="277"/>
      <c r="CU97" s="49"/>
      <c r="CV97" s="28"/>
      <c r="CW97" s="140"/>
      <c r="CY97" s="277"/>
      <c r="DB97" s="49"/>
      <c r="DC97" s="28"/>
      <c r="DD97" s="140"/>
      <c r="DF97" s="277"/>
      <c r="DI97" s="49"/>
      <c r="DJ97" s="28"/>
      <c r="DK97" s="140"/>
      <c r="DM97" s="277"/>
      <c r="DP97" s="49"/>
      <c r="DQ97" s="28"/>
      <c r="DR97" s="140"/>
      <c r="DT97" s="277"/>
    </row>
    <row r="98" spans="1:125">
      <c r="A98" s="121">
        <v>44769</v>
      </c>
      <c r="B98" s="74" t="s">
        <v>638</v>
      </c>
      <c r="C98" s="146">
        <f>[1]!i_dq_close(C$2,A98)</f>
        <v>6332.2326999999996</v>
      </c>
      <c r="D98" s="277">
        <v>1.2702</v>
      </c>
      <c r="E98" s="277">
        <f t="shared" si="4"/>
        <v>2.176022141643208E-2</v>
      </c>
      <c r="H98" s="66">
        <v>44861</v>
      </c>
      <c r="I98" s="21" t="s">
        <v>1621</v>
      </c>
      <c r="J98" s="140">
        <f>[1]!i_dq_close(J$2,H98)</f>
        <v>5963.0037000000002</v>
      </c>
      <c r="K98" s="111">
        <v>0.99619999999999997</v>
      </c>
      <c r="L98" s="277">
        <f t="shared" si="5"/>
        <v>1.4927294279353132E-2</v>
      </c>
      <c r="O98" s="66">
        <v>44965</v>
      </c>
      <c r="P98" s="21" t="s">
        <v>1694</v>
      </c>
      <c r="Q98" s="146">
        <f>[1]!i_dq_close(Q$2,O98)</f>
        <v>6877.7246999999998</v>
      </c>
      <c r="R98" s="111">
        <v>1.6879999999999999</v>
      </c>
      <c r="S98" s="277">
        <f t="shared" si="6"/>
        <v>2.0132040765088455E-3</v>
      </c>
      <c r="V98" s="66">
        <v>44958</v>
      </c>
      <c r="W98" s="21" t="s">
        <v>348</v>
      </c>
      <c r="X98" s="146">
        <f>[1]!i_dq_close(X$2,V98)</f>
        <v>6365.9050999999999</v>
      </c>
      <c r="Y98" s="111">
        <v>1.012</v>
      </c>
      <c r="Z98" s="277">
        <f t="shared" si="7"/>
        <v>-1.8218496168127318E-2</v>
      </c>
      <c r="AC98" s="66">
        <v>44859</v>
      </c>
      <c r="AD98" s="21" t="s">
        <v>1621</v>
      </c>
      <c r="AE98" s="140">
        <f>[1]!i_dq_close(AE$2,AC98)</f>
        <v>5869.7809999999999</v>
      </c>
      <c r="AF98" s="111">
        <v>0.90249999999999997</v>
      </c>
      <c r="AG98" s="277">
        <f t="shared" si="8"/>
        <v>-3.544186404816041E-2</v>
      </c>
      <c r="AJ98" s="66">
        <v>44792</v>
      </c>
      <c r="AK98" s="21" t="s">
        <v>1623</v>
      </c>
      <c r="AL98" s="140">
        <f>[1]!i_dq_close(AL$2,AJ98)</f>
        <v>7234.4052000000001</v>
      </c>
      <c r="AM98" s="111">
        <v>1.0184</v>
      </c>
      <c r="AN98" s="277">
        <f t="shared" si="9"/>
        <v>6.2169476295658166E-2</v>
      </c>
      <c r="AQ98" s="66">
        <v>44792</v>
      </c>
      <c r="AR98" s="21" t="s">
        <v>1623</v>
      </c>
      <c r="AS98" s="140">
        <f>[1]!i_dq_close(AS$2,AQ98)</f>
        <v>6391.7159000000001</v>
      </c>
      <c r="AT98" s="111">
        <v>1.0222</v>
      </c>
      <c r="AU98" s="277">
        <f t="shared" si="10"/>
        <v>4.3244444414925587E-2</v>
      </c>
      <c r="AX98" s="66">
        <v>44781</v>
      </c>
      <c r="AY98" s="21" t="s">
        <v>1623</v>
      </c>
      <c r="AZ98" s="140">
        <f>[1]!i_dq_close(AZ$2,AX98)</f>
        <v>6323.0745999999999</v>
      </c>
      <c r="BA98" s="111">
        <v>2.7040000000000002</v>
      </c>
      <c r="BB98" s="277">
        <f t="shared" si="11"/>
        <v>9.7133381929671803E-2</v>
      </c>
      <c r="BE98" s="49">
        <v>44762</v>
      </c>
      <c r="BF98" s="21" t="s">
        <v>638</v>
      </c>
      <c r="BG98" s="140">
        <f>[1]!i_dq_close(BG$2,BE98)</f>
        <v>6410.7088000000003</v>
      </c>
      <c r="BH98">
        <v>1.9028</v>
      </c>
      <c r="BI98" s="277">
        <f t="shared" si="12"/>
        <v>9.5190649157351981E-2</v>
      </c>
      <c r="BL98" s="49">
        <v>44761</v>
      </c>
      <c r="BM98" s="21" t="s">
        <v>638</v>
      </c>
      <c r="BN98" s="140">
        <f>[1]!i_dq_close(BN$2,BL98)</f>
        <v>4269.3401000000003</v>
      </c>
      <c r="BO98">
        <v>1.1737</v>
      </c>
      <c r="BP98" s="277">
        <f t="shared" si="13"/>
        <v>7.7742989102321358E-2</v>
      </c>
      <c r="BS98" s="49">
        <v>44701</v>
      </c>
      <c r="BT98" s="28" t="s">
        <v>345</v>
      </c>
      <c r="BU98" s="140">
        <f>[1]!i_dq_close(BU$2,BS98)</f>
        <v>5929.4881999999998</v>
      </c>
      <c r="BV98">
        <v>1.103</v>
      </c>
      <c r="BW98" s="277">
        <f t="shared" si="14"/>
        <v>3.8319977261938698E-2</v>
      </c>
      <c r="BZ98" s="59">
        <v>44399</v>
      </c>
      <c r="CA98" s="20" t="s">
        <v>347</v>
      </c>
      <c r="CB98" s="140">
        <f>[1]!i_dq_close(CB$2,BZ98)</f>
        <v>7026.5482000000002</v>
      </c>
      <c r="CC98" s="21">
        <v>2.0009999999999999</v>
      </c>
      <c r="CD98" s="277">
        <f t="shared" si="15"/>
        <v>4.0136486438426378E-2</v>
      </c>
      <c r="CE98" s="33">
        <v>1122964.6299999999</v>
      </c>
      <c r="CG98" s="49"/>
      <c r="CH98" s="28"/>
      <c r="CI98" s="140"/>
      <c r="CK98" s="277"/>
      <c r="CN98" s="49"/>
      <c r="CO98" s="28"/>
      <c r="CP98" s="140"/>
      <c r="CR98" s="277"/>
      <c r="CU98" s="49"/>
      <c r="CV98" s="28"/>
      <c r="CW98" s="140"/>
      <c r="CY98" s="277"/>
      <c r="DB98" s="49"/>
      <c r="DC98" s="28"/>
      <c r="DD98" s="140"/>
      <c r="DF98" s="277"/>
      <c r="DI98" s="49"/>
      <c r="DJ98" s="28"/>
      <c r="DK98" s="140"/>
      <c r="DM98" s="277"/>
      <c r="DP98" s="49"/>
      <c r="DQ98" s="28"/>
      <c r="DR98" s="140"/>
      <c r="DT98" s="277"/>
    </row>
    <row r="99" spans="1:125">
      <c r="A99" s="121">
        <v>44770</v>
      </c>
      <c r="B99" s="74" t="s">
        <v>638</v>
      </c>
      <c r="C99" s="146">
        <f>[1]!i_dq_close(C$2,A99)</f>
        <v>6348.1655000000001</v>
      </c>
      <c r="D99" s="277">
        <v>1.2775000000000001</v>
      </c>
      <c r="E99" s="277">
        <f t="shared" si="4"/>
        <v>2.5480891734007693E-2</v>
      </c>
      <c r="H99" s="66">
        <v>44862</v>
      </c>
      <c r="I99" s="21" t="s">
        <v>1621</v>
      </c>
      <c r="J99" s="140">
        <f>[1]!i_dq_close(J$2,H99)</f>
        <v>5781.7972</v>
      </c>
      <c r="K99" s="111">
        <v>0.96250000000000002</v>
      </c>
      <c r="L99" s="277">
        <f t="shared" si="5"/>
        <v>1.1072847130525032E-2</v>
      </c>
      <c r="O99" s="66">
        <v>44966</v>
      </c>
      <c r="P99" s="21" t="s">
        <v>1704</v>
      </c>
      <c r="Q99" s="146">
        <f>[1]!i_dq_close(Q$2,O99)</f>
        <v>6999.1821</v>
      </c>
      <c r="R99" s="111">
        <v>1.7070000000000001</v>
      </c>
      <c r="S99" s="277">
        <f t="shared" si="6"/>
        <v>-4.4864856142023957E-3</v>
      </c>
      <c r="V99" s="66">
        <v>44959</v>
      </c>
      <c r="W99" s="21" t="s">
        <v>348</v>
      </c>
      <c r="X99" s="146">
        <f>[1]!i_dq_close(X$2,V99)</f>
        <v>6370.1410999999998</v>
      </c>
      <c r="Y99" s="111">
        <v>1.012</v>
      </c>
      <c r="Z99" s="277">
        <f t="shared" si="7"/>
        <v>-1.890904441452923E-2</v>
      </c>
      <c r="AC99" s="66">
        <v>44860</v>
      </c>
      <c r="AD99" s="21" t="s">
        <v>1621</v>
      </c>
      <c r="AE99" s="140">
        <f>[1]!i_dq_close(AE$2,AC99)</f>
        <v>5971.6009000000004</v>
      </c>
      <c r="AF99" s="111">
        <v>0.91690000000000005</v>
      </c>
      <c r="AG99" s="277">
        <f t="shared" si="8"/>
        <v>-3.7293525974168684E-2</v>
      </c>
      <c r="AJ99" s="66">
        <v>44795</v>
      </c>
      <c r="AK99" s="21" t="s">
        <v>1623</v>
      </c>
      <c r="AL99" s="140">
        <f>[1]!i_dq_close(AL$2,AJ99)</f>
        <v>7288.5766000000003</v>
      </c>
      <c r="AM99" s="111">
        <v>1.024</v>
      </c>
      <c r="AN99" s="277">
        <f t="shared" si="9"/>
        <v>6.0277772580510369E-2</v>
      </c>
      <c r="AQ99" s="66">
        <v>44795</v>
      </c>
      <c r="AR99" s="21" t="s">
        <v>1623</v>
      </c>
      <c r="AS99" s="140">
        <f>[1]!i_dq_close(AS$2,AQ99)</f>
        <v>6472.6799000000001</v>
      </c>
      <c r="AT99" s="111">
        <v>1.0371999999999999</v>
      </c>
      <c r="AU99" s="277">
        <f t="shared" si="10"/>
        <v>4.5989685549138848E-2</v>
      </c>
      <c r="AX99" s="66">
        <v>44782</v>
      </c>
      <c r="AY99" s="21" t="s">
        <v>1623</v>
      </c>
      <c r="AZ99" s="140">
        <f>[1]!i_dq_close(AZ$2,AX99)</f>
        <v>6341.4805999999999</v>
      </c>
      <c r="BA99" s="111">
        <v>2.7229999999999999</v>
      </c>
      <c r="BB99" s="277">
        <f t="shared" si="11"/>
        <v>0.10220479479889333</v>
      </c>
      <c r="BE99" s="49">
        <v>44763</v>
      </c>
      <c r="BF99" s="21" t="s">
        <v>638</v>
      </c>
      <c r="BG99" s="140">
        <f>[1]!i_dq_close(BG$2,BE99)</f>
        <v>6347.5983999999999</v>
      </c>
      <c r="BH99">
        <v>1.8829</v>
      </c>
      <c r="BI99" s="277">
        <f t="shared" si="12"/>
        <v>9.3469024647834464E-2</v>
      </c>
      <c r="BL99" s="49">
        <v>44762</v>
      </c>
      <c r="BM99" s="21" t="s">
        <v>638</v>
      </c>
      <c r="BN99" s="140">
        <f>[1]!i_dq_close(BN$2,BL99)</f>
        <v>4283.8027000000002</v>
      </c>
      <c r="BO99">
        <v>1.1813</v>
      </c>
      <c r="BP99" s="277">
        <f t="shared" si="13"/>
        <v>8.1630380714479811E-2</v>
      </c>
      <c r="BS99" s="49">
        <v>44704</v>
      </c>
      <c r="BT99" s="28" t="s">
        <v>535</v>
      </c>
      <c r="BU99" s="140">
        <f>[1]!i_dq_close(BU$2,BS99)</f>
        <v>5965.7277000000004</v>
      </c>
      <c r="BV99">
        <v>1.117</v>
      </c>
      <c r="BW99" s="277">
        <f t="shared" si="14"/>
        <v>4.4528458041747432E-2</v>
      </c>
      <c r="BZ99" s="59">
        <v>44400</v>
      </c>
      <c r="CA99" s="20" t="s">
        <v>347</v>
      </c>
      <c r="CB99" s="140">
        <f>[1]!i_dq_close(CB$2,BZ99)</f>
        <v>6985.7498999999998</v>
      </c>
      <c r="CC99" s="21">
        <v>1.974</v>
      </c>
      <c r="CD99" s="277">
        <f t="shared" si="15"/>
        <v>3.1266957344738167E-2</v>
      </c>
      <c r="CE99" s="33">
        <v>1122964.6299999999</v>
      </c>
      <c r="CG99" s="49"/>
      <c r="CH99" s="28"/>
      <c r="CI99" s="140"/>
      <c r="CK99" s="277"/>
      <c r="CN99" s="49"/>
      <c r="CO99" s="28"/>
      <c r="CP99" s="140"/>
      <c r="CR99" s="277"/>
      <c r="CU99" s="49"/>
      <c r="CV99" s="28"/>
      <c r="CW99" s="140"/>
      <c r="CY99" s="277"/>
      <c r="DB99" s="49"/>
      <c r="DC99" s="28"/>
      <c r="DD99" s="140"/>
      <c r="DF99" s="277"/>
      <c r="DI99" s="49"/>
      <c r="DJ99" s="28"/>
      <c r="DK99" s="140"/>
      <c r="DM99" s="277"/>
      <c r="DP99" s="49"/>
      <c r="DQ99" s="28"/>
      <c r="DR99" s="140"/>
      <c r="DT99" s="277"/>
    </row>
    <row r="100" spans="1:125">
      <c r="A100" s="121">
        <v>44771</v>
      </c>
      <c r="B100" s="74" t="s">
        <v>638</v>
      </c>
      <c r="C100" s="146">
        <f>[1]!i_dq_close(C$2,A100)</f>
        <v>6294.1144000000004</v>
      </c>
      <c r="D100" s="277">
        <v>1.272</v>
      </c>
      <c r="E100" s="277">
        <f t="shared" si="4"/>
        <v>3.0067153864742346E-2</v>
      </c>
      <c r="H100" s="66">
        <v>44865</v>
      </c>
      <c r="I100" s="21" t="s">
        <v>1621</v>
      </c>
      <c r="J100" s="140">
        <f>[1]!i_dq_close(J$2,H100)</f>
        <v>5807.1063000000004</v>
      </c>
      <c r="K100" s="111">
        <v>0.9657</v>
      </c>
      <c r="L100" s="277">
        <f t="shared" si="5"/>
        <v>1.0115835007656004E-2</v>
      </c>
      <c r="O100" s="66">
        <v>44967</v>
      </c>
      <c r="P100" s="21" t="s">
        <v>1719</v>
      </c>
      <c r="Q100" s="146">
        <f>[1]!i_dq_close(Q$2,O100)</f>
        <v>6975.3945000000003</v>
      </c>
      <c r="R100" s="111">
        <v>1.706</v>
      </c>
      <c r="S100" s="277">
        <f t="shared" si="6"/>
        <v>-1.5683030071751425E-3</v>
      </c>
      <c r="V100" s="66">
        <v>44960</v>
      </c>
      <c r="W100" s="21" t="s">
        <v>348</v>
      </c>
      <c r="X100" s="146">
        <f>[1]!i_dq_close(X$2,V100)</f>
        <v>6343.6860999999999</v>
      </c>
      <c r="Y100" s="111">
        <v>1.0370999999999999</v>
      </c>
      <c r="Z100" s="277">
        <f t="shared" si="7"/>
        <v>1.069074646955448E-2</v>
      </c>
      <c r="AC100" s="66">
        <v>44861</v>
      </c>
      <c r="AD100" s="21" t="s">
        <v>1621</v>
      </c>
      <c r="AE100" s="140">
        <f>[1]!i_dq_close(AE$2,AC100)</f>
        <v>5963.0037000000002</v>
      </c>
      <c r="AF100" s="111">
        <v>0.9113</v>
      </c>
      <c r="AG100" s="277">
        <f t="shared" si="8"/>
        <v>-4.1457372193703934E-2</v>
      </c>
      <c r="AJ100" s="66">
        <v>44796</v>
      </c>
      <c r="AK100" s="21" t="s">
        <v>1623</v>
      </c>
      <c r="AL100" s="140">
        <f>[1]!i_dq_close(AL$2,AJ100)</f>
        <v>7306.0209000000004</v>
      </c>
      <c r="AM100" s="111">
        <v>1.0291999999999999</v>
      </c>
      <c r="AN100" s="277">
        <f t="shared" si="9"/>
        <v>6.362099684408995E-2</v>
      </c>
      <c r="AQ100" s="66">
        <v>44796</v>
      </c>
      <c r="AR100" s="21" t="s">
        <v>1623</v>
      </c>
      <c r="AS100" s="140">
        <f>[1]!i_dq_close(AS$2,AQ100)</f>
        <v>6466.4044999999996</v>
      </c>
      <c r="AT100" s="111">
        <v>1.0381</v>
      </c>
      <c r="AU100" s="277">
        <f t="shared" si="10"/>
        <v>4.7985996502662109E-2</v>
      </c>
      <c r="AX100" s="66">
        <v>44783</v>
      </c>
      <c r="AY100" s="21" t="s">
        <v>1623</v>
      </c>
      <c r="AZ100" s="140">
        <f>[1]!i_dq_close(AZ$2,AX100)</f>
        <v>6322.0558000000001</v>
      </c>
      <c r="BA100" s="111">
        <v>2.73</v>
      </c>
      <c r="BB100" s="277">
        <f t="shared" si="11"/>
        <v>0.10849280869134348</v>
      </c>
      <c r="BE100" s="49">
        <v>44764</v>
      </c>
      <c r="BF100" s="21" t="s">
        <v>638</v>
      </c>
      <c r="BG100" s="140">
        <f>[1]!i_dq_close(BG$2,BE100)</f>
        <v>6289.5325000000003</v>
      </c>
      <c r="BH100">
        <v>1.8680000000000001</v>
      </c>
      <c r="BI100" s="277">
        <f t="shared" si="12"/>
        <v>9.4175328979076545E-2</v>
      </c>
      <c r="BL100" s="49">
        <v>44763</v>
      </c>
      <c r="BM100" s="21" t="s">
        <v>638</v>
      </c>
      <c r="BN100" s="140">
        <f>[1]!i_dq_close(BN$2,BL100)</f>
        <v>4236.0577999999996</v>
      </c>
      <c r="BO100">
        <v>1.1719999999999999</v>
      </c>
      <c r="BP100" s="277">
        <f t="shared" si="13"/>
        <v>8.4586691213052845E-2</v>
      </c>
      <c r="BS100" s="49">
        <v>44705</v>
      </c>
      <c r="BT100" s="28" t="s">
        <v>535</v>
      </c>
      <c r="BU100" s="140">
        <f>[1]!i_dq_close(BU$2,BS100)</f>
        <v>5745.6751000000004</v>
      </c>
      <c r="BV100">
        <v>1.0720000000000001</v>
      </c>
      <c r="BW100" s="277">
        <f t="shared" si="14"/>
        <v>3.9759889851033958E-2</v>
      </c>
      <c r="BZ100" s="59">
        <v>44403</v>
      </c>
      <c r="CA100" s="20" t="s">
        <v>347</v>
      </c>
      <c r="CB100" s="140">
        <f>[1]!i_dq_close(CB$2,BZ100)</f>
        <v>6868.2074000000002</v>
      </c>
      <c r="CC100" s="21">
        <v>1.9390000000000001</v>
      </c>
      <c r="CD100" s="277">
        <f t="shared" si="15"/>
        <v>2.9738388292145368E-2</v>
      </c>
      <c r="CE100" s="33">
        <v>1122964.6299999999</v>
      </c>
      <c r="CG100" s="49"/>
      <c r="CH100" s="28"/>
      <c r="CI100" s="140"/>
      <c r="CK100" s="277"/>
      <c r="CN100" s="49"/>
      <c r="CO100" s="28"/>
      <c r="CP100" s="140"/>
      <c r="CR100" s="277"/>
      <c r="CU100" s="49"/>
      <c r="CV100" s="28"/>
      <c r="CW100" s="140"/>
      <c r="CY100" s="277"/>
      <c r="DB100" s="49"/>
      <c r="DC100" s="28"/>
      <c r="DD100" s="140"/>
      <c r="DF100" s="277"/>
      <c r="DI100" s="49"/>
      <c r="DJ100" s="28"/>
      <c r="DK100" s="140"/>
      <c r="DM100" s="277"/>
      <c r="DP100" s="49"/>
      <c r="DQ100" s="28"/>
      <c r="DR100" s="140"/>
      <c r="DT100" s="277"/>
    </row>
    <row r="101" spans="1:125">
      <c r="A101" s="121">
        <v>44774</v>
      </c>
      <c r="B101" s="74" t="s">
        <v>339</v>
      </c>
      <c r="C101" s="146">
        <f>[1]!i_dq_close(C$2,A101)</f>
        <v>6347.2210999999998</v>
      </c>
      <c r="D101" s="277">
        <v>1.2773000000000001</v>
      </c>
      <c r="E101" s="277">
        <f t="shared" si="4"/>
        <v>2.5468213413985863E-2</v>
      </c>
      <c r="H101" s="66">
        <v>44866</v>
      </c>
      <c r="I101" s="21" t="s">
        <v>342</v>
      </c>
      <c r="J101" s="140">
        <f>[1]!i_dq_close(J$2,H101)</f>
        <v>5941.1450999999997</v>
      </c>
      <c r="K101" s="111">
        <v>0.99299999999999999</v>
      </c>
      <c r="L101" s="277">
        <f t="shared" si="5"/>
        <v>1.5320896416719409E-2</v>
      </c>
      <c r="O101" s="66"/>
      <c r="P101" s="21"/>
      <c r="Q101" s="140"/>
      <c r="R101" s="111"/>
      <c r="S101" s="277"/>
      <c r="V101" s="66">
        <v>44963</v>
      </c>
      <c r="W101" s="21" t="s">
        <v>1719</v>
      </c>
      <c r="X101" s="146">
        <f>[1]!i_dq_close(X$2,V101)</f>
        <v>6302.3348999999998</v>
      </c>
      <c r="Y101" s="111">
        <v>1.0370999999999999</v>
      </c>
      <c r="Z101" s="277">
        <f t="shared" si="7"/>
        <v>1.743177542295804E-2</v>
      </c>
      <c r="AC101" s="66">
        <v>44862</v>
      </c>
      <c r="AD101" s="21" t="s">
        <v>1621</v>
      </c>
      <c r="AE101" s="140">
        <f>[1]!i_dq_close(AE$2,AC101)</f>
        <v>5781.7972</v>
      </c>
      <c r="AF101" s="111">
        <v>0.88329999999999997</v>
      </c>
      <c r="AG101" s="277">
        <f t="shared" si="8"/>
        <v>-4.0500065524325057E-2</v>
      </c>
      <c r="AJ101" s="66">
        <v>44797</v>
      </c>
      <c r="AK101" s="21" t="s">
        <v>1623</v>
      </c>
      <c r="AL101" s="140">
        <f>[1]!i_dq_close(AL$2,AJ101)</f>
        <v>7039.4102999999996</v>
      </c>
      <c r="AM101" s="111">
        <v>1.0028999999999999</v>
      </c>
      <c r="AN101" s="277">
        <f t="shared" si="9"/>
        <v>7.4398561059796586E-2</v>
      </c>
      <c r="AQ101" s="66">
        <v>44797</v>
      </c>
      <c r="AR101" s="21" t="s">
        <v>1623</v>
      </c>
      <c r="AS101" s="140">
        <f>[1]!i_dq_close(AS$2,AQ101)</f>
        <v>6284.5769</v>
      </c>
      <c r="AT101" s="111">
        <v>1.0076000000000001</v>
      </c>
      <c r="AU101" s="277">
        <f t="shared" si="10"/>
        <v>4.5233813586485372E-2</v>
      </c>
      <c r="AX101" s="66">
        <v>44784</v>
      </c>
      <c r="AY101" s="21" t="s">
        <v>1623</v>
      </c>
      <c r="AZ101" s="140">
        <f>[1]!i_dq_close(AZ$2,AX101)</f>
        <v>6439.3585999999996</v>
      </c>
      <c r="BA101" s="111">
        <v>2.762</v>
      </c>
      <c r="BB101" s="277">
        <f t="shared" si="11"/>
        <v>0.10247921652944769</v>
      </c>
      <c r="BE101" s="49">
        <v>44767</v>
      </c>
      <c r="BF101" s="21" t="s">
        <v>638</v>
      </c>
      <c r="BG101" s="140">
        <f>[1]!i_dq_close(BG$2,BE101)</f>
        <v>6231.2354999999998</v>
      </c>
      <c r="BH101">
        <v>1.8533999999999999</v>
      </c>
      <c r="BI101" s="277">
        <f t="shared" si="12"/>
        <v>9.512581305203871E-2</v>
      </c>
      <c r="BL101" s="49">
        <v>44764</v>
      </c>
      <c r="BM101" s="21" t="s">
        <v>638</v>
      </c>
      <c r="BN101" s="140">
        <f>[1]!i_dq_close(BN$2,BL101)</f>
        <v>4238.2340999999997</v>
      </c>
      <c r="BO101">
        <v>1.1711</v>
      </c>
      <c r="BP101" s="277">
        <f t="shared" si="13"/>
        <v>8.3128026129702715E-2</v>
      </c>
      <c r="BS101" s="49">
        <v>44706</v>
      </c>
      <c r="BT101" s="28" t="s">
        <v>535</v>
      </c>
      <c r="BU101" s="140">
        <f>[1]!i_dq_close(BU$2,BS101)</f>
        <v>5844.2546000000002</v>
      </c>
      <c r="BV101">
        <v>1.0920000000000001</v>
      </c>
      <c r="BW101" s="277">
        <f t="shared" si="14"/>
        <v>4.1765117219126902E-2</v>
      </c>
      <c r="BZ101" s="59">
        <v>44404</v>
      </c>
      <c r="CA101" s="20" t="s">
        <v>347</v>
      </c>
      <c r="CB101" s="140">
        <f>[1]!i_dq_close(CB$2,BZ101)</f>
        <v>6719.2556999999997</v>
      </c>
      <c r="CC101" s="21">
        <v>1.8879999999999999</v>
      </c>
      <c r="CD101" s="277">
        <f t="shared" si="15"/>
        <v>2.4068935487312038E-2</v>
      </c>
      <c r="CE101" s="33">
        <v>1122964.6299999999</v>
      </c>
      <c r="CG101" s="49"/>
      <c r="CH101" s="28"/>
      <c r="CI101" s="140"/>
      <c r="CK101" s="277"/>
      <c r="CN101" s="49"/>
      <c r="CO101" s="28"/>
      <c r="CP101" s="140"/>
      <c r="CR101" s="277"/>
      <c r="CU101" s="49"/>
      <c r="CV101" s="28"/>
      <c r="CW101" s="140"/>
      <c r="CY101" s="277"/>
      <c r="DB101" s="49"/>
      <c r="DC101" s="28"/>
      <c r="DD101" s="140"/>
      <c r="DF101" s="277"/>
      <c r="DI101" s="49"/>
      <c r="DJ101" s="28"/>
      <c r="DK101" s="140"/>
      <c r="DM101" s="277"/>
      <c r="DP101" s="49"/>
      <c r="DQ101" s="28"/>
      <c r="DR101" s="140"/>
      <c r="DT101" s="277"/>
    </row>
    <row r="102" spans="1:125">
      <c r="A102" s="121">
        <v>44775</v>
      </c>
      <c r="B102" s="74" t="s">
        <v>1623</v>
      </c>
      <c r="C102" s="146">
        <f>[1]!i_dq_close(C$2,A102)</f>
        <v>6169.9961000000003</v>
      </c>
      <c r="D102" s="277">
        <v>1.2265999999999999</v>
      </c>
      <c r="E102" s="277">
        <f t="shared" si="4"/>
        <v>1.1326411931183555E-2</v>
      </c>
      <c r="H102" s="66">
        <v>44867</v>
      </c>
      <c r="I102" s="21" t="s">
        <v>1630</v>
      </c>
      <c r="J102" s="140">
        <f>[1]!i_dq_close(J$2,H102)</f>
        <v>5997.8037999999997</v>
      </c>
      <c r="K102" s="111">
        <v>1.0109999999999999</v>
      </c>
      <c r="L102" s="277">
        <f t="shared" si="5"/>
        <v>2.3931920227431958E-2</v>
      </c>
      <c r="O102" s="66"/>
      <c r="P102" s="21"/>
      <c r="Q102" s="140"/>
      <c r="R102" s="111"/>
      <c r="S102" s="277"/>
      <c r="V102" s="66">
        <v>44964</v>
      </c>
      <c r="W102" s="21" t="s">
        <v>1719</v>
      </c>
      <c r="X102" s="146">
        <f>[1]!i_dq_close(X$2,V102)</f>
        <v>6317.2376999999997</v>
      </c>
      <c r="Y102" s="111">
        <v>1.0370999999999999</v>
      </c>
      <c r="Z102" s="277">
        <f t="shared" si="7"/>
        <v>1.500233670565887E-2</v>
      </c>
      <c r="AC102" s="66">
        <v>44865</v>
      </c>
      <c r="AD102" s="21" t="s">
        <v>1621</v>
      </c>
      <c r="AE102" s="140">
        <f>[1]!i_dq_close(AE$2,AC102)</f>
        <v>5807.1063000000004</v>
      </c>
      <c r="AF102" s="111">
        <v>0.8851</v>
      </c>
      <c r="AG102" s="277">
        <f t="shared" si="8"/>
        <v>-4.2713747029110571E-2</v>
      </c>
      <c r="AJ102" s="66">
        <v>44798</v>
      </c>
      <c r="AK102" s="21" t="s">
        <v>1623</v>
      </c>
      <c r="AL102" s="140">
        <f>[1]!i_dq_close(AL$2,AJ102)</f>
        <v>7016.3056999999999</v>
      </c>
      <c r="AM102" s="111">
        <v>0.99780000000000002</v>
      </c>
      <c r="AN102" s="277">
        <f t="shared" si="9"/>
        <v>7.2050225397481737E-2</v>
      </c>
      <c r="AQ102" s="66">
        <v>44798</v>
      </c>
      <c r="AR102" s="21" t="s">
        <v>1623</v>
      </c>
      <c r="AS102" s="140">
        <f>[1]!i_dq_close(AS$2,AQ102)</f>
        <v>6322.6961000000001</v>
      </c>
      <c r="AT102" s="111">
        <v>1.0081</v>
      </c>
      <c r="AU102" s="277">
        <f t="shared" si="10"/>
        <v>3.9498097909187457E-2</v>
      </c>
      <c r="AX102" s="66">
        <v>44785</v>
      </c>
      <c r="AY102" s="21" t="s">
        <v>1623</v>
      </c>
      <c r="AZ102" s="140">
        <f>[1]!i_dq_close(AZ$2,AX102)</f>
        <v>6420.8530000000001</v>
      </c>
      <c r="BA102" s="111">
        <v>2.7559999999999998</v>
      </c>
      <c r="BB102" s="277">
        <f t="shared" si="11"/>
        <v>0.10301840483674041</v>
      </c>
      <c r="BE102" s="49">
        <v>44768</v>
      </c>
      <c r="BF102" s="21" t="s">
        <v>638</v>
      </c>
      <c r="BG102" s="140">
        <f>[1]!i_dq_close(BG$2,BE102)</f>
        <v>6307.9560000000001</v>
      </c>
      <c r="BH102">
        <v>1.8774</v>
      </c>
      <c r="BI102" s="277">
        <f t="shared" si="12"/>
        <v>9.7090042030077095E-2</v>
      </c>
      <c r="BL102" s="49">
        <v>44767</v>
      </c>
      <c r="BM102" s="21" t="s">
        <v>638</v>
      </c>
      <c r="BN102" s="140">
        <f>[1]!i_dq_close(BN$2,BL102)</f>
        <v>4212.6441000000004</v>
      </c>
      <c r="BO102">
        <v>1.1635</v>
      </c>
      <c r="BP102" s="277">
        <f t="shared" si="13"/>
        <v>8.209708346689415E-2</v>
      </c>
      <c r="BS102" s="49">
        <v>44707</v>
      </c>
      <c r="BT102" s="28" t="s">
        <v>535</v>
      </c>
      <c r="BU102" s="140">
        <f>[1]!i_dq_close(BU$2,BS102)</f>
        <v>5911.5607</v>
      </c>
      <c r="BV102">
        <v>1.099</v>
      </c>
      <c r="BW102" s="277">
        <f t="shared" si="14"/>
        <v>3.7656681173309114E-2</v>
      </c>
      <c r="BZ102" s="59">
        <v>44405</v>
      </c>
      <c r="CA102" s="20" t="s">
        <v>347</v>
      </c>
      <c r="CB102" s="140">
        <f>[1]!i_dq_close(CB$2,BZ102)</f>
        <v>6621.9844999999996</v>
      </c>
      <c r="CC102" s="21">
        <v>1.8520000000000001</v>
      </c>
      <c r="CD102" s="277">
        <f t="shared" si="15"/>
        <v>1.8853350014300441E-2</v>
      </c>
      <c r="CE102" s="33">
        <v>1122964.6299999999</v>
      </c>
      <c r="CG102" s="49"/>
      <c r="CH102" s="28"/>
      <c r="CI102" s="140"/>
      <c r="CK102" s="277"/>
      <c r="CN102" s="49"/>
      <c r="CO102" s="28"/>
      <c r="CP102" s="140"/>
      <c r="CR102" s="277"/>
      <c r="CU102" s="49"/>
      <c r="CV102" s="28"/>
      <c r="CW102" s="140"/>
      <c r="CY102" s="277"/>
      <c r="DB102" s="49"/>
      <c r="DC102" s="28"/>
      <c r="DD102" s="140"/>
      <c r="DF102" s="277"/>
      <c r="DI102" s="49"/>
      <c r="DJ102" s="28"/>
      <c r="DK102" s="140"/>
      <c r="DM102" s="277"/>
      <c r="DP102" s="49"/>
      <c r="DQ102" s="28"/>
      <c r="DR102" s="140"/>
      <c r="DT102" s="277"/>
    </row>
    <row r="103" spans="1:125">
      <c r="A103" s="121">
        <v>44776</v>
      </c>
      <c r="B103" s="74" t="s">
        <v>1623</v>
      </c>
      <c r="C103" s="146">
        <f>[1]!i_dq_close(C$2,A103)</f>
        <v>6124.3145999999997</v>
      </c>
      <c r="D103" s="277">
        <v>1.2259</v>
      </c>
      <c r="E103" s="277">
        <f t="shared" si="4"/>
        <v>1.8729393447229015E-2</v>
      </c>
      <c r="H103" s="66">
        <v>44868</v>
      </c>
      <c r="I103" s="21" t="s">
        <v>1630</v>
      </c>
      <c r="J103" s="140">
        <f>[1]!i_dq_close(J$2,H103)</f>
        <v>5996.7187000000004</v>
      </c>
      <c r="K103" s="111">
        <v>1.0161</v>
      </c>
      <c r="L103" s="277">
        <f t="shared" si="5"/>
        <v>2.9170129306271053E-2</v>
      </c>
      <c r="O103" s="66"/>
      <c r="P103" s="21"/>
      <c r="Q103" s="140"/>
      <c r="R103" s="111"/>
      <c r="S103" s="277"/>
      <c r="V103" s="66">
        <v>44965</v>
      </c>
      <c r="W103" s="21" t="s">
        <v>1719</v>
      </c>
      <c r="X103" s="146">
        <f>[1]!i_dq_close(X$2,V103)</f>
        <v>6268.2758999999996</v>
      </c>
      <c r="Y103" s="111">
        <v>1.0370999999999999</v>
      </c>
      <c r="Z103" s="277">
        <f t="shared" si="7"/>
        <v>2.2984037633582144E-2</v>
      </c>
      <c r="AC103" s="66">
        <v>44866</v>
      </c>
      <c r="AD103" s="21" t="s">
        <v>342</v>
      </c>
      <c r="AE103" s="140">
        <f>[1]!i_dq_close(AE$2,AC103)</f>
        <v>5941.1450999999997</v>
      </c>
      <c r="AF103" s="111">
        <v>0.90790000000000004</v>
      </c>
      <c r="AG103" s="277">
        <f t="shared" si="8"/>
        <v>-4.1363979770198012E-2</v>
      </c>
      <c r="AJ103" s="66">
        <v>44799</v>
      </c>
      <c r="AK103" s="21" t="s">
        <v>1623</v>
      </c>
      <c r="AL103" s="140">
        <f>[1]!i_dq_close(AL$2,AJ103)</f>
        <v>6980.1803</v>
      </c>
      <c r="AM103" s="111">
        <v>0.99119999999999997</v>
      </c>
      <c r="AN103" s="277">
        <f t="shared" si="9"/>
        <v>6.9977428660485952E-2</v>
      </c>
      <c r="AQ103" s="66">
        <v>44799</v>
      </c>
      <c r="AR103" s="21" t="s">
        <v>1623</v>
      </c>
      <c r="AS103" s="140">
        <f>[1]!i_dq_close(AS$2,AQ103)</f>
        <v>6298.3738999999996</v>
      </c>
      <c r="AT103" s="111">
        <v>1.0063</v>
      </c>
      <c r="AU103" s="277">
        <f t="shared" si="10"/>
        <v>4.1571675707595235E-2</v>
      </c>
      <c r="AX103" s="66">
        <v>44788</v>
      </c>
      <c r="AY103" s="21" t="s">
        <v>1623</v>
      </c>
      <c r="AZ103" s="140">
        <f>[1]!i_dq_close(AZ$2,AX103)</f>
        <v>6442.8092999999999</v>
      </c>
      <c r="BA103" s="111">
        <v>2.7850000000000001</v>
      </c>
      <c r="BB103" s="277">
        <f t="shared" si="11"/>
        <v>0.11179399049171534</v>
      </c>
      <c r="BE103" s="49">
        <v>44769</v>
      </c>
      <c r="BF103" s="21" t="s">
        <v>638</v>
      </c>
      <c r="BG103" s="140">
        <f>[1]!i_dq_close(BG$2,BE103)</f>
        <v>6332.2326999999996</v>
      </c>
      <c r="BH103">
        <v>1.8852</v>
      </c>
      <c r="BI103" s="277">
        <f t="shared" si="12"/>
        <v>9.7849747158756273E-2</v>
      </c>
      <c r="BL103" s="49">
        <v>44768</v>
      </c>
      <c r="BM103" s="21" t="s">
        <v>638</v>
      </c>
      <c r="BN103" s="140">
        <f>[1]!i_dq_close(BN$2,BL103)</f>
        <v>4245.9758000000002</v>
      </c>
      <c r="BO103">
        <v>1.1759999999999999</v>
      </c>
      <c r="BP103" s="277">
        <f t="shared" si="13"/>
        <v>8.6040700174746076E-2</v>
      </c>
      <c r="BS103" s="49">
        <v>44708</v>
      </c>
      <c r="BT103" s="28" t="s">
        <v>535</v>
      </c>
      <c r="BU103" s="140">
        <f>[1]!i_dq_close(BU$2,BS103)</f>
        <v>5899.915</v>
      </c>
      <c r="BV103">
        <v>1.0980000000000001</v>
      </c>
      <c r="BW103" s="277">
        <f t="shared" si="14"/>
        <v>3.8541359003131825E-2</v>
      </c>
      <c r="BZ103" s="59">
        <v>44406</v>
      </c>
      <c r="CA103" s="20" t="s">
        <v>347</v>
      </c>
      <c r="CB103" s="140">
        <f>[1]!i_dq_close(CB$2,BZ103)</f>
        <v>6758.8869000000004</v>
      </c>
      <c r="CC103" s="21">
        <v>1.891</v>
      </c>
      <c r="CD103" s="277">
        <f t="shared" si="15"/>
        <v>1.9642838589109202E-2</v>
      </c>
      <c r="CE103" s="33">
        <v>1122964.6299999999</v>
      </c>
      <c r="CG103" s="49"/>
      <c r="CH103" s="28"/>
      <c r="CI103" s="140"/>
      <c r="CK103" s="277"/>
      <c r="CN103" s="49"/>
      <c r="CO103" s="28"/>
      <c r="CP103" s="140"/>
      <c r="CR103" s="277"/>
      <c r="CU103" s="49"/>
      <c r="CV103" s="28"/>
      <c r="CW103" s="140"/>
      <c r="CY103" s="277"/>
      <c r="DB103" s="49"/>
      <c r="DC103" s="28"/>
      <c r="DD103" s="140"/>
      <c r="DF103" s="277"/>
      <c r="DI103" s="49"/>
      <c r="DJ103" s="28"/>
      <c r="DK103" s="140"/>
      <c r="DM103" s="277"/>
      <c r="DP103" s="49"/>
      <c r="DQ103" s="28"/>
      <c r="DR103" s="140"/>
      <c r="DT103" s="277"/>
    </row>
    <row r="104" spans="1:125">
      <c r="A104" s="121">
        <v>44777</v>
      </c>
      <c r="B104" s="74" t="s">
        <v>1623</v>
      </c>
      <c r="C104" s="146">
        <f>[1]!i_dq_close(C$2,A104)</f>
        <v>6158.7345999999998</v>
      </c>
      <c r="D104" s="277">
        <v>1.2430000000000001</v>
      </c>
      <c r="E104" s="277">
        <f t="shared" si="4"/>
        <v>2.7954952781386266E-2</v>
      </c>
      <c r="H104" s="66">
        <v>44869</v>
      </c>
      <c r="I104" s="21" t="s">
        <v>1630</v>
      </c>
      <c r="J104" s="140">
        <f>[1]!i_dq_close(J$2,H104)</f>
        <v>6133.4629000000004</v>
      </c>
      <c r="K104" s="111">
        <v>1.0424</v>
      </c>
      <c r="L104" s="277">
        <f t="shared" si="5"/>
        <v>3.2941084486760586E-2</v>
      </c>
      <c r="O104" s="66"/>
      <c r="P104" s="21"/>
      <c r="Q104" s="140"/>
      <c r="R104" s="111"/>
      <c r="S104" s="277"/>
      <c r="V104" s="66">
        <v>44966</v>
      </c>
      <c r="W104" s="21" t="s">
        <v>1719</v>
      </c>
      <c r="X104" s="146">
        <f>[1]!i_dq_close(X$2,V104)</f>
        <v>6354.5619999999999</v>
      </c>
      <c r="Y104" s="111">
        <v>1.0370999999999999</v>
      </c>
      <c r="Z104" s="277">
        <f t="shared" si="7"/>
        <v>8.9177687374857317E-3</v>
      </c>
      <c r="AC104" s="66">
        <v>44867</v>
      </c>
      <c r="AD104" s="21" t="s">
        <v>1630</v>
      </c>
      <c r="AE104" s="140">
        <f>[1]!i_dq_close(AE$2,AC104)</f>
        <v>5997.8037999999997</v>
      </c>
      <c r="AF104" s="111">
        <v>0.91959999999999997</v>
      </c>
      <c r="AG104" s="277">
        <f t="shared" si="8"/>
        <v>-3.8761150748383599E-2</v>
      </c>
      <c r="AJ104" s="66">
        <v>44802</v>
      </c>
      <c r="AK104" s="21" t="s">
        <v>1623</v>
      </c>
      <c r="AL104" s="140">
        <f>[1]!i_dq_close(AL$2,AJ104)</f>
        <v>7021.3148000000001</v>
      </c>
      <c r="AM104" s="111">
        <v>1.0036</v>
      </c>
      <c r="AN104" s="277">
        <f t="shared" si="9"/>
        <v>7.8021663593344615E-2</v>
      </c>
      <c r="AQ104" s="66">
        <v>44802</v>
      </c>
      <c r="AR104" s="21" t="s">
        <v>1623</v>
      </c>
      <c r="AS104" s="140">
        <f>[1]!i_dq_close(AS$2,AQ104)</f>
        <v>6310.402</v>
      </c>
      <c r="AT104" s="111">
        <v>1.0101</v>
      </c>
      <c r="AU104" s="277">
        <f t="shared" si="10"/>
        <v>4.3662690114090408E-2</v>
      </c>
      <c r="AX104" s="66">
        <v>44789</v>
      </c>
      <c r="AY104" s="21" t="s">
        <v>1623</v>
      </c>
      <c r="AZ104" s="140">
        <f>[1]!i_dq_close(AZ$2,AX104)</f>
        <v>6465.1866</v>
      </c>
      <c r="BA104" s="111">
        <v>2.8119999999999998</v>
      </c>
      <c r="BB104" s="277">
        <f t="shared" si="11"/>
        <v>0.1196379898818285</v>
      </c>
      <c r="BE104" s="49">
        <v>44770</v>
      </c>
      <c r="BF104" s="21" t="s">
        <v>638</v>
      </c>
      <c r="BG104" s="140">
        <f>[1]!i_dq_close(BG$2,BE104)</f>
        <v>6348.1655000000001</v>
      </c>
      <c r="BH104">
        <v>1.8916999999999999</v>
      </c>
      <c r="BI104" s="277">
        <f t="shared" si="12"/>
        <v>9.9275964574561337E-2</v>
      </c>
      <c r="BL104" s="49">
        <v>44769</v>
      </c>
      <c r="BM104" s="21" t="s">
        <v>638</v>
      </c>
      <c r="BN104" s="140">
        <f>[1]!i_dq_close(BN$2,BL104)</f>
        <v>4225.0357000000004</v>
      </c>
      <c r="BO104">
        <v>1.1791</v>
      </c>
      <c r="BP104" s="277">
        <f t="shared" si="13"/>
        <v>9.4516109223066858E-2</v>
      </c>
      <c r="BS104" s="49">
        <v>44711</v>
      </c>
      <c r="BT104" s="28" t="s">
        <v>535</v>
      </c>
      <c r="BU104" s="140">
        <f>[1]!i_dq_close(BU$2,BS104)</f>
        <v>5942.8316999999997</v>
      </c>
      <c r="BV104">
        <v>1.109</v>
      </c>
      <c r="BW104" s="277">
        <f t="shared" si="14"/>
        <v>4.1301560720266028E-2</v>
      </c>
      <c r="BX104" s="38">
        <f>BX92-500000</f>
        <v>3730452.67</v>
      </c>
      <c r="BZ104" s="59">
        <v>44407</v>
      </c>
      <c r="CA104" s="20" t="s">
        <v>347</v>
      </c>
      <c r="CB104" s="140">
        <f>[1]!i_dq_close(CB$2,BZ104)</f>
        <v>6767.3159999999998</v>
      </c>
      <c r="CC104" s="21">
        <v>1.891</v>
      </c>
      <c r="CD104" s="277">
        <f t="shared" si="15"/>
        <v>1.8343196260188321E-2</v>
      </c>
      <c r="CE104" s="33">
        <v>1122964.6299999999</v>
      </c>
      <c r="CG104" s="49"/>
      <c r="CH104" s="28"/>
      <c r="CI104" s="140"/>
      <c r="CK104" s="277"/>
      <c r="CL104" s="38">
        <f>CL92-500000</f>
        <v>-4500000</v>
      </c>
      <c r="CN104" s="49"/>
      <c r="CO104" s="28"/>
      <c r="CP104" s="140"/>
      <c r="CR104" s="277"/>
      <c r="CS104" s="38">
        <f>CS92-500000</f>
        <v>-4500000</v>
      </c>
      <c r="CU104" s="49"/>
      <c r="CV104" s="28"/>
      <c r="CW104" s="140"/>
      <c r="CY104" s="277"/>
      <c r="CZ104" s="38">
        <f>CZ92-500000</f>
        <v>-4500000</v>
      </c>
      <c r="DB104" s="49"/>
      <c r="DC104" s="28"/>
      <c r="DD104" s="140"/>
      <c r="DF104" s="277"/>
      <c r="DG104" s="38">
        <f>DG92-500000</f>
        <v>-4500000</v>
      </c>
      <c r="DI104" s="49"/>
      <c r="DJ104" s="28"/>
      <c r="DK104" s="140"/>
      <c r="DM104" s="277"/>
      <c r="DN104" s="38">
        <f>DN92-500000</f>
        <v>-4500000</v>
      </c>
      <c r="DP104" s="49"/>
      <c r="DQ104" s="28"/>
      <c r="DR104" s="140"/>
      <c r="DT104" s="277"/>
      <c r="DU104" s="38"/>
    </row>
    <row r="105" spans="1:125">
      <c r="A105" s="121">
        <v>44778</v>
      </c>
      <c r="B105" s="74" t="s">
        <v>1623</v>
      </c>
      <c r="C105" s="146">
        <f>[1]!i_dq_close(C$2,A105)</f>
        <v>6270.5113000000001</v>
      </c>
      <c r="D105" s="277">
        <v>1.2648999999999999</v>
      </c>
      <c r="E105" s="277">
        <f t="shared" si="4"/>
        <v>2.7873145801493582E-2</v>
      </c>
      <c r="H105" s="66">
        <v>44872</v>
      </c>
      <c r="I105" s="21" t="s">
        <v>1630</v>
      </c>
      <c r="J105" s="140">
        <f>[1]!i_dq_close(J$2,H105)</f>
        <v>6141.4088000000002</v>
      </c>
      <c r="K105" s="111">
        <v>1.0508999999999999</v>
      </c>
      <c r="L105" s="277">
        <f t="shared" si="5"/>
        <v>4.0078699619341185E-2</v>
      </c>
      <c r="O105" s="66"/>
      <c r="P105" s="21"/>
      <c r="Q105" s="140"/>
      <c r="R105" s="111"/>
      <c r="S105" s="277"/>
      <c r="V105" s="66">
        <v>44967</v>
      </c>
      <c r="W105" s="21" t="s">
        <v>1719</v>
      </c>
      <c r="X105" s="146">
        <f>[1]!i_dq_close(X$2,V105)</f>
        <v>6334.2520000000004</v>
      </c>
      <c r="Y105" s="111">
        <v>1.0587</v>
      </c>
      <c r="Z105" s="277">
        <f t="shared" si="7"/>
        <v>3.3989715122386244E-2</v>
      </c>
      <c r="AC105" s="66">
        <v>44868</v>
      </c>
      <c r="AD105" s="21" t="s">
        <v>1630</v>
      </c>
      <c r="AE105" s="140">
        <f>[1]!i_dq_close(AE$2,AC105)</f>
        <v>5996.7187000000004</v>
      </c>
      <c r="AF105" s="111">
        <v>0.92320000000000002</v>
      </c>
      <c r="AG105" s="277">
        <f t="shared" si="8"/>
        <v>-3.50426970004446E-2</v>
      </c>
      <c r="AJ105" s="66">
        <v>44803</v>
      </c>
      <c r="AK105" s="21" t="s">
        <v>1623</v>
      </c>
      <c r="AL105" s="140">
        <f>[1]!i_dq_close(AL$2,AJ105)</f>
        <v>6976.7218000000003</v>
      </c>
      <c r="AM105" s="111">
        <v>1.0094000000000001</v>
      </c>
      <c r="AN105" s="277">
        <f t="shared" si="9"/>
        <v>9.1691784026171952E-2</v>
      </c>
      <c r="AQ105" s="66">
        <v>44803</v>
      </c>
      <c r="AR105" s="21" t="s">
        <v>1623</v>
      </c>
      <c r="AS105" s="140">
        <f>[1]!i_dq_close(AS$2,AQ105)</f>
        <v>6285.9273000000003</v>
      </c>
      <c r="AT105" s="111">
        <v>1.0013000000000001</v>
      </c>
      <c r="AU105" s="277">
        <f t="shared" si="10"/>
        <v>3.8264301879116447E-2</v>
      </c>
      <c r="AX105" s="66">
        <v>44790</v>
      </c>
      <c r="AY105" s="21" t="s">
        <v>1623</v>
      </c>
      <c r="AZ105" s="140">
        <f>[1]!i_dq_close(AZ$2,AX105)</f>
        <v>6493.5047000000004</v>
      </c>
      <c r="BA105" s="111">
        <v>2.81</v>
      </c>
      <c r="BB105" s="277">
        <f t="shared" si="11"/>
        <v>0.11400159621048678</v>
      </c>
      <c r="BE105" s="49">
        <v>44771</v>
      </c>
      <c r="BF105" s="21" t="s">
        <v>638</v>
      </c>
      <c r="BG105" s="140">
        <f>[1]!i_dq_close(BG$2,BE105)</f>
        <v>6294.1144000000004</v>
      </c>
      <c r="BH105">
        <v>1.8742000000000001</v>
      </c>
      <c r="BI105" s="277">
        <f t="shared" si="12"/>
        <v>9.7494754401781236E-2</v>
      </c>
      <c r="BL105" s="49">
        <v>44770</v>
      </c>
      <c r="BM105" s="21" t="s">
        <v>638</v>
      </c>
      <c r="BN105" s="140">
        <f>[1]!i_dq_close(BN$2,BL105)</f>
        <v>4225.6733000000004</v>
      </c>
      <c r="BO105">
        <v>1.1808000000000001</v>
      </c>
      <c r="BP105" s="277">
        <f t="shared" si="13"/>
        <v>9.6052434703403078E-2</v>
      </c>
      <c r="BS105" s="49">
        <v>44712</v>
      </c>
      <c r="BT105" s="28" t="s">
        <v>535</v>
      </c>
      <c r="BU105" s="140">
        <f>[1]!i_dq_close(BU$2,BS105)</f>
        <v>6026.2372999999998</v>
      </c>
      <c r="BV105">
        <v>1.1240000000000001</v>
      </c>
      <c r="BW105" s="277">
        <f t="shared" si="14"/>
        <v>4.1416659384054588E-2</v>
      </c>
      <c r="BZ105" s="59">
        <v>44410</v>
      </c>
      <c r="CA105" s="20" t="s">
        <v>339</v>
      </c>
      <c r="CB105" s="140">
        <f>[1]!i_dq_close(CB$2,BZ105)</f>
        <v>6872.0003999999999</v>
      </c>
      <c r="CC105" s="21">
        <v>1.9079999999999999</v>
      </c>
      <c r="CD105" s="277">
        <f t="shared" si="15"/>
        <v>1.1747612179202171E-2</v>
      </c>
      <c r="CE105" s="33">
        <v>1122964.6299999999</v>
      </c>
      <c r="CG105" s="49"/>
      <c r="CH105" s="28"/>
      <c r="CI105" s="140"/>
      <c r="CK105" s="277"/>
      <c r="CN105" s="49"/>
      <c r="CO105" s="28"/>
      <c r="CP105" s="140"/>
      <c r="CR105" s="277"/>
      <c r="CU105" s="49"/>
      <c r="CV105" s="28"/>
      <c r="CW105" s="140"/>
      <c r="CY105" s="277"/>
      <c r="DB105" s="49"/>
      <c r="DC105" s="28"/>
      <c r="DD105" s="140"/>
      <c r="DF105" s="277"/>
      <c r="DI105" s="49"/>
      <c r="DJ105" s="28"/>
      <c r="DK105" s="140"/>
      <c r="DM105" s="277"/>
      <c r="DP105" s="49"/>
      <c r="DQ105" s="28"/>
      <c r="DR105" s="140"/>
      <c r="DT105" s="277"/>
    </row>
    <row r="106" spans="1:125">
      <c r="A106" s="121">
        <v>44781</v>
      </c>
      <c r="B106" s="74" t="s">
        <v>1623</v>
      </c>
      <c r="C106" s="146">
        <f>[1]!i_dq_close(C$2,A106)</f>
        <v>6323.0745999999999</v>
      </c>
      <c r="D106" s="277">
        <v>1.2810999999999999</v>
      </c>
      <c r="E106" s="277">
        <f t="shared" si="4"/>
        <v>3.3106194276886658E-2</v>
      </c>
      <c r="H106" s="66">
        <v>44873</v>
      </c>
      <c r="I106" s="21" t="s">
        <v>1630</v>
      </c>
      <c r="J106" s="140">
        <f>[1]!i_dq_close(J$2,H106)</f>
        <v>6134.2564000000002</v>
      </c>
      <c r="K106" s="111">
        <v>1.0496000000000001</v>
      </c>
      <c r="L106" s="277">
        <f t="shared" si="5"/>
        <v>3.9956502593785581E-2</v>
      </c>
      <c r="O106" s="66"/>
      <c r="P106" s="21"/>
      <c r="Q106" s="140"/>
      <c r="R106" s="111"/>
      <c r="S106" s="277"/>
      <c r="V106" s="66"/>
      <c r="W106" s="21"/>
      <c r="X106" s="140"/>
      <c r="Y106" s="111"/>
      <c r="Z106" s="277"/>
      <c r="AC106" s="66">
        <v>44869</v>
      </c>
      <c r="AD106" s="21" t="s">
        <v>1630</v>
      </c>
      <c r="AE106" s="140">
        <f>[1]!i_dq_close(AE$2,AC106)</f>
        <v>6133.4629000000004</v>
      </c>
      <c r="AF106" s="111">
        <v>0.9466</v>
      </c>
      <c r="AG106" s="277">
        <f t="shared" si="8"/>
        <v>-3.3527914007631221E-2</v>
      </c>
      <c r="AJ106" s="66">
        <v>44804</v>
      </c>
      <c r="AK106" s="21" t="s">
        <v>1623</v>
      </c>
      <c r="AL106" s="140">
        <f>[1]!i_dq_close(AL$2,AJ106)</f>
        <v>6750.7429000000002</v>
      </c>
      <c r="AM106" s="111">
        <v>0.98329999999999995</v>
      </c>
      <c r="AN106" s="277">
        <f t="shared" si="9"/>
        <v>9.6395671494283519E-2</v>
      </c>
      <c r="AQ106" s="66">
        <v>44804</v>
      </c>
      <c r="AR106" s="21" t="s">
        <v>1623</v>
      </c>
      <c r="AS106" s="140">
        <f>[1]!i_dq_close(AS$2,AQ106)</f>
        <v>6155.7455</v>
      </c>
      <c r="AT106" s="111">
        <v>0.97430000000000005</v>
      </c>
      <c r="AU106" s="277">
        <f t="shared" si="10"/>
        <v>3.0764084161162275E-2</v>
      </c>
      <c r="AX106" s="66">
        <v>44791</v>
      </c>
      <c r="AY106" s="21" t="s">
        <v>1623</v>
      </c>
      <c r="AZ106" s="140">
        <f>[1]!i_dq_close(AZ$2,AX106)</f>
        <v>6468.8055999999997</v>
      </c>
      <c r="BA106" s="111">
        <v>2.82</v>
      </c>
      <c r="BB106" s="277">
        <f t="shared" si="11"/>
        <v>0.12246999131141356</v>
      </c>
      <c r="BE106" s="49">
        <v>44774</v>
      </c>
      <c r="BF106" s="21" t="s">
        <v>339</v>
      </c>
      <c r="BG106" s="140">
        <f>[1]!i_dq_close(BG$2,BE106)</f>
        <v>6347.2210999999998</v>
      </c>
      <c r="BH106">
        <v>1.8922000000000001</v>
      </c>
      <c r="BI106" s="277">
        <f t="shared" si="12"/>
        <v>9.978613392553326E-2</v>
      </c>
      <c r="BL106" s="49">
        <v>44771</v>
      </c>
      <c r="BM106" s="21" t="s">
        <v>638</v>
      </c>
      <c r="BN106" s="140">
        <f>[1]!i_dq_close(BN$2,BL106)</f>
        <v>4170.1018999999997</v>
      </c>
      <c r="BO106">
        <v>1.1688000000000001</v>
      </c>
      <c r="BP106" s="277">
        <f t="shared" si="13"/>
        <v>9.8317839662684703E-2</v>
      </c>
      <c r="BS106" s="49">
        <v>44713</v>
      </c>
      <c r="BT106" s="28" t="s">
        <v>570</v>
      </c>
      <c r="BU106" s="140">
        <f>[1]!i_dq_close(BU$2,BS106)</f>
        <v>6023.6440000000002</v>
      </c>
      <c r="BV106">
        <v>1.133</v>
      </c>
      <c r="BW106" s="277">
        <f t="shared" si="14"/>
        <v>4.9204347780003488E-2</v>
      </c>
      <c r="BZ106" s="59">
        <v>44411</v>
      </c>
      <c r="CA106" s="20" t="s">
        <v>339</v>
      </c>
      <c r="CB106" s="140">
        <f>[1]!i_dq_close(CB$2,BZ106)</f>
        <v>6816.0106999999998</v>
      </c>
      <c r="CC106" s="21">
        <v>1.851</v>
      </c>
      <c r="CD106" s="277">
        <f t="shared" si="15"/>
        <v>-1.1624097519455034E-2</v>
      </c>
      <c r="CE106" s="33">
        <v>1122964.6299999999</v>
      </c>
      <c r="CG106" s="49"/>
      <c r="CH106" s="28"/>
      <c r="CI106" s="140"/>
      <c r="CK106" s="277"/>
      <c r="CN106" s="49"/>
      <c r="CO106" s="28"/>
      <c r="CP106" s="140"/>
      <c r="CR106" s="277"/>
      <c r="CU106" s="49"/>
      <c r="CV106" s="28"/>
      <c r="CW106" s="140"/>
      <c r="CY106" s="277"/>
      <c r="DB106" s="49"/>
      <c r="DC106" s="28"/>
      <c r="DD106" s="140"/>
      <c r="DF106" s="277"/>
      <c r="DI106" s="49"/>
      <c r="DJ106" s="28"/>
      <c r="DK106" s="140"/>
      <c r="DM106" s="277"/>
      <c r="DP106" s="49"/>
      <c r="DQ106" s="28"/>
      <c r="DR106" s="140"/>
      <c r="DT106" s="277"/>
    </row>
    <row r="107" spans="1:125">
      <c r="A107" s="121">
        <v>44782</v>
      </c>
      <c r="B107" s="74" t="s">
        <v>1623</v>
      </c>
      <c r="C107" s="146">
        <f>[1]!i_dq_close(C$2,A107)</f>
        <v>6341.4805999999999</v>
      </c>
      <c r="D107" s="277">
        <v>1.2884</v>
      </c>
      <c r="E107" s="277">
        <f t="shared" si="4"/>
        <v>3.639221393148806E-2</v>
      </c>
      <c r="H107" s="66">
        <v>44874</v>
      </c>
      <c r="I107" s="21" t="s">
        <v>1630</v>
      </c>
      <c r="J107" s="140">
        <f>[1]!i_dq_close(J$2,H107)</f>
        <v>6120.8285999999998</v>
      </c>
      <c r="K107" s="111">
        <v>1.0515000000000001</v>
      </c>
      <c r="L107" s="277">
        <f t="shared" si="5"/>
        <v>4.4034523611166221E-2</v>
      </c>
      <c r="O107" s="66"/>
      <c r="P107" s="21"/>
      <c r="Q107" s="140"/>
      <c r="R107" s="111"/>
      <c r="S107" s="277"/>
      <c r="V107" s="66"/>
      <c r="W107" s="21"/>
      <c r="X107" s="140"/>
      <c r="Y107" s="111"/>
      <c r="Z107" s="277"/>
      <c r="AC107" s="66">
        <v>44872</v>
      </c>
      <c r="AD107" s="21" t="s">
        <v>1630</v>
      </c>
      <c r="AE107" s="140">
        <f>[1]!i_dq_close(AE$2,AC107)</f>
        <v>6141.4088000000002</v>
      </c>
      <c r="AF107" s="111">
        <v>0.9486</v>
      </c>
      <c r="AG107" s="277">
        <f t="shared" si="8"/>
        <v>-3.2808952997513519E-2</v>
      </c>
      <c r="AJ107" s="66">
        <v>44805</v>
      </c>
      <c r="AK107" s="21" t="s">
        <v>340</v>
      </c>
      <c r="AL107" s="140">
        <f>[1]!i_dq_close(AL$2,AJ107)</f>
        <v>6717.1000999999997</v>
      </c>
      <c r="AM107" s="111">
        <v>0.98080000000000001</v>
      </c>
      <c r="AN107" s="277">
        <f t="shared" si="9"/>
        <v>9.8708323704356893E-2</v>
      </c>
      <c r="AQ107" s="66">
        <v>44805</v>
      </c>
      <c r="AR107" s="21" t="s">
        <v>340</v>
      </c>
      <c r="AS107" s="140">
        <f>[1]!i_dq_close(AS$2,AQ107)</f>
        <v>6126.7685000000001</v>
      </c>
      <c r="AT107" s="111">
        <v>0.97089999999999999</v>
      </c>
      <c r="AU107" s="277">
        <f t="shared" si="10"/>
        <v>3.1889838683212934E-2</v>
      </c>
      <c r="AX107" s="66">
        <v>44792</v>
      </c>
      <c r="AY107" s="21" t="s">
        <v>1623</v>
      </c>
      <c r="AZ107" s="140">
        <f>[1]!i_dq_close(AZ$2,AX107)</f>
        <v>6391.7159000000001</v>
      </c>
      <c r="BA107" s="111">
        <v>2.7770000000000001</v>
      </c>
      <c r="BB107" s="277">
        <f t="shared" si="11"/>
        <v>0.11696848108955349</v>
      </c>
      <c r="BE107" s="49">
        <v>44775</v>
      </c>
      <c r="BF107" s="21" t="s">
        <v>1623</v>
      </c>
      <c r="BG107" s="140">
        <f>[1]!i_dq_close(BG$2,BE107)</f>
        <v>6169.9961000000003</v>
      </c>
      <c r="BH107">
        <v>1.8334999999999999</v>
      </c>
      <c r="BI107" s="277">
        <f t="shared" si="12"/>
        <v>9.3058906857348633E-2</v>
      </c>
      <c r="BL107" s="49">
        <v>44774</v>
      </c>
      <c r="BM107" s="21" t="s">
        <v>339</v>
      </c>
      <c r="BN107" s="140">
        <f>[1]!i_dq_close(BN$2,BL107)</f>
        <v>4188.6783999999998</v>
      </c>
      <c r="BO107">
        <v>1.1779999999999999</v>
      </c>
      <c r="BP107" s="277">
        <f t="shared" si="13"/>
        <v>0.1027491763713857</v>
      </c>
      <c r="BS107" s="49">
        <v>44714</v>
      </c>
      <c r="BT107" s="28" t="s">
        <v>570</v>
      </c>
      <c r="BU107" s="140">
        <f>[1]!i_dq_close(BU$2,BS107)</f>
        <v>6078.4349000000002</v>
      </c>
      <c r="BV107">
        <v>1.147</v>
      </c>
      <c r="BW107" s="277">
        <f t="shared" si="14"/>
        <v>5.2692455008417349E-2</v>
      </c>
      <c r="BZ107" s="59">
        <v>44412</v>
      </c>
      <c r="CA107" s="20" t="s">
        <v>339</v>
      </c>
      <c r="CB107" s="140">
        <f>[1]!i_dq_close(CB$2,BZ107)</f>
        <v>6931.3365000000003</v>
      </c>
      <c r="CC107" s="21">
        <v>1.8879999999999999</v>
      </c>
      <c r="CD107" s="277">
        <f t="shared" si="15"/>
        <v>-8.6307815443302793E-3</v>
      </c>
      <c r="CE107" s="33">
        <v>1122964.6299999999</v>
      </c>
      <c r="CG107" s="49"/>
      <c r="CH107" s="28"/>
      <c r="CI107" s="140"/>
      <c r="CK107" s="277"/>
      <c r="CN107" s="49"/>
      <c r="CO107" s="28"/>
      <c r="CP107" s="140"/>
      <c r="CR107" s="277"/>
      <c r="CU107" s="49"/>
      <c r="CV107" s="28"/>
      <c r="CW107" s="140"/>
      <c r="CY107" s="277"/>
      <c r="DB107" s="49"/>
      <c r="DC107" s="28"/>
      <c r="DD107" s="140"/>
      <c r="DF107" s="277"/>
      <c r="DI107" s="49"/>
      <c r="DJ107" s="28"/>
      <c r="DK107" s="140"/>
      <c r="DM107" s="277"/>
      <c r="DP107" s="49"/>
      <c r="DQ107" s="28"/>
      <c r="DR107" s="140"/>
      <c r="DT107" s="277"/>
    </row>
    <row r="108" spans="1:125">
      <c r="A108" s="121">
        <v>44783</v>
      </c>
      <c r="B108" s="74" t="s">
        <v>1623</v>
      </c>
      <c r="C108" s="146">
        <f>[1]!i_dq_close(C$2,A108)</f>
        <v>6322.0558000000001</v>
      </c>
      <c r="D108" s="277">
        <v>1.2995000000000001</v>
      </c>
      <c r="E108" s="277">
        <f t="shared" si="4"/>
        <v>4.9721151400040409E-2</v>
      </c>
      <c r="H108" s="66">
        <v>44875</v>
      </c>
      <c r="I108" s="21" t="s">
        <v>1630</v>
      </c>
      <c r="J108" s="140">
        <f>[1]!i_dq_close(J$2,H108)</f>
        <v>6089.6950999999999</v>
      </c>
      <c r="K108" s="111">
        <v>1.0439000000000001</v>
      </c>
      <c r="L108" s="277">
        <f t="shared" si="5"/>
        <v>4.1576185722482339E-2</v>
      </c>
      <c r="O108" s="66"/>
      <c r="P108" s="21"/>
      <c r="Q108" s="140"/>
      <c r="R108" s="111"/>
      <c r="S108" s="277"/>
      <c r="V108" s="66"/>
      <c r="W108" s="21"/>
      <c r="X108" s="140"/>
      <c r="Y108" s="111"/>
      <c r="Z108" s="277"/>
      <c r="AC108" s="66">
        <v>44873</v>
      </c>
      <c r="AD108" s="21" t="s">
        <v>1630</v>
      </c>
      <c r="AE108" s="140">
        <f>[1]!i_dq_close(AE$2,AC108)</f>
        <v>6134.2564000000002</v>
      </c>
      <c r="AF108" s="111">
        <v>0.94789999999999996</v>
      </c>
      <c r="AG108" s="277">
        <f t="shared" si="8"/>
        <v>-3.2371888747888433E-2</v>
      </c>
      <c r="AJ108" s="66">
        <v>44806</v>
      </c>
      <c r="AK108" s="21" t="s">
        <v>1622</v>
      </c>
      <c r="AL108" s="140">
        <f>[1]!i_dq_close(AL$2,AJ108)</f>
        <v>6776.8267999999998</v>
      </c>
      <c r="AM108" s="111">
        <v>1.0004999999999999</v>
      </c>
      <c r="AN108" s="277">
        <f t="shared" si="9"/>
        <v>0.11236118400157613</v>
      </c>
      <c r="AQ108" s="66">
        <v>44806</v>
      </c>
      <c r="AR108" s="21" t="s">
        <v>1622</v>
      </c>
      <c r="AS108" s="140">
        <f>[1]!i_dq_close(AS$2,AQ108)</f>
        <v>6149.4273000000003</v>
      </c>
      <c r="AT108" s="111">
        <v>0.9768</v>
      </c>
      <c r="AU108" s="277">
        <f t="shared" si="10"/>
        <v>3.4481048910292911E-2</v>
      </c>
      <c r="AX108" s="66">
        <v>44795</v>
      </c>
      <c r="AY108" s="21" t="s">
        <v>1623</v>
      </c>
      <c r="AZ108" s="140">
        <f>[1]!i_dq_close(AZ$2,AX108)</f>
        <v>6472.6799000000001</v>
      </c>
      <c r="BA108" s="111">
        <v>2.8029999999999999</v>
      </c>
      <c r="BB108" s="277">
        <f t="shared" si="11"/>
        <v>0.11450162179840873</v>
      </c>
      <c r="BE108" s="49">
        <v>44776</v>
      </c>
      <c r="BF108" s="21" t="s">
        <v>1623</v>
      </c>
      <c r="BG108" s="140">
        <f>[1]!i_dq_close(BG$2,BE108)</f>
        <v>6124.3145999999997</v>
      </c>
      <c r="BH108">
        <v>1.8208</v>
      </c>
      <c r="BI108" s="277">
        <f t="shared" si="12"/>
        <v>9.2957644090671199E-2</v>
      </c>
      <c r="BL108" s="49">
        <v>44775</v>
      </c>
      <c r="BM108" s="21" t="s">
        <v>1623</v>
      </c>
      <c r="BN108" s="140">
        <f>[1]!i_dq_close(BN$2,BL108)</f>
        <v>4107.0240000000003</v>
      </c>
      <c r="BO108">
        <v>1.1469</v>
      </c>
      <c r="BP108" s="277">
        <f t="shared" si="13"/>
        <v>9.261019377794999E-2</v>
      </c>
      <c r="BS108" s="49">
        <v>44718</v>
      </c>
      <c r="BT108" s="28" t="s">
        <v>570</v>
      </c>
      <c r="BU108" s="140">
        <f>[1]!i_dq_close(BU$2,BS108)</f>
        <v>6187.4440999999997</v>
      </c>
      <c r="BV108">
        <v>1.173</v>
      </c>
      <c r="BW108" s="277">
        <f t="shared" si="14"/>
        <v>5.8106544878686384E-2</v>
      </c>
      <c r="BZ108" s="59">
        <v>44413</v>
      </c>
      <c r="CA108" s="20" t="s">
        <v>339</v>
      </c>
      <c r="CB108" s="140">
        <f>[1]!i_dq_close(CB$2,BZ108)</f>
        <v>6911.8292000000001</v>
      </c>
      <c r="CC108" s="21">
        <v>1.87</v>
      </c>
      <c r="CD108" s="277">
        <f t="shared" si="15"/>
        <v>-1.5729726556821477E-2</v>
      </c>
      <c r="CE108" s="33">
        <v>1122964.6299999999</v>
      </c>
      <c r="CG108" s="49"/>
      <c r="CH108" s="28"/>
      <c r="CI108" s="140"/>
      <c r="CK108" s="277"/>
      <c r="CN108" s="49"/>
      <c r="CO108" s="28"/>
      <c r="CP108" s="140"/>
      <c r="CR108" s="277"/>
      <c r="CU108" s="49"/>
      <c r="CV108" s="28"/>
      <c r="CW108" s="140"/>
      <c r="CY108" s="277"/>
      <c r="DB108" s="49"/>
      <c r="DC108" s="28"/>
      <c r="DD108" s="140"/>
      <c r="DF108" s="277"/>
      <c r="DI108" s="49"/>
      <c r="DJ108" s="28"/>
      <c r="DK108" s="140"/>
      <c r="DM108" s="277"/>
      <c r="DP108" s="49"/>
      <c r="DQ108" s="28"/>
      <c r="DR108" s="140"/>
      <c r="DT108" s="277"/>
    </row>
    <row r="109" spans="1:125">
      <c r="A109" s="121">
        <v>44784</v>
      </c>
      <c r="B109" s="74" t="s">
        <v>1623</v>
      </c>
      <c r="C109" s="146">
        <f>[1]!i_dq_close(C$2,A109)</f>
        <v>6439.3585999999996</v>
      </c>
      <c r="D109" s="277">
        <v>1.3166</v>
      </c>
      <c r="E109" s="277">
        <f t="shared" ref="E109:E172" si="17">D109/D$43-C109/C$43</f>
        <v>4.4380535750716099E-2</v>
      </c>
      <c r="H109" s="66">
        <v>44876</v>
      </c>
      <c r="I109" s="21" t="s">
        <v>1630</v>
      </c>
      <c r="J109" s="140">
        <f>[1]!i_dq_close(J$2,H109)</f>
        <v>6138.6211000000003</v>
      </c>
      <c r="K109" s="111">
        <v>1.056</v>
      </c>
      <c r="L109" s="277">
        <f t="shared" ref="L109:L168" si="18">K109/K$43-J109/J$43</f>
        <v>4.5594915317892504E-2</v>
      </c>
      <c r="O109" s="66"/>
      <c r="P109" s="21"/>
      <c r="Q109" s="140"/>
      <c r="R109" s="111"/>
      <c r="S109" s="277"/>
      <c r="V109" s="66"/>
      <c r="W109" s="21"/>
      <c r="X109" s="140"/>
      <c r="Y109" s="111"/>
      <c r="Z109" s="277"/>
      <c r="AC109" s="66">
        <v>44874</v>
      </c>
      <c r="AD109" s="21" t="s">
        <v>1630</v>
      </c>
      <c r="AE109" s="140">
        <f>[1]!i_dq_close(AE$2,AC109)</f>
        <v>6120.8285999999998</v>
      </c>
      <c r="AF109" s="111">
        <v>0.9456</v>
      </c>
      <c r="AG109" s="277">
        <f t="shared" ref="AG109:AG170" si="19">AF109/AF$43-AE109/AE$43</f>
        <v>-3.2522805212342409E-2</v>
      </c>
      <c r="AJ109" s="66">
        <v>44809</v>
      </c>
      <c r="AK109" s="21" t="s">
        <v>1622</v>
      </c>
      <c r="AL109" s="140">
        <f>[1]!i_dq_close(AL$2,AJ109)</f>
        <v>6791.0920999999998</v>
      </c>
      <c r="AM109" s="111">
        <v>1.0072000000000001</v>
      </c>
      <c r="AN109" s="277">
        <f t="shared" ref="AN109:AN177" si="20">AM109/AM$43-AL109/AL$43</f>
        <v>0.11794322079879471</v>
      </c>
      <c r="AQ109" s="66">
        <v>44809</v>
      </c>
      <c r="AR109" s="21" t="s">
        <v>1622</v>
      </c>
      <c r="AS109" s="140">
        <f>[1]!i_dq_close(AS$2,AQ109)</f>
        <v>6182.6464999999998</v>
      </c>
      <c r="AT109" s="111">
        <v>0.97899999999999998</v>
      </c>
      <c r="AU109" s="277">
        <f t="shared" ref="AU109:AU179" si="21">AT109/AT$43-AS109/AS$43</f>
        <v>3.137217508864576E-2</v>
      </c>
      <c r="AX109" s="66">
        <v>44796</v>
      </c>
      <c r="AY109" s="21" t="s">
        <v>1623</v>
      </c>
      <c r="AZ109" s="140">
        <f>[1]!i_dq_close(AZ$2,AX109)</f>
        <v>6466.4044999999996</v>
      </c>
      <c r="BA109" s="111">
        <v>2.8290000000000002</v>
      </c>
      <c r="BB109" s="277">
        <f t="shared" ref="BB109:BB180" si="22">BA109/BA$43-AZ109/AZ$43</f>
        <v>0.12674756689398992</v>
      </c>
      <c r="BE109" s="49">
        <v>44777</v>
      </c>
      <c r="BF109" s="21" t="s">
        <v>1623</v>
      </c>
      <c r="BG109" s="140">
        <f>[1]!i_dq_close(BG$2,BE109)</f>
        <v>6158.7345999999998</v>
      </c>
      <c r="BH109">
        <v>1.8305</v>
      </c>
      <c r="BI109" s="277">
        <f t="shared" ref="BI109:BI172" si="23">BH109/BH$43-BG109/BG$43</f>
        <v>9.312183187307399E-2</v>
      </c>
      <c r="BL109" s="49">
        <v>44776</v>
      </c>
      <c r="BM109" s="21" t="s">
        <v>1623</v>
      </c>
      <c r="BN109" s="140">
        <f>[1]!i_dq_close(BN$2,BL109)</f>
        <v>4066.9753999999998</v>
      </c>
      <c r="BO109">
        <v>1.137</v>
      </c>
      <c r="BP109" s="277">
        <f t="shared" ref="BP109:BP172" si="24">BO109/BO$43-BN109/BN$43</f>
        <v>9.2990832686674407E-2</v>
      </c>
      <c r="BS109" s="49">
        <v>44719</v>
      </c>
      <c r="BT109" s="28" t="s">
        <v>570</v>
      </c>
      <c r="BU109" s="140">
        <f>[1]!i_dq_close(BU$2,BS109)</f>
        <v>6186.5672000000004</v>
      </c>
      <c r="BV109">
        <v>1.1679999999999999</v>
      </c>
      <c r="BW109" s="277">
        <f t="shared" ref="BW109:BW172" si="25">BV109/BV$43-BU109/BU$43</f>
        <v>5.4119906980235055E-2</v>
      </c>
      <c r="BZ109" s="59">
        <v>44414</v>
      </c>
      <c r="CA109" s="20" t="s">
        <v>339</v>
      </c>
      <c r="CB109" s="140">
        <f>[1]!i_dq_close(CB$2,BZ109)</f>
        <v>6938.8679000000002</v>
      </c>
      <c r="CC109" s="21">
        <v>1.877</v>
      </c>
      <c r="CD109" s="277">
        <f t="shared" ref="CD109:CD172" si="26">CC109/CC$43-CB109/CB$43</f>
        <v>-1.5968317280542044E-2</v>
      </c>
      <c r="CE109" s="33">
        <v>1122964.6299999999</v>
      </c>
      <c r="CG109" s="49"/>
      <c r="CH109" s="28"/>
      <c r="CI109" s="140"/>
      <c r="CK109" s="277"/>
      <c r="CN109" s="49"/>
      <c r="CO109" s="28"/>
      <c r="CP109" s="140"/>
      <c r="CR109" s="277"/>
      <c r="CU109" s="49"/>
      <c r="CV109" s="28"/>
      <c r="CW109" s="140"/>
      <c r="CY109" s="277"/>
      <c r="DB109" s="49"/>
      <c r="DC109" s="28"/>
      <c r="DD109" s="140"/>
      <c r="DF109" s="277"/>
      <c r="DI109" s="49"/>
      <c r="DJ109" s="28"/>
      <c r="DK109" s="140"/>
      <c r="DM109" s="277"/>
      <c r="DP109" s="49"/>
      <c r="DQ109" s="28"/>
      <c r="DR109" s="140"/>
      <c r="DT109" s="277"/>
    </row>
    <row r="110" spans="1:125">
      <c r="A110" s="121">
        <v>44785</v>
      </c>
      <c r="B110" s="74" t="s">
        <v>1623</v>
      </c>
      <c r="C110" s="146">
        <f>[1]!i_dq_close(C$2,A110)</f>
        <v>6420.8530000000001</v>
      </c>
      <c r="D110" s="277">
        <v>1.3049999999999999</v>
      </c>
      <c r="E110" s="277">
        <f t="shared" si="17"/>
        <v>3.7271019776137226E-2</v>
      </c>
      <c r="H110" s="66">
        <v>44879</v>
      </c>
      <c r="I110" s="21" t="s">
        <v>1630</v>
      </c>
      <c r="J110" s="140">
        <f>[1]!i_dq_close(J$2,H110)</f>
        <v>6129.5128999999997</v>
      </c>
      <c r="K110" s="111">
        <v>1.0545</v>
      </c>
      <c r="L110" s="277">
        <f t="shared" si="18"/>
        <v>4.559359654657924E-2</v>
      </c>
      <c r="O110" s="66"/>
      <c r="P110" s="21"/>
      <c r="Q110" s="140"/>
      <c r="R110" s="111"/>
      <c r="S110" s="277"/>
      <c r="V110" s="66"/>
      <c r="W110" s="21"/>
      <c r="X110" s="140"/>
      <c r="Y110" s="111"/>
      <c r="Z110" s="277"/>
      <c r="AC110" s="66">
        <v>44875</v>
      </c>
      <c r="AD110" s="21" t="s">
        <v>1630</v>
      </c>
      <c r="AE110" s="140">
        <f>[1]!i_dq_close(AE$2,AC110)</f>
        <v>6089.6950999999999</v>
      </c>
      <c r="AF110" s="111">
        <v>0.93810000000000004</v>
      </c>
      <c r="AG110" s="277">
        <f t="shared" si="19"/>
        <v>-3.5008364105290291E-2</v>
      </c>
      <c r="AJ110" s="66">
        <v>44810</v>
      </c>
      <c r="AK110" s="21" t="s">
        <v>1622</v>
      </c>
      <c r="AL110" s="140">
        <f>[1]!i_dq_close(AL$2,AJ110)</f>
        <v>6919.6463999999996</v>
      </c>
      <c r="AM110" s="111">
        <v>1.0138</v>
      </c>
      <c r="AN110" s="277">
        <f t="shared" si="20"/>
        <v>0.10567023921970708</v>
      </c>
      <c r="AQ110" s="66">
        <v>44810</v>
      </c>
      <c r="AR110" s="21" t="s">
        <v>1622</v>
      </c>
      <c r="AS110" s="140">
        <f>[1]!i_dq_close(AS$2,AQ110)</f>
        <v>6291.5707000000002</v>
      </c>
      <c r="AT110" s="111">
        <v>0.99460000000000004</v>
      </c>
      <c r="AU110" s="277">
        <f t="shared" si="21"/>
        <v>3.0160119712332012E-2</v>
      </c>
      <c r="AX110" s="66">
        <v>44797</v>
      </c>
      <c r="AY110" s="21" t="s">
        <v>1623</v>
      </c>
      <c r="AZ110" s="140">
        <f>[1]!i_dq_close(AZ$2,AX110)</f>
        <v>6284.5769</v>
      </c>
      <c r="BA110" s="111">
        <v>2.7370000000000001</v>
      </c>
      <c r="BB110" s="277">
        <f t="shared" si="22"/>
        <v>0.11782562162732657</v>
      </c>
      <c r="BE110" s="49">
        <v>44778</v>
      </c>
      <c r="BF110" s="21" t="s">
        <v>1623</v>
      </c>
      <c r="BG110" s="140">
        <f>[1]!i_dq_close(BG$2,BE110)</f>
        <v>6270.5113000000001</v>
      </c>
      <c r="BH110">
        <v>1.8647</v>
      </c>
      <c r="BI110" s="277">
        <f t="shared" si="23"/>
        <v>9.5468727855367197E-2</v>
      </c>
      <c r="BL110" s="49">
        <v>44777</v>
      </c>
      <c r="BM110" s="21" t="s">
        <v>1623</v>
      </c>
      <c r="BN110" s="140">
        <f>[1]!i_dq_close(BN$2,BL110)</f>
        <v>4101.5366999999997</v>
      </c>
      <c r="BO110">
        <v>1.1480999999999999</v>
      </c>
      <c r="BP110" s="277">
        <f t="shared" si="24"/>
        <v>9.5218806061122097E-2</v>
      </c>
      <c r="BS110" s="49">
        <v>44720</v>
      </c>
      <c r="BT110" s="28" t="s">
        <v>570</v>
      </c>
      <c r="BU110" s="140">
        <f>[1]!i_dq_close(BU$2,BS110)</f>
        <v>6217.8275999999996</v>
      </c>
      <c r="BV110">
        <v>1.171</v>
      </c>
      <c r="BW110" s="277">
        <f t="shared" si="25"/>
        <v>5.2005024036624548E-2</v>
      </c>
      <c r="BZ110" s="59">
        <v>44417</v>
      </c>
      <c r="CA110" s="20" t="s">
        <v>339</v>
      </c>
      <c r="CB110" s="140">
        <f>[1]!i_dq_close(CB$2,BZ110)</f>
        <v>6979.5255999999999</v>
      </c>
      <c r="CC110" s="21">
        <v>1.895</v>
      </c>
      <c r="CD110" s="277">
        <f t="shared" si="26"/>
        <v>-1.2130450569839857E-2</v>
      </c>
      <c r="CE110" s="33">
        <v>1122964.6299999999</v>
      </c>
      <c r="CG110" s="49"/>
      <c r="CH110" s="28"/>
      <c r="CI110" s="140"/>
      <c r="CK110" s="277"/>
      <c r="CN110" s="49"/>
      <c r="CO110" s="28"/>
      <c r="CP110" s="140"/>
      <c r="CR110" s="277"/>
      <c r="CU110" s="49"/>
      <c r="CV110" s="28"/>
      <c r="CW110" s="140"/>
      <c r="CY110" s="277"/>
      <c r="DB110" s="49"/>
      <c r="DC110" s="28"/>
      <c r="DD110" s="140"/>
      <c r="DF110" s="277"/>
      <c r="DI110" s="49"/>
      <c r="DJ110" s="28"/>
      <c r="DK110" s="140"/>
      <c r="DM110" s="277"/>
      <c r="DP110" s="49"/>
      <c r="DQ110" s="28"/>
      <c r="DR110" s="140"/>
      <c r="DT110" s="277"/>
    </row>
    <row r="111" spans="1:125">
      <c r="A111" s="121">
        <v>44788</v>
      </c>
      <c r="B111" s="74" t="s">
        <v>1623</v>
      </c>
      <c r="C111" s="146">
        <f>[1]!i_dq_close(C$2,A111)</f>
        <v>6442.8092999999999</v>
      </c>
      <c r="D111" s="277">
        <v>1.3031999999999999</v>
      </c>
      <c r="E111" s="277">
        <f t="shared" si="17"/>
        <v>3.1804465790946423E-2</v>
      </c>
      <c r="H111" s="66">
        <v>44880</v>
      </c>
      <c r="I111" s="21" t="s">
        <v>1630</v>
      </c>
      <c r="J111" s="140">
        <f>[1]!i_dq_close(J$2,H111)</f>
        <v>6236.3837999999996</v>
      </c>
      <c r="K111" s="111">
        <v>1.0750999999999999</v>
      </c>
      <c r="L111" s="277">
        <f t="shared" si="18"/>
        <v>4.8585925663745755E-2</v>
      </c>
      <c r="O111" s="66"/>
      <c r="P111" s="21"/>
      <c r="Q111" s="140"/>
      <c r="R111" s="111"/>
      <c r="S111" s="277"/>
      <c r="V111" s="66"/>
      <c r="W111" s="21"/>
      <c r="X111" s="140"/>
      <c r="Y111" s="111"/>
      <c r="Z111" s="277"/>
      <c r="AC111" s="66">
        <v>44876</v>
      </c>
      <c r="AD111" s="21" t="s">
        <v>1630</v>
      </c>
      <c r="AE111" s="140">
        <f>[1]!i_dq_close(AE$2,AC111)</f>
        <v>6138.6211000000003</v>
      </c>
      <c r="AF111" s="111">
        <v>0.94599999999999995</v>
      </c>
      <c r="AG111" s="277">
        <f t="shared" si="19"/>
        <v>-3.4931834118126281E-2</v>
      </c>
      <c r="AJ111" s="66">
        <v>44811</v>
      </c>
      <c r="AK111" s="21" t="s">
        <v>1622</v>
      </c>
      <c r="AL111" s="140">
        <f>[1]!i_dq_close(AL$2,AJ111)</f>
        <v>6963.5195999999996</v>
      </c>
      <c r="AM111" s="111">
        <v>1.0121</v>
      </c>
      <c r="AN111" s="277">
        <f t="shared" si="20"/>
        <v>9.6882608383349389E-2</v>
      </c>
      <c r="AQ111" s="66">
        <v>44811</v>
      </c>
      <c r="AR111" s="21" t="s">
        <v>1622</v>
      </c>
      <c r="AS111" s="140">
        <f>[1]!i_dq_close(AS$2,AQ111)</f>
        <v>6301.5644000000002</v>
      </c>
      <c r="AT111" s="111">
        <v>1.0004</v>
      </c>
      <c r="AU111" s="277">
        <f t="shared" si="21"/>
        <v>3.4727841174215568E-2</v>
      </c>
      <c r="AX111" s="66">
        <v>44798</v>
      </c>
      <c r="AY111" s="21" t="s">
        <v>1623</v>
      </c>
      <c r="AZ111" s="140">
        <f>[1]!i_dq_close(AZ$2,AX111)</f>
        <v>6322.6961000000001</v>
      </c>
      <c r="BA111" s="111">
        <v>2.7250000000000001</v>
      </c>
      <c r="BB111" s="277">
        <f t="shared" si="22"/>
        <v>0.10623335999019901</v>
      </c>
      <c r="BE111" s="49">
        <v>44781</v>
      </c>
      <c r="BF111" s="21" t="s">
        <v>1623</v>
      </c>
      <c r="BG111" s="140">
        <f>[1]!i_dq_close(BG$2,BE111)</f>
        <v>6323.0745999999999</v>
      </c>
      <c r="BH111">
        <v>1.8817999999999999</v>
      </c>
      <c r="BI111" s="277">
        <f t="shared" si="23"/>
        <v>9.7255793626996212E-2</v>
      </c>
      <c r="BL111" s="49">
        <v>44778</v>
      </c>
      <c r="BM111" s="21" t="s">
        <v>1623</v>
      </c>
      <c r="BN111" s="140">
        <f>[1]!i_dq_close(BN$2,BL111)</f>
        <v>4156.9111000000003</v>
      </c>
      <c r="BO111">
        <v>1.1654</v>
      </c>
      <c r="BP111" s="277">
        <f t="shared" si="24"/>
        <v>9.8303971805061563E-2</v>
      </c>
      <c r="BS111" s="49">
        <v>44721</v>
      </c>
      <c r="BT111" s="28" t="s">
        <v>570</v>
      </c>
      <c r="BU111" s="140">
        <f>[1]!i_dq_close(BU$2,BS111)</f>
        <v>6130.6862000000001</v>
      </c>
      <c r="BV111">
        <v>1.1499999999999999</v>
      </c>
      <c r="BW111" s="277">
        <f t="shared" si="25"/>
        <v>4.7499470725825499E-2</v>
      </c>
      <c r="BZ111" s="59">
        <v>44418</v>
      </c>
      <c r="CA111" s="20" t="s">
        <v>339</v>
      </c>
      <c r="CB111" s="140">
        <f>[1]!i_dq_close(CB$2,BZ111)</f>
        <v>7019.2284</v>
      </c>
      <c r="CC111" s="21">
        <v>1.905</v>
      </c>
      <c r="CD111" s="277">
        <f t="shared" si="26"/>
        <v>-1.2637210934020038E-2</v>
      </c>
      <c r="CE111" s="33">
        <v>1122964.6299999999</v>
      </c>
      <c r="CG111" s="49"/>
      <c r="CH111" s="28"/>
      <c r="CI111" s="140"/>
      <c r="CK111" s="277"/>
      <c r="CN111" s="49"/>
      <c r="CO111" s="28"/>
      <c r="CP111" s="140"/>
      <c r="CR111" s="277"/>
      <c r="CU111" s="49"/>
      <c r="CV111" s="28"/>
      <c r="CW111" s="140"/>
      <c r="CY111" s="277"/>
      <c r="DB111" s="49"/>
      <c r="DC111" s="28"/>
      <c r="DD111" s="140"/>
      <c r="DF111" s="277"/>
      <c r="DI111" s="49"/>
      <c r="DJ111" s="28"/>
      <c r="DK111" s="140"/>
      <c r="DM111" s="277"/>
      <c r="DP111" s="49"/>
      <c r="DQ111" s="28"/>
      <c r="DR111" s="140"/>
      <c r="DT111" s="277"/>
    </row>
    <row r="112" spans="1:125">
      <c r="A112" s="121">
        <v>44789</v>
      </c>
      <c r="B112" s="74" t="s">
        <v>1623</v>
      </c>
      <c r="C112" s="146">
        <f>[1]!i_dq_close(C$2,A112)</f>
        <v>6465.1866</v>
      </c>
      <c r="D112" s="277">
        <v>1.3073999999999999</v>
      </c>
      <c r="E112" s="277">
        <f t="shared" si="17"/>
        <v>3.1623458986173247E-2</v>
      </c>
      <c r="H112" s="66">
        <v>44881</v>
      </c>
      <c r="I112" s="21" t="s">
        <v>1630</v>
      </c>
      <c r="J112" s="140">
        <f>[1]!i_dq_close(J$2,H112)</f>
        <v>6203.9174000000003</v>
      </c>
      <c r="K112" s="111">
        <v>1.0706</v>
      </c>
      <c r="L112" s="277">
        <f t="shared" si="18"/>
        <v>4.9421540850590695E-2</v>
      </c>
      <c r="O112" s="66"/>
      <c r="P112" s="21"/>
      <c r="Q112" s="140"/>
      <c r="R112" s="111"/>
      <c r="S112" s="277"/>
      <c r="V112" s="66"/>
      <c r="W112" s="21"/>
      <c r="X112" s="140"/>
      <c r="Y112" s="111"/>
      <c r="Z112" s="277"/>
      <c r="AC112" s="66">
        <v>44879</v>
      </c>
      <c r="AD112" s="21" t="s">
        <v>1630</v>
      </c>
      <c r="AE112" s="140">
        <f>[1]!i_dq_close(AE$2,AC112)</f>
        <v>6129.5128999999997</v>
      </c>
      <c r="AF112" s="111">
        <v>0.94310000000000005</v>
      </c>
      <c r="AG112" s="277">
        <f t="shared" si="19"/>
        <v>-3.6354549881969622E-2</v>
      </c>
      <c r="AJ112" s="66">
        <v>44812</v>
      </c>
      <c r="AK112" s="21" t="s">
        <v>1622</v>
      </c>
      <c r="AL112" s="140">
        <f>[1]!i_dq_close(AL$2,AJ112)</f>
        <v>6897.0995999999996</v>
      </c>
      <c r="AM112" s="111">
        <v>1.0038</v>
      </c>
      <c r="AN112" s="277">
        <f t="shared" si="20"/>
        <v>9.7533675775224538E-2</v>
      </c>
      <c r="AQ112" s="66">
        <v>44812</v>
      </c>
      <c r="AR112" s="21" t="s">
        <v>1622</v>
      </c>
      <c r="AS112" s="140">
        <f>[1]!i_dq_close(AS$2,AQ112)</f>
        <v>6272.5752000000002</v>
      </c>
      <c r="AT112" s="111">
        <v>0.99160000000000004</v>
      </c>
      <c r="AU112" s="277">
        <f t="shared" si="21"/>
        <v>3.0072160572747864E-2</v>
      </c>
      <c r="AX112" s="66">
        <v>44799</v>
      </c>
      <c r="AY112" s="21" t="s">
        <v>1623</v>
      </c>
      <c r="AZ112" s="140">
        <f>[1]!i_dq_close(AZ$2,AX112)</f>
        <v>6298.3738999999996</v>
      </c>
      <c r="BA112" s="111">
        <v>2.7109999999999999</v>
      </c>
      <c r="BB112" s="277">
        <f t="shared" si="22"/>
        <v>0.10431116907438986</v>
      </c>
      <c r="BE112" s="49">
        <v>44782</v>
      </c>
      <c r="BF112" s="21" t="s">
        <v>1623</v>
      </c>
      <c r="BG112" s="140">
        <f>[1]!i_dq_close(BG$2,BE112)</f>
        <v>6341.4805999999999</v>
      </c>
      <c r="BH112">
        <v>1.8926000000000001</v>
      </c>
      <c r="BI112" s="277">
        <f t="shared" si="23"/>
        <v>0.10111421718554681</v>
      </c>
      <c r="BL112" s="49">
        <v>44781</v>
      </c>
      <c r="BM112" s="21" t="s">
        <v>1623</v>
      </c>
      <c r="BN112" s="140">
        <f>[1]!i_dq_close(BN$2,BL112)</f>
        <v>4148.0745999999999</v>
      </c>
      <c r="BO112">
        <v>1.1729000000000001</v>
      </c>
      <c r="BP112" s="277">
        <f t="shared" si="24"/>
        <v>0.10807233738380706</v>
      </c>
      <c r="BS112" s="49">
        <v>44722</v>
      </c>
      <c r="BT112" s="28" t="s">
        <v>570</v>
      </c>
      <c r="BU112" s="140">
        <f>[1]!i_dq_close(BU$2,BS112)</f>
        <v>6240.1031999999996</v>
      </c>
      <c r="BV112">
        <v>1.1739999999999999</v>
      </c>
      <c r="BW112" s="277">
        <f t="shared" si="25"/>
        <v>5.120767035142948E-2</v>
      </c>
      <c r="BZ112" s="59">
        <v>44419</v>
      </c>
      <c r="CA112" s="20" t="s">
        <v>339</v>
      </c>
      <c r="CB112" s="140">
        <f>[1]!i_dq_close(CB$2,BZ112)</f>
        <v>7073.5218999999997</v>
      </c>
      <c r="CC112" s="21">
        <v>1.9219999999999999</v>
      </c>
      <c r="CD112" s="277">
        <f t="shared" si="26"/>
        <v>-1.1463264859660871E-2</v>
      </c>
      <c r="CE112" s="33">
        <v>1122964.6299999999</v>
      </c>
      <c r="CG112" s="49"/>
      <c r="CH112" s="28"/>
      <c r="CI112" s="140"/>
      <c r="CK112" s="277"/>
      <c r="CN112" s="49"/>
      <c r="CO112" s="28"/>
      <c r="CP112" s="140"/>
      <c r="CR112" s="277"/>
      <c r="CU112" s="49"/>
      <c r="CV112" s="28"/>
      <c r="CW112" s="140"/>
      <c r="CY112" s="277"/>
      <c r="DB112" s="49"/>
      <c r="DC112" s="28"/>
      <c r="DD112" s="140"/>
      <c r="DF112" s="277"/>
      <c r="DI112" s="49"/>
      <c r="DJ112" s="28"/>
      <c r="DK112" s="140"/>
      <c r="DM112" s="277"/>
      <c r="DP112" s="49"/>
      <c r="DQ112" s="28"/>
      <c r="DR112" s="140"/>
      <c r="DT112" s="277"/>
    </row>
    <row r="113" spans="1:124" s="7" customFormat="1">
      <c r="A113" s="121">
        <v>44790</v>
      </c>
      <c r="B113" s="74" t="s">
        <v>1623</v>
      </c>
      <c r="C113" s="146">
        <f>[1]!i_dq_close(C$2,A113)</f>
        <v>6493.5047000000004</v>
      </c>
      <c r="D113" s="277">
        <v>1.3050999999999999</v>
      </c>
      <c r="E113" s="277">
        <f t="shared" si="17"/>
        <v>2.4592227313902759E-2</v>
      </c>
      <c r="F113" s="53"/>
      <c r="H113" s="66">
        <v>44882</v>
      </c>
      <c r="I113" s="21" t="s">
        <v>1630</v>
      </c>
      <c r="J113" s="140">
        <f>[1]!i_dq_close(J$2,H113)</f>
        <v>6217.2052000000003</v>
      </c>
      <c r="K113" s="111">
        <v>1.0725</v>
      </c>
      <c r="L113" s="277">
        <f t="shared" si="18"/>
        <v>4.9137343114545207E-2</v>
      </c>
      <c r="M113"/>
      <c r="O113" s="66"/>
      <c r="P113" s="21"/>
      <c r="Q113" s="140"/>
      <c r="R113" s="111"/>
      <c r="S113" s="277"/>
      <c r="T113"/>
      <c r="V113" s="66"/>
      <c r="W113" s="21"/>
      <c r="X113" s="140"/>
      <c r="Y113" s="111"/>
      <c r="Z113" s="277"/>
      <c r="AA113"/>
      <c r="AC113" s="66">
        <v>44880</v>
      </c>
      <c r="AD113" s="21" t="s">
        <v>1630</v>
      </c>
      <c r="AE113" s="140">
        <f>[1]!i_dq_close(AE$2,AC113)</f>
        <v>6236.3837999999996</v>
      </c>
      <c r="AF113" s="111">
        <v>0.96</v>
      </c>
      <c r="AG113" s="277">
        <f t="shared" si="19"/>
        <v>-3.6538453516578695E-2</v>
      </c>
      <c r="AH113"/>
      <c r="AJ113" s="66">
        <v>44813</v>
      </c>
      <c r="AK113" s="21" t="s">
        <v>1622</v>
      </c>
      <c r="AL113" s="140">
        <f>[1]!i_dq_close(AL$2,AJ113)</f>
        <v>6913.5789999999997</v>
      </c>
      <c r="AM113" s="111">
        <v>1.0027999999999999</v>
      </c>
      <c r="AN113" s="277">
        <f t="shared" si="20"/>
        <v>9.3812325423428211E-2</v>
      </c>
      <c r="AO113"/>
      <c r="AQ113" s="66">
        <v>44813</v>
      </c>
      <c r="AR113" s="21" t="s">
        <v>1622</v>
      </c>
      <c r="AS113" s="140">
        <f>[1]!i_dq_close(AS$2,AQ113)</f>
        <v>6316.9723999999997</v>
      </c>
      <c r="AT113" s="111">
        <v>0.99329999999999996</v>
      </c>
      <c r="AU113" s="277">
        <f t="shared" si="21"/>
        <v>2.4588822618789807E-2</v>
      </c>
      <c r="AV113"/>
      <c r="AX113" s="66">
        <v>44802</v>
      </c>
      <c r="AY113" s="21" t="s">
        <v>1623</v>
      </c>
      <c r="AZ113" s="140">
        <f>[1]!i_dq_close(AZ$2,AX113)</f>
        <v>6310.402</v>
      </c>
      <c r="BA113" s="111">
        <v>2.7269999999999999</v>
      </c>
      <c r="BB113" s="277">
        <f t="shared" si="22"/>
        <v>0.10916732818070418</v>
      </c>
      <c r="BC113"/>
      <c r="BE113" s="49">
        <v>44783</v>
      </c>
      <c r="BF113" s="21" t="s">
        <v>1623</v>
      </c>
      <c r="BG113" s="140">
        <f>[1]!i_dq_close(BG$2,BE113)</f>
        <v>6322.0558000000001</v>
      </c>
      <c r="BH113">
        <v>1.8825000000000001</v>
      </c>
      <c r="BI113" s="277">
        <f t="shared" si="23"/>
        <v>9.7914047473025789E-2</v>
      </c>
      <c r="BJ113"/>
      <c r="BL113" s="49">
        <v>44782</v>
      </c>
      <c r="BM113" s="21" t="s">
        <v>1623</v>
      </c>
      <c r="BN113" s="140">
        <f>[1]!i_dq_close(BN$2,BL113)</f>
        <v>4156.2906999999996</v>
      </c>
      <c r="BO113">
        <v>1.1773</v>
      </c>
      <c r="BP113" s="277">
        <f t="shared" si="24"/>
        <v>0.11036323101459655</v>
      </c>
      <c r="BQ113"/>
      <c r="BS113" s="49">
        <v>44725</v>
      </c>
      <c r="BT113" s="28" t="s">
        <v>570</v>
      </c>
      <c r="BU113" s="140">
        <f>[1]!i_dq_close(BU$2,BS113)</f>
        <v>6233.6193999999996</v>
      </c>
      <c r="BV113">
        <v>1.18</v>
      </c>
      <c r="BW113" s="277">
        <f t="shared" si="25"/>
        <v>5.7096725079610944E-2</v>
      </c>
      <c r="BX113"/>
      <c r="BZ113" s="59">
        <v>44420</v>
      </c>
      <c r="CA113" s="20" t="s">
        <v>339</v>
      </c>
      <c r="CB113" s="140">
        <f>[1]!i_dq_close(CB$2,BZ113)</f>
        <v>7095.2024000000001</v>
      </c>
      <c r="CC113" s="21">
        <v>1.9370000000000001</v>
      </c>
      <c r="CD113" s="277">
        <f t="shared" si="26"/>
        <v>-6.3838420275332819E-3</v>
      </c>
      <c r="CE113" s="33">
        <v>1122964.6299999999</v>
      </c>
      <c r="CG113" s="49"/>
      <c r="CH113" s="28"/>
      <c r="CI113" s="140"/>
      <c r="CJ113"/>
      <c r="CK113" s="277"/>
      <c r="CL113"/>
      <c r="CN113" s="49"/>
      <c r="CO113" s="28"/>
      <c r="CP113" s="140"/>
      <c r="CQ113"/>
      <c r="CR113" s="277"/>
      <c r="CS113"/>
      <c r="CU113" s="49"/>
      <c r="CV113" s="28"/>
      <c r="CW113" s="140"/>
      <c r="CX113"/>
      <c r="CY113" s="277"/>
      <c r="CZ113"/>
      <c r="DB113" s="49"/>
      <c r="DC113" s="28"/>
      <c r="DD113" s="140"/>
      <c r="DE113"/>
      <c r="DF113" s="277"/>
      <c r="DG113"/>
      <c r="DI113" s="49"/>
      <c r="DJ113" s="28"/>
      <c r="DK113" s="140"/>
      <c r="DL113"/>
      <c r="DM113" s="277"/>
      <c r="DN113"/>
      <c r="DP113" s="49"/>
      <c r="DQ113" s="28"/>
      <c r="DR113" s="140"/>
      <c r="DS113"/>
      <c r="DT113" s="277"/>
    </row>
    <row r="114" spans="1:124" s="7" customFormat="1">
      <c r="A114" s="50">
        <v>44791</v>
      </c>
      <c r="B114" s="74" t="s">
        <v>1623</v>
      </c>
      <c r="C114" s="146">
        <f>[1]!i_dq_close(C$2,A114)</f>
        <v>6468.8055999999997</v>
      </c>
      <c r="D114" s="53">
        <v>1.3149999999999999</v>
      </c>
      <c r="E114" s="277">
        <f t="shared" si="17"/>
        <v>3.7776185544455609E-2</v>
      </c>
      <c r="F114" s="53"/>
      <c r="H114" s="49">
        <v>44883</v>
      </c>
      <c r="I114" s="21" t="s">
        <v>1630</v>
      </c>
      <c r="J114" s="140">
        <f>[1]!i_dq_close(J$2,H114)</f>
        <v>6191.6477000000004</v>
      </c>
      <c r="K114">
        <v>1.0661</v>
      </c>
      <c r="L114" s="277">
        <f t="shared" si="18"/>
        <v>4.6959366599904184E-2</v>
      </c>
      <c r="M114"/>
      <c r="O114"/>
      <c r="P114"/>
      <c r="Q114"/>
      <c r="R114"/>
      <c r="S114" s="277"/>
      <c r="T114"/>
      <c r="V114"/>
      <c r="W114"/>
      <c r="X114"/>
      <c r="Y114"/>
      <c r="Z114" s="277"/>
      <c r="AA114"/>
      <c r="AC114" s="49">
        <v>44881</v>
      </c>
      <c r="AD114" s="21" t="s">
        <v>1630</v>
      </c>
      <c r="AE114" s="140">
        <f>[1]!i_dq_close(AE$2,AC114)</f>
        <v>6203.9174000000003</v>
      </c>
      <c r="AF114">
        <v>0.95579999999999998</v>
      </c>
      <c r="AG114" s="277">
        <f t="shared" si="19"/>
        <v>-3.5562142708112088E-2</v>
      </c>
      <c r="AH114"/>
      <c r="AJ114" s="49">
        <v>44817</v>
      </c>
      <c r="AK114" s="21" t="s">
        <v>1622</v>
      </c>
      <c r="AL114" s="140">
        <f>[1]!i_dq_close(AL$2,AJ114)</f>
        <v>6904.0775000000003</v>
      </c>
      <c r="AM114">
        <v>1.008</v>
      </c>
      <c r="AN114" s="277">
        <f t="shared" si="20"/>
        <v>0.10133777487144147</v>
      </c>
      <c r="AO114"/>
      <c r="AQ114" s="49">
        <v>44817</v>
      </c>
      <c r="AR114" s="21" t="s">
        <v>1622</v>
      </c>
      <c r="AS114" s="140">
        <f>[1]!i_dq_close(AS$2,AQ114)</f>
        <v>6300.4219999999996</v>
      </c>
      <c r="AT114">
        <v>0.99250000000000005</v>
      </c>
      <c r="AU114" s="277">
        <f t="shared" si="21"/>
        <v>2.6454822525933785E-2</v>
      </c>
      <c r="AV114"/>
      <c r="AX114" s="49">
        <v>44803</v>
      </c>
      <c r="AY114" s="21" t="s">
        <v>1623</v>
      </c>
      <c r="AZ114" s="140">
        <f>[1]!i_dq_close(AZ$2,AX114)</f>
        <v>6285.9273000000003</v>
      </c>
      <c r="BA114">
        <v>2.7010000000000001</v>
      </c>
      <c r="BB114" s="277">
        <f t="shared" si="22"/>
        <v>0.10210734500338781</v>
      </c>
      <c r="BC114"/>
      <c r="BE114" s="49">
        <v>44784</v>
      </c>
      <c r="BF114" s="21" t="s">
        <v>1623</v>
      </c>
      <c r="BG114" s="140">
        <f>[1]!i_dq_close(BG$2,BE114)</f>
        <v>6439.3585999999996</v>
      </c>
      <c r="BH114">
        <v>1.9135</v>
      </c>
      <c r="BI114" s="277">
        <f t="shared" si="23"/>
        <v>9.7091464435299812E-2</v>
      </c>
      <c r="BJ114"/>
      <c r="BL114" s="49">
        <v>44783</v>
      </c>
      <c r="BM114" s="21" t="s">
        <v>1623</v>
      </c>
      <c r="BN114" s="140">
        <f>[1]!i_dq_close(BN$2,BL114)</f>
        <v>4109.7372999999998</v>
      </c>
      <c r="BO114">
        <v>1.1724000000000001</v>
      </c>
      <c r="BP114" s="277">
        <f t="shared" si="24"/>
        <v>0.11741367860510921</v>
      </c>
      <c r="BQ114"/>
      <c r="BS114" s="49">
        <v>44726</v>
      </c>
      <c r="BT114" s="28" t="s">
        <v>570</v>
      </c>
      <c r="BU114" s="140">
        <f>[1]!i_dq_close(BU$2,BS114)</f>
        <v>6275.5652</v>
      </c>
      <c r="BV114">
        <v>1.181</v>
      </c>
      <c r="BW114" s="277">
        <f t="shared" si="25"/>
        <v>5.1768846701871651E-2</v>
      </c>
      <c r="BX114"/>
      <c r="BZ114" s="59">
        <v>44421</v>
      </c>
      <c r="CA114" s="20" t="s">
        <v>339</v>
      </c>
      <c r="CB114" s="140">
        <f>[1]!i_dq_close(CB$2,BZ114)</f>
        <v>7088.8876</v>
      </c>
      <c r="CC114" s="21">
        <v>1.9359999999999999</v>
      </c>
      <c r="CD114" s="277">
        <f t="shared" si="26"/>
        <v>-5.9716757450627433E-3</v>
      </c>
      <c r="CE114" s="33">
        <v>1122964.6299999999</v>
      </c>
      <c r="CG114" s="49"/>
      <c r="CH114" s="28"/>
      <c r="CI114" s="140"/>
      <c r="CJ114"/>
      <c r="CK114" s="277"/>
      <c r="CL114"/>
      <c r="CN114" s="49"/>
      <c r="CO114" s="28"/>
      <c r="CP114" s="140"/>
      <c r="CQ114"/>
      <c r="CR114" s="277"/>
      <c r="CS114"/>
      <c r="CU114" s="49"/>
      <c r="CV114" s="28"/>
      <c r="CW114" s="140"/>
      <c r="CX114"/>
      <c r="CY114" s="277"/>
      <c r="CZ114"/>
      <c r="DB114" s="49"/>
      <c r="DC114" s="28"/>
      <c r="DD114" s="140"/>
      <c r="DE114"/>
      <c r="DF114" s="277"/>
      <c r="DG114"/>
      <c r="DI114" s="49"/>
      <c r="DJ114" s="28"/>
      <c r="DK114" s="140"/>
      <c r="DL114"/>
      <c r="DM114" s="277"/>
      <c r="DN114"/>
      <c r="DP114" s="49"/>
      <c r="DQ114" s="28"/>
      <c r="DR114" s="140"/>
      <c r="DS114"/>
      <c r="DT114" s="277"/>
    </row>
    <row r="115" spans="1:124" s="7" customFormat="1">
      <c r="A115" s="50">
        <v>44792</v>
      </c>
      <c r="B115" s="74" t="s">
        <v>1623</v>
      </c>
      <c r="C115" s="146">
        <f>[1]!i_dq_close(C$2,A115)</f>
        <v>6391.7159000000001</v>
      </c>
      <c r="D115" s="53">
        <v>1.2959000000000001</v>
      </c>
      <c r="E115" s="277">
        <f t="shared" si="17"/>
        <v>3.4263068520664408E-2</v>
      </c>
      <c r="F115" s="53"/>
      <c r="H115" s="49">
        <v>44886</v>
      </c>
      <c r="I115" s="21" t="s">
        <v>1630</v>
      </c>
      <c r="J115" s="140">
        <f>[1]!i_dq_close(J$2,H115)</f>
        <v>6189.7092000000002</v>
      </c>
      <c r="K115">
        <v>1.0673999999999999</v>
      </c>
      <c r="L115" s="277">
        <f t="shared" si="18"/>
        <v>4.8565958303681933E-2</v>
      </c>
      <c r="M115"/>
      <c r="O115"/>
      <c r="P115"/>
      <c r="Q115"/>
      <c r="R115"/>
      <c r="S115" s="277"/>
      <c r="T115"/>
      <c r="V115"/>
      <c r="W115"/>
      <c r="X115"/>
      <c r="Y115"/>
      <c r="Z115" s="277"/>
      <c r="AA115"/>
      <c r="AC115" s="49">
        <v>44882</v>
      </c>
      <c r="AD115" s="21" t="s">
        <v>1630</v>
      </c>
      <c r="AE115" s="140">
        <f>[1]!i_dq_close(AE$2,AC115)</f>
        <v>6217.2052000000003</v>
      </c>
      <c r="AF115">
        <v>0.95750000000000002</v>
      </c>
      <c r="AG115" s="277">
        <f t="shared" si="19"/>
        <v>-3.5980418854271168E-2</v>
      </c>
      <c r="AH115"/>
      <c r="AJ115" s="49">
        <v>44818</v>
      </c>
      <c r="AK115" s="21" t="s">
        <v>1622</v>
      </c>
      <c r="AL115" s="140">
        <f>[1]!i_dq_close(AL$2,AJ115)</f>
        <v>6829.5578999999998</v>
      </c>
      <c r="AM115">
        <v>1.0001</v>
      </c>
      <c r="AN115" s="277">
        <f t="shared" si="20"/>
        <v>0.10371141243550941</v>
      </c>
      <c r="AO115"/>
      <c r="AQ115" s="49">
        <v>44818</v>
      </c>
      <c r="AR115" s="21" t="s">
        <v>1622</v>
      </c>
      <c r="AS115" s="140">
        <f>[1]!i_dq_close(AS$2,AQ115)</f>
        <v>6249.9629999999997</v>
      </c>
      <c r="AT115">
        <v>0.98040000000000005</v>
      </c>
      <c r="AU115" s="277">
        <f t="shared" si="21"/>
        <v>2.1796942461211444E-2</v>
      </c>
      <c r="AV115"/>
      <c r="AX115" s="49">
        <v>44804</v>
      </c>
      <c r="AY115" s="21" t="s">
        <v>1623</v>
      </c>
      <c r="AZ115" s="140">
        <f>[1]!i_dq_close(AZ$2,AX115)</f>
        <v>6155.7455</v>
      </c>
      <c r="BA115">
        <v>2.597</v>
      </c>
      <c r="BB115" s="277">
        <f t="shared" si="22"/>
        <v>7.9311895681406064E-2</v>
      </c>
      <c r="BC115"/>
      <c r="BE115" s="49">
        <v>44785</v>
      </c>
      <c r="BF115" s="21" t="s">
        <v>1623</v>
      </c>
      <c r="BG115" s="140">
        <f>[1]!i_dq_close(BG$2,BE115)</f>
        <v>6420.8530000000001</v>
      </c>
      <c r="BH115">
        <v>1.9085000000000001</v>
      </c>
      <c r="BI115" s="277">
        <f t="shared" si="23"/>
        <v>9.7147699834131407E-2</v>
      </c>
      <c r="BJ115"/>
      <c r="BL115" s="49">
        <v>44784</v>
      </c>
      <c r="BM115" s="21" t="s">
        <v>1623</v>
      </c>
      <c r="BN115" s="140">
        <f>[1]!i_dq_close(BN$2,BL115)</f>
        <v>4193.5428000000002</v>
      </c>
      <c r="BO115">
        <v>1.1910000000000001</v>
      </c>
      <c r="BP115" s="277">
        <f t="shared" si="24"/>
        <v>0.11450046505794154</v>
      </c>
      <c r="BQ115"/>
      <c r="BS115" s="49">
        <v>44727</v>
      </c>
      <c r="BT115" s="28" t="s">
        <v>570</v>
      </c>
      <c r="BU115" s="140">
        <f>[1]!i_dq_close(BU$2,BS115)</f>
        <v>6261.0613000000003</v>
      </c>
      <c r="BV115">
        <v>1.179</v>
      </c>
      <c r="BW115" s="277">
        <f t="shared" si="25"/>
        <v>5.22496051352761E-2</v>
      </c>
      <c r="BX115"/>
      <c r="BZ115" s="58">
        <v>44424</v>
      </c>
      <c r="CA115" s="20" t="s">
        <v>339</v>
      </c>
      <c r="CB115" s="140">
        <f>[1]!i_dq_close(CB$2,BZ115)</f>
        <v>7052.4876000000004</v>
      </c>
      <c r="CC115" s="21">
        <v>1.93</v>
      </c>
      <c r="CD115" s="277">
        <f t="shared" si="26"/>
        <v>-3.7282289512010625E-3</v>
      </c>
      <c r="CE115" s="33">
        <v>1122964.6299999999</v>
      </c>
      <c r="CG115" s="49"/>
      <c r="CH115" s="28"/>
      <c r="CI115" s="140"/>
      <c r="CJ115"/>
      <c r="CK115" s="277"/>
      <c r="CL115"/>
      <c r="CN115" s="49"/>
      <c r="CO115" s="28"/>
      <c r="CP115" s="140"/>
      <c r="CQ115"/>
      <c r="CR115" s="277"/>
      <c r="CS115"/>
      <c r="CU115" s="49"/>
      <c r="CV115" s="28"/>
      <c r="CW115" s="140"/>
      <c r="CX115"/>
      <c r="CY115" s="277"/>
      <c r="CZ115"/>
      <c r="DB115" s="49"/>
      <c r="DC115" s="28"/>
      <c r="DD115" s="140"/>
      <c r="DE115"/>
      <c r="DF115" s="277"/>
      <c r="DG115"/>
      <c r="DI115" s="49"/>
      <c r="DJ115" s="28"/>
      <c r="DK115" s="140"/>
      <c r="DL115"/>
      <c r="DM115" s="277"/>
      <c r="DN115"/>
      <c r="DP115" s="49"/>
      <c r="DQ115" s="28"/>
      <c r="DR115" s="140"/>
      <c r="DS115"/>
      <c r="DT115" s="277"/>
    </row>
    <row r="116" spans="1:124" s="7" customFormat="1">
      <c r="A116" s="50">
        <v>44795</v>
      </c>
      <c r="B116" s="74" t="s">
        <v>1623</v>
      </c>
      <c r="C116" s="146">
        <f>[1]!i_dq_close(C$2,A116)</f>
        <v>6472.6799000000001</v>
      </c>
      <c r="D116" s="53">
        <v>1.3036000000000001</v>
      </c>
      <c r="E116" s="277">
        <f t="shared" si="17"/>
        <v>2.6912182158788989E-2</v>
      </c>
      <c r="F116" s="53"/>
      <c r="H116" s="49">
        <v>44887</v>
      </c>
      <c r="I116" s="21" t="s">
        <v>1630</v>
      </c>
      <c r="J116" s="140">
        <f>[1]!i_dq_close(J$2,H116)</f>
        <v>6125.3999000000003</v>
      </c>
      <c r="K116">
        <v>1.0586</v>
      </c>
      <c r="L116" s="277">
        <f t="shared" si="18"/>
        <v>5.0333853133950113E-2</v>
      </c>
      <c r="M116"/>
      <c r="O116"/>
      <c r="P116"/>
      <c r="Q116"/>
      <c r="R116"/>
      <c r="S116" s="277"/>
      <c r="T116"/>
      <c r="V116"/>
      <c r="W116"/>
      <c r="X116"/>
      <c r="Y116"/>
      <c r="Z116" s="277"/>
      <c r="AA116"/>
      <c r="AC116" s="49">
        <v>44883</v>
      </c>
      <c r="AD116" s="21" t="s">
        <v>1630</v>
      </c>
      <c r="AE116" s="140">
        <f>[1]!i_dq_close(AE$2,AC116)</f>
        <v>6191.6477000000004</v>
      </c>
      <c r="AF116">
        <v>0.95209999999999995</v>
      </c>
      <c r="AG116" s="277">
        <f t="shared" si="19"/>
        <v>-3.7275099156559799E-2</v>
      </c>
      <c r="AH116"/>
      <c r="AJ116" s="49">
        <v>44819</v>
      </c>
      <c r="AK116" s="21" t="s">
        <v>1622</v>
      </c>
      <c r="AL116" s="140">
        <f>[1]!i_dq_close(AL$2,AJ116)</f>
        <v>6619.1887999999999</v>
      </c>
      <c r="AM116">
        <v>0.97919999999999996</v>
      </c>
      <c r="AN116" s="277">
        <f t="shared" si="20"/>
        <v>0.11204325470408705</v>
      </c>
      <c r="AO116"/>
      <c r="AQ116" s="49">
        <v>44819</v>
      </c>
      <c r="AR116" s="21" t="s">
        <v>1622</v>
      </c>
      <c r="AS116" s="140">
        <f>[1]!i_dq_close(AS$2,AQ116)</f>
        <v>6107.7964000000002</v>
      </c>
      <c r="AT116">
        <v>0.95909999999999995</v>
      </c>
      <c r="AU116" s="277">
        <f t="shared" si="21"/>
        <v>2.2373161066901126E-2</v>
      </c>
      <c r="AV116"/>
      <c r="AX116" s="49">
        <v>44805</v>
      </c>
      <c r="AY116" s="21" t="s">
        <v>340</v>
      </c>
      <c r="AZ116" s="140">
        <f>[1]!i_dq_close(AZ$2,AX116)</f>
        <v>6126.7685000000001</v>
      </c>
      <c r="BA116">
        <v>2.5859999999999999</v>
      </c>
      <c r="BB116" s="277">
        <f t="shared" si="22"/>
        <v>7.9465608154217549E-2</v>
      </c>
      <c r="BC116"/>
      <c r="BE116" s="49">
        <v>44788</v>
      </c>
      <c r="BF116" s="21" t="s">
        <v>1623</v>
      </c>
      <c r="BG116" s="140">
        <f>[1]!i_dq_close(BG$2,BE116)</f>
        <v>6442.8092999999999</v>
      </c>
      <c r="BH116">
        <v>1.9218999999999999</v>
      </c>
      <c r="BI116" s="277">
        <f t="shared" si="23"/>
        <v>0.10209754464363185</v>
      </c>
      <c r="BJ116"/>
      <c r="BL116" s="49">
        <v>44785</v>
      </c>
      <c r="BM116" s="21" t="s">
        <v>1623</v>
      </c>
      <c r="BN116" s="140">
        <f>[1]!i_dq_close(BN$2,BL116)</f>
        <v>4191.152</v>
      </c>
      <c r="BO116">
        <v>1.1875</v>
      </c>
      <c r="BP116" s="277">
        <f t="shared" si="24"/>
        <v>0.11161419316586474</v>
      </c>
      <c r="BQ116"/>
      <c r="BS116" s="49">
        <v>44728</v>
      </c>
      <c r="BT116" s="28" t="s">
        <v>570</v>
      </c>
      <c r="BU116" s="140">
        <f>[1]!i_dq_close(BU$2,BS116)</f>
        <v>6264.8220000000001</v>
      </c>
      <c r="BV116">
        <v>1.1859999999999999</v>
      </c>
      <c r="BW116" s="277">
        <f t="shared" si="25"/>
        <v>5.7459453718802234E-2</v>
      </c>
      <c r="BX116"/>
      <c r="BZ116" s="58">
        <v>44425</v>
      </c>
      <c r="CA116" s="20" t="s">
        <v>339</v>
      </c>
      <c r="CB116" s="140">
        <f>[1]!i_dq_close(CB$2,BZ116)</f>
        <v>6894.4041999999999</v>
      </c>
      <c r="CC116" s="21">
        <v>1.887</v>
      </c>
      <c r="CD116" s="277">
        <f t="shared" si="26"/>
        <v>-3.497850410839165E-3</v>
      </c>
      <c r="CE116" s="33">
        <v>1122964.6299999999</v>
      </c>
      <c r="CG116" s="49"/>
      <c r="CH116" s="28"/>
      <c r="CI116" s="140"/>
      <c r="CJ116"/>
      <c r="CK116" s="277"/>
      <c r="CL116"/>
      <c r="CN116" s="49"/>
      <c r="CO116" s="28"/>
      <c r="CP116" s="140"/>
      <c r="CQ116"/>
      <c r="CR116" s="277"/>
      <c r="CS116"/>
      <c r="CU116" s="49"/>
      <c r="CV116" s="28"/>
      <c r="CW116" s="140"/>
      <c r="CX116"/>
      <c r="CY116" s="277"/>
      <c r="CZ116"/>
      <c r="DB116" s="49"/>
      <c r="DC116" s="28"/>
      <c r="DD116" s="140"/>
      <c r="DE116"/>
      <c r="DF116" s="277"/>
      <c r="DG116"/>
      <c r="DI116" s="49"/>
      <c r="DJ116" s="28"/>
      <c r="DK116" s="140"/>
      <c r="DL116"/>
      <c r="DM116" s="277"/>
      <c r="DN116"/>
      <c r="DP116" s="49"/>
      <c r="DQ116" s="28"/>
      <c r="DR116" s="140"/>
      <c r="DS116"/>
      <c r="DT116" s="277"/>
    </row>
    <row r="117" spans="1:124" s="7" customFormat="1">
      <c r="A117" s="50">
        <v>44796</v>
      </c>
      <c r="B117" s="74" t="s">
        <v>1623</v>
      </c>
      <c r="C117" s="146">
        <f>[1]!i_dq_close(C$2,A117)</f>
        <v>6466.4044999999996</v>
      </c>
      <c r="D117" s="53">
        <v>1.3097000000000001</v>
      </c>
      <c r="E117" s="277">
        <f t="shared" si="17"/>
        <v>3.3463908683026622E-2</v>
      </c>
      <c r="F117" s="53"/>
      <c r="H117" s="49">
        <v>44888</v>
      </c>
      <c r="I117" s="21" t="s">
        <v>1630</v>
      </c>
      <c r="J117" s="140">
        <f>[1]!i_dq_close(J$2,H117)</f>
        <v>6115.6049000000003</v>
      </c>
      <c r="K117">
        <v>1.0577000000000001</v>
      </c>
      <c r="L117" s="277">
        <f t="shared" si="18"/>
        <v>5.1040092826103667E-2</v>
      </c>
      <c r="M117"/>
      <c r="O117"/>
      <c r="P117"/>
      <c r="Q117"/>
      <c r="R117"/>
      <c r="S117" s="277"/>
      <c r="T117"/>
      <c r="V117"/>
      <c r="W117"/>
      <c r="X117"/>
      <c r="Y117"/>
      <c r="Z117" s="277"/>
      <c r="AA117"/>
      <c r="AC117" s="49">
        <v>44886</v>
      </c>
      <c r="AD117" s="21" t="s">
        <v>1630</v>
      </c>
      <c r="AE117" s="140">
        <f>[1]!i_dq_close(AE$2,AC117)</f>
        <v>6189.7092000000002</v>
      </c>
      <c r="AF117">
        <v>0.95289999999999997</v>
      </c>
      <c r="AG117" s="277">
        <f t="shared" si="19"/>
        <v>-3.6181357235800293E-2</v>
      </c>
      <c r="AH117"/>
      <c r="AJ117" s="49">
        <v>44820</v>
      </c>
      <c r="AK117" s="21" t="s">
        <v>1622</v>
      </c>
      <c r="AL117" s="140">
        <f>[1]!i_dq_close(AL$2,AJ117)</f>
        <v>6481.2442000000001</v>
      </c>
      <c r="AM117">
        <v>0.95099999999999996</v>
      </c>
      <c r="AN117" s="277">
        <f t="shared" si="20"/>
        <v>0.10063987915441275</v>
      </c>
      <c r="AO117"/>
      <c r="AQ117" s="49">
        <v>44820</v>
      </c>
      <c r="AR117" s="21" t="s">
        <v>1622</v>
      </c>
      <c r="AS117" s="140">
        <f>[1]!i_dq_close(AS$2,AQ117)</f>
        <v>5954.5037000000002</v>
      </c>
      <c r="AT117">
        <v>0.93620000000000003</v>
      </c>
      <c r="AU117" s="277">
        <f t="shared" si="21"/>
        <v>2.3066189004210091E-2</v>
      </c>
      <c r="AV117"/>
      <c r="AX117" s="49">
        <v>44806</v>
      </c>
      <c r="AY117" s="21" t="s">
        <v>1622</v>
      </c>
      <c r="AZ117" s="140">
        <f>[1]!i_dq_close(AZ$2,AX117)</f>
        <v>6149.4273000000003</v>
      </c>
      <c r="BA117">
        <v>2.62</v>
      </c>
      <c r="BB117" s="277">
        <f t="shared" si="22"/>
        <v>9.0274181143907173E-2</v>
      </c>
      <c r="BC117"/>
      <c r="BE117" s="49">
        <v>44789</v>
      </c>
      <c r="BF117" s="21" t="s">
        <v>1623</v>
      </c>
      <c r="BG117" s="140">
        <f>[1]!i_dq_close(BG$2,BE117)</f>
        <v>6465.1866</v>
      </c>
      <c r="BH117">
        <v>1.9297</v>
      </c>
      <c r="BI117" s="277">
        <f t="shared" si="23"/>
        <v>0.10320777250497604</v>
      </c>
      <c r="BJ117"/>
      <c r="BL117" s="49">
        <v>44788</v>
      </c>
      <c r="BM117" s="21" t="s">
        <v>1623</v>
      </c>
      <c r="BN117" s="140">
        <f>[1]!i_dq_close(BN$2,BL117)</f>
        <v>4185.6794</v>
      </c>
      <c r="BO117">
        <v>1.1880999999999999</v>
      </c>
      <c r="BP117" s="277">
        <f t="shared" si="24"/>
        <v>0.11361903189910105</v>
      </c>
      <c r="BQ117"/>
      <c r="BS117" s="49">
        <v>44729</v>
      </c>
      <c r="BT117" s="28" t="s">
        <v>570</v>
      </c>
      <c r="BU117" s="140">
        <f>[1]!i_dq_close(BU$2,BS117)</f>
        <v>6316.3091999999997</v>
      </c>
      <c r="BV117">
        <v>1.1990000000000001</v>
      </c>
      <c r="BW117" s="277">
        <f t="shared" si="25"/>
        <v>6.0608969580873917E-2</v>
      </c>
      <c r="BX117"/>
      <c r="BZ117" s="58">
        <v>44426</v>
      </c>
      <c r="CA117" s="20" t="s">
        <v>339</v>
      </c>
      <c r="CB117" s="140">
        <f>[1]!i_dq_close(CB$2,BZ117)</f>
        <v>6941.0079999999998</v>
      </c>
      <c r="CC117" s="21">
        <v>1.89</v>
      </c>
      <c r="CD117" s="277">
        <f t="shared" si="26"/>
        <v>-8.9990189184230296E-3</v>
      </c>
      <c r="CE117" s="33">
        <v>1122964.6299999999</v>
      </c>
      <c r="CG117" s="49"/>
      <c r="CH117" s="28"/>
      <c r="CI117" s="140"/>
      <c r="CJ117"/>
      <c r="CK117" s="277"/>
      <c r="CL117"/>
      <c r="CN117" s="49"/>
      <c r="CO117" s="28"/>
      <c r="CP117" s="140"/>
      <c r="CQ117"/>
      <c r="CR117" s="277"/>
      <c r="CS117"/>
      <c r="CU117" s="49"/>
      <c r="CV117" s="28"/>
      <c r="CW117" s="140"/>
      <c r="CX117"/>
      <c r="CY117" s="277"/>
      <c r="CZ117"/>
      <c r="DB117" s="49"/>
      <c r="DC117" s="28"/>
      <c r="DD117" s="140"/>
      <c r="DE117"/>
      <c r="DF117" s="277"/>
      <c r="DG117"/>
      <c r="DI117" s="49"/>
      <c r="DJ117" s="28"/>
      <c r="DK117" s="140"/>
      <c r="DL117"/>
      <c r="DM117" s="277"/>
      <c r="DN117"/>
      <c r="DP117" s="49"/>
      <c r="DQ117" s="28"/>
      <c r="DR117" s="140"/>
      <c r="DS117"/>
      <c r="DT117" s="277"/>
    </row>
    <row r="118" spans="1:124" s="7" customFormat="1">
      <c r="A118" s="50">
        <v>44797</v>
      </c>
      <c r="B118" s="74" t="s">
        <v>1623</v>
      </c>
      <c r="C118" s="146">
        <f>[1]!i_dq_close(C$2,A118)</f>
        <v>6284.5769</v>
      </c>
      <c r="D118" s="53">
        <v>1.2726</v>
      </c>
      <c r="E118" s="277">
        <f t="shared" si="17"/>
        <v>3.2279268137622497E-2</v>
      </c>
      <c r="F118" s="53"/>
      <c r="H118" s="49">
        <v>44889</v>
      </c>
      <c r="I118" s="21" t="s">
        <v>1630</v>
      </c>
      <c r="J118" s="140">
        <f>[1]!i_dq_close(J$2,H118)</f>
        <v>6120.0658999999996</v>
      </c>
      <c r="K118">
        <v>1.0616000000000001</v>
      </c>
      <c r="L118" s="277">
        <f t="shared" si="18"/>
        <v>5.4181884249271395E-2</v>
      </c>
      <c r="M118"/>
      <c r="O118"/>
      <c r="P118"/>
      <c r="Q118"/>
      <c r="R118"/>
      <c r="S118" s="277"/>
      <c r="T118"/>
      <c r="V118"/>
      <c r="W118"/>
      <c r="X118"/>
      <c r="Y118"/>
      <c r="Z118" s="277"/>
      <c r="AA118"/>
      <c r="AC118" s="49">
        <v>44887</v>
      </c>
      <c r="AD118" s="21" t="s">
        <v>1630</v>
      </c>
      <c r="AE118" s="140">
        <f>[1]!i_dq_close(AE$2,AC118)</f>
        <v>6125.3999000000003</v>
      </c>
      <c r="AF118">
        <v>0.94510000000000005</v>
      </c>
      <c r="AG118" s="277">
        <f t="shared" si="19"/>
        <v>-3.373571807642628E-2</v>
      </c>
      <c r="AH118"/>
      <c r="AJ118" s="49">
        <v>44823</v>
      </c>
      <c r="AK118" s="21" t="s">
        <v>1622</v>
      </c>
      <c r="AL118" s="140">
        <f>[1]!i_dq_close(AL$2,AJ118)</f>
        <v>6399.8014000000003</v>
      </c>
      <c r="AM118">
        <v>0.9335</v>
      </c>
      <c r="AN118" s="277">
        <f t="shared" si="20"/>
        <v>9.291747412884388E-2</v>
      </c>
      <c r="AO118"/>
      <c r="AQ118" s="49">
        <v>44823</v>
      </c>
      <c r="AR118" s="21" t="s">
        <v>1622</v>
      </c>
      <c r="AS118" s="140">
        <f>[1]!i_dq_close(AS$2,AQ118)</f>
        <v>5913.1493</v>
      </c>
      <c r="AT118">
        <v>0.92920000000000003</v>
      </c>
      <c r="AU118" s="277">
        <f t="shared" si="21"/>
        <v>2.2372596133959588E-2</v>
      </c>
      <c r="AV118"/>
      <c r="AX118" s="49">
        <v>44809</v>
      </c>
      <c r="AY118" s="21" t="s">
        <v>1622</v>
      </c>
      <c r="AZ118" s="140">
        <f>[1]!i_dq_close(AZ$2,AX118)</f>
        <v>6182.6464999999998</v>
      </c>
      <c r="BA118">
        <v>2.6419999999999999</v>
      </c>
      <c r="BB118" s="277">
        <f t="shared" si="22"/>
        <v>9.4138246074931597E-2</v>
      </c>
      <c r="BC118"/>
      <c r="BE118" s="49">
        <v>44790</v>
      </c>
      <c r="BF118" s="21" t="s">
        <v>1623</v>
      </c>
      <c r="BG118" s="140">
        <f>[1]!i_dq_close(BG$2,BE118)</f>
        <v>6493.5047000000004</v>
      </c>
      <c r="BH118">
        <v>1.9349000000000001</v>
      </c>
      <c r="BI118" s="277">
        <f t="shared" si="23"/>
        <v>0.10147505426120684</v>
      </c>
      <c r="BJ118"/>
      <c r="BL118" s="49">
        <v>44789</v>
      </c>
      <c r="BM118" s="21" t="s">
        <v>1623</v>
      </c>
      <c r="BN118" s="140">
        <f>[1]!i_dq_close(BN$2,BL118)</f>
        <v>4177.8370000000004</v>
      </c>
      <c r="BO118">
        <v>1.1909000000000001</v>
      </c>
      <c r="BP118" s="277">
        <f t="shared" si="24"/>
        <v>0.11843220795463805</v>
      </c>
      <c r="BQ118"/>
      <c r="BS118" s="49">
        <v>44732</v>
      </c>
      <c r="BT118" s="28" t="s">
        <v>570</v>
      </c>
      <c r="BU118" s="140">
        <f>[1]!i_dq_close(BU$2,BS118)</f>
        <v>6330.3941999999997</v>
      </c>
      <c r="BV118">
        <v>1.208</v>
      </c>
      <c r="BW118" s="277">
        <f t="shared" si="25"/>
        <v>6.5950955431342217E-2</v>
      </c>
      <c r="BX118"/>
      <c r="BZ118" s="58">
        <v>44427</v>
      </c>
      <c r="CA118" s="20" t="s">
        <v>339</v>
      </c>
      <c r="CB118" s="140">
        <f>[1]!i_dq_close(CB$2,BZ118)</f>
        <v>6947.0564000000004</v>
      </c>
      <c r="CC118" s="21">
        <v>1.885</v>
      </c>
      <c r="CD118" s="277">
        <f t="shared" si="26"/>
        <v>-1.273900414789364E-2</v>
      </c>
      <c r="CE118" s="33">
        <v>1122964.6299999999</v>
      </c>
      <c r="CG118" s="49"/>
      <c r="CH118" s="28"/>
      <c r="CI118" s="140"/>
      <c r="CJ118"/>
      <c r="CK118" s="277"/>
      <c r="CL118"/>
      <c r="CN118" s="49"/>
      <c r="CO118" s="28"/>
      <c r="CP118" s="140"/>
      <c r="CQ118"/>
      <c r="CR118" s="277"/>
      <c r="CS118"/>
      <c r="CU118" s="49"/>
      <c r="CV118" s="28"/>
      <c r="CW118" s="140"/>
      <c r="CX118"/>
      <c r="CY118" s="277"/>
      <c r="CZ118"/>
      <c r="DB118" s="49"/>
      <c r="DC118" s="28"/>
      <c r="DD118" s="140"/>
      <c r="DE118"/>
      <c r="DF118" s="277"/>
      <c r="DG118"/>
      <c r="DI118" s="49"/>
      <c r="DJ118" s="28"/>
      <c r="DK118" s="140"/>
      <c r="DL118"/>
      <c r="DM118" s="277"/>
      <c r="DN118"/>
      <c r="DP118" s="49"/>
      <c r="DQ118" s="28"/>
      <c r="DR118" s="140"/>
      <c r="DS118"/>
      <c r="DT118" s="277"/>
    </row>
    <row r="119" spans="1:124" s="7" customFormat="1">
      <c r="A119" s="50">
        <v>44798</v>
      </c>
      <c r="B119" s="74" t="s">
        <v>1623</v>
      </c>
      <c r="C119" s="146">
        <f>[1]!i_dq_close(C$2,A119)</f>
        <v>6322.6961000000001</v>
      </c>
      <c r="D119" s="53">
        <v>1.2793000000000001</v>
      </c>
      <c r="E119" s="277">
        <f t="shared" si="17"/>
        <v>3.1564852820967104E-2</v>
      </c>
      <c r="F119" s="53"/>
      <c r="H119" s="49">
        <v>44890</v>
      </c>
      <c r="I119" s="21" t="s">
        <v>1630</v>
      </c>
      <c r="J119" s="140">
        <f>[1]!i_dq_close(J$2,H119)</f>
        <v>6087.8590999999997</v>
      </c>
      <c r="K119">
        <v>1.0577000000000001</v>
      </c>
      <c r="L119" s="277">
        <f t="shared" si="18"/>
        <v>5.5570526321469971E-2</v>
      </c>
      <c r="M119"/>
      <c r="O119"/>
      <c r="P119"/>
      <c r="Q119"/>
      <c r="R119"/>
      <c r="S119" s="277"/>
      <c r="T119"/>
      <c r="V119"/>
      <c r="W119"/>
      <c r="X119"/>
      <c r="Y119"/>
      <c r="Z119" s="277"/>
      <c r="AA119"/>
      <c r="AC119" s="49">
        <v>44888</v>
      </c>
      <c r="AD119" s="21" t="s">
        <v>1630</v>
      </c>
      <c r="AE119" s="140">
        <f>[1]!i_dq_close(AE$2,AC119)</f>
        <v>6115.6049000000003</v>
      </c>
      <c r="AF119">
        <v>0.94530000000000003</v>
      </c>
      <c r="AG119" s="277">
        <f t="shared" si="19"/>
        <v>-3.1995439886125077E-2</v>
      </c>
      <c r="AH119"/>
      <c r="AJ119" s="49">
        <v>44824</v>
      </c>
      <c r="AK119" s="21" t="s">
        <v>1622</v>
      </c>
      <c r="AL119" s="140">
        <f>[1]!i_dq_close(AL$2,AJ119)</f>
        <v>6482.1313</v>
      </c>
      <c r="AM119">
        <v>0.94769999999999999</v>
      </c>
      <c r="AN119" s="277">
        <f t="shared" si="20"/>
        <v>9.6662305137020343E-2</v>
      </c>
      <c r="AO119"/>
      <c r="AQ119" s="49">
        <v>44824</v>
      </c>
      <c r="AR119" s="21" t="s">
        <v>1622</v>
      </c>
      <c r="AS119" s="140">
        <f>[1]!i_dq_close(AS$2,AQ119)</f>
        <v>5958.2921999999999</v>
      </c>
      <c r="AT119">
        <v>0.9355</v>
      </c>
      <c r="AU119" s="277">
        <f t="shared" si="21"/>
        <v>2.1693214538218486E-2</v>
      </c>
      <c r="AV119"/>
      <c r="AX119" s="49">
        <v>44810</v>
      </c>
      <c r="AY119" s="21" t="s">
        <v>1622</v>
      </c>
      <c r="AZ119" s="140">
        <f>[1]!i_dq_close(AZ$2,AX119)</f>
        <v>6291.5707000000002</v>
      </c>
      <c r="BA119">
        <v>2.714</v>
      </c>
      <c r="BB119" s="277">
        <f t="shared" si="22"/>
        <v>0.10674939715740783</v>
      </c>
      <c r="BC119"/>
      <c r="BE119" s="49">
        <v>44791</v>
      </c>
      <c r="BF119" s="21" t="s">
        <v>1623</v>
      </c>
      <c r="BG119" s="140">
        <f>[1]!i_dq_close(BG$2,BE119)</f>
        <v>6468.8055999999997</v>
      </c>
      <c r="BH119">
        <v>1.9319999999999999</v>
      </c>
      <c r="BI119" s="277">
        <f t="shared" si="23"/>
        <v>0.104084983947756</v>
      </c>
      <c r="BJ119"/>
      <c r="BL119" s="49">
        <v>44790</v>
      </c>
      <c r="BM119" s="21" t="s">
        <v>1623</v>
      </c>
      <c r="BN119" s="140">
        <f>[1]!i_dq_close(BN$2,BL119)</f>
        <v>4216.9585999999999</v>
      </c>
      <c r="BO119">
        <v>1.1979</v>
      </c>
      <c r="BP119" s="277">
        <f t="shared" si="24"/>
        <v>0.11538953372553773</v>
      </c>
      <c r="BQ119"/>
      <c r="BS119" s="49">
        <v>44733</v>
      </c>
      <c r="BT119" s="28" t="s">
        <v>570</v>
      </c>
      <c r="BU119" s="140">
        <f>[1]!i_dq_close(BU$2,BS119)</f>
        <v>6277.0014000000001</v>
      </c>
      <c r="BV119">
        <v>1.2030000000000001</v>
      </c>
      <c r="BW119" s="277">
        <f t="shared" si="25"/>
        <v>6.9665238508542782E-2</v>
      </c>
      <c r="BX119"/>
      <c r="BZ119" s="58">
        <v>44428</v>
      </c>
      <c r="CA119" s="20" t="s">
        <v>339</v>
      </c>
      <c r="CB119" s="140">
        <f>[1]!i_dq_close(CB$2,BZ119)</f>
        <v>6920.0248000000001</v>
      </c>
      <c r="CC119" s="21">
        <v>1.877</v>
      </c>
      <c r="CD119" s="277">
        <f t="shared" si="26"/>
        <v>-1.3062990452281653E-2</v>
      </c>
      <c r="CE119" s="33">
        <v>1122964.6299999999</v>
      </c>
      <c r="CG119" s="49"/>
      <c r="CH119" s="28"/>
      <c r="CI119" s="140"/>
      <c r="CJ119"/>
      <c r="CK119" s="277"/>
      <c r="CL119"/>
      <c r="CN119" s="49"/>
      <c r="CO119" s="28"/>
      <c r="CP119" s="140"/>
      <c r="CQ119"/>
      <c r="CR119" s="277"/>
      <c r="CS119"/>
      <c r="CU119" s="49"/>
      <c r="CV119" s="28"/>
      <c r="CW119" s="140"/>
      <c r="CX119"/>
      <c r="CY119" s="277"/>
      <c r="CZ119"/>
      <c r="DB119" s="49"/>
      <c r="DC119" s="28"/>
      <c r="DD119" s="140"/>
      <c r="DE119"/>
      <c r="DF119" s="277"/>
      <c r="DG119"/>
      <c r="DI119" s="49"/>
      <c r="DJ119" s="28"/>
      <c r="DK119" s="140"/>
      <c r="DL119"/>
      <c r="DM119" s="277"/>
      <c r="DN119"/>
      <c r="DP119" s="49"/>
      <c r="DQ119" s="28"/>
      <c r="DR119" s="140"/>
      <c r="DS119"/>
      <c r="DT119" s="277"/>
    </row>
    <row r="120" spans="1:124" s="7" customFormat="1">
      <c r="A120" s="50">
        <v>44799</v>
      </c>
      <c r="B120" s="74" t="s">
        <v>1623</v>
      </c>
      <c r="C120" s="146">
        <f>[1]!i_dq_close(C$2,A120)</f>
        <v>6298.3738999999996</v>
      </c>
      <c r="D120" s="53">
        <v>1.2699</v>
      </c>
      <c r="E120" s="277">
        <f t="shared" si="17"/>
        <v>2.7442733832217625E-2</v>
      </c>
      <c r="F120" s="53"/>
      <c r="H120" s="49">
        <v>44893</v>
      </c>
      <c r="I120" s="21" t="s">
        <v>1630</v>
      </c>
      <c r="J120" s="140">
        <f>[1]!i_dq_close(J$2,H120)</f>
        <v>6055.2843000000003</v>
      </c>
      <c r="K120">
        <v>1.0556000000000001</v>
      </c>
      <c r="L120" s="277">
        <f t="shared" si="18"/>
        <v>5.8805502656850916E-2</v>
      </c>
      <c r="M120"/>
      <c r="O120"/>
      <c r="P120"/>
      <c r="Q120"/>
      <c r="R120"/>
      <c r="S120" s="277"/>
      <c r="T120"/>
      <c r="V120"/>
      <c r="W120"/>
      <c r="X120"/>
      <c r="Y120"/>
      <c r="Z120" s="277"/>
      <c r="AA120"/>
      <c r="AC120" s="49">
        <v>44889</v>
      </c>
      <c r="AD120" s="21" t="s">
        <v>1630</v>
      </c>
      <c r="AE120" s="140">
        <f>[1]!i_dq_close(AE$2,AC120)</f>
        <v>6120.0658999999996</v>
      </c>
      <c r="AF120">
        <v>0.94779999999999998</v>
      </c>
      <c r="AG120" s="277">
        <f t="shared" si="19"/>
        <v>-3.0234727530150884E-2</v>
      </c>
      <c r="AH120"/>
      <c r="AJ120" s="49">
        <v>44825</v>
      </c>
      <c r="AK120" s="21" t="s">
        <v>1622</v>
      </c>
      <c r="AL120" s="140">
        <f>[1]!i_dq_close(AL$2,AJ120)</f>
        <v>6480.6022999999996</v>
      </c>
      <c r="AM120">
        <v>0.9577</v>
      </c>
      <c r="AN120" s="277">
        <f t="shared" si="20"/>
        <v>0.10853564452043951</v>
      </c>
      <c r="AO120"/>
      <c r="AQ120" s="49">
        <v>44825</v>
      </c>
      <c r="AR120" s="21" t="s">
        <v>1622</v>
      </c>
      <c r="AS120" s="140">
        <f>[1]!i_dq_close(AS$2,AQ120)</f>
        <v>5978.5810000000001</v>
      </c>
      <c r="AT120">
        <v>0.93700000000000006</v>
      </c>
      <c r="AU120" s="277">
        <f t="shared" si="21"/>
        <v>1.9961893364064287E-2</v>
      </c>
      <c r="AV120"/>
      <c r="AX120" s="49">
        <v>44811</v>
      </c>
      <c r="AY120" s="21" t="s">
        <v>1622</v>
      </c>
      <c r="AZ120" s="140">
        <f>[1]!i_dq_close(AZ$2,AX120)</f>
        <v>6301.5644000000002</v>
      </c>
      <c r="BA120">
        <v>2.746</v>
      </c>
      <c r="BB120" s="277">
        <f t="shared" si="22"/>
        <v>0.11883333658348305</v>
      </c>
      <c r="BC120"/>
      <c r="BE120" s="49">
        <v>44792</v>
      </c>
      <c r="BF120" s="21" t="s">
        <v>1623</v>
      </c>
      <c r="BG120" s="140">
        <f>[1]!i_dq_close(BG$2,BE120)</f>
        <v>6391.7159000000001</v>
      </c>
      <c r="BH120">
        <v>1.9056</v>
      </c>
      <c r="BI120" s="277">
        <f t="shared" si="23"/>
        <v>0.10057663546338236</v>
      </c>
      <c r="BJ120"/>
      <c r="BL120" s="49">
        <v>44791</v>
      </c>
      <c r="BM120" s="21" t="s">
        <v>1623</v>
      </c>
      <c r="BN120" s="140">
        <f>[1]!i_dq_close(BN$2,BL120)</f>
        <v>4180.0995999999996</v>
      </c>
      <c r="BO120">
        <v>1.196</v>
      </c>
      <c r="BP120" s="277">
        <f t="shared" si="24"/>
        <v>0.12295138930942007</v>
      </c>
      <c r="BQ120"/>
      <c r="BS120" s="49">
        <v>44734</v>
      </c>
      <c r="BT120" s="28" t="s">
        <v>570</v>
      </c>
      <c r="BU120" s="140">
        <f>[1]!i_dq_close(BU$2,BS120)</f>
        <v>6179.57</v>
      </c>
      <c r="BV120">
        <v>1.19</v>
      </c>
      <c r="BW120" s="277">
        <f t="shared" si="25"/>
        <v>7.3252970860622102E-2</v>
      </c>
      <c r="BX120"/>
      <c r="BZ120" s="58">
        <v>44431</v>
      </c>
      <c r="CA120" s="20" t="s">
        <v>339</v>
      </c>
      <c r="CB120" s="140">
        <f>[1]!i_dq_close(CB$2,BZ120)</f>
        <v>7024.5646999999999</v>
      </c>
      <c r="CC120" s="21">
        <v>1.9119999999999999</v>
      </c>
      <c r="CD120" s="277">
        <f t="shared" si="26"/>
        <v>-9.5296131347462065E-3</v>
      </c>
      <c r="CE120" s="33">
        <v>1122964.6299999999</v>
      </c>
      <c r="CG120" s="49"/>
      <c r="CH120" s="28"/>
      <c r="CI120" s="140"/>
      <c r="CJ120"/>
      <c r="CK120" s="277"/>
      <c r="CL120"/>
      <c r="CN120" s="49"/>
      <c r="CO120" s="28"/>
      <c r="CP120" s="140"/>
      <c r="CQ120"/>
      <c r="CR120" s="277"/>
      <c r="CS120"/>
      <c r="CU120" s="49"/>
      <c r="CV120" s="28"/>
      <c r="CW120" s="140"/>
      <c r="CX120"/>
      <c r="CY120" s="277"/>
      <c r="CZ120"/>
      <c r="DB120" s="49"/>
      <c r="DC120" s="28"/>
      <c r="DD120" s="140"/>
      <c r="DE120"/>
      <c r="DF120" s="277"/>
      <c r="DG120"/>
      <c r="DI120" s="49"/>
      <c r="DJ120" s="28"/>
      <c r="DK120" s="140"/>
      <c r="DL120"/>
      <c r="DM120" s="277"/>
      <c r="DN120"/>
      <c r="DP120" s="49"/>
      <c r="DQ120" s="28"/>
      <c r="DR120" s="140"/>
      <c r="DS120"/>
      <c r="DT120" s="277"/>
    </row>
    <row r="121" spans="1:124" s="7" customFormat="1">
      <c r="A121" s="50">
        <v>44802</v>
      </c>
      <c r="B121" s="74" t="s">
        <v>1623</v>
      </c>
      <c r="C121" s="146">
        <f>[1]!i_dq_close(C$2,A121)</f>
        <v>6310.402</v>
      </c>
      <c r="D121" s="53">
        <v>1.2821</v>
      </c>
      <c r="E121" s="277">
        <f t="shared" si="17"/>
        <v>3.6226586694628304E-2</v>
      </c>
      <c r="F121" s="53"/>
      <c r="H121" s="49">
        <v>44894</v>
      </c>
      <c r="I121" s="21" t="s">
        <v>1630</v>
      </c>
      <c r="J121" s="140">
        <f>[1]!i_dq_close(J$2,H121)</f>
        <v>6163.8213999999998</v>
      </c>
      <c r="K121">
        <v>1.0771999999999999</v>
      </c>
      <c r="L121" s="277">
        <f t="shared" si="18"/>
        <v>6.2518127513495614E-2</v>
      </c>
      <c r="M121"/>
      <c r="O121"/>
      <c r="P121"/>
      <c r="Q121"/>
      <c r="R121"/>
      <c r="S121" s="277"/>
      <c r="T121"/>
      <c r="V121"/>
      <c r="W121"/>
      <c r="X121"/>
      <c r="Y121"/>
      <c r="Z121" s="277"/>
      <c r="AA121"/>
      <c r="AC121" s="49">
        <v>44890</v>
      </c>
      <c r="AD121" s="21" t="s">
        <v>1630</v>
      </c>
      <c r="AE121" s="140">
        <f>[1]!i_dq_close(AE$2,AC121)</f>
        <v>6087.8590999999997</v>
      </c>
      <c r="AF121">
        <v>0.94030000000000002</v>
      </c>
      <c r="AG121" s="277">
        <f t="shared" si="19"/>
        <v>-3.2551188800203468E-2</v>
      </c>
      <c r="AH121"/>
      <c r="AJ121" s="49">
        <v>44826</v>
      </c>
      <c r="AK121" s="21" t="s">
        <v>1622</v>
      </c>
      <c r="AL121" s="140">
        <f>[1]!i_dq_close(AL$2,AJ121)</f>
        <v>6487.2748000000001</v>
      </c>
      <c r="AM121">
        <v>0.9506</v>
      </c>
      <c r="AN121" s="277">
        <f t="shared" si="20"/>
        <v>9.9238435981848783E-2</v>
      </c>
      <c r="AO121"/>
      <c r="AQ121" s="49">
        <v>44826</v>
      </c>
      <c r="AR121" s="21" t="s">
        <v>1622</v>
      </c>
      <c r="AS121" s="140">
        <f>[1]!i_dq_close(AS$2,AQ121)</f>
        <v>5965.8854000000001</v>
      </c>
      <c r="AT121">
        <v>0.93359999999999999</v>
      </c>
      <c r="AU121" s="277">
        <f t="shared" si="21"/>
        <v>1.8409096537313041E-2</v>
      </c>
      <c r="AV121"/>
      <c r="AX121" s="49">
        <v>44812</v>
      </c>
      <c r="AY121" s="21" t="s">
        <v>1622</v>
      </c>
      <c r="AZ121" s="140">
        <f>[1]!i_dq_close(AZ$2,AX121)</f>
        <v>6272.5752000000002</v>
      </c>
      <c r="BA121">
        <v>2.7160000000000002</v>
      </c>
      <c r="BB121" s="277">
        <f t="shared" si="22"/>
        <v>0.11081354720745407</v>
      </c>
      <c r="BC121"/>
      <c r="BE121" s="49">
        <v>44795</v>
      </c>
      <c r="BF121" s="21" t="s">
        <v>1623</v>
      </c>
      <c r="BG121" s="140">
        <f>[1]!i_dq_close(BG$2,BE121)</f>
        <v>6472.6799000000001</v>
      </c>
      <c r="BH121">
        <v>1.9327000000000001</v>
      </c>
      <c r="BI121" s="277">
        <f t="shared" si="23"/>
        <v>0.10384024591045193</v>
      </c>
      <c r="BJ121"/>
      <c r="BL121" s="49">
        <v>44792</v>
      </c>
      <c r="BM121" s="21" t="s">
        <v>1623</v>
      </c>
      <c r="BN121" s="140">
        <f>[1]!i_dq_close(BN$2,BL121)</f>
        <v>4151.0738000000001</v>
      </c>
      <c r="BO121">
        <v>1.1808000000000001</v>
      </c>
      <c r="BP121" s="277">
        <f t="shared" si="24"/>
        <v>0.11520243051527612</v>
      </c>
      <c r="BQ121"/>
      <c r="BS121" s="49">
        <v>44735</v>
      </c>
      <c r="BT121" s="28" t="s">
        <v>570</v>
      </c>
      <c r="BU121" s="140">
        <f>[1]!i_dq_close(BU$2,BS121)</f>
        <v>6300.4745999999996</v>
      </c>
      <c r="BV121">
        <v>1.216</v>
      </c>
      <c r="BW121" s="277">
        <f t="shared" si="25"/>
        <v>7.6922721675980577E-2</v>
      </c>
      <c r="BX121"/>
      <c r="BZ121" s="58">
        <v>44432</v>
      </c>
      <c r="CA121" s="20" t="s">
        <v>339</v>
      </c>
      <c r="CB121" s="140">
        <f>[1]!i_dq_close(CB$2,BZ121)</f>
        <v>7090.7816999999995</v>
      </c>
      <c r="CC121" s="21">
        <v>1.9139999999999999</v>
      </c>
      <c r="CD121" s="277">
        <f t="shared" si="26"/>
        <v>-1.8616328793590542E-2</v>
      </c>
      <c r="CE121" s="33">
        <v>1122964.6299999999</v>
      </c>
      <c r="CG121" s="49"/>
      <c r="CH121" s="28"/>
      <c r="CI121" s="140"/>
      <c r="CJ121"/>
      <c r="CK121" s="277"/>
      <c r="CL121"/>
      <c r="CN121" s="49"/>
      <c r="CO121" s="28"/>
      <c r="CP121" s="140"/>
      <c r="CQ121"/>
      <c r="CR121" s="277"/>
      <c r="CS121"/>
      <c r="CU121" s="49"/>
      <c r="CV121" s="28"/>
      <c r="CW121" s="140"/>
      <c r="CX121"/>
      <c r="CY121" s="277"/>
      <c r="CZ121"/>
      <c r="DB121" s="49"/>
      <c r="DC121" s="28"/>
      <c r="DD121" s="140"/>
      <c r="DE121"/>
      <c r="DF121" s="277"/>
      <c r="DG121"/>
      <c r="DI121" s="49"/>
      <c r="DJ121" s="28"/>
      <c r="DK121" s="140"/>
      <c r="DL121"/>
      <c r="DM121" s="277"/>
      <c r="DN121"/>
      <c r="DP121" s="49"/>
      <c r="DQ121" s="28"/>
      <c r="DR121" s="140"/>
      <c r="DS121"/>
      <c r="DT121" s="277"/>
    </row>
    <row r="122" spans="1:124" s="7" customFormat="1">
      <c r="A122" s="50">
        <v>44803</v>
      </c>
      <c r="B122" s="74" t="s">
        <v>1623</v>
      </c>
      <c r="C122" s="146">
        <f>[1]!i_dq_close(C$2,A122)</f>
        <v>6285.9273000000003</v>
      </c>
      <c r="D122" s="53">
        <v>1.2786999999999999</v>
      </c>
      <c r="E122" s="277">
        <f t="shared" si="17"/>
        <v>3.7490804209932227E-2</v>
      </c>
      <c r="F122" s="279">
        <f>F72+1564088.53</f>
        <v>4243627.6399999997</v>
      </c>
      <c r="H122" s="49">
        <v>44895</v>
      </c>
      <c r="I122" s="21" t="s">
        <v>1630</v>
      </c>
      <c r="J122" s="140">
        <f>[1]!i_dq_close(J$2,H122)</f>
        <v>6156.1464999999998</v>
      </c>
      <c r="K122">
        <v>1.0782</v>
      </c>
      <c r="L122" s="277">
        <f t="shared" si="18"/>
        <v>6.4763671482384266E-2</v>
      </c>
      <c r="M122"/>
      <c r="O122"/>
      <c r="P122"/>
      <c r="Q122"/>
      <c r="R122"/>
      <c r="S122" s="277"/>
      <c r="T122"/>
      <c r="V122"/>
      <c r="W122"/>
      <c r="X122"/>
      <c r="Y122"/>
      <c r="Z122" s="277"/>
      <c r="AA122"/>
      <c r="AC122" s="49">
        <v>44893</v>
      </c>
      <c r="AD122" s="21" t="s">
        <v>1630</v>
      </c>
      <c r="AE122" s="140">
        <f>[1]!i_dq_close(AE$2,AC122)</f>
        <v>6055.2843000000003</v>
      </c>
      <c r="AF122">
        <v>0.93459999999999999</v>
      </c>
      <c r="AG122" s="277">
        <f t="shared" si="19"/>
        <v>-3.3035923419967195E-2</v>
      </c>
      <c r="AH122"/>
      <c r="AJ122" s="49">
        <v>44827</v>
      </c>
      <c r="AK122" s="21" t="s">
        <v>1622</v>
      </c>
      <c r="AL122" s="140">
        <f>[1]!i_dq_close(AL$2,AJ122)</f>
        <v>6363.6835000000001</v>
      </c>
      <c r="AM122">
        <v>0.93340000000000001</v>
      </c>
      <c r="AN122" s="277">
        <f t="shared" si="20"/>
        <v>9.8406929662855025E-2</v>
      </c>
      <c r="AO122"/>
      <c r="AQ122" s="49">
        <v>44827</v>
      </c>
      <c r="AR122" s="21" t="s">
        <v>1622</v>
      </c>
      <c r="AS122" s="140">
        <f>[1]!i_dq_close(AS$2,AQ122)</f>
        <v>5889.6018999999997</v>
      </c>
      <c r="AT122">
        <v>0.92259999999999998</v>
      </c>
      <c r="AU122" s="277">
        <f t="shared" si="21"/>
        <v>1.9177869381451162E-2</v>
      </c>
      <c r="AV122"/>
      <c r="AX122" s="49">
        <v>44813</v>
      </c>
      <c r="AY122" s="21" t="s">
        <v>1622</v>
      </c>
      <c r="AZ122" s="140">
        <f>[1]!i_dq_close(AZ$2,AX122)</f>
        <v>6316.9723999999997</v>
      </c>
      <c r="BA122">
        <v>2.7040000000000002</v>
      </c>
      <c r="BB122" s="277">
        <f t="shared" si="22"/>
        <v>9.8162509536334319E-2</v>
      </c>
      <c r="BC122"/>
      <c r="BE122" s="49">
        <v>44796</v>
      </c>
      <c r="BF122" s="21" t="s">
        <v>1623</v>
      </c>
      <c r="BG122" s="140">
        <f>[1]!i_dq_close(BG$2,BE122)</f>
        <v>6466.4044999999996</v>
      </c>
      <c r="BH122">
        <v>1.9301999999999999</v>
      </c>
      <c r="BI122" s="277">
        <f t="shared" si="23"/>
        <v>0.10331890252518972</v>
      </c>
      <c r="BJ122"/>
      <c r="BL122" s="49">
        <v>44795</v>
      </c>
      <c r="BM122" s="21" t="s">
        <v>1623</v>
      </c>
      <c r="BN122" s="140">
        <f>[1]!i_dq_close(BN$2,BL122)</f>
        <v>4181.3964999999998</v>
      </c>
      <c r="BO122">
        <v>1.1897</v>
      </c>
      <c r="BP122" s="277">
        <f t="shared" si="24"/>
        <v>0.11631846979161597</v>
      </c>
      <c r="BQ122"/>
      <c r="BS122" s="49">
        <v>44736</v>
      </c>
      <c r="BT122" s="28" t="s">
        <v>570</v>
      </c>
      <c r="BU122" s="140">
        <f>[1]!i_dq_close(BU$2,BS122)</f>
        <v>6368.2826999999997</v>
      </c>
      <c r="BV122">
        <v>1.232</v>
      </c>
      <c r="BW122" s="277">
        <f t="shared" si="25"/>
        <v>8.0148079858899268E-2</v>
      </c>
      <c r="BX122"/>
      <c r="BZ122" s="58">
        <v>44433</v>
      </c>
      <c r="CA122" s="20" t="s">
        <v>339</v>
      </c>
      <c r="CB122" s="140">
        <f>[1]!i_dq_close(CB$2,BZ122)</f>
        <v>7153.0042999999996</v>
      </c>
      <c r="CC122" s="21">
        <v>1.9239999999999999</v>
      </c>
      <c r="CD122" s="277">
        <f t="shared" si="26"/>
        <v>-2.2595308649630219E-2</v>
      </c>
      <c r="CE122" s="33">
        <v>1122964.6299999999</v>
      </c>
      <c r="CG122" s="49"/>
      <c r="CH122" s="28"/>
      <c r="CI122" s="140"/>
      <c r="CJ122"/>
      <c r="CK122" s="277"/>
      <c r="CL122"/>
      <c r="CN122" s="49"/>
      <c r="CO122" s="28"/>
      <c r="CP122" s="140"/>
      <c r="CQ122"/>
      <c r="CR122" s="277"/>
      <c r="CS122"/>
      <c r="CU122" s="49"/>
      <c r="CV122" s="28"/>
      <c r="CW122" s="140"/>
      <c r="CX122"/>
      <c r="CY122" s="277"/>
      <c r="CZ122"/>
      <c r="DB122" s="49"/>
      <c r="DC122" s="28"/>
      <c r="DD122" s="140"/>
      <c r="DE122"/>
      <c r="DF122" s="277"/>
      <c r="DG122"/>
      <c r="DI122" s="49"/>
      <c r="DJ122" s="28"/>
      <c r="DK122" s="140"/>
      <c r="DL122"/>
      <c r="DM122" s="277"/>
      <c r="DN122"/>
      <c r="DP122" s="49"/>
      <c r="DQ122" s="28"/>
      <c r="DR122" s="140"/>
      <c r="DS122"/>
      <c r="DT122" s="277"/>
    </row>
    <row r="123" spans="1:124" s="7" customFormat="1">
      <c r="A123" s="50">
        <v>44804</v>
      </c>
      <c r="B123" s="74" t="s">
        <v>1623</v>
      </c>
      <c r="C123" s="146">
        <f>[1]!i_dq_close(C$2,A123)</f>
        <v>6155.7455</v>
      </c>
      <c r="D123" s="53">
        <v>1.2554000000000001</v>
      </c>
      <c r="E123" s="277">
        <f t="shared" si="17"/>
        <v>3.9556643280545423E-2</v>
      </c>
      <c r="F123" s="53"/>
      <c r="H123" s="49">
        <v>44896</v>
      </c>
      <c r="I123" s="21" t="s">
        <v>336</v>
      </c>
      <c r="J123" s="140">
        <f>[1]!i_dq_close(J$2,H123)</f>
        <v>6186.1021000000001</v>
      </c>
      <c r="K123">
        <v>1.0881000000000001</v>
      </c>
      <c r="L123" s="277">
        <f t="shared" si="18"/>
        <v>6.9696766422459921E-2</v>
      </c>
      <c r="M123"/>
      <c r="O123"/>
      <c r="P123"/>
      <c r="Q123"/>
      <c r="R123"/>
      <c r="S123" s="277"/>
      <c r="T123"/>
      <c r="V123"/>
      <c r="W123"/>
      <c r="X123"/>
      <c r="Y123"/>
      <c r="Z123" s="277"/>
      <c r="AA123"/>
      <c r="AC123" s="49">
        <v>44894</v>
      </c>
      <c r="AD123" s="21" t="s">
        <v>1630</v>
      </c>
      <c r="AE123" s="140">
        <f>[1]!i_dq_close(AE$2,AC123)</f>
        <v>6163.8213999999998</v>
      </c>
      <c r="AF123">
        <v>0.9516</v>
      </c>
      <c r="AG123" s="277">
        <f t="shared" si="19"/>
        <v>-3.3383794050357185E-2</v>
      </c>
      <c r="AH123"/>
      <c r="AJ123" s="49">
        <v>44830</v>
      </c>
      <c r="AK123" s="21" t="s">
        <v>1622</v>
      </c>
      <c r="AL123" s="140">
        <f>[1]!i_dq_close(AL$2,AJ123)</f>
        <v>6283.5924999999997</v>
      </c>
      <c r="AM123">
        <v>0.90910000000000002</v>
      </c>
      <c r="AN123" s="277">
        <f t="shared" si="20"/>
        <v>8.2562216295399282E-2</v>
      </c>
      <c r="AO123"/>
      <c r="AQ123" s="49">
        <v>44830</v>
      </c>
      <c r="AR123" s="21" t="s">
        <v>1622</v>
      </c>
      <c r="AS123" s="140">
        <f>[1]!i_dq_close(AS$2,AQ123)</f>
        <v>5806.3181000000004</v>
      </c>
      <c r="AT123">
        <v>0.90780000000000005</v>
      </c>
      <c r="AU123" s="277">
        <f t="shared" si="21"/>
        <v>1.7028474105561409E-2</v>
      </c>
      <c r="AV123"/>
      <c r="AX123" s="49">
        <v>44817</v>
      </c>
      <c r="AY123" s="21" t="s">
        <v>1622</v>
      </c>
      <c r="AZ123" s="140">
        <f>[1]!i_dq_close(AZ$2,AX123)</f>
        <v>6300.4219999999996</v>
      </c>
      <c r="BA123">
        <v>2.702</v>
      </c>
      <c r="BB123" s="277">
        <f t="shared" si="22"/>
        <v>0.10009312645454016</v>
      </c>
      <c r="BC123"/>
      <c r="BE123" s="49">
        <v>44797</v>
      </c>
      <c r="BF123" s="21" t="s">
        <v>1623</v>
      </c>
      <c r="BG123" s="140">
        <f>[1]!i_dq_close(BG$2,BE123)</f>
        <v>6284.5769</v>
      </c>
      <c r="BH123">
        <v>1.8685</v>
      </c>
      <c r="BI123" s="277">
        <f t="shared" si="23"/>
        <v>9.5425740925218827E-2</v>
      </c>
      <c r="BJ123"/>
      <c r="BL123" s="49">
        <v>44796</v>
      </c>
      <c r="BM123" s="21" t="s">
        <v>1623</v>
      </c>
      <c r="BN123" s="140">
        <f>[1]!i_dq_close(BN$2,BL123)</f>
        <v>4161.0823</v>
      </c>
      <c r="BO123">
        <v>1.1915</v>
      </c>
      <c r="BP123" s="277">
        <f t="shared" si="24"/>
        <v>0.12333320775797718</v>
      </c>
      <c r="BQ123"/>
      <c r="BS123" s="49">
        <v>44739</v>
      </c>
      <c r="BT123" s="28" t="s">
        <v>570</v>
      </c>
      <c r="BU123" s="140">
        <f>[1]!i_dq_close(BU$2,BS123)</f>
        <v>6407.7447000000002</v>
      </c>
      <c r="BV123">
        <v>1.244</v>
      </c>
      <c r="BW123" s="277">
        <f t="shared" si="25"/>
        <v>8.4237923354191002E-2</v>
      </c>
      <c r="BX123"/>
      <c r="BZ123" s="58">
        <v>44434</v>
      </c>
      <c r="CA123" s="20" t="s">
        <v>339</v>
      </c>
      <c r="CB123" s="140">
        <f>[1]!i_dq_close(CB$2,BZ123)</f>
        <v>7118.8441999999995</v>
      </c>
      <c r="CC123" s="21">
        <v>1.9259999999999999</v>
      </c>
      <c r="CD123" s="277">
        <f t="shared" si="26"/>
        <v>-1.6205362741482654E-2</v>
      </c>
      <c r="CE123" s="33">
        <v>1122964.6299999999</v>
      </c>
      <c r="CG123" s="49"/>
      <c r="CH123" s="28"/>
      <c r="CI123" s="140"/>
      <c r="CJ123"/>
      <c r="CK123" s="277"/>
      <c r="CL123"/>
      <c r="CN123" s="49"/>
      <c r="CO123" s="28"/>
      <c r="CP123" s="140"/>
      <c r="CQ123"/>
      <c r="CR123" s="277"/>
      <c r="CS123"/>
      <c r="CU123" s="49"/>
      <c r="CV123" s="28"/>
      <c r="CW123" s="140"/>
      <c r="CX123"/>
      <c r="CY123" s="277"/>
      <c r="CZ123"/>
      <c r="DB123" s="49"/>
      <c r="DC123" s="28"/>
      <c r="DD123" s="140"/>
      <c r="DE123"/>
      <c r="DF123" s="277"/>
      <c r="DG123"/>
      <c r="DI123" s="49"/>
      <c r="DJ123" s="28"/>
      <c r="DK123" s="140"/>
      <c r="DL123"/>
      <c r="DM123" s="277"/>
      <c r="DN123"/>
      <c r="DP123" s="49"/>
      <c r="DQ123" s="28"/>
      <c r="DR123" s="140"/>
      <c r="DS123"/>
      <c r="DT123" s="277"/>
    </row>
    <row r="124" spans="1:124" s="7" customFormat="1">
      <c r="A124" s="50">
        <v>44805</v>
      </c>
      <c r="B124" s="74" t="s">
        <v>340</v>
      </c>
      <c r="C124" s="146">
        <f>[1]!i_dq_close(C$2,A124)</f>
        <v>6126.7685000000001</v>
      </c>
      <c r="D124" s="53">
        <v>1.2508999999999999</v>
      </c>
      <c r="E124" s="277">
        <f t="shared" si="17"/>
        <v>4.0629532593665196E-2</v>
      </c>
      <c r="F124" s="53"/>
      <c r="H124" s="49">
        <v>44897</v>
      </c>
      <c r="I124" s="21" t="s">
        <v>1624</v>
      </c>
      <c r="J124" s="140">
        <f>[1]!i_dq_close(J$2,H124)</f>
        <v>6168.0127000000002</v>
      </c>
      <c r="K124">
        <v>1.0913999999999999</v>
      </c>
      <c r="L124" s="277">
        <f t="shared" si="18"/>
        <v>7.5925252538260768E-2</v>
      </c>
      <c r="M124"/>
      <c r="O124"/>
      <c r="P124"/>
      <c r="Q124"/>
      <c r="R124"/>
      <c r="S124" s="277"/>
      <c r="T124"/>
      <c r="V124"/>
      <c r="W124"/>
      <c r="X124"/>
      <c r="Y124"/>
      <c r="Z124" s="277"/>
      <c r="AA124"/>
      <c r="AC124" s="49">
        <v>44895</v>
      </c>
      <c r="AD124" s="21" t="s">
        <v>1630</v>
      </c>
      <c r="AE124" s="140">
        <f>[1]!i_dq_close(AE$2,AC124)</f>
        <v>6156.1464999999998</v>
      </c>
      <c r="AF124">
        <v>0.95099999999999996</v>
      </c>
      <c r="AG124" s="277">
        <f t="shared" si="19"/>
        <v>-3.276586872679299E-2</v>
      </c>
      <c r="AH124"/>
      <c r="AJ124" s="49">
        <v>44831</v>
      </c>
      <c r="AK124" s="21" t="s">
        <v>1622</v>
      </c>
      <c r="AL124" s="140">
        <f>[1]!i_dq_close(AL$2,AJ124)</f>
        <v>6409.7759999999998</v>
      </c>
      <c r="AM124">
        <v>0.93530000000000002</v>
      </c>
      <c r="AN124" s="277">
        <f t="shared" si="20"/>
        <v>9.3463812992951922E-2</v>
      </c>
      <c r="AO124"/>
      <c r="AQ124" s="49">
        <v>44831</v>
      </c>
      <c r="AR124" s="21" t="s">
        <v>1622</v>
      </c>
      <c r="AS124" s="140">
        <f>[1]!i_dq_close(AS$2,AQ124)</f>
        <v>5920.0531000000001</v>
      </c>
      <c r="AT124">
        <v>0.9244</v>
      </c>
      <c r="AU124" s="277">
        <f t="shared" si="21"/>
        <v>1.6095972813354842E-2</v>
      </c>
      <c r="AV124"/>
      <c r="AX124" s="49">
        <v>44818</v>
      </c>
      <c r="AY124" s="21" t="s">
        <v>1622</v>
      </c>
      <c r="AZ124" s="140">
        <f>[1]!i_dq_close(AZ$2,AX124)</f>
        <v>6249.9629999999997</v>
      </c>
      <c r="BA124">
        <v>2.669</v>
      </c>
      <c r="BB124" s="277">
        <f t="shared" si="22"/>
        <v>9.4403311418089997E-2</v>
      </c>
      <c r="BC124"/>
      <c r="BE124" s="49">
        <v>44798</v>
      </c>
      <c r="BF124" s="21" t="s">
        <v>1623</v>
      </c>
      <c r="BG124" s="140">
        <f>[1]!i_dq_close(BG$2,BE124)</f>
        <v>6322.6961000000001</v>
      </c>
      <c r="BH124">
        <v>1.8674999999999999</v>
      </c>
      <c r="BI124" s="277">
        <f t="shared" si="23"/>
        <v>8.7719301973957942E-2</v>
      </c>
      <c r="BJ124"/>
      <c r="BL124" s="49">
        <v>44797</v>
      </c>
      <c r="BM124" s="21" t="s">
        <v>1623</v>
      </c>
      <c r="BN124" s="140">
        <f>[1]!i_dq_close(BN$2,BL124)</f>
        <v>4082.4195</v>
      </c>
      <c r="BO124">
        <v>1.1589</v>
      </c>
      <c r="BP124" s="277">
        <f t="shared" si="24"/>
        <v>0.11092626924699789</v>
      </c>
      <c r="BQ124"/>
      <c r="BS124" s="49">
        <v>44740</v>
      </c>
      <c r="BT124" s="28" t="s">
        <v>570</v>
      </c>
      <c r="BU124" s="140">
        <f>[1]!i_dq_close(BU$2,BS124)</f>
        <v>6501.3519999999999</v>
      </c>
      <c r="BV124">
        <v>1.266</v>
      </c>
      <c r="BW124" s="277">
        <f t="shared" si="25"/>
        <v>8.8618363661623345E-2</v>
      </c>
      <c r="BX124"/>
      <c r="BZ124" s="58">
        <v>44435</v>
      </c>
      <c r="CA124" s="20" t="s">
        <v>339</v>
      </c>
      <c r="CB124" s="140">
        <f>[1]!i_dq_close(CB$2,BZ124)</f>
        <v>7180.1088</v>
      </c>
      <c r="CC124" s="21">
        <v>1.9410000000000001</v>
      </c>
      <c r="CD124" s="277">
        <f t="shared" si="26"/>
        <v>-1.7229221625343794E-2</v>
      </c>
      <c r="CE124" s="33">
        <v>1122964.6299999999</v>
      </c>
      <c r="CG124" s="49"/>
      <c r="CH124" s="28"/>
      <c r="CI124" s="140"/>
      <c r="CJ124"/>
      <c r="CK124" s="277"/>
      <c r="CL124"/>
      <c r="CN124" s="49"/>
      <c r="CO124" s="28"/>
      <c r="CP124" s="140"/>
      <c r="CQ124"/>
      <c r="CR124" s="277"/>
      <c r="CS124"/>
      <c r="CU124" s="49"/>
      <c r="CV124" s="28"/>
      <c r="CW124" s="140"/>
      <c r="CX124"/>
      <c r="CY124" s="277"/>
      <c r="CZ124"/>
      <c r="DB124" s="49"/>
      <c r="DC124" s="28"/>
      <c r="DD124" s="140"/>
      <c r="DE124"/>
      <c r="DF124" s="277"/>
      <c r="DG124"/>
      <c r="DI124" s="49"/>
      <c r="DJ124" s="28"/>
      <c r="DK124" s="140"/>
      <c r="DL124"/>
      <c r="DM124" s="277"/>
      <c r="DN124"/>
      <c r="DP124" s="49"/>
      <c r="DQ124" s="28"/>
      <c r="DR124" s="140"/>
      <c r="DS124"/>
      <c r="DT124" s="277"/>
    </row>
    <row r="125" spans="1:124" s="7" customFormat="1">
      <c r="A125" s="50">
        <v>44806</v>
      </c>
      <c r="B125" s="74" t="s">
        <v>1622</v>
      </c>
      <c r="C125" s="146">
        <f>[1]!i_dq_close(C$2,A125)</f>
        <v>6149.4273000000003</v>
      </c>
      <c r="D125" s="53">
        <v>1.2627999999999999</v>
      </c>
      <c r="E125" s="277">
        <f t="shared" si="17"/>
        <v>4.7277124351570166E-2</v>
      </c>
      <c r="F125" s="53"/>
      <c r="H125" s="49">
        <v>44900</v>
      </c>
      <c r="I125" s="21" t="s">
        <v>1624</v>
      </c>
      <c r="J125" s="140">
        <f>[1]!i_dq_close(J$2,H125)</f>
        <v>6215.1243999999997</v>
      </c>
      <c r="K125">
        <v>1.1043000000000001</v>
      </c>
      <c r="L125" s="277">
        <f t="shared" si="18"/>
        <v>8.1034114598597773E-2</v>
      </c>
      <c r="M125"/>
      <c r="O125"/>
      <c r="P125"/>
      <c r="Q125"/>
      <c r="R125"/>
      <c r="S125" s="277"/>
      <c r="T125"/>
      <c r="V125"/>
      <c r="W125"/>
      <c r="X125"/>
      <c r="Y125"/>
      <c r="Z125" s="277"/>
      <c r="AA125"/>
      <c r="AC125" s="49">
        <v>44896</v>
      </c>
      <c r="AD125" s="21" t="s">
        <v>336</v>
      </c>
      <c r="AE125" s="140">
        <f>[1]!i_dq_close(AE$2,AC125)</f>
        <v>6186.1021000000001</v>
      </c>
      <c r="AF125">
        <v>0.96020000000000005</v>
      </c>
      <c r="AG125" s="277">
        <f t="shared" si="19"/>
        <v>-2.8419525620818065E-2</v>
      </c>
      <c r="AH125"/>
      <c r="AJ125" s="49">
        <v>44832</v>
      </c>
      <c r="AK125" s="21" t="s">
        <v>1622</v>
      </c>
      <c r="AL125" s="140">
        <f>[1]!i_dq_close(AL$2,AJ125)</f>
        <v>6211.1090999999997</v>
      </c>
      <c r="AM125">
        <v>0.91659999999999997</v>
      </c>
      <c r="AN125" s="277">
        <f t="shared" si="20"/>
        <v>0.10253929641443238</v>
      </c>
      <c r="AO125"/>
      <c r="AQ125" s="49">
        <v>44832</v>
      </c>
      <c r="AR125" s="21" t="s">
        <v>1622</v>
      </c>
      <c r="AS125" s="140">
        <f>[1]!i_dq_close(AS$2,AQ125)</f>
        <v>5769.5198</v>
      </c>
      <c r="AT125">
        <v>0.90210000000000001</v>
      </c>
      <c r="AU125" s="277">
        <f t="shared" si="21"/>
        <v>1.6977639898672958E-2</v>
      </c>
      <c r="AV125"/>
      <c r="AX125" s="49">
        <v>44819</v>
      </c>
      <c r="AY125" s="21" t="s">
        <v>1622</v>
      </c>
      <c r="AZ125" s="140">
        <f>[1]!i_dq_close(AZ$2,AX125)</f>
        <v>6107.7964000000002</v>
      </c>
      <c r="BA125">
        <v>2.5649999999999999</v>
      </c>
      <c r="BB125" s="277">
        <f t="shared" si="22"/>
        <v>7.3629082072564245E-2</v>
      </c>
      <c r="BC125"/>
      <c r="BE125" s="49">
        <v>44799</v>
      </c>
      <c r="BF125" s="21" t="s">
        <v>1623</v>
      </c>
      <c r="BG125" s="140">
        <f>[1]!i_dq_close(BG$2,BE125)</f>
        <v>6298.3738999999996</v>
      </c>
      <c r="BH125">
        <v>1.865</v>
      </c>
      <c r="BI125" s="277">
        <f t="shared" si="23"/>
        <v>9.0528385908829945E-2</v>
      </c>
      <c r="BJ125"/>
      <c r="BL125" s="49">
        <v>44798</v>
      </c>
      <c r="BM125" s="21" t="s">
        <v>1623</v>
      </c>
      <c r="BN125" s="140">
        <f>[1]!i_dq_close(BN$2,BL125)</f>
        <v>4116.2395999999999</v>
      </c>
      <c r="BO125">
        <v>1.1603000000000001</v>
      </c>
      <c r="BP125" s="277">
        <f t="shared" si="24"/>
        <v>0.10364451168351385</v>
      </c>
      <c r="BQ125"/>
      <c r="BS125" s="49">
        <v>44741</v>
      </c>
      <c r="BT125" s="28" t="s">
        <v>570</v>
      </c>
      <c r="BU125" s="140">
        <f>[1]!i_dq_close(BU$2,BS125)</f>
        <v>6374.2974000000004</v>
      </c>
      <c r="BV125">
        <v>1.238</v>
      </c>
      <c r="BW125" s="277">
        <f t="shared" si="25"/>
        <v>8.4204357069906255E-2</v>
      </c>
      <c r="BX125"/>
      <c r="BZ125" s="58">
        <v>44438</v>
      </c>
      <c r="CA125" s="20" t="s">
        <v>339</v>
      </c>
      <c r="CB125" s="140">
        <f>[1]!i_dq_close(CB$2,BZ125)</f>
        <v>7226.8823000000002</v>
      </c>
      <c r="CC125" s="21">
        <v>1.952</v>
      </c>
      <c r="CD125" s="277">
        <f t="shared" si="26"/>
        <v>-1.8264696852083873E-2</v>
      </c>
      <c r="CE125" s="33">
        <v>1122964.6299999999</v>
      </c>
      <c r="CG125" s="49"/>
      <c r="CH125" s="28"/>
      <c r="CI125" s="140"/>
      <c r="CJ125"/>
      <c r="CK125" s="277"/>
      <c r="CL125"/>
      <c r="CN125" s="49"/>
      <c r="CO125" s="28"/>
      <c r="CP125" s="140"/>
      <c r="CQ125"/>
      <c r="CR125" s="277"/>
      <c r="CS125"/>
      <c r="CU125" s="49"/>
      <c r="CV125" s="28"/>
      <c r="CW125" s="140"/>
      <c r="CX125"/>
      <c r="CY125" s="277"/>
      <c r="CZ125"/>
      <c r="DB125" s="49"/>
      <c r="DC125" s="28"/>
      <c r="DD125" s="140"/>
      <c r="DE125"/>
      <c r="DF125" s="277"/>
      <c r="DG125"/>
      <c r="DI125" s="49"/>
      <c r="DJ125" s="28"/>
      <c r="DK125" s="140"/>
      <c r="DL125"/>
      <c r="DM125" s="277"/>
      <c r="DN125"/>
      <c r="DP125" s="49"/>
      <c r="DQ125" s="28"/>
      <c r="DR125" s="140"/>
      <c r="DS125"/>
      <c r="DT125" s="277"/>
    </row>
    <row r="126" spans="1:124" s="7" customFormat="1">
      <c r="A126" s="50">
        <v>44809</v>
      </c>
      <c r="B126" s="74" t="s">
        <v>1622</v>
      </c>
      <c r="C126" s="146">
        <f>[1]!i_dq_close(C$2,A126)</f>
        <v>6182.6464999999998</v>
      </c>
      <c r="D126" s="53">
        <v>1.2710999999999999</v>
      </c>
      <c r="E126" s="277">
        <f t="shared" si="17"/>
        <v>4.8853065296478038E-2</v>
      </c>
      <c r="F126" s="53"/>
      <c r="H126" s="49">
        <v>44901</v>
      </c>
      <c r="I126" s="21" t="s">
        <v>1624</v>
      </c>
      <c r="J126" s="140">
        <f>[1]!i_dq_close(J$2,H126)</f>
        <v>6211.2515000000003</v>
      </c>
      <c r="K126">
        <v>1.1025</v>
      </c>
      <c r="L126" s="277">
        <f t="shared" si="18"/>
        <v>7.9880249660880587E-2</v>
      </c>
      <c r="M126"/>
      <c r="O126"/>
      <c r="P126"/>
      <c r="Q126"/>
      <c r="R126"/>
      <c r="S126" s="277"/>
      <c r="T126"/>
      <c r="V126"/>
      <c r="W126"/>
      <c r="X126"/>
      <c r="Y126"/>
      <c r="Z126" s="277"/>
      <c r="AA126"/>
      <c r="AC126" s="49">
        <v>44897</v>
      </c>
      <c r="AD126" s="21" t="s">
        <v>1624</v>
      </c>
      <c r="AE126" s="140">
        <f>[1]!i_dq_close(AE$2,AC126)</f>
        <v>6168.0127000000002</v>
      </c>
      <c r="AF126">
        <v>0.96360000000000001</v>
      </c>
      <c r="AG126" s="277">
        <f t="shared" si="19"/>
        <v>-2.221914012629933E-2</v>
      </c>
      <c r="AH126"/>
      <c r="AJ126" s="49">
        <v>44833</v>
      </c>
      <c r="AK126" s="21" t="s">
        <v>1622</v>
      </c>
      <c r="AL126" s="140">
        <f>[1]!i_dq_close(AL$2,AJ126)</f>
        <v>6228.7788</v>
      </c>
      <c r="AM126">
        <v>0.90920000000000001</v>
      </c>
      <c r="AN126" s="277">
        <f t="shared" si="20"/>
        <v>9.1186144946710623E-2</v>
      </c>
      <c r="AO126"/>
      <c r="AQ126" s="49">
        <v>44833</v>
      </c>
      <c r="AR126" s="21" t="s">
        <v>1622</v>
      </c>
      <c r="AS126" s="140">
        <f>[1]!i_dq_close(AS$2,AQ126)</f>
        <v>5771.8811999999998</v>
      </c>
      <c r="AT126">
        <v>0.90210000000000001</v>
      </c>
      <c r="AU126" s="277">
        <f t="shared" si="21"/>
        <v>1.6589151737024688E-2</v>
      </c>
      <c r="AV126"/>
      <c r="AX126" s="49">
        <v>44820</v>
      </c>
      <c r="AY126" s="21" t="s">
        <v>1622</v>
      </c>
      <c r="AZ126" s="140">
        <f>[1]!i_dq_close(AZ$2,AX126)</f>
        <v>5954.5037000000002</v>
      </c>
      <c r="BA126">
        <v>2.5110000000000001</v>
      </c>
      <c r="BB126" s="277">
        <f t="shared" si="22"/>
        <v>7.6245884033824485E-2</v>
      </c>
      <c r="BC126"/>
      <c r="BE126" s="49">
        <v>44802</v>
      </c>
      <c r="BF126" s="21" t="s">
        <v>1623</v>
      </c>
      <c r="BG126" s="140">
        <f>[1]!i_dq_close(BG$2,BE126)</f>
        <v>6310.402</v>
      </c>
      <c r="BH126">
        <v>1.871</v>
      </c>
      <c r="BI126" s="277">
        <f t="shared" si="23"/>
        <v>9.233930592426165E-2</v>
      </c>
      <c r="BJ126"/>
      <c r="BL126" s="49">
        <v>44799</v>
      </c>
      <c r="BM126" s="21" t="s">
        <v>1623</v>
      </c>
      <c r="BN126" s="140">
        <f>[1]!i_dq_close(BN$2,BL126)</f>
        <v>4107.5455000000002</v>
      </c>
      <c r="BO126">
        <v>1.155</v>
      </c>
      <c r="BP126" s="277">
        <f t="shared" si="24"/>
        <v>0.10057632260165672</v>
      </c>
      <c r="BQ126"/>
      <c r="BS126" s="49">
        <v>44742</v>
      </c>
      <c r="BT126" s="28" t="s">
        <v>570</v>
      </c>
      <c r="BU126" s="140">
        <f>[1]!i_dq_close(BU$2,BS126)</f>
        <v>6454.0778</v>
      </c>
      <c r="BV126">
        <v>1.2509999999999999</v>
      </c>
      <c r="BW126" s="277">
        <f t="shared" si="25"/>
        <v>8.3204963794967668E-2</v>
      </c>
      <c r="BX126"/>
      <c r="BZ126" s="58">
        <v>44439</v>
      </c>
      <c r="CA126" s="20" t="s">
        <v>339</v>
      </c>
      <c r="CB126" s="140">
        <f>[1]!i_dq_close(CB$2,BZ126)</f>
        <v>7255.3418000000001</v>
      </c>
      <c r="CC126" s="21">
        <v>1.964</v>
      </c>
      <c r="CD126" s="277">
        <f t="shared" si="26"/>
        <v>-1.5914942317763359E-2</v>
      </c>
      <c r="CE126" s="33">
        <v>1122964.6299999999</v>
      </c>
      <c r="CG126" s="49"/>
      <c r="CH126" s="28"/>
      <c r="CI126" s="140"/>
      <c r="CJ126"/>
      <c r="CK126" s="277"/>
      <c r="CL126"/>
      <c r="CN126" s="49"/>
      <c r="CO126" s="28"/>
      <c r="CP126" s="140"/>
      <c r="CQ126"/>
      <c r="CR126" s="277"/>
      <c r="CS126"/>
      <c r="CU126" s="49"/>
      <c r="CV126" s="28"/>
      <c r="CW126" s="140"/>
      <c r="CX126"/>
      <c r="CY126" s="277"/>
      <c r="CZ126"/>
      <c r="DB126" s="49"/>
      <c r="DC126" s="28"/>
      <c r="DD126" s="140"/>
      <c r="DE126"/>
      <c r="DF126" s="277"/>
      <c r="DG126"/>
      <c r="DI126" s="49"/>
      <c r="DJ126" s="28"/>
      <c r="DK126" s="140"/>
      <c r="DL126"/>
      <c r="DM126" s="277"/>
      <c r="DN126"/>
      <c r="DP126" s="49"/>
      <c r="DQ126" s="28"/>
      <c r="DR126" s="140"/>
      <c r="DS126"/>
      <c r="DT126" s="277"/>
    </row>
    <row r="127" spans="1:124" s="7" customFormat="1">
      <c r="A127" s="50">
        <v>44810</v>
      </c>
      <c r="B127" s="74" t="s">
        <v>1622</v>
      </c>
      <c r="C127" s="146">
        <f>[1]!i_dq_close(C$2,A127)</f>
        <v>6291.5707000000002</v>
      </c>
      <c r="D127" s="53">
        <v>1.2867999999999999</v>
      </c>
      <c r="E127" s="277">
        <f t="shared" si="17"/>
        <v>4.3734382080624412E-2</v>
      </c>
      <c r="F127" s="53"/>
      <c r="H127" s="49">
        <v>44902</v>
      </c>
      <c r="I127" s="21" t="s">
        <v>1624</v>
      </c>
      <c r="J127" s="140">
        <f>[1]!i_dq_close(J$2,H127)</f>
        <v>6204.0051000000003</v>
      </c>
      <c r="K127">
        <v>1.1031</v>
      </c>
      <c r="L127" s="277">
        <f t="shared" si="18"/>
        <v>8.1658883081861644E-2</v>
      </c>
      <c r="M127"/>
      <c r="O127"/>
      <c r="P127"/>
      <c r="Q127"/>
      <c r="R127"/>
      <c r="S127" s="277"/>
      <c r="T127"/>
      <c r="V127"/>
      <c r="W127"/>
      <c r="X127"/>
      <c r="Y127"/>
      <c r="Z127" s="277"/>
      <c r="AA127"/>
      <c r="AC127" s="49">
        <v>44900</v>
      </c>
      <c r="AD127" s="21" t="s">
        <v>1624</v>
      </c>
      <c r="AE127" s="140">
        <f>[1]!i_dq_close(AE$2,AC127)</f>
        <v>6215.1243999999997</v>
      </c>
      <c r="AF127">
        <v>0.97319999999999995</v>
      </c>
      <c r="AG127" s="277">
        <f t="shared" si="19"/>
        <v>-2.0181561575777218E-2</v>
      </c>
      <c r="AH127"/>
      <c r="AJ127" s="49">
        <v>44834</v>
      </c>
      <c r="AK127" s="21" t="s">
        <v>1622</v>
      </c>
      <c r="AL127" s="140">
        <f>[1]!i_dq_close(AL$2,AJ127)</f>
        <v>6124.8639000000003</v>
      </c>
      <c r="AM127">
        <v>0.9022</v>
      </c>
      <c r="AN127" s="277">
        <f t="shared" si="20"/>
        <v>9.9169433903891657E-2</v>
      </c>
      <c r="AO127"/>
      <c r="AQ127" s="49">
        <v>44834</v>
      </c>
      <c r="AR127" s="21" t="s">
        <v>1622</v>
      </c>
      <c r="AS127" s="140">
        <f>[1]!i_dq_close(AS$2,AQ127)</f>
        <v>5714.0628999999999</v>
      </c>
      <c r="AT127">
        <v>0.89249999999999996</v>
      </c>
      <c r="AU127" s="277">
        <f t="shared" si="21"/>
        <v>1.5819514063972417E-2</v>
      </c>
      <c r="AV127"/>
      <c r="AX127" s="49">
        <v>44823</v>
      </c>
      <c r="AY127" s="21" t="s">
        <v>1622</v>
      </c>
      <c r="AZ127" s="140">
        <f>[1]!i_dq_close(AZ$2,AX127)</f>
        <v>5913.1493</v>
      </c>
      <c r="BA127">
        <v>2.4940000000000002</v>
      </c>
      <c r="BB127" s="277">
        <f t="shared" si="22"/>
        <v>7.5905272343156027E-2</v>
      </c>
      <c r="BC127"/>
      <c r="BE127" s="49">
        <v>44803</v>
      </c>
      <c r="BF127" s="21" t="s">
        <v>1623</v>
      </c>
      <c r="BG127" s="140">
        <f>[1]!i_dq_close(BG$2,BE127)</f>
        <v>6285.9273000000003</v>
      </c>
      <c r="BH127">
        <v>1.8580000000000001</v>
      </c>
      <c r="BI127" s="277">
        <f t="shared" si="23"/>
        <v>8.8122925391453499E-2</v>
      </c>
      <c r="BJ127"/>
      <c r="BL127" s="49">
        <v>44802</v>
      </c>
      <c r="BM127" s="21" t="s">
        <v>1623</v>
      </c>
      <c r="BN127" s="140">
        <f>[1]!i_dq_close(BN$2,BL127)</f>
        <v>4089.5205000000001</v>
      </c>
      <c r="BO127">
        <v>1.1561999999999999</v>
      </c>
      <c r="BP127" s="277">
        <f t="shared" si="24"/>
        <v>0.10640341359434435</v>
      </c>
      <c r="BQ127"/>
      <c r="BS127" s="49">
        <v>44743</v>
      </c>
      <c r="BT127" s="28" t="s">
        <v>638</v>
      </c>
      <c r="BU127" s="140">
        <f>[1]!i_dq_close(BU$2,BS127)</f>
        <v>6438.5375000000004</v>
      </c>
      <c r="BV127">
        <v>1.25</v>
      </c>
      <c r="BW127" s="277">
        <f t="shared" si="25"/>
        <v>8.4660744982664293E-2</v>
      </c>
      <c r="BX127"/>
      <c r="BZ127" s="58">
        <v>44440</v>
      </c>
      <c r="CA127" s="20" t="s">
        <v>340</v>
      </c>
      <c r="CB127" s="140">
        <f>[1]!i_dq_close(CB$2,BZ127)</f>
        <v>7193.1</v>
      </c>
      <c r="CC127" s="21">
        <v>1.948</v>
      </c>
      <c r="CD127" s="277">
        <f t="shared" si="26"/>
        <v>-1.5301895986046254E-2</v>
      </c>
      <c r="CE127"/>
      <c r="CG127" s="49"/>
      <c r="CH127" s="28"/>
      <c r="CI127" s="140"/>
      <c r="CJ127"/>
      <c r="CK127" s="277"/>
      <c r="CL127"/>
      <c r="CN127" s="49"/>
      <c r="CO127" s="28"/>
      <c r="CP127" s="140"/>
      <c r="CQ127"/>
      <c r="CR127" s="277"/>
      <c r="CS127"/>
      <c r="CU127" s="49"/>
      <c r="CV127" s="28"/>
      <c r="CW127" s="140"/>
      <c r="CX127"/>
      <c r="CY127" s="277"/>
      <c r="CZ127"/>
      <c r="DB127" s="49"/>
      <c r="DC127" s="28"/>
      <c r="DD127" s="140"/>
      <c r="DE127"/>
      <c r="DF127" s="277"/>
      <c r="DG127"/>
      <c r="DI127" s="49"/>
      <c r="DJ127" s="28"/>
      <c r="DK127" s="140"/>
      <c r="DL127"/>
      <c r="DM127" s="277"/>
      <c r="DN127"/>
      <c r="DP127" s="49"/>
      <c r="DQ127" s="28"/>
      <c r="DR127" s="140"/>
      <c r="DS127"/>
      <c r="DT127" s="277"/>
    </row>
    <row r="128" spans="1:124" s="7" customFormat="1">
      <c r="A128" s="50">
        <v>44811</v>
      </c>
      <c r="B128" s="74" t="s">
        <v>1622</v>
      </c>
      <c r="C128" s="146">
        <f>[1]!i_dq_close(C$2,A128)</f>
        <v>6301.5644000000002</v>
      </c>
      <c r="D128" s="53">
        <v>1.2861</v>
      </c>
      <c r="E128" s="277">
        <f t="shared" si="17"/>
        <v>4.1352767692086623E-2</v>
      </c>
      <c r="F128" s="53"/>
      <c r="H128" s="49">
        <v>44903</v>
      </c>
      <c r="I128" s="21" t="s">
        <v>1624</v>
      </c>
      <c r="J128" s="140">
        <f>[1]!i_dq_close(J$2,H128)</f>
        <v>6186.2834999999995</v>
      </c>
      <c r="K128">
        <v>1.1009</v>
      </c>
      <c r="L128" s="277">
        <f t="shared" si="18"/>
        <v>8.2369339894460714E-2</v>
      </c>
      <c r="M128"/>
      <c r="O128"/>
      <c r="P128"/>
      <c r="Q128"/>
      <c r="R128"/>
      <c r="S128" s="277"/>
      <c r="T128"/>
      <c r="V128"/>
      <c r="W128"/>
      <c r="X128"/>
      <c r="Y128"/>
      <c r="Z128" s="277"/>
      <c r="AA128"/>
      <c r="AC128" s="49">
        <v>44901</v>
      </c>
      <c r="AD128" s="21" t="s">
        <v>1624</v>
      </c>
      <c r="AE128" s="140">
        <f>[1]!i_dq_close(AE$2,AC128)</f>
        <v>6211.2515000000003</v>
      </c>
      <c r="AF128">
        <v>0.97170000000000001</v>
      </c>
      <c r="AG128" s="277">
        <f t="shared" si="19"/>
        <v>-2.1049512807241655E-2</v>
      </c>
      <c r="AH128"/>
      <c r="AJ128" s="49">
        <v>44844</v>
      </c>
      <c r="AK128" s="21" t="s">
        <v>341</v>
      </c>
      <c r="AL128" s="140">
        <f>[1]!i_dq_close(AL$2,AJ128)</f>
        <v>5984.5007999999998</v>
      </c>
      <c r="AM128">
        <v>0.88629999999999998</v>
      </c>
      <c r="AN128" s="277">
        <f t="shared" si="20"/>
        <v>0.10245374174275867</v>
      </c>
      <c r="AO128"/>
      <c r="AQ128" s="49">
        <v>44844</v>
      </c>
      <c r="AR128" s="21" t="s">
        <v>341</v>
      </c>
      <c r="AS128" s="140">
        <f>[1]!i_dq_close(AS$2,AQ128)</f>
        <v>5635.7109</v>
      </c>
      <c r="AT128">
        <v>0.87770000000000004</v>
      </c>
      <c r="AU128" s="277">
        <f t="shared" si="21"/>
        <v>1.285875861377217E-2</v>
      </c>
      <c r="AV128"/>
      <c r="AX128" s="49">
        <v>44824</v>
      </c>
      <c r="AY128" s="21" t="s">
        <v>1622</v>
      </c>
      <c r="AZ128" s="140">
        <f>[1]!i_dq_close(AZ$2,AX128)</f>
        <v>5958.2921999999999</v>
      </c>
      <c r="BA128">
        <v>2.5390000000000001</v>
      </c>
      <c r="BB128" s="277">
        <f t="shared" si="22"/>
        <v>8.7655151482383342E-2</v>
      </c>
      <c r="BC128"/>
      <c r="BE128" s="49">
        <v>44804</v>
      </c>
      <c r="BF128" s="21" t="s">
        <v>1623</v>
      </c>
      <c r="BG128" s="140">
        <f>[1]!i_dq_close(BG$2,BE128)</f>
        <v>6155.7455</v>
      </c>
      <c r="BH128">
        <v>1.8055000000000001</v>
      </c>
      <c r="BI128" s="277">
        <f t="shared" si="23"/>
        <v>7.6879148749387838E-2</v>
      </c>
      <c r="BJ128"/>
      <c r="BL128" s="49">
        <v>44803</v>
      </c>
      <c r="BM128" s="21" t="s">
        <v>1623</v>
      </c>
      <c r="BN128" s="140">
        <f>[1]!i_dq_close(BN$2,BL128)</f>
        <v>4075.7937000000002</v>
      </c>
      <c r="BO128">
        <v>1.1504000000000001</v>
      </c>
      <c r="BP128" s="277">
        <f t="shared" si="24"/>
        <v>0.10412713912213523</v>
      </c>
      <c r="BQ128"/>
      <c r="BS128" s="49">
        <v>44746</v>
      </c>
      <c r="BT128" s="28" t="s">
        <v>638</v>
      </c>
      <c r="BU128" s="140">
        <f>[1]!i_dq_close(BU$2,BS128)</f>
        <v>6523.1310999999996</v>
      </c>
      <c r="BV128">
        <v>1.2609999999999999</v>
      </c>
      <c r="BW128" s="277">
        <f t="shared" si="25"/>
        <v>8.13094544962919E-2</v>
      </c>
      <c r="BX128"/>
      <c r="BZ128" s="58">
        <v>44441</v>
      </c>
      <c r="CA128" s="20" t="s">
        <v>340</v>
      </c>
      <c r="CB128" s="140">
        <f>[1]!i_dq_close(CB$2,BZ128)</f>
        <v>7307.0083999999997</v>
      </c>
      <c r="CC128" s="21">
        <v>1.9790000000000001</v>
      </c>
      <c r="CD128" s="277">
        <f t="shared" si="26"/>
        <v>-1.5458931811893173E-2</v>
      </c>
      <c r="CE128"/>
      <c r="CG128" s="49"/>
      <c r="CH128" s="28"/>
      <c r="CI128" s="140"/>
      <c r="CJ128"/>
      <c r="CK128" s="277"/>
      <c r="CL128"/>
      <c r="CN128" s="49"/>
      <c r="CO128" s="28"/>
      <c r="CP128" s="140"/>
      <c r="CQ128"/>
      <c r="CR128" s="277"/>
      <c r="CS128"/>
      <c r="CU128" s="49"/>
      <c r="CV128" s="28"/>
      <c r="CW128" s="140"/>
      <c r="CX128"/>
      <c r="CY128" s="277"/>
      <c r="CZ128"/>
      <c r="DB128" s="49"/>
      <c r="DC128" s="28"/>
      <c r="DD128" s="140"/>
      <c r="DE128"/>
      <c r="DF128" s="277"/>
      <c r="DG128"/>
      <c r="DI128" s="49"/>
      <c r="DJ128" s="28"/>
      <c r="DK128" s="140"/>
      <c r="DL128"/>
      <c r="DM128" s="277"/>
      <c r="DN128"/>
      <c r="DP128" s="49"/>
      <c r="DQ128" s="28"/>
      <c r="DR128" s="140"/>
      <c r="DS128"/>
      <c r="DT128" s="277"/>
    </row>
    <row r="129" spans="1:124" s="7" customFormat="1">
      <c r="A129" s="50">
        <v>44812</v>
      </c>
      <c r="B129" s="74" t="s">
        <v>1622</v>
      </c>
      <c r="C129" s="146">
        <f>[1]!i_dq_close(C$2,A129)</f>
        <v>6272.5752000000002</v>
      </c>
      <c r="D129" s="53">
        <v>1.2806</v>
      </c>
      <c r="E129" s="277">
        <f t="shared" si="17"/>
        <v>4.1534545167156711E-2</v>
      </c>
      <c r="F129" s="53"/>
      <c r="H129" s="49">
        <v>44904</v>
      </c>
      <c r="I129" s="21" t="s">
        <v>1624</v>
      </c>
      <c r="J129" s="140">
        <f>[1]!i_dq_close(J$2,H129)</f>
        <v>6192.3009000000002</v>
      </c>
      <c r="K129">
        <v>1.0978000000000001</v>
      </c>
      <c r="L129" s="277">
        <f t="shared" si="18"/>
        <v>7.831048489831538E-2</v>
      </c>
      <c r="M129"/>
      <c r="O129"/>
      <c r="P129"/>
      <c r="Q129"/>
      <c r="R129"/>
      <c r="S129" s="277"/>
      <c r="T129"/>
      <c r="V129"/>
      <c r="W129"/>
      <c r="X129"/>
      <c r="Y129"/>
      <c r="Z129" s="277"/>
      <c r="AA129"/>
      <c r="AC129" s="49">
        <v>44902</v>
      </c>
      <c r="AD129" s="21" t="s">
        <v>1624</v>
      </c>
      <c r="AE129" s="140">
        <f>[1]!i_dq_close(AE$2,AC129)</f>
        <v>6204.0051000000003</v>
      </c>
      <c r="AF129">
        <v>0.97250000000000003</v>
      </c>
      <c r="AG129" s="277">
        <f t="shared" si="19"/>
        <v>-1.9119515158759093E-2</v>
      </c>
      <c r="AH129"/>
      <c r="AJ129" s="49">
        <v>44845</v>
      </c>
      <c r="AK129" s="21" t="s">
        <v>1621</v>
      </c>
      <c r="AL129" s="140">
        <f>[1]!i_dq_close(AL$2,AJ129)</f>
        <v>6017.7194</v>
      </c>
      <c r="AM129">
        <v>0.89129999999999998</v>
      </c>
      <c r="AN129" s="277">
        <f t="shared" si="20"/>
        <v>0.10311593538754693</v>
      </c>
      <c r="AO129"/>
      <c r="AQ129" s="49">
        <v>44845</v>
      </c>
      <c r="AR129" s="21" t="s">
        <v>1621</v>
      </c>
      <c r="AS129" s="140">
        <f>[1]!i_dq_close(AS$2,AQ129)</f>
        <v>5684.5063</v>
      </c>
      <c r="AT129">
        <v>0.8821</v>
      </c>
      <c r="AU129" s="277">
        <f t="shared" si="21"/>
        <v>9.543567350575044E-3</v>
      </c>
      <c r="AV129"/>
      <c r="AX129" s="49">
        <v>44825</v>
      </c>
      <c r="AY129" s="21" t="s">
        <v>1622</v>
      </c>
      <c r="AZ129" s="140">
        <f>[1]!i_dq_close(AZ$2,AX129)</f>
        <v>5978.5810000000001</v>
      </c>
      <c r="BA129">
        <v>2.5470000000000002</v>
      </c>
      <c r="BB129" s="277">
        <f t="shared" si="22"/>
        <v>8.7675814152579301E-2</v>
      </c>
      <c r="BC129"/>
      <c r="BE129" s="49">
        <v>44805</v>
      </c>
      <c r="BF129" s="21" t="s">
        <v>340</v>
      </c>
      <c r="BG129" s="140">
        <f>[1]!i_dq_close(BG$2,BE129)</f>
        <v>6126.7685000000001</v>
      </c>
      <c r="BH129">
        <v>1.7987</v>
      </c>
      <c r="BI129" s="277">
        <f t="shared" si="23"/>
        <v>7.7658627570039718E-2</v>
      </c>
      <c r="BJ129"/>
      <c r="BL129" s="49">
        <v>44804</v>
      </c>
      <c r="BM129" s="21" t="s">
        <v>1623</v>
      </c>
      <c r="BN129" s="140">
        <f>[1]!i_dq_close(BN$2,BL129)</f>
        <v>4078.8402000000001</v>
      </c>
      <c r="BO129">
        <v>1.1311</v>
      </c>
      <c r="BP129" s="277">
        <f t="shared" si="24"/>
        <v>8.4045090150749679E-2</v>
      </c>
      <c r="BQ129"/>
      <c r="BS129" s="49">
        <v>44747</v>
      </c>
      <c r="BT129" s="28" t="s">
        <v>638</v>
      </c>
      <c r="BU129" s="140">
        <f>[1]!i_dq_close(BU$2,BS129)</f>
        <v>6511.5297</v>
      </c>
      <c r="BV129">
        <v>1.2549999999999999</v>
      </c>
      <c r="BW129" s="277">
        <f t="shared" si="25"/>
        <v>7.8072409845607926E-2</v>
      </c>
      <c r="BX129"/>
      <c r="BZ129" s="58">
        <v>44442</v>
      </c>
      <c r="CA129" s="20" t="s">
        <v>340</v>
      </c>
      <c r="CB129" s="140">
        <f>[1]!i_dq_close(CB$2,BZ129)</f>
        <v>7278.6809000000003</v>
      </c>
      <c r="CC129" s="21">
        <v>1.968</v>
      </c>
      <c r="CD129" s="277">
        <f t="shared" si="26"/>
        <v>-1.726755647710787E-2</v>
      </c>
      <c r="CE129"/>
      <c r="CG129" s="49"/>
      <c r="CH129" s="28"/>
      <c r="CI129" s="140"/>
      <c r="CJ129"/>
      <c r="CK129" s="277"/>
      <c r="CL129"/>
      <c r="CN129" s="49"/>
      <c r="CO129" s="28"/>
      <c r="CP129" s="140"/>
      <c r="CQ129"/>
      <c r="CR129" s="277"/>
      <c r="CS129"/>
      <c r="CU129" s="49"/>
      <c r="CV129" s="28"/>
      <c r="CW129" s="140"/>
      <c r="CX129"/>
      <c r="CY129" s="277"/>
      <c r="CZ129"/>
      <c r="DB129" s="49"/>
      <c r="DC129" s="28"/>
      <c r="DD129" s="140"/>
      <c r="DE129"/>
      <c r="DF129" s="277"/>
      <c r="DG129"/>
      <c r="DI129" s="49"/>
      <c r="DJ129" s="28"/>
      <c r="DK129" s="140"/>
      <c r="DL129"/>
      <c r="DM129" s="277"/>
      <c r="DN129"/>
      <c r="DP129" s="49"/>
      <c r="DQ129" s="28"/>
      <c r="DR129" s="140"/>
      <c r="DS129"/>
      <c r="DT129" s="277"/>
    </row>
    <row r="130" spans="1:124" s="7" customFormat="1">
      <c r="A130" s="50">
        <v>44813</v>
      </c>
      <c r="B130" s="74" t="s">
        <v>1622</v>
      </c>
      <c r="C130" s="146">
        <f>[1]!i_dq_close(C$2,A130)</f>
        <v>6316.9723999999997</v>
      </c>
      <c r="D130" s="53">
        <v>1.2825</v>
      </c>
      <c r="E130" s="277">
        <f t="shared" si="17"/>
        <v>3.5429179084397466E-2</v>
      </c>
      <c r="F130" s="53"/>
      <c r="H130" s="49">
        <v>44907</v>
      </c>
      <c r="I130" s="21" t="s">
        <v>1624</v>
      </c>
      <c r="J130" s="140">
        <f>[1]!i_dq_close(J$2,H130)</f>
        <v>6154.8091999999997</v>
      </c>
      <c r="K130">
        <v>1.0885</v>
      </c>
      <c r="L130" s="277">
        <f t="shared" si="18"/>
        <v>7.5203326631734901E-2</v>
      </c>
      <c r="M130"/>
      <c r="O130"/>
      <c r="P130"/>
      <c r="Q130"/>
      <c r="R130"/>
      <c r="S130" s="277"/>
      <c r="T130"/>
      <c r="V130"/>
      <c r="W130"/>
      <c r="X130"/>
      <c r="Y130"/>
      <c r="Z130" s="277"/>
      <c r="AA130"/>
      <c r="AC130" s="49">
        <v>44903</v>
      </c>
      <c r="AD130" s="21" t="s">
        <v>1624</v>
      </c>
      <c r="AE130" s="140">
        <f>[1]!i_dq_close(AE$2,AC130)</f>
        <v>6186.2834999999995</v>
      </c>
      <c r="AF130">
        <v>0.9677</v>
      </c>
      <c r="AG130" s="277">
        <f t="shared" si="19"/>
        <v>-2.1057486215792398E-2</v>
      </c>
      <c r="AH130"/>
      <c r="AJ130" s="49">
        <v>44846</v>
      </c>
      <c r="AK130" s="21" t="s">
        <v>1621</v>
      </c>
      <c r="AL130" s="140">
        <f>[1]!i_dq_close(AL$2,AJ130)</f>
        <v>6192.6534000000001</v>
      </c>
      <c r="AM130">
        <v>0.91639999999999999</v>
      </c>
      <c r="AN130" s="277">
        <f t="shared" si="20"/>
        <v>0.10517106289437861</v>
      </c>
      <c r="AO130"/>
      <c r="AQ130" s="49">
        <v>44846</v>
      </c>
      <c r="AR130" s="21" t="s">
        <v>1621</v>
      </c>
      <c r="AS130" s="140">
        <f>[1]!i_dq_close(AS$2,AQ130)</f>
        <v>5820.4537</v>
      </c>
      <c r="AT130">
        <v>0.90029999999999999</v>
      </c>
      <c r="AU130" s="277">
        <f t="shared" si="21"/>
        <v>6.6703826238941888E-3</v>
      </c>
      <c r="AV130"/>
      <c r="AX130" s="49">
        <v>44826</v>
      </c>
      <c r="AY130" s="21" t="s">
        <v>1622</v>
      </c>
      <c r="AZ130" s="140">
        <f>[1]!i_dq_close(AZ$2,AX130)</f>
        <v>5965.8854000000001</v>
      </c>
      <c r="BA130">
        <v>2.5539999999999998</v>
      </c>
      <c r="BB130" s="277">
        <f t="shared" si="22"/>
        <v>9.2828957753863017E-2</v>
      </c>
      <c r="BC130"/>
      <c r="BE130" s="49">
        <v>44806</v>
      </c>
      <c r="BF130" s="21" t="s">
        <v>1622</v>
      </c>
      <c r="BG130" s="140">
        <f>[1]!i_dq_close(BG$2,BE130)</f>
        <v>6149.4273000000003</v>
      </c>
      <c r="BH130">
        <v>1.8075000000000001</v>
      </c>
      <c r="BI130" s="277">
        <f t="shared" si="23"/>
        <v>7.9388678451163042E-2</v>
      </c>
      <c r="BJ130"/>
      <c r="BL130" s="49">
        <v>44805</v>
      </c>
      <c r="BM130" s="21" t="s">
        <v>340</v>
      </c>
      <c r="BN130" s="140">
        <f>[1]!i_dq_close(BN$2,BL130)</f>
        <v>4043.7395000000001</v>
      </c>
      <c r="BO130">
        <v>1.1251</v>
      </c>
      <c r="BP130" s="277">
        <f t="shared" si="24"/>
        <v>8.7055582955578137E-2</v>
      </c>
      <c r="BQ130"/>
      <c r="BS130" s="49">
        <v>44748</v>
      </c>
      <c r="BT130" s="28" t="s">
        <v>638</v>
      </c>
      <c r="BU130" s="140">
        <f>[1]!i_dq_close(BU$2,BS130)</f>
        <v>6418.5452999999998</v>
      </c>
      <c r="BV130">
        <v>1.242</v>
      </c>
      <c r="BW130" s="277">
        <f t="shared" si="25"/>
        <v>8.1008035015315727E-2</v>
      </c>
      <c r="BX130"/>
      <c r="BZ130" s="58">
        <v>44445</v>
      </c>
      <c r="CA130" s="20" t="s">
        <v>340</v>
      </c>
      <c r="CB130" s="140">
        <f>[1]!i_dq_close(CB$2,BZ130)</f>
        <v>7355.4013000000004</v>
      </c>
      <c r="CC130" s="21">
        <v>1.9970000000000001</v>
      </c>
      <c r="CD130" s="277">
        <f t="shared" si="26"/>
        <v>-1.2813718331389889E-2</v>
      </c>
      <c r="CE130"/>
      <c r="CG130" s="49"/>
      <c r="CH130" s="28"/>
      <c r="CI130" s="140"/>
      <c r="CJ130"/>
      <c r="CK130" s="277"/>
      <c r="CL130"/>
      <c r="CN130" s="49"/>
      <c r="CO130" s="28"/>
      <c r="CP130" s="140"/>
      <c r="CQ130"/>
      <c r="CR130" s="277"/>
      <c r="CS130"/>
      <c r="CU130" s="49"/>
      <c r="CV130" s="28"/>
      <c r="CW130" s="140"/>
      <c r="CX130"/>
      <c r="CY130" s="277"/>
      <c r="CZ130"/>
      <c r="DB130" s="49"/>
      <c r="DC130" s="28"/>
      <c r="DD130" s="140"/>
      <c r="DE130"/>
      <c r="DF130" s="277"/>
      <c r="DG130"/>
      <c r="DI130" s="49"/>
      <c r="DJ130" s="28"/>
      <c r="DK130" s="140"/>
      <c r="DL130"/>
      <c r="DM130" s="277"/>
      <c r="DN130"/>
      <c r="DP130" s="49"/>
      <c r="DQ130" s="28"/>
      <c r="DR130" s="140"/>
      <c r="DS130"/>
      <c r="DT130" s="277"/>
    </row>
    <row r="131" spans="1:124" s="7" customFormat="1">
      <c r="A131" s="50">
        <v>44817</v>
      </c>
      <c r="B131" s="74" t="s">
        <v>1622</v>
      </c>
      <c r="C131" s="146">
        <f>[1]!i_dq_close(C$2,A131)</f>
        <v>6300.4219999999996</v>
      </c>
      <c r="D131" s="53">
        <v>1.2837000000000001</v>
      </c>
      <c r="E131" s="277">
        <f t="shared" si="17"/>
        <v>3.9409723713069056E-2</v>
      </c>
      <c r="F131" s="53"/>
      <c r="H131" s="49">
        <v>44908</v>
      </c>
      <c r="I131" s="21" t="s">
        <v>1624</v>
      </c>
      <c r="J131" s="140">
        <f>[1]!i_dq_close(J$2,H131)</f>
        <v>6121.6615000000002</v>
      </c>
      <c r="K131">
        <v>1.0872999999999999</v>
      </c>
      <c r="L131" s="277">
        <f t="shared" si="18"/>
        <v>7.9424971082147966E-2</v>
      </c>
      <c r="M131"/>
      <c r="O131"/>
      <c r="P131"/>
      <c r="Q131"/>
      <c r="R131"/>
      <c r="S131" s="277"/>
      <c r="T131"/>
      <c r="V131"/>
      <c r="W131"/>
      <c r="X131"/>
      <c r="Y131"/>
      <c r="Z131" s="277"/>
      <c r="AA131"/>
      <c r="AC131" s="49">
        <v>44904</v>
      </c>
      <c r="AD131" s="21" t="s">
        <v>1624</v>
      </c>
      <c r="AE131" s="140">
        <f>[1]!i_dq_close(AE$2,AC131)</f>
        <v>6192.3009000000002</v>
      </c>
      <c r="AF131">
        <v>0.96609999999999996</v>
      </c>
      <c r="AG131" s="277">
        <f t="shared" si="19"/>
        <v>-2.3582188497677237E-2</v>
      </c>
      <c r="AH131"/>
      <c r="AJ131" s="49">
        <v>44847</v>
      </c>
      <c r="AK131" s="21" t="s">
        <v>1621</v>
      </c>
      <c r="AL131" s="140">
        <f>[1]!i_dq_close(AL$2,AJ131)</f>
        <v>6252.2224999999999</v>
      </c>
      <c r="AM131">
        <v>0.93189999999999995</v>
      </c>
      <c r="AN131" s="277">
        <f t="shared" si="20"/>
        <v>0.11396125354169961</v>
      </c>
      <c r="AO131"/>
      <c r="AQ131" s="49">
        <v>44847</v>
      </c>
      <c r="AR131" s="21" t="s">
        <v>1621</v>
      </c>
      <c r="AS131" s="140">
        <f>[1]!i_dq_close(AS$2,AQ131)</f>
        <v>5830.3355000000001</v>
      </c>
      <c r="AT131">
        <v>0.90600000000000003</v>
      </c>
      <c r="AU131" s="277">
        <f t="shared" si="21"/>
        <v>1.1149412648097434E-2</v>
      </c>
      <c r="AV131"/>
      <c r="AX131" s="49">
        <v>44827</v>
      </c>
      <c r="AY131" s="21" t="s">
        <v>1622</v>
      </c>
      <c r="AZ131" s="140">
        <f>[1]!i_dq_close(AZ$2,AX131)</f>
        <v>5889.6018999999997</v>
      </c>
      <c r="BA131">
        <v>2.5</v>
      </c>
      <c r="BB131" s="277">
        <f t="shared" si="22"/>
        <v>8.2458264436863105E-2</v>
      </c>
      <c r="BC131"/>
      <c r="BE131" s="49">
        <v>44809</v>
      </c>
      <c r="BF131" s="21" t="s">
        <v>1622</v>
      </c>
      <c r="BG131" s="140">
        <f>[1]!i_dq_close(BG$2,BE131)</f>
        <v>6182.6464999999998</v>
      </c>
      <c r="BH131">
        <v>1.8087</v>
      </c>
      <c r="BI131" s="277">
        <f t="shared" si="23"/>
        <v>7.4064403433086401E-2</v>
      </c>
      <c r="BJ131"/>
      <c r="BL131" s="49">
        <v>44806</v>
      </c>
      <c r="BM131" s="21" t="s">
        <v>1622</v>
      </c>
      <c r="BN131" s="140">
        <f>[1]!i_dq_close(BN$2,BL131)</f>
        <v>4023.6131</v>
      </c>
      <c r="BO131">
        <v>1.1316999999999999</v>
      </c>
      <c r="BP131" s="277">
        <f t="shared" si="24"/>
        <v>9.8822111896228915E-2</v>
      </c>
      <c r="BQ131"/>
      <c r="BS131" s="49">
        <v>44749</v>
      </c>
      <c r="BT131" s="28" t="s">
        <v>638</v>
      </c>
      <c r="BU131" s="140">
        <f>[1]!i_dq_close(BU$2,BS131)</f>
        <v>6452.9862999999996</v>
      </c>
      <c r="BV131">
        <v>1.258</v>
      </c>
      <c r="BW131" s="277">
        <f t="shared" si="25"/>
        <v>8.9126338007076367E-2</v>
      </c>
      <c r="BX131"/>
      <c r="BZ131" s="58">
        <v>44446</v>
      </c>
      <c r="CA131" s="20" t="s">
        <v>340</v>
      </c>
      <c r="CB131" s="140">
        <f>[1]!i_dq_close(CB$2,BZ131)</f>
        <v>7498.9255000000003</v>
      </c>
      <c r="CC131" s="21">
        <v>2.0459999999999998</v>
      </c>
      <c r="CD131" s="277">
        <f t="shared" si="26"/>
        <v>-7.430390070573889E-3</v>
      </c>
      <c r="CE131"/>
      <c r="CG131" s="49"/>
      <c r="CH131" s="28"/>
      <c r="CI131" s="140"/>
      <c r="CJ131"/>
      <c r="CK131" s="277"/>
      <c r="CL131"/>
      <c r="CN131" s="49"/>
      <c r="CO131" s="28"/>
      <c r="CP131" s="140"/>
      <c r="CQ131"/>
      <c r="CR131" s="277"/>
      <c r="CS131"/>
      <c r="CU131" s="49"/>
      <c r="CV131" s="28"/>
      <c r="CW131" s="140"/>
      <c r="CX131"/>
      <c r="CY131" s="277"/>
      <c r="CZ131"/>
      <c r="DB131" s="49"/>
      <c r="DC131" s="28"/>
      <c r="DD131" s="140"/>
      <c r="DE131"/>
      <c r="DF131" s="277"/>
      <c r="DG131"/>
      <c r="DI131" s="49"/>
      <c r="DJ131" s="28"/>
      <c r="DK131" s="140"/>
      <c r="DL131"/>
      <c r="DM131" s="277"/>
      <c r="DN131"/>
      <c r="DP131" s="49"/>
      <c r="DQ131" s="28"/>
      <c r="DR131" s="140"/>
      <c r="DS131"/>
      <c r="DT131" s="277"/>
    </row>
    <row r="132" spans="1:124" s="7" customFormat="1">
      <c r="A132" s="50">
        <v>44818</v>
      </c>
      <c r="B132" s="74" t="s">
        <v>1622</v>
      </c>
      <c r="C132" s="146">
        <f>[1]!i_dq_close(C$2,A132)</f>
        <v>6249.9629999999997</v>
      </c>
      <c r="D132" s="53">
        <v>1.2739</v>
      </c>
      <c r="E132" s="277">
        <f t="shared" si="17"/>
        <v>3.9523694500172235E-2</v>
      </c>
      <c r="F132" s="53"/>
      <c r="H132" s="49">
        <v>44909</v>
      </c>
      <c r="I132" s="21" t="s">
        <v>1624</v>
      </c>
      <c r="J132" s="140">
        <f>[1]!i_dq_close(J$2,H132)</f>
        <v>6096.3855999999996</v>
      </c>
      <c r="K132">
        <v>1.0848</v>
      </c>
      <c r="L132" s="277">
        <f t="shared" si="18"/>
        <v>8.1071213376099904E-2</v>
      </c>
      <c r="M132"/>
      <c r="O132"/>
      <c r="P132"/>
      <c r="Q132"/>
      <c r="R132"/>
      <c r="S132" s="277"/>
      <c r="T132"/>
      <c r="V132"/>
      <c r="W132"/>
      <c r="X132"/>
      <c r="Y132"/>
      <c r="Z132" s="277"/>
      <c r="AA132"/>
      <c r="AC132" s="49">
        <v>44907</v>
      </c>
      <c r="AD132" s="21" t="s">
        <v>1624</v>
      </c>
      <c r="AE132" s="140">
        <f>[1]!i_dq_close(AE$2,AC132)</f>
        <v>6154.8091999999997</v>
      </c>
      <c r="AF132">
        <v>0.96279999999999999</v>
      </c>
      <c r="AG132" s="277">
        <f t="shared" si="19"/>
        <v>-2.0927271121987889E-2</v>
      </c>
      <c r="AH132"/>
      <c r="AJ132" s="49">
        <v>44848</v>
      </c>
      <c r="AK132" s="21" t="s">
        <v>1621</v>
      </c>
      <c r="AL132" s="140">
        <f>[1]!i_dq_close(AL$2,AJ132)</f>
        <v>6406.4573</v>
      </c>
      <c r="AM132">
        <v>0.95240000000000002</v>
      </c>
      <c r="AN132" s="277">
        <f t="shared" si="20"/>
        <v>0.11387650740418986</v>
      </c>
      <c r="AO132"/>
      <c r="AQ132" s="49">
        <v>44848</v>
      </c>
      <c r="AR132" s="21" t="s">
        <v>1621</v>
      </c>
      <c r="AS132" s="140">
        <f>[1]!i_dq_close(AS$2,AQ132)</f>
        <v>5973.4389000000001</v>
      </c>
      <c r="AT132">
        <v>0.92959999999999998</v>
      </c>
      <c r="AU132" s="277">
        <f t="shared" si="21"/>
        <v>1.2882393404390124E-2</v>
      </c>
      <c r="AV132"/>
      <c r="AX132" s="49">
        <v>44830</v>
      </c>
      <c r="AY132" s="21" t="s">
        <v>1622</v>
      </c>
      <c r="AZ132" s="140">
        <f>[1]!i_dq_close(AZ$2,AX132)</f>
        <v>5806.3181000000004</v>
      </c>
      <c r="BA132">
        <v>2.4740000000000002</v>
      </c>
      <c r="BB132" s="277">
        <f t="shared" si="22"/>
        <v>8.5316354795808902E-2</v>
      </c>
      <c r="BC132"/>
      <c r="BE132" s="49">
        <v>44810</v>
      </c>
      <c r="BF132" s="21" t="s">
        <v>1622</v>
      </c>
      <c r="BG132" s="140">
        <f>[1]!i_dq_close(BG$2,BE132)</f>
        <v>6291.5707000000002</v>
      </c>
      <c r="BH132">
        <v>1.8465</v>
      </c>
      <c r="BI132" s="277">
        <f t="shared" si="23"/>
        <v>7.9356090649335576E-2</v>
      </c>
      <c r="BJ132"/>
      <c r="BL132" s="49">
        <v>44809</v>
      </c>
      <c r="BM132" s="21" t="s">
        <v>1622</v>
      </c>
      <c r="BN132" s="140">
        <f>[1]!i_dq_close(BN$2,BL132)</f>
        <v>4015.4263999999998</v>
      </c>
      <c r="BO132">
        <v>1.1343000000000001</v>
      </c>
      <c r="BP132" s="277">
        <f t="shared" si="24"/>
        <v>0.10352367116556827</v>
      </c>
      <c r="BQ132"/>
      <c r="BS132" s="49">
        <v>44750</v>
      </c>
      <c r="BT132" s="28" t="s">
        <v>638</v>
      </c>
      <c r="BU132" s="140">
        <f>[1]!i_dq_close(BU$2,BS132)</f>
        <v>6404.4393</v>
      </c>
      <c r="BV132">
        <v>1.258</v>
      </c>
      <c r="BW132" s="277">
        <f t="shared" si="25"/>
        <v>9.6245260287851297E-2</v>
      </c>
      <c r="BX132"/>
      <c r="BZ132" s="58">
        <v>44447</v>
      </c>
      <c r="CA132" s="20" t="s">
        <v>340</v>
      </c>
      <c r="CB132" s="140">
        <f>[1]!i_dq_close(CB$2,BZ132)</f>
        <v>7544.0411000000004</v>
      </c>
      <c r="CC132" s="21">
        <v>2.0680000000000001</v>
      </c>
      <c r="CD132" s="277">
        <f t="shared" si="26"/>
        <v>-2.0339362354704349E-3</v>
      </c>
      <c r="CE132"/>
      <c r="CG132" s="49"/>
      <c r="CH132" s="28"/>
      <c r="CI132" s="140"/>
      <c r="CJ132"/>
      <c r="CK132" s="277"/>
      <c r="CL132"/>
      <c r="CN132" s="49"/>
      <c r="CO132" s="28"/>
      <c r="CP132" s="140"/>
      <c r="CQ132"/>
      <c r="CR132" s="277"/>
      <c r="CS132"/>
      <c r="CU132" s="49"/>
      <c r="CV132" s="28"/>
      <c r="CW132" s="140"/>
      <c r="CX132"/>
      <c r="CY132" s="277"/>
      <c r="CZ132"/>
      <c r="DB132" s="49"/>
      <c r="DC132" s="28"/>
      <c r="DD132" s="140"/>
      <c r="DE132"/>
      <c r="DF132" s="277"/>
      <c r="DG132"/>
      <c r="DI132" s="49"/>
      <c r="DJ132" s="28"/>
      <c r="DK132" s="140"/>
      <c r="DL132"/>
      <c r="DM132" s="277"/>
      <c r="DN132"/>
      <c r="DP132" s="49"/>
      <c r="DQ132" s="28"/>
      <c r="DR132" s="140"/>
      <c r="DS132"/>
      <c r="DT132" s="277"/>
    </row>
    <row r="133" spans="1:124" s="7" customFormat="1">
      <c r="A133" s="50">
        <v>44819</v>
      </c>
      <c r="B133" s="74" t="s">
        <v>1622</v>
      </c>
      <c r="C133" s="146">
        <f>[1]!i_dq_close(C$2,A133)</f>
        <v>6107.7964000000002</v>
      </c>
      <c r="D133" s="53">
        <v>1.2539</v>
      </c>
      <c r="E133" s="277">
        <f t="shared" si="17"/>
        <v>4.6643537708848326E-2</v>
      </c>
      <c r="F133" s="53"/>
      <c r="H133" s="49">
        <v>44910</v>
      </c>
      <c r="I133" s="21" t="s">
        <v>1624</v>
      </c>
      <c r="J133" s="140">
        <f>[1]!i_dq_close(J$2,H133)</f>
        <v>6101.8787000000002</v>
      </c>
      <c r="K133">
        <v>1.0835999999999999</v>
      </c>
      <c r="L133" s="277">
        <f t="shared" si="18"/>
        <v>7.8983449750056334E-2</v>
      </c>
      <c r="M133"/>
      <c r="O133"/>
      <c r="P133"/>
      <c r="Q133"/>
      <c r="R133"/>
      <c r="S133" s="277"/>
      <c r="T133"/>
      <c r="V133"/>
      <c r="W133"/>
      <c r="X133"/>
      <c r="Y133"/>
      <c r="Z133" s="277"/>
      <c r="AA133"/>
      <c r="AC133" s="49">
        <v>44908</v>
      </c>
      <c r="AD133" s="21" t="s">
        <v>1624</v>
      </c>
      <c r="AE133" s="140">
        <f>[1]!i_dq_close(AE$2,AC133)</f>
        <v>6121.6615000000002</v>
      </c>
      <c r="AF133">
        <v>0.95809999999999995</v>
      </c>
      <c r="AG133" s="277">
        <f t="shared" si="19"/>
        <v>-2.0336329924070085E-2</v>
      </c>
      <c r="AH133"/>
      <c r="AJ133" s="49">
        <v>44851</v>
      </c>
      <c r="AK133" s="21" t="s">
        <v>1621</v>
      </c>
      <c r="AL133" s="140">
        <f>[1]!i_dq_close(AL$2,AJ133)</f>
        <v>6472.4511000000002</v>
      </c>
      <c r="AM133">
        <v>0.97319999999999995</v>
      </c>
      <c r="AN133" s="277">
        <f t="shared" si="20"/>
        <v>0.12783662141858265</v>
      </c>
      <c r="AO133"/>
      <c r="AQ133" s="49">
        <v>44851</v>
      </c>
      <c r="AR133" s="21" t="s">
        <v>1621</v>
      </c>
      <c r="AS133" s="140">
        <f>[1]!i_dq_close(AS$2,AQ133)</f>
        <v>6015.5963000000002</v>
      </c>
      <c r="AT133">
        <v>0.93530000000000002</v>
      </c>
      <c r="AU133" s="277">
        <f t="shared" si="21"/>
        <v>1.2051569735827772E-2</v>
      </c>
      <c r="AV133"/>
      <c r="AX133" s="49">
        <v>44831</v>
      </c>
      <c r="AY133" s="21" t="s">
        <v>1622</v>
      </c>
      <c r="AZ133" s="140">
        <f>[1]!i_dq_close(AZ$2,AX133)</f>
        <v>5920.0531000000001</v>
      </c>
      <c r="BA133">
        <v>2.5030000000000001</v>
      </c>
      <c r="BB133" s="277">
        <f t="shared" si="22"/>
        <v>7.8613589385003624E-2</v>
      </c>
      <c r="BC133"/>
      <c r="BE133" s="49">
        <v>44811</v>
      </c>
      <c r="BF133" s="21" t="s">
        <v>1622</v>
      </c>
      <c r="BG133" s="140">
        <f>[1]!i_dq_close(BG$2,BE133)</f>
        <v>6301.5644000000002</v>
      </c>
      <c r="BH133">
        <v>1.8565</v>
      </c>
      <c r="BI133" s="277">
        <f t="shared" si="23"/>
        <v>8.4229535366983077E-2</v>
      </c>
      <c r="BJ133"/>
      <c r="BL133" s="49">
        <v>44810</v>
      </c>
      <c r="BM133" s="21" t="s">
        <v>1622</v>
      </c>
      <c r="BN133" s="140">
        <f>[1]!i_dq_close(BN$2,BL133)</f>
        <v>4052.2802000000001</v>
      </c>
      <c r="BO133">
        <v>1.1491</v>
      </c>
      <c r="BP133" s="277">
        <f t="shared" si="24"/>
        <v>0.10886315044288764</v>
      </c>
      <c r="BQ133"/>
      <c r="BS133" s="49">
        <v>44753</v>
      </c>
      <c r="BT133" s="28" t="s">
        <v>638</v>
      </c>
      <c r="BU133" s="140">
        <f>[1]!i_dq_close(BU$2,BS133)</f>
        <v>6319.1401999999998</v>
      </c>
      <c r="BV133">
        <v>1.2429999999999899</v>
      </c>
      <c r="BW133" s="277">
        <f t="shared" si="25"/>
        <v>9.640782408185089E-2</v>
      </c>
      <c r="BX133"/>
      <c r="BZ133" s="58">
        <v>44448</v>
      </c>
      <c r="CA133" s="20" t="s">
        <v>340</v>
      </c>
      <c r="CB133" s="140">
        <f>[1]!i_dq_close(CB$2,BZ133)</f>
        <v>7617.4504999999999</v>
      </c>
      <c r="CC133" s="21">
        <v>2.0979999999999999</v>
      </c>
      <c r="CD133" s="277">
        <f t="shared" si="26"/>
        <v>3.4918913656050155E-3</v>
      </c>
      <c r="CE133"/>
      <c r="CG133" s="49"/>
      <c r="CH133" s="28"/>
      <c r="CI133" s="140"/>
      <c r="CJ133"/>
      <c r="CK133" s="277"/>
      <c r="CL133"/>
      <c r="CN133" s="49"/>
      <c r="CO133" s="28"/>
      <c r="CP133" s="140"/>
      <c r="CQ133"/>
      <c r="CR133" s="277"/>
      <c r="CS133"/>
      <c r="CU133" s="49"/>
      <c r="CV133" s="28"/>
      <c r="CW133" s="140"/>
      <c r="CX133"/>
      <c r="CY133" s="277"/>
      <c r="CZ133"/>
      <c r="DB133" s="49"/>
      <c r="DC133" s="28"/>
      <c r="DD133" s="140"/>
      <c r="DE133"/>
      <c r="DF133" s="277"/>
      <c r="DG133"/>
      <c r="DI133" s="49"/>
      <c r="DJ133" s="28"/>
      <c r="DK133" s="140"/>
      <c r="DL133"/>
      <c r="DM133" s="277"/>
      <c r="DN133"/>
      <c r="DP133" s="49"/>
      <c r="DQ133" s="28"/>
      <c r="DR133" s="140"/>
      <c r="DS133"/>
      <c r="DT133" s="277"/>
    </row>
    <row r="134" spans="1:124" s="7" customFormat="1">
      <c r="A134" s="50">
        <v>44820</v>
      </c>
      <c r="B134" s="74" t="s">
        <v>1622</v>
      </c>
      <c r="C134" s="146">
        <f>[1]!i_dq_close(C$2,A134)</f>
        <v>5954.5037000000002</v>
      </c>
      <c r="D134" s="53">
        <v>1.2173</v>
      </c>
      <c r="E134" s="277">
        <f t="shared" si="17"/>
        <v>4.0890680709085192E-2</v>
      </c>
      <c r="F134" s="53"/>
      <c r="H134" s="49">
        <v>44911</v>
      </c>
      <c r="I134" s="21" t="s">
        <v>1624</v>
      </c>
      <c r="J134" s="140">
        <f>[1]!i_dq_close(J$2,H134)</f>
        <v>6072.8626999999997</v>
      </c>
      <c r="K134">
        <v>1.0787</v>
      </c>
      <c r="L134" s="277">
        <f t="shared" si="18"/>
        <v>7.8858727744974488E-2</v>
      </c>
      <c r="M134"/>
      <c r="O134"/>
      <c r="P134"/>
      <c r="Q134"/>
      <c r="R134"/>
      <c r="S134" s="277"/>
      <c r="T134"/>
      <c r="V134"/>
      <c r="W134"/>
      <c r="X134"/>
      <c r="Y134"/>
      <c r="Z134" s="277"/>
      <c r="AA134"/>
      <c r="AC134" s="49">
        <v>44909</v>
      </c>
      <c r="AD134" s="21" t="s">
        <v>1624</v>
      </c>
      <c r="AE134" s="140">
        <f>[1]!i_dq_close(AE$2,AC134)</f>
        <v>6096.3855999999996</v>
      </c>
      <c r="AF134">
        <v>0.95630000000000004</v>
      </c>
      <c r="AG134" s="277">
        <f t="shared" si="19"/>
        <v>-1.8127879054782747E-2</v>
      </c>
      <c r="AH134"/>
      <c r="AJ134" s="49">
        <v>44852</v>
      </c>
      <c r="AK134" s="21" t="s">
        <v>1621</v>
      </c>
      <c r="AL134" s="140">
        <f>[1]!i_dq_close(AL$2,AJ134)</f>
        <v>6508.5038000000004</v>
      </c>
      <c r="AM134">
        <v>0.97729999999999995</v>
      </c>
      <c r="AN134" s="277">
        <f t="shared" si="20"/>
        <v>0.12701169555161873</v>
      </c>
      <c r="AO134"/>
      <c r="AQ134" s="49">
        <v>44852</v>
      </c>
      <c r="AR134" s="21" t="s">
        <v>1621</v>
      </c>
      <c r="AS134" s="140">
        <f>[1]!i_dq_close(AS$2,AQ134)</f>
        <v>6035.6737000000003</v>
      </c>
      <c r="AT134">
        <v>0.93610000000000004</v>
      </c>
      <c r="AU134" s="277">
        <f t="shared" si="21"/>
        <v>9.6053217783180767E-3</v>
      </c>
      <c r="AV134"/>
      <c r="AX134" s="49">
        <v>44832</v>
      </c>
      <c r="AY134" s="21" t="s">
        <v>1622</v>
      </c>
      <c r="AZ134" s="140">
        <f>[1]!i_dq_close(AZ$2,AX134)</f>
        <v>5769.5198</v>
      </c>
      <c r="BA134">
        <v>2.4169999999999998</v>
      </c>
      <c r="BB134" s="277">
        <f t="shared" si="22"/>
        <v>6.6995659209276526E-2</v>
      </c>
      <c r="BC134"/>
      <c r="BE134" s="49">
        <v>44812</v>
      </c>
      <c r="BF134" s="21" t="s">
        <v>1622</v>
      </c>
      <c r="BG134" s="140">
        <f>[1]!i_dq_close(BG$2,BE134)</f>
        <v>6272.5752000000002</v>
      </c>
      <c r="BH134">
        <v>1.8393999999999999</v>
      </c>
      <c r="BI134" s="277">
        <f t="shared" si="23"/>
        <v>7.8092012634143781E-2</v>
      </c>
      <c r="BJ134"/>
      <c r="BL134" s="49">
        <v>44811</v>
      </c>
      <c r="BM134" s="21" t="s">
        <v>1622</v>
      </c>
      <c r="BN134" s="140">
        <f>[1]!i_dq_close(BN$2,BL134)</f>
        <v>4054.9830000000002</v>
      </c>
      <c r="BO134">
        <v>1.1556</v>
      </c>
      <c r="BP134" s="277">
        <f t="shared" si="24"/>
        <v>0.11466933066285789</v>
      </c>
      <c r="BQ134"/>
      <c r="BS134" s="49">
        <v>44754</v>
      </c>
      <c r="BT134" s="28" t="s">
        <v>638</v>
      </c>
      <c r="BU134" s="140">
        <f>[1]!i_dq_close(BU$2,BS134)</f>
        <v>6241.4793</v>
      </c>
      <c r="BV134">
        <v>1.224</v>
      </c>
      <c r="BW134" s="277">
        <f t="shared" si="25"/>
        <v>9.2158142699681145E-2</v>
      </c>
      <c r="BX134"/>
      <c r="BZ134" s="58">
        <v>44449</v>
      </c>
      <c r="CA134" s="20" t="s">
        <v>340</v>
      </c>
      <c r="CB134" s="140">
        <f>[1]!i_dq_close(CB$2,BZ134)</f>
        <v>7607.6749</v>
      </c>
      <c r="CC134" s="21">
        <v>2.1</v>
      </c>
      <c r="CD134" s="277">
        <f t="shared" si="26"/>
        <v>6.1221086705125494E-3</v>
      </c>
      <c r="CE134"/>
      <c r="CG134" s="49"/>
      <c r="CH134" s="28"/>
      <c r="CI134" s="140"/>
      <c r="CJ134"/>
      <c r="CK134" s="277"/>
      <c r="CL134"/>
      <c r="CN134" s="49"/>
      <c r="CO134" s="28"/>
      <c r="CP134" s="140"/>
      <c r="CQ134"/>
      <c r="CR134" s="277"/>
      <c r="CS134"/>
      <c r="CU134" s="49"/>
      <c r="CV134" s="28"/>
      <c r="CW134" s="140"/>
      <c r="CX134"/>
      <c r="CY134" s="277"/>
      <c r="CZ134"/>
      <c r="DB134" s="49"/>
      <c r="DC134" s="28"/>
      <c r="DD134" s="140"/>
      <c r="DE134"/>
      <c r="DF134" s="277"/>
      <c r="DG134"/>
      <c r="DI134" s="49"/>
      <c r="DJ134" s="28"/>
      <c r="DK134" s="140"/>
      <c r="DL134"/>
      <c r="DM134" s="277"/>
      <c r="DN134"/>
      <c r="DP134" s="49"/>
      <c r="DQ134" s="28"/>
      <c r="DR134" s="140"/>
      <c r="DS134"/>
      <c r="DT134" s="277"/>
    </row>
    <row r="135" spans="1:124" s="7" customFormat="1">
      <c r="A135" s="50">
        <v>44823</v>
      </c>
      <c r="B135" s="74" t="s">
        <v>1622</v>
      </c>
      <c r="C135" s="146">
        <f>[1]!i_dq_close(C$2,A135)</f>
        <v>5913.1493</v>
      </c>
      <c r="D135" s="53">
        <v>1.2051000000000001</v>
      </c>
      <c r="E135" s="277">
        <f t="shared" si="17"/>
        <v>3.7260756254233751E-2</v>
      </c>
      <c r="F135" s="53"/>
      <c r="H135" s="49">
        <v>44914</v>
      </c>
      <c r="I135" s="21" t="s">
        <v>1624</v>
      </c>
      <c r="J135" s="140">
        <f>[1]!i_dq_close(J$2,H135)</f>
        <v>5936.4750999999997</v>
      </c>
      <c r="K135">
        <v>1.0548</v>
      </c>
      <c r="L135" s="277">
        <f t="shared" si="18"/>
        <v>7.7411206849302916E-2</v>
      </c>
      <c r="M135"/>
      <c r="O135"/>
      <c r="P135"/>
      <c r="Q135"/>
      <c r="R135"/>
      <c r="S135" s="277"/>
      <c r="T135"/>
      <c r="V135"/>
      <c r="W135"/>
      <c r="X135"/>
      <c r="Y135"/>
      <c r="Z135" s="277"/>
      <c r="AA135"/>
      <c r="AC135" s="49">
        <v>44910</v>
      </c>
      <c r="AD135" s="21" t="s">
        <v>1624</v>
      </c>
      <c r="AE135" s="140">
        <f>[1]!i_dq_close(AE$2,AC135)</f>
        <v>6101.8787000000002</v>
      </c>
      <c r="AF135">
        <v>0.95940000000000003</v>
      </c>
      <c r="AG135" s="277">
        <f t="shared" si="19"/>
        <v>-1.5938523784817527E-2</v>
      </c>
      <c r="AH135"/>
      <c r="AJ135" s="49">
        <v>44853</v>
      </c>
      <c r="AK135" s="21" t="s">
        <v>1621</v>
      </c>
      <c r="AL135" s="140">
        <f>[1]!i_dq_close(AL$2,AJ135)</f>
        <v>6461.1462000000001</v>
      </c>
      <c r="AM135">
        <v>0.97140000000000004</v>
      </c>
      <c r="AN135" s="277">
        <f t="shared" si="20"/>
        <v>0.12749675681624684</v>
      </c>
      <c r="AO135"/>
      <c r="AQ135" s="49">
        <v>44853</v>
      </c>
      <c r="AR135" s="21" t="s">
        <v>1621</v>
      </c>
      <c r="AS135" s="140">
        <f>[1]!i_dq_close(AS$2,AQ135)</f>
        <v>5972.7226000000001</v>
      </c>
      <c r="AT135">
        <v>0.92569999999999997</v>
      </c>
      <c r="AU135" s="277">
        <f t="shared" si="21"/>
        <v>8.8233057476364563E-3</v>
      </c>
      <c r="AV135"/>
      <c r="AX135" s="49">
        <v>44833</v>
      </c>
      <c r="AY135" s="21" t="s">
        <v>1622</v>
      </c>
      <c r="AZ135" s="140">
        <f>[1]!i_dq_close(AZ$2,AX135)</f>
        <v>5771.8811999999998</v>
      </c>
      <c r="BA135">
        <v>2.4169999999999998</v>
      </c>
      <c r="BB135" s="277">
        <f t="shared" si="22"/>
        <v>6.6597412358899155E-2</v>
      </c>
      <c r="BC135"/>
      <c r="BE135" s="49">
        <v>44813</v>
      </c>
      <c r="BF135" s="21" t="s">
        <v>1622</v>
      </c>
      <c r="BG135" s="140">
        <f>[1]!i_dq_close(BG$2,BE135)</f>
        <v>6316.9723999999997</v>
      </c>
      <c r="BH135">
        <v>1.8452999999999999</v>
      </c>
      <c r="BI135" s="277">
        <f t="shared" si="23"/>
        <v>7.3862234647462888E-2</v>
      </c>
      <c r="BJ135"/>
      <c r="BL135" s="49">
        <v>44812</v>
      </c>
      <c r="BM135" s="21" t="s">
        <v>1622</v>
      </c>
      <c r="BN135" s="140">
        <f>[1]!i_dq_close(BN$2,BL135)</f>
        <v>4037.6839</v>
      </c>
      <c r="BO135">
        <v>1.149</v>
      </c>
      <c r="BP135" s="277">
        <f t="shared" si="24"/>
        <v>0.11251008016585962</v>
      </c>
      <c r="BQ135"/>
      <c r="BS135" s="49">
        <v>44755</v>
      </c>
      <c r="BT135" s="28" t="s">
        <v>638</v>
      </c>
      <c r="BU135" s="140">
        <f>[1]!i_dq_close(BU$2,BS135)</f>
        <v>6268.4943000000003</v>
      </c>
      <c r="BV135">
        <v>1.238</v>
      </c>
      <c r="BW135" s="277">
        <f t="shared" si="25"/>
        <v>9.9719302297522017E-2</v>
      </c>
      <c r="BX135"/>
      <c r="BZ135" s="58">
        <v>44452</v>
      </c>
      <c r="CA135" s="20" t="s">
        <v>340</v>
      </c>
      <c r="CB135" s="140">
        <f>[1]!i_dq_close(CB$2,BZ135)</f>
        <v>7648.7480999999998</v>
      </c>
      <c r="CC135" s="21">
        <v>2.109</v>
      </c>
      <c r="CD135" s="277">
        <f t="shared" si="26"/>
        <v>4.8425706177712691E-3</v>
      </c>
      <c r="CE135"/>
      <c r="CG135" s="49"/>
      <c r="CH135" s="28"/>
      <c r="CI135" s="140"/>
      <c r="CJ135"/>
      <c r="CK135" s="277"/>
      <c r="CL135"/>
      <c r="CN135" s="49"/>
      <c r="CO135" s="28"/>
      <c r="CP135" s="140"/>
      <c r="CQ135"/>
      <c r="CR135" s="277"/>
      <c r="CS135"/>
      <c r="CU135" s="49"/>
      <c r="CV135" s="28"/>
      <c r="CW135" s="140"/>
      <c r="CX135"/>
      <c r="CY135" s="277"/>
      <c r="CZ135"/>
      <c r="DB135" s="49"/>
      <c r="DC135" s="28"/>
      <c r="DD135" s="140"/>
      <c r="DE135"/>
      <c r="DF135" s="277"/>
      <c r="DG135"/>
      <c r="DI135" s="49"/>
      <c r="DJ135" s="28"/>
      <c r="DK135" s="140"/>
      <c r="DL135"/>
      <c r="DM135" s="277"/>
      <c r="DN135"/>
      <c r="DP135" s="49"/>
      <c r="DQ135" s="28"/>
      <c r="DR135" s="140"/>
      <c r="DS135"/>
      <c r="DT135" s="277"/>
    </row>
    <row r="136" spans="1:124" s="7" customFormat="1">
      <c r="A136" s="50">
        <v>44824</v>
      </c>
      <c r="B136" s="74" t="s">
        <v>1622</v>
      </c>
      <c r="C136" s="146">
        <f>[1]!i_dq_close(C$2,A136)</f>
        <v>5958.2921999999999</v>
      </c>
      <c r="D136" s="53">
        <v>1.2186999999999999</v>
      </c>
      <c r="E136" s="277">
        <f t="shared" si="17"/>
        <v>4.1475431927610718E-2</v>
      </c>
      <c r="F136" s="53"/>
      <c r="H136" s="49">
        <v>44915</v>
      </c>
      <c r="I136" s="21" t="s">
        <v>1624</v>
      </c>
      <c r="J136" s="140">
        <f>[1]!i_dq_close(J$2,H136)</f>
        <v>5878.0313999999998</v>
      </c>
      <c r="K136">
        <v>1.0463</v>
      </c>
      <c r="L136" s="277">
        <f t="shared" si="18"/>
        <v>7.8519053176197229E-2</v>
      </c>
      <c r="M136"/>
      <c r="O136"/>
      <c r="P136"/>
      <c r="Q136"/>
      <c r="R136"/>
      <c r="S136" s="277"/>
      <c r="T136"/>
      <c r="V136"/>
      <c r="W136"/>
      <c r="X136"/>
      <c r="Y136"/>
      <c r="Z136" s="277"/>
      <c r="AA136"/>
      <c r="AC136" s="49">
        <v>44911</v>
      </c>
      <c r="AD136" s="21" t="s">
        <v>1624</v>
      </c>
      <c r="AE136" s="140">
        <f>[1]!i_dq_close(AE$2,AC136)</f>
        <v>6072.8626999999997</v>
      </c>
      <c r="AF136">
        <v>0.94799999999999995</v>
      </c>
      <c r="AG136" s="277">
        <f t="shared" si="19"/>
        <v>-2.2600815037430277E-2</v>
      </c>
      <c r="AH136"/>
      <c r="AJ136" s="49">
        <v>44854</v>
      </c>
      <c r="AK136" s="21" t="s">
        <v>1621</v>
      </c>
      <c r="AL136" s="140">
        <f>[1]!i_dq_close(AL$2,AJ136)</f>
        <v>6429.7042000000001</v>
      </c>
      <c r="AM136">
        <v>0.96889999999999998</v>
      </c>
      <c r="AN136" s="277">
        <f t="shared" si="20"/>
        <v>0.1294678255073336</v>
      </c>
      <c r="AO136"/>
      <c r="AQ136" s="49">
        <v>44854</v>
      </c>
      <c r="AR136" s="21" t="s">
        <v>1621</v>
      </c>
      <c r="AS136" s="140">
        <f>[1]!i_dq_close(AS$2,AQ136)</f>
        <v>5948.8621000000003</v>
      </c>
      <c r="AT136">
        <v>0.92130000000000001</v>
      </c>
      <c r="AU136" s="277">
        <f t="shared" si="21"/>
        <v>8.036306165621121E-3</v>
      </c>
      <c r="AV136"/>
      <c r="AX136" s="49">
        <v>44834</v>
      </c>
      <c r="AY136" s="21" t="s">
        <v>1622</v>
      </c>
      <c r="AZ136" s="140">
        <f>[1]!i_dq_close(AZ$2,AX136)</f>
        <v>5714.0628999999999</v>
      </c>
      <c r="BA136">
        <v>2.3809999999999998</v>
      </c>
      <c r="BB136" s="277">
        <f t="shared" si="22"/>
        <v>6.0857855314839227E-2</v>
      </c>
      <c r="BC136"/>
      <c r="BE136" s="49">
        <v>44817</v>
      </c>
      <c r="BF136" s="21" t="s">
        <v>1622</v>
      </c>
      <c r="BG136" s="140">
        <f>[1]!i_dq_close(BG$2,BE136)</f>
        <v>6300.4219999999996</v>
      </c>
      <c r="BH136">
        <v>1.8412999999999999</v>
      </c>
      <c r="BI136" s="277">
        <f t="shared" si="23"/>
        <v>7.422942189746129E-2</v>
      </c>
      <c r="BJ136"/>
      <c r="BL136" s="49">
        <v>44813</v>
      </c>
      <c r="BM136" s="21" t="s">
        <v>1622</v>
      </c>
      <c r="BN136" s="140">
        <f>[1]!i_dq_close(BN$2,BL136)</f>
        <v>4093.7874000000002</v>
      </c>
      <c r="BO136">
        <v>1.1559999999999999</v>
      </c>
      <c r="BP136" s="277">
        <f t="shared" si="24"/>
        <v>0.10510808296706564</v>
      </c>
      <c r="BQ136"/>
      <c r="BS136" s="49">
        <v>44756</v>
      </c>
      <c r="BT136" s="28" t="s">
        <v>638</v>
      </c>
      <c r="BU136" s="140">
        <f>[1]!i_dq_close(BU$2,BS136)</f>
        <v>6302.4318999999996</v>
      </c>
      <c r="BV136">
        <v>1.246</v>
      </c>
      <c r="BW136" s="277">
        <f t="shared" si="25"/>
        <v>0.1013270616237536</v>
      </c>
      <c r="BX136"/>
      <c r="BZ136" s="58">
        <v>44453</v>
      </c>
      <c r="CA136" s="20" t="s">
        <v>340</v>
      </c>
      <c r="CB136" s="140">
        <f>[1]!i_dq_close(CB$2,BZ136)</f>
        <v>7556.6157000000003</v>
      </c>
      <c r="CC136" s="21">
        <v>2.0830000000000002</v>
      </c>
      <c r="CD136" s="277">
        <f t="shared" si="26"/>
        <v>4.4494814576652164E-3</v>
      </c>
      <c r="CE136"/>
      <c r="CG136" s="49"/>
      <c r="CH136" s="28"/>
      <c r="CI136" s="140"/>
      <c r="CJ136"/>
      <c r="CK136" s="277"/>
      <c r="CL136"/>
      <c r="CN136" s="49"/>
      <c r="CO136" s="28"/>
      <c r="CP136" s="140"/>
      <c r="CQ136"/>
      <c r="CR136" s="277"/>
      <c r="CS136"/>
      <c r="CU136" s="49"/>
      <c r="CV136" s="28"/>
      <c r="CW136" s="140"/>
      <c r="CX136"/>
      <c r="CY136" s="277"/>
      <c r="CZ136"/>
      <c r="DB136" s="49"/>
      <c r="DC136" s="28"/>
      <c r="DD136" s="140"/>
      <c r="DE136"/>
      <c r="DF136" s="277"/>
      <c r="DG136"/>
      <c r="DI136" s="49"/>
      <c r="DJ136" s="28"/>
      <c r="DK136" s="140"/>
      <c r="DL136"/>
      <c r="DM136" s="277"/>
      <c r="DN136"/>
      <c r="DP136" s="49"/>
      <c r="DQ136" s="28"/>
      <c r="DR136" s="140"/>
      <c r="DS136"/>
      <c r="DT136" s="277"/>
    </row>
    <row r="137" spans="1:124" s="7" customFormat="1">
      <c r="A137" s="50">
        <v>44825</v>
      </c>
      <c r="B137" s="74" t="s">
        <v>1622</v>
      </c>
      <c r="C137" s="146">
        <f>[1]!i_dq_close(C$2,A137)</f>
        <v>5978.5810000000001</v>
      </c>
      <c r="D137" s="53">
        <v>1.2250000000000001</v>
      </c>
      <c r="E137" s="277">
        <f t="shared" si="17"/>
        <v>4.3537304402768262E-2</v>
      </c>
      <c r="F137" s="53"/>
      <c r="H137" s="49">
        <v>44916</v>
      </c>
      <c r="I137" s="21" t="s">
        <v>1624</v>
      </c>
      <c r="J137" s="140">
        <f>[1]!i_dq_close(J$2,H137)</f>
        <v>5845.835</v>
      </c>
      <c r="K137">
        <v>0.99470000000000003</v>
      </c>
      <c r="L137" s="277">
        <f t="shared" si="18"/>
        <v>3.2570480576411209E-2</v>
      </c>
      <c r="M137"/>
      <c r="O137"/>
      <c r="P137"/>
      <c r="Q137"/>
      <c r="R137"/>
      <c r="S137" s="277"/>
      <c r="T137"/>
      <c r="V137"/>
      <c r="W137"/>
      <c r="X137"/>
      <c r="Y137"/>
      <c r="Z137" s="277"/>
      <c r="AA137"/>
      <c r="AC137" s="49">
        <v>44914</v>
      </c>
      <c r="AD137" s="21" t="s">
        <v>1624</v>
      </c>
      <c r="AE137" s="140">
        <f>[1]!i_dq_close(AE$2,AC137)</f>
        <v>5936.4750999999997</v>
      </c>
      <c r="AF137">
        <v>0.92989999999999995</v>
      </c>
      <c r="AG137" s="277">
        <f t="shared" si="19"/>
        <v>-1.8949076115989616E-2</v>
      </c>
      <c r="AH137"/>
      <c r="AJ137" s="49">
        <v>44855</v>
      </c>
      <c r="AK137" s="21" t="s">
        <v>1621</v>
      </c>
      <c r="AL137" s="140">
        <f>[1]!i_dq_close(AL$2,AJ137)</f>
        <v>6432.3254999999999</v>
      </c>
      <c r="AM137">
        <v>0.97189999999999999</v>
      </c>
      <c r="AN137" s="277">
        <f t="shared" si="20"/>
        <v>0.13255178422963043</v>
      </c>
      <c r="AO137"/>
      <c r="AQ137" s="49">
        <v>44855</v>
      </c>
      <c r="AR137" s="21" t="s">
        <v>1621</v>
      </c>
      <c r="AS137" s="140">
        <f>[1]!i_dq_close(AS$2,AQ137)</f>
        <v>5956.8810999999996</v>
      </c>
      <c r="AT137">
        <v>0.92420000000000002</v>
      </c>
      <c r="AU137" s="277">
        <f t="shared" si="21"/>
        <v>9.8229747657399002E-3</v>
      </c>
      <c r="AV137"/>
      <c r="AX137" s="49">
        <v>44844</v>
      </c>
      <c r="AY137" s="21" t="s">
        <v>341</v>
      </c>
      <c r="AZ137" s="140">
        <f>[1]!i_dq_close(AZ$2,AX137)</f>
        <v>5635.7109</v>
      </c>
      <c r="BA137">
        <v>2.343</v>
      </c>
      <c r="BB137" s="277">
        <f t="shared" si="22"/>
        <v>5.7720693235529086E-2</v>
      </c>
      <c r="BC137"/>
      <c r="BE137" s="49">
        <v>44818</v>
      </c>
      <c r="BF137" s="21" t="s">
        <v>1622</v>
      </c>
      <c r="BG137" s="140">
        <f>[1]!i_dq_close(BG$2,BE137)</f>
        <v>6249.9629999999997</v>
      </c>
      <c r="BH137">
        <v>1.8153999999999999</v>
      </c>
      <c r="BI137" s="277">
        <f t="shared" si="23"/>
        <v>6.6142425555722362E-2</v>
      </c>
      <c r="BJ137"/>
      <c r="BL137" s="49">
        <v>44817</v>
      </c>
      <c r="BM137" s="21" t="s">
        <v>1622</v>
      </c>
      <c r="BN137" s="140">
        <f>[1]!i_dq_close(BN$2,BL137)</f>
        <v>4111.1144999999997</v>
      </c>
      <c r="BO137">
        <v>1.1576</v>
      </c>
      <c r="BP137" s="277">
        <f t="shared" si="24"/>
        <v>0.10226014574990083</v>
      </c>
      <c r="BQ137"/>
      <c r="BS137" s="49">
        <v>44757</v>
      </c>
      <c r="BT137" s="28" t="s">
        <v>638</v>
      </c>
      <c r="BU137" s="140">
        <f>[1]!i_dq_close(BU$2,BS137)</f>
        <v>6196.7999</v>
      </c>
      <c r="BV137">
        <v>1.234</v>
      </c>
      <c r="BW137" s="277">
        <f t="shared" si="25"/>
        <v>0.10694037357202935</v>
      </c>
      <c r="BX137"/>
      <c r="BZ137" s="58">
        <v>44454</v>
      </c>
      <c r="CA137" s="20" t="s">
        <v>340</v>
      </c>
      <c r="CB137" s="140">
        <f>[1]!i_dq_close(CB$2,BZ137)</f>
        <v>7592.3059000000003</v>
      </c>
      <c r="CC137" s="21">
        <v>2.0939999999999999</v>
      </c>
      <c r="CD137" s="277">
        <f t="shared" si="26"/>
        <v>5.1228868734762845E-3</v>
      </c>
      <c r="CE137"/>
      <c r="CG137" s="49"/>
      <c r="CH137" s="28"/>
      <c r="CI137" s="140"/>
      <c r="CJ137"/>
      <c r="CK137" s="277"/>
      <c r="CL137"/>
      <c r="CN137" s="49"/>
      <c r="CO137" s="28"/>
      <c r="CP137" s="140"/>
      <c r="CQ137"/>
      <c r="CR137" s="277"/>
      <c r="CS137"/>
      <c r="CU137" s="49"/>
      <c r="CV137" s="28"/>
      <c r="CW137" s="140"/>
      <c r="CX137"/>
      <c r="CY137" s="277"/>
      <c r="CZ137"/>
      <c r="DB137" s="49"/>
      <c r="DC137" s="28"/>
      <c r="DD137" s="140"/>
      <c r="DE137"/>
      <c r="DF137" s="277"/>
      <c r="DG137"/>
      <c r="DI137" s="49"/>
      <c r="DJ137" s="28"/>
      <c r="DK137" s="140"/>
      <c r="DL137"/>
      <c r="DM137" s="277"/>
      <c r="DN137"/>
      <c r="DP137" s="49"/>
      <c r="DQ137" s="28"/>
      <c r="DR137" s="140"/>
      <c r="DS137"/>
      <c r="DT137" s="277"/>
    </row>
    <row r="138" spans="1:124" s="7" customFormat="1">
      <c r="A138" s="50">
        <v>44826</v>
      </c>
      <c r="B138" s="74" t="s">
        <v>1622</v>
      </c>
      <c r="C138" s="146">
        <f>[1]!i_dq_close(C$2,A138)</f>
        <v>5965.8854000000001</v>
      </c>
      <c r="D138" s="53">
        <v>1.2249000000000001</v>
      </c>
      <c r="E138" s="277">
        <f t="shared" si="17"/>
        <v>4.5679157428507366E-2</v>
      </c>
      <c r="F138" s="53"/>
      <c r="H138" s="49">
        <v>44917</v>
      </c>
      <c r="I138" s="21" t="s">
        <v>1624</v>
      </c>
      <c r="J138" s="140">
        <f>[1]!i_dq_close(J$2,H138)</f>
        <v>5779.0555000000004</v>
      </c>
      <c r="K138">
        <v>0.98409999999999997</v>
      </c>
      <c r="L138" s="277">
        <f t="shared" si="18"/>
        <v>3.2955472594258239E-2</v>
      </c>
      <c r="M138"/>
      <c r="O138"/>
      <c r="P138"/>
      <c r="Q138"/>
      <c r="R138"/>
      <c r="S138" s="277"/>
      <c r="T138"/>
      <c r="V138"/>
      <c r="W138"/>
      <c r="X138"/>
      <c r="Y138"/>
      <c r="Z138" s="277"/>
      <c r="AA138"/>
      <c r="AC138" s="49">
        <v>44915</v>
      </c>
      <c r="AD138" s="21" t="s">
        <v>1624</v>
      </c>
      <c r="AE138" s="140">
        <f>[1]!i_dq_close(AE$2,AC138)</f>
        <v>5878.0313999999998</v>
      </c>
      <c r="AF138">
        <v>0.9234</v>
      </c>
      <c r="AG138" s="277">
        <f t="shared" si="19"/>
        <v>-1.6146517308618491E-2</v>
      </c>
      <c r="AH138"/>
      <c r="AJ138" s="49">
        <v>44858</v>
      </c>
      <c r="AK138" s="21" t="s">
        <v>1621</v>
      </c>
      <c r="AL138" s="140">
        <f>[1]!i_dq_close(AL$2,AJ138)</f>
        <v>6378.4323000000004</v>
      </c>
      <c r="AM138">
        <v>0.95509999999999995</v>
      </c>
      <c r="AN138" s="277">
        <f t="shared" si="20"/>
        <v>0.12136796070776412</v>
      </c>
      <c r="AO138"/>
      <c r="AQ138" s="49">
        <v>44858</v>
      </c>
      <c r="AR138" s="21" t="s">
        <v>1621</v>
      </c>
      <c r="AS138" s="140">
        <f>[1]!i_dq_close(AS$2,AQ138)</f>
        <v>5896.9031000000004</v>
      </c>
      <c r="AT138">
        <v>0.91269999999999996</v>
      </c>
      <c r="AU138" s="277">
        <f t="shared" si="21"/>
        <v>7.3737275154884818E-3</v>
      </c>
      <c r="AV138"/>
      <c r="AX138" s="49">
        <v>44845</v>
      </c>
      <c r="AY138" s="21" t="s">
        <v>1621</v>
      </c>
      <c r="AZ138" s="140">
        <f>[1]!i_dq_close(AZ$2,AX138)</f>
        <v>5684.5063</v>
      </c>
      <c r="BA138">
        <v>2.37</v>
      </c>
      <c r="BB138" s="277">
        <f t="shared" si="22"/>
        <v>6.1109316527584001E-2</v>
      </c>
      <c r="BC138"/>
      <c r="BE138" s="49">
        <v>44819</v>
      </c>
      <c r="BF138" s="21" t="s">
        <v>1622</v>
      </c>
      <c r="BG138" s="140">
        <f>[1]!i_dq_close(BG$2,BE138)</f>
        <v>6107.7964000000002</v>
      </c>
      <c r="BH138">
        <v>1.7642</v>
      </c>
      <c r="BI138" s="277">
        <f t="shared" si="23"/>
        <v>5.798367473094812E-2</v>
      </c>
      <c r="BJ138"/>
      <c r="BL138" s="49">
        <v>44818</v>
      </c>
      <c r="BM138" s="21" t="s">
        <v>1622</v>
      </c>
      <c r="BN138" s="140">
        <f>[1]!i_dq_close(BN$2,BL138)</f>
        <v>4065.3589999999999</v>
      </c>
      <c r="BO138">
        <v>1.1463000000000001</v>
      </c>
      <c r="BP138" s="277">
        <f t="shared" si="24"/>
        <v>0.10270576915716423</v>
      </c>
      <c r="BQ138"/>
      <c r="BS138" s="49">
        <v>44760</v>
      </c>
      <c r="BT138" s="28" t="s">
        <v>638</v>
      </c>
      <c r="BU138" s="140">
        <f>[1]!i_dq_close(BU$2,BS138)</f>
        <v>6312.3557000000001</v>
      </c>
      <c r="BV138">
        <v>1.2629999999999999</v>
      </c>
      <c r="BW138" s="277">
        <f t="shared" si="25"/>
        <v>0.11386360714220034</v>
      </c>
      <c r="BX138"/>
      <c r="BZ138" s="58">
        <v>44455</v>
      </c>
      <c r="CA138" s="20" t="s">
        <v>340</v>
      </c>
      <c r="CB138" s="140">
        <f>[1]!i_dq_close(CB$2,BZ138)</f>
        <v>7446.9353000000001</v>
      </c>
      <c r="CC138" s="21">
        <v>2.0720000000000001</v>
      </c>
      <c r="CD138" s="277">
        <f t="shared" si="26"/>
        <v>1.5184268594478301E-2</v>
      </c>
      <c r="CE138"/>
      <c r="CG138" s="49"/>
      <c r="CH138" s="28"/>
      <c r="CI138" s="140"/>
      <c r="CJ138"/>
      <c r="CK138" s="277"/>
      <c r="CL138"/>
      <c r="CN138" s="49"/>
      <c r="CO138" s="28"/>
      <c r="CP138" s="140"/>
      <c r="CQ138"/>
      <c r="CR138" s="277"/>
      <c r="CS138"/>
      <c r="CU138" s="49"/>
      <c r="CV138" s="28"/>
      <c r="CW138" s="140"/>
      <c r="CX138"/>
      <c r="CY138" s="277"/>
      <c r="CZ138"/>
      <c r="DB138" s="49"/>
      <c r="DC138" s="28"/>
      <c r="DD138" s="140"/>
      <c r="DE138"/>
      <c r="DF138" s="277"/>
      <c r="DG138"/>
      <c r="DI138" s="49"/>
      <c r="DJ138" s="28"/>
      <c r="DK138" s="140"/>
      <c r="DL138"/>
      <c r="DM138" s="277"/>
      <c r="DN138"/>
      <c r="DP138" s="49"/>
      <c r="DQ138" s="28"/>
      <c r="DR138" s="140"/>
      <c r="DS138"/>
      <c r="DT138" s="277"/>
    </row>
    <row r="139" spans="1:124" s="7" customFormat="1">
      <c r="A139" s="50">
        <v>44827</v>
      </c>
      <c r="B139" s="74" t="s">
        <v>1622</v>
      </c>
      <c r="C139" s="146">
        <f>[1]!i_dq_close(C$2,A139)</f>
        <v>5889.6018999999997</v>
      </c>
      <c r="D139" s="53">
        <v>1.2011000000000001</v>
      </c>
      <c r="E139" s="277">
        <f t="shared" si="17"/>
        <v>3.7826052581866554E-2</v>
      </c>
      <c r="F139" s="53"/>
      <c r="H139" s="49">
        <v>44918</v>
      </c>
      <c r="I139" s="21" t="s">
        <v>1624</v>
      </c>
      <c r="J139" s="140">
        <f>[1]!i_dq_close(J$2,H139)</f>
        <v>5763.3458000000001</v>
      </c>
      <c r="K139">
        <v>0.98150000000000004</v>
      </c>
      <c r="L139" s="277">
        <f t="shared" si="18"/>
        <v>3.2940475641722089E-2</v>
      </c>
      <c r="M139"/>
      <c r="O139"/>
      <c r="P139"/>
      <c r="Q139"/>
      <c r="R139"/>
      <c r="S139" s="277"/>
      <c r="T139"/>
      <c r="V139"/>
      <c r="W139"/>
      <c r="X139"/>
      <c r="Y139"/>
      <c r="Z139" s="277"/>
      <c r="AA139"/>
      <c r="AC139" s="49">
        <v>44916</v>
      </c>
      <c r="AD139" s="21" t="s">
        <v>1624</v>
      </c>
      <c r="AE139" s="140">
        <f>[1]!i_dq_close(AE$2,AC139)</f>
        <v>5845.835</v>
      </c>
      <c r="AF139">
        <v>0.91669999999999996</v>
      </c>
      <c r="AG139" s="277">
        <f t="shared" si="19"/>
        <v>-1.7676284414606447E-2</v>
      </c>
      <c r="AH139"/>
      <c r="AJ139" s="49">
        <v>44859</v>
      </c>
      <c r="AK139" s="21" t="s">
        <v>1621</v>
      </c>
      <c r="AL139" s="140">
        <f>[1]!i_dq_close(AL$2,AJ139)</f>
        <v>6355.7784000000001</v>
      </c>
      <c r="AM139">
        <v>0.95230000000000004</v>
      </c>
      <c r="AN139" s="277">
        <f t="shared" si="20"/>
        <v>0.12162595822171585</v>
      </c>
      <c r="AO139"/>
      <c r="AQ139" s="49">
        <v>44859</v>
      </c>
      <c r="AR139" s="21" t="s">
        <v>1621</v>
      </c>
      <c r="AS139" s="140">
        <f>[1]!i_dq_close(AS$2,AQ139)</f>
        <v>5869.7809999999999</v>
      </c>
      <c r="AT139">
        <v>0.91110000000000002</v>
      </c>
      <c r="AU139" s="277">
        <f t="shared" si="21"/>
        <v>1.0122135319931891E-2</v>
      </c>
      <c r="AV139"/>
      <c r="AX139" s="49">
        <v>44846</v>
      </c>
      <c r="AY139" s="21" t="s">
        <v>1621</v>
      </c>
      <c r="AZ139" s="140">
        <f>[1]!i_dq_close(AZ$2,AX139)</f>
        <v>5820.4537</v>
      </c>
      <c r="BA139">
        <v>2.4329999999999998</v>
      </c>
      <c r="BB139" s="277">
        <f t="shared" si="22"/>
        <v>6.5290408850268045E-2</v>
      </c>
      <c r="BC139"/>
      <c r="BE139" s="49">
        <v>44820</v>
      </c>
      <c r="BF139" s="21" t="s">
        <v>1622</v>
      </c>
      <c r="BG139" s="140">
        <f>[1]!i_dq_close(BG$2,BE139)</f>
        <v>5954.5037000000002</v>
      </c>
      <c r="BH139">
        <v>1.7245999999999999</v>
      </c>
      <c r="BI139" s="277">
        <f t="shared" si="23"/>
        <v>5.9670734843766171E-2</v>
      </c>
      <c r="BJ139"/>
      <c r="BL139" s="49">
        <v>44819</v>
      </c>
      <c r="BM139" s="21" t="s">
        <v>1622</v>
      </c>
      <c r="BN139" s="140">
        <f>[1]!i_dq_close(BN$2,BL139)</f>
        <v>4027.1185999999998</v>
      </c>
      <c r="BO139">
        <v>1.1254</v>
      </c>
      <c r="BP139" s="277">
        <f t="shared" si="24"/>
        <v>9.1622235753379355E-2</v>
      </c>
      <c r="BQ139"/>
      <c r="BS139" s="49">
        <v>44761</v>
      </c>
      <c r="BT139" s="28" t="s">
        <v>638</v>
      </c>
      <c r="BU139" s="140">
        <f>[1]!i_dq_close(BU$2,BS139)</f>
        <v>6335.7093000000004</v>
      </c>
      <c r="BV139">
        <v>1.272</v>
      </c>
      <c r="BW139" s="277">
        <f t="shared" si="25"/>
        <v>0.1178464473595382</v>
      </c>
      <c r="BX139"/>
      <c r="BZ139" s="58">
        <v>44456</v>
      </c>
      <c r="CA139" s="20" t="s">
        <v>340</v>
      </c>
      <c r="CB139" s="140">
        <f>[1]!i_dq_close(CB$2,BZ139)</f>
        <v>7395.5645000000004</v>
      </c>
      <c r="CC139" s="21">
        <v>2.056</v>
      </c>
      <c r="CD139" s="277">
        <f t="shared" si="26"/>
        <v>1.4121167798067935E-2</v>
      </c>
      <c r="CE139"/>
      <c r="CG139" s="49"/>
      <c r="CH139" s="28"/>
      <c r="CI139" s="140"/>
      <c r="CJ139"/>
      <c r="CK139" s="277"/>
      <c r="CL139"/>
      <c r="CN139" s="49"/>
      <c r="CO139" s="28"/>
      <c r="CP139" s="140"/>
      <c r="CQ139"/>
      <c r="CR139" s="277"/>
      <c r="CS139"/>
      <c r="CU139" s="49"/>
      <c r="CV139" s="28"/>
      <c r="CW139" s="140"/>
      <c r="CX139"/>
      <c r="CY139" s="277"/>
      <c r="CZ139"/>
      <c r="DB139" s="49"/>
      <c r="DC139" s="28"/>
      <c r="DD139" s="140"/>
      <c r="DE139"/>
      <c r="DF139" s="277"/>
      <c r="DG139"/>
      <c r="DI139" s="49"/>
      <c r="DJ139" s="28"/>
      <c r="DK139" s="140"/>
      <c r="DL139"/>
      <c r="DM139" s="277"/>
      <c r="DN139"/>
      <c r="DP139" s="49"/>
      <c r="DQ139" s="28"/>
      <c r="DR139" s="140"/>
      <c r="DS139"/>
      <c r="DT139" s="277"/>
    </row>
    <row r="140" spans="1:124" s="7" customFormat="1">
      <c r="A140" s="50">
        <v>44830</v>
      </c>
      <c r="B140" s="74" t="s">
        <v>1622</v>
      </c>
      <c r="C140" s="146">
        <f>[1]!i_dq_close(C$2,A140)</f>
        <v>5806.3181000000004</v>
      </c>
      <c r="D140" s="53">
        <v>1.1684000000000001</v>
      </c>
      <c r="E140" s="277">
        <f t="shared" si="17"/>
        <v>2.3253232494254705E-2</v>
      </c>
      <c r="F140" s="53"/>
      <c r="H140" s="49">
        <v>44921</v>
      </c>
      <c r="I140" s="21" t="s">
        <v>1624</v>
      </c>
      <c r="J140" s="140">
        <f>[1]!i_dq_close(J$2,H140)</f>
        <v>5843.2555000000002</v>
      </c>
      <c r="K140">
        <v>0.99550000000000005</v>
      </c>
      <c r="L140" s="277">
        <f t="shared" si="18"/>
        <v>3.3785557635137797E-2</v>
      </c>
      <c r="M140"/>
      <c r="O140"/>
      <c r="P140"/>
      <c r="Q140"/>
      <c r="R140"/>
      <c r="S140" s="277"/>
      <c r="T140"/>
      <c r="V140"/>
      <c r="W140"/>
      <c r="X140"/>
      <c r="Y140"/>
      <c r="Z140" s="277"/>
      <c r="AA140"/>
      <c r="AC140" s="49">
        <v>44917</v>
      </c>
      <c r="AD140" s="21" t="s">
        <v>1624</v>
      </c>
      <c r="AE140" s="140">
        <f>[1]!i_dq_close(AE$2,AC140)</f>
        <v>5779.0555000000004</v>
      </c>
      <c r="AF140">
        <v>0.90400000000000003</v>
      </c>
      <c r="AG140" s="277">
        <f t="shared" si="19"/>
        <v>-1.9670004711147104E-2</v>
      </c>
      <c r="AH140"/>
      <c r="AJ140" s="49">
        <v>44860</v>
      </c>
      <c r="AK140" s="21" t="s">
        <v>1621</v>
      </c>
      <c r="AL140" s="140">
        <f>[1]!i_dq_close(AL$2,AJ140)</f>
        <v>6491.6916000000001</v>
      </c>
      <c r="AM140">
        <v>0.97470000000000001</v>
      </c>
      <c r="AN140" s="277">
        <f t="shared" si="20"/>
        <v>0.12659573034266436</v>
      </c>
      <c r="AO140"/>
      <c r="AQ140" s="49">
        <v>44860</v>
      </c>
      <c r="AR140" s="21" t="s">
        <v>1621</v>
      </c>
      <c r="AS140" s="140">
        <f>[1]!i_dq_close(AS$2,AQ140)</f>
        <v>5971.6009000000004</v>
      </c>
      <c r="AT140">
        <v>0.92730000000000001</v>
      </c>
      <c r="AU140" s="277">
        <f t="shared" si="21"/>
        <v>1.0721455891851916E-2</v>
      </c>
      <c r="AV140"/>
      <c r="AX140" s="49">
        <v>44847</v>
      </c>
      <c r="AY140" s="21" t="s">
        <v>1621</v>
      </c>
      <c r="AZ140" s="140">
        <f>[1]!i_dq_close(AZ$2,AX140)</f>
        <v>5830.3355000000001</v>
      </c>
      <c r="BA140">
        <v>2.4359999999999999</v>
      </c>
      <c r="BB140" s="277">
        <f t="shared" si="22"/>
        <v>6.4914734714878852E-2</v>
      </c>
      <c r="BC140"/>
      <c r="BE140" s="49">
        <v>44823</v>
      </c>
      <c r="BF140" s="21" t="s">
        <v>1622</v>
      </c>
      <c r="BG140" s="140">
        <f>[1]!i_dq_close(BG$2,BE140)</f>
        <v>5913.1493</v>
      </c>
      <c r="BH140">
        <v>1.7155</v>
      </c>
      <c r="BI140" s="277">
        <f t="shared" si="23"/>
        <v>6.1189311741368435E-2</v>
      </c>
      <c r="BJ140"/>
      <c r="BL140" s="49">
        <v>44820</v>
      </c>
      <c r="BM140" s="21" t="s">
        <v>1622</v>
      </c>
      <c r="BN140" s="140">
        <f>[1]!i_dq_close(BN$2,BL140)</f>
        <v>3932.6826000000001</v>
      </c>
      <c r="BO140">
        <v>1.1009</v>
      </c>
      <c r="BP140" s="277">
        <f t="shared" si="24"/>
        <v>9.1364341993904086E-2</v>
      </c>
      <c r="BQ140"/>
      <c r="BS140" s="49">
        <v>44762</v>
      </c>
      <c r="BT140" s="28" t="s">
        <v>638</v>
      </c>
      <c r="BU140" s="140">
        <f>[1]!i_dq_close(BU$2,BS140)</f>
        <v>6410.7088000000003</v>
      </c>
      <c r="BV140">
        <v>1.284</v>
      </c>
      <c r="BW140" s="277">
        <f t="shared" si="25"/>
        <v>0.11672507902808382</v>
      </c>
      <c r="BX140"/>
      <c r="BZ140" s="58">
        <v>44461</v>
      </c>
      <c r="CA140" s="20" t="s">
        <v>340</v>
      </c>
      <c r="CB140" s="140">
        <f>[1]!i_dq_close(CB$2,BZ140)</f>
        <v>7453.6247000000003</v>
      </c>
      <c r="CC140" s="21">
        <v>2.069</v>
      </c>
      <c r="CD140" s="277">
        <f t="shared" si="26"/>
        <v>1.2468415289098589E-2</v>
      </c>
      <c r="CE140"/>
      <c r="CG140" s="49"/>
      <c r="CH140" s="28"/>
      <c r="CI140" s="140"/>
      <c r="CJ140"/>
      <c r="CK140" s="277"/>
      <c r="CL140"/>
      <c r="CN140" s="49"/>
      <c r="CO140" s="28"/>
      <c r="CP140" s="140"/>
      <c r="CQ140"/>
      <c r="CR140" s="277"/>
      <c r="CS140"/>
      <c r="CU140" s="49"/>
      <c r="CV140" s="28"/>
      <c r="CW140" s="140"/>
      <c r="CX140"/>
      <c r="CY140" s="277"/>
      <c r="CZ140"/>
      <c r="DB140" s="49"/>
      <c r="DC140" s="28"/>
      <c r="DD140" s="140"/>
      <c r="DE140"/>
      <c r="DF140" s="277"/>
      <c r="DG140"/>
      <c r="DI140" s="49"/>
      <c r="DJ140" s="28"/>
      <c r="DK140" s="140"/>
      <c r="DL140"/>
      <c r="DM140" s="277"/>
      <c r="DN140"/>
      <c r="DP140" s="49"/>
      <c r="DQ140" s="28"/>
      <c r="DR140" s="140"/>
      <c r="DS140"/>
      <c r="DT140" s="277"/>
    </row>
    <row r="141" spans="1:124" s="7" customFormat="1">
      <c r="A141" s="50">
        <v>44831</v>
      </c>
      <c r="B141" s="74" t="s">
        <v>1622</v>
      </c>
      <c r="C141" s="146">
        <f>[1]!i_dq_close(C$2,A141)</f>
        <v>5920.0531000000001</v>
      </c>
      <c r="D141" s="53">
        <v>1.1943999999999999</v>
      </c>
      <c r="E141" s="277">
        <f t="shared" si="17"/>
        <v>2.648961482541945E-2</v>
      </c>
      <c r="F141" s="53"/>
      <c r="H141" s="49">
        <v>44922</v>
      </c>
      <c r="I141" s="21" t="s">
        <v>1624</v>
      </c>
      <c r="J141" s="140">
        <f>[1]!i_dq_close(J$2,H141)</f>
        <v>5885.6621999999998</v>
      </c>
      <c r="K141">
        <v>1.0019</v>
      </c>
      <c r="L141" s="277">
        <f t="shared" si="18"/>
        <v>3.3212336489227612E-2</v>
      </c>
      <c r="M141"/>
      <c r="O141"/>
      <c r="P141"/>
      <c r="Q141"/>
      <c r="R141"/>
      <c r="S141" s="277"/>
      <c r="T141"/>
      <c r="V141"/>
      <c r="W141"/>
      <c r="X141"/>
      <c r="Y141"/>
      <c r="Z141" s="277"/>
      <c r="AA141"/>
      <c r="AC141" s="49">
        <v>44918</v>
      </c>
      <c r="AD141" s="21" t="s">
        <v>1624</v>
      </c>
      <c r="AE141" s="140">
        <f>[1]!i_dq_close(AE$2,AC141)</f>
        <v>5763.3458000000001</v>
      </c>
      <c r="AF141">
        <v>0.90139999999999998</v>
      </c>
      <c r="AG141" s="277">
        <f t="shared" si="19"/>
        <v>-1.9757034268309548E-2</v>
      </c>
      <c r="AH141"/>
      <c r="AJ141" s="49">
        <v>44861</v>
      </c>
      <c r="AK141" s="21" t="s">
        <v>1621</v>
      </c>
      <c r="AL141" s="140">
        <f>[1]!i_dq_close(AL$2,AJ141)</f>
        <v>6461.6098000000002</v>
      </c>
      <c r="AM141">
        <v>0.97760000000000002</v>
      </c>
      <c r="AN141" s="277">
        <f t="shared" si="20"/>
        <v>0.13463913760122814</v>
      </c>
      <c r="AO141"/>
      <c r="AQ141" s="49">
        <v>44861</v>
      </c>
      <c r="AR141" s="21" t="s">
        <v>1621</v>
      </c>
      <c r="AS141" s="140">
        <f>[1]!i_dq_close(AS$2,AQ141)</f>
        <v>5963.0037000000002</v>
      </c>
      <c r="AT141">
        <v>0.92859999999999998</v>
      </c>
      <c r="AU141" s="277">
        <f t="shared" si="21"/>
        <v>1.352814329943719E-2</v>
      </c>
      <c r="AV141"/>
      <c r="AX141" s="49">
        <v>44848</v>
      </c>
      <c r="AY141" s="21" t="s">
        <v>1621</v>
      </c>
      <c r="AZ141" s="140">
        <f>[1]!i_dq_close(AZ$2,AX141)</f>
        <v>5973.4389000000001</v>
      </c>
      <c r="BA141">
        <v>2.492</v>
      </c>
      <c r="BB141" s="277">
        <f t="shared" si="22"/>
        <v>6.4876929329541699E-2</v>
      </c>
      <c r="BC141"/>
      <c r="BE141" s="49">
        <v>44824</v>
      </c>
      <c r="BF141" s="21" t="s">
        <v>1622</v>
      </c>
      <c r="BG141" s="140">
        <f>[1]!i_dq_close(BG$2,BE141)</f>
        <v>5958.2921999999999</v>
      </c>
      <c r="BH141">
        <v>1.738</v>
      </c>
      <c r="BI141" s="277">
        <f t="shared" si="23"/>
        <v>6.7973336788422545E-2</v>
      </c>
      <c r="BJ141"/>
      <c r="BL141" s="49">
        <v>44823</v>
      </c>
      <c r="BM141" s="21" t="s">
        <v>1622</v>
      </c>
      <c r="BN141" s="140">
        <f>[1]!i_dq_close(BN$2,BL141)</f>
        <v>3928.0001000000002</v>
      </c>
      <c r="BO141">
        <v>1.0933999999999999</v>
      </c>
      <c r="BP141" s="277">
        <f t="shared" si="24"/>
        <v>8.5066358835693912E-2</v>
      </c>
      <c r="BQ141"/>
      <c r="BS141" s="49">
        <v>44763</v>
      </c>
      <c r="BT141" s="28" t="s">
        <v>638</v>
      </c>
      <c r="BU141" s="140">
        <f>[1]!i_dq_close(BU$2,BS141)</f>
        <v>6347.5983999999999</v>
      </c>
      <c r="BV141">
        <v>1.278</v>
      </c>
      <c r="BW141" s="277">
        <f t="shared" si="25"/>
        <v>0.12104130374029454</v>
      </c>
      <c r="BX141"/>
      <c r="BZ141" s="58">
        <v>44462</v>
      </c>
      <c r="CA141" s="20" t="s">
        <v>340</v>
      </c>
      <c r="CB141" s="140">
        <f>[1]!i_dq_close(CB$2,BZ141)</f>
        <v>7502.8391000000001</v>
      </c>
      <c r="CC141" s="21">
        <v>2.089</v>
      </c>
      <c r="CD141" s="277">
        <f t="shared" si="26"/>
        <v>1.6109930268099593E-2</v>
      </c>
      <c r="CE141"/>
      <c r="CG141" s="49"/>
      <c r="CH141" s="28"/>
      <c r="CI141" s="140"/>
      <c r="CJ141"/>
      <c r="CK141" s="277"/>
      <c r="CL141"/>
      <c r="CN141" s="49"/>
      <c r="CO141" s="28"/>
      <c r="CP141" s="140"/>
      <c r="CQ141"/>
      <c r="CR141" s="277"/>
      <c r="CS141"/>
      <c r="CU141" s="49"/>
      <c r="CV141" s="28"/>
      <c r="CW141" s="140"/>
      <c r="CX141"/>
      <c r="CY141" s="277"/>
      <c r="CZ141"/>
      <c r="DB141" s="49"/>
      <c r="DC141" s="28"/>
      <c r="DD141" s="140"/>
      <c r="DE141"/>
      <c r="DF141" s="277"/>
      <c r="DG141"/>
      <c r="DI141" s="49"/>
      <c r="DJ141" s="28"/>
      <c r="DK141" s="140"/>
      <c r="DL141"/>
      <c r="DM141" s="277"/>
      <c r="DN141"/>
      <c r="DP141" s="49"/>
      <c r="DQ141" s="28"/>
      <c r="DR141" s="140"/>
      <c r="DS141"/>
      <c r="DT141" s="277"/>
    </row>
    <row r="142" spans="1:124" s="7" customFormat="1">
      <c r="A142" s="50">
        <v>44832</v>
      </c>
      <c r="B142" s="74" t="s">
        <v>1622</v>
      </c>
      <c r="C142" s="146">
        <f>[1]!i_dq_close(C$2,A142)</f>
        <v>5769.5198</v>
      </c>
      <c r="D142" s="53">
        <v>1.1943999999999999</v>
      </c>
      <c r="E142" s="277">
        <f t="shared" si="17"/>
        <v>5.2944975752426737E-2</v>
      </c>
      <c r="F142" s="53"/>
      <c r="H142" s="49">
        <v>44923</v>
      </c>
      <c r="I142" s="21" t="s">
        <v>1624</v>
      </c>
      <c r="J142" s="140">
        <f>[1]!i_dq_close(J$2,H142)</f>
        <v>5862.0967000000001</v>
      </c>
      <c r="K142">
        <v>0.99370000000000003</v>
      </c>
      <c r="L142" s="277">
        <f t="shared" si="18"/>
        <v>2.8922853180913699E-2</v>
      </c>
      <c r="M142"/>
      <c r="O142"/>
      <c r="P142"/>
      <c r="Q142"/>
      <c r="R142"/>
      <c r="S142" s="277"/>
      <c r="T142"/>
      <c r="V142"/>
      <c r="W142"/>
      <c r="X142"/>
      <c r="Y142"/>
      <c r="Z142" s="277"/>
      <c r="AA142"/>
      <c r="AC142" s="49">
        <v>44921</v>
      </c>
      <c r="AD142" s="21" t="s">
        <v>1624</v>
      </c>
      <c r="AE142" s="140">
        <f>[1]!i_dq_close(AE$2,AC142)</f>
        <v>5843.2555000000002</v>
      </c>
      <c r="AF142">
        <v>0.92120000000000002</v>
      </c>
      <c r="AG142" s="277">
        <f t="shared" si="19"/>
        <v>-1.2835514788609559E-2</v>
      </c>
      <c r="AH142"/>
      <c r="AJ142" s="49">
        <v>44862</v>
      </c>
      <c r="AK142" s="21" t="s">
        <v>1621</v>
      </c>
      <c r="AL142" s="140">
        <f>[1]!i_dq_close(AL$2,AJ142)</f>
        <v>6239.9315999999999</v>
      </c>
      <c r="AM142">
        <v>0.94259999999999999</v>
      </c>
      <c r="AN142" s="277">
        <f t="shared" si="20"/>
        <v>0.12831945622982321</v>
      </c>
      <c r="AO142"/>
      <c r="AQ142" s="49">
        <v>44862</v>
      </c>
      <c r="AR142" s="21" t="s">
        <v>1621</v>
      </c>
      <c r="AS142" s="140">
        <f>[1]!i_dq_close(AS$2,AQ142)</f>
        <v>5781.7972</v>
      </c>
      <c r="AT142">
        <v>0.89829999999999999</v>
      </c>
      <c r="AU142" s="277">
        <f t="shared" si="21"/>
        <v>1.0887981038487982E-2</v>
      </c>
      <c r="AV142"/>
      <c r="AX142" s="49">
        <v>44851</v>
      </c>
      <c r="AY142" s="21" t="s">
        <v>1621</v>
      </c>
      <c r="AZ142" s="140">
        <f>[1]!i_dq_close(AZ$2,AX142)</f>
        <v>6015.5963000000002</v>
      </c>
      <c r="BA142">
        <v>2.5089999999999999</v>
      </c>
      <c r="BB142" s="277">
        <f t="shared" si="22"/>
        <v>6.5082116178653227E-2</v>
      </c>
      <c r="BC142"/>
      <c r="BE142" s="49">
        <v>44825</v>
      </c>
      <c r="BF142" s="21" t="s">
        <v>1622</v>
      </c>
      <c r="BG142" s="140">
        <f>[1]!i_dq_close(BG$2,BE142)</f>
        <v>5978.5810000000001</v>
      </c>
      <c r="BH142">
        <v>1.7345999999999999</v>
      </c>
      <c r="BI142" s="277">
        <f t="shared" si="23"/>
        <v>6.1945136728011718E-2</v>
      </c>
      <c r="BJ142"/>
      <c r="BL142" s="49">
        <v>44824</v>
      </c>
      <c r="BM142" s="21" t="s">
        <v>1622</v>
      </c>
      <c r="BN142" s="140">
        <f>[1]!i_dq_close(BN$2,BL142)</f>
        <v>3932.8361</v>
      </c>
      <c r="BO142">
        <v>1.1032</v>
      </c>
      <c r="BP142" s="277">
        <f t="shared" si="24"/>
        <v>9.3624937918044049E-2</v>
      </c>
      <c r="BQ142"/>
      <c r="BS142" s="49">
        <v>44764</v>
      </c>
      <c r="BT142" s="28" t="s">
        <v>638</v>
      </c>
      <c r="BU142" s="140">
        <f>[1]!i_dq_close(BU$2,BS142)</f>
        <v>6289.5325000000003</v>
      </c>
      <c r="BV142">
        <v>1.278</v>
      </c>
      <c r="BW142" s="277">
        <f t="shared" si="25"/>
        <v>0.12955607559567694</v>
      </c>
      <c r="BX142"/>
      <c r="BZ142" s="58">
        <v>44463</v>
      </c>
      <c r="CA142" s="20" t="s">
        <v>340</v>
      </c>
      <c r="CB142" s="140">
        <f>[1]!i_dq_close(CB$2,BZ142)</f>
        <v>7380.3842999999997</v>
      </c>
      <c r="CC142" s="21">
        <v>2.0670000000000002</v>
      </c>
      <c r="CD142" s="277">
        <f t="shared" si="26"/>
        <v>2.2638035164638026E-2</v>
      </c>
      <c r="CE142"/>
      <c r="CG142" s="49"/>
      <c r="CH142" s="28"/>
      <c r="CI142" s="140"/>
      <c r="CJ142"/>
      <c r="CK142" s="277"/>
      <c r="CL142"/>
      <c r="CN142" s="49"/>
      <c r="CO142" s="28"/>
      <c r="CP142" s="140"/>
      <c r="CQ142"/>
      <c r="CR142" s="277"/>
      <c r="CS142"/>
      <c r="CU142" s="49"/>
      <c r="CV142" s="28"/>
      <c r="CW142" s="140"/>
      <c r="CX142"/>
      <c r="CY142" s="277"/>
      <c r="CZ142"/>
      <c r="DB142" s="49"/>
      <c r="DC142" s="28"/>
      <c r="DD142" s="140"/>
      <c r="DE142"/>
      <c r="DF142" s="277"/>
      <c r="DG142"/>
      <c r="DI142" s="49"/>
      <c r="DJ142" s="28"/>
      <c r="DK142" s="140"/>
      <c r="DL142"/>
      <c r="DM142" s="277"/>
      <c r="DN142"/>
      <c r="DP142" s="49"/>
      <c r="DQ142" s="28"/>
      <c r="DR142" s="140"/>
      <c r="DS142"/>
      <c r="DT142" s="277"/>
    </row>
    <row r="143" spans="1:124" s="7" customFormat="1">
      <c r="A143" s="50">
        <v>44833</v>
      </c>
      <c r="B143" s="74" t="s">
        <v>1622</v>
      </c>
      <c r="C143" s="146">
        <f>[1]!i_dq_close(C$2,A143)</f>
        <v>5771.8811999999998</v>
      </c>
      <c r="D143" s="53">
        <v>1.1555</v>
      </c>
      <c r="E143" s="277">
        <f t="shared" si="17"/>
        <v>1.7782318092657956E-2</v>
      </c>
      <c r="F143" s="53"/>
      <c r="H143" s="49">
        <v>44924</v>
      </c>
      <c r="I143" s="21" t="s">
        <v>1624</v>
      </c>
      <c r="J143" s="140">
        <f>[1]!i_dq_close(J$2,H143)</f>
        <v>5857.4021000000002</v>
      </c>
      <c r="K143">
        <v>0.98899999999999999</v>
      </c>
      <c r="L143" s="277">
        <f t="shared" si="18"/>
        <v>2.5025317731976249E-2</v>
      </c>
      <c r="M143"/>
      <c r="O143"/>
      <c r="P143"/>
      <c r="Q143"/>
      <c r="R143"/>
      <c r="S143" s="277"/>
      <c r="T143"/>
      <c r="V143"/>
      <c r="W143"/>
      <c r="X143"/>
      <c r="Y143"/>
      <c r="Z143" s="277"/>
      <c r="AA143"/>
      <c r="AC143" s="49">
        <v>44922</v>
      </c>
      <c r="AD143" s="21" t="s">
        <v>1624</v>
      </c>
      <c r="AE143" s="140">
        <f>[1]!i_dq_close(AE$2,AC143)</f>
        <v>5885.6621999999998</v>
      </c>
      <c r="AF143">
        <v>0.93100000000000005</v>
      </c>
      <c r="AG143" s="277">
        <f t="shared" si="19"/>
        <v>-9.8595837913212359E-3</v>
      </c>
      <c r="AH143"/>
      <c r="AJ143" s="49">
        <v>44865</v>
      </c>
      <c r="AK143" s="21" t="s">
        <v>1621</v>
      </c>
      <c r="AL143" s="140">
        <f>[1]!i_dq_close(AL$2,AJ143)</f>
        <v>6292.6190999999999</v>
      </c>
      <c r="AM143">
        <v>0.96040000000000003</v>
      </c>
      <c r="AN143" s="277">
        <f t="shared" si="20"/>
        <v>0.14085401751081861</v>
      </c>
      <c r="AO143"/>
      <c r="AQ143" s="49">
        <v>44865</v>
      </c>
      <c r="AR143" s="21" t="s">
        <v>1621</v>
      </c>
      <c r="AS143" s="140">
        <f>[1]!i_dq_close(AS$2,AQ143)</f>
        <v>5807.1063000000004</v>
      </c>
      <c r="AT143">
        <v>0.89559999999999995</v>
      </c>
      <c r="AU143" s="277">
        <f t="shared" si="21"/>
        <v>3.8325071839531155E-3</v>
      </c>
      <c r="AV143"/>
      <c r="AX143" s="49">
        <v>44852</v>
      </c>
      <c r="AY143" s="21" t="s">
        <v>1621</v>
      </c>
      <c r="AZ143" s="140">
        <f>[1]!i_dq_close(AZ$2,AX143)</f>
        <v>6035.6737000000003</v>
      </c>
      <c r="BA143">
        <v>2.5190000000000001</v>
      </c>
      <c r="BB143" s="277">
        <f t="shared" si="22"/>
        <v>6.599901636303751E-2</v>
      </c>
      <c r="BC143"/>
      <c r="BE143" s="49">
        <v>44826</v>
      </c>
      <c r="BF143" s="21" t="s">
        <v>1622</v>
      </c>
      <c r="BG143" s="140">
        <f>[1]!i_dq_close(BG$2,BE143)</f>
        <v>5965.8854000000001</v>
      </c>
      <c r="BH143">
        <v>1.7309000000000001</v>
      </c>
      <c r="BI143" s="277">
        <f t="shared" si="23"/>
        <v>6.1802475693303105E-2</v>
      </c>
      <c r="BJ143"/>
      <c r="BL143" s="49">
        <v>44825</v>
      </c>
      <c r="BM143" s="21" t="s">
        <v>1622</v>
      </c>
      <c r="BN143" s="140">
        <f>[1]!i_dq_close(BN$2,BL143)</f>
        <v>3903.7348000000002</v>
      </c>
      <c r="BO143">
        <v>1.0993999999999999</v>
      </c>
      <c r="BP143" s="277">
        <f t="shared" si="24"/>
        <v>9.7295360281733689E-2</v>
      </c>
      <c r="BQ143"/>
      <c r="BS143" s="49">
        <v>44767</v>
      </c>
      <c r="BT143" s="28" t="s">
        <v>638</v>
      </c>
      <c r="BU143" s="140">
        <f>[1]!i_dq_close(BU$2,BS143)</f>
        <v>6231.2354999999998</v>
      </c>
      <c r="BV143">
        <v>1.2649999999999999</v>
      </c>
      <c r="BW143" s="277">
        <f t="shared" si="25"/>
        <v>0.12740514743104547</v>
      </c>
      <c r="BX143"/>
      <c r="BZ143" s="58">
        <v>44466</v>
      </c>
      <c r="CA143" s="20" t="s">
        <v>340</v>
      </c>
      <c r="CB143" s="140">
        <f>[1]!i_dq_close(CB$2,BZ143)</f>
        <v>7170.5898999999999</v>
      </c>
      <c r="CC143" s="21">
        <v>2.0190000000000001</v>
      </c>
      <c r="CD143" s="277">
        <f t="shared" si="26"/>
        <v>2.8034072154341283E-2</v>
      </c>
      <c r="CE143"/>
      <c r="CG143" s="49"/>
      <c r="CH143" s="28"/>
      <c r="CI143" s="140"/>
      <c r="CJ143"/>
      <c r="CK143" s="277"/>
      <c r="CL143"/>
      <c r="CN143" s="49"/>
      <c r="CO143" s="28"/>
      <c r="CP143" s="140"/>
      <c r="CQ143"/>
      <c r="CR143" s="277"/>
      <c r="CS143"/>
      <c r="CU143" s="49"/>
      <c r="CV143" s="28"/>
      <c r="CW143" s="140"/>
      <c r="CX143"/>
      <c r="CY143" s="277"/>
      <c r="CZ143"/>
      <c r="DB143" s="49"/>
      <c r="DC143" s="28"/>
      <c r="DD143" s="140"/>
      <c r="DE143"/>
      <c r="DF143" s="277"/>
      <c r="DG143"/>
      <c r="DI143" s="49"/>
      <c r="DJ143" s="28"/>
      <c r="DK143" s="140"/>
      <c r="DL143"/>
      <c r="DM143" s="277"/>
      <c r="DN143"/>
      <c r="DP143" s="49"/>
      <c r="DQ143" s="28"/>
      <c r="DR143" s="140"/>
      <c r="DS143"/>
      <c r="DT143" s="277"/>
    </row>
    <row r="144" spans="1:124" s="7" customFormat="1">
      <c r="A144" s="50">
        <v>44834</v>
      </c>
      <c r="B144" s="74" t="s">
        <v>1622</v>
      </c>
      <c r="C144" s="146">
        <f>[1]!i_dq_close(C$2,A144)</f>
        <v>5714.0628999999999</v>
      </c>
      <c r="D144" s="53">
        <v>1.1427</v>
      </c>
      <c r="E144" s="277">
        <f t="shared" si="17"/>
        <v>1.6509875737340307E-2</v>
      </c>
      <c r="F144" s="53"/>
      <c r="H144" s="49">
        <v>44925</v>
      </c>
      <c r="I144" s="21" t="s">
        <v>1624</v>
      </c>
      <c r="J144" s="140">
        <f>[1]!i_dq_close(J$2,H144)</f>
        <v>5864.4669000000004</v>
      </c>
      <c r="K144">
        <v>0.99309999999999998</v>
      </c>
      <c r="L144" s="277">
        <f t="shared" si="18"/>
        <v>2.794042314243006E-2</v>
      </c>
      <c r="M144"/>
      <c r="O144"/>
      <c r="P144"/>
      <c r="Q144"/>
      <c r="R144"/>
      <c r="S144" s="277"/>
      <c r="T144"/>
      <c r="V144"/>
      <c r="W144"/>
      <c r="X144"/>
      <c r="Y144"/>
      <c r="Z144" s="277"/>
      <c r="AA144"/>
      <c r="AC144" s="49">
        <v>44923</v>
      </c>
      <c r="AD144" s="21" t="s">
        <v>1624</v>
      </c>
      <c r="AE144" s="140">
        <f>[1]!i_dq_close(AE$2,AC144)</f>
        <v>5862.0967000000001</v>
      </c>
      <c r="AF144">
        <v>0.9234</v>
      </c>
      <c r="AG144" s="277">
        <f t="shared" si="19"/>
        <v>-1.363601708356732E-2</v>
      </c>
      <c r="AH144"/>
      <c r="AJ144" s="49">
        <v>44866</v>
      </c>
      <c r="AK144" s="21" t="s">
        <v>342</v>
      </c>
      <c r="AL144" s="140">
        <f>[1]!i_dq_close(AL$2,AJ144)</f>
        <v>6439.8222999999998</v>
      </c>
      <c r="AM144">
        <v>0.98480000000000001</v>
      </c>
      <c r="AN144" s="277">
        <f t="shared" si="20"/>
        <v>0.14639868734784467</v>
      </c>
      <c r="AO144"/>
      <c r="AQ144" s="49">
        <v>44866</v>
      </c>
      <c r="AR144" s="21" t="s">
        <v>342</v>
      </c>
      <c r="AS144" s="140">
        <f>[1]!i_dq_close(AS$2,AQ144)</f>
        <v>5941.1450999999997</v>
      </c>
      <c r="AT144">
        <v>0.91759999999999997</v>
      </c>
      <c r="AU144" s="277">
        <f t="shared" si="21"/>
        <v>5.3431474686815861E-3</v>
      </c>
      <c r="AV144"/>
      <c r="AX144" s="49">
        <v>44853</v>
      </c>
      <c r="AY144" s="21" t="s">
        <v>1621</v>
      </c>
      <c r="AZ144" s="140">
        <f>[1]!i_dq_close(AZ$2,AX144)</f>
        <v>5972.7226000000001</v>
      </c>
      <c r="BA144">
        <v>2.504</v>
      </c>
      <c r="BB144" s="277">
        <f t="shared" si="22"/>
        <v>7.0161243511777771E-2</v>
      </c>
      <c r="BC144"/>
      <c r="BE144" s="49">
        <v>44827</v>
      </c>
      <c r="BF144" s="21" t="s">
        <v>1622</v>
      </c>
      <c r="BG144" s="140">
        <f>[1]!i_dq_close(BG$2,BE144)</f>
        <v>5889.6018999999997</v>
      </c>
      <c r="BH144">
        <v>1.7022999999999999</v>
      </c>
      <c r="BI144" s="277">
        <f t="shared" si="23"/>
        <v>5.6667449199187425E-2</v>
      </c>
      <c r="BJ144"/>
      <c r="BL144" s="49">
        <v>44826</v>
      </c>
      <c r="BM144" s="21" t="s">
        <v>1622</v>
      </c>
      <c r="BN144" s="140">
        <f>[1]!i_dq_close(BN$2,BL144)</f>
        <v>3869.3440000000001</v>
      </c>
      <c r="BO144">
        <v>1.0933999999999999</v>
      </c>
      <c r="BP144" s="277">
        <f t="shared" si="24"/>
        <v>0.1001236188621123</v>
      </c>
      <c r="BQ144"/>
      <c r="BS144" s="49">
        <v>44768</v>
      </c>
      <c r="BT144" s="28" t="s">
        <v>638</v>
      </c>
      <c r="BU144" s="140">
        <f>[1]!i_dq_close(BU$2,BS144)</f>
        <v>6307.9560000000001</v>
      </c>
      <c r="BV144">
        <v>1.28</v>
      </c>
      <c r="BW144" s="277">
        <f t="shared" si="25"/>
        <v>0.12850054780944475</v>
      </c>
      <c r="BX144"/>
      <c r="BZ144" s="58">
        <v>44467</v>
      </c>
      <c r="CA144" s="20" t="s">
        <v>340</v>
      </c>
      <c r="CB144" s="140">
        <f>[1]!i_dq_close(CB$2,BZ144)</f>
        <v>7198.8966</v>
      </c>
      <c r="CC144" s="21">
        <v>2.024</v>
      </c>
      <c r="CD144" s="277">
        <f t="shared" si="26"/>
        <v>2.6477009991526579E-2</v>
      </c>
      <c r="CE144"/>
      <c r="CG144" s="49"/>
      <c r="CH144" s="28"/>
      <c r="CI144" s="140"/>
      <c r="CJ144"/>
      <c r="CK144" s="277"/>
      <c r="CL144"/>
      <c r="CN144" s="49"/>
      <c r="CO144" s="28"/>
      <c r="CP144" s="140"/>
      <c r="CQ144"/>
      <c r="CR144" s="277"/>
      <c r="CS144"/>
      <c r="CU144" s="49"/>
      <c r="CV144" s="28"/>
      <c r="CW144" s="140"/>
      <c r="CX144"/>
      <c r="CY144" s="277"/>
      <c r="CZ144"/>
      <c r="DB144" s="49"/>
      <c r="DC144" s="28"/>
      <c r="DD144" s="140"/>
      <c r="DE144"/>
      <c r="DF144" s="277"/>
      <c r="DG144"/>
      <c r="DI144" s="49"/>
      <c r="DJ144" s="28"/>
      <c r="DK144" s="140"/>
      <c r="DL144"/>
      <c r="DM144" s="277"/>
      <c r="DN144"/>
      <c r="DP144" s="49"/>
      <c r="DQ144" s="28"/>
      <c r="DR144" s="140"/>
      <c r="DS144"/>
      <c r="DT144" s="277"/>
    </row>
    <row r="145" spans="1:124" s="7" customFormat="1">
      <c r="A145" s="50">
        <v>44844</v>
      </c>
      <c r="B145" s="74" t="s">
        <v>341</v>
      </c>
      <c r="C145" s="146">
        <f>[1]!i_dq_close(C$2,A145)</f>
        <v>5635.7109</v>
      </c>
      <c r="D145" s="53">
        <v>1.1225000000000001</v>
      </c>
      <c r="E145" s="277">
        <f t="shared" si="17"/>
        <v>1.2236019162491063E-2</v>
      </c>
      <c r="F145" s="53"/>
      <c r="H145" s="49">
        <v>44929</v>
      </c>
      <c r="I145" s="21" t="s">
        <v>1626</v>
      </c>
      <c r="J145" s="140">
        <f>[1]!i_dq_close(J$2,H145)</f>
        <v>5955.8968999999997</v>
      </c>
      <c r="K145">
        <v>1.0124</v>
      </c>
      <c r="L145" s="277">
        <f t="shared" si="18"/>
        <v>3.2163931169366111E-2</v>
      </c>
      <c r="M145"/>
      <c r="O145"/>
      <c r="P145"/>
      <c r="Q145"/>
      <c r="R145"/>
      <c r="S145" s="277"/>
      <c r="T145"/>
      <c r="V145"/>
      <c r="W145"/>
      <c r="X145"/>
      <c r="Y145"/>
      <c r="Z145" s="277"/>
      <c r="AA145"/>
      <c r="AC145" s="49">
        <v>44924</v>
      </c>
      <c r="AD145" s="21" t="s">
        <v>1624</v>
      </c>
      <c r="AE145" s="140">
        <f>[1]!i_dq_close(AE$2,AC145)</f>
        <v>5857.4021000000002</v>
      </c>
      <c r="AF145">
        <v>0.92290000000000005</v>
      </c>
      <c r="AG145" s="277">
        <f t="shared" si="19"/>
        <v>-1.3389094240966792E-2</v>
      </c>
      <c r="AH145"/>
      <c r="AJ145" s="49">
        <v>44867</v>
      </c>
      <c r="AK145" s="21" t="s">
        <v>1630</v>
      </c>
      <c r="AL145" s="140">
        <f>[1]!i_dq_close(AL$2,AJ145)</f>
        <v>6524.5136000000002</v>
      </c>
      <c r="AM145">
        <v>0.99570000000000003</v>
      </c>
      <c r="AN145" s="277">
        <f t="shared" si="20"/>
        <v>0.14593712001018377</v>
      </c>
      <c r="AO145"/>
      <c r="AQ145" s="49">
        <v>44867</v>
      </c>
      <c r="AR145" s="21" t="s">
        <v>1630</v>
      </c>
      <c r="AS145" s="140">
        <f>[1]!i_dq_close(AS$2,AQ145)</f>
        <v>5997.8037999999997</v>
      </c>
      <c r="AT145">
        <v>0.92820000000000003</v>
      </c>
      <c r="AU145" s="277">
        <f t="shared" si="21"/>
        <v>7.3745657526070874E-3</v>
      </c>
      <c r="AV145"/>
      <c r="AX145" s="49">
        <v>44854</v>
      </c>
      <c r="AY145" s="21" t="s">
        <v>1621</v>
      </c>
      <c r="AZ145" s="140">
        <f>[1]!i_dq_close(AZ$2,AX145)</f>
        <v>5948.8621000000003</v>
      </c>
      <c r="BA145">
        <v>2.4860000000000002</v>
      </c>
      <c r="BB145" s="277">
        <f t="shared" si="22"/>
        <v>6.6440017136288887E-2</v>
      </c>
      <c r="BC145"/>
      <c r="BE145" s="49">
        <v>44830</v>
      </c>
      <c r="BF145" s="21" t="s">
        <v>1622</v>
      </c>
      <c r="BG145" s="140">
        <f>[1]!i_dq_close(BG$2,BE145)</f>
        <v>5806.3181000000004</v>
      </c>
      <c r="BH145">
        <v>1.6898</v>
      </c>
      <c r="BI145" s="277">
        <f t="shared" si="23"/>
        <v>6.363981692061027E-2</v>
      </c>
      <c r="BJ145"/>
      <c r="BL145" s="49">
        <v>44827</v>
      </c>
      <c r="BM145" s="21" t="s">
        <v>1622</v>
      </c>
      <c r="BN145" s="140">
        <f>[1]!i_dq_close(BN$2,BL145)</f>
        <v>3856.0212000000001</v>
      </c>
      <c r="BO145">
        <v>1.0810999999999999</v>
      </c>
      <c r="BP145" s="277">
        <f t="shared" si="24"/>
        <v>9.124363594268825E-2</v>
      </c>
      <c r="BQ145"/>
      <c r="BS145" s="49">
        <v>44769</v>
      </c>
      <c r="BT145" s="28" t="s">
        <v>638</v>
      </c>
      <c r="BU145" s="140">
        <f>[1]!i_dq_close(BU$2,BS145)</f>
        <v>6332.2326999999996</v>
      </c>
      <c r="BV145">
        <v>1.2909999999999999</v>
      </c>
      <c r="BW145" s="277">
        <f t="shared" si="25"/>
        <v>0.13399411536409012</v>
      </c>
      <c r="BX145"/>
      <c r="BZ145" s="58">
        <v>44468</v>
      </c>
      <c r="CA145" s="20" t="s">
        <v>340</v>
      </c>
      <c r="CB145" s="140">
        <f>[1]!i_dq_close(CB$2,BZ145)</f>
        <v>7010.2191999999995</v>
      </c>
      <c r="CC145" s="21">
        <v>1.978</v>
      </c>
      <c r="CD145" s="277">
        <f t="shared" si="26"/>
        <v>2.9740083091179148E-2</v>
      </c>
      <c r="CE145"/>
      <c r="CG145" s="49"/>
      <c r="CH145" s="28"/>
      <c r="CI145" s="140"/>
      <c r="CJ145"/>
      <c r="CK145" s="277"/>
      <c r="CL145"/>
      <c r="CN145" s="49"/>
      <c r="CO145" s="28"/>
      <c r="CP145" s="140"/>
      <c r="CQ145"/>
      <c r="CR145" s="277"/>
      <c r="CS145"/>
      <c r="CU145" s="49"/>
      <c r="CV145" s="28"/>
      <c r="CW145" s="140"/>
      <c r="CX145"/>
      <c r="CY145" s="277"/>
      <c r="CZ145"/>
      <c r="DB145" s="49"/>
      <c r="DC145" s="28"/>
      <c r="DD145" s="140"/>
      <c r="DE145"/>
      <c r="DF145" s="277"/>
      <c r="DG145"/>
      <c r="DI145" s="49"/>
      <c r="DJ145" s="28"/>
      <c r="DK145" s="140"/>
      <c r="DL145"/>
      <c r="DM145" s="277"/>
      <c r="DN145"/>
      <c r="DP145" s="49"/>
      <c r="DQ145" s="28"/>
      <c r="DR145" s="140"/>
      <c r="DS145"/>
      <c r="DT145" s="277"/>
    </row>
    <row r="146" spans="1:124" s="7" customFormat="1">
      <c r="A146" s="50">
        <v>44845</v>
      </c>
      <c r="B146" s="74" t="s">
        <v>1621</v>
      </c>
      <c r="C146" s="146">
        <f>[1]!i_dq_close(C$2,A146)</f>
        <v>5684.5063</v>
      </c>
      <c r="D146" s="53">
        <v>1.1204000000000001</v>
      </c>
      <c r="E146" s="277">
        <f t="shared" si="17"/>
        <v>1.7846710767771556E-3</v>
      </c>
      <c r="F146" s="53"/>
      <c r="H146" s="49">
        <v>44930</v>
      </c>
      <c r="I146" s="21" t="s">
        <v>1626</v>
      </c>
      <c r="J146" s="140">
        <f>[1]!i_dq_close(J$2,H146)</f>
        <v>5952.4538000000002</v>
      </c>
      <c r="K146">
        <v>1.0139</v>
      </c>
      <c r="L146" s="277">
        <f t="shared" si="18"/>
        <v>3.4214671111825634E-2</v>
      </c>
      <c r="M146"/>
      <c r="O146"/>
      <c r="P146"/>
      <c r="Q146"/>
      <c r="R146"/>
      <c r="S146" s="277"/>
      <c r="T146"/>
      <c r="V146"/>
      <c r="W146"/>
      <c r="X146"/>
      <c r="Y146"/>
      <c r="Z146" s="277"/>
      <c r="AA146"/>
      <c r="AC146" s="49">
        <v>44925</v>
      </c>
      <c r="AD146" s="21" t="s">
        <v>1624</v>
      </c>
      <c r="AE146" s="140">
        <f>[1]!i_dq_close(AE$2,AC146)</f>
        <v>5864.4669000000004</v>
      </c>
      <c r="AF146">
        <v>0.92520000000000002</v>
      </c>
      <c r="AG146" s="277">
        <f t="shared" si="19"/>
        <v>-1.2235691822462647E-2</v>
      </c>
      <c r="AH146"/>
      <c r="AJ146" s="49">
        <v>44868</v>
      </c>
      <c r="AK146" s="21" t="s">
        <v>1630</v>
      </c>
      <c r="AL146" s="140">
        <f>[1]!i_dq_close(AL$2,AJ146)</f>
        <v>6566.8413</v>
      </c>
      <c r="AM146">
        <v>0.99719999999999998</v>
      </c>
      <c r="AN146" s="277">
        <f t="shared" si="20"/>
        <v>0.14111289241139113</v>
      </c>
      <c r="AO146"/>
      <c r="AQ146" s="49">
        <v>44868</v>
      </c>
      <c r="AR146" s="21" t="s">
        <v>1630</v>
      </c>
      <c r="AS146" s="140">
        <f>[1]!i_dq_close(AS$2,AQ146)</f>
        <v>5996.7187000000004</v>
      </c>
      <c r="AT146">
        <v>0.9335</v>
      </c>
      <c r="AU146" s="277">
        <f t="shared" si="21"/>
        <v>1.322942353791523E-2</v>
      </c>
      <c r="AV146"/>
      <c r="AX146" s="49">
        <v>44855</v>
      </c>
      <c r="AY146" s="21" t="s">
        <v>1621</v>
      </c>
      <c r="AZ146" s="140">
        <f>[1]!i_dq_close(AZ$2,AX146)</f>
        <v>5956.8810999999996</v>
      </c>
      <c r="BA146">
        <v>2.4940000000000002</v>
      </c>
      <c r="BB146" s="277">
        <f t="shared" si="22"/>
        <v>6.8529964639533425E-2</v>
      </c>
      <c r="BC146"/>
      <c r="BE146" s="49">
        <v>44831</v>
      </c>
      <c r="BF146" s="21" t="s">
        <v>1622</v>
      </c>
      <c r="BG146" s="140">
        <f>[1]!i_dq_close(BG$2,BE146)</f>
        <v>5920.0531000000001</v>
      </c>
      <c r="BH146">
        <v>1.7201</v>
      </c>
      <c r="BI146" s="277">
        <f t="shared" si="23"/>
        <v>6.300540920693054E-2</v>
      </c>
      <c r="BJ146"/>
      <c r="BL146" s="49">
        <v>44830</v>
      </c>
      <c r="BM146" s="21" t="s">
        <v>1622</v>
      </c>
      <c r="BN146" s="140">
        <f>[1]!i_dq_close(BN$2,BL146)</f>
        <v>3836.6772999999998</v>
      </c>
      <c r="BO146">
        <v>1.0749</v>
      </c>
      <c r="BP146" s="277">
        <f t="shared" si="24"/>
        <v>9.000929394287982E-2</v>
      </c>
      <c r="BQ146"/>
      <c r="BS146" s="49">
        <v>44770</v>
      </c>
      <c r="BT146" s="28" t="s">
        <v>638</v>
      </c>
      <c r="BU146" s="140">
        <f>[1]!i_dq_close(BU$2,BS146)</f>
        <v>6348.1655000000001</v>
      </c>
      <c r="BV146">
        <v>1.298</v>
      </c>
      <c r="BW146" s="277">
        <f t="shared" si="25"/>
        <v>0.13741904966055796</v>
      </c>
      <c r="BX146"/>
      <c r="BZ146" s="58">
        <v>44469</v>
      </c>
      <c r="CA146" s="20" t="s">
        <v>340</v>
      </c>
      <c r="CB146" s="140">
        <f>[1]!i_dq_close(CB$2,BZ146)</f>
        <v>7103.6076000000003</v>
      </c>
      <c r="CC146" s="21">
        <v>2.0089999999999999</v>
      </c>
      <c r="CD146" s="277">
        <f t="shared" si="26"/>
        <v>3.2746927227541134E-2</v>
      </c>
      <c r="CE146"/>
      <c r="CG146" s="49"/>
      <c r="CH146" s="28"/>
      <c r="CI146" s="140"/>
      <c r="CJ146"/>
      <c r="CK146" s="277"/>
      <c r="CL146"/>
      <c r="CN146" s="49"/>
      <c r="CO146" s="28"/>
      <c r="CP146" s="140"/>
      <c r="CQ146"/>
      <c r="CR146" s="277"/>
      <c r="CS146"/>
      <c r="CU146" s="49"/>
      <c r="CV146" s="28"/>
      <c r="CW146" s="140"/>
      <c r="CX146"/>
      <c r="CY146" s="277"/>
      <c r="CZ146"/>
      <c r="DB146" s="49"/>
      <c r="DC146" s="28"/>
      <c r="DD146" s="140"/>
      <c r="DE146"/>
      <c r="DF146" s="277"/>
      <c r="DG146"/>
      <c r="DI146" s="49"/>
      <c r="DJ146" s="28"/>
      <c r="DK146" s="140"/>
      <c r="DL146"/>
      <c r="DM146" s="277"/>
      <c r="DN146"/>
      <c r="DP146" s="49"/>
      <c r="DQ146" s="28"/>
      <c r="DR146" s="140"/>
      <c r="DS146"/>
      <c r="DT146" s="277"/>
    </row>
    <row r="147" spans="1:124" s="7" customFormat="1">
      <c r="A147" s="50">
        <v>44846</v>
      </c>
      <c r="B147" s="74" t="s">
        <v>1621</v>
      </c>
      <c r="C147" s="146">
        <f>[1]!i_dq_close(C$2,A147)</f>
        <v>5820.4537</v>
      </c>
      <c r="D147" s="53">
        <v>1.1467000000000001</v>
      </c>
      <c r="E147" s="277">
        <f t="shared" si="17"/>
        <v>1.3853287494189903E-3</v>
      </c>
      <c r="F147" s="53"/>
      <c r="H147" s="49">
        <v>44931</v>
      </c>
      <c r="I147" s="21" t="s">
        <v>1626</v>
      </c>
      <c r="J147" s="140">
        <f>[1]!i_dq_close(J$2,H147)</f>
        <v>6010.4641000000001</v>
      </c>
      <c r="K147">
        <v>1.024</v>
      </c>
      <c r="L147" s="277">
        <f t="shared" si="18"/>
        <v>3.476536602671676E-2</v>
      </c>
      <c r="M147"/>
      <c r="O147"/>
      <c r="P147"/>
      <c r="Q147"/>
      <c r="R147"/>
      <c r="S147" s="277"/>
      <c r="T147"/>
      <c r="V147"/>
      <c r="W147"/>
      <c r="X147"/>
      <c r="Y147"/>
      <c r="Z147" s="277"/>
      <c r="AA147"/>
      <c r="AC147" s="49">
        <v>44929</v>
      </c>
      <c r="AD147" s="21" t="s">
        <v>1626</v>
      </c>
      <c r="AE147" s="140">
        <f>[1]!i_dq_close(AE$2,AC147)</f>
        <v>5955.8968999999997</v>
      </c>
      <c r="AF147">
        <v>0.94069999999999998</v>
      </c>
      <c r="AG147" s="277">
        <f t="shared" si="19"/>
        <v>-1.13664752412731E-2</v>
      </c>
      <c r="AH147"/>
      <c r="AJ147" s="49">
        <v>44869</v>
      </c>
      <c r="AK147" s="21" t="s">
        <v>1630</v>
      </c>
      <c r="AL147" s="140">
        <f>[1]!i_dq_close(AL$2,AJ147)</f>
        <v>6709.6445999999996</v>
      </c>
      <c r="AM147">
        <v>1.0082</v>
      </c>
      <c r="AN147" s="277">
        <f t="shared" si="20"/>
        <v>0.13174819175212504</v>
      </c>
      <c r="AO147"/>
      <c r="AQ147" s="49">
        <v>44869</v>
      </c>
      <c r="AR147" s="21" t="s">
        <v>1630</v>
      </c>
      <c r="AS147" s="140">
        <f>[1]!i_dq_close(AS$2,AQ147)</f>
        <v>6133.4629000000004</v>
      </c>
      <c r="AT147">
        <v>0.95340000000000003</v>
      </c>
      <c r="AU147" s="277">
        <f t="shared" si="21"/>
        <v>1.2045865726900695E-2</v>
      </c>
      <c r="AV147"/>
      <c r="AX147" s="49">
        <v>44858</v>
      </c>
      <c r="AY147" s="21" t="s">
        <v>1621</v>
      </c>
      <c r="AZ147" s="140">
        <f>[1]!i_dq_close(AZ$2,AX147)</f>
        <v>5896.9031000000004</v>
      </c>
      <c r="BA147">
        <v>2.4620000000000002</v>
      </c>
      <c r="BB147" s="277">
        <f t="shared" si="22"/>
        <v>6.4875808411272717E-2</v>
      </c>
      <c r="BC147"/>
      <c r="BE147" s="49">
        <v>44832</v>
      </c>
      <c r="BF147" s="21" t="s">
        <v>1622</v>
      </c>
      <c r="BG147" s="140">
        <f>[1]!i_dq_close(BG$2,BE147)</f>
        <v>5769.5198</v>
      </c>
      <c r="BH147">
        <v>1.7201</v>
      </c>
      <c r="BI147" s="277">
        <f t="shared" si="23"/>
        <v>9.078541535261242E-2</v>
      </c>
      <c r="BJ147"/>
      <c r="BL147" s="49">
        <v>44831</v>
      </c>
      <c r="BM147" s="21" t="s">
        <v>1622</v>
      </c>
      <c r="BN147" s="140">
        <f>[1]!i_dq_close(BN$2,BL147)</f>
        <v>3892.2950000000001</v>
      </c>
      <c r="BO147">
        <v>1.0956999999999999</v>
      </c>
      <c r="BP147" s="277">
        <f t="shared" si="24"/>
        <v>9.6532003584820947E-2</v>
      </c>
      <c r="BQ147"/>
      <c r="BS147" s="49">
        <v>44771</v>
      </c>
      <c r="BT147" s="28" t="s">
        <v>638</v>
      </c>
      <c r="BU147" s="140">
        <f>[1]!i_dq_close(BU$2,BS147)</f>
        <v>6294.1144000000004</v>
      </c>
      <c r="BV147">
        <v>1.294</v>
      </c>
      <c r="BW147" s="277">
        <f t="shared" si="25"/>
        <v>0.14205291098437001</v>
      </c>
      <c r="BX147"/>
      <c r="BZ147" s="58">
        <v>44477</v>
      </c>
      <c r="CA147" s="20" t="s">
        <v>341</v>
      </c>
      <c r="CB147" s="140">
        <f>[1]!i_dq_close(CB$2,BZ147)</f>
        <v>7091.3356000000003</v>
      </c>
      <c r="CC147" s="21">
        <v>2.0169999999999999</v>
      </c>
      <c r="CD147" s="277">
        <f t="shared" si="26"/>
        <v>3.9130946303989944E-2</v>
      </c>
      <c r="CE147"/>
      <c r="CG147" s="49"/>
      <c r="CH147" s="28"/>
      <c r="CI147" s="140"/>
      <c r="CJ147"/>
      <c r="CK147" s="277"/>
      <c r="CL147"/>
      <c r="CN147" s="49"/>
      <c r="CO147" s="28"/>
      <c r="CP147" s="140"/>
      <c r="CQ147"/>
      <c r="CR147" s="277"/>
      <c r="CS147"/>
      <c r="CU147" s="49"/>
      <c r="CV147" s="28"/>
      <c r="CW147" s="140"/>
      <c r="CX147"/>
      <c r="CY147" s="277"/>
      <c r="CZ147"/>
      <c r="DB147" s="49"/>
      <c r="DC147" s="28"/>
      <c r="DD147" s="140"/>
      <c r="DE147"/>
      <c r="DF147" s="277"/>
      <c r="DG147"/>
      <c r="DI147" s="49"/>
      <c r="DJ147" s="28"/>
      <c r="DK147" s="140"/>
      <c r="DL147"/>
      <c r="DM147" s="277"/>
      <c r="DN147"/>
      <c r="DP147" s="49"/>
      <c r="DQ147" s="28"/>
      <c r="DR147" s="140"/>
      <c r="DS147"/>
      <c r="DT147" s="277"/>
    </row>
    <row r="148" spans="1:124" s="7" customFormat="1">
      <c r="A148" s="50">
        <v>44847</v>
      </c>
      <c r="B148" s="74" t="s">
        <v>1621</v>
      </c>
      <c r="C148" s="146">
        <f>[1]!i_dq_close(C$2,A148)</f>
        <v>5830.3355000000001</v>
      </c>
      <c r="D148" s="53">
        <v>1.1583000000000001</v>
      </c>
      <c r="E148" s="277">
        <f t="shared" si="17"/>
        <v>1.0010427930918109E-2</v>
      </c>
      <c r="F148" s="53"/>
      <c r="H148" s="49">
        <v>44932</v>
      </c>
      <c r="I148" s="21" t="s">
        <v>1626</v>
      </c>
      <c r="J148" s="140">
        <f>[1]!i_dq_close(J$2,H148)</f>
        <v>6012.8152</v>
      </c>
      <c r="K148">
        <v>1.0277000000000001</v>
      </c>
      <c r="L148" s="277">
        <f t="shared" si="18"/>
        <v>3.8053197703479258E-2</v>
      </c>
      <c r="M148"/>
      <c r="O148"/>
      <c r="P148"/>
      <c r="Q148"/>
      <c r="R148"/>
      <c r="S148" s="277"/>
      <c r="T148"/>
      <c r="V148"/>
      <c r="W148"/>
      <c r="X148"/>
      <c r="Y148"/>
      <c r="Z148" s="277"/>
      <c r="AA148"/>
      <c r="AC148" s="49">
        <v>44930</v>
      </c>
      <c r="AD148" s="21" t="s">
        <v>1626</v>
      </c>
      <c r="AE148" s="140">
        <f>[1]!i_dq_close(AE$2,AC148)</f>
        <v>5952.4538000000002</v>
      </c>
      <c r="AF148">
        <v>0.94069999999999998</v>
      </c>
      <c r="AG148" s="277">
        <f t="shared" si="19"/>
        <v>-1.0824017377311201E-2</v>
      </c>
      <c r="AH148"/>
      <c r="AJ148" s="49">
        <v>44872</v>
      </c>
      <c r="AK148" s="21" t="s">
        <v>1630</v>
      </c>
      <c r="AL148" s="140">
        <f>[1]!i_dq_close(AL$2,AJ148)</f>
        <v>6713.6374999999998</v>
      </c>
      <c r="AM148">
        <v>1.0170999999999999</v>
      </c>
      <c r="AN148" s="277">
        <f t="shared" si="20"/>
        <v>0.14148452091831132</v>
      </c>
      <c r="AO148"/>
      <c r="AQ148" s="49">
        <v>44872</v>
      </c>
      <c r="AR148" s="21" t="s">
        <v>1630</v>
      </c>
      <c r="AS148" s="140">
        <f>[1]!i_dq_close(AS$2,AQ148)</f>
        <v>6141.4088000000002</v>
      </c>
      <c r="AT148">
        <v>0.95579999999999998</v>
      </c>
      <c r="AU148" s="277">
        <f t="shared" si="21"/>
        <v>1.3309056539894337E-2</v>
      </c>
      <c r="AV148"/>
      <c r="AX148" s="49">
        <v>44859</v>
      </c>
      <c r="AY148" s="21" t="s">
        <v>1621</v>
      </c>
      <c r="AZ148" s="140">
        <f>[1]!i_dq_close(AZ$2,AX148)</f>
        <v>5869.7809999999999</v>
      </c>
      <c r="BA148">
        <v>2.4630000000000001</v>
      </c>
      <c r="BB148" s="277">
        <f t="shared" si="22"/>
        <v>6.9880205735545764E-2</v>
      </c>
      <c r="BC148"/>
      <c r="BE148" s="49">
        <v>44833</v>
      </c>
      <c r="BF148" s="21" t="s">
        <v>1622</v>
      </c>
      <c r="BG148" s="140">
        <f>[1]!i_dq_close(BG$2,BE148)</f>
        <v>5771.8811999999998</v>
      </c>
      <c r="BH148">
        <v>1.6777</v>
      </c>
      <c r="BI148" s="277">
        <f t="shared" si="23"/>
        <v>6.1866494806813277E-2</v>
      </c>
      <c r="BJ148"/>
      <c r="BL148" s="49">
        <v>44832</v>
      </c>
      <c r="BM148" s="21" t="s">
        <v>1622</v>
      </c>
      <c r="BN148" s="140">
        <f>[1]!i_dq_close(BN$2,BL148)</f>
        <v>3828.7098000000001</v>
      </c>
      <c r="BO148">
        <v>1.0956999999999999</v>
      </c>
      <c r="BP148" s="277">
        <f t="shared" si="24"/>
        <v>0.11285458367848245</v>
      </c>
      <c r="BQ148"/>
      <c r="BS148" s="49">
        <v>44774</v>
      </c>
      <c r="BT148" s="28" t="s">
        <v>339</v>
      </c>
      <c r="BU148" s="140">
        <f>[1]!i_dq_close(BU$2,BS148)</f>
        <v>6347.2210999999998</v>
      </c>
      <c r="BV148">
        <v>1.304</v>
      </c>
      <c r="BW148" s="277">
        <f t="shared" si="25"/>
        <v>0.14249580789086902</v>
      </c>
      <c r="BX148"/>
      <c r="BZ148" s="58">
        <v>44480</v>
      </c>
      <c r="CA148" s="20" t="s">
        <v>341</v>
      </c>
      <c r="CB148" s="140">
        <f>[1]!i_dq_close(CB$2,BZ148)</f>
        <v>7090.4673000000003</v>
      </c>
      <c r="CC148" s="21">
        <v>2.024</v>
      </c>
      <c r="CD148" s="277">
        <f t="shared" si="26"/>
        <v>4.3195201491837087E-2</v>
      </c>
      <c r="CE148"/>
      <c r="CG148" s="49"/>
      <c r="CH148" s="28"/>
      <c r="CI148" s="140"/>
      <c r="CJ148"/>
      <c r="CK148" s="277"/>
      <c r="CL148"/>
      <c r="CN148" s="49"/>
      <c r="CO148" s="28"/>
      <c r="CP148" s="140"/>
      <c r="CQ148"/>
      <c r="CR148" s="277"/>
      <c r="CS148"/>
      <c r="CU148" s="49"/>
      <c r="CV148" s="28"/>
      <c r="CW148" s="140"/>
      <c r="CX148"/>
      <c r="CY148" s="277"/>
      <c r="CZ148"/>
      <c r="DB148" s="49"/>
      <c r="DC148" s="28"/>
      <c r="DD148" s="140"/>
      <c r="DE148"/>
      <c r="DF148" s="277"/>
      <c r="DG148"/>
      <c r="DI148" s="49"/>
      <c r="DJ148" s="28"/>
      <c r="DK148" s="140"/>
      <c r="DL148"/>
      <c r="DM148" s="277"/>
      <c r="DN148"/>
      <c r="DP148" s="49"/>
      <c r="DQ148" s="28"/>
      <c r="DR148" s="140"/>
      <c r="DS148"/>
      <c r="DT148" s="277"/>
    </row>
    <row r="149" spans="1:124" s="7" customFormat="1">
      <c r="A149" s="50">
        <v>44848</v>
      </c>
      <c r="B149" s="74" t="s">
        <v>1621</v>
      </c>
      <c r="C149" s="146">
        <f>[1]!i_dq_close(C$2,A149)</f>
        <v>5973.4389000000001</v>
      </c>
      <c r="D149" s="53">
        <v>1.1955</v>
      </c>
      <c r="E149" s="277">
        <f t="shared" si="17"/>
        <v>1.8089949301461683E-2</v>
      </c>
      <c r="F149" s="53"/>
      <c r="H149" s="49">
        <v>44935</v>
      </c>
      <c r="I149" s="21" t="s">
        <v>1626</v>
      </c>
      <c r="J149" s="140">
        <f>[1]!i_dq_close(J$2,H149)</f>
        <v>6040.0192999999999</v>
      </c>
      <c r="K149">
        <v>1.0339</v>
      </c>
      <c r="L149" s="277">
        <f t="shared" si="18"/>
        <v>3.9763839711378757E-2</v>
      </c>
      <c r="M149"/>
      <c r="O149"/>
      <c r="P149"/>
      <c r="Q149"/>
      <c r="R149"/>
      <c r="S149" s="277"/>
      <c r="T149"/>
      <c r="V149"/>
      <c r="W149"/>
      <c r="X149"/>
      <c r="Y149"/>
      <c r="Z149" s="277"/>
      <c r="AA149"/>
      <c r="AC149" s="49">
        <v>44931</v>
      </c>
      <c r="AD149" s="21" t="s">
        <v>1626</v>
      </c>
      <c r="AE149" s="140">
        <f>[1]!i_dq_close(AE$2,AC149)</f>
        <v>6010.4641000000001</v>
      </c>
      <c r="AF149">
        <v>0.94910000000000005</v>
      </c>
      <c r="AG149" s="277">
        <f t="shared" si="19"/>
        <v>-1.1686004228110392E-2</v>
      </c>
      <c r="AH149"/>
      <c r="AJ149" s="49">
        <v>44873</v>
      </c>
      <c r="AK149" s="21" t="s">
        <v>1630</v>
      </c>
      <c r="AL149" s="140">
        <f>[1]!i_dq_close(AL$2,AJ149)</f>
        <v>6694.9561999999996</v>
      </c>
      <c r="AM149">
        <v>1.0178</v>
      </c>
      <c r="AN149" s="277">
        <f t="shared" si="20"/>
        <v>0.14519854476475569</v>
      </c>
      <c r="AO149"/>
      <c r="AQ149" s="49">
        <v>44873</v>
      </c>
      <c r="AR149" s="21" t="s">
        <v>1630</v>
      </c>
      <c r="AS149" s="140">
        <f>[1]!i_dq_close(AS$2,AQ149)</f>
        <v>6134.2564000000002</v>
      </c>
      <c r="AT149">
        <v>0.95089999999999997</v>
      </c>
      <c r="AU149" s="277">
        <f t="shared" si="21"/>
        <v>9.2378027083781511E-3</v>
      </c>
      <c r="AV149"/>
      <c r="AX149" s="49">
        <v>44860</v>
      </c>
      <c r="AY149" s="21" t="s">
        <v>1621</v>
      </c>
      <c r="AZ149" s="140">
        <f>[1]!i_dq_close(AZ$2,AX149)</f>
        <v>5971.6009000000004</v>
      </c>
      <c r="BA149">
        <v>2.5019999999999998</v>
      </c>
      <c r="BB149" s="277">
        <f t="shared" si="22"/>
        <v>6.9489831472408614E-2</v>
      </c>
      <c r="BC149"/>
      <c r="BE149" s="49">
        <v>44834</v>
      </c>
      <c r="BF149" s="21" t="s">
        <v>1622</v>
      </c>
      <c r="BG149" s="140">
        <f>[1]!i_dq_close(BG$2,BE149)</f>
        <v>5714.0628999999999</v>
      </c>
      <c r="BH149">
        <v>1.6500999999999999</v>
      </c>
      <c r="BI149" s="277">
        <f t="shared" si="23"/>
        <v>5.3995599948900574E-2</v>
      </c>
      <c r="BJ149"/>
      <c r="BL149" s="49">
        <v>44833</v>
      </c>
      <c r="BM149" s="21" t="s">
        <v>1622</v>
      </c>
      <c r="BN149" s="140">
        <f>[1]!i_dq_close(BN$2,BL149)</f>
        <v>3827.1433999999999</v>
      </c>
      <c r="BO149">
        <v>1.0733999999999999</v>
      </c>
      <c r="BP149" s="277">
        <f t="shared" si="24"/>
        <v>9.0956684945109223E-2</v>
      </c>
      <c r="BQ149"/>
      <c r="BS149" s="49">
        <v>44775</v>
      </c>
      <c r="BT149" s="28" t="s">
        <v>1623</v>
      </c>
      <c r="BU149" s="140">
        <f>[1]!i_dq_close(BU$2,BS149)</f>
        <v>6169.9961000000003</v>
      </c>
      <c r="BV149">
        <v>1.2629999999999999</v>
      </c>
      <c r="BW149" s="277">
        <f t="shared" si="25"/>
        <v>0.13473919015087676</v>
      </c>
      <c r="BX149"/>
      <c r="BZ149" s="58">
        <v>44481</v>
      </c>
      <c r="CA149" s="20" t="s">
        <v>341</v>
      </c>
      <c r="CB149" s="140">
        <f>[1]!i_dq_close(CB$2,BZ149)</f>
        <v>6952.1903000000002</v>
      </c>
      <c r="CC149" s="21">
        <v>1.99</v>
      </c>
      <c r="CD149" s="277">
        <f t="shared" si="26"/>
        <v>4.5425067436587696E-2</v>
      </c>
      <c r="CE149"/>
      <c r="CG149" s="49"/>
      <c r="CH149" s="28"/>
      <c r="CI149" s="140"/>
      <c r="CJ149"/>
      <c r="CK149" s="277"/>
      <c r="CL149"/>
      <c r="CN149" s="49"/>
      <c r="CO149" s="28"/>
      <c r="CP149" s="140"/>
      <c r="CQ149"/>
      <c r="CR149" s="277"/>
      <c r="CS149"/>
      <c r="CU149" s="49"/>
      <c r="CV149" s="28"/>
      <c r="CW149" s="140"/>
      <c r="CX149"/>
      <c r="CY149" s="277"/>
      <c r="CZ149"/>
      <c r="DB149" s="49"/>
      <c r="DC149" s="28"/>
      <c r="DD149" s="140"/>
      <c r="DE149"/>
      <c r="DF149" s="277"/>
      <c r="DG149"/>
      <c r="DI149" s="49"/>
      <c r="DJ149" s="28"/>
      <c r="DK149" s="140"/>
      <c r="DL149"/>
      <c r="DM149" s="277"/>
      <c r="DN149"/>
      <c r="DP149" s="49"/>
      <c r="DQ149" s="28"/>
      <c r="DR149" s="140"/>
      <c r="DS149"/>
      <c r="DT149" s="277"/>
    </row>
    <row r="150" spans="1:124" s="7" customFormat="1">
      <c r="A150" s="50">
        <v>44851</v>
      </c>
      <c r="B150" s="74" t="s">
        <v>1621</v>
      </c>
      <c r="C150" s="146">
        <f>[1]!i_dq_close(C$2,A150)</f>
        <v>6015.5963000000002</v>
      </c>
      <c r="D150" s="53">
        <v>1.2183999999999999</v>
      </c>
      <c r="E150" s="277">
        <f t="shared" si="17"/>
        <v>3.1136589449477725E-2</v>
      </c>
      <c r="F150" s="53"/>
      <c r="H150" s="49">
        <v>44936</v>
      </c>
      <c r="I150" s="21" t="s">
        <v>1626</v>
      </c>
      <c r="J150" s="140">
        <f>[1]!i_dq_close(J$2,H150)</f>
        <v>6048.2968000000001</v>
      </c>
      <c r="K150">
        <v>1.0337000000000001</v>
      </c>
      <c r="L150" s="277">
        <f t="shared" si="18"/>
        <v>3.8213788128019344E-2</v>
      </c>
      <c r="M150"/>
      <c r="O150"/>
      <c r="P150"/>
      <c r="Q150"/>
      <c r="R150"/>
      <c r="S150" s="277"/>
      <c r="T150"/>
      <c r="V150"/>
      <c r="W150"/>
      <c r="X150"/>
      <c r="Y150"/>
      <c r="Z150" s="277"/>
      <c r="AA150"/>
      <c r="AC150" s="49">
        <v>44932</v>
      </c>
      <c r="AD150" s="21" t="s">
        <v>1626</v>
      </c>
      <c r="AE150" s="140">
        <f>[1]!i_dq_close(AE$2,AC150)</f>
        <v>6012.8152</v>
      </c>
      <c r="AF150">
        <v>0.95140000000000002</v>
      </c>
      <c r="AG150" s="277">
        <f t="shared" si="19"/>
        <v>-9.7899618533582311E-3</v>
      </c>
      <c r="AH150"/>
      <c r="AJ150" s="49">
        <v>44874</v>
      </c>
      <c r="AK150" s="21" t="s">
        <v>1630</v>
      </c>
      <c r="AL150" s="140">
        <f>[1]!i_dq_close(AL$2,AJ150)</f>
        <v>6676.0078999999996</v>
      </c>
      <c r="AM150">
        <v>1.0183</v>
      </c>
      <c r="AN150" s="277">
        <f t="shared" si="20"/>
        <v>0.14872128885714653</v>
      </c>
      <c r="AO150"/>
      <c r="AQ150" s="49">
        <v>44874</v>
      </c>
      <c r="AR150" s="21" t="s">
        <v>1630</v>
      </c>
      <c r="AS150" s="140">
        <f>[1]!i_dq_close(AS$2,AQ150)</f>
        <v>6120.8285999999998</v>
      </c>
      <c r="AT150">
        <v>0.94899999999999995</v>
      </c>
      <c r="AU150" s="277">
        <f t="shared" si="21"/>
        <v>9.4119762489353054E-3</v>
      </c>
      <c r="AV150"/>
      <c r="AX150" s="49">
        <v>44861</v>
      </c>
      <c r="AY150" s="21" t="s">
        <v>1621</v>
      </c>
      <c r="AZ150" s="140">
        <f>[1]!i_dq_close(AZ$2,AX150)</f>
        <v>5963.0037000000002</v>
      </c>
      <c r="BA150">
        <v>2.4910000000000001</v>
      </c>
      <c r="BB150" s="277">
        <f t="shared" si="22"/>
        <v>6.6206518807030212E-2</v>
      </c>
      <c r="BC150"/>
      <c r="BE150" s="49">
        <v>44844</v>
      </c>
      <c r="BF150" s="21" t="s">
        <v>341</v>
      </c>
      <c r="BG150" s="140">
        <f>[1]!i_dq_close(BG$2,BE150)</f>
        <v>5635.7109</v>
      </c>
      <c r="BH150">
        <v>1.6193</v>
      </c>
      <c r="BI150" s="277">
        <f t="shared" si="23"/>
        <v>4.776440386854075E-2</v>
      </c>
      <c r="BJ150"/>
      <c r="BL150" s="49">
        <v>44834</v>
      </c>
      <c r="BM150" s="21" t="s">
        <v>1622</v>
      </c>
      <c r="BN150" s="140">
        <f>[1]!i_dq_close(BN$2,BL150)</f>
        <v>3804.8852999999999</v>
      </c>
      <c r="BO150">
        <v>1.0628</v>
      </c>
      <c r="BP150" s="277">
        <f t="shared" si="24"/>
        <v>8.6070429967264217E-2</v>
      </c>
      <c r="BQ150"/>
      <c r="BS150" s="49">
        <v>44776</v>
      </c>
      <c r="BT150" s="28" t="s">
        <v>1623</v>
      </c>
      <c r="BU150" s="140">
        <f>[1]!i_dq_close(BU$2,BS150)</f>
        <v>6124.3145999999997</v>
      </c>
      <c r="BV150">
        <v>1.254</v>
      </c>
      <c r="BW150" s="277">
        <f t="shared" si="25"/>
        <v>0.13403050868264643</v>
      </c>
      <c r="BX150"/>
      <c r="BZ150" s="58">
        <v>44482</v>
      </c>
      <c r="CA150" s="20" t="s">
        <v>341</v>
      </c>
      <c r="CB150" s="140">
        <f>[1]!i_dq_close(CB$2,BZ150)</f>
        <v>6981.5946999999996</v>
      </c>
      <c r="CC150" s="21">
        <v>2.0009999999999999</v>
      </c>
      <c r="CD150" s="277">
        <f t="shared" si="26"/>
        <v>4.7067650077859735E-2</v>
      </c>
      <c r="CE150"/>
      <c r="CG150" s="49"/>
      <c r="CH150" s="28"/>
      <c r="CI150" s="140"/>
      <c r="CJ150"/>
      <c r="CK150" s="277"/>
      <c r="CL150"/>
      <c r="CN150" s="49"/>
      <c r="CO150" s="28"/>
      <c r="CP150" s="140"/>
      <c r="CQ150"/>
      <c r="CR150" s="277"/>
      <c r="CS150"/>
      <c r="CU150" s="49"/>
      <c r="CV150" s="28"/>
      <c r="CW150" s="140"/>
      <c r="CX150"/>
      <c r="CY150" s="277"/>
      <c r="CZ150"/>
      <c r="DB150" s="49"/>
      <c r="DC150" s="28"/>
      <c r="DD150" s="140"/>
      <c r="DE150"/>
      <c r="DF150" s="277"/>
      <c r="DG150"/>
      <c r="DI150" s="49"/>
      <c r="DJ150" s="28"/>
      <c r="DK150" s="140"/>
      <c r="DL150"/>
      <c r="DM150" s="277"/>
      <c r="DN150"/>
      <c r="DP150" s="49"/>
      <c r="DQ150" s="28"/>
      <c r="DR150" s="140"/>
      <c r="DS150"/>
      <c r="DT150" s="277"/>
    </row>
    <row r="151" spans="1:124" s="7" customFormat="1">
      <c r="A151" s="50">
        <v>44852</v>
      </c>
      <c r="B151" s="74" t="s">
        <v>1621</v>
      </c>
      <c r="C151" s="146">
        <f>[1]!i_dq_close(C$2,A151)</f>
        <v>6035.6737000000003</v>
      </c>
      <c r="D151" s="53">
        <v>1.232</v>
      </c>
      <c r="E151" s="277">
        <f t="shared" si="17"/>
        <v>3.9756382457796002E-2</v>
      </c>
      <c r="F151" s="53"/>
      <c r="H151" s="49">
        <v>44937</v>
      </c>
      <c r="I151" s="21" t="s">
        <v>1626</v>
      </c>
      <c r="J151" s="140">
        <f>[1]!i_dq_close(J$2,H151)</f>
        <v>6014.1565000000001</v>
      </c>
      <c r="K151">
        <v>1.0266</v>
      </c>
      <c r="L151" s="277">
        <f t="shared" si="18"/>
        <v>3.67425907198069E-2</v>
      </c>
      <c r="M151"/>
      <c r="O151"/>
      <c r="P151"/>
      <c r="Q151"/>
      <c r="R151"/>
      <c r="S151" s="277"/>
      <c r="T151"/>
      <c r="V151"/>
      <c r="W151"/>
      <c r="X151"/>
      <c r="Y151"/>
      <c r="Z151" s="277"/>
      <c r="AA151"/>
      <c r="AC151" s="49">
        <v>44935</v>
      </c>
      <c r="AD151" s="21" t="s">
        <v>1626</v>
      </c>
      <c r="AE151" s="140">
        <f>[1]!i_dq_close(AE$2,AC151)</f>
        <v>6040.0192999999999</v>
      </c>
      <c r="AF151">
        <v>0.95660000000000001</v>
      </c>
      <c r="AG151" s="277">
        <f t="shared" si="19"/>
        <v>-8.9517853349618814E-3</v>
      </c>
      <c r="AH151"/>
      <c r="AJ151" s="49">
        <v>44875</v>
      </c>
      <c r="AK151" s="21" t="s">
        <v>1630</v>
      </c>
      <c r="AL151" s="140">
        <f>[1]!i_dq_close(AL$2,AJ151)</f>
        <v>6603.3086000000003</v>
      </c>
      <c r="AM151">
        <v>1.0169999999999999</v>
      </c>
      <c r="AN151" s="277">
        <f t="shared" si="20"/>
        <v>0.15849217643755287</v>
      </c>
      <c r="AO151"/>
      <c r="AQ151" s="49">
        <v>44875</v>
      </c>
      <c r="AR151" s="21" t="s">
        <v>1630</v>
      </c>
      <c r="AS151" s="140">
        <f>[1]!i_dq_close(AS$2,AQ151)</f>
        <v>6089.6950999999999</v>
      </c>
      <c r="AT151">
        <v>0.94310000000000005</v>
      </c>
      <c r="AU151" s="277">
        <f t="shared" si="21"/>
        <v>8.2149900514654206E-3</v>
      </c>
      <c r="AV151"/>
      <c r="AX151" s="49">
        <v>44862</v>
      </c>
      <c r="AY151" s="21" t="s">
        <v>1621</v>
      </c>
      <c r="AZ151" s="140">
        <f>[1]!i_dq_close(AZ$2,AX151)</f>
        <v>5781.7972</v>
      </c>
      <c r="BA151">
        <v>2.3959999999999999</v>
      </c>
      <c r="BB151" s="277">
        <f t="shared" si="22"/>
        <v>5.5888948088718915E-2</v>
      </c>
      <c r="BC151"/>
      <c r="BE151" s="49">
        <v>44845</v>
      </c>
      <c r="BF151" s="21" t="s">
        <v>1621</v>
      </c>
      <c r="BG151" s="140">
        <f>[1]!i_dq_close(BG$2,BE151)</f>
        <v>5684.5063</v>
      </c>
      <c r="BH151">
        <v>1.6345000000000001</v>
      </c>
      <c r="BI151" s="277">
        <f t="shared" si="23"/>
        <v>4.8970445641898674E-2</v>
      </c>
      <c r="BJ151"/>
      <c r="BL151" s="49">
        <v>44844</v>
      </c>
      <c r="BM151" s="21" t="s">
        <v>341</v>
      </c>
      <c r="BN151" s="140">
        <f>[1]!i_dq_close(BN$2,BL151)</f>
        <v>3720.9364999999998</v>
      </c>
      <c r="BO151">
        <v>1.0342</v>
      </c>
      <c r="BP151" s="277">
        <f t="shared" si="24"/>
        <v>7.902042920870378E-2</v>
      </c>
      <c r="BQ151"/>
      <c r="BS151" s="49">
        <v>44777</v>
      </c>
      <c r="BT151" s="28" t="s">
        <v>1623</v>
      </c>
      <c r="BU151" s="140">
        <f>[1]!i_dq_close(BU$2,BS151)</f>
        <v>6158.7345999999998</v>
      </c>
      <c r="BV151">
        <v>1.268</v>
      </c>
      <c r="BW151" s="277">
        <f t="shared" si="25"/>
        <v>0.14050580057518869</v>
      </c>
      <c r="BX151"/>
      <c r="BZ151" s="58">
        <v>44483</v>
      </c>
      <c r="CA151" s="20" t="s">
        <v>341</v>
      </c>
      <c r="CB151" s="140">
        <f>[1]!i_dq_close(CB$2,BZ151)</f>
        <v>7008.3325999999997</v>
      </c>
      <c r="CC151" s="21">
        <v>2.012</v>
      </c>
      <c r="CD151" s="277">
        <f t="shared" si="26"/>
        <v>4.9121367510517322E-2</v>
      </c>
      <c r="CE151"/>
      <c r="CG151" s="49"/>
      <c r="CH151" s="28"/>
      <c r="CI151" s="140"/>
      <c r="CJ151"/>
      <c r="CK151" s="277"/>
      <c r="CL151"/>
      <c r="CN151" s="49"/>
      <c r="CO151" s="28"/>
      <c r="CP151" s="140"/>
      <c r="CQ151"/>
      <c r="CR151" s="277"/>
      <c r="CS151"/>
      <c r="CU151" s="49"/>
      <c r="CV151" s="28"/>
      <c r="CW151" s="140"/>
      <c r="CX151"/>
      <c r="CY151" s="277"/>
      <c r="CZ151"/>
      <c r="DB151" s="49"/>
      <c r="DC151" s="28"/>
      <c r="DD151" s="140"/>
      <c r="DE151"/>
      <c r="DF151" s="277"/>
      <c r="DG151"/>
      <c r="DI151" s="49"/>
      <c r="DJ151" s="28"/>
      <c r="DK151" s="140"/>
      <c r="DL151"/>
      <c r="DM151" s="277"/>
      <c r="DN151"/>
      <c r="DP151" s="49"/>
      <c r="DQ151" s="28"/>
      <c r="DR151" s="140"/>
      <c r="DS151"/>
      <c r="DT151" s="277"/>
    </row>
    <row r="152" spans="1:124" s="7" customFormat="1">
      <c r="A152" s="50">
        <v>44853</v>
      </c>
      <c r="B152" s="74" t="s">
        <v>1621</v>
      </c>
      <c r="C152" s="146">
        <f>[1]!i_dq_close(C$2,A152)</f>
        <v>5972.7226000000001</v>
      </c>
      <c r="D152" s="53">
        <v>1.2212000000000001</v>
      </c>
      <c r="E152" s="277">
        <f t="shared" si="17"/>
        <v>4.1172511991052207E-2</v>
      </c>
      <c r="F152" s="53"/>
      <c r="H152" s="49">
        <v>44938</v>
      </c>
      <c r="I152" s="21" t="s">
        <v>1626</v>
      </c>
      <c r="J152" s="140">
        <f>[1]!i_dq_close(J$2,H152)</f>
        <v>6015.2870999999996</v>
      </c>
      <c r="K152">
        <v>1.0263</v>
      </c>
      <c r="L152" s="277">
        <f t="shared" si="18"/>
        <v>3.6260274655560143E-2</v>
      </c>
      <c r="M152"/>
      <c r="O152"/>
      <c r="P152"/>
      <c r="Q152"/>
      <c r="R152"/>
      <c r="S152" s="277"/>
      <c r="T152"/>
      <c r="V152"/>
      <c r="W152"/>
      <c r="X152"/>
      <c r="Y152"/>
      <c r="Z152" s="277"/>
      <c r="AA152"/>
      <c r="AC152" s="49">
        <v>44936</v>
      </c>
      <c r="AD152" s="21" t="s">
        <v>1626</v>
      </c>
      <c r="AE152" s="140">
        <f>[1]!i_dq_close(AE$2,AC152)</f>
        <v>6048.2968000000001</v>
      </c>
      <c r="AF152">
        <v>0.95630000000000004</v>
      </c>
      <c r="AG152" s="277">
        <f t="shared" si="19"/>
        <v>-1.055152410474014E-2</v>
      </c>
      <c r="AH152"/>
      <c r="AJ152" s="49">
        <v>44876</v>
      </c>
      <c r="AK152" s="21" t="s">
        <v>1630</v>
      </c>
      <c r="AL152" s="140">
        <f>[1]!i_dq_close(AL$2,AJ152)</f>
        <v>6643.4817000000003</v>
      </c>
      <c r="AM152">
        <v>1.0207999999999999</v>
      </c>
      <c r="AN152" s="277">
        <f t="shared" si="20"/>
        <v>0.15667864749213267</v>
      </c>
      <c r="AO152"/>
      <c r="AQ152" s="49">
        <v>44876</v>
      </c>
      <c r="AR152" s="21" t="s">
        <v>1630</v>
      </c>
      <c r="AS152" s="140">
        <f>[1]!i_dq_close(AS$2,AQ152)</f>
        <v>6138.6211000000003</v>
      </c>
      <c r="AT152">
        <v>0.95230000000000004</v>
      </c>
      <c r="AU152" s="277">
        <f t="shared" si="21"/>
        <v>1.0019150522399434E-2</v>
      </c>
      <c r="AV152"/>
      <c r="AX152" s="49">
        <v>44865</v>
      </c>
      <c r="AY152" s="21" t="s">
        <v>1621</v>
      </c>
      <c r="AZ152" s="140">
        <f>[1]!i_dq_close(AZ$2,AX152)</f>
        <v>5807.1063000000004</v>
      </c>
      <c r="BA152">
        <v>2.403</v>
      </c>
      <c r="BB152" s="277">
        <f t="shared" si="22"/>
        <v>5.4632651495822082E-2</v>
      </c>
      <c r="BC152"/>
      <c r="BE152" s="49">
        <v>44846</v>
      </c>
      <c r="BF152" s="21" t="s">
        <v>1621</v>
      </c>
      <c r="BG152" s="140">
        <f>[1]!i_dq_close(BG$2,BE152)</f>
        <v>5820.4537</v>
      </c>
      <c r="BH152">
        <v>1.6814</v>
      </c>
      <c r="BI152" s="277">
        <f t="shared" si="23"/>
        <v>5.5388291869975514E-2</v>
      </c>
      <c r="BJ152"/>
      <c r="BL152" s="49">
        <v>44845</v>
      </c>
      <c r="BM152" s="21" t="s">
        <v>1621</v>
      </c>
      <c r="BN152" s="140">
        <f>[1]!i_dq_close(BN$2,BL152)</f>
        <v>3727.6867000000002</v>
      </c>
      <c r="BO152">
        <v>1.0362</v>
      </c>
      <c r="BP152" s="277">
        <f t="shared" si="24"/>
        <v>7.9287625346354695E-2</v>
      </c>
      <c r="BQ152"/>
      <c r="BS152" s="49">
        <v>44778</v>
      </c>
      <c r="BT152" s="28" t="s">
        <v>1623</v>
      </c>
      <c r="BU152" s="140">
        <f>[1]!i_dq_close(BU$2,BS152)</f>
        <v>6270.5113000000001</v>
      </c>
      <c r="BV152">
        <v>1.2829999999999999</v>
      </c>
      <c r="BW152" s="277">
        <f t="shared" si="25"/>
        <v>0.13646056686169106</v>
      </c>
      <c r="BX152"/>
      <c r="BZ152" s="58">
        <v>44484</v>
      </c>
      <c r="CA152" s="20" t="s">
        <v>341</v>
      </c>
      <c r="CB152" s="140">
        <f>[1]!i_dq_close(CB$2,BZ152)</f>
        <v>7024.1596</v>
      </c>
      <c r="CC152" s="21">
        <v>2.0230000000000001</v>
      </c>
      <c r="CD152" s="277">
        <f t="shared" si="26"/>
        <v>5.285738406011764E-2</v>
      </c>
      <c r="CE152"/>
      <c r="CG152" s="49"/>
      <c r="CH152" s="28"/>
      <c r="CI152" s="140"/>
      <c r="CJ152"/>
      <c r="CK152" s="277"/>
      <c r="CL152"/>
      <c r="CN152" s="49"/>
      <c r="CO152" s="28"/>
      <c r="CP152" s="140"/>
      <c r="CQ152"/>
      <c r="CR152" s="277"/>
      <c r="CS152"/>
      <c r="CU152" s="49"/>
      <c r="CV152" s="28"/>
      <c r="CW152" s="140"/>
      <c r="CX152"/>
      <c r="CY152" s="277"/>
      <c r="CZ152"/>
      <c r="DB152" s="49"/>
      <c r="DC152" s="28"/>
      <c r="DD152" s="140"/>
      <c r="DE152"/>
      <c r="DF152" s="277"/>
      <c r="DG152"/>
      <c r="DI152" s="49"/>
      <c r="DJ152" s="28"/>
      <c r="DK152" s="140"/>
      <c r="DL152"/>
      <c r="DM152" s="277"/>
      <c r="DN152"/>
      <c r="DP152" s="49"/>
      <c r="DQ152" s="28"/>
      <c r="DR152" s="140"/>
      <c r="DS152"/>
      <c r="DT152" s="277"/>
    </row>
    <row r="153" spans="1:124" s="7" customFormat="1">
      <c r="A153" s="50">
        <v>44854</v>
      </c>
      <c r="B153" s="74" t="s">
        <v>1621</v>
      </c>
      <c r="C153" s="146">
        <f>[1]!i_dq_close(C$2,A153)</f>
        <v>5948.8621000000003</v>
      </c>
      <c r="D153" s="53">
        <v>1.2183999999999999</v>
      </c>
      <c r="E153" s="277">
        <f t="shared" si="17"/>
        <v>4.2864740942702539E-2</v>
      </c>
      <c r="F153" s="53"/>
      <c r="H153" s="49">
        <v>44939</v>
      </c>
      <c r="I153" s="21" t="s">
        <v>1626</v>
      </c>
      <c r="J153" s="140">
        <f>[1]!i_dq_close(J$2,H153)</f>
        <v>6057.6902</v>
      </c>
      <c r="K153">
        <v>1.0298</v>
      </c>
      <c r="L153" s="277">
        <f t="shared" si="18"/>
        <v>3.2809800703359704E-2</v>
      </c>
      <c r="M153"/>
      <c r="O153"/>
      <c r="P153"/>
      <c r="Q153"/>
      <c r="R153"/>
      <c r="S153" s="277"/>
      <c r="T153"/>
      <c r="V153"/>
      <c r="W153"/>
      <c r="X153"/>
      <c r="Y153"/>
      <c r="Z153" s="277"/>
      <c r="AA153"/>
      <c r="AC153" s="49">
        <v>44937</v>
      </c>
      <c r="AD153" s="21" t="s">
        <v>1626</v>
      </c>
      <c r="AE153" s="140">
        <f>[1]!i_dq_close(AE$2,AC153)</f>
        <v>6014.1565000000001</v>
      </c>
      <c r="AF153">
        <v>0.95069999999999999</v>
      </c>
      <c r="AG153" s="277">
        <f t="shared" si="19"/>
        <v>-1.0691073770307979E-2</v>
      </c>
      <c r="AH153"/>
      <c r="AJ153" s="49">
        <v>44879</v>
      </c>
      <c r="AK153" s="21" t="s">
        <v>1630</v>
      </c>
      <c r="AL153" s="140">
        <f>[1]!i_dq_close(AL$2,AJ153)</f>
        <v>6599.6655000000001</v>
      </c>
      <c r="AM153">
        <v>1.0236000000000001</v>
      </c>
      <c r="AN153" s="277">
        <f t="shared" si="20"/>
        <v>0.16673739419181866</v>
      </c>
      <c r="AO153"/>
      <c r="AQ153" s="49">
        <v>44879</v>
      </c>
      <c r="AR153" s="21" t="s">
        <v>1630</v>
      </c>
      <c r="AS153" s="140">
        <f>[1]!i_dq_close(AS$2,AQ153)</f>
        <v>6129.5128999999997</v>
      </c>
      <c r="AT153">
        <v>0.94699999999999995</v>
      </c>
      <c r="AU153" s="277">
        <f t="shared" si="21"/>
        <v>5.8412540219772158E-3</v>
      </c>
      <c r="AV153"/>
      <c r="AX153" s="49">
        <v>44866</v>
      </c>
      <c r="AY153" s="21" t="s">
        <v>342</v>
      </c>
      <c r="AZ153" s="140">
        <f>[1]!i_dq_close(AZ$2,AX153)</f>
        <v>5941.1450999999997</v>
      </c>
      <c r="BA153">
        <v>2.4750000000000001</v>
      </c>
      <c r="BB153" s="277">
        <f t="shared" si="22"/>
        <v>6.3008259955918522E-2</v>
      </c>
      <c r="BC153"/>
      <c r="BE153" s="49">
        <v>44847</v>
      </c>
      <c r="BF153" s="21" t="s">
        <v>1621</v>
      </c>
      <c r="BG153" s="140">
        <f>[1]!i_dq_close(BG$2,BE153)</f>
        <v>5830.3355000000001</v>
      </c>
      <c r="BH153">
        <v>1.6927000000000001</v>
      </c>
      <c r="BI153" s="277">
        <f t="shared" si="23"/>
        <v>6.1155690828279541E-2</v>
      </c>
      <c r="BJ153"/>
      <c r="BL153" s="49">
        <v>44846</v>
      </c>
      <c r="BM153" s="21" t="s">
        <v>1621</v>
      </c>
      <c r="BN153" s="140">
        <f>[1]!i_dq_close(BN$2,BL153)</f>
        <v>3784.3063999999999</v>
      </c>
      <c r="BO153">
        <v>1.0539000000000001</v>
      </c>
      <c r="BP153" s="277">
        <f t="shared" si="24"/>
        <v>8.2453117502877205E-2</v>
      </c>
      <c r="BQ153"/>
      <c r="BS153" s="49">
        <v>44781</v>
      </c>
      <c r="BT153" s="28" t="s">
        <v>1623</v>
      </c>
      <c r="BU153" s="140">
        <f>[1]!i_dq_close(BU$2,BS153)</f>
        <v>6323.0745999999999</v>
      </c>
      <c r="BV153">
        <v>1.298</v>
      </c>
      <c r="BW153" s="277">
        <f t="shared" si="25"/>
        <v>0.14109837417195303</v>
      </c>
      <c r="BX153"/>
      <c r="BZ153" s="58">
        <v>44487</v>
      </c>
      <c r="CA153" s="20" t="s">
        <v>341</v>
      </c>
      <c r="CB153" s="140">
        <f>[1]!i_dq_close(CB$2,BZ153)</f>
        <v>7068.1048000000001</v>
      </c>
      <c r="CC153" s="21">
        <v>2.0449999999999999</v>
      </c>
      <c r="CD153" s="277">
        <f t="shared" si="26"/>
        <v>5.8434296233806471E-2</v>
      </c>
      <c r="CE153"/>
      <c r="CG153" s="49"/>
      <c r="CH153" s="28"/>
      <c r="CI153" s="140"/>
      <c r="CJ153"/>
      <c r="CK153" s="277"/>
      <c r="CL153"/>
      <c r="CN153" s="49"/>
      <c r="CO153" s="28"/>
      <c r="CP153" s="140"/>
      <c r="CQ153"/>
      <c r="CR153" s="277"/>
      <c r="CS153"/>
      <c r="CU153" s="49"/>
      <c r="CV153" s="28"/>
      <c r="CW153" s="140"/>
      <c r="CX153"/>
      <c r="CY153" s="277"/>
      <c r="CZ153"/>
      <c r="DB153" s="49"/>
      <c r="DC153" s="28"/>
      <c r="DD153" s="140"/>
      <c r="DE153"/>
      <c r="DF153" s="277"/>
      <c r="DG153"/>
      <c r="DI153" s="49"/>
      <c r="DJ153" s="28"/>
      <c r="DK153" s="140"/>
      <c r="DL153"/>
      <c r="DM153" s="277"/>
      <c r="DN153"/>
      <c r="DP153" s="49"/>
      <c r="DQ153" s="28"/>
      <c r="DR153" s="140"/>
      <c r="DS153"/>
      <c r="DT153" s="277"/>
    </row>
    <row r="154" spans="1:124" s="7" customFormat="1">
      <c r="A154" s="50">
        <v>44855</v>
      </c>
      <c r="B154" s="74" t="s">
        <v>1621</v>
      </c>
      <c r="C154" s="146">
        <f>[1]!i_dq_close(C$2,A154)</f>
        <v>5956.8810999999996</v>
      </c>
      <c r="D154" s="53">
        <v>1.2233000000000001</v>
      </c>
      <c r="E154" s="277">
        <f t="shared" si="17"/>
        <v>4.5832401851559235E-2</v>
      </c>
      <c r="F154" s="53"/>
      <c r="H154" s="49">
        <v>44942</v>
      </c>
      <c r="I154" s="21" t="s">
        <v>1626</v>
      </c>
      <c r="J154" s="140">
        <f>[1]!i_dq_close(J$2,H154)</f>
        <v>6126.1772000000001</v>
      </c>
      <c r="K154">
        <v>1.04</v>
      </c>
      <c r="L154" s="277">
        <f t="shared" si="18"/>
        <v>3.1749058441486344E-2</v>
      </c>
      <c r="M154"/>
      <c r="O154"/>
      <c r="P154"/>
      <c r="Q154"/>
      <c r="R154"/>
      <c r="S154" s="277"/>
      <c r="T154"/>
      <c r="V154"/>
      <c r="W154"/>
      <c r="X154"/>
      <c r="Y154"/>
      <c r="Z154" s="277"/>
      <c r="AA154"/>
      <c r="AC154" s="49">
        <v>44938</v>
      </c>
      <c r="AD154" s="21" t="s">
        <v>1626</v>
      </c>
      <c r="AE154" s="140">
        <f>[1]!i_dq_close(AE$2,AC154)</f>
        <v>6015.2870999999996</v>
      </c>
      <c r="AF154">
        <v>0.95169999999999999</v>
      </c>
      <c r="AG154" s="277">
        <f t="shared" si="19"/>
        <v>-9.8837831204282578E-3</v>
      </c>
      <c r="AH154"/>
      <c r="AJ154" s="49">
        <v>44880</v>
      </c>
      <c r="AK154" s="21" t="s">
        <v>1630</v>
      </c>
      <c r="AL154" s="140">
        <f>[1]!i_dq_close(AL$2,AJ154)</f>
        <v>6752.5127000000002</v>
      </c>
      <c r="AM154">
        <v>1.0387</v>
      </c>
      <c r="AN154" s="277">
        <f t="shared" si="20"/>
        <v>0.16058456220785122</v>
      </c>
      <c r="AO154"/>
      <c r="AQ154" s="49">
        <v>44880</v>
      </c>
      <c r="AR154" s="21" t="s">
        <v>1630</v>
      </c>
      <c r="AS154" s="140">
        <f>[1]!i_dq_close(AS$2,AQ154)</f>
        <v>6236.3837999999996</v>
      </c>
      <c r="AT154">
        <v>0.96319999999999995</v>
      </c>
      <c r="AU154" s="277">
        <f t="shared" si="21"/>
        <v>5.6096041083861792E-3</v>
      </c>
      <c r="AV154"/>
      <c r="AX154" s="49">
        <v>44867</v>
      </c>
      <c r="AY154" s="21" t="s">
        <v>1630</v>
      </c>
      <c r="AZ154" s="140">
        <f>[1]!i_dq_close(AZ$2,AX154)</f>
        <v>5997.8037999999997</v>
      </c>
      <c r="BA154">
        <v>2.5169999999999999</v>
      </c>
      <c r="BB154" s="277">
        <f t="shared" si="22"/>
        <v>7.1525137527292948E-2</v>
      </c>
      <c r="BC154"/>
      <c r="BE154" s="49">
        <v>44848</v>
      </c>
      <c r="BF154" s="21" t="s">
        <v>1621</v>
      </c>
      <c r="BG154" s="140">
        <f>[1]!i_dq_close(BG$2,BE154)</f>
        <v>5973.4389000000001</v>
      </c>
      <c r="BH154">
        <v>1.738</v>
      </c>
      <c r="BI154" s="277">
        <f t="shared" si="23"/>
        <v>6.5178105307502232E-2</v>
      </c>
      <c r="BJ154"/>
      <c r="BL154" s="49">
        <v>44847</v>
      </c>
      <c r="BM154" s="21" t="s">
        <v>1621</v>
      </c>
      <c r="BN154" s="140">
        <f>[1]!i_dq_close(BN$2,BL154)</f>
        <v>3752.6729</v>
      </c>
      <c r="BO154">
        <v>1.0519000000000001</v>
      </c>
      <c r="BP154" s="277">
        <f t="shared" si="24"/>
        <v>8.8573565931015286E-2</v>
      </c>
      <c r="BQ154"/>
      <c r="BS154" s="49">
        <v>44782</v>
      </c>
      <c r="BT154" s="28" t="s">
        <v>1623</v>
      </c>
      <c r="BU154" s="140">
        <f>[1]!i_dq_close(BU$2,BS154)</f>
        <v>6341.4805999999999</v>
      </c>
      <c r="BV154">
        <v>1.304</v>
      </c>
      <c r="BW154" s="277">
        <f t="shared" si="25"/>
        <v>0.14333759365214749</v>
      </c>
      <c r="BX154"/>
      <c r="BZ154" s="58">
        <v>44488</v>
      </c>
      <c r="CA154" s="20" t="s">
        <v>341</v>
      </c>
      <c r="CB154" s="140">
        <f>[1]!i_dq_close(CB$2,BZ154)</f>
        <v>7120.3793999999998</v>
      </c>
      <c r="CC154" s="21">
        <v>2.0609999999999999</v>
      </c>
      <c r="CD154" s="277">
        <f t="shared" si="26"/>
        <v>5.9358044461510939E-2</v>
      </c>
      <c r="CE154"/>
      <c r="CG154" s="49"/>
      <c r="CH154" s="28"/>
      <c r="CI154" s="140"/>
      <c r="CJ154"/>
      <c r="CK154" s="277"/>
      <c r="CL154"/>
      <c r="CN154" s="49"/>
      <c r="CO154" s="28"/>
      <c r="CP154" s="140"/>
      <c r="CQ154"/>
      <c r="CR154" s="277"/>
      <c r="CS154"/>
      <c r="CU154" s="49"/>
      <c r="CV154" s="28"/>
      <c r="CW154" s="140"/>
      <c r="CX154"/>
      <c r="CY154" s="277"/>
      <c r="CZ154"/>
      <c r="DB154" s="49"/>
      <c r="DC154" s="28"/>
      <c r="DD154" s="140"/>
      <c r="DE154"/>
      <c r="DF154" s="277"/>
      <c r="DG154"/>
      <c r="DI154" s="49"/>
      <c r="DJ154" s="28"/>
      <c r="DK154" s="140"/>
      <c r="DL154"/>
      <c r="DM154" s="277"/>
      <c r="DN154"/>
      <c r="DP154" s="49"/>
      <c r="DQ154" s="28"/>
      <c r="DR154" s="140"/>
      <c r="DS154"/>
      <c r="DT154" s="277"/>
    </row>
    <row r="155" spans="1:124" s="7" customFormat="1">
      <c r="A155" s="50">
        <v>44858</v>
      </c>
      <c r="B155" s="74" t="s">
        <v>1621</v>
      </c>
      <c r="C155" s="146">
        <f>[1]!i_dq_close(C$2,A155)</f>
        <v>5896.9031000000004</v>
      </c>
      <c r="D155" s="53">
        <v>1.2038</v>
      </c>
      <c r="E155" s="277">
        <f t="shared" si="17"/>
        <v>3.8954699689487393E-2</v>
      </c>
      <c r="F155" s="53"/>
      <c r="H155" s="49">
        <v>44943</v>
      </c>
      <c r="I155" s="21" t="s">
        <v>1626</v>
      </c>
      <c r="J155" s="140">
        <f>[1]!i_dq_close(J$2,H155)</f>
        <v>6132.6391000000003</v>
      </c>
      <c r="K155">
        <v>1.0376000000000001</v>
      </c>
      <c r="L155" s="277">
        <f t="shared" si="18"/>
        <v>2.8312275080838667E-2</v>
      </c>
      <c r="M155"/>
      <c r="O155"/>
      <c r="P155"/>
      <c r="Q155"/>
      <c r="R155"/>
      <c r="S155" s="277"/>
      <c r="T155"/>
      <c r="V155"/>
      <c r="W155"/>
      <c r="X155"/>
      <c r="Y155"/>
      <c r="Z155" s="277"/>
      <c r="AA155"/>
      <c r="AC155" s="49">
        <v>44939</v>
      </c>
      <c r="AD155" s="21" t="s">
        <v>1626</v>
      </c>
      <c r="AE155" s="140">
        <f>[1]!i_dq_close(AE$2,AC155)</f>
        <v>6057.6902</v>
      </c>
      <c r="AF155">
        <v>0.95599999999999996</v>
      </c>
      <c r="AG155" s="277">
        <f t="shared" si="19"/>
        <v>-1.232707209597439E-2</v>
      </c>
      <c r="AH155"/>
      <c r="AJ155" s="49">
        <v>44881</v>
      </c>
      <c r="AK155" s="21" t="s">
        <v>1630</v>
      </c>
      <c r="AL155" s="140">
        <f>[1]!i_dq_close(AL$2,AJ155)</f>
        <v>6702.0410000000002</v>
      </c>
      <c r="AM155">
        <v>1.0429999999999999</v>
      </c>
      <c r="AN155" s="277">
        <f t="shared" si="20"/>
        <v>0.17342170482165375</v>
      </c>
      <c r="AO155"/>
      <c r="AQ155" s="49">
        <v>44881</v>
      </c>
      <c r="AR155" s="21" t="s">
        <v>1630</v>
      </c>
      <c r="AS155" s="140">
        <f>[1]!i_dq_close(AS$2,AQ155)</f>
        <v>6203.9174000000003</v>
      </c>
      <c r="AT155">
        <v>0.95760000000000001</v>
      </c>
      <c r="AU155" s="277">
        <f t="shared" si="21"/>
        <v>4.9532036775552513E-3</v>
      </c>
      <c r="AV155"/>
      <c r="AX155" s="49">
        <v>44868</v>
      </c>
      <c r="AY155" s="21" t="s">
        <v>1630</v>
      </c>
      <c r="AZ155" s="140">
        <f>[1]!i_dq_close(AZ$2,AX155)</f>
        <v>5996.7187000000004</v>
      </c>
      <c r="BA155">
        <v>2.5270000000000001</v>
      </c>
      <c r="BB155" s="277">
        <f t="shared" si="22"/>
        <v>7.6011064124445582E-2</v>
      </c>
      <c r="BC155"/>
      <c r="BE155" s="49">
        <v>44851</v>
      </c>
      <c r="BF155" s="21" t="s">
        <v>1621</v>
      </c>
      <c r="BG155" s="140">
        <f>[1]!i_dq_close(BG$2,BE155)</f>
        <v>6015.5963000000002</v>
      </c>
      <c r="BH155">
        <v>1.7465999999999999</v>
      </c>
      <c r="BI155" s="277">
        <f t="shared" si="23"/>
        <v>6.3175453570036399E-2</v>
      </c>
      <c r="BJ155"/>
      <c r="BL155" s="49">
        <v>44848</v>
      </c>
      <c r="BM155" s="21" t="s">
        <v>1621</v>
      </c>
      <c r="BN155" s="140">
        <f>[1]!i_dq_close(BN$2,BL155)</f>
        <v>3842.4697999999999</v>
      </c>
      <c r="BO155">
        <v>1.0765</v>
      </c>
      <c r="BP155" s="277">
        <f t="shared" si="24"/>
        <v>9.0122335575326895E-2</v>
      </c>
      <c r="BQ155"/>
      <c r="BS155" s="49">
        <v>44783</v>
      </c>
      <c r="BT155" s="28" t="s">
        <v>1623</v>
      </c>
      <c r="BU155" s="140">
        <f>[1]!i_dq_close(BU$2,BS155)</f>
        <v>6322.0558000000001</v>
      </c>
      <c r="BV155">
        <v>1.3080000000000001</v>
      </c>
      <c r="BW155" s="277">
        <f t="shared" si="25"/>
        <v>0.14947822347320527</v>
      </c>
      <c r="BX155"/>
      <c r="BZ155" s="58">
        <v>44489</v>
      </c>
      <c r="CA155" s="20" t="s">
        <v>341</v>
      </c>
      <c r="CB155" s="140">
        <f>[1]!i_dq_close(CB$2,BZ155)</f>
        <v>7118.7959000000001</v>
      </c>
      <c r="CC155" s="21">
        <v>2.0609999999999999</v>
      </c>
      <c r="CD155" s="277">
        <f t="shared" si="26"/>
        <v>5.9602196699335419E-2</v>
      </c>
      <c r="CE155"/>
      <c r="CG155" s="49"/>
      <c r="CH155" s="28"/>
      <c r="CI155" s="140"/>
      <c r="CJ155"/>
      <c r="CK155" s="277"/>
      <c r="CL155"/>
      <c r="CN155" s="49"/>
      <c r="CO155" s="28"/>
      <c r="CP155" s="140"/>
      <c r="CQ155"/>
      <c r="CR155" s="277"/>
      <c r="CS155"/>
      <c r="CU155" s="49"/>
      <c r="CV155" s="28"/>
      <c r="CW155" s="140"/>
      <c r="CX155"/>
      <c r="CY155" s="277"/>
      <c r="CZ155"/>
      <c r="DB155" s="49"/>
      <c r="DC155" s="28"/>
      <c r="DD155" s="140"/>
      <c r="DE155"/>
      <c r="DF155" s="277"/>
      <c r="DG155"/>
      <c r="DI155" s="49"/>
      <c r="DJ155" s="28"/>
      <c r="DK155" s="140"/>
      <c r="DL155"/>
      <c r="DM155" s="277"/>
      <c r="DN155"/>
      <c r="DP155" s="49"/>
      <c r="DQ155" s="28"/>
      <c r="DR155" s="140"/>
      <c r="DS155"/>
      <c r="DT155" s="277"/>
    </row>
    <row r="156" spans="1:124" s="7" customFormat="1">
      <c r="A156" s="50">
        <v>44859</v>
      </c>
      <c r="B156" s="74" t="s">
        <v>1621</v>
      </c>
      <c r="C156" s="146">
        <f>[1]!i_dq_close(C$2,A156)</f>
        <v>5869.7809999999999</v>
      </c>
      <c r="D156" s="53">
        <v>1.1944999999999999</v>
      </c>
      <c r="E156" s="277">
        <f t="shared" si="17"/>
        <v>3.5413972599838806E-2</v>
      </c>
      <c r="F156" s="53"/>
      <c r="H156" s="49">
        <v>44944</v>
      </c>
      <c r="I156" s="21" t="s">
        <v>1626</v>
      </c>
      <c r="J156" s="140">
        <f>[1]!i_dq_close(J$2,H156)</f>
        <v>6151.4557000000004</v>
      </c>
      <c r="K156">
        <v>1.0394000000000001</v>
      </c>
      <c r="L156" s="277">
        <f t="shared" si="18"/>
        <v>2.702607921567024E-2</v>
      </c>
      <c r="M156"/>
      <c r="O156"/>
      <c r="P156"/>
      <c r="Q156"/>
      <c r="R156"/>
      <c r="S156" s="277"/>
      <c r="T156"/>
      <c r="V156"/>
      <c r="W156"/>
      <c r="X156"/>
      <c r="Y156"/>
      <c r="Z156" s="277"/>
      <c r="AA156"/>
      <c r="AC156" s="49">
        <v>44942</v>
      </c>
      <c r="AD156" s="21" t="s">
        <v>1626</v>
      </c>
      <c r="AE156" s="140">
        <f>[1]!i_dq_close(AE$2,AC156)</f>
        <v>6126.1772000000001</v>
      </c>
      <c r="AF156">
        <v>0.96460000000000001</v>
      </c>
      <c r="AG156" s="277">
        <f t="shared" si="19"/>
        <v>-1.4642572130779463E-2</v>
      </c>
      <c r="AH156"/>
      <c r="AJ156" s="49">
        <v>44882</v>
      </c>
      <c r="AK156" s="21" t="s">
        <v>1630</v>
      </c>
      <c r="AL156" s="140">
        <f>[1]!i_dq_close(AL$2,AJ156)</f>
        <v>6714.5034999999998</v>
      </c>
      <c r="AM156">
        <v>1.0523</v>
      </c>
      <c r="AN156" s="277">
        <f t="shared" si="20"/>
        <v>0.18230891857170684</v>
      </c>
      <c r="AO156"/>
      <c r="AQ156" s="49">
        <v>44882</v>
      </c>
      <c r="AR156" s="21" t="s">
        <v>1630</v>
      </c>
      <c r="AS156" s="140">
        <f>[1]!i_dq_close(AS$2,AQ156)</f>
        <v>6217.2052000000003</v>
      </c>
      <c r="AT156">
        <v>0.95809999999999995</v>
      </c>
      <c r="AU156" s="277">
        <f t="shared" si="21"/>
        <v>3.3026514359968395E-3</v>
      </c>
      <c r="AV156"/>
      <c r="AX156" s="49">
        <v>44869</v>
      </c>
      <c r="AY156" s="21" t="s">
        <v>1630</v>
      </c>
      <c r="AZ156" s="140">
        <f>[1]!i_dq_close(AZ$2,AX156)</f>
        <v>6133.4629000000004</v>
      </c>
      <c r="BA156">
        <v>2.605</v>
      </c>
      <c r="BB156" s="277">
        <f t="shared" si="22"/>
        <v>8.6512166197014073E-2</v>
      </c>
      <c r="BC156"/>
      <c r="BE156" s="49">
        <v>44852</v>
      </c>
      <c r="BF156" s="21" t="s">
        <v>1621</v>
      </c>
      <c r="BG156" s="140">
        <f>[1]!i_dq_close(BG$2,BE156)</f>
        <v>6035.6737000000003</v>
      </c>
      <c r="BH156">
        <v>1.7526999999999999</v>
      </c>
      <c r="BI156" s="277">
        <f t="shared" si="23"/>
        <v>6.3568101377012631E-2</v>
      </c>
      <c r="BJ156"/>
      <c r="BL156" s="49">
        <v>44851</v>
      </c>
      <c r="BM156" s="21" t="s">
        <v>1621</v>
      </c>
      <c r="BN156" s="140">
        <f>[1]!i_dq_close(BN$2,BL156)</f>
        <v>3846.4119000000001</v>
      </c>
      <c r="BO156">
        <v>1.0803</v>
      </c>
      <c r="BP156" s="277">
        <f t="shared" si="24"/>
        <v>9.2910382432343508E-2</v>
      </c>
      <c r="BQ156"/>
      <c r="BS156" s="49">
        <v>44784</v>
      </c>
      <c r="BT156" s="28" t="s">
        <v>1623</v>
      </c>
      <c r="BU156" s="140">
        <f>[1]!i_dq_close(BU$2,BS156)</f>
        <v>6439.3585999999996</v>
      </c>
      <c r="BV156">
        <v>1.325</v>
      </c>
      <c r="BW156" s="277">
        <f t="shared" si="25"/>
        <v>0.14626873410613195</v>
      </c>
      <c r="BX156"/>
      <c r="BZ156" s="58">
        <v>44490</v>
      </c>
      <c r="CA156" s="20" t="s">
        <v>341</v>
      </c>
      <c r="CB156" s="140">
        <f>[1]!i_dq_close(CB$2,BZ156)</f>
        <v>7098.2542000000003</v>
      </c>
      <c r="CC156" s="21">
        <v>2.056</v>
      </c>
      <c r="CD156" s="277">
        <f t="shared" si="26"/>
        <v>5.9962010913487518E-2</v>
      </c>
      <c r="CE156"/>
      <c r="CG156" s="49"/>
      <c r="CH156" s="28"/>
      <c r="CI156" s="140"/>
      <c r="CJ156"/>
      <c r="CK156" s="277"/>
      <c r="CL156"/>
      <c r="CN156" s="49"/>
      <c r="CO156" s="28"/>
      <c r="CP156" s="140"/>
      <c r="CQ156"/>
      <c r="CR156" s="277"/>
      <c r="CS156"/>
      <c r="CU156" s="49"/>
      <c r="CV156" s="28"/>
      <c r="CW156" s="140"/>
      <c r="CX156"/>
      <c r="CY156" s="277"/>
      <c r="CZ156"/>
      <c r="DB156" s="49"/>
      <c r="DC156" s="28"/>
      <c r="DD156" s="140"/>
      <c r="DE156"/>
      <c r="DF156" s="277"/>
      <c r="DG156"/>
      <c r="DI156" s="49"/>
      <c r="DJ156" s="28"/>
      <c r="DK156" s="140"/>
      <c r="DL156"/>
      <c r="DM156" s="277"/>
      <c r="DN156"/>
      <c r="DP156" s="49"/>
      <c r="DQ156" s="28"/>
      <c r="DR156" s="140"/>
      <c r="DS156"/>
      <c r="DT156" s="277"/>
    </row>
    <row r="157" spans="1:124" s="7" customFormat="1">
      <c r="A157" s="50">
        <v>44860</v>
      </c>
      <c r="B157" s="74" t="s">
        <v>1621</v>
      </c>
      <c r="C157" s="146">
        <f>[1]!i_dq_close(C$2,A157)</f>
        <v>5971.6009000000004</v>
      </c>
      <c r="D157" s="53">
        <v>1.2329000000000001</v>
      </c>
      <c r="E157" s="277">
        <f t="shared" si="17"/>
        <v>5.1820738547462497E-2</v>
      </c>
      <c r="F157" s="53"/>
      <c r="H157" s="49">
        <v>44945</v>
      </c>
      <c r="I157" s="21" t="s">
        <v>1626</v>
      </c>
      <c r="J157" s="140">
        <f>[1]!i_dq_close(J$2,H157)</f>
        <v>6204.3261000000002</v>
      </c>
      <c r="K157">
        <v>1.0447</v>
      </c>
      <c r="L157" s="277">
        <f t="shared" si="18"/>
        <v>2.3652712975161805E-2</v>
      </c>
      <c r="M157"/>
      <c r="O157"/>
      <c r="P157"/>
      <c r="Q157"/>
      <c r="R157"/>
      <c r="S157" s="277"/>
      <c r="T157"/>
      <c r="V157"/>
      <c r="W157"/>
      <c r="X157"/>
      <c r="Y157"/>
      <c r="Z157" s="277"/>
      <c r="AA157"/>
      <c r="AC157" s="49">
        <v>44943</v>
      </c>
      <c r="AD157" s="21" t="s">
        <v>1626</v>
      </c>
      <c r="AE157" s="140">
        <f>[1]!i_dq_close(AE$2,AC157)</f>
        <v>6132.6391000000003</v>
      </c>
      <c r="AF157">
        <v>0.96460000000000001</v>
      </c>
      <c r="AG157" s="277">
        <f t="shared" si="19"/>
        <v>-1.5660639706840507E-2</v>
      </c>
      <c r="AH157"/>
      <c r="AJ157" s="49">
        <v>44883</v>
      </c>
      <c r="AK157" s="21" t="s">
        <v>1630</v>
      </c>
      <c r="AL157" s="140">
        <f>[1]!i_dq_close(AL$2,AJ157)</f>
        <v>6658.4004999999997</v>
      </c>
      <c r="AM157">
        <v>1.0454000000000001</v>
      </c>
      <c r="AN157" s="277">
        <f t="shared" si="20"/>
        <v>0.18298774033047027</v>
      </c>
      <c r="AO157"/>
      <c r="AQ157" s="49">
        <v>44883</v>
      </c>
      <c r="AR157" s="21" t="s">
        <v>1630</v>
      </c>
      <c r="AS157" s="140">
        <f>[1]!i_dq_close(AS$2,AQ157)</f>
        <v>6191.6477000000004</v>
      </c>
      <c r="AT157">
        <v>0.95320000000000005</v>
      </c>
      <c r="AU157" s="277">
        <f t="shared" si="21"/>
        <v>2.2593316537540264E-3</v>
      </c>
      <c r="AV157"/>
      <c r="AX157" s="49">
        <v>44872</v>
      </c>
      <c r="AY157" s="21" t="s">
        <v>1630</v>
      </c>
      <c r="AZ157" s="140">
        <f>[1]!i_dq_close(AZ$2,AX157)</f>
        <v>6141.4088000000002</v>
      </c>
      <c r="BA157">
        <v>2.6219999999999999</v>
      </c>
      <c r="BB157" s="277">
        <f t="shared" si="22"/>
        <v>9.2487075296353138E-2</v>
      </c>
      <c r="BC157"/>
      <c r="BE157" s="49">
        <v>44853</v>
      </c>
      <c r="BF157" s="21" t="s">
        <v>1621</v>
      </c>
      <c r="BG157" s="140">
        <f>[1]!i_dq_close(BG$2,BE157)</f>
        <v>5972.7226000000001</v>
      </c>
      <c r="BH157">
        <v>1.7371000000000001</v>
      </c>
      <c r="BI157" s="277">
        <f t="shared" si="23"/>
        <v>6.4705699200150457E-2</v>
      </c>
      <c r="BJ157"/>
      <c r="BL157" s="49">
        <v>44852</v>
      </c>
      <c r="BM157" s="21" t="s">
        <v>1621</v>
      </c>
      <c r="BN157" s="140">
        <f>[1]!i_dq_close(BN$2,BL157)</f>
        <v>3838.2667000000001</v>
      </c>
      <c r="BO157">
        <v>1.0803</v>
      </c>
      <c r="BP157" s="277">
        <f t="shared" si="24"/>
        <v>9.5001288482476132E-2</v>
      </c>
      <c r="BQ157"/>
      <c r="BS157" s="49">
        <v>44785</v>
      </c>
      <c r="BT157" s="28" t="s">
        <v>1623</v>
      </c>
      <c r="BU157" s="140">
        <f>[1]!i_dq_close(BU$2,BS157)</f>
        <v>6420.8530000000001</v>
      </c>
      <c r="BV157">
        <v>1.323</v>
      </c>
      <c r="BW157" s="277">
        <f t="shared" si="25"/>
        <v>0.14733630101979212</v>
      </c>
      <c r="BX157"/>
      <c r="BZ157" s="58">
        <v>44491</v>
      </c>
      <c r="CA157" s="20" t="s">
        <v>341</v>
      </c>
      <c r="CB157" s="140">
        <f>[1]!i_dq_close(CB$2,BZ157)</f>
        <v>7026.0676000000003</v>
      </c>
      <c r="CC157" s="21">
        <v>2.04</v>
      </c>
      <c r="CD157" s="277">
        <f t="shared" si="26"/>
        <v>6.2108398056519354E-2</v>
      </c>
      <c r="CE157"/>
      <c r="CG157" s="49"/>
      <c r="CH157" s="28"/>
      <c r="CI157" s="140"/>
      <c r="CJ157"/>
      <c r="CK157" s="277"/>
      <c r="CL157"/>
      <c r="CN157" s="49"/>
      <c r="CO157" s="28"/>
      <c r="CP157" s="140"/>
      <c r="CQ157"/>
      <c r="CR157" s="277"/>
      <c r="CS157"/>
      <c r="CU157" s="49"/>
      <c r="CV157" s="28"/>
      <c r="CW157" s="140"/>
      <c r="CX157"/>
      <c r="CY157" s="277"/>
      <c r="CZ157"/>
      <c r="DB157" s="49"/>
      <c r="DC157" s="28"/>
      <c r="DD157" s="140"/>
      <c r="DE157"/>
      <c r="DF157" s="277"/>
      <c r="DG157"/>
      <c r="DI157" s="49"/>
      <c r="DJ157" s="28"/>
      <c r="DK157" s="140"/>
      <c r="DL157"/>
      <c r="DM157" s="277"/>
      <c r="DN157"/>
      <c r="DP157" s="49"/>
      <c r="DQ157" s="28"/>
      <c r="DR157" s="140"/>
      <c r="DS157"/>
      <c r="DT157" s="277"/>
    </row>
    <row r="158" spans="1:124" s="7" customFormat="1">
      <c r="A158" s="50">
        <v>44861</v>
      </c>
      <c r="B158" s="74" t="s">
        <v>1621</v>
      </c>
      <c r="C158" s="146">
        <f>[1]!i_dq_close(C$2,A158)</f>
        <v>5963.0037000000002</v>
      </c>
      <c r="D158" s="53">
        <v>1.2325999999999999</v>
      </c>
      <c r="E158" s="277">
        <f t="shared" si="17"/>
        <v>5.3063670182160294E-2</v>
      </c>
      <c r="F158" s="53"/>
      <c r="H158" s="49">
        <v>44946</v>
      </c>
      <c r="I158" s="21" t="s">
        <v>1626</v>
      </c>
      <c r="J158" s="140">
        <f>[1]!i_dq_close(J$2,H158)</f>
        <v>6251.4336999999996</v>
      </c>
      <c r="K158">
        <v>1.054</v>
      </c>
      <c r="L158" s="277">
        <f t="shared" si="18"/>
        <v>2.5189752685128575E-2</v>
      </c>
      <c r="M158"/>
      <c r="O158"/>
      <c r="P158"/>
      <c r="Q158"/>
      <c r="R158"/>
      <c r="S158" s="277"/>
      <c r="T158"/>
      <c r="V158"/>
      <c r="W158"/>
      <c r="X158"/>
      <c r="Y158"/>
      <c r="Z158" s="277"/>
      <c r="AA158"/>
      <c r="AC158" s="49">
        <v>44944</v>
      </c>
      <c r="AD158" s="21" t="s">
        <v>1626</v>
      </c>
      <c r="AE158" s="140">
        <f>[1]!i_dq_close(AE$2,AC158)</f>
        <v>6151.4557000000004</v>
      </c>
      <c r="AF158">
        <v>0.96579999999999999</v>
      </c>
      <c r="AG158" s="277">
        <f t="shared" si="19"/>
        <v>-1.7442682135440091E-2</v>
      </c>
      <c r="AH158"/>
      <c r="AJ158" s="49">
        <v>44886</v>
      </c>
      <c r="AK158" s="21" t="s">
        <v>1630</v>
      </c>
      <c r="AL158" s="140">
        <f>[1]!i_dq_close(AL$2,AJ158)</f>
        <v>6689.3253999999997</v>
      </c>
      <c r="AM158">
        <v>1.0470999999999999</v>
      </c>
      <c r="AN158" s="277">
        <f t="shared" si="20"/>
        <v>0.18016604809726577</v>
      </c>
      <c r="AO158"/>
      <c r="AQ158" s="49">
        <v>44886</v>
      </c>
      <c r="AR158" s="21" t="s">
        <v>1630</v>
      </c>
      <c r="AS158" s="140">
        <f>[1]!i_dq_close(AS$2,AQ158)</f>
        <v>6189.7092000000002</v>
      </c>
      <c r="AT158">
        <v>0.95240000000000002</v>
      </c>
      <c r="AU158" s="277">
        <f t="shared" si="21"/>
        <v>1.7214397301241746E-3</v>
      </c>
      <c r="AV158"/>
      <c r="AX158" s="49">
        <v>44873</v>
      </c>
      <c r="AY158" s="21" t="s">
        <v>1630</v>
      </c>
      <c r="AZ158" s="140">
        <f>[1]!i_dq_close(AZ$2,AX158)</f>
        <v>6134.2564000000002</v>
      </c>
      <c r="BA158">
        <v>2.6080000000000001</v>
      </c>
      <c r="BB158" s="277">
        <f t="shared" si="22"/>
        <v>8.7669221311343692E-2</v>
      </c>
      <c r="BC158"/>
      <c r="BE158" s="49">
        <v>44854</v>
      </c>
      <c r="BF158" s="21" t="s">
        <v>1621</v>
      </c>
      <c r="BG158" s="140">
        <f>[1]!i_dq_close(BG$2,BE158)</f>
        <v>5948.8621000000003</v>
      </c>
      <c r="BH158">
        <v>1.7233000000000001</v>
      </c>
      <c r="BI158" s="277">
        <f t="shared" si="23"/>
        <v>5.9838554080202222E-2</v>
      </c>
      <c r="BJ158"/>
      <c r="BL158" s="49">
        <v>44853</v>
      </c>
      <c r="BM158" s="21" t="s">
        <v>1621</v>
      </c>
      <c r="BN158" s="140">
        <f>[1]!i_dq_close(BN$2,BL158)</f>
        <v>3776.5335</v>
      </c>
      <c r="BO158">
        <v>1.0629999999999999</v>
      </c>
      <c r="BP158" s="277">
        <f t="shared" si="24"/>
        <v>9.3548452625044187E-2</v>
      </c>
      <c r="BQ158"/>
      <c r="BS158" s="49">
        <v>44788</v>
      </c>
      <c r="BT158" s="28" t="s">
        <v>1623</v>
      </c>
      <c r="BU158" s="140">
        <f>[1]!i_dq_close(BU$2,BS158)</f>
        <v>6442.8092999999999</v>
      </c>
      <c r="BV158">
        <v>1.331</v>
      </c>
      <c r="BW158" s="277">
        <f t="shared" si="25"/>
        <v>0.15070099575959506</v>
      </c>
      <c r="BX158"/>
      <c r="BZ158" s="58">
        <v>44494</v>
      </c>
      <c r="CA158" s="20" t="s">
        <v>341</v>
      </c>
      <c r="CB158" s="140">
        <f>[1]!i_dq_close(CB$2,BZ158)</f>
        <v>7103.9856</v>
      </c>
      <c r="CC158" s="21">
        <v>2.0619999999999998</v>
      </c>
      <c r="CD158" s="277">
        <f t="shared" si="26"/>
        <v>6.2447207833515206E-2</v>
      </c>
      <c r="CE158"/>
      <c r="CG158" s="49"/>
      <c r="CH158" s="28"/>
      <c r="CI158" s="140"/>
      <c r="CJ158"/>
      <c r="CK158" s="277"/>
      <c r="CL158"/>
      <c r="CN158" s="49"/>
      <c r="CO158" s="28"/>
      <c r="CP158" s="140"/>
      <c r="CQ158"/>
      <c r="CR158" s="277"/>
      <c r="CS158"/>
      <c r="CU158" s="49"/>
      <c r="CV158" s="28"/>
      <c r="CW158" s="140"/>
      <c r="CX158"/>
      <c r="CY158" s="277"/>
      <c r="CZ158"/>
      <c r="DB158" s="49"/>
      <c r="DC158" s="28"/>
      <c r="DD158" s="140"/>
      <c r="DE158"/>
      <c r="DF158" s="277"/>
      <c r="DG158"/>
      <c r="DI158" s="49"/>
      <c r="DJ158" s="28"/>
      <c r="DK158" s="140"/>
      <c r="DL158"/>
      <c r="DM158" s="277"/>
      <c r="DN158"/>
      <c r="DP158" s="49"/>
      <c r="DQ158" s="28"/>
      <c r="DR158" s="140"/>
      <c r="DS158"/>
      <c r="DT158" s="277"/>
    </row>
    <row r="159" spans="1:124" s="7" customFormat="1">
      <c r="A159" s="50">
        <v>44862</v>
      </c>
      <c r="B159" s="74" t="s">
        <v>1621</v>
      </c>
      <c r="C159" s="146">
        <f>[1]!i_dq_close(C$2,A159)</f>
        <v>5781.7972</v>
      </c>
      <c r="D159" s="53">
        <v>1.1899</v>
      </c>
      <c r="E159" s="277">
        <f t="shared" si="17"/>
        <v>4.6767641747336608E-2</v>
      </c>
      <c r="F159" s="53"/>
      <c r="H159" s="49">
        <v>44956</v>
      </c>
      <c r="I159" s="21" t="s">
        <v>1626</v>
      </c>
      <c r="J159" s="140">
        <f>[1]!i_dq_close(J$2,H159)</f>
        <v>6283.3271999999997</v>
      </c>
      <c r="K159">
        <v>1.0667</v>
      </c>
      <c r="L159" s="277">
        <f t="shared" si="18"/>
        <v>3.2585025123090361E-2</v>
      </c>
      <c r="M159"/>
      <c r="O159"/>
      <c r="P159"/>
      <c r="Q159"/>
      <c r="R159"/>
      <c r="S159" s="277"/>
      <c r="T159"/>
      <c r="V159"/>
      <c r="W159"/>
      <c r="X159"/>
      <c r="Y159"/>
      <c r="Z159" s="277"/>
      <c r="AA159"/>
      <c r="AC159" s="49">
        <v>44945</v>
      </c>
      <c r="AD159" s="21" t="s">
        <v>1626</v>
      </c>
      <c r="AE159" s="140">
        <f>[1]!i_dq_close(AE$2,AC159)</f>
        <v>6204.3261000000002</v>
      </c>
      <c r="AF159">
        <v>0.97370000000000001</v>
      </c>
      <c r="AG159" s="277">
        <f t="shared" si="19"/>
        <v>-1.7987589457274189E-2</v>
      </c>
      <c r="AH159"/>
      <c r="AJ159" s="49">
        <v>44887</v>
      </c>
      <c r="AK159" s="21" t="s">
        <v>1630</v>
      </c>
      <c r="AL159" s="140">
        <f>[1]!i_dq_close(AL$2,AJ159)</f>
        <v>6583.2331999999997</v>
      </c>
      <c r="AM159">
        <v>1.0402</v>
      </c>
      <c r="AN159" s="277">
        <f t="shared" si="20"/>
        <v>0.18860363341805764</v>
      </c>
      <c r="AO159"/>
      <c r="AQ159" s="49">
        <v>44887</v>
      </c>
      <c r="AR159" s="21" t="s">
        <v>1630</v>
      </c>
      <c r="AS159" s="140">
        <f>[1]!i_dq_close(AS$2,AQ159)</f>
        <v>6125.3999000000003</v>
      </c>
      <c r="AT159">
        <v>0.94289999999999996</v>
      </c>
      <c r="AU159" s="277">
        <f t="shared" si="21"/>
        <v>2.1267764127448352E-3</v>
      </c>
      <c r="AV159"/>
      <c r="AX159" s="49">
        <v>44874</v>
      </c>
      <c r="AY159" s="21" t="s">
        <v>1630</v>
      </c>
      <c r="AZ159" s="140">
        <f>[1]!i_dq_close(AZ$2,AX159)</f>
        <v>6120.8285999999998</v>
      </c>
      <c r="BA159">
        <v>2.605</v>
      </c>
      <c r="BB159" s="277">
        <f t="shared" si="22"/>
        <v>8.8642923451915268E-2</v>
      </c>
      <c r="BC159"/>
      <c r="BE159" s="49">
        <v>44855</v>
      </c>
      <c r="BF159" s="21" t="s">
        <v>1621</v>
      </c>
      <c r="BG159" s="140">
        <f>[1]!i_dq_close(BG$2,BE159)</f>
        <v>5956.8810999999996</v>
      </c>
      <c r="BH159">
        <v>1.724</v>
      </c>
      <c r="BI159" s="277">
        <f t="shared" si="23"/>
        <v>5.882893683363366E-2</v>
      </c>
      <c r="BJ159"/>
      <c r="BL159" s="49">
        <v>44854</v>
      </c>
      <c r="BM159" s="21" t="s">
        <v>1621</v>
      </c>
      <c r="BN159" s="140">
        <f>[1]!i_dq_close(BN$2,BL159)</f>
        <v>3754.9268999999999</v>
      </c>
      <c r="BO159">
        <v>1.0612999999999999</v>
      </c>
      <c r="BP159" s="277">
        <f t="shared" si="24"/>
        <v>9.7394954940861589E-2</v>
      </c>
      <c r="BQ159"/>
      <c r="BS159" s="49">
        <v>44789</v>
      </c>
      <c r="BT159" s="28" t="s">
        <v>1623</v>
      </c>
      <c r="BU159" s="140">
        <f>[1]!i_dq_close(BU$2,BS159)</f>
        <v>6465.1866</v>
      </c>
      <c r="BV159">
        <v>1.341</v>
      </c>
      <c r="BW159" s="277">
        <f t="shared" si="25"/>
        <v>0.15565004567935614</v>
      </c>
      <c r="BX159"/>
      <c r="BZ159" s="58">
        <v>44495</v>
      </c>
      <c r="CA159" s="20" t="s">
        <v>341</v>
      </c>
      <c r="CB159" s="140">
        <f>[1]!i_dq_close(CB$2,BZ159)</f>
        <v>7102.4335000000001</v>
      </c>
      <c r="CC159" s="21">
        <v>2.0619999999999998</v>
      </c>
      <c r="CD159" s="277">
        <f t="shared" si="26"/>
        <v>6.268651865658259E-2</v>
      </c>
      <c r="CE159"/>
      <c r="CG159" s="49"/>
      <c r="CH159" s="28"/>
      <c r="CI159" s="140"/>
      <c r="CJ159"/>
      <c r="CK159" s="277"/>
      <c r="CL159"/>
      <c r="CN159" s="49"/>
      <c r="CO159" s="28"/>
      <c r="CP159" s="140"/>
      <c r="CQ159"/>
      <c r="CR159" s="277"/>
      <c r="CS159"/>
      <c r="CU159" s="49"/>
      <c r="CV159" s="28"/>
      <c r="CW159" s="140"/>
      <c r="CX159"/>
      <c r="CY159" s="277"/>
      <c r="CZ159"/>
      <c r="DB159" s="49"/>
      <c r="DC159" s="28"/>
      <c r="DD159" s="140"/>
      <c r="DE159"/>
      <c r="DF159" s="277"/>
      <c r="DG159"/>
      <c r="DI159" s="49"/>
      <c r="DJ159" s="28"/>
      <c r="DK159" s="140"/>
      <c r="DL159"/>
      <c r="DM159" s="277"/>
      <c r="DN159"/>
      <c r="DP159" s="49"/>
      <c r="DQ159" s="28"/>
      <c r="DR159" s="140"/>
      <c r="DS159"/>
      <c r="DT159" s="277"/>
    </row>
    <row r="160" spans="1:124" s="7" customFormat="1">
      <c r="A160" s="50">
        <v>44865</v>
      </c>
      <c r="B160" s="74" t="s">
        <v>1621</v>
      </c>
      <c r="C160" s="146">
        <f>[1]!i_dq_close(C$2,A160)</f>
        <v>5807.1063000000004</v>
      </c>
      <c r="D160" s="53">
        <v>1.2159</v>
      </c>
      <c r="E160" s="277">
        <f t="shared" si="17"/>
        <v>6.5544366978015578E-2</v>
      </c>
      <c r="F160" s="53"/>
      <c r="H160" s="49">
        <v>44957</v>
      </c>
      <c r="I160" s="21" t="s">
        <v>1626</v>
      </c>
      <c r="J160" s="140">
        <f>[1]!i_dq_close(J$2,H160)</f>
        <v>6289.15</v>
      </c>
      <c r="K160">
        <v>1.0716000000000001</v>
      </c>
      <c r="L160" s="277">
        <f t="shared" si="18"/>
        <v>3.6496815806845717E-2</v>
      </c>
      <c r="M160"/>
      <c r="O160"/>
      <c r="P160"/>
      <c r="Q160"/>
      <c r="R160"/>
      <c r="S160" s="277"/>
      <c r="T160"/>
      <c r="V160"/>
      <c r="W160"/>
      <c r="X160"/>
      <c r="Y160"/>
      <c r="Z160" s="277"/>
      <c r="AA160"/>
      <c r="AC160" s="49">
        <v>44946</v>
      </c>
      <c r="AD160" s="21" t="s">
        <v>1626</v>
      </c>
      <c r="AE160" s="140">
        <f>[1]!i_dq_close(AE$2,AC160)</f>
        <v>6251.4336999999996</v>
      </c>
      <c r="AF160">
        <v>0.97850000000000004</v>
      </c>
      <c r="AG160" s="277">
        <f t="shared" si="19"/>
        <v>-2.0679361013114184E-2</v>
      </c>
      <c r="AH160"/>
      <c r="AJ160" s="49">
        <v>44888</v>
      </c>
      <c r="AK160" s="21" t="s">
        <v>1630</v>
      </c>
      <c r="AL160" s="140">
        <f>[1]!i_dq_close(AL$2,AJ160)</f>
        <v>6567.9934000000003</v>
      </c>
      <c r="AM160">
        <v>1.0278</v>
      </c>
      <c r="AN160" s="277">
        <f t="shared" si="20"/>
        <v>0.17654031326659902</v>
      </c>
      <c r="AO160"/>
      <c r="AQ160" s="49">
        <v>44888</v>
      </c>
      <c r="AR160" s="21" t="s">
        <v>1630</v>
      </c>
      <c r="AS160" s="140">
        <f>[1]!i_dq_close(AS$2,AQ160)</f>
        <v>6115.6049000000003</v>
      </c>
      <c r="AT160">
        <v>0.94069999999999998</v>
      </c>
      <c r="AU160" s="277">
        <f t="shared" si="21"/>
        <v>1.3819937610786148E-3</v>
      </c>
      <c r="AV160"/>
      <c r="AX160" s="49">
        <v>44875</v>
      </c>
      <c r="AY160" s="21" t="s">
        <v>1630</v>
      </c>
      <c r="AZ160" s="140">
        <f>[1]!i_dq_close(AZ$2,AX160)</f>
        <v>6089.6950999999999</v>
      </c>
      <c r="BA160">
        <v>2.5870000000000002</v>
      </c>
      <c r="BB160" s="277">
        <f t="shared" si="22"/>
        <v>8.6148278486943397E-2</v>
      </c>
      <c r="BC160"/>
      <c r="BE160" s="49">
        <v>44858</v>
      </c>
      <c r="BF160" s="21" t="s">
        <v>1621</v>
      </c>
      <c r="BG160" s="140">
        <f>[1]!i_dq_close(BG$2,BE160)</f>
        <v>5896.9031000000004</v>
      </c>
      <c r="BH160">
        <v>1.7024999999999999</v>
      </c>
      <c r="BI160" s="277">
        <f t="shared" si="23"/>
        <v>5.5454411515111879E-2</v>
      </c>
      <c r="BJ160"/>
      <c r="BL160" s="49">
        <v>44855</v>
      </c>
      <c r="BM160" s="21" t="s">
        <v>1621</v>
      </c>
      <c r="BN160" s="140">
        <f>[1]!i_dq_close(BN$2,BL160)</f>
        <v>3742.8928999999998</v>
      </c>
      <c r="BO160">
        <v>1.0595000000000001</v>
      </c>
      <c r="BP160" s="277">
        <f t="shared" si="24"/>
        <v>9.8684131806659581E-2</v>
      </c>
      <c r="BQ160"/>
      <c r="BS160" s="49">
        <v>44790</v>
      </c>
      <c r="BT160" s="28" t="s">
        <v>1623</v>
      </c>
      <c r="BU160" s="140">
        <f>[1]!i_dq_close(BU$2,BS160)</f>
        <v>6493.5047000000004</v>
      </c>
      <c r="BV160">
        <v>1.345</v>
      </c>
      <c r="BW160" s="277">
        <f t="shared" si="25"/>
        <v>0.15478966628133095</v>
      </c>
      <c r="BX160"/>
      <c r="BZ160" s="58">
        <v>44496</v>
      </c>
      <c r="CA160" s="20" t="s">
        <v>341</v>
      </c>
      <c r="CB160" s="140">
        <f>[1]!i_dq_close(CB$2,BZ160)</f>
        <v>7048.6040000000003</v>
      </c>
      <c r="CC160" s="21">
        <v>2.0489999999999999</v>
      </c>
      <c r="CD160" s="277">
        <f t="shared" si="26"/>
        <v>6.3686959910380425E-2</v>
      </c>
      <c r="CE160"/>
      <c r="CG160" s="49"/>
      <c r="CH160" s="28"/>
      <c r="CI160" s="140"/>
      <c r="CJ160"/>
      <c r="CK160" s="277"/>
      <c r="CL160"/>
      <c r="CN160" s="49"/>
      <c r="CO160" s="28"/>
      <c r="CP160" s="140"/>
      <c r="CQ160"/>
      <c r="CR160" s="277"/>
      <c r="CS160"/>
      <c r="CU160" s="49"/>
      <c r="CV160" s="28"/>
      <c r="CW160" s="140"/>
      <c r="CX160"/>
      <c r="CY160" s="277"/>
      <c r="CZ160"/>
      <c r="DB160" s="49"/>
      <c r="DC160" s="28"/>
      <c r="DD160" s="140"/>
      <c r="DE160"/>
      <c r="DF160" s="277"/>
      <c r="DG160"/>
      <c r="DI160" s="49"/>
      <c r="DJ160" s="28"/>
      <c r="DK160" s="140"/>
      <c r="DL160"/>
      <c r="DM160" s="277"/>
      <c r="DN160"/>
      <c r="DP160" s="49"/>
      <c r="DQ160" s="28"/>
      <c r="DR160" s="140"/>
      <c r="DS160"/>
      <c r="DT160" s="277"/>
    </row>
    <row r="161" spans="1:125">
      <c r="A161" s="50">
        <v>44866</v>
      </c>
      <c r="B161" s="74" t="s">
        <v>342</v>
      </c>
      <c r="C161" s="146">
        <f>[1]!i_dq_close(C$2,A161)</f>
        <v>5941.1450999999997</v>
      </c>
      <c r="D161" s="53">
        <v>1.2423</v>
      </c>
      <c r="E161" s="277">
        <f t="shared" si="17"/>
        <v>6.5569775705544897E-2</v>
      </c>
      <c r="H161" s="49">
        <v>44958</v>
      </c>
      <c r="I161" s="21" t="s">
        <v>348</v>
      </c>
      <c r="J161" s="140">
        <f>[1]!i_dq_close(J$2,H161)</f>
        <v>6365.9050999999999</v>
      </c>
      <c r="K161">
        <v>1.0876999999999999</v>
      </c>
      <c r="L161" s="277">
        <f t="shared" si="18"/>
        <v>3.994094573267315E-2</v>
      </c>
      <c r="S161" s="277"/>
      <c r="Z161" s="277"/>
      <c r="AC161" s="49">
        <v>44956</v>
      </c>
      <c r="AD161" s="21" t="s">
        <v>1626</v>
      </c>
      <c r="AE161" s="140">
        <f>[1]!i_dq_close(AE$2,AC161)</f>
        <v>6283.3271999999997</v>
      </c>
      <c r="AF161">
        <v>0.98440000000000005</v>
      </c>
      <c r="AG161" s="277">
        <f t="shared" si="19"/>
        <v>-1.9890204912058618E-2</v>
      </c>
      <c r="AJ161" s="49">
        <v>44889</v>
      </c>
      <c r="AK161" s="21" t="s">
        <v>1630</v>
      </c>
      <c r="AL161" s="140">
        <f>[1]!i_dq_close(AL$2,AJ161)</f>
        <v>6586.8576000000003</v>
      </c>
      <c r="AM161">
        <v>1.0323</v>
      </c>
      <c r="AN161" s="277">
        <f t="shared" si="20"/>
        <v>0.17884863480088731</v>
      </c>
      <c r="AQ161" s="49">
        <v>44889</v>
      </c>
      <c r="AR161" s="21" t="s">
        <v>1630</v>
      </c>
      <c r="AS161" s="140">
        <f>[1]!i_dq_close(AS$2,AQ161)</f>
        <v>6120.0658999999996</v>
      </c>
      <c r="AT161">
        <v>0.94240000000000002</v>
      </c>
      <c r="AU161" s="277">
        <f t="shared" si="21"/>
        <v>2.4688010265749849E-3</v>
      </c>
      <c r="AX161" s="49">
        <v>44876</v>
      </c>
      <c r="AY161" s="21" t="s">
        <v>1630</v>
      </c>
      <c r="AZ161" s="140">
        <f>[1]!i_dq_close(AZ$2,AX161)</f>
        <v>6138.6211000000003</v>
      </c>
      <c r="BA161">
        <v>2.61</v>
      </c>
      <c r="BB161" s="277">
        <f t="shared" si="22"/>
        <v>8.7793705877275752E-2</v>
      </c>
      <c r="BE161" s="49">
        <v>44859</v>
      </c>
      <c r="BF161" s="21" t="s">
        <v>1621</v>
      </c>
      <c r="BG161" s="140">
        <f>[1]!i_dq_close(BG$2,BE161)</f>
        <v>5869.7809999999999</v>
      </c>
      <c r="BH161">
        <v>1.7028000000000001</v>
      </c>
      <c r="BI161" s="277">
        <f t="shared" si="23"/>
        <v>6.0661161965529509E-2</v>
      </c>
      <c r="BL161" s="49">
        <v>44858</v>
      </c>
      <c r="BM161" s="21" t="s">
        <v>1621</v>
      </c>
      <c r="BN161" s="140">
        <f>[1]!i_dq_close(BN$2,BL161)</f>
        <v>3633.3733000000002</v>
      </c>
      <c r="BO161">
        <v>1.0313000000000001</v>
      </c>
      <c r="BP161" s="277">
        <f t="shared" si="24"/>
        <v>9.8598259667007082E-2</v>
      </c>
      <c r="BS161" s="49">
        <v>44791</v>
      </c>
      <c r="BT161" s="28" t="s">
        <v>1623</v>
      </c>
      <c r="BU161" s="140">
        <f>[1]!i_dq_close(BU$2,BS161)</f>
        <v>6468.8055999999997</v>
      </c>
      <c r="BV161">
        <v>1.349</v>
      </c>
      <c r="BW161" s="277">
        <f t="shared" si="25"/>
        <v>0.16170371838977005</v>
      </c>
      <c r="BZ161" s="58">
        <v>44497</v>
      </c>
      <c r="CA161" s="20" t="s">
        <v>341</v>
      </c>
      <c r="CB161" s="140">
        <f>[1]!i_dq_close(CB$2,BZ161)</f>
        <v>6950.2767999999996</v>
      </c>
      <c r="CC161" s="21">
        <v>2.0259999999999998</v>
      </c>
      <c r="CD161" s="277">
        <f t="shared" si="26"/>
        <v>6.593346406397238E-2</v>
      </c>
      <c r="CG161" s="49"/>
      <c r="CH161" s="28"/>
      <c r="CI161" s="140"/>
      <c r="CK161" s="277"/>
      <c r="CN161" s="49"/>
      <c r="CO161" s="28"/>
      <c r="CP161" s="140"/>
      <c r="CR161" s="277"/>
      <c r="CU161" s="49"/>
      <c r="CV161" s="28"/>
      <c r="CW161" s="140"/>
      <c r="CY161" s="277"/>
      <c r="DB161" s="49"/>
      <c r="DC161" s="28"/>
      <c r="DD161" s="140"/>
      <c r="DF161" s="277"/>
      <c r="DI161" s="49"/>
      <c r="DJ161" s="28"/>
      <c r="DK161" s="140"/>
      <c r="DM161" s="277"/>
      <c r="DP161" s="49"/>
      <c r="DQ161" s="28"/>
      <c r="DR161" s="140"/>
      <c r="DT161" s="277"/>
    </row>
    <row r="162" spans="1:125" s="77" customFormat="1">
      <c r="A162" s="50">
        <v>44867</v>
      </c>
      <c r="B162" s="74" t="s">
        <v>1630</v>
      </c>
      <c r="C162" s="146">
        <f>[1]!i_dq_close(C$2,A162)</f>
        <v>5997.8037999999997</v>
      </c>
      <c r="D162" s="53">
        <v>1.2582</v>
      </c>
      <c r="E162" s="277">
        <f t="shared" si="17"/>
        <v>6.9815104430845043E-2</v>
      </c>
      <c r="F162" s="53"/>
      <c r="H162" s="49">
        <v>44959</v>
      </c>
      <c r="I162" s="21" t="s">
        <v>1632</v>
      </c>
      <c r="J162" s="140">
        <f>[1]!i_dq_close(J$2,H162)</f>
        <v>6370.1410999999998</v>
      </c>
      <c r="K162">
        <v>1.0906</v>
      </c>
      <c r="L162" s="277">
        <f t="shared" si="18"/>
        <v>4.2127117123910374E-2</v>
      </c>
      <c r="M162"/>
      <c r="O162"/>
      <c r="P162"/>
      <c r="Q162"/>
      <c r="R162"/>
      <c r="S162" s="277"/>
      <c r="T162"/>
      <c r="V162"/>
      <c r="W162"/>
      <c r="X162"/>
      <c r="Y162"/>
      <c r="Z162" s="277"/>
      <c r="AA162"/>
      <c r="AC162" s="49">
        <v>44957</v>
      </c>
      <c r="AD162" s="21" t="s">
        <v>1626</v>
      </c>
      <c r="AE162" s="140">
        <f>[1]!i_dq_close(AE$2,AC162)</f>
        <v>6289.15</v>
      </c>
      <c r="AF162">
        <v>0.98450000000000004</v>
      </c>
      <c r="AG162" s="277">
        <f t="shared" si="19"/>
        <v>-2.0709041170232312E-2</v>
      </c>
      <c r="AH162"/>
      <c r="AJ162" s="49">
        <v>44890</v>
      </c>
      <c r="AK162" s="21" t="s">
        <v>1630</v>
      </c>
      <c r="AL162" s="140">
        <f>[1]!i_dq_close(AL$2,AJ162)</f>
        <v>6512.1619000000001</v>
      </c>
      <c r="AM162">
        <v>1.0233000000000001</v>
      </c>
      <c r="AN162" s="277">
        <f t="shared" si="20"/>
        <v>0.17996964186927134</v>
      </c>
      <c r="AO162"/>
      <c r="AQ162" s="49">
        <v>44890</v>
      </c>
      <c r="AR162" s="21" t="s">
        <v>1630</v>
      </c>
      <c r="AS162" s="140">
        <f>[1]!i_dq_close(AS$2,AQ162)</f>
        <v>6087.8590999999997</v>
      </c>
      <c r="AT162">
        <v>0.93910000000000005</v>
      </c>
      <c r="AU162" s="277">
        <f t="shared" si="21"/>
        <v>4.2330102156533655E-3</v>
      </c>
      <c r="AV162"/>
      <c r="AX162" s="49">
        <v>44879</v>
      </c>
      <c r="AY162" s="21" t="s">
        <v>1630</v>
      </c>
      <c r="AZ162" s="140">
        <f>[1]!i_dq_close(AZ$2,AX162)</f>
        <v>6129.5128999999997</v>
      </c>
      <c r="BA162">
        <v>2.5979999999999999</v>
      </c>
      <c r="BB162" s="277">
        <f t="shared" si="22"/>
        <v>8.4166280058524556E-2</v>
      </c>
      <c r="BC162"/>
      <c r="BE162" s="49">
        <v>44860</v>
      </c>
      <c r="BF162" s="21" t="s">
        <v>1621</v>
      </c>
      <c r="BG162" s="140">
        <f>[1]!i_dq_close(BG$2,BE162)</f>
        <v>5971.6009000000004</v>
      </c>
      <c r="BH162">
        <v>1.7324999999999999</v>
      </c>
      <c r="BI162" s="277">
        <f t="shared" si="23"/>
        <v>6.1822550301217971E-2</v>
      </c>
      <c r="BJ162"/>
      <c r="BL162" s="49">
        <v>44859</v>
      </c>
      <c r="BM162" s="21" t="s">
        <v>1621</v>
      </c>
      <c r="BN162" s="140">
        <f>[1]!i_dq_close(BN$2,BL162)</f>
        <v>3627.4542000000001</v>
      </c>
      <c r="BO162">
        <v>1.0283</v>
      </c>
      <c r="BP162" s="277">
        <f t="shared" si="24"/>
        <v>9.7117716770741658E-2</v>
      </c>
      <c r="BQ162"/>
      <c r="BS162" s="49">
        <v>44792</v>
      </c>
      <c r="BT162" s="28" t="s">
        <v>1623</v>
      </c>
      <c r="BU162" s="140">
        <f>[1]!i_dq_close(BU$2,BS162)</f>
        <v>6391.7159000000001</v>
      </c>
      <c r="BV162">
        <v>1.335</v>
      </c>
      <c r="BW162" s="277">
        <f t="shared" si="25"/>
        <v>0.1614855026923373</v>
      </c>
      <c r="BX162"/>
      <c r="BZ162" s="58">
        <v>44498</v>
      </c>
      <c r="CA162" s="20" t="s">
        <v>341</v>
      </c>
      <c r="CB162" s="140">
        <f>[1]!i_dq_close(CB$2,BZ162)</f>
        <v>7022.4992000000002</v>
      </c>
      <c r="CC162" s="21">
        <v>2.0470000000000002</v>
      </c>
      <c r="CD162" s="277">
        <f t="shared" si="26"/>
        <v>6.6588968657912417E-2</v>
      </c>
      <c r="CE162"/>
      <c r="CG162" s="49"/>
      <c r="CH162" s="28"/>
      <c r="CI162" s="140"/>
      <c r="CJ162"/>
      <c r="CK162" s="277"/>
      <c r="CL162"/>
      <c r="CN162" s="49"/>
      <c r="CO162" s="28"/>
      <c r="CP162" s="140"/>
      <c r="CQ162"/>
      <c r="CR162" s="277"/>
      <c r="CS162"/>
      <c r="CU162" s="49"/>
      <c r="CV162" s="28"/>
      <c r="CW162" s="140"/>
      <c r="CX162"/>
      <c r="CY162" s="277"/>
      <c r="CZ162"/>
      <c r="DB162" s="49"/>
      <c r="DC162" s="28"/>
      <c r="DD162" s="140"/>
      <c r="DE162"/>
      <c r="DF162" s="277"/>
      <c r="DG162"/>
      <c r="DI162" s="49"/>
      <c r="DJ162" s="28"/>
      <c r="DK162" s="140"/>
      <c r="DL162"/>
      <c r="DM162" s="277"/>
      <c r="DN162"/>
      <c r="DP162" s="49"/>
      <c r="DQ162" s="28"/>
      <c r="DR162" s="140"/>
      <c r="DS162"/>
      <c r="DT162" s="277"/>
      <c r="DU162"/>
    </row>
    <row r="163" spans="1:125">
      <c r="A163" s="50">
        <v>44868</v>
      </c>
      <c r="B163" s="74" t="s">
        <v>1630</v>
      </c>
      <c r="C163" s="146">
        <f>[1]!i_dq_close(C$2,A163)</f>
        <v>5996.7187000000004</v>
      </c>
      <c r="D163" s="53">
        <v>1.2599</v>
      </c>
      <c r="E163" s="277">
        <f t="shared" si="17"/>
        <v>7.1524339569739803E-2</v>
      </c>
      <c r="H163" s="49">
        <v>44960</v>
      </c>
      <c r="I163" s="21" t="s">
        <v>1632</v>
      </c>
      <c r="J163" s="140">
        <f>[1]!i_dq_close(J$2,H163)</f>
        <v>6343.6860999999999</v>
      </c>
      <c r="K163">
        <v>1.0851999999999999</v>
      </c>
      <c r="L163" s="277">
        <f t="shared" si="18"/>
        <v>4.1088046457379068E-2</v>
      </c>
      <c r="S163" s="277"/>
      <c r="Z163" s="277"/>
      <c r="AC163" s="49">
        <v>44958</v>
      </c>
      <c r="AD163" s="21" t="s">
        <v>348</v>
      </c>
      <c r="AE163" s="140">
        <f>[1]!i_dq_close(AE$2,AC163)</f>
        <v>6365.9050999999999</v>
      </c>
      <c r="AF163">
        <v>1.0004999999999999</v>
      </c>
      <c r="AG163" s="277">
        <f t="shared" si="19"/>
        <v>-1.703509700150474E-2</v>
      </c>
      <c r="AJ163" s="49">
        <v>44893</v>
      </c>
      <c r="AK163" s="21" t="s">
        <v>1630</v>
      </c>
      <c r="AL163" s="140">
        <f>[1]!i_dq_close(AL$2,AJ163)</f>
        <v>6492.7120000000004</v>
      </c>
      <c r="AM163">
        <v>1.0159</v>
      </c>
      <c r="AN163" s="277">
        <f t="shared" si="20"/>
        <v>0.17437777883819305</v>
      </c>
      <c r="AQ163" s="49">
        <v>44893</v>
      </c>
      <c r="AR163" s="21" t="s">
        <v>1630</v>
      </c>
      <c r="AS163" s="140">
        <f>[1]!i_dq_close(AS$2,AQ163)</f>
        <v>6055.2843000000003</v>
      </c>
      <c r="AT163">
        <v>0.93320000000000003</v>
      </c>
      <c r="AU163" s="277">
        <f t="shared" si="21"/>
        <v>3.2731409773530951E-3</v>
      </c>
      <c r="AX163" s="49">
        <v>44880</v>
      </c>
      <c r="AY163" s="21" t="s">
        <v>1630</v>
      </c>
      <c r="AZ163" s="140">
        <f>[1]!i_dq_close(AZ$2,AX163)</f>
        <v>6236.3837999999996</v>
      </c>
      <c r="BA163">
        <v>2.6379999999999999</v>
      </c>
      <c r="BB163" s="277">
        <f t="shared" si="22"/>
        <v>8.3354354215672499E-2</v>
      </c>
      <c r="BE163" s="49">
        <v>44861</v>
      </c>
      <c r="BF163" s="21" t="s">
        <v>1621</v>
      </c>
      <c r="BG163" s="140">
        <f>[1]!i_dq_close(BG$2,BE163)</f>
        <v>5963.0037000000002</v>
      </c>
      <c r="BH163">
        <v>1.718</v>
      </c>
      <c r="BI163" s="277">
        <f t="shared" si="23"/>
        <v>5.3668415384177104E-2</v>
      </c>
      <c r="BL163" s="49">
        <v>44860</v>
      </c>
      <c r="BM163" s="21" t="s">
        <v>1621</v>
      </c>
      <c r="BN163" s="140">
        <f>[1]!i_dq_close(BN$2,BL163)</f>
        <v>3656.9027000000001</v>
      </c>
      <c r="BO163">
        <v>1.0434000000000001</v>
      </c>
      <c r="BP163" s="277">
        <f t="shared" si="24"/>
        <v>0.10465816675142614</v>
      </c>
      <c r="BS163" s="49">
        <v>44795</v>
      </c>
      <c r="BT163" s="28" t="s">
        <v>1623</v>
      </c>
      <c r="BU163" s="140">
        <f>[1]!i_dq_close(BU$2,BS163)</f>
        <v>6472.6799000000001</v>
      </c>
      <c r="BV163">
        <v>1.347</v>
      </c>
      <c r="BW163" s="277">
        <f t="shared" si="25"/>
        <v>0.15948950128481887</v>
      </c>
      <c r="BZ163" s="58">
        <v>44501</v>
      </c>
      <c r="CA163" s="20" t="s">
        <v>342</v>
      </c>
      <c r="CB163" s="140">
        <f>[1]!i_dq_close(CB$2,BZ163)</f>
        <v>7060.7560000000003</v>
      </c>
      <c r="CC163" s="21">
        <v>2.0590000000000002</v>
      </c>
      <c r="CD163" s="277">
        <f t="shared" si="26"/>
        <v>6.7428124695461333E-2</v>
      </c>
      <c r="CG163" s="49"/>
      <c r="CH163" s="28"/>
      <c r="CI163" s="140"/>
      <c r="CK163" s="277"/>
      <c r="CN163" s="49"/>
      <c r="CO163" s="28"/>
      <c r="CP163" s="140"/>
      <c r="CR163" s="277"/>
      <c r="CU163" s="49"/>
      <c r="CV163" s="28"/>
      <c r="CW163" s="140"/>
      <c r="CY163" s="277"/>
      <c r="DB163" s="49"/>
      <c r="DC163" s="28"/>
      <c r="DD163" s="140"/>
      <c r="DF163" s="277"/>
      <c r="DI163" s="49"/>
      <c r="DJ163" s="28"/>
      <c r="DK163" s="140"/>
      <c r="DM163" s="277"/>
      <c r="DP163" s="49"/>
      <c r="DQ163" s="28"/>
      <c r="DR163" s="140"/>
      <c r="DT163" s="277"/>
    </row>
    <row r="164" spans="1:125">
      <c r="A164" s="50">
        <v>44869</v>
      </c>
      <c r="B164" s="74" t="s">
        <v>1630</v>
      </c>
      <c r="C164" s="146">
        <f>[1]!i_dq_close(C$2,A164)</f>
        <v>6133.4629000000004</v>
      </c>
      <c r="D164" s="53">
        <v>1.2771999999999999</v>
      </c>
      <c r="E164" s="277">
        <f t="shared" si="17"/>
        <v>6.2945660968792616E-2</v>
      </c>
      <c r="H164" s="49">
        <v>44963</v>
      </c>
      <c r="I164" s="21" t="s">
        <v>1632</v>
      </c>
      <c r="J164" s="140">
        <f>[1]!i_dq_close(J$2,H164)</f>
        <v>6302.3348999999998</v>
      </c>
      <c r="K164">
        <v>1.077</v>
      </c>
      <c r="L164" s="277">
        <f t="shared" si="18"/>
        <v>3.9702675880308735E-2</v>
      </c>
      <c r="S164" s="277"/>
      <c r="Z164" s="277"/>
      <c r="AC164" s="49">
        <v>44959</v>
      </c>
      <c r="AD164" s="21" t="s">
        <v>1632</v>
      </c>
      <c r="AE164" s="140">
        <f>[1]!i_dq_close(AE$2,AC164)</f>
        <v>6370.1410999999998</v>
      </c>
      <c r="AF164">
        <v>1.0031000000000001</v>
      </c>
      <c r="AG164" s="277">
        <f t="shared" si="19"/>
        <v>-1.5140394477033636E-2</v>
      </c>
      <c r="AJ164" s="49">
        <v>44894</v>
      </c>
      <c r="AK164" s="21" t="s">
        <v>1630</v>
      </c>
      <c r="AL164" s="140">
        <f>[1]!i_dq_close(AL$2,AJ164)</f>
        <v>6594.3225000000002</v>
      </c>
      <c r="AM164">
        <v>1.0362</v>
      </c>
      <c r="AN164" s="277">
        <f t="shared" si="20"/>
        <v>0.18222806645927214</v>
      </c>
      <c r="AQ164" s="49">
        <v>44894</v>
      </c>
      <c r="AR164" s="21" t="s">
        <v>1630</v>
      </c>
      <c r="AS164" s="140">
        <f>[1]!i_dq_close(AS$2,AQ164)</f>
        <v>6163.8213999999998</v>
      </c>
      <c r="AT164">
        <v>0.94869999999999999</v>
      </c>
      <c r="AU164" s="277">
        <f t="shared" si="21"/>
        <v>2.0176689757946953E-3</v>
      </c>
      <c r="AX164" s="49">
        <v>44881</v>
      </c>
      <c r="AY164" s="21" t="s">
        <v>1630</v>
      </c>
      <c r="AZ164" s="140">
        <f>[1]!i_dq_close(AZ$2,AX164)</f>
        <v>6203.9174000000003</v>
      </c>
      <c r="BA164">
        <v>2.6269999999999998</v>
      </c>
      <c r="BB164" s="277">
        <f t="shared" si="22"/>
        <v>8.4096549181795766E-2</v>
      </c>
      <c r="BE164" s="49">
        <v>44862</v>
      </c>
      <c r="BF164" s="21" t="s">
        <v>1621</v>
      </c>
      <c r="BG164" s="140">
        <f>[1]!i_dq_close(BG$2,BE164)</f>
        <v>5781.7972</v>
      </c>
      <c r="BH164">
        <v>1.6626000000000001</v>
      </c>
      <c r="BI164" s="277">
        <f t="shared" si="23"/>
        <v>4.9892798001710092E-2</v>
      </c>
      <c r="BL164" s="49">
        <v>44861</v>
      </c>
      <c r="BM164" s="21" t="s">
        <v>1621</v>
      </c>
      <c r="BN164" s="140">
        <f>[1]!i_dq_close(BN$2,BL164)</f>
        <v>3631.1448</v>
      </c>
      <c r="BO164">
        <v>1.0356000000000001</v>
      </c>
      <c r="BP164" s="277">
        <f t="shared" si="24"/>
        <v>0.1034703247031904</v>
      </c>
      <c r="BS164" s="49">
        <v>44796</v>
      </c>
      <c r="BT164" s="28" t="s">
        <v>1623</v>
      </c>
      <c r="BU164" s="140">
        <f>[1]!i_dq_close(BU$2,BS164)</f>
        <v>6466.4044999999996</v>
      </c>
      <c r="BV164">
        <v>1.3580000000000001</v>
      </c>
      <c r="BW164" s="277">
        <f t="shared" si="25"/>
        <v>0.16946322261651492</v>
      </c>
      <c r="BZ164" s="58">
        <v>44502</v>
      </c>
      <c r="CA164" s="20" t="s">
        <v>342</v>
      </c>
      <c r="CB164" s="140">
        <f>[1]!i_dq_close(CB$2,BZ164)</f>
        <v>6985.0998</v>
      </c>
      <c r="CC164" s="21">
        <v>2.0390000000000001</v>
      </c>
      <c r="CD164" s="277">
        <f t="shared" si="26"/>
        <v>6.7863543497393319E-2</v>
      </c>
      <c r="CG164" s="49"/>
      <c r="CH164" s="28"/>
      <c r="CI164" s="140"/>
      <c r="CK164" s="277"/>
      <c r="CN164" s="49"/>
      <c r="CO164" s="28"/>
      <c r="CP164" s="140"/>
      <c r="CR164" s="277"/>
      <c r="CU164" s="49"/>
      <c r="CV164" s="28"/>
      <c r="CW164" s="140"/>
      <c r="CY164" s="277"/>
      <c r="DB164" s="49"/>
      <c r="DC164" s="28"/>
      <c r="DD164" s="140"/>
      <c r="DF164" s="277"/>
      <c r="DI164" s="49"/>
      <c r="DJ164" s="28"/>
      <c r="DK164" s="140"/>
      <c r="DM164" s="277"/>
      <c r="DP164" s="49"/>
      <c r="DQ164" s="28"/>
      <c r="DR164" s="140"/>
      <c r="DT164" s="277"/>
    </row>
    <row r="165" spans="1:125">
      <c r="A165" s="50">
        <v>44872</v>
      </c>
      <c r="B165" s="74" t="s">
        <v>1630</v>
      </c>
      <c r="C165" s="146">
        <f>[1]!i_dq_close(C$2,A165)</f>
        <v>6141.4088000000002</v>
      </c>
      <c r="D165" s="53">
        <v>1.2815000000000001</v>
      </c>
      <c r="E165" s="277">
        <f t="shared" si="17"/>
        <v>6.5390215231154958E-2</v>
      </c>
      <c r="H165" s="49">
        <v>44964</v>
      </c>
      <c r="I165" s="21" t="s">
        <v>1688</v>
      </c>
      <c r="J165" s="140">
        <f>[1]!i_dq_close(J$2,H165)</f>
        <v>6317.2376999999997</v>
      </c>
      <c r="K165">
        <v>1.0810999999999999</v>
      </c>
      <c r="L165" s="277">
        <f t="shared" si="18"/>
        <v>4.1337964607276012E-2</v>
      </c>
      <c r="S165" s="277"/>
      <c r="Z165" s="277"/>
      <c r="AC165" s="49">
        <v>44960</v>
      </c>
      <c r="AD165" s="21" t="s">
        <v>1632</v>
      </c>
      <c r="AE165" s="140">
        <f>[1]!i_dq_close(AE$2,AC165)</f>
        <v>6343.6860999999999</v>
      </c>
      <c r="AF165">
        <v>1.0025999999999999</v>
      </c>
      <c r="AG165" s="277">
        <f t="shared" si="19"/>
        <v>-1.1465136673800003E-2</v>
      </c>
      <c r="AJ165" s="49">
        <v>44895</v>
      </c>
      <c r="AK165" s="21" t="s">
        <v>1630</v>
      </c>
      <c r="AL165" s="140">
        <f>[1]!i_dq_close(AL$2,AJ165)</f>
        <v>6590.3067000000001</v>
      </c>
      <c r="AM165">
        <v>1.0335000000000001</v>
      </c>
      <c r="AN165" s="277">
        <f t="shared" si="20"/>
        <v>0.17970962715748695</v>
      </c>
      <c r="AQ165" s="49">
        <v>44895</v>
      </c>
      <c r="AR165" s="21" t="s">
        <v>1630</v>
      </c>
      <c r="AS165" s="140">
        <f>[1]!i_dq_close(AS$2,AQ165)</f>
        <v>6156.1464999999998</v>
      </c>
      <c r="AT165">
        <v>0.9456</v>
      </c>
      <c r="AU165" s="277">
        <f t="shared" si="21"/>
        <v>-3.9811155143398835E-5</v>
      </c>
      <c r="AX165" s="49">
        <v>44882</v>
      </c>
      <c r="AY165" s="21" t="s">
        <v>1630</v>
      </c>
      <c r="AZ165" s="140">
        <f>[1]!i_dq_close(AZ$2,AX165)</f>
        <v>6217.2052000000003</v>
      </c>
      <c r="BA165">
        <v>2.6280000000000001</v>
      </c>
      <c r="BB165" s="277">
        <f t="shared" si="22"/>
        <v>8.2285872651971514E-2</v>
      </c>
      <c r="BE165" s="49">
        <v>44865</v>
      </c>
      <c r="BF165" s="21" t="s">
        <v>1621</v>
      </c>
      <c r="BG165" s="140">
        <f>[1]!i_dq_close(BG$2,BE165)</f>
        <v>5807.1063000000004</v>
      </c>
      <c r="BH165">
        <v>1.6596</v>
      </c>
      <c r="BI165" s="277">
        <f t="shared" si="23"/>
        <v>4.320684092456073E-2</v>
      </c>
      <c r="BL165" s="49">
        <v>44862</v>
      </c>
      <c r="BM165" s="21" t="s">
        <v>1621</v>
      </c>
      <c r="BN165" s="140">
        <f>[1]!i_dq_close(BN$2,BL165)</f>
        <v>3541.3294999999998</v>
      </c>
      <c r="BO165">
        <v>1.0062</v>
      </c>
      <c r="BP165" s="277">
        <f t="shared" si="24"/>
        <v>9.7126278413900424E-2</v>
      </c>
      <c r="BS165" s="49">
        <v>44797</v>
      </c>
      <c r="BT165" s="28" t="s">
        <v>1623</v>
      </c>
      <c r="BU165" s="140">
        <f>[1]!i_dq_close(BU$2,BS165)</f>
        <v>6284.5769</v>
      </c>
      <c r="BV165">
        <v>1.3169999999999999</v>
      </c>
      <c r="BW165" s="277">
        <f t="shared" si="25"/>
        <v>0.16238152921148652</v>
      </c>
      <c r="BZ165" s="58">
        <v>44503</v>
      </c>
      <c r="CA165" s="20" t="s">
        <v>342</v>
      </c>
      <c r="CB165" s="140">
        <f>[1]!i_dq_close(CB$2,BZ165)</f>
        <v>7017.8540999999996</v>
      </c>
      <c r="CC165" s="21">
        <v>2.0510000000000002</v>
      </c>
      <c r="CD165" s="277">
        <f t="shared" si="26"/>
        <v>6.9551103506290124E-2</v>
      </c>
      <c r="CG165" s="49"/>
      <c r="CH165" s="28"/>
      <c r="CI165" s="140"/>
      <c r="CK165" s="277"/>
      <c r="CN165" s="49"/>
      <c r="CO165" s="28"/>
      <c r="CP165" s="140"/>
      <c r="CR165" s="277"/>
      <c r="CU165" s="49"/>
      <c r="CV165" s="28"/>
      <c r="CW165" s="140"/>
      <c r="CY165" s="277"/>
      <c r="DB165" s="49"/>
      <c r="DC165" s="28"/>
      <c r="DD165" s="140"/>
      <c r="DF165" s="277"/>
      <c r="DI165" s="49"/>
      <c r="DJ165" s="28"/>
      <c r="DK165" s="140"/>
      <c r="DM165" s="277"/>
      <c r="DP165" s="49"/>
      <c r="DQ165" s="28"/>
      <c r="DR165" s="140"/>
      <c r="DT165" s="277"/>
    </row>
    <row r="166" spans="1:125">
      <c r="A166" s="50">
        <v>44873</v>
      </c>
      <c r="B166" s="74" t="s">
        <v>1630</v>
      </c>
      <c r="C166" s="146">
        <f>[1]!i_dq_close(C$2,A166)</f>
        <v>6134.2564000000002</v>
      </c>
      <c r="D166" s="53">
        <v>1.2788999999999999</v>
      </c>
      <c r="E166" s="277">
        <f t="shared" si="17"/>
        <v>6.4324742971886062E-2</v>
      </c>
      <c r="H166" s="49">
        <v>44965</v>
      </c>
      <c r="I166" s="21" t="s">
        <v>1694</v>
      </c>
      <c r="J166" s="140">
        <f>[1]!i_dq_close(J$2,H166)</f>
        <v>6268.2758999999996</v>
      </c>
      <c r="K166">
        <v>1.0755999999999999</v>
      </c>
      <c r="L166" s="277">
        <f t="shared" si="18"/>
        <v>4.3874648887860079E-2</v>
      </c>
      <c r="S166" s="277"/>
      <c r="Z166" s="277"/>
      <c r="AC166" s="49">
        <v>44963</v>
      </c>
      <c r="AD166" s="21" t="s">
        <v>1632</v>
      </c>
      <c r="AE166" s="140">
        <f>[1]!i_dq_close(AE$2,AC166)</f>
        <v>6302.3348999999998</v>
      </c>
      <c r="AF166">
        <v>1</v>
      </c>
      <c r="AG166" s="277">
        <f t="shared" si="19"/>
        <v>-7.5123668296148693E-3</v>
      </c>
      <c r="AJ166" s="49">
        <v>44896</v>
      </c>
      <c r="AK166" s="21" t="s">
        <v>336</v>
      </c>
      <c r="AL166" s="140">
        <f>[1]!i_dq_close(AL$2,AJ166)</f>
        <v>6658.4264999999996</v>
      </c>
      <c r="AM166">
        <v>1.0430999999999999</v>
      </c>
      <c r="AN166" s="277">
        <f t="shared" si="20"/>
        <v>0.18030741912098791</v>
      </c>
      <c r="AQ166" s="49">
        <v>44896</v>
      </c>
      <c r="AR166" s="21" t="s">
        <v>336</v>
      </c>
      <c r="AS166" s="140">
        <f>[1]!i_dq_close(AS$2,AQ166)</f>
        <v>6186.1021000000001</v>
      </c>
      <c r="AT166">
        <v>0.95430000000000004</v>
      </c>
      <c r="AU166" s="277">
        <f t="shared" si="21"/>
        <v>4.3497803696566084E-3</v>
      </c>
      <c r="AX166" s="49">
        <v>44883</v>
      </c>
      <c r="AY166" s="21" t="s">
        <v>1630</v>
      </c>
      <c r="AZ166" s="140">
        <f>[1]!i_dq_close(AZ$2,AX166)</f>
        <v>6191.6477000000004</v>
      </c>
      <c r="BA166">
        <v>2.6120000000000001</v>
      </c>
      <c r="BB166" s="277">
        <f t="shared" si="22"/>
        <v>7.9711428179982446E-2</v>
      </c>
      <c r="BE166" s="49">
        <v>44866</v>
      </c>
      <c r="BF166" s="21" t="s">
        <v>342</v>
      </c>
      <c r="BG166" s="140">
        <f>[1]!i_dq_close(BG$2,BE166)</f>
        <v>5941.1450999999997</v>
      </c>
      <c r="BH166">
        <v>1.7010000000000001</v>
      </c>
      <c r="BI166" s="277">
        <f t="shared" si="23"/>
        <v>4.6282160947515472E-2</v>
      </c>
      <c r="BL166" s="49">
        <v>44865</v>
      </c>
      <c r="BM166" s="21" t="s">
        <v>1621</v>
      </c>
      <c r="BN166" s="140">
        <f>[1]!i_dq_close(BN$2,BL166)</f>
        <v>3508.7033999999999</v>
      </c>
      <c r="BO166">
        <v>1.0076000000000001</v>
      </c>
      <c r="BP166" s="277">
        <f t="shared" si="24"/>
        <v>0.10690153130913105</v>
      </c>
      <c r="BS166" s="49">
        <v>44798</v>
      </c>
      <c r="BT166" s="28" t="s">
        <v>1623</v>
      </c>
      <c r="BU166" s="140">
        <f>[1]!i_dq_close(BU$2,BS166)</f>
        <v>6322.6961000000001</v>
      </c>
      <c r="BV166">
        <v>1.319</v>
      </c>
      <c r="BW166" s="277">
        <f t="shared" si="25"/>
        <v>0.15843782795283667</v>
      </c>
      <c r="BZ166" s="58">
        <v>44504</v>
      </c>
      <c r="CA166" s="20" t="s">
        <v>342</v>
      </c>
      <c r="CB166" s="140">
        <f>[1]!i_dq_close(CB$2,BZ166)</f>
        <v>7073.8522000000003</v>
      </c>
      <c r="CC166" s="21">
        <v>2.0659999999999998</v>
      </c>
      <c r="CD166" s="277">
        <f t="shared" si="26"/>
        <v>6.9339260890507681E-2</v>
      </c>
      <c r="CG166" s="49"/>
      <c r="CH166" s="28"/>
      <c r="CI166" s="140"/>
      <c r="CK166" s="277"/>
      <c r="CN166" s="49"/>
      <c r="CO166" s="28"/>
      <c r="CP166" s="140"/>
      <c r="CR166" s="277"/>
      <c r="CU166" s="49"/>
      <c r="CV166" s="28"/>
      <c r="CW166" s="140"/>
      <c r="CY166" s="277"/>
      <c r="DB166" s="49"/>
      <c r="DC166" s="28"/>
      <c r="DD166" s="140"/>
      <c r="DF166" s="277"/>
      <c r="DI166" s="49"/>
      <c r="DJ166" s="28"/>
      <c r="DK166" s="140"/>
      <c r="DM166" s="277"/>
      <c r="DP166" s="49"/>
      <c r="DQ166" s="28"/>
      <c r="DR166" s="140"/>
      <c r="DT166" s="277"/>
    </row>
    <row r="167" spans="1:125">
      <c r="A167" s="50">
        <v>44874</v>
      </c>
      <c r="B167" s="74" t="s">
        <v>1630</v>
      </c>
      <c r="C167" s="146">
        <f>[1]!i_dq_close(C$2,A167)</f>
        <v>6120.8285999999998</v>
      </c>
      <c r="D167" s="53">
        <v>1.2811999999999999</v>
      </c>
      <c r="E167" s="277">
        <f t="shared" si="17"/>
        <v>6.8739090135470304E-2</v>
      </c>
      <c r="H167" s="49">
        <v>44966</v>
      </c>
      <c r="I167" s="21" t="s">
        <v>1704</v>
      </c>
      <c r="J167" s="140">
        <f>[1]!i_dq_close(J$2,H167)</f>
        <v>6354.5619999999999</v>
      </c>
      <c r="K167">
        <v>1.0855999999999999</v>
      </c>
      <c r="L167" s="277">
        <f t="shared" si="18"/>
        <v>3.9709134127408729E-2</v>
      </c>
      <c r="S167" s="277"/>
      <c r="Z167" s="277"/>
      <c r="AC167" s="49">
        <v>44964</v>
      </c>
      <c r="AD167" s="21" t="s">
        <v>1688</v>
      </c>
      <c r="AE167" s="140">
        <f>[1]!i_dq_close(AE$2,AC167)</f>
        <v>6317.2376999999997</v>
      </c>
      <c r="AF167">
        <v>1.0059</v>
      </c>
      <c r="AG167" s="277">
        <f t="shared" si="19"/>
        <v>-4.046338482845302E-3</v>
      </c>
      <c r="AJ167" s="49">
        <v>44897</v>
      </c>
      <c r="AK167" s="21" t="s">
        <v>1624</v>
      </c>
      <c r="AL167" s="140">
        <f>[1]!i_dq_close(AL$2,AJ167)</f>
        <v>6680.5415000000003</v>
      </c>
      <c r="AM167">
        <v>1.0550999999999999</v>
      </c>
      <c r="AN167" s="277">
        <f t="shared" si="20"/>
        <v>0.19083820675049323</v>
      </c>
      <c r="AQ167" s="49">
        <v>44897</v>
      </c>
      <c r="AR167" s="21" t="s">
        <v>1624</v>
      </c>
      <c r="AS167" s="140">
        <f>[1]!i_dq_close(AS$2,AQ167)</f>
        <v>6168.0127000000002</v>
      </c>
      <c r="AT167">
        <v>0.95289999999999997</v>
      </c>
      <c r="AU167" s="277">
        <f t="shared" si="21"/>
        <v>5.8263657614348041E-3</v>
      </c>
      <c r="AX167" s="49">
        <v>44886</v>
      </c>
      <c r="AY167" s="21" t="s">
        <v>1630</v>
      </c>
      <c r="AZ167" s="140">
        <f>[1]!i_dq_close(AZ$2,AX167)</f>
        <v>6189.7092000000002</v>
      </c>
      <c r="BA167">
        <v>2.6120000000000001</v>
      </c>
      <c r="BB167" s="277">
        <f t="shared" si="22"/>
        <v>8.0038353529121364E-2</v>
      </c>
      <c r="BE167" s="49">
        <v>44867</v>
      </c>
      <c r="BF167" s="21" t="s">
        <v>1630</v>
      </c>
      <c r="BG167" s="140">
        <f>[1]!i_dq_close(BG$2,BE167)</f>
        <v>5997.8037999999997</v>
      </c>
      <c r="BH167">
        <v>1.7278</v>
      </c>
      <c r="BI167" s="277">
        <f t="shared" si="23"/>
        <v>5.3829635233872519E-2</v>
      </c>
      <c r="BL167" s="49">
        <v>44866</v>
      </c>
      <c r="BM167" s="21" t="s">
        <v>342</v>
      </c>
      <c r="BN167" s="140">
        <f>[1]!i_dq_close(BN$2,BL167)</f>
        <v>3634.1732000000002</v>
      </c>
      <c r="BO167">
        <v>1.0405</v>
      </c>
      <c r="BP167" s="277">
        <f t="shared" si="24"/>
        <v>0.10759292207560334</v>
      </c>
      <c r="BS167" s="49">
        <v>44799</v>
      </c>
      <c r="BT167" s="28" t="s">
        <v>1623</v>
      </c>
      <c r="BU167" s="140">
        <f>[1]!i_dq_close(BU$2,BS167)</f>
        <v>6298.3738999999996</v>
      </c>
      <c r="BV167">
        <v>1.31</v>
      </c>
      <c r="BW167" s="277">
        <f t="shared" si="25"/>
        <v>0.15459702304398681</v>
      </c>
      <c r="BZ167" s="58">
        <v>44505</v>
      </c>
      <c r="CA167" s="20" t="s">
        <v>342</v>
      </c>
      <c r="CB167" s="140">
        <f>[1]!i_dq_close(CB$2,BZ167)</f>
        <v>6991.9076999999997</v>
      </c>
      <c r="CC167" s="21">
        <v>2.0470000000000002</v>
      </c>
      <c r="CD167" s="277">
        <f t="shared" si="26"/>
        <v>7.1305724694165962E-2</v>
      </c>
      <c r="CG167" s="49"/>
      <c r="CH167" s="28"/>
      <c r="CI167" s="140"/>
      <c r="CK167" s="277"/>
      <c r="CN167" s="49"/>
      <c r="CO167" s="28"/>
      <c r="CP167" s="140"/>
      <c r="CR167" s="277"/>
      <c r="CU167" s="49"/>
      <c r="CV167" s="28"/>
      <c r="CW167" s="140"/>
      <c r="CY167" s="277"/>
      <c r="DB167" s="49"/>
      <c r="DC167" s="28"/>
      <c r="DD167" s="140"/>
      <c r="DF167" s="277"/>
      <c r="DI167" s="49"/>
      <c r="DJ167" s="28"/>
      <c r="DK167" s="140"/>
      <c r="DM167" s="277"/>
      <c r="DP167" s="49"/>
      <c r="DQ167" s="28"/>
      <c r="DR167" s="140"/>
      <c r="DT167" s="277"/>
    </row>
    <row r="168" spans="1:125">
      <c r="A168" s="50">
        <v>44875</v>
      </c>
      <c r="B168" s="74" t="s">
        <v>1630</v>
      </c>
      <c r="C168" s="146">
        <f>[1]!i_dq_close(C$2,A168)</f>
        <v>6089.6950999999999</v>
      </c>
      <c r="D168" s="53">
        <v>1.2797000000000001</v>
      </c>
      <c r="E168" s="277">
        <f t="shared" si="17"/>
        <v>7.2870739663115858E-2</v>
      </c>
      <c r="H168" s="49">
        <v>44967</v>
      </c>
      <c r="I168" s="21" t="s">
        <v>1719</v>
      </c>
      <c r="J168" s="140">
        <f>[1]!i_dq_close(J$2,H168)</f>
        <v>6334.2520000000004</v>
      </c>
      <c r="K168">
        <v>1.0827</v>
      </c>
      <c r="L168" s="277">
        <f t="shared" si="18"/>
        <v>4.0147582967144047E-2</v>
      </c>
      <c r="S168" s="277"/>
      <c r="Z168" s="277"/>
      <c r="AC168" s="49">
        <v>44965</v>
      </c>
      <c r="AD168" s="21" t="s">
        <v>1694</v>
      </c>
      <c r="AE168" s="140">
        <f>[1]!i_dq_close(AE$2,AC168)</f>
        <v>6268.2758999999996</v>
      </c>
      <c r="AF168">
        <v>1.0002</v>
      </c>
      <c r="AG168" s="277">
        <f t="shared" si="19"/>
        <v>-1.9493133463591716E-3</v>
      </c>
      <c r="AJ168" s="49">
        <v>44900</v>
      </c>
      <c r="AK168" s="21" t="s">
        <v>1624</v>
      </c>
      <c r="AL168" s="140">
        <f>[1]!i_dq_close(AL$2,AJ168)</f>
        <v>6714.3670000000002</v>
      </c>
      <c r="AM168">
        <v>1.0631999999999999</v>
      </c>
      <c r="AN168" s="277">
        <f t="shared" si="20"/>
        <v>0.19501337196826474</v>
      </c>
      <c r="AQ168" s="49">
        <v>44900</v>
      </c>
      <c r="AR168" s="21" t="s">
        <v>1624</v>
      </c>
      <c r="AS168" s="140">
        <f>[1]!i_dq_close(AS$2,AQ168)</f>
        <v>6215.1243999999997</v>
      </c>
      <c r="AT168">
        <v>0.9627</v>
      </c>
      <c r="AU168" s="277">
        <f t="shared" si="21"/>
        <v>8.5716123630710239E-3</v>
      </c>
      <c r="AX168" s="49">
        <v>44887</v>
      </c>
      <c r="AY168" s="21" t="s">
        <v>1630</v>
      </c>
      <c r="AZ168" s="140">
        <f>[1]!i_dq_close(AZ$2,AX168)</f>
        <v>6125.3999000000003</v>
      </c>
      <c r="BA168">
        <v>2.593</v>
      </c>
      <c r="BB168" s="277">
        <f t="shared" si="22"/>
        <v>8.2708468841033111E-2</v>
      </c>
      <c r="BE168" s="49">
        <v>44868</v>
      </c>
      <c r="BF168" s="21" t="s">
        <v>1630</v>
      </c>
      <c r="BG168" s="140">
        <f>[1]!i_dq_close(BG$2,BE168)</f>
        <v>5996.7187000000004</v>
      </c>
      <c r="BH168">
        <v>1.7278</v>
      </c>
      <c r="BI168" s="277">
        <f t="shared" si="23"/>
        <v>5.4029883847758198E-2</v>
      </c>
      <c r="BL168" s="49">
        <v>44867</v>
      </c>
      <c r="BM168" s="21" t="s">
        <v>1630</v>
      </c>
      <c r="BN168" s="140">
        <f>[1]!i_dq_close(BN$2,BL168)</f>
        <v>3677.8051</v>
      </c>
      <c r="BO168">
        <v>1.0559000000000001</v>
      </c>
      <c r="BP168" s="277">
        <f t="shared" si="24"/>
        <v>0.11179243544681827</v>
      </c>
      <c r="BS168" s="49">
        <v>44802</v>
      </c>
      <c r="BT168" s="28" t="s">
        <v>1623</v>
      </c>
      <c r="BU168" s="140">
        <f>[1]!i_dq_close(BU$2,BS168)</f>
        <v>6310.402</v>
      </c>
      <c r="BV168">
        <v>1.3260000000000001</v>
      </c>
      <c r="BW168" s="277">
        <f t="shared" si="25"/>
        <v>0.16600194916769728</v>
      </c>
      <c r="BZ168" s="58">
        <v>44508</v>
      </c>
      <c r="CA168" s="20" t="s">
        <v>342</v>
      </c>
      <c r="CB168" s="140">
        <f>[1]!i_dq_close(CB$2,BZ168)</f>
        <v>7026.9714999999997</v>
      </c>
      <c r="CC168" s="21">
        <v>2.0569999999999999</v>
      </c>
      <c r="CD168" s="277">
        <f t="shared" si="26"/>
        <v>7.1514229395516438E-2</v>
      </c>
      <c r="CG168" s="49"/>
      <c r="CH168" s="28"/>
      <c r="CI168" s="140"/>
      <c r="CK168" s="277"/>
      <c r="CN168" s="49"/>
      <c r="CO168" s="28"/>
      <c r="CP168" s="140"/>
      <c r="CR168" s="277"/>
      <c r="CU168" s="49"/>
      <c r="CV168" s="28"/>
      <c r="CW168" s="140"/>
      <c r="CY168" s="277"/>
      <c r="DB168" s="49"/>
      <c r="DC168" s="28"/>
      <c r="DD168" s="140"/>
      <c r="DF168" s="277"/>
      <c r="DI168" s="49"/>
      <c r="DJ168" s="28"/>
      <c r="DK168" s="140"/>
      <c r="DM168" s="277"/>
      <c r="DP168" s="49"/>
      <c r="DQ168" s="28"/>
      <c r="DR168" s="140"/>
      <c r="DT168" s="277"/>
    </row>
    <row r="169" spans="1:125">
      <c r="A169" s="50">
        <v>44876</v>
      </c>
      <c r="B169" s="74" t="s">
        <v>1630</v>
      </c>
      <c r="C169" s="146">
        <f>[1]!i_dq_close(C$2,A169)</f>
        <v>6138.6211000000003</v>
      </c>
      <c r="D169" s="53">
        <v>1.2803</v>
      </c>
      <c r="E169" s="277">
        <f t="shared" si="17"/>
        <v>6.4808230357318752E-2</v>
      </c>
      <c r="L169" s="277"/>
      <c r="S169" s="277"/>
      <c r="Z169" s="277"/>
      <c r="AC169" s="49">
        <v>44966</v>
      </c>
      <c r="AD169" s="21" t="s">
        <v>1704</v>
      </c>
      <c r="AE169" s="140">
        <f>[1]!i_dq_close(AE$2,AC169)</f>
        <v>6354.5619999999999</v>
      </c>
      <c r="AF169">
        <v>1.0145999999999999</v>
      </c>
      <c r="AG169" s="277">
        <f t="shared" si="19"/>
        <v>-1.3536365464486E-3</v>
      </c>
      <c r="AJ169" s="49">
        <v>44901</v>
      </c>
      <c r="AK169" s="21" t="s">
        <v>1624</v>
      </c>
      <c r="AL169" s="140">
        <f>[1]!i_dq_close(AL$2,AJ169)</f>
        <v>6703.5523999999996</v>
      </c>
      <c r="AM169">
        <v>1.0563</v>
      </c>
      <c r="AN169" s="277">
        <f t="shared" si="20"/>
        <v>0.18866303567483778</v>
      </c>
      <c r="AQ169" s="49">
        <v>44901</v>
      </c>
      <c r="AR169" s="21" t="s">
        <v>1624</v>
      </c>
      <c r="AS169" s="140">
        <f>[1]!i_dq_close(AS$2,AQ169)</f>
        <v>6211.2515000000003</v>
      </c>
      <c r="AT169">
        <v>0.96350000000000002</v>
      </c>
      <c r="AU169" s="277">
        <f t="shared" si="21"/>
        <v>1.0065572764130559E-2</v>
      </c>
      <c r="AX169" s="49">
        <v>44888</v>
      </c>
      <c r="AY169" s="21" t="s">
        <v>1630</v>
      </c>
      <c r="AZ169" s="140">
        <f>[1]!i_dq_close(AZ$2,AX169)</f>
        <v>6115.6049000000003</v>
      </c>
      <c r="BA169">
        <v>2.593</v>
      </c>
      <c r="BB169" s="277">
        <f t="shared" si="22"/>
        <v>8.4360382070238993E-2</v>
      </c>
      <c r="BE169" s="49">
        <v>44869</v>
      </c>
      <c r="BF169" s="21" t="s">
        <v>1630</v>
      </c>
      <c r="BG169" s="140">
        <f>[1]!i_dq_close(BG$2,BE169)</f>
        <v>6133.4629000000004</v>
      </c>
      <c r="BH169">
        <v>1.7749999999999999</v>
      </c>
      <c r="BI169" s="277">
        <f t="shared" si="23"/>
        <v>6.0502217116225276E-2</v>
      </c>
      <c r="BL169" s="49">
        <v>44868</v>
      </c>
      <c r="BM169" s="21" t="s">
        <v>1630</v>
      </c>
      <c r="BN169" s="140">
        <f>[1]!i_dq_close(BN$2,BL169)</f>
        <v>3647.8966</v>
      </c>
      <c r="BO169">
        <v>1.0548</v>
      </c>
      <c r="BP169" s="277">
        <f t="shared" si="24"/>
        <v>0.11837006934167538</v>
      </c>
      <c r="BS169" s="49">
        <v>44803</v>
      </c>
      <c r="BT169" s="28" t="s">
        <v>1623</v>
      </c>
      <c r="BU169" s="140">
        <f>[1]!i_dq_close(BU$2,BS169)</f>
        <v>6285.9273000000003</v>
      </c>
      <c r="BV169">
        <v>1.321</v>
      </c>
      <c r="BW169" s="277">
        <f t="shared" si="25"/>
        <v>0.1654756878980238</v>
      </c>
      <c r="BZ169" s="49">
        <v>44509</v>
      </c>
      <c r="CA169" s="20" t="s">
        <v>342</v>
      </c>
      <c r="CB169" s="140">
        <f>[1]!i_dq_close(CB$2,BZ169)</f>
        <v>7081.7538999999997</v>
      </c>
      <c r="CC169" s="21">
        <v>2.0720000000000001</v>
      </c>
      <c r="CD169" s="277">
        <f t="shared" si="26"/>
        <v>7.1489829707124919E-2</v>
      </c>
      <c r="CG169" s="49"/>
      <c r="CH169" s="28"/>
      <c r="CI169" s="140"/>
      <c r="CK169" s="277"/>
      <c r="CN169" s="49"/>
      <c r="CO169" s="28"/>
      <c r="CP169" s="140"/>
      <c r="CR169" s="277"/>
      <c r="CU169" s="49"/>
      <c r="CV169" s="28"/>
      <c r="CW169" s="140"/>
      <c r="CY169" s="277"/>
      <c r="DB169" s="49"/>
      <c r="DC169" s="28"/>
      <c r="DD169" s="140"/>
      <c r="DF169" s="277"/>
      <c r="DI169" s="49"/>
      <c r="DJ169" s="28"/>
      <c r="DK169" s="140"/>
      <c r="DM169" s="277"/>
      <c r="DP169" s="49"/>
      <c r="DQ169" s="28"/>
      <c r="DR169" s="140"/>
      <c r="DT169" s="277"/>
    </row>
    <row r="170" spans="1:125">
      <c r="A170" s="50">
        <v>44879</v>
      </c>
      <c r="B170" s="74" t="s">
        <v>1630</v>
      </c>
      <c r="C170" s="146">
        <f>[1]!i_dq_close(C$2,A170)</f>
        <v>6129.5128999999997</v>
      </c>
      <c r="D170" s="53">
        <v>1.2851999999999999</v>
      </c>
      <c r="E170" s="277">
        <f t="shared" si="17"/>
        <v>7.0785898073101094E-2</v>
      </c>
      <c r="L170" s="277"/>
      <c r="S170" s="277"/>
      <c r="Z170" s="277"/>
      <c r="AC170" s="49">
        <v>44967</v>
      </c>
      <c r="AD170" s="21" t="s">
        <v>1719</v>
      </c>
      <c r="AE170" s="140">
        <f>[1]!i_dq_close(AE$2,AC170)</f>
        <v>6334.2520000000004</v>
      </c>
      <c r="AF170">
        <v>1.0133000000000001</v>
      </c>
      <c r="AG170" s="277">
        <f t="shared" si="19"/>
        <v>5.6514836546006642E-4</v>
      </c>
      <c r="AJ170" s="49">
        <v>44902</v>
      </c>
      <c r="AK170" s="21" t="s">
        <v>1624</v>
      </c>
      <c r="AL170" s="140">
        <f>[1]!i_dq_close(AL$2,AJ170)</f>
        <v>6705.2873</v>
      </c>
      <c r="AM170">
        <v>1.0544</v>
      </c>
      <c r="AN170" s="277">
        <f t="shared" si="20"/>
        <v>0.18618291915864171</v>
      </c>
      <c r="AQ170" s="49">
        <v>44902</v>
      </c>
      <c r="AR170" s="21" t="s">
        <v>1624</v>
      </c>
      <c r="AS170" s="140">
        <f>[1]!i_dq_close(AS$2,AQ170)</f>
        <v>6204.0051000000003</v>
      </c>
      <c r="AT170">
        <v>0.96299999999999997</v>
      </c>
      <c r="AU170" s="277">
        <f t="shared" si="21"/>
        <v>1.0722217840540171E-2</v>
      </c>
      <c r="AX170" s="49">
        <v>44889</v>
      </c>
      <c r="AY170" s="21" t="s">
        <v>1630</v>
      </c>
      <c r="AZ170" s="140">
        <f>[1]!i_dq_close(AZ$2,AX170)</f>
        <v>6120.0658999999996</v>
      </c>
      <c r="BA170">
        <v>2.5990000000000002</v>
      </c>
      <c r="BB170" s="277">
        <f t="shared" si="22"/>
        <v>8.6189796166101784E-2</v>
      </c>
      <c r="BE170" s="49">
        <v>44872</v>
      </c>
      <c r="BF170" s="21" t="s">
        <v>1630</v>
      </c>
      <c r="BG170" s="140">
        <f>[1]!i_dq_close(BG$2,BE170)</f>
        <v>6141.4088000000002</v>
      </c>
      <c r="BH170">
        <v>1.7785</v>
      </c>
      <c r="BI170" s="277">
        <f t="shared" si="23"/>
        <v>6.1387052008329723E-2</v>
      </c>
      <c r="BL170" s="49">
        <v>44869</v>
      </c>
      <c r="BM170" s="21" t="s">
        <v>1630</v>
      </c>
      <c r="BN170" s="140">
        <f>[1]!i_dq_close(BN$2,BL170)</f>
        <v>3767.1745999999998</v>
      </c>
      <c r="BO170">
        <v>1.0843</v>
      </c>
      <c r="BP170" s="277">
        <f t="shared" si="24"/>
        <v>0.11725092041375262</v>
      </c>
      <c r="BS170" s="49">
        <v>44804</v>
      </c>
      <c r="BT170" s="28" t="s">
        <v>1623</v>
      </c>
      <c r="BU170" s="140">
        <f>[1]!i_dq_close(BU$2,BS170)</f>
        <v>6155.7455</v>
      </c>
      <c r="BV170">
        <v>1.2769999999999999</v>
      </c>
      <c r="BW170" s="277">
        <f t="shared" si="25"/>
        <v>0.14835152900324533</v>
      </c>
      <c r="BZ170" s="49">
        <v>44510</v>
      </c>
      <c r="CA170" s="20" t="s">
        <v>342</v>
      </c>
      <c r="CB170" s="140">
        <f>[1]!i_dq_close(CB$2,BZ170)</f>
        <v>7062.3312999999998</v>
      </c>
      <c r="CC170" s="21">
        <v>2.0659999999999998</v>
      </c>
      <c r="CD170" s="277">
        <f t="shared" si="26"/>
        <v>7.1115612969290032E-2</v>
      </c>
      <c r="CG170" s="49"/>
      <c r="CH170" s="28"/>
      <c r="CI170" s="140"/>
      <c r="CK170" s="277"/>
      <c r="CN170" s="49"/>
      <c r="CO170" s="28"/>
      <c r="CP170" s="140"/>
      <c r="CR170" s="277"/>
      <c r="CU170" s="49"/>
      <c r="CV170" s="28"/>
      <c r="CW170" s="140"/>
      <c r="CY170" s="277"/>
      <c r="DB170" s="49"/>
      <c r="DC170" s="28"/>
      <c r="DD170" s="140"/>
      <c r="DF170" s="277"/>
      <c r="DI170" s="49"/>
      <c r="DJ170" s="28"/>
      <c r="DK170" s="140"/>
      <c r="DM170" s="277"/>
      <c r="DP170" s="49"/>
      <c r="DQ170" s="28"/>
      <c r="DR170" s="140"/>
      <c r="DT170" s="277"/>
    </row>
    <row r="171" spans="1:125">
      <c r="A171" s="50">
        <v>44880</v>
      </c>
      <c r="B171" s="74" t="s">
        <v>1630</v>
      </c>
      <c r="C171" s="146">
        <f>[1]!i_dq_close(C$2,A171)</f>
        <v>6236.3837999999996</v>
      </c>
      <c r="D171" s="53">
        <v>1.3048999999999999</v>
      </c>
      <c r="E171" s="277">
        <f t="shared" si="17"/>
        <v>6.9601094183666445E-2</v>
      </c>
      <c r="L171" s="277"/>
      <c r="S171" s="277"/>
      <c r="Z171" s="277"/>
      <c r="AG171" s="277"/>
      <c r="AJ171" s="49">
        <v>44903</v>
      </c>
      <c r="AK171" s="21" t="s">
        <v>1624</v>
      </c>
      <c r="AL171" s="140">
        <f>[1]!i_dq_close(AL$2,AJ171)</f>
        <v>6662.3441000000003</v>
      </c>
      <c r="AM171">
        <v>1.0524</v>
      </c>
      <c r="AN171" s="277">
        <f t="shared" si="20"/>
        <v>0.19052087651489136</v>
      </c>
      <c r="AQ171" s="49">
        <v>44903</v>
      </c>
      <c r="AR171" s="21" t="s">
        <v>1624</v>
      </c>
      <c r="AS171" s="140">
        <f>[1]!i_dq_close(AS$2,AQ171)</f>
        <v>6186.2834999999995</v>
      </c>
      <c r="AT171">
        <v>0.9607</v>
      </c>
      <c r="AU171" s="277">
        <f t="shared" si="21"/>
        <v>1.1174387198654046E-2</v>
      </c>
      <c r="AX171" s="49">
        <v>44890</v>
      </c>
      <c r="AY171" s="21" t="s">
        <v>1630</v>
      </c>
      <c r="AZ171" s="140">
        <f>[1]!i_dq_close(AZ$2,AX171)</f>
        <v>6087.8590999999997</v>
      </c>
      <c r="BA171">
        <v>2.5840000000000001</v>
      </c>
      <c r="BB171" s="277">
        <f t="shared" si="22"/>
        <v>8.5167039558571078E-2</v>
      </c>
      <c r="BE171" s="49">
        <v>44873</v>
      </c>
      <c r="BF171" s="21" t="s">
        <v>1630</v>
      </c>
      <c r="BG171" s="140">
        <f>[1]!i_dq_close(BG$2,BE171)</f>
        <v>6134.2564000000002</v>
      </c>
      <c r="BH171">
        <v>1.7698</v>
      </c>
      <c r="BI171" s="277">
        <f t="shared" si="23"/>
        <v>5.6862566409665138E-2</v>
      </c>
      <c r="BL171" s="49">
        <v>44872</v>
      </c>
      <c r="BM171" s="21" t="s">
        <v>1630</v>
      </c>
      <c r="BN171" s="140">
        <f>[1]!i_dq_close(BN$2,BL171)</f>
        <v>3775.2970999999998</v>
      </c>
      <c r="BO171">
        <v>1.0862000000000001</v>
      </c>
      <c r="BP171" s="277">
        <f t="shared" si="24"/>
        <v>0.11706584154617394</v>
      </c>
      <c r="BS171" s="49">
        <v>44805</v>
      </c>
      <c r="BT171" s="28" t="s">
        <v>340</v>
      </c>
      <c r="BU171" s="140">
        <f>[1]!i_dq_close(BU$2,BS171)</f>
        <v>6126.7685000000001</v>
      </c>
      <c r="BV171">
        <v>1.274</v>
      </c>
      <c r="BW171" s="277">
        <f t="shared" si="25"/>
        <v>0.15013157463176097</v>
      </c>
      <c r="BZ171" s="49">
        <v>44511</v>
      </c>
      <c r="CA171" s="20" t="s">
        <v>342</v>
      </c>
      <c r="CB171" s="140">
        <f>[1]!i_dq_close(CB$2,BZ171)</f>
        <v>7119.8589000000002</v>
      </c>
      <c r="CC171" s="21">
        <v>2.0830000000000002</v>
      </c>
      <c r="CD171" s="277">
        <f t="shared" si="26"/>
        <v>7.1790908742198178E-2</v>
      </c>
      <c r="CG171" s="49"/>
      <c r="CH171" s="28"/>
      <c r="CI171" s="140"/>
      <c r="CK171" s="277"/>
      <c r="CN171" s="49"/>
      <c r="CO171" s="28"/>
      <c r="CP171" s="140"/>
      <c r="CR171" s="277"/>
      <c r="CU171" s="49"/>
      <c r="CV171" s="28"/>
      <c r="CW171" s="140"/>
      <c r="CY171" s="277"/>
      <c r="DB171" s="49"/>
      <c r="DC171" s="28"/>
      <c r="DD171" s="140"/>
      <c r="DF171" s="277"/>
      <c r="DI171" s="49"/>
      <c r="DJ171" s="28"/>
      <c r="DK171" s="140"/>
      <c r="DM171" s="277"/>
      <c r="DP171" s="49"/>
      <c r="DQ171" s="28"/>
      <c r="DR171" s="140"/>
      <c r="DT171" s="277"/>
    </row>
    <row r="172" spans="1:125">
      <c r="A172" s="50">
        <v>44881</v>
      </c>
      <c r="B172" s="74" t="s">
        <v>1630</v>
      </c>
      <c r="C172" s="146">
        <f>[1]!i_dq_close(C$2,A172)</f>
        <v>6203.9174000000003</v>
      </c>
      <c r="D172" s="53">
        <v>1.3048999999999999</v>
      </c>
      <c r="E172" s="277">
        <f t="shared" si="17"/>
        <v>7.5306877090176583E-2</v>
      </c>
      <c r="L172" s="277"/>
      <c r="S172" s="277"/>
      <c r="Z172" s="277"/>
      <c r="AG172" s="277"/>
      <c r="AJ172" s="49">
        <v>44904</v>
      </c>
      <c r="AK172" s="21" t="s">
        <v>1624</v>
      </c>
      <c r="AL172" s="140">
        <f>[1]!i_dq_close(AL$2,AJ172)</f>
        <v>6680.3752000000004</v>
      </c>
      <c r="AM172">
        <v>1.0487</v>
      </c>
      <c r="AN172" s="277">
        <f t="shared" si="20"/>
        <v>0.18341696188768375</v>
      </c>
      <c r="AQ172" s="49">
        <v>44904</v>
      </c>
      <c r="AR172" s="21" t="s">
        <v>1624</v>
      </c>
      <c r="AS172" s="140">
        <f>[1]!i_dq_close(AS$2,AQ172)</f>
        <v>6192.3009000000002</v>
      </c>
      <c r="AT172">
        <v>0.96089999999999998</v>
      </c>
      <c r="AU172" s="277">
        <f t="shared" si="21"/>
        <v>1.0398629981982266E-2</v>
      </c>
      <c r="AX172" s="49">
        <v>44893</v>
      </c>
      <c r="AY172" s="21" t="s">
        <v>1630</v>
      </c>
      <c r="AZ172" s="140">
        <f>[1]!i_dq_close(AZ$2,AX172)</f>
        <v>6055.2843000000003</v>
      </c>
      <c r="BA172">
        <v>2.5680000000000001</v>
      </c>
      <c r="BB172" s="277">
        <f t="shared" si="22"/>
        <v>8.3776053045061527E-2</v>
      </c>
      <c r="BE172" s="49">
        <v>44874</v>
      </c>
      <c r="BF172" s="21" t="s">
        <v>1630</v>
      </c>
      <c r="BG172" s="140">
        <f>[1]!i_dq_close(BG$2,BE172)</f>
        <v>6120.8285999999998</v>
      </c>
      <c r="BH172">
        <v>1.7630999999999999</v>
      </c>
      <c r="BI172" s="277">
        <f t="shared" si="23"/>
        <v>5.4839712032751731E-2</v>
      </c>
      <c r="BL172" s="49">
        <v>44873</v>
      </c>
      <c r="BM172" s="21" t="s">
        <v>1630</v>
      </c>
      <c r="BN172" s="140">
        <f>[1]!i_dq_close(BN$2,BL172)</f>
        <v>3749.3251</v>
      </c>
      <c r="BO172">
        <v>1.0791999999999999</v>
      </c>
      <c r="BP172" s="277">
        <f t="shared" si="24"/>
        <v>0.11673295984088028</v>
      </c>
      <c r="BS172" s="49">
        <v>44806</v>
      </c>
      <c r="BT172" s="28" t="s">
        <v>1622</v>
      </c>
      <c r="BU172" s="140">
        <f>[1]!i_dq_close(BU$2,BS172)</f>
        <v>6149.4273000000003</v>
      </c>
      <c r="BV172">
        <v>1.292</v>
      </c>
      <c r="BW172" s="277">
        <f t="shared" si="25"/>
        <v>0.16162370758826061</v>
      </c>
      <c r="BZ172" s="49">
        <v>44512</v>
      </c>
      <c r="CA172" s="20" t="s">
        <v>342</v>
      </c>
      <c r="CB172" s="140">
        <f>[1]!i_dq_close(CB$2,BZ172)</f>
        <v>7156.6126999999997</v>
      </c>
      <c r="CC172" s="21">
        <v>2.0920000000000001</v>
      </c>
      <c r="CD172" s="277">
        <f t="shared" si="26"/>
        <v>7.1177358170390947E-2</v>
      </c>
      <c r="CG172" s="49"/>
      <c r="CH172" s="28"/>
      <c r="CI172" s="140"/>
      <c r="CK172" s="277"/>
      <c r="CN172" s="49"/>
      <c r="CO172" s="28"/>
      <c r="CP172" s="140"/>
      <c r="CR172" s="277"/>
      <c r="CU172" s="49"/>
      <c r="CV172" s="28"/>
      <c r="CW172" s="140"/>
      <c r="CY172" s="277"/>
      <c r="DB172" s="49"/>
      <c r="DC172" s="28"/>
      <c r="DD172" s="140"/>
      <c r="DF172" s="277"/>
      <c r="DI172" s="49"/>
      <c r="DJ172" s="28"/>
      <c r="DK172" s="140"/>
      <c r="DM172" s="277"/>
      <c r="DP172" s="49"/>
      <c r="DQ172" s="28"/>
      <c r="DR172" s="140"/>
      <c r="DT172" s="277"/>
    </row>
    <row r="173" spans="1:125">
      <c r="A173" s="50">
        <v>44882</v>
      </c>
      <c r="B173" s="74" t="s">
        <v>1630</v>
      </c>
      <c r="C173" s="146">
        <f>[1]!i_dq_close(C$2,A173)</f>
        <v>6217.2052000000003</v>
      </c>
      <c r="D173" s="53">
        <v>1.3116000000000001</v>
      </c>
      <c r="E173" s="277">
        <f t="shared" ref="E173:E228" si="27">D173/D$43-C173/C$43</f>
        <v>7.8956437381063616E-2</v>
      </c>
      <c r="L173" s="277"/>
      <c r="S173" s="277"/>
      <c r="Z173" s="277"/>
      <c r="AG173" s="277"/>
      <c r="AJ173" s="49">
        <v>44907</v>
      </c>
      <c r="AK173" s="21" t="s">
        <v>1624</v>
      </c>
      <c r="AL173" s="140">
        <f>[1]!i_dq_close(AL$2,AJ173)</f>
        <v>6655.6737000000003</v>
      </c>
      <c r="AM173">
        <v>1.0450999999999999</v>
      </c>
      <c r="AN173" s="277">
        <f t="shared" si="20"/>
        <v>0.18306188292231695</v>
      </c>
      <c r="AQ173" s="49">
        <v>44907</v>
      </c>
      <c r="AR173" s="21" t="s">
        <v>1624</v>
      </c>
      <c r="AS173" s="140">
        <f>[1]!i_dq_close(AS$2,AQ173)</f>
        <v>6154.8091999999997</v>
      </c>
      <c r="AT173">
        <v>0.95409999999999995</v>
      </c>
      <c r="AU173" s="277">
        <f t="shared" si="21"/>
        <v>9.2837625925714651E-3</v>
      </c>
      <c r="AX173" s="49">
        <v>44894</v>
      </c>
      <c r="AY173" s="21" t="s">
        <v>1630</v>
      </c>
      <c r="AZ173" s="140">
        <f>[1]!i_dq_close(AZ$2,AX173)</f>
        <v>6163.8213999999998</v>
      </c>
      <c r="BA173">
        <v>2.6139999999999999</v>
      </c>
      <c r="BB173" s="277">
        <f t="shared" si="22"/>
        <v>8.526488046019387E-2</v>
      </c>
      <c r="BE173" s="49">
        <v>44875</v>
      </c>
      <c r="BF173" s="21" t="s">
        <v>1630</v>
      </c>
      <c r="BG173" s="140">
        <f>[1]!i_dq_close(BG$2,BE173)</f>
        <v>6089.6950999999999</v>
      </c>
      <c r="BH173">
        <v>1.7445999999999999</v>
      </c>
      <c r="BI173" s="277">
        <f t="shared" ref="BI173:BI233" si="28">BH173/BH$43-BG173/BG$43</f>
        <v>4.8157425851157676E-2</v>
      </c>
      <c r="BL173" s="49">
        <v>44874</v>
      </c>
      <c r="BM173" s="21" t="s">
        <v>1630</v>
      </c>
      <c r="BN173" s="140">
        <f>[1]!i_dq_close(BN$2,BL173)</f>
        <v>3714.2703999999999</v>
      </c>
      <c r="BO173">
        <v>1.0725</v>
      </c>
      <c r="BP173" s="277">
        <f t="shared" ref="BP173:BP234" si="29">BO173/BO$43-BN173/BN$43</f>
        <v>0.11903164425815482</v>
      </c>
      <c r="BS173" s="49">
        <v>44809</v>
      </c>
      <c r="BT173" s="28" t="s">
        <v>1622</v>
      </c>
      <c r="BU173" s="140">
        <f>[1]!i_dq_close(BU$2,BS173)</f>
        <v>6182.6464999999998</v>
      </c>
      <c r="BV173">
        <v>1.304</v>
      </c>
      <c r="BW173" s="277">
        <f t="shared" ref="BW173:BW253" si="30">BV173/BV$43-BU173/BU$43</f>
        <v>0.16662899401544173</v>
      </c>
      <c r="BZ173" s="49">
        <v>44515</v>
      </c>
      <c r="CA173" s="20" t="s">
        <v>342</v>
      </c>
      <c r="CB173" s="140">
        <f>[1]!i_dq_close(CB$2,BZ173)</f>
        <v>7098.2129000000004</v>
      </c>
      <c r="CC173" s="21">
        <v>2.0750000000000002</v>
      </c>
      <c r="CD173" s="277">
        <f t="shared" ref="CD173:CD236" si="31">CC173/CC$43-CB173/CB$43</f>
        <v>7.0636542714395345E-2</v>
      </c>
      <c r="CG173" s="49"/>
      <c r="CH173" s="28"/>
      <c r="CI173" s="140"/>
      <c r="CK173" s="277"/>
      <c r="CN173" s="49"/>
      <c r="CO173" s="28"/>
      <c r="CP173" s="140"/>
      <c r="CR173" s="277"/>
      <c r="CU173" s="49"/>
      <c r="CV173" s="28"/>
      <c r="CW173" s="140"/>
      <c r="CY173" s="277"/>
      <c r="DB173" s="49"/>
      <c r="DC173" s="28"/>
      <c r="DD173" s="140"/>
      <c r="DF173" s="277"/>
      <c r="DI173" s="49"/>
      <c r="DJ173" s="28"/>
      <c r="DK173" s="140"/>
      <c r="DM173" s="277"/>
      <c r="DP173" s="49"/>
      <c r="DQ173" s="28"/>
      <c r="DR173" s="140"/>
      <c r="DT173" s="277"/>
    </row>
    <row r="174" spans="1:125">
      <c r="A174" s="50">
        <v>44883</v>
      </c>
      <c r="B174" s="74" t="s">
        <v>1630</v>
      </c>
      <c r="C174" s="146">
        <f>[1]!i_dq_close(C$2,A174)</f>
        <v>6191.6477000000004</v>
      </c>
      <c r="D174" s="53">
        <v>1.3029999999999999</v>
      </c>
      <c r="E174" s="277">
        <f t="shared" si="27"/>
        <v>7.5766019990540778E-2</v>
      </c>
      <c r="AJ174" s="49">
        <v>44908</v>
      </c>
      <c r="AK174" s="21" t="s">
        <v>1624</v>
      </c>
      <c r="AL174" s="140">
        <f>[1]!i_dq_close(AL$2,AJ174)</f>
        <v>6593.6674999999996</v>
      </c>
      <c r="AM174">
        <v>1.0437000000000001</v>
      </c>
      <c r="AN174" s="277">
        <f t="shared" si="20"/>
        <v>0.1910567470712361</v>
      </c>
      <c r="AQ174" s="49">
        <v>44908</v>
      </c>
      <c r="AR174" s="21" t="s">
        <v>1624</v>
      </c>
      <c r="AS174" s="140">
        <f>[1]!i_dq_close(AS$2,AQ174)</f>
        <v>6121.6615000000002</v>
      </c>
      <c r="AT174">
        <v>0.94989999999999997</v>
      </c>
      <c r="AU174" s="277">
        <f t="shared" si="21"/>
        <v>1.023885788110479E-2</v>
      </c>
      <c r="AX174" s="49">
        <v>44895</v>
      </c>
      <c r="AY174" s="21" t="s">
        <v>1630</v>
      </c>
      <c r="AZ174" s="140">
        <f>[1]!i_dq_close(AZ$2,AX174)</f>
        <v>6156.1464999999998</v>
      </c>
      <c r="BA174">
        <v>2.617</v>
      </c>
      <c r="BB174" s="277">
        <f t="shared" si="22"/>
        <v>8.7850119544937266E-2</v>
      </c>
      <c r="BE174" s="49">
        <v>44876</v>
      </c>
      <c r="BF174" s="21" t="s">
        <v>1630</v>
      </c>
      <c r="BG174" s="140">
        <f>[1]!i_dq_close(BG$2,BE174)</f>
        <v>6138.6211000000003</v>
      </c>
      <c r="BH174">
        <v>1.7573000000000001</v>
      </c>
      <c r="BI174" s="277">
        <f t="shared" si="28"/>
        <v>4.7659935850576263E-2</v>
      </c>
      <c r="BL174" s="49">
        <v>44875</v>
      </c>
      <c r="BM174" s="21" t="s">
        <v>1630</v>
      </c>
      <c r="BN174" s="140">
        <f>[1]!i_dq_close(BN$2,BL174)</f>
        <v>3685.6885000000002</v>
      </c>
      <c r="BO174">
        <v>1.0628</v>
      </c>
      <c r="BP174" s="277">
        <f t="shared" si="29"/>
        <v>0.1166687345241133</v>
      </c>
      <c r="BS174" s="49">
        <v>44810</v>
      </c>
      <c r="BT174" s="28" t="s">
        <v>1622</v>
      </c>
      <c r="BU174" s="140">
        <f>[1]!i_dq_close(BU$2,BS174)</f>
        <v>6291.5707000000002</v>
      </c>
      <c r="BV174">
        <v>1.3260000000000001</v>
      </c>
      <c r="BW174" s="277">
        <f t="shared" si="30"/>
        <v>0.16876336719859431</v>
      </c>
      <c r="BZ174" s="49">
        <v>44516</v>
      </c>
      <c r="CA174" s="20" t="s">
        <v>342</v>
      </c>
      <c r="CB174" s="140">
        <f>[1]!i_dq_close(CB$2,BZ174)</f>
        <v>7045.9386999999997</v>
      </c>
      <c r="CC174" s="21">
        <v>2.0640000000000001</v>
      </c>
      <c r="CD174" s="277">
        <f t="shared" si="31"/>
        <v>7.2520144379152995E-2</v>
      </c>
      <c r="CG174" s="49"/>
      <c r="CH174" s="28"/>
      <c r="CI174" s="140"/>
      <c r="CK174" s="277"/>
      <c r="CN174" s="49"/>
      <c r="CO174" s="28"/>
      <c r="CP174" s="140"/>
      <c r="CR174" s="277"/>
      <c r="CU174" s="49"/>
      <c r="CV174" s="28"/>
      <c r="CW174" s="140"/>
      <c r="CY174" s="277"/>
      <c r="DB174" s="49"/>
      <c r="DC174" s="28"/>
      <c r="DD174" s="140"/>
      <c r="DF174" s="277"/>
      <c r="DI174" s="49"/>
      <c r="DJ174" s="28"/>
      <c r="DK174" s="140"/>
      <c r="DM174" s="277"/>
      <c r="DP174" s="49"/>
      <c r="DQ174" s="28"/>
      <c r="DR174" s="140"/>
      <c r="DT174" s="277"/>
    </row>
    <row r="175" spans="1:125">
      <c r="A175" s="50">
        <v>44886</v>
      </c>
      <c r="B175" s="74" t="s">
        <v>1630</v>
      </c>
      <c r="C175" s="146">
        <f>[1]!i_dq_close(C$2,A175)</f>
        <v>6189.7092000000002</v>
      </c>
      <c r="D175" s="53">
        <v>1.2995000000000001</v>
      </c>
      <c r="E175" s="277">
        <f t="shared" si="27"/>
        <v>7.2980304494155046E-2</v>
      </c>
      <c r="AJ175" s="49">
        <v>44909</v>
      </c>
      <c r="AK175" s="21" t="s">
        <v>1624</v>
      </c>
      <c r="AL175" s="140">
        <f>[1]!i_dq_close(AL$2,AJ175)</f>
        <v>6570.0182999999997</v>
      </c>
      <c r="AM175">
        <v>1.0418000000000001</v>
      </c>
      <c r="AN175" s="277">
        <f t="shared" si="20"/>
        <v>0.19251646616222895</v>
      </c>
      <c r="AQ175" s="49">
        <v>44909</v>
      </c>
      <c r="AR175" s="21" t="s">
        <v>1624</v>
      </c>
      <c r="AS175" s="140">
        <f>[1]!i_dq_close(AS$2,AQ175)</f>
        <v>6096.3855999999996</v>
      </c>
      <c r="AT175">
        <v>0.94710000000000005</v>
      </c>
      <c r="AU175" s="277">
        <f t="shared" si="21"/>
        <v>1.1398326802361414E-2</v>
      </c>
      <c r="AX175" s="49">
        <v>44896</v>
      </c>
      <c r="AY175" s="21" t="s">
        <v>336</v>
      </c>
      <c r="AZ175" s="140">
        <f>[1]!i_dq_close(AZ$2,AX175)</f>
        <v>6186.1021000000001</v>
      </c>
      <c r="BA175">
        <v>2.633</v>
      </c>
      <c r="BB175" s="277">
        <f t="shared" si="22"/>
        <v>8.9682830522963108E-2</v>
      </c>
      <c r="BE175" s="49">
        <v>44879</v>
      </c>
      <c r="BF175" s="21" t="s">
        <v>1630</v>
      </c>
      <c r="BG175" s="140">
        <f>[1]!i_dq_close(BG$2,BE175)</f>
        <v>6129.5128999999997</v>
      </c>
      <c r="BH175">
        <v>1.7479</v>
      </c>
      <c r="BI175" s="277">
        <f t="shared" si="28"/>
        <v>4.3026140767567833E-2</v>
      </c>
      <c r="BL175" s="49">
        <v>44876</v>
      </c>
      <c r="BM175" s="21" t="s">
        <v>1630</v>
      </c>
      <c r="BN175" s="140">
        <f>[1]!i_dq_close(BN$2,BL175)</f>
        <v>3788.4387000000002</v>
      </c>
      <c r="BO175">
        <v>1.0812999999999999</v>
      </c>
      <c r="BP175" s="277">
        <f t="shared" si="29"/>
        <v>0.10879233924439802</v>
      </c>
      <c r="BS175" s="49">
        <v>44811</v>
      </c>
      <c r="BT175" s="28" t="s">
        <v>1622</v>
      </c>
      <c r="BU175" s="140">
        <f>[1]!i_dq_close(BU$2,BS175)</f>
        <v>6301.5644000000002</v>
      </c>
      <c r="BV175">
        <v>1.33</v>
      </c>
      <c r="BW175" s="277">
        <f t="shared" si="30"/>
        <v>0.17059007411778415</v>
      </c>
      <c r="BZ175" s="49">
        <v>44517</v>
      </c>
      <c r="CA175" s="20" t="s">
        <v>342</v>
      </c>
      <c r="CB175" s="140">
        <f>[1]!i_dq_close(CB$2,BZ175)</f>
        <v>7104.5343999999996</v>
      </c>
      <c r="CC175" s="21">
        <v>2.08</v>
      </c>
      <c r="CD175" s="277">
        <f t="shared" si="31"/>
        <v>7.2469272644424709E-2</v>
      </c>
      <c r="CG175" s="49"/>
      <c r="CH175" s="28"/>
      <c r="CI175" s="140"/>
      <c r="CK175" s="277"/>
      <c r="CN175" s="49"/>
      <c r="CO175" s="28"/>
      <c r="CP175" s="140"/>
      <c r="CR175" s="277"/>
      <c r="CU175" s="49"/>
      <c r="CV175" s="28"/>
      <c r="CW175" s="140"/>
      <c r="CY175" s="277"/>
      <c r="DB175" s="49"/>
      <c r="DC175" s="28"/>
      <c r="DD175" s="140"/>
      <c r="DF175" s="277"/>
      <c r="DI175" s="49"/>
      <c r="DJ175" s="28"/>
      <c r="DK175" s="140"/>
      <c r="DM175" s="277"/>
      <c r="DP175" s="49"/>
      <c r="DQ175" s="28"/>
      <c r="DR175" s="140"/>
      <c r="DT175" s="277"/>
    </row>
    <row r="176" spans="1:125">
      <c r="A176" s="50">
        <v>44887</v>
      </c>
      <c r="B176" s="74" t="s">
        <v>1630</v>
      </c>
      <c r="C176" s="146">
        <f>[1]!i_dq_close(C$2,A176)</f>
        <v>6125.3999000000003</v>
      </c>
      <c r="D176" s="53">
        <v>1.284</v>
      </c>
      <c r="E176" s="277">
        <f t="shared" si="27"/>
        <v>7.0436827045148753E-2</v>
      </c>
      <c r="AJ176" s="49">
        <v>44910</v>
      </c>
      <c r="AK176" s="21" t="s">
        <v>1624</v>
      </c>
      <c r="AL176" s="140">
        <f>[1]!i_dq_close(AL$2,AJ176)</f>
        <v>6597.5505000000003</v>
      </c>
      <c r="AM176">
        <v>1.0497000000000001</v>
      </c>
      <c r="AN176" s="277">
        <f t="shared" si="20"/>
        <v>0.19743568639533415</v>
      </c>
      <c r="AQ176" s="49">
        <v>44910</v>
      </c>
      <c r="AR176" s="21" t="s">
        <v>1624</v>
      </c>
      <c r="AS176" s="140">
        <f>[1]!i_dq_close(AS$2,AQ176)</f>
        <v>6101.8787000000002</v>
      </c>
      <c r="AT176">
        <v>0.94669999999999999</v>
      </c>
      <c r="AU176" s="277">
        <f t="shared" si="21"/>
        <v>1.0066220651070656E-2</v>
      </c>
      <c r="AX176" s="49">
        <v>44897</v>
      </c>
      <c r="AY176" s="21" t="s">
        <v>1624</v>
      </c>
      <c r="AZ176" s="140">
        <f>[1]!i_dq_close(AZ$2,AX176)</f>
        <v>6168.0127000000002</v>
      </c>
      <c r="BA176">
        <v>2.637</v>
      </c>
      <c r="BB176" s="277">
        <f t="shared" si="22"/>
        <v>9.4454753254768598E-2</v>
      </c>
      <c r="BE176" s="49">
        <v>44880</v>
      </c>
      <c r="BF176" s="21" t="s">
        <v>1630</v>
      </c>
      <c r="BG176" s="140">
        <f>[1]!i_dq_close(BG$2,BE176)</f>
        <v>6236.3837999999996</v>
      </c>
      <c r="BH176">
        <v>1.7808999999999999</v>
      </c>
      <c r="BI176" s="277">
        <f t="shared" si="28"/>
        <v>4.5472245779182074E-2</v>
      </c>
      <c r="BL176" s="49">
        <v>44879</v>
      </c>
      <c r="BM176" s="21" t="s">
        <v>1630</v>
      </c>
      <c r="BN176" s="140">
        <f>[1]!i_dq_close(BN$2,BL176)</f>
        <v>3794.0171</v>
      </c>
      <c r="BO176">
        <v>1.0787</v>
      </c>
      <c r="BP176" s="277">
        <f t="shared" si="29"/>
        <v>0.10476034121978739</v>
      </c>
      <c r="BS176" s="49">
        <v>44812</v>
      </c>
      <c r="BT176" s="28" t="s">
        <v>1622</v>
      </c>
      <c r="BU176" s="140">
        <f>[1]!i_dq_close(BU$2,BS176)</f>
        <v>6272.5752000000002</v>
      </c>
      <c r="BV176">
        <v>1.32</v>
      </c>
      <c r="BW176" s="277">
        <f t="shared" si="30"/>
        <v>0.1666105918794093</v>
      </c>
      <c r="BZ176" s="49">
        <v>44518</v>
      </c>
      <c r="CA176" s="20" t="s">
        <v>342</v>
      </c>
      <c r="CB176" s="140">
        <f>[1]!i_dq_close(CB$2,BZ176)</f>
        <v>7084.6827000000003</v>
      </c>
      <c r="CC176" s="21">
        <v>2.0760000000000001</v>
      </c>
      <c r="CD176" s="277">
        <f t="shared" si="31"/>
        <v>7.3284181395376846E-2</v>
      </c>
      <c r="CG176" s="49"/>
      <c r="CH176" s="28"/>
      <c r="CI176" s="140"/>
      <c r="CK176" s="277"/>
      <c r="CN176" s="49"/>
      <c r="CO176" s="28"/>
      <c r="CP176" s="140"/>
      <c r="CR176" s="277"/>
      <c r="CU176" s="49"/>
      <c r="CV176" s="28"/>
      <c r="CW176" s="140"/>
      <c r="CY176" s="277"/>
      <c r="DB176" s="49"/>
      <c r="DC176" s="28"/>
      <c r="DD176" s="140"/>
      <c r="DF176" s="277"/>
      <c r="DI176" s="49"/>
      <c r="DJ176" s="28"/>
      <c r="DK176" s="140"/>
      <c r="DM176" s="277"/>
      <c r="DP176" s="49"/>
      <c r="DQ176" s="28"/>
      <c r="DR176" s="140"/>
      <c r="DT176" s="277"/>
    </row>
    <row r="177" spans="1:124" s="7" customFormat="1">
      <c r="A177" s="50">
        <v>44888</v>
      </c>
      <c r="B177" s="74" t="s">
        <v>1630</v>
      </c>
      <c r="C177" s="146">
        <f>[1]!i_dq_close(C$2,A177)</f>
        <v>6115.6049000000003</v>
      </c>
      <c r="D177" s="53">
        <v>1.2755000000000001</v>
      </c>
      <c r="E177" s="277">
        <f t="shared" si="27"/>
        <v>6.4565566608558944E-2</v>
      </c>
      <c r="F177" s="53"/>
      <c r="H177"/>
      <c r="I177"/>
      <c r="J177"/>
      <c r="K177"/>
      <c r="L177" s="53"/>
      <c r="M177"/>
      <c r="O177"/>
      <c r="P177"/>
      <c r="Q177"/>
      <c r="R177"/>
      <c r="S177" s="53"/>
      <c r="T177"/>
      <c r="V177"/>
      <c r="W177"/>
      <c r="X177"/>
      <c r="Y177"/>
      <c r="Z177" s="53"/>
      <c r="AA177"/>
      <c r="AC177"/>
      <c r="AD177"/>
      <c r="AE177"/>
      <c r="AF177"/>
      <c r="AG177" s="53"/>
      <c r="AH177"/>
      <c r="AJ177" s="49">
        <v>44911</v>
      </c>
      <c r="AK177" s="21" t="s">
        <v>1624</v>
      </c>
      <c r="AL177" s="140">
        <f>[1]!i_dq_close(AL$2,AJ177)</f>
        <v>6519.4360999999999</v>
      </c>
      <c r="AM177">
        <v>1</v>
      </c>
      <c r="AN177" s="277">
        <f t="shared" si="20"/>
        <v>0.15172868348114332</v>
      </c>
      <c r="AO177" s="38">
        <f>AO44+449390.98</f>
        <v>4654163.4000000004</v>
      </c>
      <c r="AQ177" s="49">
        <v>44911</v>
      </c>
      <c r="AR177" s="21" t="s">
        <v>1624</v>
      </c>
      <c r="AS177" s="140">
        <f>[1]!i_dq_close(AS$2,AQ177)</f>
        <v>6072.8626999999997</v>
      </c>
      <c r="AT177">
        <v>0.94130000000000003</v>
      </c>
      <c r="AU177" s="277">
        <f t="shared" si="21"/>
        <v>9.0563756617162428E-3</v>
      </c>
      <c r="AV177"/>
      <c r="AX177" s="49">
        <v>44900</v>
      </c>
      <c r="AY177" s="21" t="s">
        <v>1624</v>
      </c>
      <c r="AZ177" s="140">
        <f>[1]!i_dq_close(AZ$2,AX177)</f>
        <v>6215.1243999999997</v>
      </c>
      <c r="BA177">
        <v>2.6659999999999999</v>
      </c>
      <c r="BB177" s="277">
        <f t="shared" si="22"/>
        <v>9.8987915423682571E-2</v>
      </c>
      <c r="BC177"/>
      <c r="BE177" s="49">
        <v>44881</v>
      </c>
      <c r="BF177" s="21" t="s">
        <v>1630</v>
      </c>
      <c r="BG177" s="140">
        <f>[1]!i_dq_close(BG$2,BE177)</f>
        <v>6203.9174000000003</v>
      </c>
      <c r="BH177">
        <v>1.7696000000000001</v>
      </c>
      <c r="BI177" s="277">
        <f t="shared" si="28"/>
        <v>4.3872697567508556E-2</v>
      </c>
      <c r="BJ177"/>
      <c r="BL177" s="49">
        <v>44880</v>
      </c>
      <c r="BM177" s="21" t="s">
        <v>1630</v>
      </c>
      <c r="BN177" s="140">
        <f>[1]!i_dq_close(BN$2,BL177)</f>
        <v>3865.9726000000001</v>
      </c>
      <c r="BO177">
        <v>1.1017999999999999</v>
      </c>
      <c r="BP177" s="277">
        <f t="shared" si="29"/>
        <v>0.10938907098820094</v>
      </c>
      <c r="BQ177"/>
      <c r="BS177" s="49">
        <v>44813</v>
      </c>
      <c r="BT177" s="28" t="s">
        <v>1622</v>
      </c>
      <c r="BU177" s="140">
        <f>[1]!i_dq_close(BU$2,BS177)</f>
        <v>6316.9723999999997</v>
      </c>
      <c r="BV177">
        <v>1.319</v>
      </c>
      <c r="BW177" s="277">
        <f t="shared" si="30"/>
        <v>0.15927715016550636</v>
      </c>
      <c r="BX177"/>
      <c r="BZ177" s="49">
        <v>44519</v>
      </c>
      <c r="CA177" s="20" t="s">
        <v>342</v>
      </c>
      <c r="CB177" s="140">
        <f>[1]!i_dq_close(CB$2,BZ177)</f>
        <v>7169.8759</v>
      </c>
      <c r="CC177">
        <v>2.1019999999999999</v>
      </c>
      <c r="CD177" s="277">
        <f t="shared" si="31"/>
        <v>7.4747192379740257E-2</v>
      </c>
      <c r="CE177"/>
      <c r="CG177" s="49"/>
      <c r="CH177" s="28"/>
      <c r="CI177" s="140"/>
      <c r="CJ177"/>
      <c r="CK177" s="277"/>
      <c r="CL177"/>
      <c r="CN177" s="49"/>
      <c r="CO177" s="28"/>
      <c r="CP177" s="140"/>
      <c r="CQ177"/>
      <c r="CR177" s="277"/>
      <c r="CS177"/>
      <c r="CU177" s="49"/>
      <c r="CV177" s="28"/>
      <c r="CW177" s="140"/>
      <c r="CX177"/>
      <c r="CY177" s="277"/>
      <c r="CZ177"/>
      <c r="DB177" s="49"/>
      <c r="DC177" s="28"/>
      <c r="DD177" s="140"/>
      <c r="DE177"/>
      <c r="DF177" s="277"/>
      <c r="DG177"/>
      <c r="DI177" s="49"/>
      <c r="DJ177" s="28"/>
      <c r="DK177" s="140"/>
      <c r="DL177"/>
      <c r="DM177" s="277"/>
      <c r="DN177"/>
      <c r="DP177" s="49"/>
      <c r="DQ177" s="28"/>
      <c r="DR177" s="140"/>
      <c r="DS177"/>
      <c r="DT177" s="277"/>
    </row>
    <row r="178" spans="1:124" s="7" customFormat="1">
      <c r="A178" s="50">
        <v>44889</v>
      </c>
      <c r="B178" s="74" t="s">
        <v>1630</v>
      </c>
      <c r="C178" s="146">
        <f>[1]!i_dq_close(C$2,A178)</f>
        <v>6120.0658999999996</v>
      </c>
      <c r="D178" s="53">
        <v>1.2801</v>
      </c>
      <c r="E178" s="277">
        <f t="shared" si="27"/>
        <v>6.789054876037004E-2</v>
      </c>
      <c r="F178" s="53"/>
      <c r="H178"/>
      <c r="I178"/>
      <c r="J178"/>
      <c r="K178"/>
      <c r="L178" s="53"/>
      <c r="M178"/>
      <c r="O178"/>
      <c r="P178"/>
      <c r="Q178"/>
      <c r="R178"/>
      <c r="S178" s="53"/>
      <c r="T178"/>
      <c r="V178"/>
      <c r="W178"/>
      <c r="X178"/>
      <c r="Y178"/>
      <c r="Z178" s="53"/>
      <c r="AA178"/>
      <c r="AC178"/>
      <c r="AD178"/>
      <c r="AE178"/>
      <c r="AF178"/>
      <c r="AG178" s="53"/>
      <c r="AH178"/>
      <c r="AJ178" s="49">
        <v>44914</v>
      </c>
      <c r="AK178" s="21" t="s">
        <v>1624</v>
      </c>
      <c r="AL178" s="140">
        <f>[1]!i_dq_close(AL$2,AJ178)</f>
        <v>6390.77</v>
      </c>
      <c r="AM178">
        <v>0.97729999999999995</v>
      </c>
      <c r="AN178" s="277">
        <f>AM178/AM$43-AL178/AL$43</f>
        <v>0.1452850169382206</v>
      </c>
      <c r="AO178"/>
      <c r="AQ178" s="49">
        <v>44914</v>
      </c>
      <c r="AR178" s="21" t="s">
        <v>1624</v>
      </c>
      <c r="AS178" s="140">
        <f>[1]!i_dq_close(AS$2,AQ178)</f>
        <v>5936.4750999999997</v>
      </c>
      <c r="AT178">
        <v>0.92120000000000002</v>
      </c>
      <c r="AU178" s="277">
        <f t="shared" si="21"/>
        <v>9.9670654914918444E-3</v>
      </c>
      <c r="AV178"/>
      <c r="AX178" s="49">
        <v>44901</v>
      </c>
      <c r="AY178" s="21" t="s">
        <v>1624</v>
      </c>
      <c r="AZ178" s="140">
        <f>[1]!i_dq_close(AZ$2,AX178)</f>
        <v>6211.2515000000003</v>
      </c>
      <c r="BA178">
        <v>2.6579999999999999</v>
      </c>
      <c r="BB178" s="277">
        <f t="shared" si="22"/>
        <v>9.619873387861988E-2</v>
      </c>
      <c r="BC178"/>
      <c r="BE178" s="49">
        <v>44882</v>
      </c>
      <c r="BF178" s="21" t="s">
        <v>1630</v>
      </c>
      <c r="BG178" s="140">
        <f>[1]!i_dq_close(BG$2,BE178)</f>
        <v>6217.2052000000003</v>
      </c>
      <c r="BH178">
        <v>1.7666999999999999</v>
      </c>
      <c r="BI178" s="277">
        <f t="shared" si="28"/>
        <v>3.947237559907224E-2</v>
      </c>
      <c r="BJ178"/>
      <c r="BL178" s="49">
        <v>44881</v>
      </c>
      <c r="BM178" s="21" t="s">
        <v>1630</v>
      </c>
      <c r="BN178" s="140">
        <f>[1]!i_dq_close(BN$2,BL178)</f>
        <v>3834.3899000000001</v>
      </c>
      <c r="BO178">
        <v>1.0952</v>
      </c>
      <c r="BP178" s="277">
        <f t="shared" si="29"/>
        <v>0.11089647884921394</v>
      </c>
      <c r="BQ178"/>
      <c r="BS178" s="49">
        <v>44817</v>
      </c>
      <c r="BT178" s="28" t="s">
        <v>1622</v>
      </c>
      <c r="BU178" s="140">
        <f>[1]!i_dq_close(BU$2,BS178)</f>
        <v>6300.4219999999996</v>
      </c>
      <c r="BV178">
        <v>1.3149999999999999</v>
      </c>
      <c r="BW178" s="277">
        <f t="shared" si="30"/>
        <v>0.15841191641084473</v>
      </c>
      <c r="BX178"/>
      <c r="BZ178" s="49">
        <v>44522</v>
      </c>
      <c r="CA178" s="20" t="s">
        <v>342</v>
      </c>
      <c r="CB178" s="140">
        <f>[1]!i_dq_close(CB$2,BZ178)</f>
        <v>7255.0735999999997</v>
      </c>
      <c r="CC178">
        <v>2.1179999999999999</v>
      </c>
      <c r="CD178" s="277">
        <f t="shared" si="31"/>
        <v>7.0594686397707385E-2</v>
      </c>
      <c r="CE178"/>
      <c r="CG178" s="49"/>
      <c r="CH178" s="28"/>
      <c r="CI178" s="140"/>
      <c r="CJ178"/>
      <c r="CK178" s="277"/>
      <c r="CL178"/>
      <c r="CN178" s="49"/>
      <c r="CO178" s="28"/>
      <c r="CP178" s="140"/>
      <c r="CQ178"/>
      <c r="CR178" s="277"/>
      <c r="CS178"/>
      <c r="CU178" s="49"/>
      <c r="CV178" s="28"/>
      <c r="CW178" s="140"/>
      <c r="CX178"/>
      <c r="CY178" s="277"/>
      <c r="CZ178"/>
      <c r="DB178" s="49"/>
      <c r="DC178" s="28"/>
      <c r="DD178" s="140"/>
      <c r="DE178"/>
      <c r="DF178" s="277"/>
      <c r="DG178"/>
      <c r="DI178" s="49"/>
      <c r="DJ178" s="28"/>
      <c r="DK178" s="140"/>
      <c r="DL178"/>
      <c r="DM178" s="277"/>
      <c r="DN178"/>
      <c r="DP178" s="49"/>
      <c r="DQ178" s="28"/>
      <c r="DR178" s="140"/>
      <c r="DS178"/>
      <c r="DT178" s="277"/>
    </row>
    <row r="179" spans="1:124" s="7" customFormat="1">
      <c r="A179" s="50">
        <v>44890</v>
      </c>
      <c r="B179" s="74" t="s">
        <v>1630</v>
      </c>
      <c r="C179" s="146">
        <f>[1]!i_dq_close(C$2,A179)</f>
        <v>6087.8590999999997</v>
      </c>
      <c r="D179" s="53">
        <v>1.2745</v>
      </c>
      <c r="E179" s="277">
        <f t="shared" si="27"/>
        <v>6.8548475321478453E-2</v>
      </c>
      <c r="F179" s="53"/>
      <c r="H179"/>
      <c r="I179"/>
      <c r="J179"/>
      <c r="K179"/>
      <c r="L179" s="53"/>
      <c r="M179"/>
      <c r="O179"/>
      <c r="P179"/>
      <c r="Q179"/>
      <c r="R179"/>
      <c r="S179" s="53"/>
      <c r="T179"/>
      <c r="V179"/>
      <c r="W179"/>
      <c r="X179"/>
      <c r="Y179"/>
      <c r="Z179" s="53"/>
      <c r="AA179"/>
      <c r="AC179"/>
      <c r="AD179"/>
      <c r="AE179"/>
      <c r="AF179"/>
      <c r="AG179" s="53"/>
      <c r="AH179"/>
      <c r="AJ179" s="49">
        <v>44915</v>
      </c>
      <c r="AK179" s="21" t="s">
        <v>1624</v>
      </c>
      <c r="AL179" s="140">
        <f>[1]!i_dq_close(AL$2,AJ179)</f>
        <v>6341.5833000000002</v>
      </c>
      <c r="AM179">
        <v>0.98040000000000005</v>
      </c>
      <c r="AN179" s="277">
        <f t="shared" ref="AN179:AN211" si="32">AM179/AM$43-AL179/AL$43</f>
        <v>0.15652639323266815</v>
      </c>
      <c r="AO179"/>
      <c r="AQ179" s="49">
        <v>44915</v>
      </c>
      <c r="AR179" s="21" t="s">
        <v>1624</v>
      </c>
      <c r="AS179" s="140">
        <f>[1]!i_dq_close(AS$2,AQ179)</f>
        <v>5878.0313999999998</v>
      </c>
      <c r="AT179">
        <v>0.91400000000000003</v>
      </c>
      <c r="AU179" s="277">
        <f t="shared" si="21"/>
        <v>1.1870734909884995E-2</v>
      </c>
      <c r="AV179"/>
      <c r="AX179" s="49">
        <v>44902</v>
      </c>
      <c r="AY179" s="21" t="s">
        <v>1624</v>
      </c>
      <c r="AZ179" s="140">
        <f>[1]!i_dq_close(AZ$2,AX179)</f>
        <v>6204.0051000000003</v>
      </c>
      <c r="BA179">
        <v>2.6589999999999998</v>
      </c>
      <c r="BB179" s="277">
        <f t="shared" si="22"/>
        <v>9.7851121833854915E-2</v>
      </c>
      <c r="BC179"/>
      <c r="BE179" s="49">
        <v>44883</v>
      </c>
      <c r="BF179" s="21" t="s">
        <v>1630</v>
      </c>
      <c r="BG179" s="140">
        <f>[1]!i_dq_close(BG$2,BE179)</f>
        <v>6191.6477000000004</v>
      </c>
      <c r="BH179">
        <v>1.7584</v>
      </c>
      <c r="BI179" s="277">
        <f t="shared" si="28"/>
        <v>3.861314826311224E-2</v>
      </c>
      <c r="BJ179"/>
      <c r="BL179" s="49">
        <v>44882</v>
      </c>
      <c r="BM179" s="21" t="s">
        <v>1630</v>
      </c>
      <c r="BN179" s="140">
        <f>[1]!i_dq_close(BN$2,BL179)</f>
        <v>3818.6640000000002</v>
      </c>
      <c r="BO179">
        <v>1.0925</v>
      </c>
      <c r="BP179" s="277">
        <f t="shared" si="29"/>
        <v>0.11223338149786355</v>
      </c>
      <c r="BQ179"/>
      <c r="BS179" s="49">
        <v>44818</v>
      </c>
      <c r="BT179" s="28" t="s">
        <v>1622</v>
      </c>
      <c r="BU179" s="140">
        <f>[1]!i_dq_close(BU$2,BS179)</f>
        <v>6249.9629999999997</v>
      </c>
      <c r="BV179">
        <v>1.302</v>
      </c>
      <c r="BW179" s="277">
        <f t="shared" si="30"/>
        <v>0.15511162550831581</v>
      </c>
      <c r="BX179"/>
      <c r="BZ179" s="49">
        <v>44523</v>
      </c>
      <c r="CA179" s="20" t="s">
        <v>342</v>
      </c>
      <c r="CB179" s="140">
        <f>[1]!i_dq_close(CB$2,BZ179)</f>
        <v>7261.3791000000001</v>
      </c>
      <c r="CC179">
        <v>2.1160000000000001</v>
      </c>
      <c r="CD179" s="277">
        <f t="shared" si="31"/>
        <v>6.8499507097520507E-2</v>
      </c>
      <c r="CE179"/>
      <c r="CG179" s="49"/>
      <c r="CH179" s="28"/>
      <c r="CI179" s="140"/>
      <c r="CJ179"/>
      <c r="CK179" s="277"/>
      <c r="CL179"/>
      <c r="CN179" s="49"/>
      <c r="CO179" s="28"/>
      <c r="CP179" s="140"/>
      <c r="CQ179"/>
      <c r="CR179" s="277"/>
      <c r="CS179"/>
      <c r="CU179" s="49"/>
      <c r="CV179" s="28"/>
      <c r="CW179" s="140"/>
      <c r="CX179"/>
      <c r="CY179" s="277"/>
      <c r="CZ179"/>
      <c r="DB179" s="49"/>
      <c r="DC179" s="28"/>
      <c r="DD179" s="140"/>
      <c r="DE179"/>
      <c r="DF179" s="277"/>
      <c r="DG179"/>
      <c r="DI179" s="49"/>
      <c r="DJ179" s="28"/>
      <c r="DK179" s="140"/>
      <c r="DL179"/>
      <c r="DM179" s="277"/>
      <c r="DN179"/>
      <c r="DP179" s="49"/>
      <c r="DQ179" s="28"/>
      <c r="DR179" s="140"/>
      <c r="DS179"/>
      <c r="DT179" s="277"/>
    </row>
    <row r="180" spans="1:124" s="7" customFormat="1">
      <c r="A180" s="50">
        <v>44893</v>
      </c>
      <c r="B180" s="74" t="s">
        <v>1630</v>
      </c>
      <c r="C180" s="146">
        <f>[1]!i_dq_close(C$2,A180)</f>
        <v>6055.2843000000003</v>
      </c>
      <c r="D180" s="53">
        <v>1.2717000000000001</v>
      </c>
      <c r="E180" s="277">
        <f t="shared" si="27"/>
        <v>7.1772192334084606E-2</v>
      </c>
      <c r="F180" s="53"/>
      <c r="H180"/>
      <c r="I180"/>
      <c r="J180"/>
      <c r="K180"/>
      <c r="L180" s="53"/>
      <c r="M180"/>
      <c r="O180"/>
      <c r="P180"/>
      <c r="Q180"/>
      <c r="R180"/>
      <c r="S180" s="53"/>
      <c r="T180"/>
      <c r="V180"/>
      <c r="W180"/>
      <c r="X180"/>
      <c r="Y180"/>
      <c r="Z180" s="53"/>
      <c r="AA180"/>
      <c r="AC180"/>
      <c r="AD180"/>
      <c r="AE180"/>
      <c r="AF180"/>
      <c r="AG180" s="53"/>
      <c r="AH180"/>
      <c r="AJ180" s="49">
        <v>44916</v>
      </c>
      <c r="AK180" s="21" t="s">
        <v>1624</v>
      </c>
      <c r="AL180" s="140">
        <f>[1]!i_dq_close(AL$2,AJ180)</f>
        <v>6289.1360999999997</v>
      </c>
      <c r="AM180">
        <v>0.9698</v>
      </c>
      <c r="AN180" s="277">
        <f t="shared" si="32"/>
        <v>0.15233247337425837</v>
      </c>
      <c r="AO180"/>
      <c r="AQ180" s="49">
        <v>44916</v>
      </c>
      <c r="AR180" s="21" t="s">
        <v>1624</v>
      </c>
      <c r="AS180" s="140">
        <f>[1]!i_dq_close(AS$2,AQ180)</f>
        <v>5845.835</v>
      </c>
      <c r="AT180">
        <v>0.90859999999999996</v>
      </c>
      <c r="AU180" s="277">
        <f t="shared" ref="AU180:AU211" si="33">AT180/AT$43-AS180/AS$43</f>
        <v>1.1384116713664238E-2</v>
      </c>
      <c r="AV180"/>
      <c r="AX180" s="49">
        <v>44903</v>
      </c>
      <c r="AY180" s="21" t="s">
        <v>1624</v>
      </c>
      <c r="AZ180" s="140">
        <f>[1]!i_dq_close(AZ$2,AX180)</f>
        <v>6186.2834999999995</v>
      </c>
      <c r="BA180">
        <v>2.6539999999999999</v>
      </c>
      <c r="BB180" s="277">
        <f t="shared" si="22"/>
        <v>9.8688382221363335E-2</v>
      </c>
      <c r="BC180"/>
      <c r="BE180" s="49">
        <v>44886</v>
      </c>
      <c r="BF180" s="21" t="s">
        <v>1630</v>
      </c>
      <c r="BG180" s="140">
        <f>[1]!i_dq_close(BG$2,BE180)</f>
        <v>6189.7092000000002</v>
      </c>
      <c r="BH180">
        <v>1.7635000000000001</v>
      </c>
      <c r="BI180" s="277">
        <f t="shared" si="28"/>
        <v>4.2396924551224791E-2</v>
      </c>
      <c r="BJ180"/>
      <c r="BL180" s="49">
        <v>44883</v>
      </c>
      <c r="BM180" s="21" t="s">
        <v>1630</v>
      </c>
      <c r="BN180" s="140">
        <f>[1]!i_dq_close(BN$2,BL180)</f>
        <v>3801.5686000000001</v>
      </c>
      <c r="BO180">
        <v>1.0854999999999999</v>
      </c>
      <c r="BP180" s="277">
        <f t="shared" si="29"/>
        <v>0.10962184038032641</v>
      </c>
      <c r="BQ180"/>
      <c r="BS180" s="49">
        <v>44819</v>
      </c>
      <c r="BT180" s="28" t="s">
        <v>1622</v>
      </c>
      <c r="BU180" s="140">
        <f>[1]!i_dq_close(BU$2,BS180)</f>
        <v>6107.7964000000002</v>
      </c>
      <c r="BV180">
        <v>1.27</v>
      </c>
      <c r="BW180" s="277">
        <f t="shared" si="30"/>
        <v>0.14962145847627861</v>
      </c>
      <c r="BX180"/>
      <c r="BZ180" s="49">
        <v>44524</v>
      </c>
      <c r="CA180" s="20" t="s">
        <v>342</v>
      </c>
      <c r="CB180" s="140">
        <f>[1]!i_dq_close(CB$2,BZ180)</f>
        <v>7256.1117000000004</v>
      </c>
      <c r="CC180">
        <v>2.1120000000000001</v>
      </c>
      <c r="CD180" s="277">
        <f t="shared" si="31"/>
        <v>6.7065732879035833E-2</v>
      </c>
      <c r="CE180"/>
      <c r="CG180" s="49"/>
      <c r="CH180" s="28"/>
      <c r="CI180" s="140"/>
      <c r="CJ180"/>
      <c r="CK180" s="277"/>
      <c r="CL180"/>
      <c r="CN180" s="49"/>
      <c r="CO180" s="28"/>
      <c r="CP180" s="140"/>
      <c r="CQ180"/>
      <c r="CR180" s="277"/>
      <c r="CS180"/>
      <c r="CU180" s="49"/>
      <c r="CV180" s="28"/>
      <c r="CW180" s="140"/>
      <c r="CX180"/>
      <c r="CY180" s="277"/>
      <c r="CZ180"/>
      <c r="DB180" s="49"/>
      <c r="DC180" s="28"/>
      <c r="DD180" s="140"/>
      <c r="DE180"/>
      <c r="DF180" s="277"/>
      <c r="DG180"/>
      <c r="DI180" s="49"/>
      <c r="DJ180" s="28"/>
      <c r="DK180" s="140"/>
      <c r="DL180"/>
      <c r="DM180" s="277"/>
      <c r="DN180"/>
      <c r="DP180" s="49"/>
      <c r="DQ180" s="28"/>
      <c r="DR180" s="140"/>
      <c r="DS180"/>
      <c r="DT180" s="277"/>
    </row>
    <row r="181" spans="1:124" s="7" customFormat="1">
      <c r="A181" s="50">
        <v>44894</v>
      </c>
      <c r="B181" s="74" t="s">
        <v>1630</v>
      </c>
      <c r="C181" s="146">
        <f>[1]!i_dq_close(C$2,A181)</f>
        <v>6163.8213999999998</v>
      </c>
      <c r="D181" s="53">
        <v>1.2996000000000001</v>
      </c>
      <c r="E181" s="277">
        <f t="shared" si="27"/>
        <v>7.7619261912291515E-2</v>
      </c>
      <c r="F181" s="53"/>
      <c r="H181"/>
      <c r="I181"/>
      <c r="J181"/>
      <c r="K181"/>
      <c r="L181" s="53"/>
      <c r="M181"/>
      <c r="O181"/>
      <c r="P181"/>
      <c r="Q181"/>
      <c r="R181"/>
      <c r="S181" s="53"/>
      <c r="T181"/>
      <c r="V181"/>
      <c r="W181"/>
      <c r="X181"/>
      <c r="Y181"/>
      <c r="Z181" s="53"/>
      <c r="AA181"/>
      <c r="AC181"/>
      <c r="AD181"/>
      <c r="AE181"/>
      <c r="AF181"/>
      <c r="AG181" s="53"/>
      <c r="AH181"/>
      <c r="AJ181" s="49">
        <v>44917</v>
      </c>
      <c r="AK181" s="21" t="s">
        <v>1624</v>
      </c>
      <c r="AL181" s="140">
        <f>[1]!i_dq_close(AL$2,AJ181)</f>
        <v>6186.9277000000002</v>
      </c>
      <c r="AM181">
        <v>0.9506</v>
      </c>
      <c r="AN181" s="277">
        <f t="shared" si="32"/>
        <v>0.14585494785723085</v>
      </c>
      <c r="AO181"/>
      <c r="AQ181" s="49">
        <v>44917</v>
      </c>
      <c r="AR181" s="21" t="s">
        <v>1624</v>
      </c>
      <c r="AS181" s="140">
        <f>[1]!i_dq_close(AS$2,AQ181)</f>
        <v>5779.0555000000004</v>
      </c>
      <c r="AT181">
        <v>0.90139999999999998</v>
      </c>
      <c r="AU181" s="277">
        <f t="shared" si="33"/>
        <v>1.4659158884605894E-2</v>
      </c>
      <c r="AV181"/>
      <c r="AX181" s="49">
        <v>44904</v>
      </c>
      <c r="AY181" s="21" t="s">
        <v>1624</v>
      </c>
      <c r="AZ181" s="140">
        <f>[1]!i_dq_close(AZ$2,AX181)</f>
        <v>6192.3009000000002</v>
      </c>
      <c r="BA181">
        <v>2.6539999999999999</v>
      </c>
      <c r="BB181" s="277">
        <f t="shared" ref="BB181:BB220" si="34">BA181/BA$43-AZ181/AZ$43</f>
        <v>9.7673556017644714E-2</v>
      </c>
      <c r="BC181"/>
      <c r="BE181" s="49">
        <v>44887</v>
      </c>
      <c r="BF181" s="21" t="s">
        <v>1630</v>
      </c>
      <c r="BG181" s="140">
        <f>[1]!i_dq_close(BG$2,BE181)</f>
        <v>6125.3999000000003</v>
      </c>
      <c r="BH181">
        <v>1.7444</v>
      </c>
      <c r="BI181" s="277">
        <f t="shared" si="28"/>
        <v>4.1433967462263022E-2</v>
      </c>
      <c r="BJ181"/>
      <c r="BL181" s="49">
        <v>44886</v>
      </c>
      <c r="BM181" s="21" t="s">
        <v>1630</v>
      </c>
      <c r="BN181" s="140">
        <f>[1]!i_dq_close(BN$2,BL181)</f>
        <v>3769.1269000000002</v>
      </c>
      <c r="BO181">
        <v>1.0825</v>
      </c>
      <c r="BP181" s="277">
        <f t="shared" si="29"/>
        <v>0.11494975704370947</v>
      </c>
      <c r="BQ181"/>
      <c r="BS181" s="49">
        <v>44820</v>
      </c>
      <c r="BT181" s="28" t="s">
        <v>1622</v>
      </c>
      <c r="BU181" s="140">
        <f>[1]!i_dq_close(BU$2,BS181)</f>
        <v>5954.5037000000002</v>
      </c>
      <c r="BV181">
        <v>1.2350000000000001</v>
      </c>
      <c r="BW181" s="277">
        <f t="shared" si="30"/>
        <v>0.14329368469996595</v>
      </c>
      <c r="BX181"/>
      <c r="BZ181" s="49">
        <v>44525</v>
      </c>
      <c r="CA181" s="20" t="s">
        <v>342</v>
      </c>
      <c r="CB181" s="140">
        <f>[1]!i_dq_close(CB$2,BZ181)</f>
        <v>7233.5423000000001</v>
      </c>
      <c r="CC181">
        <v>2.1080000000000001</v>
      </c>
      <c r="CD181" s="277">
        <f t="shared" si="31"/>
        <v>6.8299670702760773E-2</v>
      </c>
      <c r="CE181"/>
      <c r="CG181" s="49"/>
      <c r="CH181" s="28"/>
      <c r="CI181" s="140"/>
      <c r="CJ181"/>
      <c r="CK181" s="277"/>
      <c r="CL181"/>
      <c r="CN181" s="49"/>
      <c r="CO181" s="28"/>
      <c r="CP181" s="140"/>
      <c r="CQ181"/>
      <c r="CR181" s="277"/>
      <c r="CS181"/>
      <c r="CU181" s="49"/>
      <c r="CV181" s="28"/>
      <c r="CW181" s="140"/>
      <c r="CX181"/>
      <c r="CY181" s="277"/>
      <c r="CZ181"/>
      <c r="DB181" s="49"/>
      <c r="DC181" s="28"/>
      <c r="DD181" s="140"/>
      <c r="DE181"/>
      <c r="DF181" s="277"/>
      <c r="DG181"/>
      <c r="DI181" s="49"/>
      <c r="DJ181" s="28"/>
      <c r="DK181" s="140"/>
      <c r="DL181"/>
      <c r="DM181" s="277"/>
      <c r="DN181"/>
      <c r="DP181" s="49"/>
      <c r="DQ181" s="28"/>
      <c r="DR181" s="140"/>
      <c r="DS181"/>
      <c r="DT181" s="277"/>
    </row>
    <row r="182" spans="1:124" s="7" customFormat="1">
      <c r="A182" s="50">
        <v>44895</v>
      </c>
      <c r="B182" s="74" t="s">
        <v>1630</v>
      </c>
      <c r="C182" s="146">
        <f>[1]!i_dq_close(C$2,A182)</f>
        <v>6156.1464999999998</v>
      </c>
      <c r="D182" s="53">
        <v>1.2985</v>
      </c>
      <c r="E182" s="277">
        <f t="shared" si="27"/>
        <v>7.7985499896971344E-2</v>
      </c>
      <c r="F182" s="53"/>
      <c r="H182"/>
      <c r="I182"/>
      <c r="J182"/>
      <c r="K182"/>
      <c r="L182" s="53"/>
      <c r="M182"/>
      <c r="O182"/>
      <c r="P182"/>
      <c r="Q182"/>
      <c r="R182"/>
      <c r="S182" s="53"/>
      <c r="T182"/>
      <c r="V182"/>
      <c r="W182"/>
      <c r="X182"/>
      <c r="Y182"/>
      <c r="Z182" s="53"/>
      <c r="AA182"/>
      <c r="AC182"/>
      <c r="AD182"/>
      <c r="AE182"/>
      <c r="AF182"/>
      <c r="AG182" s="53"/>
      <c r="AH182"/>
      <c r="AJ182" s="49">
        <v>44918</v>
      </c>
      <c r="AK182" s="21" t="s">
        <v>1624</v>
      </c>
      <c r="AL182" s="140">
        <f>[1]!i_dq_close(AL$2,AJ182)</f>
        <v>6160.7451000000001</v>
      </c>
      <c r="AM182">
        <v>0.94640000000000002</v>
      </c>
      <c r="AN182" s="277">
        <f t="shared" si="32"/>
        <v>0.14503158713209563</v>
      </c>
      <c r="AO182"/>
      <c r="AQ182" s="49">
        <v>44918</v>
      </c>
      <c r="AR182" s="21" t="s">
        <v>1624</v>
      </c>
      <c r="AS182" s="140">
        <f>[1]!i_dq_close(AS$2,AQ182)</f>
        <v>5763.3458000000001</v>
      </c>
      <c r="AT182">
        <v>0.89849999999999997</v>
      </c>
      <c r="AU182" s="277">
        <f t="shared" si="33"/>
        <v>1.413773374378624E-2</v>
      </c>
      <c r="AV182"/>
      <c r="AX182" s="49">
        <v>44907</v>
      </c>
      <c r="AY182" s="21" t="s">
        <v>1624</v>
      </c>
      <c r="AZ182" s="140">
        <f>[1]!i_dq_close(AZ$2,AX182)</f>
        <v>6154.8091999999997</v>
      </c>
      <c r="BA182">
        <v>2.633</v>
      </c>
      <c r="BB182" s="277">
        <f t="shared" si="34"/>
        <v>9.4960334911958988E-2</v>
      </c>
      <c r="BC182"/>
      <c r="BE182" s="49">
        <v>44888</v>
      </c>
      <c r="BF182" s="21" t="s">
        <v>1630</v>
      </c>
      <c r="BG182" s="140">
        <f>[1]!i_dq_close(BG$2,BE182)</f>
        <v>6115.6049000000003</v>
      </c>
      <c r="BH182">
        <v>1.7484999999999999</v>
      </c>
      <c r="BI182" s="277">
        <f t="shared" si="28"/>
        <v>4.599584096853393E-2</v>
      </c>
      <c r="BJ182"/>
      <c r="BL182" s="49">
        <v>44887</v>
      </c>
      <c r="BM182" s="21" t="s">
        <v>1630</v>
      </c>
      <c r="BN182" s="140">
        <f>[1]!i_dq_close(BN$2,BL182)</f>
        <v>3769.5727000000002</v>
      </c>
      <c r="BO182">
        <v>1.0752999999999999</v>
      </c>
      <c r="BP182" s="277">
        <f t="shared" si="29"/>
        <v>0.10763531836606499</v>
      </c>
      <c r="BQ182"/>
      <c r="BS182" s="49">
        <v>44823</v>
      </c>
      <c r="BT182" s="28" t="s">
        <v>1622</v>
      </c>
      <c r="BU182" s="140">
        <f>[1]!i_dq_close(BU$2,BS182)</f>
        <v>5913.1493</v>
      </c>
      <c r="BV182">
        <v>1.222</v>
      </c>
      <c r="BW182" s="277">
        <f t="shared" si="30"/>
        <v>0.13865829709120314</v>
      </c>
      <c r="BX182"/>
      <c r="BZ182" s="49">
        <v>44526</v>
      </c>
      <c r="CA182" s="20" t="s">
        <v>342</v>
      </c>
      <c r="CB182" s="140">
        <f>[1]!i_dq_close(CB$2,BZ182)</f>
        <v>7219.8621999999996</v>
      </c>
      <c r="CC182">
        <v>2.101</v>
      </c>
      <c r="CD182" s="277">
        <f t="shared" si="31"/>
        <v>6.6478563236268551E-2</v>
      </c>
      <c r="CE182"/>
      <c r="CG182" s="49"/>
      <c r="CH182" s="28"/>
      <c r="CI182" s="140"/>
      <c r="CJ182"/>
      <c r="CK182" s="277"/>
      <c r="CL182"/>
      <c r="CN182" s="49"/>
      <c r="CO182" s="28"/>
      <c r="CP182" s="140"/>
      <c r="CQ182"/>
      <c r="CR182" s="277"/>
      <c r="CS182"/>
      <c r="CU182" s="49"/>
      <c r="CV182" s="28"/>
      <c r="CW182" s="140"/>
      <c r="CX182"/>
      <c r="CY182" s="277"/>
      <c r="CZ182"/>
      <c r="DB182" s="49"/>
      <c r="DC182" s="28"/>
      <c r="DD182" s="140"/>
      <c r="DE182"/>
      <c r="DF182" s="277"/>
      <c r="DG182"/>
      <c r="DI182" s="49"/>
      <c r="DJ182" s="28"/>
      <c r="DK182" s="140"/>
      <c r="DL182"/>
      <c r="DM182" s="277"/>
      <c r="DN182"/>
      <c r="DP182" s="49"/>
      <c r="DQ182" s="28"/>
      <c r="DR182" s="140"/>
      <c r="DS182"/>
      <c r="DT182" s="277"/>
    </row>
    <row r="183" spans="1:124" s="7" customFormat="1">
      <c r="A183" s="50">
        <v>44896</v>
      </c>
      <c r="B183" s="74" t="s">
        <v>336</v>
      </c>
      <c r="C183" s="146">
        <f>[1]!i_dq_close(C$2,A183)</f>
        <v>6186.1021000000001</v>
      </c>
      <c r="D183" s="53">
        <v>1.3077000000000001</v>
      </c>
      <c r="E183" s="277">
        <f t="shared" si="27"/>
        <v>8.0938930080938443E-2</v>
      </c>
      <c r="F183" s="53"/>
      <c r="H183"/>
      <c r="I183"/>
      <c r="J183"/>
      <c r="K183"/>
      <c r="L183" s="53"/>
      <c r="M183"/>
      <c r="O183"/>
      <c r="P183"/>
      <c r="Q183"/>
      <c r="R183"/>
      <c r="S183" s="53"/>
      <c r="T183"/>
      <c r="V183"/>
      <c r="W183"/>
      <c r="X183"/>
      <c r="Y183"/>
      <c r="Z183" s="53"/>
      <c r="AA183"/>
      <c r="AC183"/>
      <c r="AD183"/>
      <c r="AE183"/>
      <c r="AF183"/>
      <c r="AG183" s="53"/>
      <c r="AH183"/>
      <c r="AJ183" s="49">
        <v>44921</v>
      </c>
      <c r="AK183" s="21" t="s">
        <v>1624</v>
      </c>
      <c r="AL183" s="140">
        <f>[1]!i_dq_close(AL$2,AJ183)</f>
        <v>6275.5244000000002</v>
      </c>
      <c r="AM183">
        <v>0.9657</v>
      </c>
      <c r="AN183" s="277">
        <f t="shared" si="32"/>
        <v>0.14967435864254353</v>
      </c>
      <c r="AO183"/>
      <c r="AQ183" s="49">
        <v>44921</v>
      </c>
      <c r="AR183" s="21" t="s">
        <v>1624</v>
      </c>
      <c r="AS183" s="140">
        <f>[1]!i_dq_close(AS$2,AQ183)</f>
        <v>5843.2555000000002</v>
      </c>
      <c r="AT183">
        <v>0.9113</v>
      </c>
      <c r="AU183" s="277">
        <f t="shared" si="33"/>
        <v>1.4700206931796189E-2</v>
      </c>
      <c r="AV183"/>
      <c r="AX183" s="49">
        <v>44908</v>
      </c>
      <c r="AY183" s="21" t="s">
        <v>1624</v>
      </c>
      <c r="AZ183" s="140">
        <f>[1]!i_dq_close(AZ$2,AX183)</f>
        <v>6121.6615000000002</v>
      </c>
      <c r="BA183">
        <v>2.6219999999999999</v>
      </c>
      <c r="BB183" s="277">
        <f t="shared" si="34"/>
        <v>9.5817430182631336E-2</v>
      </c>
      <c r="BC183"/>
      <c r="BE183" s="49">
        <v>44889</v>
      </c>
      <c r="BF183" s="21" t="s">
        <v>1630</v>
      </c>
      <c r="BG183" s="140">
        <f>[1]!i_dq_close(BG$2,BE183)</f>
        <v>6120.0658999999996</v>
      </c>
      <c r="BH183">
        <v>1.7506999999999999</v>
      </c>
      <c r="BI183" s="277">
        <f t="shared" si="28"/>
        <v>4.665048921230075E-2</v>
      </c>
      <c r="BJ183"/>
      <c r="BL183" s="49">
        <v>44888</v>
      </c>
      <c r="BM183" s="21" t="s">
        <v>1630</v>
      </c>
      <c r="BN183" s="140">
        <f>[1]!i_dq_close(BN$2,BL183)</f>
        <v>3773.5286999999998</v>
      </c>
      <c r="BO183">
        <v>1.0724</v>
      </c>
      <c r="BP183" s="277">
        <f t="shared" si="29"/>
        <v>0.10371979703640788</v>
      </c>
      <c r="BQ183"/>
      <c r="BS183" s="49">
        <v>44824</v>
      </c>
      <c r="BT183" s="28" t="s">
        <v>1622</v>
      </c>
      <c r="BU183" s="140">
        <f>[1]!i_dq_close(BU$2,BS183)</f>
        <v>5958.2921999999999</v>
      </c>
      <c r="BV183">
        <v>1.2390000000000001</v>
      </c>
      <c r="BW183" s="277">
        <f t="shared" si="30"/>
        <v>0.14603032089463464</v>
      </c>
      <c r="BX183"/>
      <c r="BZ183" s="49">
        <v>44529</v>
      </c>
      <c r="CA183" s="20" t="s">
        <v>342</v>
      </c>
      <c r="CB183" s="140">
        <f>[1]!i_dq_close(CB$2,BZ183)</f>
        <v>7221.8977999999997</v>
      </c>
      <c r="CC183">
        <v>2.1040000000000001</v>
      </c>
      <c r="CD183" s="277">
        <f t="shared" si="31"/>
        <v>6.7849150816976067E-2</v>
      </c>
      <c r="CE183"/>
      <c r="CG183" s="49"/>
      <c r="CH183" s="28"/>
      <c r="CI183" s="140"/>
      <c r="CJ183"/>
      <c r="CK183" s="277"/>
      <c r="CL183"/>
      <c r="CN183" s="49"/>
      <c r="CO183" s="28"/>
      <c r="CP183" s="140"/>
      <c r="CQ183"/>
      <c r="CR183" s="277"/>
      <c r="CS183"/>
      <c r="CU183" s="49"/>
      <c r="CV183" s="28"/>
      <c r="CW183" s="140"/>
      <c r="CX183"/>
      <c r="CY183" s="277"/>
      <c r="CZ183"/>
      <c r="DB183" s="49"/>
      <c r="DC183" s="28"/>
      <c r="DD183" s="140"/>
      <c r="DE183"/>
      <c r="DF183" s="277"/>
      <c r="DG183"/>
      <c r="DI183" s="49"/>
      <c r="DJ183" s="28"/>
      <c r="DK183" s="140"/>
      <c r="DL183"/>
      <c r="DM183" s="277"/>
      <c r="DN183"/>
      <c r="DP183" s="49"/>
      <c r="DQ183" s="28"/>
      <c r="DR183" s="140"/>
      <c r="DS183"/>
      <c r="DT183" s="277"/>
    </row>
    <row r="184" spans="1:124" s="7" customFormat="1">
      <c r="A184" s="50">
        <v>44897</v>
      </c>
      <c r="B184" s="74" t="s">
        <v>1624</v>
      </c>
      <c r="C184" s="146">
        <f>[1]!i_dq_close(C$2,A184)</f>
        <v>6168.0127000000002</v>
      </c>
      <c r="D184" s="53">
        <v>1.3179000000000001</v>
      </c>
      <c r="E184" s="277">
        <f t="shared" si="27"/>
        <v>9.3229248360709116E-2</v>
      </c>
      <c r="F184" s="53"/>
      <c r="H184"/>
      <c r="I184"/>
      <c r="J184"/>
      <c r="K184"/>
      <c r="L184" s="53"/>
      <c r="M184"/>
      <c r="O184"/>
      <c r="P184"/>
      <c r="Q184"/>
      <c r="R184"/>
      <c r="S184" s="53"/>
      <c r="T184"/>
      <c r="V184"/>
      <c r="W184"/>
      <c r="X184"/>
      <c r="Y184"/>
      <c r="Z184" s="53"/>
      <c r="AA184"/>
      <c r="AC184"/>
      <c r="AD184"/>
      <c r="AE184"/>
      <c r="AF184"/>
      <c r="AG184" s="53"/>
      <c r="AH184"/>
      <c r="AJ184" s="49">
        <v>44922</v>
      </c>
      <c r="AK184" s="21" t="s">
        <v>1624</v>
      </c>
      <c r="AL184" s="140">
        <f>[1]!i_dq_close(AL$2,AJ184)</f>
        <v>6325.6279000000004</v>
      </c>
      <c r="AM184">
        <v>0.96940000000000004</v>
      </c>
      <c r="AN184" s="277">
        <f t="shared" si="32"/>
        <v>0.14620318401460475</v>
      </c>
      <c r="AO184"/>
      <c r="AQ184" s="49">
        <v>44922</v>
      </c>
      <c r="AR184" s="21" t="s">
        <v>1624</v>
      </c>
      <c r="AS184" s="140">
        <f>[1]!i_dq_close(AS$2,AQ184)</f>
        <v>5885.6621999999998</v>
      </c>
      <c r="AT184">
        <v>0.92259999999999998</v>
      </c>
      <c r="AU184" s="277">
        <f t="shared" si="33"/>
        <v>1.982601319886701E-2</v>
      </c>
      <c r="AV184"/>
      <c r="AX184" s="49">
        <v>44909</v>
      </c>
      <c r="AY184" s="21" t="s">
        <v>1624</v>
      </c>
      <c r="AZ184" s="140">
        <f>[1]!i_dq_close(AZ$2,AX184)</f>
        <v>6096.3855999999996</v>
      </c>
      <c r="BA184">
        <v>2.6139999999999999</v>
      </c>
      <c r="BB184" s="277">
        <f t="shared" si="34"/>
        <v>9.6637835043356768E-2</v>
      </c>
      <c r="BC184"/>
      <c r="BE184" s="49">
        <v>44890</v>
      </c>
      <c r="BF184" s="21" t="s">
        <v>1630</v>
      </c>
      <c r="BG184" s="140">
        <f>[1]!i_dq_close(BG$2,BE184)</f>
        <v>6087.8590999999997</v>
      </c>
      <c r="BH184">
        <v>1.7334000000000001</v>
      </c>
      <c r="BI184" s="277">
        <f t="shared" si="28"/>
        <v>4.0972400588138669E-2</v>
      </c>
      <c r="BJ184"/>
      <c r="BL184" s="49">
        <v>44889</v>
      </c>
      <c r="BM184" s="21" t="s">
        <v>1630</v>
      </c>
      <c r="BN184" s="140">
        <f>[1]!i_dq_close(BN$2,BL184)</f>
        <v>3756.8081999999999</v>
      </c>
      <c r="BO184">
        <v>1.0720000000000001</v>
      </c>
      <c r="BP184" s="277">
        <f t="shared" si="29"/>
        <v>0.10761201756030447</v>
      </c>
      <c r="BQ184"/>
      <c r="BS184" s="49">
        <v>44825</v>
      </c>
      <c r="BT184" s="28" t="s">
        <v>1622</v>
      </c>
      <c r="BU184" s="140">
        <f>[1]!i_dq_close(BU$2,BS184)</f>
        <v>5978.5810000000001</v>
      </c>
      <c r="BV184">
        <v>1.2450000000000001</v>
      </c>
      <c r="BW184" s="277">
        <f t="shared" si="30"/>
        <v>0.14799344696287275</v>
      </c>
      <c r="BX184"/>
      <c r="BZ184" s="49">
        <v>44530</v>
      </c>
      <c r="CA184" s="20" t="s">
        <v>342</v>
      </c>
      <c r="CB184" s="140">
        <f>[1]!i_dq_close(CB$2,BZ184)</f>
        <v>7252.7551999999996</v>
      </c>
      <c r="CC184">
        <v>2.11</v>
      </c>
      <c r="CD184" s="277">
        <f t="shared" si="31"/>
        <v>6.6460290820314016E-2</v>
      </c>
      <c r="CE184"/>
      <c r="CG184" s="49"/>
      <c r="CH184" s="28"/>
      <c r="CI184" s="140"/>
      <c r="CJ184"/>
      <c r="CK184" s="277"/>
      <c r="CL184"/>
      <c r="CN184" s="49"/>
      <c r="CO184" s="28"/>
      <c r="CP184" s="140"/>
      <c r="CQ184"/>
      <c r="CR184" s="277"/>
      <c r="CS184"/>
      <c r="CU184" s="49"/>
      <c r="CV184" s="28"/>
      <c r="CW184" s="140"/>
      <c r="CX184"/>
      <c r="CY184" s="277"/>
      <c r="CZ184"/>
      <c r="DB184" s="49"/>
      <c r="DC184" s="28"/>
      <c r="DD184" s="140"/>
      <c r="DE184"/>
      <c r="DF184" s="277"/>
      <c r="DG184"/>
      <c r="DI184" s="49"/>
      <c r="DJ184" s="28"/>
      <c r="DK184" s="140"/>
      <c r="DL184"/>
      <c r="DM184" s="277"/>
      <c r="DN184"/>
      <c r="DP184" s="49"/>
      <c r="DQ184" s="28"/>
      <c r="DR184" s="140"/>
      <c r="DS184"/>
      <c r="DT184" s="277"/>
    </row>
    <row r="185" spans="1:124" s="7" customFormat="1">
      <c r="A185" s="50">
        <v>44900</v>
      </c>
      <c r="B185" s="74" t="s">
        <v>1624</v>
      </c>
      <c r="C185" s="146">
        <f>[1]!i_dq_close(C$2,A185)</f>
        <v>6215.1243999999997</v>
      </c>
      <c r="D185" s="53">
        <v>1.3362000000000001</v>
      </c>
      <c r="E185" s="277">
        <f t="shared" si="27"/>
        <v>0.1012962215812796</v>
      </c>
      <c r="F185" s="53"/>
      <c r="H185"/>
      <c r="I185"/>
      <c r="J185"/>
      <c r="K185"/>
      <c r="L185" s="53"/>
      <c r="M185"/>
      <c r="O185"/>
      <c r="P185"/>
      <c r="Q185"/>
      <c r="R185"/>
      <c r="S185" s="53"/>
      <c r="T185"/>
      <c r="V185"/>
      <c r="W185"/>
      <c r="X185"/>
      <c r="Y185"/>
      <c r="Z185" s="53"/>
      <c r="AA185"/>
      <c r="AC185"/>
      <c r="AD185"/>
      <c r="AE185"/>
      <c r="AF185"/>
      <c r="AG185" s="53"/>
      <c r="AH185"/>
      <c r="AJ185" s="49">
        <v>44923</v>
      </c>
      <c r="AK185" s="21" t="s">
        <v>1624</v>
      </c>
      <c r="AL185" s="140">
        <f>[1]!i_dq_close(AL$2,AJ185)</f>
        <v>6268.4657999999999</v>
      </c>
      <c r="AM185">
        <v>0.95899999999999996</v>
      </c>
      <c r="AN185" s="277">
        <f t="shared" si="32"/>
        <v>0.14297377861273741</v>
      </c>
      <c r="AO185"/>
      <c r="AQ185" s="49">
        <v>44923</v>
      </c>
      <c r="AR185" s="21" t="s">
        <v>1624</v>
      </c>
      <c r="AS185" s="140">
        <f>[1]!i_dq_close(AS$2,AQ185)</f>
        <v>5862.0967000000001</v>
      </c>
      <c r="AT185">
        <v>0.91910000000000003</v>
      </c>
      <c r="AU185" s="277">
        <f t="shared" si="33"/>
        <v>1.9954388423472746E-2</v>
      </c>
      <c r="AV185"/>
      <c r="AX185" s="49">
        <v>44910</v>
      </c>
      <c r="AY185" s="21" t="s">
        <v>1624</v>
      </c>
      <c r="AZ185" s="140">
        <f>[1]!i_dq_close(AZ$2,AX185)</f>
        <v>6101.8787000000002</v>
      </c>
      <c r="BA185">
        <v>2.625</v>
      </c>
      <c r="BB185" s="277">
        <f t="shared" si="34"/>
        <v>0.10044464988890645</v>
      </c>
      <c r="BC185"/>
      <c r="BE185" s="49">
        <v>44893</v>
      </c>
      <c r="BF185" s="21" t="s">
        <v>1630</v>
      </c>
      <c r="BG185" s="140">
        <f>[1]!i_dq_close(BG$2,BE185)</f>
        <v>6055.2843000000003</v>
      </c>
      <c r="BH185">
        <v>1.7221</v>
      </c>
      <c r="BI185" s="277">
        <f t="shared" si="28"/>
        <v>3.939285693802197E-2</v>
      </c>
      <c r="BJ185"/>
      <c r="BL185" s="49">
        <v>44890</v>
      </c>
      <c r="BM185" s="21" t="s">
        <v>1630</v>
      </c>
      <c r="BN185" s="140">
        <f>[1]!i_dq_close(BN$2,BL185)</f>
        <v>3775.7764000000002</v>
      </c>
      <c r="BO185">
        <v>1.0689</v>
      </c>
      <c r="BP185" s="277">
        <f t="shared" si="29"/>
        <v>9.9642803281940973E-2</v>
      </c>
      <c r="BQ185"/>
      <c r="BS185" s="49">
        <v>44826</v>
      </c>
      <c r="BT185" s="28" t="s">
        <v>1622</v>
      </c>
      <c r="BU185" s="140">
        <f>[1]!i_dq_close(BU$2,BS185)</f>
        <v>5965.8854000000001</v>
      </c>
      <c r="BV185">
        <v>1.2450000000000001</v>
      </c>
      <c r="BW185" s="277">
        <f t="shared" si="30"/>
        <v>0.14985512718426253</v>
      </c>
      <c r="BX185"/>
      <c r="BZ185" s="49">
        <v>44531</v>
      </c>
      <c r="CA185" s="20" t="s">
        <v>336</v>
      </c>
      <c r="CB185" s="140">
        <f>[1]!i_dq_close(CB$2,BZ185)</f>
        <v>7272.8370000000004</v>
      </c>
      <c r="CC185">
        <v>2.1190000000000002</v>
      </c>
      <c r="CD185" s="277">
        <f t="shared" si="31"/>
        <v>6.8417315625210362E-2</v>
      </c>
      <c r="CE185"/>
      <c r="CG185" s="49"/>
      <c r="CH185" s="28"/>
      <c r="CI185" s="140"/>
      <c r="CJ185"/>
      <c r="CK185" s="277"/>
      <c r="CL185"/>
      <c r="CN185" s="49"/>
      <c r="CO185" s="28"/>
      <c r="CP185" s="140"/>
      <c r="CQ185"/>
      <c r="CR185" s="277"/>
      <c r="CS185"/>
      <c r="CU185" s="49"/>
      <c r="CV185" s="28"/>
      <c r="CW185" s="140"/>
      <c r="CX185"/>
      <c r="CY185" s="277"/>
      <c r="CZ185"/>
      <c r="DB185" s="49"/>
      <c r="DC185" s="28"/>
      <c r="DD185" s="140"/>
      <c r="DE185"/>
      <c r="DF185" s="277"/>
      <c r="DG185"/>
      <c r="DI185" s="49"/>
      <c r="DJ185" s="28"/>
      <c r="DK185" s="140"/>
      <c r="DL185"/>
      <c r="DM185" s="277"/>
      <c r="DN185"/>
      <c r="DP185" s="49"/>
      <c r="DQ185" s="28"/>
      <c r="DR185" s="140"/>
      <c r="DS185"/>
      <c r="DT185" s="277"/>
    </row>
    <row r="186" spans="1:124" s="7" customFormat="1">
      <c r="A186" s="50">
        <v>44901</v>
      </c>
      <c r="B186" s="74" t="s">
        <v>1624</v>
      </c>
      <c r="C186" s="146">
        <f>[1]!i_dq_close(C$2,A186)</f>
        <v>6211.2515000000003</v>
      </c>
      <c r="D186" s="53">
        <v>1.3317000000000001</v>
      </c>
      <c r="E186" s="277">
        <f t="shared" si="27"/>
        <v>9.7957209831660119E-2</v>
      </c>
      <c r="F186" s="53"/>
      <c r="H186"/>
      <c r="I186"/>
      <c r="J186"/>
      <c r="K186"/>
      <c r="L186" s="53"/>
      <c r="M186"/>
      <c r="O186"/>
      <c r="P186"/>
      <c r="Q186"/>
      <c r="R186"/>
      <c r="S186" s="53"/>
      <c r="T186"/>
      <c r="V186"/>
      <c r="W186"/>
      <c r="X186"/>
      <c r="Y186"/>
      <c r="Z186" s="53"/>
      <c r="AA186"/>
      <c r="AC186"/>
      <c r="AD186"/>
      <c r="AE186"/>
      <c r="AF186"/>
      <c r="AG186" s="53"/>
      <c r="AH186"/>
      <c r="AJ186" s="49">
        <v>44924</v>
      </c>
      <c r="AK186" s="21" t="s">
        <v>1624</v>
      </c>
      <c r="AL186" s="140">
        <f>[1]!i_dq_close(AL$2,AJ186)</f>
        <v>6261.8292000000001</v>
      </c>
      <c r="AM186">
        <v>0.95669999999999999</v>
      </c>
      <c r="AN186" s="277">
        <f t="shared" si="32"/>
        <v>0.14132755152975407</v>
      </c>
      <c r="AO186"/>
      <c r="AQ186" s="49">
        <v>44924</v>
      </c>
      <c r="AR186" s="21" t="s">
        <v>1624</v>
      </c>
      <c r="AS186" s="140">
        <f>[1]!i_dq_close(AS$2,AQ186)</f>
        <v>5857.4021000000002</v>
      </c>
      <c r="AT186">
        <v>0.91790000000000005</v>
      </c>
      <c r="AU186" s="277">
        <f t="shared" si="33"/>
        <v>1.9441516012594473E-2</v>
      </c>
      <c r="AV186"/>
      <c r="AX186" s="49">
        <v>44911</v>
      </c>
      <c r="AY186" s="21" t="s">
        <v>1624</v>
      </c>
      <c r="AZ186" s="140">
        <f>[1]!i_dq_close(AZ$2,AX186)</f>
        <v>6072.8626999999997</v>
      </c>
      <c r="BA186">
        <v>2.5920000000000001</v>
      </c>
      <c r="BB186" s="277">
        <f t="shared" si="34"/>
        <v>9.1138502501883378E-2</v>
      </c>
      <c r="BC186"/>
      <c r="BE186" s="49">
        <v>44894</v>
      </c>
      <c r="BF186" s="21" t="s">
        <v>1630</v>
      </c>
      <c r="BG186" s="140">
        <f>[1]!i_dq_close(BG$2,BE186)</f>
        <v>6163.8213999999998</v>
      </c>
      <c r="BH186">
        <v>1.7444999999999999</v>
      </c>
      <c r="BI186" s="277">
        <f t="shared" si="28"/>
        <v>3.4410690230614271E-2</v>
      </c>
      <c r="BJ186"/>
      <c r="BL186" s="49">
        <v>44893</v>
      </c>
      <c r="BM186" s="21" t="s">
        <v>1630</v>
      </c>
      <c r="BN186" s="140">
        <f>[1]!i_dq_close(BN$2,BL186)</f>
        <v>3733.2424000000001</v>
      </c>
      <c r="BO186">
        <v>1.0577000000000001</v>
      </c>
      <c r="BP186" s="277">
        <f t="shared" si="29"/>
        <v>9.9361454504297897E-2</v>
      </c>
      <c r="BQ186"/>
      <c r="BS186" s="49">
        <v>44827</v>
      </c>
      <c r="BT186" s="28" t="s">
        <v>1622</v>
      </c>
      <c r="BU186" s="140">
        <f>[1]!i_dq_close(BU$2,BS186)</f>
        <v>5889.6018999999997</v>
      </c>
      <c r="BV186">
        <v>1.222</v>
      </c>
      <c r="BW186" s="277">
        <f t="shared" si="30"/>
        <v>0.1421112830741541</v>
      </c>
      <c r="BX186"/>
      <c r="BZ186" s="49">
        <v>44532</v>
      </c>
      <c r="CA186" s="20" t="s">
        <v>336</v>
      </c>
      <c r="CB186" s="140">
        <f>[1]!i_dq_close(CB$2,BZ186)</f>
        <v>7229.9880000000003</v>
      </c>
      <c r="CC186">
        <v>2.1070000000000002</v>
      </c>
      <c r="CD186" s="277">
        <f t="shared" si="31"/>
        <v>6.8286208786611402E-2</v>
      </c>
      <c r="CE186"/>
      <c r="CG186" s="49"/>
      <c r="CH186" s="28"/>
      <c r="CI186" s="140"/>
      <c r="CJ186"/>
      <c r="CK186" s="277"/>
      <c r="CL186"/>
      <c r="CN186" s="49"/>
      <c r="CO186" s="28"/>
      <c r="CP186" s="140"/>
      <c r="CQ186"/>
      <c r="CR186" s="277"/>
      <c r="CS186"/>
      <c r="CU186" s="49"/>
      <c r="CV186" s="28"/>
      <c r="CW186" s="140"/>
      <c r="CX186"/>
      <c r="CY186" s="277"/>
      <c r="CZ186"/>
      <c r="DB186" s="49"/>
      <c r="DC186" s="28"/>
      <c r="DD186" s="140"/>
      <c r="DE186"/>
      <c r="DF186" s="277"/>
      <c r="DG186"/>
      <c r="DI186" s="49"/>
      <c r="DJ186" s="28"/>
      <c r="DK186" s="140"/>
      <c r="DL186"/>
      <c r="DM186" s="277"/>
      <c r="DN186"/>
      <c r="DP186" s="49"/>
      <c r="DQ186" s="28"/>
      <c r="DR186" s="140"/>
      <c r="DS186"/>
      <c r="DT186" s="277"/>
    </row>
    <row r="187" spans="1:124" s="7" customFormat="1">
      <c r="A187" s="50">
        <v>44902</v>
      </c>
      <c r="B187" s="74" t="s">
        <v>1624</v>
      </c>
      <c r="C187" s="146">
        <f>[1]!i_dq_close(C$2,A187)</f>
        <v>6204.0051000000003</v>
      </c>
      <c r="D187" s="53">
        <v>1.3331</v>
      </c>
      <c r="E187" s="277">
        <f t="shared" si="27"/>
        <v>0.10048128120256017</v>
      </c>
      <c r="F187" s="53"/>
      <c r="H187"/>
      <c r="I187"/>
      <c r="J187"/>
      <c r="K187"/>
      <c r="L187" s="53"/>
      <c r="M187"/>
      <c r="O187"/>
      <c r="P187"/>
      <c r="Q187"/>
      <c r="R187"/>
      <c r="S187" s="53"/>
      <c r="T187"/>
      <c r="V187"/>
      <c r="W187"/>
      <c r="X187"/>
      <c r="Y187"/>
      <c r="Z187" s="53"/>
      <c r="AA187"/>
      <c r="AC187"/>
      <c r="AD187"/>
      <c r="AE187"/>
      <c r="AF187"/>
      <c r="AG187" s="53"/>
      <c r="AH187"/>
      <c r="AJ187" s="49">
        <v>44925</v>
      </c>
      <c r="AK187" s="21" t="s">
        <v>1624</v>
      </c>
      <c r="AL187" s="140">
        <f>[1]!i_dq_close(AL$2,AJ187)</f>
        <v>6281.6208999999999</v>
      </c>
      <c r="AM187">
        <v>0.96099999999999997</v>
      </c>
      <c r="AN187" s="277">
        <f t="shared" si="32"/>
        <v>0.14325919640276041</v>
      </c>
      <c r="AO187"/>
      <c r="AQ187" s="49">
        <v>44925</v>
      </c>
      <c r="AR187" s="21" t="s">
        <v>1624</v>
      </c>
      <c r="AS187" s="140">
        <f>[1]!i_dq_close(AS$2,AQ187)</f>
        <v>5864.4669000000004</v>
      </c>
      <c r="AT187">
        <v>0.92200000000000004</v>
      </c>
      <c r="AU187" s="277">
        <f t="shared" si="33"/>
        <v>2.2670375193964643E-2</v>
      </c>
      <c r="AV187"/>
      <c r="AX187" s="49">
        <v>44914</v>
      </c>
      <c r="AY187" s="21" t="s">
        <v>1624</v>
      </c>
      <c r="AZ187" s="140">
        <f>[1]!i_dq_close(AZ$2,AX187)</f>
        <v>5936.4750999999997</v>
      </c>
      <c r="BA187">
        <v>2.536</v>
      </c>
      <c r="BB187" s="277">
        <f t="shared" si="34"/>
        <v>9.0043697487557139E-2</v>
      </c>
      <c r="BC187"/>
      <c r="BE187" s="49">
        <v>44895</v>
      </c>
      <c r="BF187" s="21" t="s">
        <v>1630</v>
      </c>
      <c r="BG187" s="140">
        <f>[1]!i_dq_close(BG$2,BE187)</f>
        <v>6156.1464999999998</v>
      </c>
      <c r="BH187">
        <v>1.7431000000000001</v>
      </c>
      <c r="BI187" s="277">
        <f t="shared" si="28"/>
        <v>3.4886565417890703E-2</v>
      </c>
      <c r="BJ187"/>
      <c r="BL187" s="49">
        <v>44894</v>
      </c>
      <c r="BM187" s="21" t="s">
        <v>1630</v>
      </c>
      <c r="BN187" s="140">
        <f>[1]!i_dq_close(BN$2,BL187)</f>
        <v>3848.4223999999999</v>
      </c>
      <c r="BO187">
        <v>1.0876999999999999</v>
      </c>
      <c r="BP187" s="277">
        <f t="shared" si="29"/>
        <v>9.9794278885003695E-2</v>
      </c>
      <c r="BQ187"/>
      <c r="BS187" s="49">
        <v>44830</v>
      </c>
      <c r="BT187" s="28" t="s">
        <v>1622</v>
      </c>
      <c r="BU187" s="140">
        <f>[1]!i_dq_close(BU$2,BS187)</f>
        <v>5806.3181000000004</v>
      </c>
      <c r="BV187">
        <v>1.204</v>
      </c>
      <c r="BW187" s="277">
        <f t="shared" si="30"/>
        <v>0.13950918788048161</v>
      </c>
      <c r="BX187"/>
      <c r="BZ187" s="49">
        <v>44533</v>
      </c>
      <c r="CA187" s="20" t="s">
        <v>336</v>
      </c>
      <c r="CB187" s="140">
        <f>[1]!i_dq_close(CB$2,BZ187)</f>
        <v>7301.9173000000001</v>
      </c>
      <c r="CC187">
        <v>2.137</v>
      </c>
      <c r="CD187" s="277">
        <f t="shared" si="31"/>
        <v>7.4040245877553534E-2</v>
      </c>
      <c r="CE187"/>
      <c r="CG187" s="49"/>
      <c r="CH187" s="28"/>
      <c r="CI187" s="140"/>
      <c r="CJ187"/>
      <c r="CK187" s="277"/>
      <c r="CL187"/>
      <c r="CN187" s="49"/>
      <c r="CO187" s="28"/>
      <c r="CP187" s="140"/>
      <c r="CQ187"/>
      <c r="CR187" s="277"/>
      <c r="CS187"/>
      <c r="CU187" s="49"/>
      <c r="CV187" s="28"/>
      <c r="CW187" s="140"/>
      <c r="CX187"/>
      <c r="CY187" s="277"/>
      <c r="CZ187"/>
      <c r="DB187" s="49"/>
      <c r="DC187" s="28"/>
      <c r="DD187" s="140"/>
      <c r="DE187"/>
      <c r="DF187" s="277"/>
      <c r="DG187"/>
      <c r="DI187" s="49"/>
      <c r="DJ187" s="28"/>
      <c r="DK187" s="140"/>
      <c r="DL187"/>
      <c r="DM187" s="277"/>
      <c r="DN187"/>
      <c r="DP187" s="49"/>
      <c r="DQ187" s="28"/>
      <c r="DR187" s="140"/>
      <c r="DS187"/>
      <c r="DT187" s="277"/>
    </row>
    <row r="188" spans="1:124" s="7" customFormat="1">
      <c r="A188" s="50">
        <v>44903</v>
      </c>
      <c r="B188" s="74" t="s">
        <v>1624</v>
      </c>
      <c r="C188" s="146">
        <f>[1]!i_dq_close(C$2,A188)</f>
        <v>6186.2834999999995</v>
      </c>
      <c r="D188" s="53">
        <v>1.3348</v>
      </c>
      <c r="E188" s="277">
        <f t="shared" si="27"/>
        <v>0.10511428544810553</v>
      </c>
      <c r="F188" s="53"/>
      <c r="H188"/>
      <c r="I188"/>
      <c r="J188"/>
      <c r="K188"/>
      <c r="L188" s="53"/>
      <c r="M188"/>
      <c r="O188"/>
      <c r="P188"/>
      <c r="Q188"/>
      <c r="R188"/>
      <c r="S188" s="53"/>
      <c r="T188"/>
      <c r="V188"/>
      <c r="W188"/>
      <c r="X188"/>
      <c r="Y188"/>
      <c r="Z188" s="53"/>
      <c r="AA188"/>
      <c r="AC188"/>
      <c r="AD188"/>
      <c r="AE188"/>
      <c r="AF188"/>
      <c r="AG188" s="53"/>
      <c r="AH188"/>
      <c r="AJ188" s="49">
        <v>44929</v>
      </c>
      <c r="AK188" s="21" t="s">
        <v>1626</v>
      </c>
      <c r="AL188" s="140">
        <f>[1]!i_dq_close(AL$2,AJ188)</f>
        <v>6423.7012999999997</v>
      </c>
      <c r="AM188">
        <v>0.9819</v>
      </c>
      <c r="AN188" s="277">
        <f t="shared" si="32"/>
        <v>0.14552636106484518</v>
      </c>
      <c r="AO188"/>
      <c r="AQ188" s="49">
        <v>44929</v>
      </c>
      <c r="AR188" s="21" t="s">
        <v>1626</v>
      </c>
      <c r="AS188" s="140">
        <f>[1]!i_dq_close(AS$2,AQ188)</f>
        <v>5955.8968999999997</v>
      </c>
      <c r="AT188">
        <v>0.93610000000000004</v>
      </c>
      <c r="AU188" s="277">
        <f t="shared" si="33"/>
        <v>2.2729884484418705E-2</v>
      </c>
      <c r="AV188"/>
      <c r="AX188" s="49">
        <v>44915</v>
      </c>
      <c r="AY188" s="21" t="s">
        <v>1624</v>
      </c>
      <c r="AZ188" s="140">
        <f>[1]!i_dq_close(AZ$2,AX188)</f>
        <v>5878.0313999999998</v>
      </c>
      <c r="BA188">
        <v>2.5270000000000001</v>
      </c>
      <c r="BB188" s="277">
        <f t="shared" si="34"/>
        <v>9.60275134362093E-2</v>
      </c>
      <c r="BC188"/>
      <c r="BE188" s="49">
        <v>44896</v>
      </c>
      <c r="BF188" s="21" t="s">
        <v>336</v>
      </c>
      <c r="BG188" s="140">
        <f>[1]!i_dq_close(BG$2,BE188)</f>
        <v>6186.1021000000001</v>
      </c>
      <c r="BH188">
        <v>1.7581</v>
      </c>
      <c r="BI188" s="277">
        <f t="shared" si="28"/>
        <v>3.9435023417563331E-2</v>
      </c>
      <c r="BJ188"/>
      <c r="BL188" s="49">
        <v>44895</v>
      </c>
      <c r="BM188" s="21" t="s">
        <v>1630</v>
      </c>
      <c r="BN188" s="140">
        <f>[1]!i_dq_close(BN$2,BL188)</f>
        <v>3853.0365000000002</v>
      </c>
      <c r="BO188">
        <v>1.0869</v>
      </c>
      <c r="BP188" s="277">
        <f t="shared" si="29"/>
        <v>9.7809820602098752E-2</v>
      </c>
      <c r="BQ188"/>
      <c r="BS188" s="49">
        <v>44831</v>
      </c>
      <c r="BT188" s="28" t="s">
        <v>1622</v>
      </c>
      <c r="BU188" s="140">
        <f>[1]!i_dq_close(BU$2,BS188)</f>
        <v>5920.0531000000001</v>
      </c>
      <c r="BV188">
        <v>1.2250000000000001</v>
      </c>
      <c r="BW188" s="277">
        <f t="shared" si="30"/>
        <v>0.1401150610552061</v>
      </c>
      <c r="BX188"/>
      <c r="BZ188" s="49">
        <v>44536</v>
      </c>
      <c r="CA188" s="20" t="s">
        <v>336</v>
      </c>
      <c r="CB188" s="140">
        <f>[1]!i_dq_close(CB$2,BZ188)</f>
        <v>7240.4557999999997</v>
      </c>
      <c r="CC188">
        <v>2.1219999999999999</v>
      </c>
      <c r="CD188" s="277">
        <f t="shared" si="31"/>
        <v>7.5094463824014968E-2</v>
      </c>
      <c r="CE188"/>
      <c r="CG188" s="49"/>
      <c r="CH188" s="28"/>
      <c r="CI188" s="140"/>
      <c r="CJ188"/>
      <c r="CK188" s="277"/>
      <c r="CL188"/>
      <c r="CN188" s="49"/>
      <c r="CO188" s="28"/>
      <c r="CP188" s="140"/>
      <c r="CQ188"/>
      <c r="CR188" s="277"/>
      <c r="CS188"/>
      <c r="CU188" s="49"/>
      <c r="CV188" s="28"/>
      <c r="CW188" s="140"/>
      <c r="CX188"/>
      <c r="CY188" s="277"/>
      <c r="CZ188"/>
      <c r="DB188" s="49"/>
      <c r="DC188" s="28"/>
      <c r="DD188" s="140"/>
      <c r="DE188"/>
      <c r="DF188" s="277"/>
      <c r="DG188"/>
      <c r="DI188" s="49"/>
      <c r="DJ188" s="28"/>
      <c r="DK188" s="140"/>
      <c r="DL188"/>
      <c r="DM188" s="277"/>
      <c r="DN188"/>
      <c r="DP188" s="49"/>
      <c r="DQ188" s="28"/>
      <c r="DR188" s="140"/>
      <c r="DS188"/>
      <c r="DT188" s="277"/>
    </row>
    <row r="189" spans="1:124" s="7" customFormat="1">
      <c r="A189" s="50">
        <v>44904</v>
      </c>
      <c r="B189" s="74" t="s">
        <v>1624</v>
      </c>
      <c r="C189" s="146">
        <f>[1]!i_dq_close(C$2,A189)</f>
        <v>6192.3009000000002</v>
      </c>
      <c r="D189" s="53">
        <v>1.3306</v>
      </c>
      <c r="E189" s="277">
        <f t="shared" si="27"/>
        <v>0.10030508718254461</v>
      </c>
      <c r="F189" s="53"/>
      <c r="H189"/>
      <c r="I189"/>
      <c r="J189"/>
      <c r="K189"/>
      <c r="L189" s="53"/>
      <c r="M189"/>
      <c r="O189"/>
      <c r="P189"/>
      <c r="Q189"/>
      <c r="R189"/>
      <c r="S189" s="53"/>
      <c r="T189"/>
      <c r="V189"/>
      <c r="W189"/>
      <c r="X189"/>
      <c r="Y189"/>
      <c r="Z189" s="53"/>
      <c r="AA189"/>
      <c r="AC189"/>
      <c r="AD189"/>
      <c r="AE189"/>
      <c r="AF189"/>
      <c r="AG189" s="53"/>
      <c r="AH189"/>
      <c r="AJ189" s="49">
        <v>44930</v>
      </c>
      <c r="AK189" s="21" t="s">
        <v>1626</v>
      </c>
      <c r="AL189" s="140">
        <f>[1]!i_dq_close(AL$2,AJ189)</f>
        <v>6421.2767000000003</v>
      </c>
      <c r="AM189">
        <v>0.98550000000000004</v>
      </c>
      <c r="AN189" s="277">
        <f t="shared" si="32"/>
        <v>0.15009164936062547</v>
      </c>
      <c r="AO189"/>
      <c r="AQ189" s="49">
        <v>44930</v>
      </c>
      <c r="AR189" s="21" t="s">
        <v>1626</v>
      </c>
      <c r="AS189" s="140">
        <f>[1]!i_dq_close(AS$2,AQ189)</f>
        <v>5952.4538000000002</v>
      </c>
      <c r="AT189">
        <v>0.93679999999999997</v>
      </c>
      <c r="AU189" s="277">
        <f t="shared" si="33"/>
        <v>2.4046035112418651E-2</v>
      </c>
      <c r="AV189"/>
      <c r="AX189" s="49">
        <v>44916</v>
      </c>
      <c r="AY189" s="21" t="s">
        <v>1624</v>
      </c>
      <c r="AZ189" s="140">
        <f>[1]!i_dq_close(AZ$2,AX189)</f>
        <v>5845.835</v>
      </c>
      <c r="BA189">
        <v>2.504</v>
      </c>
      <c r="BB189" s="277">
        <f t="shared" si="34"/>
        <v>9.1560662099034462E-2</v>
      </c>
      <c r="BC189"/>
      <c r="BE189" s="49">
        <v>44897</v>
      </c>
      <c r="BF189" s="21" t="s">
        <v>1624</v>
      </c>
      <c r="BG189" s="140">
        <f>[1]!i_dq_close(BG$2,BE189)</f>
        <v>6168.0127000000002</v>
      </c>
      <c r="BH189">
        <v>1.7578</v>
      </c>
      <c r="BI189" s="277">
        <f t="shared" si="28"/>
        <v>4.2571780668468451E-2</v>
      </c>
      <c r="BJ189"/>
      <c r="BL189" s="49">
        <v>44896</v>
      </c>
      <c r="BM189" s="21" t="s">
        <v>336</v>
      </c>
      <c r="BN189" s="140">
        <f>[1]!i_dq_close(BN$2,BL189)</f>
        <v>3894.7687000000001</v>
      </c>
      <c r="BO189">
        <v>1.0975999999999999</v>
      </c>
      <c r="BP189" s="277">
        <f t="shared" si="29"/>
        <v>9.779699470889236E-2</v>
      </c>
      <c r="BQ189"/>
      <c r="BS189" s="49">
        <v>44832</v>
      </c>
      <c r="BT189" s="28" t="s">
        <v>1622</v>
      </c>
      <c r="BU189" s="140">
        <f>[1]!i_dq_close(BU$2,BS189)</f>
        <v>5769.5198</v>
      </c>
      <c r="BV189">
        <v>1.19</v>
      </c>
      <c r="BW189" s="277">
        <f t="shared" si="30"/>
        <v>0.13338264941987898</v>
      </c>
      <c r="BX189"/>
      <c r="BZ189" s="49">
        <v>44537</v>
      </c>
      <c r="CA189" s="20" t="s">
        <v>336</v>
      </c>
      <c r="CB189" s="140">
        <f>[1]!i_dq_close(CB$2,BZ189)</f>
        <v>7206.8257000000003</v>
      </c>
      <c r="CC189">
        <v>2.1059999999999999</v>
      </c>
      <c r="CD189" s="277">
        <f t="shared" si="31"/>
        <v>7.1296009945462036E-2</v>
      </c>
      <c r="CE189"/>
      <c r="CG189" s="49"/>
      <c r="CH189" s="28"/>
      <c r="CI189" s="140"/>
      <c r="CJ189"/>
      <c r="CK189" s="277"/>
      <c r="CL189"/>
      <c r="CN189" s="49"/>
      <c r="CO189" s="28"/>
      <c r="CP189" s="140"/>
      <c r="CQ189"/>
      <c r="CR189" s="277"/>
      <c r="CS189"/>
      <c r="CU189" s="49"/>
      <c r="CV189" s="28"/>
      <c r="CW189" s="140"/>
      <c r="CX189"/>
      <c r="CY189" s="277"/>
      <c r="CZ189"/>
      <c r="DB189" s="49"/>
      <c r="DC189" s="28"/>
      <c r="DD189" s="140"/>
      <c r="DE189"/>
      <c r="DF189" s="277"/>
      <c r="DG189"/>
      <c r="DI189" s="49"/>
      <c r="DJ189" s="28"/>
      <c r="DK189" s="140"/>
      <c r="DL189"/>
      <c r="DM189" s="277"/>
      <c r="DN189"/>
      <c r="DP189" s="49"/>
      <c r="DQ189" s="28"/>
      <c r="DR189" s="140"/>
      <c r="DS189"/>
      <c r="DT189" s="277"/>
    </row>
    <row r="190" spans="1:124" s="7" customFormat="1">
      <c r="A190" s="50">
        <v>44907</v>
      </c>
      <c r="B190" s="74" t="s">
        <v>1624</v>
      </c>
      <c r="C190" s="146">
        <f>[1]!i_dq_close(C$2,A190)</f>
        <v>6154.8091999999997</v>
      </c>
      <c r="D190" s="53">
        <v>1.32</v>
      </c>
      <c r="E190" s="277">
        <f t="shared" si="27"/>
        <v>9.7425524906916916E-2</v>
      </c>
      <c r="F190" s="53"/>
      <c r="H190"/>
      <c r="I190"/>
      <c r="J190"/>
      <c r="K190"/>
      <c r="L190" s="53"/>
      <c r="M190"/>
      <c r="O190"/>
      <c r="P190"/>
      <c r="Q190"/>
      <c r="R190"/>
      <c r="S190" s="53"/>
      <c r="T190"/>
      <c r="V190"/>
      <c r="W190"/>
      <c r="X190"/>
      <c r="Y190"/>
      <c r="Z190" s="53"/>
      <c r="AA190"/>
      <c r="AC190"/>
      <c r="AD190"/>
      <c r="AE190"/>
      <c r="AF190"/>
      <c r="AG190" s="53"/>
      <c r="AH190"/>
      <c r="AJ190" s="49">
        <v>44931</v>
      </c>
      <c r="AK190" s="21" t="s">
        <v>1626</v>
      </c>
      <c r="AL190" s="140">
        <f>[1]!i_dq_close(AL$2,AJ190)</f>
        <v>6485.4687999999996</v>
      </c>
      <c r="AM190">
        <v>0.99109999999999998</v>
      </c>
      <c r="AN190" s="277">
        <f t="shared" si="32"/>
        <v>0.14664464485998785</v>
      </c>
      <c r="AO190"/>
      <c r="AQ190" s="49">
        <v>44931</v>
      </c>
      <c r="AR190" s="21" t="s">
        <v>1626</v>
      </c>
      <c r="AS190" s="140">
        <f>[1]!i_dq_close(AS$2,AQ190)</f>
        <v>6010.4641000000001</v>
      </c>
      <c r="AT190">
        <v>0.94689999999999996</v>
      </c>
      <c r="AU190" s="277">
        <f t="shared" si="33"/>
        <v>2.531958961620584E-2</v>
      </c>
      <c r="AV190"/>
      <c r="AX190" s="49">
        <v>44917</v>
      </c>
      <c r="AY190" s="21" t="s">
        <v>1624</v>
      </c>
      <c r="AZ190" s="140">
        <f>[1]!i_dq_close(AZ$2,AX190)</f>
        <v>5779.0555000000004</v>
      </c>
      <c r="BA190">
        <v>2.464</v>
      </c>
      <c r="BB190" s="277">
        <f t="shared" si="34"/>
        <v>8.5611228673138862E-2</v>
      </c>
      <c r="BC190"/>
      <c r="BE190" s="49">
        <v>44900</v>
      </c>
      <c r="BF190" s="21" t="s">
        <v>1624</v>
      </c>
      <c r="BG190" s="140">
        <f>[1]!i_dq_close(BG$2,BE190)</f>
        <v>6215.1243999999997</v>
      </c>
      <c r="BH190">
        <v>1.7654000000000001</v>
      </c>
      <c r="BI190" s="277">
        <f t="shared" si="28"/>
        <v>3.8983070824518462E-2</v>
      </c>
      <c r="BJ190"/>
      <c r="BL190" s="49">
        <v>44897</v>
      </c>
      <c r="BM190" s="21" t="s">
        <v>1624</v>
      </c>
      <c r="BN190" s="140">
        <f>[1]!i_dq_close(BN$2,BL190)</f>
        <v>3870.9477999999999</v>
      </c>
      <c r="BO190">
        <v>1.0959000000000001</v>
      </c>
      <c r="BP190" s="277">
        <f t="shared" si="29"/>
        <v>0.10221191686299613</v>
      </c>
      <c r="BQ190"/>
      <c r="BS190" s="49">
        <v>44833</v>
      </c>
      <c r="BT190" s="28" t="s">
        <v>1622</v>
      </c>
      <c r="BU190" s="140">
        <f>[1]!i_dq_close(BU$2,BS190)</f>
        <v>5771.8811999999998</v>
      </c>
      <c r="BV190">
        <v>1.19</v>
      </c>
      <c r="BW190" s="277">
        <f t="shared" si="30"/>
        <v>0.13303637420052827</v>
      </c>
      <c r="BX190"/>
      <c r="BZ190" s="49">
        <v>44538</v>
      </c>
      <c r="CA190" s="20" t="s">
        <v>336</v>
      </c>
      <c r="CB190" s="140">
        <f>[1]!i_dq_close(CB$2,BZ190)</f>
        <v>7302.9904999999999</v>
      </c>
      <c r="CC190">
        <v>2.137</v>
      </c>
      <c r="CD190" s="277">
        <f t="shared" si="31"/>
        <v>7.3874774338789306E-2</v>
      </c>
      <c r="CE190"/>
      <c r="CG190" s="49"/>
      <c r="CH190" s="28"/>
      <c r="CI190" s="140"/>
      <c r="CJ190"/>
      <c r="CK190" s="277"/>
      <c r="CL190"/>
      <c r="CN190" s="49"/>
      <c r="CO190" s="28"/>
      <c r="CP190" s="140"/>
      <c r="CQ190"/>
      <c r="CR190" s="277"/>
      <c r="CS190"/>
      <c r="CU190" s="49"/>
      <c r="CV190" s="28"/>
      <c r="CW190" s="140"/>
      <c r="CX190"/>
      <c r="CY190" s="277"/>
      <c r="CZ190"/>
      <c r="DB190" s="49"/>
      <c r="DC190" s="28"/>
      <c r="DD190" s="140"/>
      <c r="DE190"/>
      <c r="DF190" s="277"/>
      <c r="DG190"/>
      <c r="DI190" s="49"/>
      <c r="DJ190" s="28"/>
      <c r="DK190" s="140"/>
      <c r="DL190"/>
      <c r="DM190" s="277"/>
      <c r="DN190"/>
      <c r="DP190" s="49"/>
      <c r="DQ190" s="28"/>
      <c r="DR190" s="140"/>
      <c r="DS190"/>
      <c r="DT190" s="277"/>
    </row>
    <row r="191" spans="1:124" s="7" customFormat="1">
      <c r="A191" s="50">
        <v>44908</v>
      </c>
      <c r="B191" s="74" t="s">
        <v>1624</v>
      </c>
      <c r="C191" s="146">
        <f>[1]!i_dq_close(C$2,A191)</f>
        <v>6121.6615000000002</v>
      </c>
      <c r="D191" s="53">
        <v>1.3303</v>
      </c>
      <c r="E191" s="277">
        <f t="shared" si="27"/>
        <v>0.11245157832006036</v>
      </c>
      <c r="F191" s="53"/>
      <c r="H191"/>
      <c r="I191"/>
      <c r="J191"/>
      <c r="K191"/>
      <c r="L191" s="53"/>
      <c r="M191"/>
      <c r="O191"/>
      <c r="P191"/>
      <c r="Q191"/>
      <c r="R191"/>
      <c r="S191" s="53"/>
      <c r="T191"/>
      <c r="V191"/>
      <c r="W191"/>
      <c r="X191"/>
      <c r="Y191"/>
      <c r="Z191" s="53"/>
      <c r="AA191"/>
      <c r="AC191"/>
      <c r="AD191"/>
      <c r="AE191"/>
      <c r="AF191"/>
      <c r="AG191" s="53"/>
      <c r="AH191"/>
      <c r="AJ191" s="49">
        <v>44932</v>
      </c>
      <c r="AK191" s="21" t="s">
        <v>1626</v>
      </c>
      <c r="AL191" s="140">
        <f>[1]!i_dq_close(AL$2,AJ191)</f>
        <v>6500.3203000000003</v>
      </c>
      <c r="AM191">
        <v>0.99160000000000004</v>
      </c>
      <c r="AN191" s="277">
        <f t="shared" si="32"/>
        <v>0.14492136267782652</v>
      </c>
      <c r="AO191"/>
      <c r="AQ191" s="49">
        <v>44932</v>
      </c>
      <c r="AR191" s="21" t="s">
        <v>1626</v>
      </c>
      <c r="AS191" s="140">
        <f>[1]!i_dq_close(AS$2,AQ191)</f>
        <v>6012.8152</v>
      </c>
      <c r="AT191">
        <v>0.94869999999999999</v>
      </c>
      <c r="AU191" s="277">
        <f t="shared" si="33"/>
        <v>2.686061004274598E-2</v>
      </c>
      <c r="AV191"/>
      <c r="AX191" s="49">
        <v>44918</v>
      </c>
      <c r="AY191" s="21" t="s">
        <v>1624</v>
      </c>
      <c r="AZ191" s="140">
        <f>[1]!i_dq_close(AZ$2,AX191)</f>
        <v>5763.3458000000001</v>
      </c>
      <c r="BA191">
        <v>2.4540000000000002</v>
      </c>
      <c r="BB191" s="277">
        <f t="shared" si="34"/>
        <v>8.3957721912828021E-2</v>
      </c>
      <c r="BC191"/>
      <c r="BE191" s="49">
        <v>44901</v>
      </c>
      <c r="BF191" s="21" t="s">
        <v>1624</v>
      </c>
      <c r="BG191" s="140">
        <f>[1]!i_dq_close(BG$2,BE191)</f>
        <v>6211.2515000000003</v>
      </c>
      <c r="BH191">
        <v>1.764</v>
      </c>
      <c r="BI191" s="277">
        <f t="shared" si="28"/>
        <v>3.8757310005901768E-2</v>
      </c>
      <c r="BJ191"/>
      <c r="BL191" s="49">
        <v>44900</v>
      </c>
      <c r="BM191" s="21" t="s">
        <v>1624</v>
      </c>
      <c r="BN191" s="140">
        <f>[1]!i_dq_close(BN$2,BL191)</f>
        <v>3946.8759</v>
      </c>
      <c r="BO191">
        <v>1.1122000000000001</v>
      </c>
      <c r="BP191" s="277">
        <f t="shared" si="29"/>
        <v>9.9020864014069954E-2</v>
      </c>
      <c r="BQ191"/>
      <c r="BS191" s="49">
        <v>44834</v>
      </c>
      <c r="BT191" s="28" t="s">
        <v>1622</v>
      </c>
      <c r="BU191" s="140">
        <f>[1]!i_dq_close(BU$2,BS191)</f>
        <v>5714.0628999999999</v>
      </c>
      <c r="BV191">
        <v>1.1779999999999999</v>
      </c>
      <c r="BW191" s="277">
        <f t="shared" si="30"/>
        <v>0.13163829483201239</v>
      </c>
      <c r="BX191"/>
      <c r="BZ191" s="49">
        <v>44539</v>
      </c>
      <c r="CA191" s="20" t="s">
        <v>336</v>
      </c>
      <c r="CB191" s="140">
        <f>[1]!i_dq_close(CB$2,BZ191)</f>
        <v>7320.3176999999996</v>
      </c>
      <c r="CC191">
        <v>2.15</v>
      </c>
      <c r="CD191" s="277">
        <f t="shared" si="31"/>
        <v>7.8502446902952272E-2</v>
      </c>
      <c r="CE191"/>
      <c r="CG191" s="49"/>
      <c r="CH191" s="28"/>
      <c r="CI191" s="140"/>
      <c r="CJ191"/>
      <c r="CK191" s="277"/>
      <c r="CL191"/>
      <c r="CN191" s="49"/>
      <c r="CO191" s="28"/>
      <c r="CP191" s="140"/>
      <c r="CQ191"/>
      <c r="CR191" s="277"/>
      <c r="CS191"/>
      <c r="CU191" s="49"/>
      <c r="CV191" s="28"/>
      <c r="CW191" s="140"/>
      <c r="CX191"/>
      <c r="CY191" s="277"/>
      <c r="CZ191"/>
      <c r="DB191" s="49"/>
      <c r="DC191" s="28"/>
      <c r="DD191" s="140"/>
      <c r="DE191"/>
      <c r="DF191" s="277"/>
      <c r="DG191"/>
      <c r="DI191" s="49"/>
      <c r="DJ191" s="28"/>
      <c r="DK191" s="140"/>
      <c r="DL191"/>
      <c r="DM191" s="277"/>
      <c r="DN191"/>
      <c r="DP191" s="49"/>
      <c r="DQ191" s="28"/>
      <c r="DR191" s="140"/>
      <c r="DS191"/>
      <c r="DT191" s="277"/>
    </row>
    <row r="192" spans="1:124" s="7" customFormat="1">
      <c r="A192" s="50">
        <v>44909</v>
      </c>
      <c r="B192" s="74" t="s">
        <v>1624</v>
      </c>
      <c r="C192" s="146">
        <f>[1]!i_dq_close(C$2,A192)</f>
        <v>6096.3855999999996</v>
      </c>
      <c r="D192" s="53">
        <v>1.3319000000000001</v>
      </c>
      <c r="E192" s="277">
        <f t="shared" si="27"/>
        <v>0.11832288171234273</v>
      </c>
      <c r="F192" s="53"/>
      <c r="H192"/>
      <c r="I192"/>
      <c r="J192"/>
      <c r="K192"/>
      <c r="L192" s="53"/>
      <c r="M192"/>
      <c r="O192"/>
      <c r="P192"/>
      <c r="Q192"/>
      <c r="R192"/>
      <c r="S192" s="53"/>
      <c r="T192"/>
      <c r="V192"/>
      <c r="W192"/>
      <c r="X192"/>
      <c r="Y192"/>
      <c r="Z192" s="53"/>
      <c r="AA192"/>
      <c r="AC192"/>
      <c r="AD192"/>
      <c r="AE192"/>
      <c r="AF192"/>
      <c r="AG192" s="53"/>
      <c r="AH192"/>
      <c r="AJ192" s="49">
        <v>44935</v>
      </c>
      <c r="AK192" s="21" t="s">
        <v>1626</v>
      </c>
      <c r="AL192" s="140">
        <f>[1]!i_dq_close(AL$2,AJ192)</f>
        <v>6535.7493000000004</v>
      </c>
      <c r="AM192">
        <v>0.997</v>
      </c>
      <c r="AN192" s="277">
        <f t="shared" si="32"/>
        <v>0.14570592380453595</v>
      </c>
      <c r="AO192"/>
      <c r="AQ192" s="49">
        <v>44935</v>
      </c>
      <c r="AR192" s="21" t="s">
        <v>1626</v>
      </c>
      <c r="AS192" s="140">
        <f>[1]!i_dq_close(AS$2,AQ192)</f>
        <v>6040.0192999999999</v>
      </c>
      <c r="AT192">
        <v>0.95430000000000004</v>
      </c>
      <c r="AU192" s="277">
        <f t="shared" si="33"/>
        <v>2.8382743196979199E-2</v>
      </c>
      <c r="AV192"/>
      <c r="AX192" s="49">
        <v>44921</v>
      </c>
      <c r="AY192" s="21" t="s">
        <v>1624</v>
      </c>
      <c r="AZ192" s="140">
        <f>[1]!i_dq_close(AZ$2,AX192)</f>
        <v>5843.2555000000002</v>
      </c>
      <c r="BA192">
        <v>2.5059999999999998</v>
      </c>
      <c r="BB192" s="277">
        <f t="shared" si="34"/>
        <v>9.2856276409351568E-2</v>
      </c>
      <c r="BC192"/>
      <c r="BE192" s="49">
        <v>44902</v>
      </c>
      <c r="BF192" s="21" t="s">
        <v>1624</v>
      </c>
      <c r="BG192" s="140">
        <f>[1]!i_dq_close(BG$2,BE192)</f>
        <v>6204.0051000000003</v>
      </c>
      <c r="BH192">
        <v>1.7629999999999999</v>
      </c>
      <c r="BI192" s="277">
        <f t="shared" si="28"/>
        <v>3.9422816974929553E-2</v>
      </c>
      <c r="BJ192"/>
      <c r="BL192" s="49">
        <v>44901</v>
      </c>
      <c r="BM192" s="21" t="s">
        <v>1624</v>
      </c>
      <c r="BN192" s="140">
        <f>[1]!i_dq_close(BN$2,BL192)</f>
        <v>3968.1979000000001</v>
      </c>
      <c r="BO192">
        <v>1.1155999999999999</v>
      </c>
      <c r="BP192" s="277">
        <f t="shared" si="29"/>
        <v>9.6947419678641733E-2</v>
      </c>
      <c r="BQ192"/>
      <c r="BS192" s="49">
        <v>44844</v>
      </c>
      <c r="BT192" s="28" t="s">
        <v>341</v>
      </c>
      <c r="BU192" s="140">
        <f>[1]!i_dq_close(BU$2,BS192)</f>
        <v>5635.7109</v>
      </c>
      <c r="BV192">
        <v>1.1479999999999999</v>
      </c>
      <c r="BW192" s="277">
        <f t="shared" si="30"/>
        <v>0.11843645827194871</v>
      </c>
      <c r="BX192"/>
      <c r="BZ192" s="49">
        <v>44540</v>
      </c>
      <c r="CA192" s="20" t="s">
        <v>336</v>
      </c>
      <c r="CB192" s="140">
        <f>[1]!i_dq_close(CB$2,BZ192)</f>
        <v>7306.6459999999997</v>
      </c>
      <c r="CC192">
        <v>2.1480000000000001</v>
      </c>
      <c r="CD192" s="277">
        <f t="shared" si="31"/>
        <v>7.9487455847455646E-2</v>
      </c>
      <c r="CE192"/>
      <c r="CG192" s="49"/>
      <c r="CH192" s="28"/>
      <c r="CI192" s="140"/>
      <c r="CJ192"/>
      <c r="CK192" s="277"/>
      <c r="CL192"/>
      <c r="CN192" s="49"/>
      <c r="CO192" s="28"/>
      <c r="CP192" s="140"/>
      <c r="CQ192"/>
      <c r="CR192" s="277"/>
      <c r="CS192"/>
      <c r="CU192" s="49"/>
      <c r="CV192" s="28"/>
      <c r="CW192" s="140"/>
      <c r="CX192"/>
      <c r="CY192" s="277"/>
      <c r="CZ192"/>
      <c r="DB192" s="49"/>
      <c r="DC192" s="28"/>
      <c r="DD192" s="140"/>
      <c r="DE192"/>
      <c r="DF192" s="277"/>
      <c r="DG192"/>
      <c r="DI192" s="49"/>
      <c r="DJ192" s="28"/>
      <c r="DK192" s="140"/>
      <c r="DL192"/>
      <c r="DM192" s="277"/>
      <c r="DN192"/>
      <c r="DP192" s="49"/>
      <c r="DQ192" s="28"/>
      <c r="DR192" s="140"/>
      <c r="DS192"/>
      <c r="DT192" s="277"/>
    </row>
    <row r="193" spans="1:124" s="7" customFormat="1">
      <c r="A193" s="50">
        <v>44910</v>
      </c>
      <c r="B193" s="74" t="s">
        <v>1624</v>
      </c>
      <c r="C193" s="146">
        <f>[1]!i_dq_close(C$2,A193)</f>
        <v>6101.8787000000002</v>
      </c>
      <c r="D193" s="53">
        <v>1.3278000000000001</v>
      </c>
      <c r="E193" s="277">
        <f t="shared" si="27"/>
        <v>0.11369515174542033</v>
      </c>
      <c r="F193" s="53"/>
      <c r="H193"/>
      <c r="I193"/>
      <c r="J193"/>
      <c r="K193"/>
      <c r="L193" s="53"/>
      <c r="M193"/>
      <c r="O193"/>
      <c r="P193"/>
      <c r="Q193"/>
      <c r="R193"/>
      <c r="S193" s="53"/>
      <c r="T193"/>
      <c r="V193"/>
      <c r="W193"/>
      <c r="X193"/>
      <c r="Y193"/>
      <c r="Z193" s="53"/>
      <c r="AA193"/>
      <c r="AC193"/>
      <c r="AD193"/>
      <c r="AE193"/>
      <c r="AF193"/>
      <c r="AG193" s="53"/>
      <c r="AH193"/>
      <c r="AJ193" s="49">
        <v>44936</v>
      </c>
      <c r="AK193" s="21" t="s">
        <v>1626</v>
      </c>
      <c r="AL193" s="140">
        <f>[1]!i_dq_close(AL$2,AJ193)</f>
        <v>6540.2007999999996</v>
      </c>
      <c r="AM193">
        <v>0.99639999999999995</v>
      </c>
      <c r="AN193" s="277">
        <f t="shared" si="32"/>
        <v>0.14431685033959707</v>
      </c>
      <c r="AO193"/>
      <c r="AQ193" s="49">
        <v>44936</v>
      </c>
      <c r="AR193" s="21" t="s">
        <v>1626</v>
      </c>
      <c r="AS193" s="140">
        <f>[1]!i_dq_close(AS$2,AQ193)</f>
        <v>6048.2968000000001</v>
      </c>
      <c r="AT193">
        <v>0.95430000000000004</v>
      </c>
      <c r="AU193" s="277">
        <f t="shared" si="33"/>
        <v>2.702096172918711E-2</v>
      </c>
      <c r="AV193"/>
      <c r="AX193" s="49">
        <v>44922</v>
      </c>
      <c r="AY193" s="21" t="s">
        <v>1624</v>
      </c>
      <c r="AZ193" s="140">
        <f>[1]!i_dq_close(AZ$2,AX193)</f>
        <v>5885.6621999999998</v>
      </c>
      <c r="BA193">
        <v>2.5329999999999999</v>
      </c>
      <c r="BB193" s="277">
        <f t="shared" si="34"/>
        <v>9.7322345137591082E-2</v>
      </c>
      <c r="BC193"/>
      <c r="BE193" s="49">
        <v>44903</v>
      </c>
      <c r="BF193" s="21" t="s">
        <v>1624</v>
      </c>
      <c r="BG193" s="140">
        <f>[1]!i_dq_close(BG$2,BE193)</f>
        <v>6186.2834999999995</v>
      </c>
      <c r="BH193">
        <v>1.7561</v>
      </c>
      <c r="BI193" s="277">
        <f t="shared" si="28"/>
        <v>3.8058002879639563E-2</v>
      </c>
      <c r="BJ193"/>
      <c r="BL193" s="49">
        <v>44902</v>
      </c>
      <c r="BM193" s="21" t="s">
        <v>1624</v>
      </c>
      <c r="BN193" s="140">
        <f>[1]!i_dq_close(BN$2,BL193)</f>
        <v>3958.4409000000001</v>
      </c>
      <c r="BO193">
        <v>1.1128</v>
      </c>
      <c r="BP193" s="277">
        <f t="shared" si="29"/>
        <v>9.6652081360508957E-2</v>
      </c>
      <c r="BQ193"/>
      <c r="BS193" s="49">
        <v>44845</v>
      </c>
      <c r="BT193" s="28" t="s">
        <v>1621</v>
      </c>
      <c r="BU193" s="140">
        <f>[1]!i_dq_close(BU$2,BS193)</f>
        <v>5684.5063</v>
      </c>
      <c r="BV193">
        <v>1.153</v>
      </c>
      <c r="BW193" s="277">
        <f t="shared" si="30"/>
        <v>0.11539633700276197</v>
      </c>
      <c r="BX193"/>
      <c r="BZ193" s="49">
        <v>44543</v>
      </c>
      <c r="CA193" s="20" t="s">
        <v>336</v>
      </c>
      <c r="CB193" s="140">
        <f>[1]!i_dq_close(CB$2,BZ193)</f>
        <v>7353.0306</v>
      </c>
      <c r="CC193">
        <v>2.1589999999999998</v>
      </c>
      <c r="CD193" s="277">
        <f t="shared" si="31"/>
        <v>7.8511943238517734E-2</v>
      </c>
      <c r="CE193"/>
      <c r="CG193" s="49"/>
      <c r="CH193" s="28"/>
      <c r="CI193" s="140"/>
      <c r="CJ193"/>
      <c r="CK193" s="277"/>
      <c r="CL193"/>
      <c r="CN193" s="49"/>
      <c r="CO193" s="28"/>
      <c r="CP193" s="140"/>
      <c r="CQ193"/>
      <c r="CR193" s="277"/>
      <c r="CS193"/>
      <c r="CU193" s="49"/>
      <c r="CV193" s="28"/>
      <c r="CW193" s="140"/>
      <c r="CX193"/>
      <c r="CY193" s="277"/>
      <c r="CZ193"/>
      <c r="DB193" s="49"/>
      <c r="DC193" s="28"/>
      <c r="DD193" s="140"/>
      <c r="DE193"/>
      <c r="DF193" s="277"/>
      <c r="DG193"/>
      <c r="DI193" s="49"/>
      <c r="DJ193" s="28"/>
      <c r="DK193" s="140"/>
      <c r="DL193"/>
      <c r="DM193" s="277"/>
      <c r="DN193"/>
      <c r="DP193" s="49"/>
      <c r="DQ193" s="28"/>
      <c r="DR193" s="140"/>
      <c r="DS193"/>
      <c r="DT193" s="277"/>
    </row>
    <row r="194" spans="1:124" s="7" customFormat="1">
      <c r="A194" s="50">
        <v>44911</v>
      </c>
      <c r="B194" s="74" t="s">
        <v>1624</v>
      </c>
      <c r="C194" s="146">
        <f>[1]!i_dq_close(C$2,A194)</f>
        <v>6072.8626999999997</v>
      </c>
      <c r="D194" s="53">
        <v>1.3179000000000001</v>
      </c>
      <c r="E194" s="277">
        <f t="shared" si="27"/>
        <v>0.10995131312780559</v>
      </c>
      <c r="F194" s="53"/>
      <c r="H194"/>
      <c r="I194"/>
      <c r="J194"/>
      <c r="K194"/>
      <c r="L194" s="53"/>
      <c r="M194"/>
      <c r="O194"/>
      <c r="P194"/>
      <c r="Q194"/>
      <c r="R194"/>
      <c r="S194" s="53"/>
      <c r="T194"/>
      <c r="V194"/>
      <c r="W194"/>
      <c r="X194"/>
      <c r="Y194"/>
      <c r="Z194" s="53"/>
      <c r="AA194"/>
      <c r="AC194"/>
      <c r="AD194"/>
      <c r="AE194"/>
      <c r="AF194"/>
      <c r="AG194" s="53"/>
      <c r="AH194"/>
      <c r="AJ194" s="49">
        <v>44937</v>
      </c>
      <c r="AK194" s="21" t="s">
        <v>1626</v>
      </c>
      <c r="AL194" s="140">
        <f>[1]!i_dq_close(AL$2,AJ194)</f>
        <v>6486.9049000000005</v>
      </c>
      <c r="AM194">
        <v>0.98770000000000002</v>
      </c>
      <c r="AN194" s="277">
        <f t="shared" si="32"/>
        <v>0.14246550096206612</v>
      </c>
      <c r="AO194"/>
      <c r="AQ194" s="49">
        <v>44937</v>
      </c>
      <c r="AR194" s="21" t="s">
        <v>1626</v>
      </c>
      <c r="AS194" s="140">
        <f>[1]!i_dq_close(AS$2,AQ194)</f>
        <v>6014.1565000000001</v>
      </c>
      <c r="AT194">
        <v>0.9506</v>
      </c>
      <c r="AU194" s="277">
        <f t="shared" si="33"/>
        <v>2.8674859541810482E-2</v>
      </c>
      <c r="AV194"/>
      <c r="AX194" s="49">
        <v>44923</v>
      </c>
      <c r="AY194" s="21" t="s">
        <v>1624</v>
      </c>
      <c r="AZ194" s="140">
        <f>[1]!i_dq_close(AZ$2,AX194)</f>
        <v>5862.0967000000001</v>
      </c>
      <c r="BA194">
        <v>2.512</v>
      </c>
      <c r="BB194" s="277">
        <f t="shared" si="34"/>
        <v>9.2260489625313635E-2</v>
      </c>
      <c r="BC194"/>
      <c r="BE194" s="49">
        <v>44904</v>
      </c>
      <c r="BF194" s="21" t="s">
        <v>1624</v>
      </c>
      <c r="BG194" s="140">
        <f>[1]!i_dq_close(BG$2,BE194)</f>
        <v>6192.3009000000002</v>
      </c>
      <c r="BH194">
        <v>1.7568999999999999</v>
      </c>
      <c r="BI194" s="277">
        <f t="shared" si="28"/>
        <v>3.7484945968441874E-2</v>
      </c>
      <c r="BJ194"/>
      <c r="BL194" s="49">
        <v>44903</v>
      </c>
      <c r="BM194" s="21" t="s">
        <v>1624</v>
      </c>
      <c r="BN194" s="140">
        <f>[1]!i_dq_close(BN$2,BL194)</f>
        <v>3959.1797999999999</v>
      </c>
      <c r="BO194">
        <v>1.1120000000000001</v>
      </c>
      <c r="BP194" s="277">
        <f t="shared" si="29"/>
        <v>9.5662402717818562E-2</v>
      </c>
      <c r="BQ194"/>
      <c r="BS194" s="49">
        <v>44846</v>
      </c>
      <c r="BT194" s="28" t="s">
        <v>1621</v>
      </c>
      <c r="BU194" s="140">
        <f>[1]!i_dq_close(BU$2,BS194)</f>
        <v>5820.4537</v>
      </c>
      <c r="BV194">
        <v>1.1830000000000001</v>
      </c>
      <c r="BW194" s="277">
        <f t="shared" si="30"/>
        <v>0.12015239573247249</v>
      </c>
      <c r="BX194"/>
      <c r="BZ194" s="49">
        <v>44544</v>
      </c>
      <c r="CA194" s="20" t="s">
        <v>336</v>
      </c>
      <c r="CB194" s="140">
        <f>[1]!i_dq_close(CB$2,BZ194)</f>
        <v>7324.1331</v>
      </c>
      <c r="CC194">
        <v>2.153</v>
      </c>
      <c r="CD194" s="277">
        <f t="shared" si="31"/>
        <v>7.9598615694344454E-2</v>
      </c>
      <c r="CE194"/>
      <c r="CG194" s="49"/>
      <c r="CH194" s="28"/>
      <c r="CI194" s="140"/>
      <c r="CJ194"/>
      <c r="CK194" s="277"/>
      <c r="CL194"/>
      <c r="CN194" s="49"/>
      <c r="CO194" s="28"/>
      <c r="CP194" s="140"/>
      <c r="CQ194"/>
      <c r="CR194" s="277"/>
      <c r="CS194"/>
      <c r="CU194" s="49"/>
      <c r="CV194" s="28"/>
      <c r="CW194" s="140"/>
      <c r="CX194"/>
      <c r="CY194" s="277"/>
      <c r="CZ194"/>
      <c r="DB194" s="49"/>
      <c r="DC194" s="28"/>
      <c r="DD194" s="140"/>
      <c r="DE194"/>
      <c r="DF194" s="277"/>
      <c r="DG194"/>
      <c r="DI194" s="49"/>
      <c r="DJ194" s="28"/>
      <c r="DK194" s="140"/>
      <c r="DL194"/>
      <c r="DM194" s="277"/>
      <c r="DN194"/>
      <c r="DP194" s="49"/>
      <c r="DQ194" s="28"/>
      <c r="DR194" s="140"/>
      <c r="DS194"/>
      <c r="DT194" s="277"/>
    </row>
    <row r="195" spans="1:124" s="7" customFormat="1">
      <c r="A195" s="50">
        <v>44914</v>
      </c>
      <c r="B195" s="74" t="s">
        <v>1624</v>
      </c>
      <c r="C195" s="146">
        <f>[1]!i_dq_close(C$2,A195)</f>
        <v>5936.4750999999997</v>
      </c>
      <c r="D195" s="53">
        <v>1.2870999999999999</v>
      </c>
      <c r="E195" s="277">
        <f t="shared" si="27"/>
        <v>0.10640836644095142</v>
      </c>
      <c r="F195" s="53"/>
      <c r="H195"/>
      <c r="I195"/>
      <c r="J195"/>
      <c r="K195"/>
      <c r="L195" s="53"/>
      <c r="M195"/>
      <c r="O195"/>
      <c r="P195"/>
      <c r="Q195"/>
      <c r="R195"/>
      <c r="S195" s="53"/>
      <c r="T195"/>
      <c r="V195"/>
      <c r="W195"/>
      <c r="X195"/>
      <c r="Y195"/>
      <c r="Z195" s="53"/>
      <c r="AA195"/>
      <c r="AC195"/>
      <c r="AD195"/>
      <c r="AE195"/>
      <c r="AF195"/>
      <c r="AG195" s="53"/>
      <c r="AH195"/>
      <c r="AJ195" s="49">
        <v>44938</v>
      </c>
      <c r="AK195" s="21" t="s">
        <v>1626</v>
      </c>
      <c r="AL195" s="140">
        <f>[1]!i_dq_close(AL$2,AJ195)</f>
        <v>6489.5702000000001</v>
      </c>
      <c r="AM195">
        <v>0.98880000000000001</v>
      </c>
      <c r="AN195" s="277">
        <f t="shared" si="32"/>
        <v>0.1433317857218992</v>
      </c>
      <c r="AO195"/>
      <c r="AQ195" s="49">
        <v>44938</v>
      </c>
      <c r="AR195" s="21" t="s">
        <v>1626</v>
      </c>
      <c r="AS195" s="140">
        <f>[1]!i_dq_close(AS$2,AQ195)</f>
        <v>6015.2870999999996</v>
      </c>
      <c r="AT195">
        <v>0.95050000000000001</v>
      </c>
      <c r="AU195" s="277">
        <f t="shared" si="33"/>
        <v>2.8381756932432167E-2</v>
      </c>
      <c r="AV195"/>
      <c r="AX195" s="49">
        <v>44924</v>
      </c>
      <c r="AY195" s="21" t="s">
        <v>1624</v>
      </c>
      <c r="AZ195" s="140">
        <f>[1]!i_dq_close(AZ$2,AX195)</f>
        <v>5857.4021000000002</v>
      </c>
      <c r="BA195">
        <v>2.5030000000000001</v>
      </c>
      <c r="BB195" s="277">
        <f t="shared" si="34"/>
        <v>8.9179594052994915E-2</v>
      </c>
      <c r="BC195"/>
      <c r="BE195" s="49">
        <v>44907</v>
      </c>
      <c r="BF195" s="21" t="s">
        <v>1624</v>
      </c>
      <c r="BG195" s="140">
        <f>[1]!i_dq_close(BG$2,BE195)</f>
        <v>6154.8091999999997</v>
      </c>
      <c r="BH195">
        <v>1.7477</v>
      </c>
      <c r="BI195" s="277">
        <f t="shared" si="28"/>
        <v>3.8223507830366099E-2</v>
      </c>
      <c r="BJ195"/>
      <c r="BL195" s="49">
        <v>44904</v>
      </c>
      <c r="BM195" s="21" t="s">
        <v>1624</v>
      </c>
      <c r="BN195" s="140">
        <f>[1]!i_dq_close(BN$2,BL195)</f>
        <v>3998.2442000000001</v>
      </c>
      <c r="BO195">
        <v>1.1202000000000001</v>
      </c>
      <c r="BP195" s="277">
        <f t="shared" si="29"/>
        <v>9.3834411961937647E-2</v>
      </c>
      <c r="BQ195"/>
      <c r="BS195" s="49">
        <v>44847</v>
      </c>
      <c r="BT195" s="28" t="s">
        <v>1621</v>
      </c>
      <c r="BU195" s="140">
        <f>[1]!i_dq_close(BU$2,BS195)</f>
        <v>5830.3355000000001</v>
      </c>
      <c r="BV195">
        <v>1.1910000000000001</v>
      </c>
      <c r="BW195" s="277">
        <f t="shared" si="30"/>
        <v>0.12528769271503415</v>
      </c>
      <c r="BX195"/>
      <c r="BZ195" s="49">
        <v>44545</v>
      </c>
      <c r="CA195" s="20" t="s">
        <v>336</v>
      </c>
      <c r="CB195" s="140">
        <f>[1]!i_dq_close(CB$2,BZ195)</f>
        <v>7314.2586000000001</v>
      </c>
      <c r="CC195">
        <v>2.15</v>
      </c>
      <c r="CD195" s="277">
        <f t="shared" si="31"/>
        <v>7.9436670347348803E-2</v>
      </c>
      <c r="CE195"/>
      <c r="CG195" s="49"/>
      <c r="CH195" s="28"/>
      <c r="CI195" s="140"/>
      <c r="CJ195"/>
      <c r="CK195" s="277"/>
      <c r="CL195"/>
      <c r="CN195" s="49"/>
      <c r="CO195" s="28"/>
      <c r="CP195" s="140"/>
      <c r="CQ195"/>
      <c r="CR195" s="277"/>
      <c r="CS195"/>
      <c r="CU195" s="49"/>
      <c r="CV195" s="28"/>
      <c r="CW195" s="140"/>
      <c r="CX195"/>
      <c r="CY195" s="277"/>
      <c r="CZ195"/>
      <c r="DB195" s="49"/>
      <c r="DC195" s="28"/>
      <c r="DD195" s="140"/>
      <c r="DE195"/>
      <c r="DF195" s="277"/>
      <c r="DG195"/>
      <c r="DI195" s="49"/>
      <c r="DJ195" s="28"/>
      <c r="DK195" s="140"/>
      <c r="DL195"/>
      <c r="DM195" s="277"/>
      <c r="DN195"/>
      <c r="DP195" s="49"/>
      <c r="DQ195" s="28"/>
      <c r="DR195" s="140"/>
      <c r="DS195"/>
      <c r="DT195" s="277"/>
    </row>
    <row r="196" spans="1:124" s="7" customFormat="1">
      <c r="A196" s="50">
        <v>44915</v>
      </c>
      <c r="B196" s="74" t="s">
        <v>1624</v>
      </c>
      <c r="C196" s="146">
        <f>[1]!i_dq_close(C$2,A196)</f>
        <v>5878.0313999999998</v>
      </c>
      <c r="D196" s="53">
        <v>1.2784</v>
      </c>
      <c r="E196" s="277">
        <f t="shared" si="27"/>
        <v>0.10890818379856992</v>
      </c>
      <c r="F196" s="279">
        <f>F122-71133.53</f>
        <v>4172494.11</v>
      </c>
      <c r="H196"/>
      <c r="I196"/>
      <c r="J196"/>
      <c r="K196"/>
      <c r="L196" s="53"/>
      <c r="M196"/>
      <c r="O196"/>
      <c r="P196"/>
      <c r="Q196"/>
      <c r="R196"/>
      <c r="S196" s="53"/>
      <c r="T196"/>
      <c r="V196"/>
      <c r="W196"/>
      <c r="X196"/>
      <c r="Y196"/>
      <c r="Z196" s="53"/>
      <c r="AA196"/>
      <c r="AC196"/>
      <c r="AD196"/>
      <c r="AE196"/>
      <c r="AF196"/>
      <c r="AG196" s="53"/>
      <c r="AH196"/>
      <c r="AJ196" s="49">
        <v>44939</v>
      </c>
      <c r="AK196" s="21" t="s">
        <v>1626</v>
      </c>
      <c r="AL196" s="140">
        <f>[1]!i_dq_close(AL$2,AJ196)</f>
        <v>6517.5132000000003</v>
      </c>
      <c r="AM196">
        <v>0.99109999999999998</v>
      </c>
      <c r="AN196" s="277">
        <f t="shared" si="32"/>
        <v>0.14167107210653196</v>
      </c>
      <c r="AO196"/>
      <c r="AQ196" s="49">
        <v>44939</v>
      </c>
      <c r="AR196" s="21" t="s">
        <v>1626</v>
      </c>
      <c r="AS196" s="140">
        <f>[1]!i_dq_close(AS$2,AQ196)</f>
        <v>6057.6902</v>
      </c>
      <c r="AT196">
        <v>0.95720000000000005</v>
      </c>
      <c r="AU196" s="277">
        <f t="shared" si="33"/>
        <v>2.8581519492781204E-2</v>
      </c>
      <c r="AV196"/>
      <c r="AX196" s="49">
        <v>44925</v>
      </c>
      <c r="AY196" s="21" t="s">
        <v>1624</v>
      </c>
      <c r="AZ196" s="140">
        <f>[1]!i_dq_close(AZ$2,AX196)</f>
        <v>5864.4669000000004</v>
      </c>
      <c r="BA196">
        <v>2.5110000000000001</v>
      </c>
      <c r="BB196" s="277">
        <f t="shared" si="34"/>
        <v>9.1430466069083449E-2</v>
      </c>
      <c r="BC196"/>
      <c r="BE196" s="49">
        <v>44908</v>
      </c>
      <c r="BF196" s="21" t="s">
        <v>1624</v>
      </c>
      <c r="BG196" s="140">
        <f>[1]!i_dq_close(BG$2,BE196)</f>
        <v>6121.6615000000002</v>
      </c>
      <c r="BH196">
        <v>1.7362</v>
      </c>
      <c r="BI196" s="277">
        <f t="shared" si="28"/>
        <v>3.6615334968361779E-2</v>
      </c>
      <c r="BJ196"/>
      <c r="BL196" s="49">
        <v>44907</v>
      </c>
      <c r="BM196" s="21" t="s">
        <v>1624</v>
      </c>
      <c r="BN196" s="140">
        <f>[1]!i_dq_close(BN$2,BL196)</f>
        <v>3953.4432999999999</v>
      </c>
      <c r="BO196">
        <v>1.1094999999999999</v>
      </c>
      <c r="BP196" s="277">
        <f t="shared" si="29"/>
        <v>9.4634985657044535E-2</v>
      </c>
      <c r="BQ196"/>
      <c r="BS196" s="49">
        <v>44848</v>
      </c>
      <c r="BT196" s="28" t="s">
        <v>1621</v>
      </c>
      <c r="BU196" s="140">
        <f>[1]!i_dq_close(BU$2,BS196)</f>
        <v>5973.4389000000001</v>
      </c>
      <c r="BV196">
        <v>1.2190000000000001</v>
      </c>
      <c r="BW196" s="277">
        <f t="shared" si="30"/>
        <v>0.12734830651420592</v>
      </c>
      <c r="BX196"/>
      <c r="BZ196" s="49">
        <v>44546</v>
      </c>
      <c r="CA196" s="20" t="s">
        <v>336</v>
      </c>
      <c r="CB196" s="140">
        <f>[1]!i_dq_close(CB$2,BZ196)</f>
        <v>7380.9974000000002</v>
      </c>
      <c r="CC196">
        <v>2.1659999999999999</v>
      </c>
      <c r="CD196" s="277">
        <f t="shared" si="31"/>
        <v>7.8130253246135872E-2</v>
      </c>
      <c r="CE196"/>
      <c r="CG196" s="49"/>
      <c r="CH196" s="28"/>
      <c r="CI196" s="140"/>
      <c r="CJ196"/>
      <c r="CK196" s="277"/>
      <c r="CL196"/>
      <c r="CN196" s="49"/>
      <c r="CO196" s="28"/>
      <c r="CP196" s="140"/>
      <c r="CQ196"/>
      <c r="CR196" s="277"/>
      <c r="CS196"/>
      <c r="CU196" s="49"/>
      <c r="CV196" s="28"/>
      <c r="CW196" s="140"/>
      <c r="CX196"/>
      <c r="CY196" s="277"/>
      <c r="CZ196"/>
      <c r="DB196" s="49"/>
      <c r="DC196" s="28"/>
      <c r="DD196" s="140"/>
      <c r="DE196"/>
      <c r="DF196" s="277"/>
      <c r="DG196"/>
      <c r="DI196" s="49"/>
      <c r="DJ196" s="28"/>
      <c r="DK196" s="140"/>
      <c r="DL196"/>
      <c r="DM196" s="277"/>
      <c r="DN196"/>
      <c r="DP196" s="49"/>
      <c r="DQ196" s="28"/>
      <c r="DR196" s="140"/>
      <c r="DS196"/>
      <c r="DT196" s="277"/>
    </row>
    <row r="197" spans="1:124" s="7" customFormat="1">
      <c r="A197" s="50">
        <v>44916</v>
      </c>
      <c r="B197" s="74" t="s">
        <v>1624</v>
      </c>
      <c r="C197" s="146">
        <f>[1]!i_dq_close(C$2,A197)</f>
        <v>5845.835</v>
      </c>
      <c r="D197" s="53">
        <v>1.2719</v>
      </c>
      <c r="E197" s="277">
        <f t="shared" si="27"/>
        <v>0.10876035229350767</v>
      </c>
      <c r="F197" s="53"/>
      <c r="H197"/>
      <c r="I197"/>
      <c r="J197"/>
      <c r="K197"/>
      <c r="L197" s="53"/>
      <c r="M197"/>
      <c r="O197"/>
      <c r="P197"/>
      <c r="Q197"/>
      <c r="R197"/>
      <c r="S197" s="53"/>
      <c r="T197"/>
      <c r="V197"/>
      <c r="W197"/>
      <c r="X197"/>
      <c r="Y197"/>
      <c r="Z197" s="53"/>
      <c r="AA197"/>
      <c r="AC197"/>
      <c r="AD197"/>
      <c r="AE197"/>
      <c r="AF197"/>
      <c r="AG197" s="53"/>
      <c r="AH197"/>
      <c r="AJ197" s="49">
        <v>44942</v>
      </c>
      <c r="AK197" s="21" t="s">
        <v>1626</v>
      </c>
      <c r="AL197" s="140">
        <f>[1]!i_dq_close(AL$2,AJ197)</f>
        <v>6591.8055999999997</v>
      </c>
      <c r="AM197">
        <v>1.0006999999999999</v>
      </c>
      <c r="AN197" s="277">
        <f t="shared" si="32"/>
        <v>0.14131082225374092</v>
      </c>
      <c r="AO197"/>
      <c r="AQ197" s="49">
        <v>44942</v>
      </c>
      <c r="AR197" s="21" t="s">
        <v>1626</v>
      </c>
      <c r="AS197" s="140">
        <f>[1]!i_dq_close(AS$2,AQ197)</f>
        <v>6126.1772000000001</v>
      </c>
      <c r="AT197">
        <v>0.96379999999999999</v>
      </c>
      <c r="AU197" s="277">
        <f t="shared" si="33"/>
        <v>2.4382961503521816E-2</v>
      </c>
      <c r="AV197"/>
      <c r="AX197" s="49">
        <v>44929</v>
      </c>
      <c r="AY197" s="21" t="s">
        <v>1626</v>
      </c>
      <c r="AZ197" s="140">
        <f>[1]!i_dq_close(AZ$2,AX197)</f>
        <v>5955.8968999999997</v>
      </c>
      <c r="BA197">
        <v>2.5680000000000001</v>
      </c>
      <c r="BB197" s="277">
        <f t="shared" si="34"/>
        <v>0.10053760086296615</v>
      </c>
      <c r="BC197"/>
      <c r="BE197" s="49">
        <v>44909</v>
      </c>
      <c r="BF197" s="21" t="s">
        <v>1624</v>
      </c>
      <c r="BG197" s="140">
        <f>[1]!i_dq_close(BG$2,BE197)</f>
        <v>6096.3855999999996</v>
      </c>
      <c r="BH197">
        <v>1.7293000000000001</v>
      </c>
      <c r="BI197" s="277">
        <f t="shared" si="28"/>
        <v>3.6644621051745485E-2</v>
      </c>
      <c r="BJ197"/>
      <c r="BL197" s="49">
        <v>44908</v>
      </c>
      <c r="BM197" s="21" t="s">
        <v>1624</v>
      </c>
      <c r="BN197" s="140">
        <f>[1]!i_dq_close(BN$2,BL197)</f>
        <v>3945.6813000000002</v>
      </c>
      <c r="BO197">
        <v>1.1087</v>
      </c>
      <c r="BP197" s="277">
        <f t="shared" si="29"/>
        <v>9.5827522704769574E-2</v>
      </c>
      <c r="BQ197"/>
      <c r="BS197" s="49">
        <v>44851</v>
      </c>
      <c r="BT197" s="28" t="s">
        <v>1621</v>
      </c>
      <c r="BU197" s="140">
        <f>[1]!i_dq_close(BU$2,BS197)</f>
        <v>6015.5963000000002</v>
      </c>
      <c r="BV197">
        <v>1.2310000000000001</v>
      </c>
      <c r="BW197" s="277">
        <f t="shared" si="30"/>
        <v>0.13104289709756511</v>
      </c>
      <c r="BX197"/>
      <c r="BZ197" s="49">
        <v>44547</v>
      </c>
      <c r="CA197" s="20" t="s">
        <v>336</v>
      </c>
      <c r="CB197" s="140">
        <f>[1]!i_dq_close(CB$2,BZ197)</f>
        <v>7314.5600999999997</v>
      </c>
      <c r="CC197">
        <v>2.149</v>
      </c>
      <c r="CD197" s="277">
        <f t="shared" si="31"/>
        <v>7.882870120126384E-2</v>
      </c>
      <c r="CE197"/>
      <c r="CG197" s="49"/>
      <c r="CH197" s="28"/>
      <c r="CI197" s="140"/>
      <c r="CJ197"/>
      <c r="CK197" s="277"/>
      <c r="CL197"/>
      <c r="CN197" s="49"/>
      <c r="CO197" s="28"/>
      <c r="CP197" s="140"/>
      <c r="CQ197"/>
      <c r="CR197" s="277"/>
      <c r="CS197"/>
      <c r="CU197" s="49"/>
      <c r="CV197" s="28"/>
      <c r="CW197" s="140"/>
      <c r="CX197"/>
      <c r="CY197" s="277"/>
      <c r="CZ197"/>
      <c r="DB197" s="49"/>
      <c r="DC197" s="28"/>
      <c r="DD197" s="140"/>
      <c r="DE197"/>
      <c r="DF197" s="277"/>
      <c r="DG197"/>
      <c r="DI197" s="49"/>
      <c r="DJ197" s="28"/>
      <c r="DK197" s="140"/>
      <c r="DL197"/>
      <c r="DM197" s="277"/>
      <c r="DN197"/>
      <c r="DP197" s="49"/>
      <c r="DQ197" s="28"/>
      <c r="DR197" s="140"/>
      <c r="DS197"/>
      <c r="DT197" s="277"/>
    </row>
    <row r="198" spans="1:124" s="7" customFormat="1">
      <c r="A198" s="50">
        <v>44917</v>
      </c>
      <c r="B198" s="74" t="s">
        <v>1624</v>
      </c>
      <c r="C198" s="146">
        <f>[1]!i_dq_close(C$2,A198)</f>
        <v>5779.0555000000004</v>
      </c>
      <c r="D198" s="53">
        <v>1.2623</v>
      </c>
      <c r="E198" s="277">
        <f t="shared" si="27"/>
        <v>0.11192120818988593</v>
      </c>
      <c r="F198" s="53"/>
      <c r="H198"/>
      <c r="I198"/>
      <c r="J198"/>
      <c r="K198"/>
      <c r="L198" s="53"/>
      <c r="M198"/>
      <c r="O198"/>
      <c r="P198"/>
      <c r="Q198"/>
      <c r="R198"/>
      <c r="S198" s="53"/>
      <c r="T198"/>
      <c r="V198"/>
      <c r="W198"/>
      <c r="X198"/>
      <c r="Y198"/>
      <c r="Z198" s="53"/>
      <c r="AA198"/>
      <c r="AC198"/>
      <c r="AD198"/>
      <c r="AE198"/>
      <c r="AF198"/>
      <c r="AG198" s="53"/>
      <c r="AH198"/>
      <c r="AJ198" s="49">
        <v>44943</v>
      </c>
      <c r="AK198" s="21" t="s">
        <v>1626</v>
      </c>
      <c r="AL198" s="140">
        <f>[1]!i_dq_close(AL$2,AJ198)</f>
        <v>6597.4946</v>
      </c>
      <c r="AM198">
        <v>1</v>
      </c>
      <c r="AN198" s="277">
        <f t="shared" si="32"/>
        <v>0.13961331765199247</v>
      </c>
      <c r="AO198"/>
      <c r="AQ198" s="49">
        <v>44943</v>
      </c>
      <c r="AR198" s="21" t="s">
        <v>1626</v>
      </c>
      <c r="AS198" s="140">
        <f>[1]!i_dq_close(AS$2,AQ198)</f>
        <v>6132.6391000000003</v>
      </c>
      <c r="AT198">
        <v>0.96309999999999996</v>
      </c>
      <c r="AU198" s="277">
        <f t="shared" si="33"/>
        <v>2.2570169873411094E-2</v>
      </c>
      <c r="AV198"/>
      <c r="AX198" s="49">
        <v>44930</v>
      </c>
      <c r="AY198" s="21" t="s">
        <v>1626</v>
      </c>
      <c r="AZ198" s="140">
        <f>[1]!i_dq_close(AZ$2,AX198)</f>
        <v>5952.4538000000002</v>
      </c>
      <c r="BA198">
        <v>2.5619999999999998</v>
      </c>
      <c r="BB198" s="277">
        <f t="shared" si="34"/>
        <v>9.8536519337189432E-2</v>
      </c>
      <c r="BC198"/>
      <c r="BE198" s="49">
        <v>44910</v>
      </c>
      <c r="BF198" s="21" t="s">
        <v>1624</v>
      </c>
      <c r="BG198" s="140">
        <f>[1]!i_dq_close(BG$2,BE198)</f>
        <v>6101.8787000000002</v>
      </c>
      <c r="BH198">
        <v>1.7344999999999999</v>
      </c>
      <c r="BI198" s="277">
        <f t="shared" si="28"/>
        <v>3.9124117914368872E-2</v>
      </c>
      <c r="BJ198"/>
      <c r="BL198" s="49">
        <v>44909</v>
      </c>
      <c r="BM198" s="21" t="s">
        <v>1624</v>
      </c>
      <c r="BN198" s="140">
        <f>[1]!i_dq_close(BN$2,BL198)</f>
        <v>3954.8856999999998</v>
      </c>
      <c r="BO198">
        <v>1.1120000000000001</v>
      </c>
      <c r="BP198" s="277">
        <f t="shared" si="29"/>
        <v>9.6764715695998982E-2</v>
      </c>
      <c r="BQ198"/>
      <c r="BS198" s="49">
        <v>44852</v>
      </c>
      <c r="BT198" s="28" t="s">
        <v>1621</v>
      </c>
      <c r="BU198" s="140">
        <f>[1]!i_dq_close(BU$2,BS198)</f>
        <v>6035.6737000000003</v>
      </c>
      <c r="BV198">
        <v>1.236</v>
      </c>
      <c r="BW198" s="277">
        <f t="shared" si="30"/>
        <v>0.1322139775516421</v>
      </c>
      <c r="BX198"/>
      <c r="BZ198" s="49">
        <v>44550</v>
      </c>
      <c r="CA198" s="20" t="s">
        <v>336</v>
      </c>
      <c r="CB198" s="140">
        <f>[1]!i_dq_close(CB$2,BZ198)</f>
        <v>7195.9732000000004</v>
      </c>
      <c r="CC198">
        <v>2.1190000000000002</v>
      </c>
      <c r="CD198" s="277">
        <f t="shared" si="31"/>
        <v>8.02685747206906E-2</v>
      </c>
      <c r="CE198"/>
      <c r="CG198" s="49"/>
      <c r="CH198" s="28"/>
      <c r="CI198" s="140"/>
      <c r="CJ198"/>
      <c r="CK198" s="277"/>
      <c r="CL198"/>
      <c r="CN198" s="49"/>
      <c r="CO198" s="28"/>
      <c r="CP198" s="140"/>
      <c r="CQ198"/>
      <c r="CR198" s="277"/>
      <c r="CS198"/>
      <c r="CU198" s="49"/>
      <c r="CV198" s="28"/>
      <c r="CW198" s="140"/>
      <c r="CX198"/>
      <c r="CY198" s="277"/>
      <c r="CZ198"/>
      <c r="DB198" s="49"/>
      <c r="DC198" s="28"/>
      <c r="DD198" s="140"/>
      <c r="DE198"/>
      <c r="DF198" s="277"/>
      <c r="DG198"/>
      <c r="DI198" s="49"/>
      <c r="DJ198" s="28"/>
      <c r="DK198" s="140"/>
      <c r="DL198"/>
      <c r="DM198" s="277"/>
      <c r="DN198"/>
      <c r="DP198" s="49"/>
      <c r="DQ198" s="28"/>
      <c r="DR198" s="140"/>
      <c r="DS198"/>
      <c r="DT198" s="277"/>
    </row>
    <row r="199" spans="1:124" s="7" customFormat="1">
      <c r="A199" s="50">
        <v>44918</v>
      </c>
      <c r="B199" s="74" t="s">
        <v>1624</v>
      </c>
      <c r="C199" s="146">
        <f>[1]!i_dq_close(C$2,A199)</f>
        <v>5763.3458000000001</v>
      </c>
      <c r="D199" s="53">
        <v>1.2615000000000001</v>
      </c>
      <c r="E199" s="277">
        <f t="shared" si="27"/>
        <v>0.11396749279742324</v>
      </c>
      <c r="F199" s="53"/>
      <c r="H199"/>
      <c r="I199"/>
      <c r="J199"/>
      <c r="K199"/>
      <c r="L199" s="53"/>
      <c r="M199"/>
      <c r="O199"/>
      <c r="P199"/>
      <c r="Q199"/>
      <c r="R199"/>
      <c r="S199" s="53"/>
      <c r="T199"/>
      <c r="V199"/>
      <c r="W199"/>
      <c r="X199"/>
      <c r="Y199"/>
      <c r="Z199" s="53"/>
      <c r="AA199"/>
      <c r="AC199"/>
      <c r="AD199"/>
      <c r="AE199"/>
      <c r="AF199"/>
      <c r="AG199" s="53"/>
      <c r="AH199"/>
      <c r="AJ199" s="49">
        <v>44944</v>
      </c>
      <c r="AK199" s="21" t="s">
        <v>1626</v>
      </c>
      <c r="AL199" s="140">
        <f>[1]!i_dq_close(AL$2,AJ199)</f>
        <v>6613.0050000000001</v>
      </c>
      <c r="AM199">
        <v>1.0063</v>
      </c>
      <c r="AN199" s="277">
        <f t="shared" si="32"/>
        <v>0.14453666297153478</v>
      </c>
      <c r="AO199"/>
      <c r="AQ199" s="49">
        <v>44944</v>
      </c>
      <c r="AR199" s="21" t="s">
        <v>1626</v>
      </c>
      <c r="AS199" s="140">
        <f>[1]!i_dq_close(AS$2,AQ199)</f>
        <v>6151.4557000000004</v>
      </c>
      <c r="AT199">
        <v>0.96589999999999998</v>
      </c>
      <c r="AU199" s="277">
        <f t="shared" si="33"/>
        <v>2.2473359367727985E-2</v>
      </c>
      <c r="AV199"/>
      <c r="AX199" s="49">
        <v>44931</v>
      </c>
      <c r="AY199" s="21" t="s">
        <v>1626</v>
      </c>
      <c r="AZ199" s="140">
        <f>[1]!i_dq_close(AZ$2,AX199)</f>
        <v>6010.4641000000001</v>
      </c>
      <c r="BA199">
        <v>2.585</v>
      </c>
      <c r="BB199" s="277">
        <f t="shared" si="34"/>
        <v>9.8649892072281808E-2</v>
      </c>
      <c r="BC199"/>
      <c r="BE199" s="49">
        <v>44911</v>
      </c>
      <c r="BF199" s="21" t="s">
        <v>1624</v>
      </c>
      <c r="BG199" s="140">
        <f>[1]!i_dq_close(BG$2,BE199)</f>
        <v>6072.8626999999997</v>
      </c>
      <c r="BH199">
        <v>1.7153</v>
      </c>
      <c r="BI199" s="277">
        <f t="shared" si="28"/>
        <v>3.1580819475468758E-2</v>
      </c>
      <c r="BJ199"/>
      <c r="BL199" s="49">
        <v>44910</v>
      </c>
      <c r="BM199" s="21" t="s">
        <v>1624</v>
      </c>
      <c r="BN199" s="140">
        <f>[1]!i_dq_close(BN$2,BL199)</f>
        <v>3951.9884999999999</v>
      </c>
      <c r="BO199">
        <v>1.1113999999999999</v>
      </c>
      <c r="BP199" s="277">
        <f t="shared" si="29"/>
        <v>9.690843874864874E-2</v>
      </c>
      <c r="BQ199"/>
      <c r="BS199" s="49">
        <v>44853</v>
      </c>
      <c r="BT199" s="28" t="s">
        <v>1621</v>
      </c>
      <c r="BU199" s="140">
        <f>[1]!i_dq_close(BU$2,BS199)</f>
        <v>5972.7226000000001</v>
      </c>
      <c r="BV199">
        <v>1.226</v>
      </c>
      <c r="BW199" s="277">
        <f t="shared" si="30"/>
        <v>0.13321466147404859</v>
      </c>
      <c r="BX199"/>
      <c r="BZ199" s="49">
        <v>44551</v>
      </c>
      <c r="CA199" s="20" t="s">
        <v>336</v>
      </c>
      <c r="CB199" s="140">
        <f>[1]!i_dq_close(CB$2,BZ199)</f>
        <v>7275.4674999999997</v>
      </c>
      <c r="CC199">
        <v>2.1520000000000001</v>
      </c>
      <c r="CD199" s="277">
        <f t="shared" si="31"/>
        <v>8.6540647839560503E-2</v>
      </c>
      <c r="CE199"/>
      <c r="CG199" s="49"/>
      <c r="CH199" s="28"/>
      <c r="CI199" s="140"/>
      <c r="CJ199"/>
      <c r="CK199" s="277"/>
      <c r="CL199"/>
      <c r="CN199" s="49"/>
      <c r="CO199" s="28"/>
      <c r="CP199" s="140"/>
      <c r="CQ199"/>
      <c r="CR199" s="277"/>
      <c r="CS199"/>
      <c r="CU199" s="49"/>
      <c r="CV199" s="28"/>
      <c r="CW199" s="140"/>
      <c r="CX199"/>
      <c r="CY199" s="277"/>
      <c r="CZ199"/>
      <c r="DB199" s="49"/>
      <c r="DC199" s="28"/>
      <c r="DD199" s="140"/>
      <c r="DE199"/>
      <c r="DF199" s="277"/>
      <c r="DG199"/>
      <c r="DI199" s="49"/>
      <c r="DJ199" s="28"/>
      <c r="DK199" s="140"/>
      <c r="DL199"/>
      <c r="DM199" s="277"/>
      <c r="DN199"/>
      <c r="DP199" s="49"/>
      <c r="DQ199" s="28"/>
      <c r="DR199" s="140"/>
      <c r="DS199"/>
      <c r="DT199" s="277"/>
    </row>
    <row r="200" spans="1:124" s="7" customFormat="1">
      <c r="A200" s="50">
        <v>44921</v>
      </c>
      <c r="B200" s="74" t="s">
        <v>1624</v>
      </c>
      <c r="C200" s="146">
        <f>[1]!i_dq_close(C$2,A200)</f>
        <v>5843.2555000000002</v>
      </c>
      <c r="D200" s="53">
        <v>1.2746999999999999</v>
      </c>
      <c r="E200" s="277">
        <f t="shared" si="27"/>
        <v>0.11171480113946086</v>
      </c>
      <c r="F200" s="53"/>
      <c r="H200"/>
      <c r="I200"/>
      <c r="J200"/>
      <c r="K200"/>
      <c r="L200" s="53"/>
      <c r="M200"/>
      <c r="O200"/>
      <c r="P200"/>
      <c r="Q200"/>
      <c r="R200"/>
      <c r="S200" s="53"/>
      <c r="T200"/>
      <c r="V200"/>
      <c r="W200"/>
      <c r="X200"/>
      <c r="Y200"/>
      <c r="Z200" s="53"/>
      <c r="AA200"/>
      <c r="AC200"/>
      <c r="AD200"/>
      <c r="AE200"/>
      <c r="AF200"/>
      <c r="AG200" s="53"/>
      <c r="AH200"/>
      <c r="AJ200" s="49">
        <v>44945</v>
      </c>
      <c r="AK200" s="21" t="s">
        <v>1626</v>
      </c>
      <c r="AL200" s="140">
        <f>[1]!i_dq_close(AL$2,AJ200)</f>
        <v>6676.0802999999996</v>
      </c>
      <c r="AM200">
        <v>1.0126999999999999</v>
      </c>
      <c r="AN200" s="277">
        <f t="shared" si="32"/>
        <v>0.14219387766535529</v>
      </c>
      <c r="AO200"/>
      <c r="AQ200" s="49">
        <v>44945</v>
      </c>
      <c r="AR200" s="21" t="s">
        <v>1626</v>
      </c>
      <c r="AS200" s="140">
        <f>[1]!i_dq_close(AS$2,AQ200)</f>
        <v>6204.3261000000002</v>
      </c>
      <c r="AT200">
        <v>0.97160000000000002</v>
      </c>
      <c r="AU200" s="277">
        <f t="shared" si="33"/>
        <v>1.9880075431638389E-2</v>
      </c>
      <c r="AV200"/>
      <c r="AX200" s="49">
        <v>44932</v>
      </c>
      <c r="AY200" s="21" t="s">
        <v>1626</v>
      </c>
      <c r="AZ200" s="140">
        <f>[1]!i_dq_close(AZ$2,AX200)</f>
        <v>6012.8152</v>
      </c>
      <c r="BA200">
        <v>2.5990000000000002</v>
      </c>
      <c r="BB200" s="277">
        <f t="shared" si="34"/>
        <v>0.10427747867468651</v>
      </c>
      <c r="BC200"/>
      <c r="BE200" s="49">
        <v>44914</v>
      </c>
      <c r="BF200" s="21" t="s">
        <v>1624</v>
      </c>
      <c r="BG200" s="140">
        <f>[1]!i_dq_close(BG$2,BE200)</f>
        <v>5936.4750999999997</v>
      </c>
      <c r="BH200">
        <v>1.6811</v>
      </c>
      <c r="BI200" s="277">
        <f t="shared" si="28"/>
        <v>3.3775715596655376E-2</v>
      </c>
      <c r="BJ200"/>
      <c r="BL200" s="49">
        <v>44911</v>
      </c>
      <c r="BM200" s="21" t="s">
        <v>1624</v>
      </c>
      <c r="BN200" s="140">
        <f>[1]!i_dq_close(BN$2,BL200)</f>
        <v>3954.2269999999999</v>
      </c>
      <c r="BO200">
        <v>1.1092</v>
      </c>
      <c r="BP200" s="277">
        <f t="shared" si="29"/>
        <v>9.4133806671692799E-2</v>
      </c>
      <c r="BQ200"/>
      <c r="BS200" s="49">
        <v>44854</v>
      </c>
      <c r="BT200" s="28" t="s">
        <v>1621</v>
      </c>
      <c r="BU200" s="140">
        <f>[1]!i_dq_close(BU$2,BS200)</f>
        <v>5948.8621000000003</v>
      </c>
      <c r="BV200">
        <v>1.222</v>
      </c>
      <c r="BW200" s="277">
        <f t="shared" si="30"/>
        <v>0.13342137930784137</v>
      </c>
      <c r="BX200"/>
      <c r="BZ200" s="49">
        <v>44552</v>
      </c>
      <c r="CA200" s="20" t="s">
        <v>336</v>
      </c>
      <c r="CB200" s="140">
        <f>[1]!i_dq_close(CB$2,BZ200)</f>
        <v>7302.4629999999997</v>
      </c>
      <c r="CC200">
        <v>2.1619999999999999</v>
      </c>
      <c r="CD200" s="277">
        <f t="shared" si="31"/>
        <v>8.7993164855681316E-2</v>
      </c>
      <c r="CE200"/>
      <c r="CG200" s="49"/>
      <c r="CH200" s="28"/>
      <c r="CI200" s="140"/>
      <c r="CJ200"/>
      <c r="CK200" s="277"/>
      <c r="CL200"/>
      <c r="CN200" s="49"/>
      <c r="CO200" s="28"/>
      <c r="CP200" s="140"/>
      <c r="CQ200"/>
      <c r="CR200" s="277"/>
      <c r="CS200"/>
      <c r="CU200" s="49"/>
      <c r="CV200" s="28"/>
      <c r="CW200" s="140"/>
      <c r="CX200"/>
      <c r="CY200" s="277"/>
      <c r="CZ200"/>
      <c r="DB200" s="49"/>
      <c r="DC200" s="28"/>
      <c r="DD200" s="140"/>
      <c r="DE200"/>
      <c r="DF200" s="277"/>
      <c r="DG200"/>
      <c r="DI200" s="49"/>
      <c r="DJ200" s="28"/>
      <c r="DK200" s="140"/>
      <c r="DL200"/>
      <c r="DM200" s="277"/>
      <c r="DN200"/>
      <c r="DP200" s="49"/>
      <c r="DQ200" s="28"/>
      <c r="DR200" s="140"/>
      <c r="DS200"/>
      <c r="DT200" s="277"/>
    </row>
    <row r="201" spans="1:124" s="7" customFormat="1">
      <c r="A201" s="50">
        <v>44922</v>
      </c>
      <c r="B201" s="74" t="s">
        <v>1624</v>
      </c>
      <c r="C201" s="146">
        <f>[1]!i_dq_close(C$2,A201)</f>
        <v>5885.6621999999998</v>
      </c>
      <c r="D201" s="53">
        <v>1.2802</v>
      </c>
      <c r="E201" s="277">
        <f t="shared" si="27"/>
        <v>0.10917497527750153</v>
      </c>
      <c r="F201" s="53"/>
      <c r="H201"/>
      <c r="I201"/>
      <c r="J201"/>
      <c r="K201"/>
      <c r="L201" s="53"/>
      <c r="M201"/>
      <c r="O201"/>
      <c r="P201"/>
      <c r="Q201"/>
      <c r="R201"/>
      <c r="S201" s="53"/>
      <c r="T201"/>
      <c r="V201"/>
      <c r="W201"/>
      <c r="X201"/>
      <c r="Y201"/>
      <c r="Z201" s="53"/>
      <c r="AA201"/>
      <c r="AC201"/>
      <c r="AD201"/>
      <c r="AE201"/>
      <c r="AF201"/>
      <c r="AG201" s="53"/>
      <c r="AH201"/>
      <c r="AJ201" s="49">
        <v>44946</v>
      </c>
      <c r="AK201" s="21" t="s">
        <v>1626</v>
      </c>
      <c r="AL201" s="140">
        <f>[1]!i_dq_close(AL$2,AJ201)</f>
        <v>6736.8514999999998</v>
      </c>
      <c r="AM201">
        <v>1.0210999999999999</v>
      </c>
      <c r="AN201" s="277">
        <f t="shared" si="32"/>
        <v>0.14253591397358711</v>
      </c>
      <c r="AO201"/>
      <c r="AQ201" s="49">
        <v>44946</v>
      </c>
      <c r="AR201" s="21" t="s">
        <v>1626</v>
      </c>
      <c r="AS201" s="140">
        <f>[1]!i_dq_close(AS$2,AQ201)</f>
        <v>6251.4336999999996</v>
      </c>
      <c r="AT201">
        <v>0.97950000000000004</v>
      </c>
      <c r="AU201" s="277">
        <f t="shared" si="33"/>
        <v>2.0591081694133706E-2</v>
      </c>
      <c r="AV201"/>
      <c r="AX201" s="49">
        <v>44935</v>
      </c>
      <c r="AY201" s="21" t="s">
        <v>1626</v>
      </c>
      <c r="AZ201" s="140">
        <f>[1]!i_dq_close(AZ$2,AX201)</f>
        <v>6040.0192999999999</v>
      </c>
      <c r="BA201">
        <v>2.6179999999999999</v>
      </c>
      <c r="BB201" s="277">
        <f t="shared" si="34"/>
        <v>0.10786510412360428</v>
      </c>
      <c r="BC201"/>
      <c r="BE201" s="49">
        <v>44915</v>
      </c>
      <c r="BF201" s="21" t="s">
        <v>1624</v>
      </c>
      <c r="BG201" s="140">
        <f>[1]!i_dq_close(BG$2,BE201)</f>
        <v>5878.0313999999998</v>
      </c>
      <c r="BH201">
        <v>1.6705000000000001</v>
      </c>
      <c r="BI201" s="277">
        <f t="shared" si="28"/>
        <v>3.7440360803099537E-2</v>
      </c>
      <c r="BJ201"/>
      <c r="BL201" s="49">
        <v>44914</v>
      </c>
      <c r="BM201" s="21" t="s">
        <v>1624</v>
      </c>
      <c r="BN201" s="140">
        <f>[1]!i_dq_close(BN$2,BL201)</f>
        <v>3893.2206999999999</v>
      </c>
      <c r="BO201">
        <v>1.0889</v>
      </c>
      <c r="BP201" s="277">
        <f t="shared" si="29"/>
        <v>8.9494372620497531E-2</v>
      </c>
      <c r="BQ201"/>
      <c r="BS201" s="49">
        <v>44855</v>
      </c>
      <c r="BT201" s="28" t="s">
        <v>1621</v>
      </c>
      <c r="BU201" s="140">
        <f>[1]!i_dq_close(BU$2,BS201)</f>
        <v>5956.8810999999996</v>
      </c>
      <c r="BV201">
        <v>1.228</v>
      </c>
      <c r="BW201" s="277">
        <f t="shared" si="30"/>
        <v>0.13718374637141695</v>
      </c>
      <c r="BX201"/>
      <c r="BZ201" s="49">
        <v>44553</v>
      </c>
      <c r="CA201" s="20" t="s">
        <v>336</v>
      </c>
      <c r="CB201" s="140">
        <f>[1]!i_dq_close(CB$2,BZ201)</f>
        <v>7337.19</v>
      </c>
      <c r="CC201">
        <v>2.1629999999999998</v>
      </c>
      <c r="CD201" s="277">
        <f t="shared" si="31"/>
        <v>8.3200258307017716E-2</v>
      </c>
      <c r="CE201"/>
      <c r="CG201" s="49"/>
      <c r="CH201" s="28"/>
      <c r="CI201" s="140"/>
      <c r="CJ201"/>
      <c r="CK201" s="277"/>
      <c r="CL201"/>
      <c r="CN201" s="49"/>
      <c r="CO201" s="28"/>
      <c r="CP201" s="140"/>
      <c r="CQ201"/>
      <c r="CR201" s="277"/>
      <c r="CS201"/>
      <c r="CU201" s="49"/>
      <c r="CV201" s="28"/>
      <c r="CW201" s="140"/>
      <c r="CX201"/>
      <c r="CY201" s="277"/>
      <c r="CZ201"/>
      <c r="DB201" s="49"/>
      <c r="DC201" s="28"/>
      <c r="DD201" s="140"/>
      <c r="DE201"/>
      <c r="DF201" s="277"/>
      <c r="DG201"/>
      <c r="DI201" s="49"/>
      <c r="DJ201" s="28"/>
      <c r="DK201" s="140"/>
      <c r="DL201"/>
      <c r="DM201" s="277"/>
      <c r="DN201"/>
      <c r="DP201" s="49"/>
      <c r="DQ201" s="28"/>
      <c r="DR201" s="140"/>
      <c r="DS201"/>
      <c r="DT201" s="277"/>
    </row>
    <row r="202" spans="1:124" s="7" customFormat="1">
      <c r="A202" s="50">
        <v>44923</v>
      </c>
      <c r="B202" s="74" t="s">
        <v>1624</v>
      </c>
      <c r="C202" s="146">
        <f>[1]!i_dq_close(C$2,A202)</f>
        <v>5862.0967000000001</v>
      </c>
      <c r="D202" s="53">
        <v>1.2642</v>
      </c>
      <c r="E202" s="277">
        <f t="shared" si="27"/>
        <v>9.902438156209592E-2</v>
      </c>
      <c r="F202" s="53"/>
      <c r="H202"/>
      <c r="I202"/>
      <c r="J202"/>
      <c r="K202"/>
      <c r="L202" s="53"/>
      <c r="M202"/>
      <c r="O202"/>
      <c r="P202"/>
      <c r="Q202"/>
      <c r="R202"/>
      <c r="S202" s="53"/>
      <c r="T202"/>
      <c r="V202"/>
      <c r="W202"/>
      <c r="X202"/>
      <c r="Y202"/>
      <c r="Z202" s="53"/>
      <c r="AA202"/>
      <c r="AC202"/>
      <c r="AD202"/>
      <c r="AE202"/>
      <c r="AF202"/>
      <c r="AG202" s="53"/>
      <c r="AH202"/>
      <c r="AJ202" s="49">
        <v>44956</v>
      </c>
      <c r="AK202" s="21" t="s">
        <v>1626</v>
      </c>
      <c r="AL202" s="140">
        <f>[1]!i_dq_close(AL$2,AJ202)</f>
        <v>6786.4530000000004</v>
      </c>
      <c r="AM202">
        <v>1.0351999999999999</v>
      </c>
      <c r="AN202" s="277">
        <f t="shared" si="32"/>
        <v>0.15124412030057788</v>
      </c>
      <c r="AO202"/>
      <c r="AQ202" s="49">
        <v>44956</v>
      </c>
      <c r="AR202" s="21" t="s">
        <v>1626</v>
      </c>
      <c r="AS202" s="140">
        <f>[1]!i_dq_close(AS$2,AQ202)</f>
        <v>6283.3271999999997</v>
      </c>
      <c r="AT202">
        <v>0.9859</v>
      </c>
      <c r="AU202" s="277">
        <f t="shared" si="33"/>
        <v>2.2198539615276625E-2</v>
      </c>
      <c r="AV202"/>
      <c r="AX202" s="49">
        <v>44936</v>
      </c>
      <c r="AY202" s="21" t="s">
        <v>1626</v>
      </c>
      <c r="AZ202" s="140">
        <f>[1]!i_dq_close(AZ$2,AX202)</f>
        <v>6048.2968000000001</v>
      </c>
      <c r="BA202">
        <v>2.62</v>
      </c>
      <c r="BB202" s="277">
        <f t="shared" si="34"/>
        <v>0.10732970037067635</v>
      </c>
      <c r="BC202"/>
      <c r="BE202" s="49">
        <v>44916</v>
      </c>
      <c r="BF202" s="21" t="s">
        <v>1624</v>
      </c>
      <c r="BG202" s="140">
        <f>[1]!i_dq_close(BG$2,BE202)</f>
        <v>5845.835</v>
      </c>
      <c r="BH202">
        <v>1.6572</v>
      </c>
      <c r="BI202" s="277">
        <f t="shared" si="28"/>
        <v>3.4447441461676442E-2</v>
      </c>
      <c r="BJ202"/>
      <c r="BL202" s="49">
        <v>44915</v>
      </c>
      <c r="BM202" s="21" t="s">
        <v>1624</v>
      </c>
      <c r="BN202" s="140">
        <f>[1]!i_dq_close(BN$2,BL202)</f>
        <v>3829.0173</v>
      </c>
      <c r="BO202">
        <v>1.0730999999999999</v>
      </c>
      <c r="BP202" s="277">
        <f t="shared" si="29"/>
        <v>9.0175647174723816E-2</v>
      </c>
      <c r="BQ202"/>
      <c r="BS202" s="49">
        <v>44858</v>
      </c>
      <c r="BT202" s="28" t="s">
        <v>1621</v>
      </c>
      <c r="BU202" s="140">
        <f>[1]!i_dq_close(BU$2,BS202)</f>
        <v>5896.9031000000004</v>
      </c>
      <c r="BV202">
        <v>1.2110000000000001</v>
      </c>
      <c r="BW202" s="277">
        <f t="shared" si="30"/>
        <v>0.13198713863751632</v>
      </c>
      <c r="BX202"/>
      <c r="BZ202" s="49">
        <v>44554</v>
      </c>
      <c r="CA202" s="20" t="s">
        <v>336</v>
      </c>
      <c r="CB202" s="140">
        <f>[1]!i_dq_close(CB$2,BZ202)</f>
        <v>7278.7556000000004</v>
      </c>
      <c r="CC202">
        <v>2.1339999999999999</v>
      </c>
      <c r="CD202" s="277">
        <f t="shared" si="31"/>
        <v>7.5926989898680075E-2</v>
      </c>
      <c r="CE202"/>
      <c r="CG202" s="49"/>
      <c r="CH202" s="28"/>
      <c r="CI202" s="140"/>
      <c r="CJ202"/>
      <c r="CK202" s="277"/>
      <c r="CL202"/>
      <c r="CN202" s="49"/>
      <c r="CO202" s="28"/>
      <c r="CP202" s="140"/>
      <c r="CQ202"/>
      <c r="CR202" s="277"/>
      <c r="CS202"/>
      <c r="CU202" s="49"/>
      <c r="CV202" s="28"/>
      <c r="CW202" s="140"/>
      <c r="CX202"/>
      <c r="CY202" s="277"/>
      <c r="CZ202"/>
      <c r="DB202" s="49"/>
      <c r="DC202" s="28"/>
      <c r="DD202" s="140"/>
      <c r="DE202"/>
      <c r="DF202" s="277"/>
      <c r="DG202"/>
      <c r="DI202" s="49"/>
      <c r="DJ202" s="28"/>
      <c r="DK202" s="140"/>
      <c r="DL202"/>
      <c r="DM202" s="277"/>
      <c r="DN202"/>
      <c r="DP202" s="49"/>
      <c r="DQ202" s="28"/>
      <c r="DR202" s="140"/>
      <c r="DS202"/>
      <c r="DT202" s="277"/>
    </row>
    <row r="203" spans="1:124" s="7" customFormat="1">
      <c r="A203" s="50">
        <v>44924</v>
      </c>
      <c r="B203" s="74" t="s">
        <v>1624</v>
      </c>
      <c r="C203" s="146">
        <f>[1]!i_dq_close(C$2,A203)</f>
        <v>5857.4021000000002</v>
      </c>
      <c r="D203" s="53">
        <v>1.2572000000000001</v>
      </c>
      <c r="E203" s="277">
        <f t="shared" si="27"/>
        <v>9.3596639062792697E-2</v>
      </c>
      <c r="F203" s="53"/>
      <c r="H203"/>
      <c r="I203"/>
      <c r="J203"/>
      <c r="K203"/>
      <c r="L203" s="53"/>
      <c r="M203"/>
      <c r="O203"/>
      <c r="P203"/>
      <c r="Q203"/>
      <c r="R203"/>
      <c r="S203" s="53"/>
      <c r="T203"/>
      <c r="V203"/>
      <c r="W203"/>
      <c r="X203"/>
      <c r="Y203"/>
      <c r="Z203" s="53"/>
      <c r="AA203"/>
      <c r="AC203"/>
      <c r="AD203"/>
      <c r="AE203"/>
      <c r="AF203"/>
      <c r="AG203" s="53"/>
      <c r="AH203"/>
      <c r="AJ203" s="49">
        <v>44957</v>
      </c>
      <c r="AK203" s="21" t="s">
        <v>1626</v>
      </c>
      <c r="AL203" s="140">
        <f>[1]!i_dq_close(AL$2,AJ203)</f>
        <v>6805.2755999999999</v>
      </c>
      <c r="AM203">
        <v>1.04</v>
      </c>
      <c r="AN203" s="277">
        <f t="shared" si="32"/>
        <v>0.15390797927480904</v>
      </c>
      <c r="AO203"/>
      <c r="AQ203" s="49">
        <v>44957</v>
      </c>
      <c r="AR203" s="21" t="s">
        <v>1626</v>
      </c>
      <c r="AS203" s="140">
        <f>[1]!i_dq_close(AS$2,AQ203)</f>
        <v>6289.15</v>
      </c>
      <c r="AT203">
        <v>0.98719999999999997</v>
      </c>
      <c r="AU203" s="277">
        <f t="shared" si="33"/>
        <v>2.2632905818928295E-2</v>
      </c>
      <c r="AV203"/>
      <c r="AX203" s="49">
        <v>44937</v>
      </c>
      <c r="AY203" s="21" t="s">
        <v>1626</v>
      </c>
      <c r="AZ203" s="140">
        <f>[1]!i_dq_close(AZ$2,AX203)</f>
        <v>6014.1565000000001</v>
      </c>
      <c r="BA203">
        <v>2.605</v>
      </c>
      <c r="BB203" s="277">
        <f t="shared" si="34"/>
        <v>0.10663302586918633</v>
      </c>
      <c r="BC203"/>
      <c r="BE203" s="49">
        <v>44917</v>
      </c>
      <c r="BF203" s="21" t="s">
        <v>1624</v>
      </c>
      <c r="BG203" s="140">
        <f>[1]!i_dq_close(BG$2,BE203)</f>
        <v>5779.0555000000004</v>
      </c>
      <c r="BH203">
        <v>1.6388</v>
      </c>
      <c r="BI203" s="277">
        <f t="shared" si="28"/>
        <v>3.4410585272651062E-2</v>
      </c>
      <c r="BJ203"/>
      <c r="BL203" s="49">
        <v>44916</v>
      </c>
      <c r="BM203" s="21" t="s">
        <v>1624</v>
      </c>
      <c r="BN203" s="140">
        <f>[1]!i_dq_close(BN$2,BL203)</f>
        <v>3830.5383999999999</v>
      </c>
      <c r="BO203">
        <v>1.0721000000000001</v>
      </c>
      <c r="BP203" s="277">
        <f t="shared" si="29"/>
        <v>8.8785174602797334E-2</v>
      </c>
      <c r="BQ203"/>
      <c r="BS203" s="49">
        <v>44859</v>
      </c>
      <c r="BT203" s="28" t="s">
        <v>1621</v>
      </c>
      <c r="BU203" s="140">
        <f>[1]!i_dq_close(BU$2,BS203)</f>
        <v>5869.7809999999999</v>
      </c>
      <c r="BV203">
        <v>1.208</v>
      </c>
      <c r="BW203" s="277">
        <f t="shared" si="30"/>
        <v>0.133495182104444</v>
      </c>
      <c r="BX203"/>
      <c r="BZ203" s="49">
        <v>44557</v>
      </c>
      <c r="CA203" s="20" t="s">
        <v>336</v>
      </c>
      <c r="CB203" s="140">
        <f>[1]!i_dq_close(CB$2,BZ203)</f>
        <v>7272.7493000000004</v>
      </c>
      <c r="CC203">
        <v>2.141</v>
      </c>
      <c r="CD203" s="277">
        <f t="shared" si="31"/>
        <v>8.0783448558546134E-2</v>
      </c>
      <c r="CE203"/>
      <c r="CG203" s="49"/>
      <c r="CH203" s="28"/>
      <c r="CI203" s="140"/>
      <c r="CJ203"/>
      <c r="CK203" s="277"/>
      <c r="CL203"/>
      <c r="CN203" s="49"/>
      <c r="CO203" s="28"/>
      <c r="CP203" s="140"/>
      <c r="CQ203"/>
      <c r="CR203" s="277"/>
      <c r="CS203"/>
      <c r="CU203" s="49"/>
      <c r="CV203" s="28"/>
      <c r="CW203" s="140"/>
      <c r="CX203"/>
      <c r="CY203" s="277"/>
      <c r="CZ203"/>
      <c r="DB203" s="49"/>
      <c r="DC203" s="28"/>
      <c r="DD203" s="140"/>
      <c r="DE203"/>
      <c r="DF203" s="277"/>
      <c r="DG203"/>
      <c r="DI203" s="49"/>
      <c r="DJ203" s="28"/>
      <c r="DK203" s="140"/>
      <c r="DL203"/>
      <c r="DM203" s="277"/>
      <c r="DN203"/>
      <c r="DP203" s="49"/>
      <c r="DQ203" s="28"/>
      <c r="DR203" s="140"/>
      <c r="DS203"/>
      <c r="DT203" s="277"/>
    </row>
    <row r="204" spans="1:124" s="7" customFormat="1">
      <c r="A204" s="50">
        <v>44925</v>
      </c>
      <c r="B204" s="74" t="s">
        <v>1624</v>
      </c>
      <c r="C204" s="146">
        <f>[1]!i_dq_close(C$2,A204)</f>
        <v>5864.4669000000004</v>
      </c>
      <c r="D204" s="53">
        <v>1.2666999999999999</v>
      </c>
      <c r="E204" s="277">
        <f t="shared" si="27"/>
        <v>0.10084097235075129</v>
      </c>
      <c r="F204" s="53"/>
      <c r="H204"/>
      <c r="I204"/>
      <c r="J204"/>
      <c r="K204"/>
      <c r="L204" s="53"/>
      <c r="M204"/>
      <c r="O204"/>
      <c r="P204"/>
      <c r="Q204"/>
      <c r="R204"/>
      <c r="S204" s="53"/>
      <c r="T204"/>
      <c r="V204"/>
      <c r="W204"/>
      <c r="X204"/>
      <c r="Y204"/>
      <c r="Z204" s="53"/>
      <c r="AA204"/>
      <c r="AC204"/>
      <c r="AD204"/>
      <c r="AE204"/>
      <c r="AF204"/>
      <c r="AG204" s="53"/>
      <c r="AH204"/>
      <c r="AJ204" s="49">
        <v>44958</v>
      </c>
      <c r="AK204" s="21" t="s">
        <v>348</v>
      </c>
      <c r="AL204" s="140">
        <f>[1]!i_dq_close(AL$2,AJ204)</f>
        <v>6916.7204000000002</v>
      </c>
      <c r="AM204">
        <v>1.0596000000000001</v>
      </c>
      <c r="AN204" s="277">
        <f t="shared" si="32"/>
        <v>0.15941737527066913</v>
      </c>
      <c r="AO204"/>
      <c r="AQ204" s="49">
        <v>44958</v>
      </c>
      <c r="AR204" s="21" t="s">
        <v>348</v>
      </c>
      <c r="AS204" s="140">
        <f>[1]!i_dq_close(AS$2,AQ204)</f>
        <v>6365.9050999999999</v>
      </c>
      <c r="AT204">
        <v>0.99709999999999999</v>
      </c>
      <c r="AU204" s="277">
        <f t="shared" si="33"/>
        <v>2.060843861317041E-2</v>
      </c>
      <c r="AV204"/>
      <c r="AX204" s="49">
        <v>44938</v>
      </c>
      <c r="AY204" s="21" t="s">
        <v>1626</v>
      </c>
      <c r="AZ204" s="140">
        <f>[1]!i_dq_close(AZ$2,AX204)</f>
        <v>6015.2870999999996</v>
      </c>
      <c r="BA204">
        <v>2.61</v>
      </c>
      <c r="BB204" s="277">
        <f t="shared" si="34"/>
        <v>0.10859381472984087</v>
      </c>
      <c r="BC204"/>
      <c r="BE204" s="49">
        <v>44918</v>
      </c>
      <c r="BF204" s="21" t="s">
        <v>1624</v>
      </c>
      <c r="BG204" s="140">
        <f>[1]!i_dq_close(BG$2,BE204)</f>
        <v>5763.3458000000001</v>
      </c>
      <c r="BH204">
        <v>1.6326000000000001</v>
      </c>
      <c r="BI204" s="277">
        <f t="shared" si="28"/>
        <v>3.3144727747467462E-2</v>
      </c>
      <c r="BJ204"/>
      <c r="BL204" s="49">
        <v>44917</v>
      </c>
      <c r="BM204" s="21" t="s">
        <v>1624</v>
      </c>
      <c r="BN204" s="140">
        <f>[1]!i_dq_close(BN$2,BL204)</f>
        <v>3836.0279999999998</v>
      </c>
      <c r="BO204">
        <v>1.07</v>
      </c>
      <c r="BP204" s="277">
        <f t="shared" si="29"/>
        <v>8.5275971900247605E-2</v>
      </c>
      <c r="BQ204"/>
      <c r="BS204" s="49">
        <v>44860</v>
      </c>
      <c r="BT204" s="28" t="s">
        <v>1621</v>
      </c>
      <c r="BU204" s="140">
        <f>[1]!i_dq_close(BU$2,BS204)</f>
        <v>5971.6009000000004</v>
      </c>
      <c r="BV204">
        <v>1.2370000000000001</v>
      </c>
      <c r="BW204" s="277">
        <f t="shared" si="30"/>
        <v>0.14243264527801991</v>
      </c>
      <c r="BX204"/>
      <c r="BZ204" s="49">
        <v>44558</v>
      </c>
      <c r="CA204" s="20" t="s">
        <v>336</v>
      </c>
      <c r="CB204" s="140">
        <f>[1]!i_dq_close(CB$2,BZ204)</f>
        <v>7286.0335999999998</v>
      </c>
      <c r="CC204">
        <v>2.1549999999999998</v>
      </c>
      <c r="CD204" s="277">
        <f t="shared" si="31"/>
        <v>8.6595958713755694E-2</v>
      </c>
      <c r="CE204"/>
      <c r="CG204" s="49"/>
      <c r="CH204" s="28"/>
      <c r="CI204" s="140"/>
      <c r="CJ204"/>
      <c r="CK204" s="277"/>
      <c r="CL204"/>
      <c r="CN204" s="49"/>
      <c r="CO204" s="28"/>
      <c r="CP204" s="140"/>
      <c r="CQ204"/>
      <c r="CR204" s="277"/>
      <c r="CS204"/>
      <c r="CU204" s="49"/>
      <c r="CV204" s="28"/>
      <c r="CW204" s="140"/>
      <c r="CX204"/>
      <c r="CY204" s="277"/>
      <c r="CZ204"/>
      <c r="DB204" s="49"/>
      <c r="DC204" s="28"/>
      <c r="DD204" s="140"/>
      <c r="DE204"/>
      <c r="DF204" s="277"/>
      <c r="DG204"/>
      <c r="DI204" s="49"/>
      <c r="DJ204" s="28"/>
      <c r="DK204" s="140"/>
      <c r="DL204"/>
      <c r="DM204" s="277"/>
      <c r="DN204"/>
      <c r="DP204" s="49"/>
      <c r="DQ204" s="28"/>
      <c r="DR204" s="140"/>
      <c r="DS204"/>
      <c r="DT204" s="277"/>
    </row>
    <row r="205" spans="1:124" s="7" customFormat="1">
      <c r="A205" s="50">
        <v>44929</v>
      </c>
      <c r="B205" s="74" t="s">
        <v>1626</v>
      </c>
      <c r="C205" s="146">
        <f>[1]!i_dq_close(C$2,A205)</f>
        <v>5955.8968999999997</v>
      </c>
      <c r="D205" s="53">
        <v>1.2927999999999999</v>
      </c>
      <c r="E205" s="277">
        <f t="shared" si="27"/>
        <v>0.10808665562451347</v>
      </c>
      <c r="F205" s="53"/>
      <c r="H205"/>
      <c r="I205"/>
      <c r="J205"/>
      <c r="K205"/>
      <c r="L205" s="53"/>
      <c r="M205"/>
      <c r="O205"/>
      <c r="P205"/>
      <c r="Q205"/>
      <c r="R205"/>
      <c r="S205" s="53"/>
      <c r="T205"/>
      <c r="V205"/>
      <c r="W205"/>
      <c r="X205"/>
      <c r="Y205"/>
      <c r="Z205" s="53"/>
      <c r="AA205"/>
      <c r="AC205"/>
      <c r="AD205"/>
      <c r="AE205"/>
      <c r="AF205"/>
      <c r="AG205" s="53"/>
      <c r="AH205"/>
      <c r="AJ205" s="49">
        <v>44959</v>
      </c>
      <c r="AK205" s="21" t="s">
        <v>1632</v>
      </c>
      <c r="AL205" s="140">
        <f>[1]!i_dq_close(AL$2,AJ205)</f>
        <v>6933.2257</v>
      </c>
      <c r="AM205">
        <v>1.0632999999999999</v>
      </c>
      <c r="AN205" s="277">
        <f t="shared" si="32"/>
        <v>0.16116093682394017</v>
      </c>
      <c r="AO205"/>
      <c r="AQ205" s="49">
        <v>44959</v>
      </c>
      <c r="AR205" s="21" t="s">
        <v>1632</v>
      </c>
      <c r="AS205" s="140">
        <f>[1]!i_dq_close(AS$2,AQ205)</f>
        <v>6370.1410999999998</v>
      </c>
      <c r="AT205">
        <v>0.999</v>
      </c>
      <c r="AU205" s="277">
        <f t="shared" si="33"/>
        <v>2.1946463549889383E-2</v>
      </c>
      <c r="AV205"/>
      <c r="AX205" s="49">
        <v>44939</v>
      </c>
      <c r="AY205" s="21" t="s">
        <v>1626</v>
      </c>
      <c r="AZ205" s="140">
        <f>[1]!i_dq_close(AZ$2,AX205)</f>
        <v>6057.6902</v>
      </c>
      <c r="BA205">
        <v>2.6139999999999999</v>
      </c>
      <c r="BB205" s="277">
        <f t="shared" si="34"/>
        <v>0.10316376083911094</v>
      </c>
      <c r="BC205"/>
      <c r="BE205" s="49">
        <v>44921</v>
      </c>
      <c r="BF205" s="21" t="s">
        <v>1624</v>
      </c>
      <c r="BG205" s="140">
        <f>[1]!i_dq_close(BG$2,BE205)</f>
        <v>5843.2555000000002</v>
      </c>
      <c r="BH205">
        <v>1.6607000000000001</v>
      </c>
      <c r="BI205" s="277">
        <f t="shared" si="28"/>
        <v>3.7274674990400047E-2</v>
      </c>
      <c r="BJ205"/>
      <c r="BL205" s="49">
        <v>44918</v>
      </c>
      <c r="BM205" s="21" t="s">
        <v>1624</v>
      </c>
      <c r="BN205" s="140">
        <f>[1]!i_dq_close(BN$2,BL205)</f>
        <v>3828.2188000000001</v>
      </c>
      <c r="BO205">
        <v>1.0684</v>
      </c>
      <c r="BP205" s="277">
        <f t="shared" si="29"/>
        <v>8.5680625380419317E-2</v>
      </c>
      <c r="BQ205"/>
      <c r="BS205" s="49">
        <v>44861</v>
      </c>
      <c r="BT205" s="28" t="s">
        <v>1621</v>
      </c>
      <c r="BU205" s="140">
        <f>[1]!i_dq_close(BU$2,BS205)</f>
        <v>5963.0037000000002</v>
      </c>
      <c r="BV205">
        <v>1.2350000000000001</v>
      </c>
      <c r="BW205" s="277">
        <f t="shared" si="30"/>
        <v>0.14204724641569333</v>
      </c>
      <c r="BX205"/>
      <c r="BZ205" s="49">
        <v>44559</v>
      </c>
      <c r="CA205" s="20" t="s">
        <v>336</v>
      </c>
      <c r="CB205" s="140">
        <f>[1]!i_dq_close(CB$2,BZ205)</f>
        <v>7247.7740999999996</v>
      </c>
      <c r="CC205">
        <v>2.15</v>
      </c>
      <c r="CD205" s="277">
        <f t="shared" si="31"/>
        <v>8.9687595169351875E-2</v>
      </c>
      <c r="CE205"/>
      <c r="CG205" s="49"/>
      <c r="CH205" s="28"/>
      <c r="CI205" s="140"/>
      <c r="CJ205"/>
      <c r="CK205" s="277"/>
      <c r="CL205"/>
      <c r="CN205" s="49"/>
      <c r="CO205" s="28"/>
      <c r="CP205" s="140"/>
      <c r="CQ205"/>
      <c r="CR205" s="277"/>
      <c r="CS205"/>
      <c r="CU205" s="49"/>
      <c r="CV205" s="28"/>
      <c r="CW205" s="140"/>
      <c r="CX205"/>
      <c r="CY205" s="277"/>
      <c r="CZ205"/>
      <c r="DB205" s="49"/>
      <c r="DC205" s="28"/>
      <c r="DD205" s="140"/>
      <c r="DE205"/>
      <c r="DF205" s="277"/>
      <c r="DG205"/>
      <c r="DI205" s="49"/>
      <c r="DJ205" s="28"/>
      <c r="DK205" s="140"/>
      <c r="DL205"/>
      <c r="DM205" s="277"/>
      <c r="DN205"/>
      <c r="DP205" s="49"/>
      <c r="DQ205" s="28"/>
      <c r="DR205" s="140"/>
      <c r="DS205"/>
      <c r="DT205" s="277"/>
    </row>
    <row r="206" spans="1:124" s="7" customFormat="1">
      <c r="A206" s="50">
        <v>44930</v>
      </c>
      <c r="B206" s="74" t="s">
        <v>1626</v>
      </c>
      <c r="C206" s="146">
        <f>[1]!i_dq_close(C$2,A206)</f>
        <v>5952.4538000000002</v>
      </c>
      <c r="D206" s="53">
        <v>1.3006</v>
      </c>
      <c r="E206" s="277">
        <f t="shared" si="27"/>
        <v>0.11565915678823813</v>
      </c>
      <c r="F206" s="53"/>
      <c r="H206"/>
      <c r="I206"/>
      <c r="J206"/>
      <c r="K206"/>
      <c r="L206" s="53"/>
      <c r="M206"/>
      <c r="O206"/>
      <c r="P206"/>
      <c r="Q206"/>
      <c r="R206"/>
      <c r="S206" s="53"/>
      <c r="T206"/>
      <c r="V206"/>
      <c r="W206"/>
      <c r="X206"/>
      <c r="Y206"/>
      <c r="Z206" s="53"/>
      <c r="AA206"/>
      <c r="AC206"/>
      <c r="AD206"/>
      <c r="AE206"/>
      <c r="AF206"/>
      <c r="AG206" s="53"/>
      <c r="AH206"/>
      <c r="AJ206" s="49">
        <v>44960</v>
      </c>
      <c r="AK206" s="21" t="s">
        <v>1632</v>
      </c>
      <c r="AL206" s="140">
        <f>[1]!i_dq_close(AL$2,AJ206)</f>
        <v>6925.076</v>
      </c>
      <c r="AM206">
        <v>1.0641</v>
      </c>
      <c r="AN206" s="277">
        <f t="shared" si="32"/>
        <v>0.16335672396218204</v>
      </c>
      <c r="AO206"/>
      <c r="AQ206" s="49">
        <v>44960</v>
      </c>
      <c r="AR206" s="21" t="s">
        <v>1632</v>
      </c>
      <c r="AS206" s="140">
        <f>[1]!i_dq_close(AS$2,AQ206)</f>
        <v>6343.6860999999999</v>
      </c>
      <c r="AT206">
        <v>0.99480000000000002</v>
      </c>
      <c r="AU206" s="277">
        <f t="shared" si="33"/>
        <v>2.1800502380616482E-2</v>
      </c>
      <c r="AV206"/>
      <c r="AX206" s="49">
        <v>44942</v>
      </c>
      <c r="AY206" s="21" t="s">
        <v>1626</v>
      </c>
      <c r="AZ206" s="140">
        <f>[1]!i_dq_close(AZ$2,AX206)</f>
        <v>6126.1772000000001</v>
      </c>
      <c r="BA206">
        <v>2.6389999999999998</v>
      </c>
      <c r="BB206" s="277">
        <f t="shared" si="34"/>
        <v>0.10237083777700051</v>
      </c>
      <c r="BC206"/>
      <c r="BE206" s="49">
        <v>44922</v>
      </c>
      <c r="BF206" s="21" t="s">
        <v>1624</v>
      </c>
      <c r="BG206" s="140">
        <f>[1]!i_dq_close(BG$2,BE206)</f>
        <v>5885.6621999999998</v>
      </c>
      <c r="BH206">
        <v>1.6794</v>
      </c>
      <c r="BI206" s="277">
        <f t="shared" si="28"/>
        <v>4.2010915014639938E-2</v>
      </c>
      <c r="BJ206"/>
      <c r="BL206" s="49">
        <v>44921</v>
      </c>
      <c r="BM206" s="21" t="s">
        <v>1624</v>
      </c>
      <c r="BN206" s="140">
        <f>[1]!i_dq_close(BN$2,BL206)</f>
        <v>3843.4886999999999</v>
      </c>
      <c r="BO206">
        <v>1.0728</v>
      </c>
      <c r="BP206" s="277">
        <f t="shared" si="29"/>
        <v>8.6160779791002229E-2</v>
      </c>
      <c r="BQ206"/>
      <c r="BS206" s="49">
        <v>44862</v>
      </c>
      <c r="BT206" s="28" t="s">
        <v>1621</v>
      </c>
      <c r="BU206" s="140">
        <f>[1]!i_dq_close(BU$2,BS206)</f>
        <v>5781.7972</v>
      </c>
      <c r="BV206">
        <v>1.1930000000000001</v>
      </c>
      <c r="BW206" s="277">
        <f t="shared" si="30"/>
        <v>0.13405142976454476</v>
      </c>
      <c r="BX206"/>
      <c r="BZ206" s="49">
        <v>44560</v>
      </c>
      <c r="CA206" s="20" t="s">
        <v>336</v>
      </c>
      <c r="CB206" s="140">
        <f>[1]!i_dq_close(CB$2,BZ206)</f>
        <v>7310.96</v>
      </c>
      <c r="CC206">
        <v>2.1680000000000001</v>
      </c>
      <c r="CD206" s="277">
        <f t="shared" si="31"/>
        <v>9.0051947232654195E-2</v>
      </c>
      <c r="CE206"/>
      <c r="CG206" s="49"/>
      <c r="CH206" s="28"/>
      <c r="CI206" s="140"/>
      <c r="CJ206"/>
      <c r="CK206" s="277"/>
      <c r="CL206"/>
      <c r="CN206" s="49"/>
      <c r="CO206" s="28"/>
      <c r="CP206" s="140"/>
      <c r="CQ206"/>
      <c r="CR206" s="277"/>
      <c r="CS206"/>
      <c r="CU206" s="49"/>
      <c r="CV206" s="28"/>
      <c r="CW206" s="140"/>
      <c r="CX206"/>
      <c r="CY206" s="277"/>
      <c r="CZ206"/>
      <c r="DB206" s="49"/>
      <c r="DC206" s="28"/>
      <c r="DD206" s="140"/>
      <c r="DE206"/>
      <c r="DF206" s="277"/>
      <c r="DG206"/>
      <c r="DI206" s="49"/>
      <c r="DJ206" s="28"/>
      <c r="DK206" s="140"/>
      <c r="DL206"/>
      <c r="DM206" s="277"/>
      <c r="DN206"/>
      <c r="DP206" s="49"/>
      <c r="DQ206" s="28"/>
      <c r="DR206" s="140"/>
      <c r="DS206"/>
      <c r="DT206" s="277"/>
    </row>
    <row r="207" spans="1:124" s="7" customFormat="1">
      <c r="A207" s="50">
        <v>44931</v>
      </c>
      <c r="B207" s="74" t="s">
        <v>1626</v>
      </c>
      <c r="C207" s="146">
        <f>[1]!i_dq_close(C$2,A207)</f>
        <v>6010.4641000000001</v>
      </c>
      <c r="D207" s="53">
        <v>1.3091999999999999</v>
      </c>
      <c r="E207" s="277">
        <f t="shared" si="27"/>
        <v>0.11314618139396182</v>
      </c>
      <c r="F207" s="53"/>
      <c r="H207"/>
      <c r="I207"/>
      <c r="J207"/>
      <c r="K207"/>
      <c r="L207" s="53"/>
      <c r="M207"/>
      <c r="O207"/>
      <c r="P207"/>
      <c r="Q207"/>
      <c r="R207"/>
      <c r="S207" s="53"/>
      <c r="T207"/>
      <c r="V207"/>
      <c r="W207"/>
      <c r="X207"/>
      <c r="Y207"/>
      <c r="Z207" s="53"/>
      <c r="AA207"/>
      <c r="AC207"/>
      <c r="AD207"/>
      <c r="AE207"/>
      <c r="AF207"/>
      <c r="AG207" s="53"/>
      <c r="AH207"/>
      <c r="AJ207" s="49">
        <v>44963</v>
      </c>
      <c r="AK207" s="21" t="s">
        <v>1632</v>
      </c>
      <c r="AL207" s="140">
        <f>[1]!i_dq_close(AL$2,AJ207)</f>
        <v>6891.4129999999996</v>
      </c>
      <c r="AM207">
        <v>1.0653999999999999</v>
      </c>
      <c r="AN207" s="277">
        <f t="shared" si="32"/>
        <v>0.17009420094079064</v>
      </c>
      <c r="AO207"/>
      <c r="AQ207" s="49">
        <v>44963</v>
      </c>
      <c r="AR207" s="21" t="s">
        <v>1632</v>
      </c>
      <c r="AS207" s="140">
        <f>[1]!i_dq_close(AS$2,AQ207)</f>
        <v>6302.3348999999998</v>
      </c>
      <c r="AT207">
        <v>0.98870000000000002</v>
      </c>
      <c r="AU207" s="277">
        <f t="shared" si="33"/>
        <v>2.2070290095580258E-2</v>
      </c>
      <c r="AV207"/>
      <c r="AX207" s="49">
        <v>44943</v>
      </c>
      <c r="AY207" s="21" t="s">
        <v>1626</v>
      </c>
      <c r="AZ207" s="140">
        <f>[1]!i_dq_close(AZ$2,AX207)</f>
        <v>6132.6391000000003</v>
      </c>
      <c r="BA207">
        <v>2.641</v>
      </c>
      <c r="BB207" s="277">
        <f t="shared" si="34"/>
        <v>0.10214163245785945</v>
      </c>
      <c r="BC207"/>
      <c r="BE207" s="49">
        <v>44923</v>
      </c>
      <c r="BF207" s="21" t="s">
        <v>1624</v>
      </c>
      <c r="BG207" s="140">
        <f>[1]!i_dq_close(BG$2,BE207)</f>
        <v>5862.0967000000001</v>
      </c>
      <c r="BH207">
        <v>1.6717</v>
      </c>
      <c r="BI207" s="277">
        <f t="shared" si="28"/>
        <v>4.1187139459420541E-2</v>
      </c>
      <c r="BJ207"/>
      <c r="BL207" s="49">
        <v>44922</v>
      </c>
      <c r="BM207" s="21" t="s">
        <v>1624</v>
      </c>
      <c r="BN207" s="140">
        <f>[1]!i_dq_close(BN$2,BL207)</f>
        <v>3887.8539999999998</v>
      </c>
      <c r="BO207">
        <v>1.0842000000000001</v>
      </c>
      <c r="BP207" s="277">
        <f t="shared" si="29"/>
        <v>8.617202639195165E-2</v>
      </c>
      <c r="BQ207"/>
      <c r="BS207" s="49">
        <v>44865</v>
      </c>
      <c r="BT207" s="28" t="s">
        <v>1621</v>
      </c>
      <c r="BU207" s="140">
        <f>[1]!i_dq_close(BU$2,BS207)</f>
        <v>5807.1063000000004</v>
      </c>
      <c r="BV207">
        <v>1.206</v>
      </c>
      <c r="BW207" s="277">
        <f t="shared" si="30"/>
        <v>0.14103969692655949</v>
      </c>
      <c r="BX207"/>
      <c r="BZ207" s="49">
        <v>44561</v>
      </c>
      <c r="CA207" s="20" t="s">
        <v>336</v>
      </c>
      <c r="CB207" s="140">
        <f>[1]!i_dq_close(CB$2,BZ207)</f>
        <v>7359.4023999999999</v>
      </c>
      <c r="CC207">
        <v>2.1859999999999999</v>
      </c>
      <c r="CD207" s="277">
        <f t="shared" si="31"/>
        <v>9.2689528546582078E-2</v>
      </c>
      <c r="CE207"/>
      <c r="CG207" s="49"/>
      <c r="CH207" s="28"/>
      <c r="CI207" s="140"/>
      <c r="CJ207"/>
      <c r="CK207" s="277"/>
      <c r="CL207"/>
      <c r="CN207" s="49"/>
      <c r="CO207" s="28"/>
      <c r="CP207" s="140"/>
      <c r="CQ207"/>
      <c r="CR207" s="277"/>
      <c r="CS207"/>
      <c r="CU207" s="49"/>
      <c r="CV207" s="28"/>
      <c r="CW207" s="140"/>
      <c r="CX207"/>
      <c r="CY207" s="277"/>
      <c r="CZ207"/>
      <c r="DB207" s="49"/>
      <c r="DC207" s="28"/>
      <c r="DD207" s="140"/>
      <c r="DE207"/>
      <c r="DF207" s="277"/>
      <c r="DG207"/>
      <c r="DI207" s="49"/>
      <c r="DJ207" s="28"/>
      <c r="DK207" s="140"/>
      <c r="DL207"/>
      <c r="DM207" s="277"/>
      <c r="DN207"/>
      <c r="DP207" s="49"/>
      <c r="DQ207" s="28"/>
      <c r="DR207" s="140"/>
      <c r="DS207"/>
      <c r="DT207" s="277"/>
    </row>
    <row r="208" spans="1:124" s="7" customFormat="1">
      <c r="A208" s="50">
        <v>44932</v>
      </c>
      <c r="B208" s="74" t="s">
        <v>1626</v>
      </c>
      <c r="C208" s="146">
        <f>[1]!i_dq_close(C$2,A208)</f>
        <v>6012.8152</v>
      </c>
      <c r="D208" s="53">
        <v>1.3072999999999999</v>
      </c>
      <c r="E208" s="277">
        <f t="shared" si="27"/>
        <v>0.11103580285925774</v>
      </c>
      <c r="F208" s="53"/>
      <c r="H208"/>
      <c r="I208"/>
      <c r="J208"/>
      <c r="K208"/>
      <c r="L208" s="53"/>
      <c r="M208"/>
      <c r="O208"/>
      <c r="P208"/>
      <c r="Q208"/>
      <c r="R208"/>
      <c r="S208" s="53"/>
      <c r="T208"/>
      <c r="V208"/>
      <c r="W208"/>
      <c r="X208"/>
      <c r="Y208"/>
      <c r="Z208" s="53"/>
      <c r="AA208"/>
      <c r="AC208"/>
      <c r="AD208"/>
      <c r="AE208"/>
      <c r="AF208"/>
      <c r="AG208" s="53"/>
      <c r="AH208"/>
      <c r="AJ208" s="49">
        <v>44964</v>
      </c>
      <c r="AK208" s="21" t="s">
        <v>1688</v>
      </c>
      <c r="AL208" s="140">
        <f>[1]!i_dq_close(AL$2,AJ208)</f>
        <v>6924.3212999999996</v>
      </c>
      <c r="AM208">
        <v>1.0736000000000001</v>
      </c>
      <c r="AN208" s="277">
        <f t="shared" si="32"/>
        <v>0.17452808391790398</v>
      </c>
      <c r="AO208"/>
      <c r="AQ208" s="49">
        <v>44964</v>
      </c>
      <c r="AR208" s="21" t="s">
        <v>1688</v>
      </c>
      <c r="AS208" s="140">
        <f>[1]!i_dq_close(AS$2,AQ208)</f>
        <v>6317.2376999999997</v>
      </c>
      <c r="AT208">
        <v>0.99129999999999996</v>
      </c>
      <c r="AU208" s="277">
        <f t="shared" si="33"/>
        <v>2.240316087837213E-2</v>
      </c>
      <c r="AV208"/>
      <c r="AX208" s="49">
        <v>44944</v>
      </c>
      <c r="AY208" s="21" t="s">
        <v>1626</v>
      </c>
      <c r="AZ208" s="140">
        <f>[1]!i_dq_close(AZ$2,AX208)</f>
        <v>6151.4557000000004</v>
      </c>
      <c r="BA208">
        <v>2.649</v>
      </c>
      <c r="BB208" s="277">
        <f t="shared" si="34"/>
        <v>0.10241057962586408</v>
      </c>
      <c r="BC208"/>
      <c r="BE208" s="49">
        <v>44924</v>
      </c>
      <c r="BF208" s="21" t="s">
        <v>1624</v>
      </c>
      <c r="BG208" s="140">
        <f>[1]!i_dq_close(BG$2,BE208)</f>
        <v>5857.4021000000002</v>
      </c>
      <c r="BH208">
        <v>1.6714</v>
      </c>
      <c r="BI208" s="277">
        <f t="shared" si="28"/>
        <v>4.1851967733015361E-2</v>
      </c>
      <c r="BJ208"/>
      <c r="BL208" s="49">
        <v>44923</v>
      </c>
      <c r="BM208" s="21" t="s">
        <v>1624</v>
      </c>
      <c r="BN208" s="140">
        <f>[1]!i_dq_close(BN$2,BL208)</f>
        <v>3871.2644</v>
      </c>
      <c r="BO208">
        <v>1.0790999999999999</v>
      </c>
      <c r="BP208" s="277">
        <f t="shared" si="29"/>
        <v>8.5330644352134111E-2</v>
      </c>
      <c r="BQ208"/>
      <c r="BS208" s="49">
        <v>44866</v>
      </c>
      <c r="BT208" s="28" t="s">
        <v>342</v>
      </c>
      <c r="BU208" s="140">
        <f>[1]!i_dq_close(BU$2,BS208)</f>
        <v>5941.1450999999997</v>
      </c>
      <c r="BV208">
        <v>1.2330000000000001</v>
      </c>
      <c r="BW208" s="277">
        <f t="shared" si="30"/>
        <v>0.14360649657254976</v>
      </c>
      <c r="BX208"/>
      <c r="BZ208" s="49">
        <v>44565</v>
      </c>
      <c r="CA208" s="20" t="s">
        <v>346</v>
      </c>
      <c r="CB208" s="140">
        <f>[1]!i_dq_close(CB$2,BZ208)</f>
        <v>7354.4561999999996</v>
      </c>
      <c r="CC208">
        <v>2.194</v>
      </c>
      <c r="CD208" s="277">
        <f t="shared" si="31"/>
        <v>9.794401780689288E-2</v>
      </c>
      <c r="CE208"/>
      <c r="CG208" s="49"/>
      <c r="CH208" s="28"/>
      <c r="CI208" s="140"/>
      <c r="CJ208"/>
      <c r="CK208" s="277"/>
      <c r="CL208"/>
      <c r="CN208" s="49"/>
      <c r="CO208" s="28"/>
      <c r="CP208" s="140"/>
      <c r="CQ208"/>
      <c r="CR208" s="277"/>
      <c r="CS208"/>
      <c r="CU208" s="49"/>
      <c r="CV208" s="28"/>
      <c r="CW208" s="140"/>
      <c r="CX208"/>
      <c r="CY208" s="277"/>
      <c r="CZ208"/>
      <c r="DB208" s="49"/>
      <c r="DC208" s="28"/>
      <c r="DD208" s="140"/>
      <c r="DE208"/>
      <c r="DF208" s="277"/>
      <c r="DG208"/>
      <c r="DI208" s="49"/>
      <c r="DJ208" s="28"/>
      <c r="DK208" s="140"/>
      <c r="DL208"/>
      <c r="DM208" s="277"/>
      <c r="DN208"/>
      <c r="DP208" s="49"/>
      <c r="DQ208" s="28"/>
      <c r="DR208" s="140"/>
      <c r="DS208"/>
      <c r="DT208" s="277"/>
    </row>
    <row r="209" spans="1:124" s="7" customFormat="1">
      <c r="A209" s="50">
        <v>44935</v>
      </c>
      <c r="B209" s="74" t="s">
        <v>1626</v>
      </c>
      <c r="C209" s="146">
        <f>[1]!i_dq_close(C$2,A209)</f>
        <v>6040.0192999999999</v>
      </c>
      <c r="D209" s="53">
        <v>1.3127</v>
      </c>
      <c r="E209" s="277">
        <f t="shared" si="27"/>
        <v>0.11107842084144148</v>
      </c>
      <c r="F209" s="53"/>
      <c r="H209"/>
      <c r="I209"/>
      <c r="J209"/>
      <c r="K209"/>
      <c r="L209" s="53"/>
      <c r="M209"/>
      <c r="O209"/>
      <c r="P209"/>
      <c r="Q209"/>
      <c r="R209"/>
      <c r="S209" s="53"/>
      <c r="T209"/>
      <c r="V209"/>
      <c r="W209"/>
      <c r="X209"/>
      <c r="Y209"/>
      <c r="Z209" s="53"/>
      <c r="AA209"/>
      <c r="AC209"/>
      <c r="AD209"/>
      <c r="AE209"/>
      <c r="AF209"/>
      <c r="AG209" s="53"/>
      <c r="AH209"/>
      <c r="AJ209" s="49">
        <v>44965</v>
      </c>
      <c r="AK209" s="21" t="s">
        <v>1694</v>
      </c>
      <c r="AL209" s="140">
        <f>[1]!i_dq_close(AL$2,AJ209)</f>
        <v>6877.7246999999998</v>
      </c>
      <c r="AM209">
        <v>1.0704</v>
      </c>
      <c r="AN209" s="277">
        <f t="shared" si="32"/>
        <v>0.17803675807464669</v>
      </c>
      <c r="AO209"/>
      <c r="AQ209" s="49">
        <v>44965</v>
      </c>
      <c r="AR209" s="21" t="s">
        <v>1694</v>
      </c>
      <c r="AS209" s="140">
        <f>[1]!i_dq_close(AS$2,AQ209)</f>
        <v>6268.2758999999996</v>
      </c>
      <c r="AT209">
        <v>0.98560000000000003</v>
      </c>
      <c r="AU209" s="277">
        <f t="shared" si="33"/>
        <v>2.4353417445689418E-2</v>
      </c>
      <c r="AV209"/>
      <c r="AX209" s="49">
        <v>44945</v>
      </c>
      <c r="AY209" s="21" t="s">
        <v>1626</v>
      </c>
      <c r="AZ209" s="140">
        <f>[1]!i_dq_close(AZ$2,AX209)</f>
        <v>6204.3261000000002</v>
      </c>
      <c r="BA209">
        <v>2.6640000000000001</v>
      </c>
      <c r="BB209" s="277">
        <f t="shared" si="34"/>
        <v>9.9948448616956176E-2</v>
      </c>
      <c r="BC209"/>
      <c r="BE209" s="49">
        <v>44925</v>
      </c>
      <c r="BF209" s="21" t="s">
        <v>1624</v>
      </c>
      <c r="BG209" s="140">
        <f>[1]!i_dq_close(BG$2,BE209)</f>
        <v>5864.4669000000004</v>
      </c>
      <c r="BH209">
        <v>1.6769000000000001</v>
      </c>
      <c r="BI209" s="277">
        <f t="shared" si="28"/>
        <v>4.424294854792632E-2</v>
      </c>
      <c r="BJ209"/>
      <c r="BL209" s="49">
        <v>44924</v>
      </c>
      <c r="BM209" s="21" t="s">
        <v>1624</v>
      </c>
      <c r="BN209" s="140">
        <f>[1]!i_dq_close(BN$2,BL209)</f>
        <v>3856.7006999999999</v>
      </c>
      <c r="BO209">
        <v>1.0736000000000001</v>
      </c>
      <c r="BP209" s="277">
        <f t="shared" si="29"/>
        <v>8.3569205522187384E-2</v>
      </c>
      <c r="BQ209"/>
      <c r="BS209" s="49">
        <v>44867</v>
      </c>
      <c r="BT209" s="28" t="s">
        <v>1630</v>
      </c>
      <c r="BU209" s="140">
        <f>[1]!i_dq_close(BU$2,BS209)</f>
        <v>5997.8037999999997</v>
      </c>
      <c r="BV209">
        <v>1.2490000000000001</v>
      </c>
      <c r="BW209" s="277">
        <f t="shared" si="30"/>
        <v>0.14846680052095884</v>
      </c>
      <c r="BX209"/>
      <c r="BZ209" s="49">
        <v>44566</v>
      </c>
      <c r="CA209" s="20" t="s">
        <v>346</v>
      </c>
      <c r="CB209" s="140">
        <f>[1]!i_dq_close(CB$2,BZ209)</f>
        <v>7222.6746999999996</v>
      </c>
      <c r="CC209">
        <v>2.1579999999999999</v>
      </c>
      <c r="CD209" s="277">
        <f t="shared" si="31"/>
        <v>9.8049409266621534E-2</v>
      </c>
      <c r="CE209"/>
      <c r="CG209" s="49"/>
      <c r="CH209" s="28"/>
      <c r="CI209" s="140"/>
      <c r="CJ209"/>
      <c r="CK209" s="277"/>
      <c r="CL209"/>
      <c r="CN209" s="49"/>
      <c r="CO209" s="28"/>
      <c r="CP209" s="140"/>
      <c r="CQ209"/>
      <c r="CR209" s="277"/>
      <c r="CS209"/>
      <c r="CU209" s="49"/>
      <c r="CV209" s="28"/>
      <c r="CW209" s="140"/>
      <c r="CX209"/>
      <c r="CY209" s="277"/>
      <c r="CZ209"/>
      <c r="DB209" s="49"/>
      <c r="DC209" s="28"/>
      <c r="DD209" s="140"/>
      <c r="DE209"/>
      <c r="DF209" s="277"/>
      <c r="DG209"/>
      <c r="DI209" s="49"/>
      <c r="DJ209" s="28"/>
      <c r="DK209" s="140"/>
      <c r="DL209"/>
      <c r="DM209" s="277"/>
      <c r="DN209"/>
      <c r="DP209" s="49"/>
      <c r="DQ209" s="28"/>
      <c r="DR209" s="140"/>
      <c r="DS209"/>
      <c r="DT209" s="277"/>
    </row>
    <row r="210" spans="1:124" s="7" customFormat="1">
      <c r="A210" s="50">
        <v>44936</v>
      </c>
      <c r="B210" s="74" t="s">
        <v>1626</v>
      </c>
      <c r="C210" s="146">
        <f>[1]!i_dq_close(C$2,A210)</f>
        <v>6048.2968000000001</v>
      </c>
      <c r="D210" s="53">
        <v>1.3128</v>
      </c>
      <c r="E210" s="277">
        <f t="shared" si="27"/>
        <v>0.10971302345781986</v>
      </c>
      <c r="F210" s="53"/>
      <c r="H210"/>
      <c r="I210"/>
      <c r="J210"/>
      <c r="K210"/>
      <c r="L210" s="53"/>
      <c r="M210"/>
      <c r="O210"/>
      <c r="P210"/>
      <c r="Q210"/>
      <c r="R210"/>
      <c r="S210" s="53"/>
      <c r="T210"/>
      <c r="V210"/>
      <c r="W210"/>
      <c r="X210"/>
      <c r="Y210"/>
      <c r="Z210" s="53"/>
      <c r="AA210"/>
      <c r="AC210"/>
      <c r="AD210"/>
      <c r="AE210"/>
      <c r="AF210"/>
      <c r="AG210" s="53"/>
      <c r="AH210"/>
      <c r="AJ210" s="49">
        <v>44966</v>
      </c>
      <c r="AK210" s="21" t="s">
        <v>1704</v>
      </c>
      <c r="AL210" s="140">
        <f>[1]!i_dq_close(AL$2,AJ210)</f>
        <v>6999.1821</v>
      </c>
      <c r="AM210">
        <v>1.0848</v>
      </c>
      <c r="AN210" s="277">
        <f t="shared" si="32"/>
        <v>0.17594137740668359</v>
      </c>
      <c r="AO210"/>
      <c r="AQ210" s="49">
        <v>44966</v>
      </c>
      <c r="AR210" s="21" t="s">
        <v>1704</v>
      </c>
      <c r="AS210" s="140">
        <f>[1]!i_dq_close(AS$2,AQ210)</f>
        <v>6354.5619999999999</v>
      </c>
      <c r="AT210">
        <v>0.99850000000000005</v>
      </c>
      <c r="AU210" s="277">
        <f t="shared" si="33"/>
        <v>2.397397137914381E-2</v>
      </c>
      <c r="AV210"/>
      <c r="AX210" s="49">
        <v>44946</v>
      </c>
      <c r="AY210" s="21" t="s">
        <v>1626</v>
      </c>
      <c r="AZ210" s="140">
        <f>[1]!i_dq_close(AZ$2,AX210)</f>
        <v>6251.4336999999996</v>
      </c>
      <c r="BA210">
        <v>2.6909999999999998</v>
      </c>
      <c r="BB210" s="277">
        <f t="shared" si="34"/>
        <v>0.10362171704921042</v>
      </c>
      <c r="BC210"/>
      <c r="BE210" s="49">
        <v>44929</v>
      </c>
      <c r="BF210" s="21" t="s">
        <v>1626</v>
      </c>
      <c r="BG210" s="140">
        <f>[1]!i_dq_close(BG$2,BE210)</f>
        <v>5955.8968999999997</v>
      </c>
      <c r="BH210">
        <v>1.7103999999999999</v>
      </c>
      <c r="BI210" s="277">
        <f t="shared" si="28"/>
        <v>4.9874463930877022E-2</v>
      </c>
      <c r="BJ210"/>
      <c r="BL210" s="49">
        <v>44925</v>
      </c>
      <c r="BM210" s="21" t="s">
        <v>1624</v>
      </c>
      <c r="BN210" s="140">
        <f>[1]!i_dq_close(BN$2,BL210)</f>
        <v>3871.6338000000001</v>
      </c>
      <c r="BO210">
        <v>1.0804</v>
      </c>
      <c r="BP210" s="277">
        <f t="shared" si="29"/>
        <v>8.6535817865992737E-2</v>
      </c>
      <c r="BQ210"/>
      <c r="BS210" s="49">
        <v>44868</v>
      </c>
      <c r="BT210" s="28" t="s">
        <v>1630</v>
      </c>
      <c r="BU210" s="140">
        <f>[1]!i_dq_close(BU$2,BS210)</f>
        <v>5996.7187000000004</v>
      </c>
      <c r="BV210">
        <v>1.2509999999999999</v>
      </c>
      <c r="BW210" s="277">
        <f t="shared" si="30"/>
        <v>0.15027200990091039</v>
      </c>
      <c r="BX210"/>
      <c r="BZ210" s="49">
        <v>44567</v>
      </c>
      <c r="CA210" s="20" t="s">
        <v>346</v>
      </c>
      <c r="CB210" s="140">
        <f>[1]!i_dq_close(CB$2,BZ210)</f>
        <v>7229.9601000000002</v>
      </c>
      <c r="CC210">
        <v>2.169</v>
      </c>
      <c r="CD210" s="277">
        <f t="shared" si="31"/>
        <v>0.1031024139782688</v>
      </c>
      <c r="CE210"/>
      <c r="CG210" s="49"/>
      <c r="CH210" s="28"/>
      <c r="CI210" s="140"/>
      <c r="CJ210"/>
      <c r="CK210" s="277"/>
      <c r="CL210"/>
      <c r="CN210" s="49"/>
      <c r="CO210" s="28"/>
      <c r="CP210" s="140"/>
      <c r="CQ210"/>
      <c r="CR210" s="277"/>
      <c r="CS210"/>
      <c r="CU210" s="49"/>
      <c r="CV210" s="28"/>
      <c r="CW210" s="140"/>
      <c r="CX210"/>
      <c r="CY210" s="277"/>
      <c r="CZ210"/>
      <c r="DB210" s="49"/>
      <c r="DC210" s="28"/>
      <c r="DD210" s="140"/>
      <c r="DE210"/>
      <c r="DF210" s="277"/>
      <c r="DG210"/>
      <c r="DI210" s="49"/>
      <c r="DJ210" s="28"/>
      <c r="DK210" s="140"/>
      <c r="DL210"/>
      <c r="DM210" s="277"/>
      <c r="DN210"/>
      <c r="DP210" s="49"/>
      <c r="DQ210" s="28"/>
      <c r="DR210" s="140"/>
      <c r="DS210"/>
      <c r="DT210" s="277"/>
    </row>
    <row r="211" spans="1:124" s="7" customFormat="1">
      <c r="A211" s="50">
        <v>44937</v>
      </c>
      <c r="B211" s="74" t="s">
        <v>1626</v>
      </c>
      <c r="C211" s="146">
        <f>[1]!i_dq_close(C$2,A211)</f>
        <v>6014.1565000000001</v>
      </c>
      <c r="D211" s="53">
        <v>1.3002</v>
      </c>
      <c r="E211" s="277">
        <f t="shared" si="27"/>
        <v>0.10445796008895325</v>
      </c>
      <c r="F211" s="53"/>
      <c r="H211"/>
      <c r="I211"/>
      <c r="J211"/>
      <c r="K211"/>
      <c r="L211" s="53"/>
      <c r="M211"/>
      <c r="O211"/>
      <c r="P211"/>
      <c r="Q211"/>
      <c r="R211"/>
      <c r="S211" s="53"/>
      <c r="T211"/>
      <c r="V211"/>
      <c r="W211"/>
      <c r="X211"/>
      <c r="Y211"/>
      <c r="Z211" s="53"/>
      <c r="AA211"/>
      <c r="AC211"/>
      <c r="AD211"/>
      <c r="AE211"/>
      <c r="AF211"/>
      <c r="AG211" s="53"/>
      <c r="AH211"/>
      <c r="AJ211" s="49">
        <v>44967</v>
      </c>
      <c r="AK211" s="21" t="s">
        <v>1719</v>
      </c>
      <c r="AL211" s="140">
        <f>[1]!i_dq_close(AL$2,AJ211)</f>
        <v>6975.3945000000003</v>
      </c>
      <c r="AM211">
        <v>1.0855999999999999</v>
      </c>
      <c r="AN211" s="277">
        <f t="shared" si="32"/>
        <v>0.18056430418121949</v>
      </c>
      <c r="AO211"/>
      <c r="AQ211" s="49">
        <v>44967</v>
      </c>
      <c r="AR211" s="21" t="s">
        <v>1719</v>
      </c>
      <c r="AS211" s="140">
        <f>[1]!i_dq_close(AS$2,AQ211)</f>
        <v>6334.2520000000004</v>
      </c>
      <c r="AT211">
        <v>0.99729999999999996</v>
      </c>
      <c r="AU211" s="277">
        <f t="shared" si="33"/>
        <v>2.6030082638716312E-2</v>
      </c>
      <c r="AV211"/>
      <c r="AX211" s="49">
        <v>44956</v>
      </c>
      <c r="AY211" s="21" t="s">
        <v>1626</v>
      </c>
      <c r="AZ211" s="140">
        <f>[1]!i_dq_close(AZ$2,AX211)</f>
        <v>6283.3271999999997</v>
      </c>
      <c r="BA211">
        <v>2.7210000000000001</v>
      </c>
      <c r="BB211" s="277">
        <f t="shared" si="34"/>
        <v>0.11115170023926901</v>
      </c>
      <c r="BC211"/>
      <c r="BE211" s="49">
        <v>44930</v>
      </c>
      <c r="BF211" s="21" t="s">
        <v>1626</v>
      </c>
      <c r="BG211" s="140">
        <f>[1]!i_dq_close(BG$2,BE211)</f>
        <v>5952.4538000000002</v>
      </c>
      <c r="BH211">
        <v>1.7099</v>
      </c>
      <c r="BI211" s="277">
        <f t="shared" si="28"/>
        <v>5.0173981054354222E-2</v>
      </c>
      <c r="BJ211"/>
      <c r="BL211" s="49">
        <v>44929</v>
      </c>
      <c r="BM211" s="21" t="s">
        <v>1626</v>
      </c>
      <c r="BN211" s="140">
        <f>[1]!i_dq_close(BN$2,BL211)</f>
        <v>3887.8991999999998</v>
      </c>
      <c r="BO211">
        <v>1.0924</v>
      </c>
      <c r="BP211" s="277">
        <f t="shared" si="29"/>
        <v>9.4360423367659263E-2</v>
      </c>
      <c r="BQ211"/>
      <c r="BS211" s="49">
        <v>44869</v>
      </c>
      <c r="BT211" s="28" t="s">
        <v>1630</v>
      </c>
      <c r="BU211" s="140">
        <f>[1]!i_dq_close(BU$2,BS211)</f>
        <v>6133.4629000000004</v>
      </c>
      <c r="BV211">
        <v>1.2709999999999999</v>
      </c>
      <c r="BW211" s="277">
        <f t="shared" si="30"/>
        <v>0.14668077336455798</v>
      </c>
      <c r="BX211"/>
      <c r="BZ211" s="49">
        <v>44568</v>
      </c>
      <c r="CA211" s="20" t="s">
        <v>346</v>
      </c>
      <c r="CB211" s="140">
        <f>[1]!i_dq_close(CB$2,BZ211)</f>
        <v>7175.6760000000004</v>
      </c>
      <c r="CC211">
        <v>2.1419999999999999</v>
      </c>
      <c r="CD211" s="277">
        <f t="shared" si="31"/>
        <v>9.6312195430114711E-2</v>
      </c>
      <c r="CE211"/>
      <c r="CG211" s="49"/>
      <c r="CH211" s="28"/>
      <c r="CI211" s="140"/>
      <c r="CJ211"/>
      <c r="CK211" s="277"/>
      <c r="CL211"/>
      <c r="CN211" s="49"/>
      <c r="CO211" s="28"/>
      <c r="CP211" s="140"/>
      <c r="CQ211"/>
      <c r="CR211" s="277"/>
      <c r="CS211"/>
      <c r="CU211" s="49"/>
      <c r="CV211" s="28"/>
      <c r="CW211" s="140"/>
      <c r="CX211"/>
      <c r="CY211" s="277"/>
      <c r="CZ211"/>
      <c r="DB211" s="49"/>
      <c r="DC211" s="28"/>
      <c r="DD211" s="140"/>
      <c r="DE211"/>
      <c r="DF211" s="277"/>
      <c r="DG211"/>
      <c r="DI211" s="49"/>
      <c r="DJ211" s="28"/>
      <c r="DK211" s="140"/>
      <c r="DL211"/>
      <c r="DM211" s="277"/>
      <c r="DN211"/>
      <c r="DP211" s="49"/>
      <c r="DQ211" s="28"/>
      <c r="DR211" s="140"/>
      <c r="DS211"/>
      <c r="DT211" s="277"/>
    </row>
    <row r="212" spans="1:124" s="7" customFormat="1">
      <c r="A212" s="50">
        <v>44938</v>
      </c>
      <c r="B212" s="74" t="s">
        <v>1626</v>
      </c>
      <c r="C212" s="146">
        <f>[1]!i_dq_close(C$2,A212)</f>
        <v>6015.2870999999996</v>
      </c>
      <c r="D212" s="53">
        <v>1.3030999999999999</v>
      </c>
      <c r="E212" s="277">
        <f t="shared" si="27"/>
        <v>0.10684970580895436</v>
      </c>
      <c r="F212" s="53"/>
      <c r="H212"/>
      <c r="I212"/>
      <c r="J212"/>
      <c r="K212"/>
      <c r="L212" s="53"/>
      <c r="M212"/>
      <c r="O212"/>
      <c r="P212"/>
      <c r="Q212"/>
      <c r="R212"/>
      <c r="S212" s="53"/>
      <c r="T212"/>
      <c r="V212"/>
      <c r="W212"/>
      <c r="X212"/>
      <c r="Y212"/>
      <c r="Z212" s="53"/>
      <c r="AA212"/>
      <c r="AC212"/>
      <c r="AD212"/>
      <c r="AE212"/>
      <c r="AF212"/>
      <c r="AG212" s="53"/>
      <c r="AH212"/>
      <c r="AJ212"/>
      <c r="AK212"/>
      <c r="AL212"/>
      <c r="AM212"/>
      <c r="AN212" s="53"/>
      <c r="AO212"/>
      <c r="AQ212"/>
      <c r="AR212"/>
      <c r="AS212"/>
      <c r="AT212"/>
      <c r="AU212" s="53"/>
      <c r="AV212"/>
      <c r="AX212" s="49">
        <v>44957</v>
      </c>
      <c r="AY212" s="21" t="s">
        <v>1626</v>
      </c>
      <c r="AZ212" s="140">
        <f>[1]!i_dq_close(AZ$2,AX212)</f>
        <v>6289.15</v>
      </c>
      <c r="BA212">
        <v>2.7349999999999999</v>
      </c>
      <c r="BB212" s="277">
        <f t="shared" si="34"/>
        <v>0.11619378942892911</v>
      </c>
      <c r="BC212"/>
      <c r="BE212" s="49">
        <v>44931</v>
      </c>
      <c r="BF212" s="21" t="s">
        <v>1626</v>
      </c>
      <c r="BG212" s="140">
        <f>[1]!i_dq_close(BG$2,BE212)</f>
        <v>6010.4641000000001</v>
      </c>
      <c r="BH212">
        <v>1.7261</v>
      </c>
      <c r="BI212" s="277">
        <f t="shared" si="28"/>
        <v>5.0351241140746072E-2</v>
      </c>
      <c r="BJ212"/>
      <c r="BL212" s="49">
        <v>44930</v>
      </c>
      <c r="BM212" s="21" t="s">
        <v>1626</v>
      </c>
      <c r="BN212" s="140">
        <f>[1]!i_dq_close(BN$2,BL212)</f>
        <v>3892.9477000000002</v>
      </c>
      <c r="BO212">
        <v>1.0988</v>
      </c>
      <c r="BP212" s="277">
        <f t="shared" si="29"/>
        <v>9.9464452833590622E-2</v>
      </c>
      <c r="BQ212"/>
      <c r="BS212" s="49">
        <v>44872</v>
      </c>
      <c r="BT212" s="28" t="s">
        <v>1630</v>
      </c>
      <c r="BU212" s="140">
        <f>[1]!i_dq_close(BU$2,BS212)</f>
        <v>6141.4088000000002</v>
      </c>
      <c r="BV212">
        <v>1.2769999999999999</v>
      </c>
      <c r="BW212" s="277">
        <f t="shared" si="30"/>
        <v>0.15045385979737858</v>
      </c>
      <c r="BX212"/>
      <c r="BZ212" s="49">
        <v>44571</v>
      </c>
      <c r="CA212" s="20" t="s">
        <v>346</v>
      </c>
      <c r="CB212" s="140">
        <f>[1]!i_dq_close(CB$2,BZ212)</f>
        <v>7191.4511000000002</v>
      </c>
      <c r="CC212">
        <v>2.1560000000000001</v>
      </c>
      <c r="CD212" s="277">
        <f t="shared" si="31"/>
        <v>0.10174066113065217</v>
      </c>
      <c r="CE212"/>
      <c r="CG212" s="49"/>
      <c r="CH212" s="28"/>
      <c r="CI212" s="140"/>
      <c r="CJ212"/>
      <c r="CK212" s="277"/>
      <c r="CL212"/>
      <c r="CN212" s="49"/>
      <c r="CO212" s="28"/>
      <c r="CP212" s="140"/>
      <c r="CQ212"/>
      <c r="CR212" s="277"/>
      <c r="CS212"/>
      <c r="CU212" s="49"/>
      <c r="CV212" s="28"/>
      <c r="CW212" s="140"/>
      <c r="CX212"/>
      <c r="CY212" s="277"/>
      <c r="CZ212"/>
      <c r="DB212" s="49"/>
      <c r="DC212" s="28"/>
      <c r="DD212" s="140"/>
      <c r="DE212"/>
      <c r="DF212" s="277"/>
      <c r="DG212"/>
      <c r="DI212" s="49"/>
      <c r="DJ212" s="28"/>
      <c r="DK212" s="140"/>
      <c r="DL212"/>
      <c r="DM212" s="277"/>
      <c r="DN212"/>
      <c r="DP212" s="49"/>
      <c r="DQ212" s="28"/>
      <c r="DR212" s="140"/>
      <c r="DS212"/>
      <c r="DT212" s="277"/>
    </row>
    <row r="213" spans="1:124" s="7" customFormat="1">
      <c r="A213" s="50">
        <v>44939</v>
      </c>
      <c r="B213" s="74" t="s">
        <v>1626</v>
      </c>
      <c r="C213" s="146">
        <f>[1]!i_dq_close(C$2,A213)</f>
        <v>6057.6902</v>
      </c>
      <c r="D213" s="53">
        <v>1.3089</v>
      </c>
      <c r="E213" s="277">
        <f t="shared" si="27"/>
        <v>0.10457848940161751</v>
      </c>
      <c r="F213" s="53"/>
      <c r="H213"/>
      <c r="I213"/>
      <c r="J213"/>
      <c r="K213"/>
      <c r="L213" s="53"/>
      <c r="M213"/>
      <c r="O213"/>
      <c r="P213"/>
      <c r="Q213"/>
      <c r="R213"/>
      <c r="S213" s="53"/>
      <c r="T213"/>
      <c r="V213"/>
      <c r="W213"/>
      <c r="X213"/>
      <c r="Y213"/>
      <c r="Z213" s="53"/>
      <c r="AA213"/>
      <c r="AC213"/>
      <c r="AD213"/>
      <c r="AE213"/>
      <c r="AF213"/>
      <c r="AG213" s="53"/>
      <c r="AH213"/>
      <c r="AJ213"/>
      <c r="AK213"/>
      <c r="AL213"/>
      <c r="AM213"/>
      <c r="AN213" s="53"/>
      <c r="AO213"/>
      <c r="AQ213"/>
      <c r="AR213"/>
      <c r="AS213"/>
      <c r="AT213"/>
      <c r="AU213" s="53"/>
      <c r="AV213"/>
      <c r="AX213" s="49">
        <v>44958</v>
      </c>
      <c r="AY213" s="21" t="s">
        <v>348</v>
      </c>
      <c r="AZ213" s="140">
        <f>[1]!i_dq_close(AZ$2,AX213)</f>
        <v>6365.9050999999999</v>
      </c>
      <c r="BA213">
        <v>2.7839999999999998</v>
      </c>
      <c r="BB213" s="277">
        <f t="shared" si="34"/>
        <v>0.12433348506691488</v>
      </c>
      <c r="BC213"/>
      <c r="BE213" s="49">
        <v>44932</v>
      </c>
      <c r="BF213" s="21" t="s">
        <v>1626</v>
      </c>
      <c r="BG213" s="140">
        <f>[1]!i_dq_close(BG$2,BE213)</f>
        <v>6012.8152</v>
      </c>
      <c r="BH213">
        <v>1.7318</v>
      </c>
      <c r="BI213" s="277">
        <f t="shared" si="28"/>
        <v>5.3746461085680597E-2</v>
      </c>
      <c r="BJ213"/>
      <c r="BL213" s="49">
        <v>44931</v>
      </c>
      <c r="BM213" s="21" t="s">
        <v>1626</v>
      </c>
      <c r="BN213" s="140">
        <f>[1]!i_dq_close(BN$2,BL213)</f>
        <v>3968.5781999999999</v>
      </c>
      <c r="BO213">
        <v>1.1153999999999999</v>
      </c>
      <c r="BP213" s="277">
        <f t="shared" si="29"/>
        <v>9.6649795118058268E-2</v>
      </c>
      <c r="BQ213"/>
      <c r="BS213" s="49">
        <v>44873</v>
      </c>
      <c r="BT213" s="28" t="s">
        <v>1630</v>
      </c>
      <c r="BU213" s="140">
        <f>[1]!i_dq_close(BU$2,BS213)</f>
        <v>6134.2564000000002</v>
      </c>
      <c r="BV213">
        <v>1.276</v>
      </c>
      <c r="BW213" s="277">
        <f t="shared" si="30"/>
        <v>0.15067964102217513</v>
      </c>
      <c r="BX213"/>
      <c r="BZ213" s="49">
        <v>44572</v>
      </c>
      <c r="CA213" s="20" t="s">
        <v>346</v>
      </c>
      <c r="CB213" s="140">
        <f>[1]!i_dq_close(CB$2,BZ213)</f>
        <v>7135.2232000000004</v>
      </c>
      <c r="CC213">
        <v>2.1429999999999998</v>
      </c>
      <c r="CD213" s="277">
        <f t="shared" si="31"/>
        <v>0.10311090012818092</v>
      </c>
      <c r="CE213"/>
      <c r="CG213" s="49"/>
      <c r="CH213" s="28"/>
      <c r="CI213" s="140"/>
      <c r="CJ213"/>
      <c r="CK213" s="277"/>
      <c r="CL213"/>
      <c r="CN213" s="49"/>
      <c r="CO213" s="28"/>
      <c r="CP213" s="140"/>
      <c r="CQ213"/>
      <c r="CR213" s="277"/>
      <c r="CS213"/>
      <c r="CU213" s="49"/>
      <c r="CV213" s="28"/>
      <c r="CW213" s="140"/>
      <c r="CX213"/>
      <c r="CY213" s="277"/>
      <c r="CZ213"/>
      <c r="DB213" s="49"/>
      <c r="DC213" s="28"/>
      <c r="DD213" s="140"/>
      <c r="DE213"/>
      <c r="DF213" s="277"/>
      <c r="DG213"/>
      <c r="DI213" s="49"/>
      <c r="DJ213" s="28"/>
      <c r="DK213" s="140"/>
      <c r="DL213"/>
      <c r="DM213" s="277"/>
      <c r="DN213"/>
      <c r="DP213" s="49"/>
      <c r="DQ213" s="28"/>
      <c r="DR213" s="140"/>
      <c r="DS213"/>
      <c r="DT213" s="277"/>
    </row>
    <row r="214" spans="1:124" s="7" customFormat="1">
      <c r="A214" s="50">
        <v>44942</v>
      </c>
      <c r="B214" s="74" t="s">
        <v>1626</v>
      </c>
      <c r="C214" s="146">
        <f>[1]!i_dq_close(C$2,A214)</f>
        <v>6126.1772000000001</v>
      </c>
      <c r="D214" s="53">
        <v>1.325</v>
      </c>
      <c r="E214" s="277">
        <f t="shared" si="27"/>
        <v>0.10692371367533071</v>
      </c>
      <c r="F214" s="53"/>
      <c r="H214"/>
      <c r="I214"/>
      <c r="J214"/>
      <c r="K214"/>
      <c r="L214" s="53"/>
      <c r="M214"/>
      <c r="O214"/>
      <c r="P214"/>
      <c r="Q214"/>
      <c r="R214"/>
      <c r="S214" s="53"/>
      <c r="T214"/>
      <c r="V214"/>
      <c r="W214"/>
      <c r="X214"/>
      <c r="Y214"/>
      <c r="Z214" s="53"/>
      <c r="AA214"/>
      <c r="AC214"/>
      <c r="AD214"/>
      <c r="AE214"/>
      <c r="AF214"/>
      <c r="AG214" s="53"/>
      <c r="AH214"/>
      <c r="AJ214"/>
      <c r="AK214"/>
      <c r="AL214"/>
      <c r="AM214"/>
      <c r="AN214" s="53"/>
      <c r="AO214"/>
      <c r="AQ214"/>
      <c r="AR214"/>
      <c r="AS214"/>
      <c r="AT214"/>
      <c r="AU214" s="53"/>
      <c r="AV214"/>
      <c r="AX214" s="49">
        <v>44959</v>
      </c>
      <c r="AY214" s="21" t="s">
        <v>1632</v>
      </c>
      <c r="AZ214" s="140">
        <f>[1]!i_dq_close(AZ$2,AX214)</f>
        <v>6370.1410999999998</v>
      </c>
      <c r="BA214">
        <v>2.7879999999999998</v>
      </c>
      <c r="BB214" s="277">
        <f t="shared" si="34"/>
        <v>0.12534025990619257</v>
      </c>
      <c r="BC214"/>
      <c r="BE214" s="49">
        <v>44935</v>
      </c>
      <c r="BF214" s="21" t="s">
        <v>1626</v>
      </c>
      <c r="BG214" s="140">
        <f>[1]!i_dq_close(BG$2,BE214)</f>
        <v>6040.0192999999999</v>
      </c>
      <c r="BH214">
        <v>1.7426999999999999</v>
      </c>
      <c r="BI214" s="277">
        <f t="shared" si="28"/>
        <v>5.604842594413606E-2</v>
      </c>
      <c r="BJ214"/>
      <c r="BL214" s="49">
        <v>44932</v>
      </c>
      <c r="BM214" s="21" t="s">
        <v>1626</v>
      </c>
      <c r="BN214" s="140">
        <f>[1]!i_dq_close(BN$2,BL214)</f>
        <v>3980.8888000000002</v>
      </c>
      <c r="BO214">
        <v>1.1171</v>
      </c>
      <c r="BP214" s="277">
        <f t="shared" si="29"/>
        <v>9.5189613904489212E-2</v>
      </c>
      <c r="BQ214"/>
      <c r="BS214" s="49">
        <v>44874</v>
      </c>
      <c r="BT214" s="28" t="s">
        <v>1630</v>
      </c>
      <c r="BU214" s="140">
        <f>[1]!i_dq_close(BU$2,BS214)</f>
        <v>6120.8285999999998</v>
      </c>
      <c r="BV214">
        <v>1.2749999999999999</v>
      </c>
      <c r="BW214" s="277">
        <f t="shared" si="30"/>
        <v>0.15182564563628009</v>
      </c>
      <c r="BX214"/>
      <c r="BZ214" s="49">
        <v>44573</v>
      </c>
      <c r="CA214" s="20" t="s">
        <v>346</v>
      </c>
      <c r="CB214" s="140">
        <f>[1]!i_dq_close(CB$2,BZ214)</f>
        <v>7196.9327000000003</v>
      </c>
      <c r="CC214">
        <v>2.169</v>
      </c>
      <c r="CD214" s="277">
        <f t="shared" si="31"/>
        <v>0.10819474970262877</v>
      </c>
      <c r="CE214"/>
      <c r="CG214" s="49"/>
      <c r="CH214" s="28"/>
      <c r="CI214" s="140"/>
      <c r="CJ214"/>
      <c r="CK214" s="277"/>
      <c r="CL214"/>
      <c r="CN214" s="49"/>
      <c r="CO214" s="28"/>
      <c r="CP214" s="140"/>
      <c r="CQ214"/>
      <c r="CR214" s="277"/>
      <c r="CS214"/>
      <c r="CU214" s="49"/>
      <c r="CV214" s="28"/>
      <c r="CW214" s="140"/>
      <c r="CX214"/>
      <c r="CY214" s="277"/>
      <c r="CZ214"/>
      <c r="DB214" s="49"/>
      <c r="DC214" s="28"/>
      <c r="DD214" s="140"/>
      <c r="DE214"/>
      <c r="DF214" s="277"/>
      <c r="DG214"/>
      <c r="DI214" s="49"/>
      <c r="DJ214" s="28"/>
      <c r="DK214" s="140"/>
      <c r="DL214"/>
      <c r="DM214" s="277"/>
      <c r="DN214"/>
      <c r="DP214" s="49"/>
      <c r="DQ214" s="28"/>
      <c r="DR214" s="140"/>
      <c r="DS214"/>
      <c r="DT214" s="277"/>
    </row>
    <row r="215" spans="1:124" s="7" customFormat="1">
      <c r="A215" s="50">
        <v>44943</v>
      </c>
      <c r="B215" s="74" t="s">
        <v>1626</v>
      </c>
      <c r="C215" s="146">
        <f>[1]!i_dq_close(C$2,A215)</f>
        <v>6132.6391000000003</v>
      </c>
      <c r="D215" s="53">
        <v>1.3227</v>
      </c>
      <c r="E215" s="277">
        <f t="shared" si="27"/>
        <v>0.10373358333740201</v>
      </c>
      <c r="F215" s="53"/>
      <c r="H215"/>
      <c r="I215"/>
      <c r="J215"/>
      <c r="K215"/>
      <c r="L215" s="53"/>
      <c r="M215"/>
      <c r="O215"/>
      <c r="P215"/>
      <c r="Q215"/>
      <c r="R215"/>
      <c r="S215" s="53"/>
      <c r="T215"/>
      <c r="V215"/>
      <c r="W215"/>
      <c r="X215"/>
      <c r="Y215"/>
      <c r="Z215" s="53"/>
      <c r="AA215"/>
      <c r="AC215"/>
      <c r="AD215"/>
      <c r="AE215"/>
      <c r="AF215"/>
      <c r="AG215" s="53"/>
      <c r="AH215"/>
      <c r="AJ215"/>
      <c r="AK215"/>
      <c r="AL215"/>
      <c r="AM215"/>
      <c r="AN215" s="53"/>
      <c r="AO215"/>
      <c r="AQ215"/>
      <c r="AR215"/>
      <c r="AS215"/>
      <c r="AT215"/>
      <c r="AU215" s="53"/>
      <c r="AV215"/>
      <c r="AX215" s="49">
        <v>44960</v>
      </c>
      <c r="AY215" s="21" t="s">
        <v>1632</v>
      </c>
      <c r="AZ215" s="140">
        <f>[1]!i_dq_close(AZ$2,AX215)</f>
        <v>6343.6860999999999</v>
      </c>
      <c r="BA215">
        <v>2.782</v>
      </c>
      <c r="BB215" s="277">
        <f t="shared" si="34"/>
        <v>0.1272201035503151</v>
      </c>
      <c r="BC215"/>
      <c r="BE215" s="49">
        <v>44936</v>
      </c>
      <c r="BF215" s="21" t="s">
        <v>1626</v>
      </c>
      <c r="BG215" s="140">
        <f>[1]!i_dq_close(BG$2,BE215)</f>
        <v>6048.2968000000001</v>
      </c>
      <c r="BH215">
        <v>1.7464</v>
      </c>
      <c r="BI215" s="277">
        <f t="shared" si="28"/>
        <v>5.700642049742366E-2</v>
      </c>
      <c r="BJ215"/>
      <c r="BL215" s="49">
        <v>44935</v>
      </c>
      <c r="BM215" s="21" t="s">
        <v>1626</v>
      </c>
      <c r="BN215" s="140">
        <f>[1]!i_dq_close(BN$2,BL215)</f>
        <v>4013.1196</v>
      </c>
      <c r="BO215">
        <v>1.125</v>
      </c>
      <c r="BP215" s="277">
        <f t="shared" si="29"/>
        <v>9.4815836131001197E-2</v>
      </c>
      <c r="BQ215"/>
      <c r="BS215" s="49">
        <v>44875</v>
      </c>
      <c r="BT215" s="28" t="s">
        <v>1630</v>
      </c>
      <c r="BU215" s="140">
        <f>[1]!i_dq_close(BU$2,BS215)</f>
        <v>6089.6950999999999</v>
      </c>
      <c r="BV215">
        <v>1.2689999999999999</v>
      </c>
      <c r="BW215" s="277">
        <f t="shared" si="30"/>
        <v>0.15145278418703656</v>
      </c>
      <c r="BX215"/>
      <c r="BZ215" s="49">
        <v>44574</v>
      </c>
      <c r="CA215" s="20" t="s">
        <v>346</v>
      </c>
      <c r="CB215" s="140">
        <f>[1]!i_dq_close(CB$2,BZ215)</f>
        <v>7097.7593999999999</v>
      </c>
      <c r="CC215">
        <v>2.1480000000000001</v>
      </c>
      <c r="CD215" s="277">
        <f t="shared" si="31"/>
        <v>0.11169467456646198</v>
      </c>
      <c r="CE215"/>
      <c r="CG215" s="49"/>
      <c r="CH215" s="28"/>
      <c r="CI215" s="140"/>
      <c r="CJ215"/>
      <c r="CK215" s="277"/>
      <c r="CL215"/>
      <c r="CN215" s="49"/>
      <c r="CO215" s="28"/>
      <c r="CP215" s="140"/>
      <c r="CQ215"/>
      <c r="CR215" s="277"/>
      <c r="CS215"/>
      <c r="CU215" s="49"/>
      <c r="CV215" s="28"/>
      <c r="CW215" s="140"/>
      <c r="CX215"/>
      <c r="CY215" s="277"/>
      <c r="CZ215"/>
      <c r="DB215" s="49"/>
      <c r="DC215" s="28"/>
      <c r="DD215" s="140"/>
      <c r="DE215"/>
      <c r="DF215" s="277"/>
      <c r="DG215"/>
      <c r="DI215" s="49"/>
      <c r="DJ215" s="28"/>
      <c r="DK215" s="140"/>
      <c r="DL215"/>
      <c r="DM215" s="277"/>
      <c r="DN215"/>
      <c r="DP215" s="49"/>
      <c r="DQ215" s="28"/>
      <c r="DR215" s="140"/>
      <c r="DS215"/>
      <c r="DT215" s="277"/>
    </row>
    <row r="216" spans="1:124" s="7" customFormat="1">
      <c r="A216" s="50">
        <v>44944</v>
      </c>
      <c r="B216" s="74" t="s">
        <v>1626</v>
      </c>
      <c r="C216" s="146">
        <f>[1]!i_dq_close(C$2,A216)</f>
        <v>6151.4557000000004</v>
      </c>
      <c r="D216" s="53">
        <v>1.3299000000000001</v>
      </c>
      <c r="E216" s="277">
        <f t="shared" si="27"/>
        <v>0.10685811681384849</v>
      </c>
      <c r="F216" s="53"/>
      <c r="H216"/>
      <c r="I216"/>
      <c r="J216"/>
      <c r="K216"/>
      <c r="L216" s="53"/>
      <c r="M216"/>
      <c r="O216"/>
      <c r="P216"/>
      <c r="Q216"/>
      <c r="R216"/>
      <c r="S216" s="53"/>
      <c r="T216"/>
      <c r="V216"/>
      <c r="W216"/>
      <c r="X216"/>
      <c r="Y216"/>
      <c r="Z216" s="53"/>
      <c r="AA216"/>
      <c r="AC216"/>
      <c r="AD216"/>
      <c r="AE216"/>
      <c r="AF216"/>
      <c r="AG216" s="53"/>
      <c r="AH216"/>
      <c r="AJ216"/>
      <c r="AK216"/>
      <c r="AL216"/>
      <c r="AM216"/>
      <c r="AN216" s="53"/>
      <c r="AO216"/>
      <c r="AQ216"/>
      <c r="AR216"/>
      <c r="AS216"/>
      <c r="AT216"/>
      <c r="AU216" s="53"/>
      <c r="AV216"/>
      <c r="AX216" s="49">
        <v>44963</v>
      </c>
      <c r="AY216" s="21" t="s">
        <v>1632</v>
      </c>
      <c r="AZ216" s="140">
        <f>[1]!i_dq_close(AZ$2,AX216)</f>
        <v>6302.3348999999998</v>
      </c>
      <c r="BA216">
        <v>2.7719999999999998</v>
      </c>
      <c r="BB216" s="277">
        <f t="shared" si="34"/>
        <v>0.12989100037006374</v>
      </c>
      <c r="BC216"/>
      <c r="BE216" s="49">
        <v>44937</v>
      </c>
      <c r="BF216" s="21" t="s">
        <v>1626</v>
      </c>
      <c r="BG216" s="140">
        <f>[1]!i_dq_close(BG$2,BE216)</f>
        <v>6014.1565000000001</v>
      </c>
      <c r="BH216">
        <v>1.7364999999999999</v>
      </c>
      <c r="BI216" s="277">
        <f t="shared" si="28"/>
        <v>5.6656261351996084E-2</v>
      </c>
      <c r="BJ216"/>
      <c r="BL216" s="49">
        <v>44936</v>
      </c>
      <c r="BM216" s="21" t="s">
        <v>1626</v>
      </c>
      <c r="BN216" s="140">
        <f>[1]!i_dq_close(BN$2,BL216)</f>
        <v>4017.4737</v>
      </c>
      <c r="BO216">
        <v>1.1233</v>
      </c>
      <c r="BP216" s="277">
        <f t="shared" si="29"/>
        <v>9.1998120908185044E-2</v>
      </c>
      <c r="BQ216"/>
      <c r="BS216" s="49">
        <v>44876</v>
      </c>
      <c r="BT216" s="28" t="s">
        <v>1630</v>
      </c>
      <c r="BU216" s="140">
        <f>[1]!i_dq_close(BU$2,BS216)</f>
        <v>6138.6211000000003</v>
      </c>
      <c r="BV216">
        <v>1.2749999999999999</v>
      </c>
      <c r="BW216" s="277">
        <f t="shared" si="30"/>
        <v>0.14921655702770098</v>
      </c>
      <c r="BX216"/>
      <c r="BZ216" s="49">
        <v>44575</v>
      </c>
      <c r="CA216" s="20" t="s">
        <v>346</v>
      </c>
      <c r="CB216" s="140">
        <f>[1]!i_dq_close(CB$2,BZ216)</f>
        <v>7081.1408000000001</v>
      </c>
      <c r="CC216">
        <v>2.1349999999999998</v>
      </c>
      <c r="CD216" s="277">
        <f t="shared" si="31"/>
        <v>0.106957746381382</v>
      </c>
      <c r="CE216"/>
      <c r="CG216" s="49"/>
      <c r="CH216" s="28"/>
      <c r="CI216" s="140"/>
      <c r="CJ216"/>
      <c r="CK216" s="277"/>
      <c r="CL216"/>
      <c r="CN216" s="49"/>
      <c r="CO216" s="28"/>
      <c r="CP216" s="140"/>
      <c r="CQ216"/>
      <c r="CR216" s="277"/>
      <c r="CS216"/>
      <c r="CU216" s="49"/>
      <c r="CV216" s="28"/>
      <c r="CW216" s="140"/>
      <c r="CX216"/>
      <c r="CY216" s="277"/>
      <c r="CZ216"/>
      <c r="DB216" s="49"/>
      <c r="DC216" s="28"/>
      <c r="DD216" s="140"/>
      <c r="DE216"/>
      <c r="DF216" s="277"/>
      <c r="DG216"/>
      <c r="DI216" s="49"/>
      <c r="DJ216" s="28"/>
      <c r="DK216" s="140"/>
      <c r="DL216"/>
      <c r="DM216" s="277"/>
      <c r="DN216"/>
      <c r="DP216" s="49"/>
      <c r="DQ216" s="28"/>
      <c r="DR216" s="140"/>
      <c r="DS216"/>
      <c r="DT216" s="277"/>
    </row>
    <row r="217" spans="1:124" s="7" customFormat="1">
      <c r="A217" s="50">
        <v>44945</v>
      </c>
      <c r="B217" s="74" t="s">
        <v>1626</v>
      </c>
      <c r="C217" s="146">
        <f>[1]!i_dq_close(C$2,A217)</f>
        <v>6204.3261000000002</v>
      </c>
      <c r="D217" s="53">
        <v>1.341</v>
      </c>
      <c r="E217" s="277">
        <f t="shared" si="27"/>
        <v>0.10748158905118488</v>
      </c>
      <c r="F217" s="53"/>
      <c r="H217"/>
      <c r="I217"/>
      <c r="J217"/>
      <c r="K217"/>
      <c r="L217" s="53"/>
      <c r="M217"/>
      <c r="O217"/>
      <c r="P217"/>
      <c r="Q217"/>
      <c r="R217"/>
      <c r="S217" s="53"/>
      <c r="T217"/>
      <c r="V217"/>
      <c r="W217"/>
      <c r="X217"/>
      <c r="Y217"/>
      <c r="Z217" s="53"/>
      <c r="AA217"/>
      <c r="AC217"/>
      <c r="AD217"/>
      <c r="AE217"/>
      <c r="AF217"/>
      <c r="AG217" s="53"/>
      <c r="AH217"/>
      <c r="AJ217"/>
      <c r="AK217"/>
      <c r="AL217"/>
      <c r="AM217"/>
      <c r="AN217" s="53"/>
      <c r="AO217"/>
      <c r="AQ217"/>
      <c r="AR217"/>
      <c r="AS217"/>
      <c r="AT217"/>
      <c r="AU217" s="53"/>
      <c r="AV217"/>
      <c r="AX217" s="49">
        <v>44964</v>
      </c>
      <c r="AY217" s="21" t="s">
        <v>1688</v>
      </c>
      <c r="AZ217" s="140">
        <f>[1]!i_dq_close(AZ$2,AX217)</f>
        <v>6317.2376999999997</v>
      </c>
      <c r="BA217">
        <v>2.7919999999999998</v>
      </c>
      <c r="BB217" s="277">
        <f t="shared" si="34"/>
        <v>0.13598351568154832</v>
      </c>
      <c r="BC217"/>
      <c r="BE217" s="49">
        <v>44938</v>
      </c>
      <c r="BF217" s="21" t="s">
        <v>1626</v>
      </c>
      <c r="BG217" s="140">
        <f>[1]!i_dq_close(BG$2,BE217)</f>
        <v>6015.2870999999996</v>
      </c>
      <c r="BH217">
        <v>1.7365999999999999</v>
      </c>
      <c r="BI217" s="277">
        <f t="shared" si="28"/>
        <v>5.6514793202975477E-2</v>
      </c>
      <c r="BJ217"/>
      <c r="BL217" s="49">
        <v>44937</v>
      </c>
      <c r="BM217" s="21" t="s">
        <v>1626</v>
      </c>
      <c r="BN217" s="140">
        <f>[1]!i_dq_close(BN$2,BL217)</f>
        <v>4010.0309000000002</v>
      </c>
      <c r="BO217">
        <v>1.1209</v>
      </c>
      <c r="BP217" s="277">
        <f t="shared" si="29"/>
        <v>9.1508718014447155E-2</v>
      </c>
      <c r="BQ217"/>
      <c r="BS217" s="49">
        <v>44879</v>
      </c>
      <c r="BT217" s="28" t="s">
        <v>1630</v>
      </c>
      <c r="BU217" s="140">
        <f>[1]!i_dq_close(BU$2,BS217)</f>
        <v>6129.5128999999997</v>
      </c>
      <c r="BV217">
        <v>1.27</v>
      </c>
      <c r="BW217" s="277">
        <f t="shared" si="30"/>
        <v>0.14643695529975997</v>
      </c>
      <c r="BX217"/>
      <c r="BZ217" s="49">
        <v>44578</v>
      </c>
      <c r="CA217" s="20" t="s">
        <v>346</v>
      </c>
      <c r="CB217" s="140">
        <f>[1]!i_dq_close(CB$2,BZ217)</f>
        <v>7157.8593000000001</v>
      </c>
      <c r="CC217">
        <v>2.161</v>
      </c>
      <c r="CD217" s="277">
        <f t="shared" si="31"/>
        <v>0.10972743053902678</v>
      </c>
      <c r="CE217"/>
      <c r="CG217" s="49"/>
      <c r="CH217" s="28"/>
      <c r="CI217" s="140"/>
      <c r="CJ217"/>
      <c r="CK217" s="277"/>
      <c r="CL217"/>
      <c r="CN217" s="49"/>
      <c r="CO217" s="28"/>
      <c r="CP217" s="140"/>
      <c r="CQ217"/>
      <c r="CR217" s="277"/>
      <c r="CS217"/>
      <c r="CU217" s="49"/>
      <c r="CV217" s="28"/>
      <c r="CW217" s="140"/>
      <c r="CX217"/>
      <c r="CY217" s="277"/>
      <c r="CZ217"/>
      <c r="DB217" s="49"/>
      <c r="DC217" s="28"/>
      <c r="DD217" s="140"/>
      <c r="DE217"/>
      <c r="DF217" s="277"/>
      <c r="DG217"/>
      <c r="DI217" s="49"/>
      <c r="DJ217" s="28"/>
      <c r="DK217" s="140"/>
      <c r="DL217"/>
      <c r="DM217" s="277"/>
      <c r="DN217"/>
      <c r="DP217" s="49"/>
      <c r="DQ217" s="28"/>
      <c r="DR217" s="140"/>
      <c r="DS217"/>
      <c r="DT217" s="277"/>
    </row>
    <row r="218" spans="1:124" s="7" customFormat="1">
      <c r="A218" s="50">
        <v>44946</v>
      </c>
      <c r="B218" s="74" t="s">
        <v>1626</v>
      </c>
      <c r="C218" s="146">
        <f>[1]!i_dq_close(C$2,A218)</f>
        <v>6251.4336999999996</v>
      </c>
      <c r="D218" s="53">
        <v>1.3527</v>
      </c>
      <c r="E218" s="277">
        <f t="shared" si="27"/>
        <v>0.10965379376553863</v>
      </c>
      <c r="F218" s="53"/>
      <c r="H218"/>
      <c r="I218"/>
      <c r="J218"/>
      <c r="K218"/>
      <c r="L218" s="53"/>
      <c r="M218"/>
      <c r="O218"/>
      <c r="P218"/>
      <c r="Q218"/>
      <c r="R218"/>
      <c r="S218" s="53"/>
      <c r="T218"/>
      <c r="V218"/>
      <c r="W218"/>
      <c r="X218"/>
      <c r="Y218"/>
      <c r="Z218" s="53"/>
      <c r="AA218"/>
      <c r="AC218"/>
      <c r="AD218"/>
      <c r="AE218"/>
      <c r="AF218"/>
      <c r="AG218" s="53"/>
      <c r="AH218"/>
      <c r="AJ218"/>
      <c r="AK218"/>
      <c r="AL218"/>
      <c r="AM218"/>
      <c r="AN218" s="53"/>
      <c r="AO218"/>
      <c r="AQ218"/>
      <c r="AR218"/>
      <c r="AS218"/>
      <c r="AT218"/>
      <c r="AU218" s="53"/>
      <c r="AV218"/>
      <c r="AX218" s="49">
        <v>44965</v>
      </c>
      <c r="AY218" s="21" t="s">
        <v>1694</v>
      </c>
      <c r="AZ218" s="140">
        <f>[1]!i_dq_close(AZ$2,AX218)</f>
        <v>6268.2758999999996</v>
      </c>
      <c r="BA218">
        <v>2.7759999999999998</v>
      </c>
      <c r="BB218" s="277">
        <f t="shared" si="34"/>
        <v>0.13735617409779843</v>
      </c>
      <c r="BC218"/>
      <c r="BE218" s="49">
        <v>44939</v>
      </c>
      <c r="BF218" s="21" t="s">
        <v>1626</v>
      </c>
      <c r="BG218" s="140">
        <f>[1]!i_dq_close(BG$2,BE218)</f>
        <v>6057.6902</v>
      </c>
      <c r="BH218">
        <v>1.7484</v>
      </c>
      <c r="BI218" s="277">
        <f t="shared" si="28"/>
        <v>5.6616469854594342E-2</v>
      </c>
      <c r="BJ218"/>
      <c r="BL218" s="49">
        <v>44938</v>
      </c>
      <c r="BM218" s="21" t="s">
        <v>1626</v>
      </c>
      <c r="BN218" s="140">
        <f>[1]!i_dq_close(BN$2,BL218)</f>
        <v>4017.8692000000001</v>
      </c>
      <c r="BO218">
        <v>1.1218999999999999</v>
      </c>
      <c r="BP218" s="277">
        <f t="shared" si="29"/>
        <v>9.0496594445626855E-2</v>
      </c>
      <c r="BQ218"/>
      <c r="BS218" s="49">
        <v>44880</v>
      </c>
      <c r="BT218" s="28" t="s">
        <v>1630</v>
      </c>
      <c r="BU218" s="140">
        <f>[1]!i_dq_close(BU$2,BS218)</f>
        <v>6236.3837999999996</v>
      </c>
      <c r="BV218">
        <v>1.2909999999999999</v>
      </c>
      <c r="BW218" s="277">
        <f t="shared" si="30"/>
        <v>0.14804937871296386</v>
      </c>
      <c r="BX218"/>
      <c r="BZ218" s="49">
        <v>44579</v>
      </c>
      <c r="CA218" s="20" t="s">
        <v>346</v>
      </c>
      <c r="CB218" s="140">
        <f>[1]!i_dq_close(CB$2,BZ218)</f>
        <v>7163.1585999999998</v>
      </c>
      <c r="CC218">
        <v>2.1549999999999998</v>
      </c>
      <c r="CD218" s="277">
        <f t="shared" si="31"/>
        <v>0.10554146311709167</v>
      </c>
      <c r="CE218"/>
      <c r="CG218" s="49"/>
      <c r="CH218" s="28"/>
      <c r="CI218" s="140"/>
      <c r="CJ218"/>
      <c r="CK218" s="277"/>
      <c r="CL218"/>
      <c r="CN218" s="49"/>
      <c r="CO218" s="28"/>
      <c r="CP218" s="140"/>
      <c r="CQ218"/>
      <c r="CR218" s="277"/>
      <c r="CS218"/>
      <c r="CU218" s="49"/>
      <c r="CV218" s="28"/>
      <c r="CW218" s="140"/>
      <c r="CX218"/>
      <c r="CY218" s="277"/>
      <c r="CZ218"/>
      <c r="DB218" s="49"/>
      <c r="DC218" s="28"/>
      <c r="DD218" s="140"/>
      <c r="DE218"/>
      <c r="DF218" s="277"/>
      <c r="DG218"/>
      <c r="DI218" s="49"/>
      <c r="DJ218" s="28"/>
      <c r="DK218" s="140"/>
      <c r="DL218"/>
      <c r="DM218" s="277"/>
      <c r="DN218"/>
      <c r="DP218" s="49"/>
      <c r="DQ218" s="28"/>
      <c r="DR218" s="140"/>
      <c r="DS218"/>
      <c r="DT218" s="277"/>
    </row>
    <row r="219" spans="1:124" s="7" customFormat="1">
      <c r="A219" s="50">
        <v>44956</v>
      </c>
      <c r="B219" s="74" t="s">
        <v>1626</v>
      </c>
      <c r="C219" s="146">
        <f>[1]!i_dq_close(C$2,A219)</f>
        <v>6283.3271999999997</v>
      </c>
      <c r="D219" s="53">
        <v>1.3675999999999999</v>
      </c>
      <c r="E219" s="277">
        <f t="shared" si="27"/>
        <v>0.11735820791164242</v>
      </c>
      <c r="F219" s="53"/>
      <c r="H219"/>
      <c r="I219"/>
      <c r="J219"/>
      <c r="K219"/>
      <c r="L219" s="53"/>
      <c r="M219"/>
      <c r="O219"/>
      <c r="P219"/>
      <c r="Q219"/>
      <c r="R219"/>
      <c r="S219" s="53"/>
      <c r="T219"/>
      <c r="V219"/>
      <c r="W219"/>
      <c r="X219"/>
      <c r="Y219"/>
      <c r="Z219" s="53"/>
      <c r="AA219"/>
      <c r="AC219"/>
      <c r="AD219"/>
      <c r="AE219"/>
      <c r="AF219"/>
      <c r="AG219" s="53"/>
      <c r="AH219"/>
      <c r="AJ219"/>
      <c r="AK219"/>
      <c r="AL219"/>
      <c r="AM219"/>
      <c r="AN219" s="53"/>
      <c r="AO219"/>
      <c r="AQ219"/>
      <c r="AR219"/>
      <c r="AS219"/>
      <c r="AT219"/>
      <c r="AU219" s="53"/>
      <c r="AV219"/>
      <c r="AX219" s="49">
        <v>44966</v>
      </c>
      <c r="AY219" s="21" t="s">
        <v>1704</v>
      </c>
      <c r="AZ219" s="140">
        <f>[1]!i_dq_close(AZ$2,AX219)</f>
        <v>6354.5619999999999</v>
      </c>
      <c r="BA219">
        <v>2.81</v>
      </c>
      <c r="BB219" s="277">
        <f t="shared" si="34"/>
        <v>0.13743409077215918</v>
      </c>
      <c r="BC219"/>
      <c r="BE219" s="49">
        <v>44942</v>
      </c>
      <c r="BF219" s="21" t="s">
        <v>1626</v>
      </c>
      <c r="BG219" s="140">
        <f>[1]!i_dq_close(BG$2,BE219)</f>
        <v>6126.1772000000001</v>
      </c>
      <c r="BH219">
        <v>1.7646999999999999</v>
      </c>
      <c r="BI219" s="277">
        <f t="shared" si="28"/>
        <v>5.4927495807042925E-2</v>
      </c>
      <c r="BJ219"/>
      <c r="BL219" s="49">
        <v>44939</v>
      </c>
      <c r="BM219" s="21" t="s">
        <v>1626</v>
      </c>
      <c r="BN219" s="140">
        <f>[1]!i_dq_close(BN$2,BL219)</f>
        <v>4074.3771999999999</v>
      </c>
      <c r="BO219">
        <v>1.1338999999999999</v>
      </c>
      <c r="BP219" s="277">
        <f t="shared" si="29"/>
        <v>8.7990760447579808E-2</v>
      </c>
      <c r="BQ219"/>
      <c r="BS219" s="49">
        <v>44881</v>
      </c>
      <c r="BT219" s="28" t="s">
        <v>1630</v>
      </c>
      <c r="BU219" s="140">
        <f>[1]!i_dq_close(BU$2,BS219)</f>
        <v>6203.9174000000003</v>
      </c>
      <c r="BV219">
        <v>1.29</v>
      </c>
      <c r="BW219" s="277">
        <f t="shared" si="30"/>
        <v>0.15198719978812258</v>
      </c>
      <c r="BX219"/>
      <c r="BZ219" s="49">
        <v>44580</v>
      </c>
      <c r="CA219" s="20" t="s">
        <v>346</v>
      </c>
      <c r="CB219" s="140">
        <f>[1]!i_dq_close(CB$2,BZ219)</f>
        <v>7118.7619999999997</v>
      </c>
      <c r="CC219">
        <v>2.149</v>
      </c>
      <c r="CD219" s="277">
        <f t="shared" si="31"/>
        <v>0.10901786714807837</v>
      </c>
      <c r="CE219"/>
      <c r="CG219" s="49"/>
      <c r="CH219" s="28"/>
      <c r="CI219" s="140"/>
      <c r="CJ219"/>
      <c r="CK219" s="277"/>
      <c r="CL219"/>
      <c r="CN219" s="49"/>
      <c r="CO219" s="28"/>
      <c r="CP219" s="140"/>
      <c r="CQ219"/>
      <c r="CR219" s="277"/>
      <c r="CS219"/>
      <c r="CU219" s="49"/>
      <c r="CV219" s="28"/>
      <c r="CW219" s="140"/>
      <c r="CX219"/>
      <c r="CY219" s="277"/>
      <c r="CZ219"/>
      <c r="DB219" s="49"/>
      <c r="DC219" s="28"/>
      <c r="DD219" s="140"/>
      <c r="DE219"/>
      <c r="DF219" s="277"/>
      <c r="DG219"/>
      <c r="DI219" s="49"/>
      <c r="DJ219" s="28"/>
      <c r="DK219" s="140"/>
      <c r="DL219"/>
      <c r="DM219" s="277"/>
      <c r="DN219"/>
      <c r="DP219" s="49"/>
      <c r="DQ219" s="28"/>
      <c r="DR219" s="140"/>
      <c r="DS219"/>
      <c r="DT219" s="277"/>
    </row>
    <row r="220" spans="1:124" s="7" customFormat="1">
      <c r="A220" s="50">
        <v>44957</v>
      </c>
      <c r="B220" s="74" t="s">
        <v>1626</v>
      </c>
      <c r="C220" s="146">
        <f>[1]!i_dq_close(C$2,A220)</f>
        <v>6289.15</v>
      </c>
      <c r="D220" s="53">
        <v>1.3717999999999999</v>
      </c>
      <c r="E220" s="277">
        <f t="shared" si="27"/>
        <v>0.12008655918555466</v>
      </c>
      <c r="F220" s="53"/>
      <c r="H220"/>
      <c r="I220"/>
      <c r="J220"/>
      <c r="K220"/>
      <c r="L220" s="53"/>
      <c r="M220"/>
      <c r="O220"/>
      <c r="P220"/>
      <c r="Q220"/>
      <c r="R220"/>
      <c r="S220" s="53"/>
      <c r="T220"/>
      <c r="V220"/>
      <c r="W220"/>
      <c r="X220"/>
      <c r="Y220"/>
      <c r="Z220" s="53"/>
      <c r="AA220"/>
      <c r="AC220"/>
      <c r="AD220"/>
      <c r="AE220"/>
      <c r="AF220"/>
      <c r="AG220" s="53"/>
      <c r="AH220"/>
      <c r="AJ220"/>
      <c r="AK220"/>
      <c r="AL220"/>
      <c r="AM220"/>
      <c r="AN220" s="53"/>
      <c r="AO220"/>
      <c r="AQ220"/>
      <c r="AR220"/>
      <c r="AS220"/>
      <c r="AT220"/>
      <c r="AU220" s="53"/>
      <c r="AV220"/>
      <c r="AX220" s="49">
        <v>44967</v>
      </c>
      <c r="AY220" s="21" t="s">
        <v>1719</v>
      </c>
      <c r="AZ220" s="140">
        <f>[1]!i_dq_close(AZ$2,AX220)</f>
        <v>6334.2520000000004</v>
      </c>
      <c r="BA220">
        <v>2.8090000000000002</v>
      </c>
      <c r="BB220" s="277">
        <f t="shared" si="34"/>
        <v>0.14042905163869923</v>
      </c>
      <c r="BC220"/>
      <c r="BE220" s="49">
        <v>44943</v>
      </c>
      <c r="BF220" s="21" t="s">
        <v>1626</v>
      </c>
      <c r="BG220" s="140">
        <f>[1]!i_dq_close(BG$2,BE220)</f>
        <v>6132.6391000000003</v>
      </c>
      <c r="BH220">
        <v>1.7652000000000001</v>
      </c>
      <c r="BI220" s="277">
        <f t="shared" si="28"/>
        <v>5.4070877480359547E-2</v>
      </c>
      <c r="BJ220"/>
      <c r="BL220" s="49">
        <v>44942</v>
      </c>
      <c r="BM220" s="21" t="s">
        <v>1626</v>
      </c>
      <c r="BN220" s="140">
        <f>[1]!i_dq_close(BN$2,BL220)</f>
        <v>4137.9642999999996</v>
      </c>
      <c r="BO220">
        <v>1.1500999999999999</v>
      </c>
      <c r="BP220" s="277">
        <f t="shared" si="29"/>
        <v>8.7867692616171666E-2</v>
      </c>
      <c r="BQ220"/>
      <c r="BS220" s="49">
        <v>44882</v>
      </c>
      <c r="BT220" s="28" t="s">
        <v>1630</v>
      </c>
      <c r="BU220" s="140">
        <f>[1]!i_dq_close(BU$2,BS220)</f>
        <v>6217.2052000000003</v>
      </c>
      <c r="BV220">
        <v>1.294</v>
      </c>
      <c r="BW220" s="277">
        <f t="shared" si="30"/>
        <v>0.15333086054822731</v>
      </c>
      <c r="BX220"/>
      <c r="BZ220" s="49">
        <v>44581</v>
      </c>
      <c r="CA220" s="20" t="s">
        <v>346</v>
      </c>
      <c r="CB220" s="140">
        <f>[1]!i_dq_close(CB$2,BZ220)</f>
        <v>7056.7853999999998</v>
      </c>
      <c r="CC220">
        <v>2.117</v>
      </c>
      <c r="CD220" s="277">
        <f t="shared" si="31"/>
        <v>0.1006063065562588</v>
      </c>
      <c r="CE220"/>
      <c r="CG220" s="49"/>
      <c r="CH220" s="28"/>
      <c r="CI220" s="140"/>
      <c r="CJ220"/>
      <c r="CK220" s="277"/>
      <c r="CL220"/>
      <c r="CN220" s="49"/>
      <c r="CO220" s="28"/>
      <c r="CP220" s="140"/>
      <c r="CQ220"/>
      <c r="CR220" s="277"/>
      <c r="CS220"/>
      <c r="CU220" s="49"/>
      <c r="CV220" s="28"/>
      <c r="CW220" s="140"/>
      <c r="CX220"/>
      <c r="CY220" s="277"/>
      <c r="CZ220"/>
      <c r="DB220" s="49"/>
      <c r="DC220" s="28"/>
      <c r="DD220" s="140"/>
      <c r="DE220"/>
      <c r="DF220" s="277"/>
      <c r="DG220"/>
      <c r="DI220" s="49"/>
      <c r="DJ220" s="28"/>
      <c r="DK220" s="140"/>
      <c r="DL220"/>
      <c r="DM220" s="277"/>
      <c r="DN220"/>
      <c r="DP220" s="49"/>
      <c r="DQ220" s="28"/>
      <c r="DR220" s="140"/>
      <c r="DS220"/>
      <c r="DT220" s="277"/>
    </row>
    <row r="221" spans="1:124" s="7" customFormat="1">
      <c r="A221" s="50">
        <v>44958</v>
      </c>
      <c r="B221" s="74" t="s">
        <v>348</v>
      </c>
      <c r="C221" s="146">
        <f>[1]!i_dq_close(C$2,A221)</f>
        <v>6365.9050999999999</v>
      </c>
      <c r="D221" s="53">
        <v>1.3965000000000001</v>
      </c>
      <c r="E221" s="277">
        <f t="shared" si="27"/>
        <v>0.12866071337300888</v>
      </c>
      <c r="F221" s="53"/>
      <c r="H221"/>
      <c r="I221"/>
      <c r="J221"/>
      <c r="K221"/>
      <c r="L221" s="53"/>
      <c r="M221"/>
      <c r="O221"/>
      <c r="P221"/>
      <c r="Q221"/>
      <c r="R221"/>
      <c r="S221" s="53"/>
      <c r="T221"/>
      <c r="V221"/>
      <c r="W221"/>
      <c r="X221"/>
      <c r="Y221"/>
      <c r="Z221" s="53"/>
      <c r="AA221"/>
      <c r="AC221"/>
      <c r="AD221"/>
      <c r="AE221"/>
      <c r="AF221"/>
      <c r="AG221" s="53"/>
      <c r="AH221"/>
      <c r="AJ221"/>
      <c r="AK221"/>
      <c r="AL221"/>
      <c r="AM221"/>
      <c r="AN221" s="53"/>
      <c r="AO221"/>
      <c r="AQ221"/>
      <c r="AR221"/>
      <c r="AS221"/>
      <c r="AT221"/>
      <c r="AU221" s="53"/>
      <c r="AV221"/>
      <c r="AX221"/>
      <c r="AY221"/>
      <c r="AZ221"/>
      <c r="BA221"/>
      <c r="BB221" s="53"/>
      <c r="BC221"/>
      <c r="BE221" s="49">
        <v>44944</v>
      </c>
      <c r="BF221" s="21" t="s">
        <v>1626</v>
      </c>
      <c r="BG221" s="140">
        <f>[1]!i_dq_close(BG$2,BE221)</f>
        <v>6151.4557000000004</v>
      </c>
      <c r="BH221">
        <v>1.7704</v>
      </c>
      <c r="BI221" s="277">
        <f t="shared" si="28"/>
        <v>5.4091603347582229E-2</v>
      </c>
      <c r="BJ221"/>
      <c r="BL221" s="49">
        <v>44943</v>
      </c>
      <c r="BM221" s="21" t="s">
        <v>1626</v>
      </c>
      <c r="BN221" s="140">
        <f>[1]!i_dq_close(BN$2,BL221)</f>
        <v>4137.2421999999997</v>
      </c>
      <c r="BO221">
        <v>1.1480999999999999</v>
      </c>
      <c r="BP221" s="277">
        <f t="shared" si="29"/>
        <v>8.6053058630364054E-2</v>
      </c>
      <c r="BQ221"/>
      <c r="BS221" s="49">
        <v>44883</v>
      </c>
      <c r="BT221" s="28" t="s">
        <v>1630</v>
      </c>
      <c r="BU221" s="140">
        <f>[1]!i_dq_close(BU$2,BS221)</f>
        <v>6191.6477000000004</v>
      </c>
      <c r="BV221">
        <v>1.286</v>
      </c>
      <c r="BW221" s="277">
        <f t="shared" si="30"/>
        <v>0.15049424504952147</v>
      </c>
      <c r="BX221"/>
      <c r="BZ221" s="49">
        <v>44582</v>
      </c>
      <c r="CA221" s="20" t="s">
        <v>346</v>
      </c>
      <c r="CB221" s="140">
        <f>[1]!i_dq_close(CB$2,BZ221)</f>
        <v>6976.6154999999999</v>
      </c>
      <c r="CC221">
        <v>2.0920000000000001</v>
      </c>
      <c r="CD221" s="277">
        <f t="shared" si="31"/>
        <v>9.8930259453712699E-2</v>
      </c>
      <c r="CE221"/>
      <c r="CG221" s="49"/>
      <c r="CH221" s="28"/>
      <c r="CI221" s="140"/>
      <c r="CJ221"/>
      <c r="CK221" s="277"/>
      <c r="CL221"/>
      <c r="CN221" s="49"/>
      <c r="CO221" s="28"/>
      <c r="CP221" s="140"/>
      <c r="CQ221"/>
      <c r="CR221" s="277"/>
      <c r="CS221"/>
      <c r="CU221" s="49"/>
      <c r="CV221" s="28"/>
      <c r="CW221" s="140"/>
      <c r="CX221"/>
      <c r="CY221" s="277"/>
      <c r="CZ221"/>
      <c r="DB221" s="49"/>
      <c r="DC221" s="28"/>
      <c r="DD221" s="140"/>
      <c r="DE221"/>
      <c r="DF221" s="277"/>
      <c r="DG221"/>
      <c r="DI221" s="49"/>
      <c r="DJ221" s="28"/>
      <c r="DK221" s="140"/>
      <c r="DL221"/>
      <c r="DM221" s="277"/>
      <c r="DN221"/>
      <c r="DP221" s="49"/>
      <c r="DQ221" s="28"/>
      <c r="DR221" s="140"/>
      <c r="DS221"/>
      <c r="DT221" s="277"/>
    </row>
    <row r="222" spans="1:124" s="7" customFormat="1">
      <c r="A222" s="50">
        <v>44959</v>
      </c>
      <c r="B222" s="74" t="s">
        <v>348</v>
      </c>
      <c r="C222" s="146">
        <f>[1]!i_dq_close(C$2,A222)</f>
        <v>6370.1410999999998</v>
      </c>
      <c r="D222" s="53">
        <v>1.3993</v>
      </c>
      <c r="E222" s="277">
        <f t="shared" si="27"/>
        <v>0.1304173773275259</v>
      </c>
      <c r="F222" s="53"/>
      <c r="H222"/>
      <c r="I222"/>
      <c r="J222"/>
      <c r="K222"/>
      <c r="L222" s="53"/>
      <c r="M222"/>
      <c r="O222"/>
      <c r="P222"/>
      <c r="Q222"/>
      <c r="R222"/>
      <c r="S222" s="53"/>
      <c r="T222"/>
      <c r="V222"/>
      <c r="W222"/>
      <c r="X222"/>
      <c r="Y222"/>
      <c r="Z222" s="53"/>
      <c r="AA222"/>
      <c r="AC222"/>
      <c r="AD222"/>
      <c r="AE222"/>
      <c r="AF222"/>
      <c r="AG222" s="53"/>
      <c r="AH222"/>
      <c r="AJ222"/>
      <c r="AK222"/>
      <c r="AL222"/>
      <c r="AM222"/>
      <c r="AN222" s="53"/>
      <c r="AO222"/>
      <c r="AQ222"/>
      <c r="AR222"/>
      <c r="AS222"/>
      <c r="AT222"/>
      <c r="AU222" s="53"/>
      <c r="AV222"/>
      <c r="AX222"/>
      <c r="AY222"/>
      <c r="AZ222"/>
      <c r="BA222"/>
      <c r="BB222" s="53"/>
      <c r="BC222"/>
      <c r="BE222" s="49">
        <v>44945</v>
      </c>
      <c r="BF222" s="21" t="s">
        <v>1626</v>
      </c>
      <c r="BG222" s="140">
        <f>[1]!i_dq_close(BG$2,BE222)</f>
        <v>6204.3261000000002</v>
      </c>
      <c r="BH222">
        <v>1.7805</v>
      </c>
      <c r="BI222" s="277">
        <f t="shared" si="28"/>
        <v>5.1119590735354992E-2</v>
      </c>
      <c r="BJ222"/>
      <c r="BL222" s="49">
        <v>44944</v>
      </c>
      <c r="BM222" s="21" t="s">
        <v>1626</v>
      </c>
      <c r="BN222" s="140">
        <f>[1]!i_dq_close(BN$2,BL222)</f>
        <v>4130.3143</v>
      </c>
      <c r="BO222">
        <v>1.149</v>
      </c>
      <c r="BP222" s="277">
        <f t="shared" si="29"/>
        <v>8.8731478807242858E-2</v>
      </c>
      <c r="BQ222"/>
      <c r="BS222" s="49">
        <v>44886</v>
      </c>
      <c r="BT222" s="28" t="s">
        <v>1630</v>
      </c>
      <c r="BU222" s="140">
        <f>[1]!i_dq_close(BU$2,BS222)</f>
        <v>6189.7092000000002</v>
      </c>
      <c r="BV222">
        <v>1.2829999999999999</v>
      </c>
      <c r="BW222" s="277">
        <f t="shared" si="30"/>
        <v>0.14830937049576542</v>
      </c>
      <c r="BX222"/>
      <c r="BZ222" s="49">
        <v>44585</v>
      </c>
      <c r="CA222" s="20" t="s">
        <v>346</v>
      </c>
      <c r="CB222" s="140">
        <f>[1]!i_dq_close(CB$2,BZ222)</f>
        <v>6979.2456000000002</v>
      </c>
      <c r="CC222">
        <v>2.093</v>
      </c>
      <c r="CD222" s="277">
        <f t="shared" si="31"/>
        <v>9.9086219316308011E-2</v>
      </c>
      <c r="CE222"/>
      <c r="CG222" s="49"/>
      <c r="CH222" s="28"/>
      <c r="CI222" s="140"/>
      <c r="CJ222"/>
      <c r="CK222" s="277"/>
      <c r="CL222"/>
      <c r="CN222" s="49"/>
      <c r="CO222" s="28"/>
      <c r="CP222" s="140"/>
      <c r="CQ222"/>
      <c r="CR222" s="277"/>
      <c r="CS222"/>
      <c r="CU222" s="49"/>
      <c r="CV222" s="28"/>
      <c r="CW222" s="140"/>
      <c r="CX222"/>
      <c r="CY222" s="277"/>
      <c r="CZ222"/>
      <c r="DB222" s="49"/>
      <c r="DC222" s="28"/>
      <c r="DD222" s="140"/>
      <c r="DE222"/>
      <c r="DF222" s="277"/>
      <c r="DG222"/>
      <c r="DI222" s="49"/>
      <c r="DJ222" s="28"/>
      <c r="DK222" s="140"/>
      <c r="DL222"/>
      <c r="DM222" s="277"/>
      <c r="DN222"/>
      <c r="DP222" s="49"/>
      <c r="DQ222" s="28"/>
      <c r="DR222" s="140"/>
      <c r="DS222"/>
      <c r="DT222" s="277"/>
    </row>
    <row r="223" spans="1:124" s="7" customFormat="1">
      <c r="A223" s="50">
        <v>44960</v>
      </c>
      <c r="B223" s="74" t="s">
        <v>1632</v>
      </c>
      <c r="C223" s="146">
        <f>[1]!i_dq_close(C$2,A223)</f>
        <v>6343.6860999999999</v>
      </c>
      <c r="D223" s="53">
        <v>1.3976999999999999</v>
      </c>
      <c r="E223" s="277">
        <f t="shared" si="27"/>
        <v>0.13363748182026947</v>
      </c>
      <c r="F223" s="53"/>
      <c r="H223"/>
      <c r="I223"/>
      <c r="J223"/>
      <c r="K223"/>
      <c r="L223" s="53"/>
      <c r="M223"/>
      <c r="O223"/>
      <c r="P223"/>
      <c r="Q223"/>
      <c r="R223"/>
      <c r="S223" s="53"/>
      <c r="T223"/>
      <c r="V223"/>
      <c r="W223"/>
      <c r="X223"/>
      <c r="Y223"/>
      <c r="Z223" s="53"/>
      <c r="AA223"/>
      <c r="AC223"/>
      <c r="AD223"/>
      <c r="AE223"/>
      <c r="AF223"/>
      <c r="AG223" s="53"/>
      <c r="AH223"/>
      <c r="AJ223"/>
      <c r="AK223"/>
      <c r="AL223"/>
      <c r="AM223"/>
      <c r="AN223" s="53"/>
      <c r="AO223"/>
      <c r="AQ223"/>
      <c r="AR223"/>
      <c r="AS223"/>
      <c r="AT223"/>
      <c r="AU223" s="53"/>
      <c r="AV223"/>
      <c r="AX223"/>
      <c r="AY223"/>
      <c r="AZ223"/>
      <c r="BA223"/>
      <c r="BB223" s="53"/>
      <c r="BC223"/>
      <c r="BE223" s="49">
        <v>44946</v>
      </c>
      <c r="BF223" s="21" t="s">
        <v>1626</v>
      </c>
      <c r="BG223" s="140">
        <f>[1]!i_dq_close(BG$2,BE223)</f>
        <v>6251.4336999999996</v>
      </c>
      <c r="BH223">
        <v>1.7934000000000001</v>
      </c>
      <c r="BI223" s="277">
        <f t="shared" si="28"/>
        <v>5.1092029836427688E-2</v>
      </c>
      <c r="BJ223"/>
      <c r="BL223" s="49">
        <v>44945</v>
      </c>
      <c r="BM223" s="21" t="s">
        <v>1626</v>
      </c>
      <c r="BN223" s="140">
        <f>[1]!i_dq_close(BN$2,BL223)</f>
        <v>4156.0077000000001</v>
      </c>
      <c r="BO223">
        <v>1.155</v>
      </c>
      <c r="BP223" s="277">
        <f t="shared" si="29"/>
        <v>8.8135878268462253E-2</v>
      </c>
      <c r="BQ223"/>
      <c r="BS223" s="49">
        <v>44887</v>
      </c>
      <c r="BT223" s="28" t="s">
        <v>1630</v>
      </c>
      <c r="BU223" s="140">
        <f>[1]!i_dq_close(BU$2,BS223)</f>
        <v>6125.3999000000003</v>
      </c>
      <c r="BV223">
        <v>1.2729999999999999</v>
      </c>
      <c r="BW223" s="277">
        <f t="shared" si="30"/>
        <v>0.14950922059201888</v>
      </c>
      <c r="BX223"/>
      <c r="BZ223" s="49">
        <v>44586</v>
      </c>
      <c r="CA223" s="20" t="s">
        <v>346</v>
      </c>
      <c r="CB223" s="140">
        <f>[1]!i_dq_close(CB$2,BZ223)</f>
        <v>6743.9566000000004</v>
      </c>
      <c r="CC223">
        <v>2.0179999999999998</v>
      </c>
      <c r="CD223" s="277">
        <f t="shared" si="31"/>
        <v>9.325312342198866E-2</v>
      </c>
      <c r="CE223"/>
      <c r="CG223" s="49"/>
      <c r="CH223" s="28"/>
      <c r="CI223" s="140"/>
      <c r="CJ223"/>
      <c r="CK223" s="277"/>
      <c r="CL223"/>
      <c r="CN223" s="49"/>
      <c r="CO223" s="28"/>
      <c r="CP223" s="140"/>
      <c r="CQ223"/>
      <c r="CR223" s="277"/>
      <c r="CS223"/>
      <c r="CU223" s="49"/>
      <c r="CV223" s="28"/>
      <c r="CW223" s="140"/>
      <c r="CX223"/>
      <c r="CY223" s="277"/>
      <c r="CZ223"/>
      <c r="DB223" s="49"/>
      <c r="DC223" s="28"/>
      <c r="DD223" s="140"/>
      <c r="DE223"/>
      <c r="DF223" s="277"/>
      <c r="DG223"/>
      <c r="DI223" s="49"/>
      <c r="DJ223" s="28"/>
      <c r="DK223" s="140"/>
      <c r="DL223"/>
      <c r="DM223" s="277"/>
      <c r="DN223"/>
      <c r="DP223" s="49"/>
      <c r="DQ223" s="28"/>
      <c r="DR223" s="140"/>
      <c r="DS223"/>
      <c r="DT223" s="277"/>
    </row>
    <row r="224" spans="1:124" s="7" customFormat="1">
      <c r="A224" s="50">
        <v>44963</v>
      </c>
      <c r="B224" s="74" t="s">
        <v>1632</v>
      </c>
      <c r="C224" s="146">
        <f>[1]!i_dq_close(C$2,A224)</f>
        <v>6302.3348999999998</v>
      </c>
      <c r="D224" s="53">
        <v>1.3982000000000001</v>
      </c>
      <c r="E224" s="277">
        <f t="shared" si="27"/>
        <v>0.1413513451401589</v>
      </c>
      <c r="F224" s="53"/>
      <c r="H224"/>
      <c r="I224"/>
      <c r="J224"/>
      <c r="K224"/>
      <c r="L224" s="53"/>
      <c r="M224"/>
      <c r="O224"/>
      <c r="P224"/>
      <c r="Q224"/>
      <c r="R224"/>
      <c r="S224" s="53"/>
      <c r="T224"/>
      <c r="V224"/>
      <c r="W224"/>
      <c r="X224"/>
      <c r="Y224"/>
      <c r="Z224" s="53"/>
      <c r="AA224"/>
      <c r="AC224"/>
      <c r="AD224"/>
      <c r="AE224"/>
      <c r="AF224"/>
      <c r="AG224" s="53"/>
      <c r="AH224"/>
      <c r="AJ224"/>
      <c r="AK224"/>
      <c r="AL224"/>
      <c r="AM224"/>
      <c r="AN224" s="53"/>
      <c r="AO224"/>
      <c r="AQ224"/>
      <c r="AR224"/>
      <c r="AS224"/>
      <c r="AT224"/>
      <c r="AU224" s="53"/>
      <c r="AV224"/>
      <c r="AX224"/>
      <c r="AY224"/>
      <c r="AZ224"/>
      <c r="BA224"/>
      <c r="BB224" s="53"/>
      <c r="BC224"/>
      <c r="BE224" s="49">
        <v>44956</v>
      </c>
      <c r="BF224" s="21" t="s">
        <v>1626</v>
      </c>
      <c r="BG224" s="140">
        <f>[1]!i_dq_close(BG$2,BE224)</f>
        <v>6283.3271999999997</v>
      </c>
      <c r="BH224">
        <v>1.8106</v>
      </c>
      <c r="BI224" s="277">
        <f t="shared" si="28"/>
        <v>5.6760758859053739E-2</v>
      </c>
      <c r="BJ224"/>
      <c r="BL224" s="49">
        <v>44946</v>
      </c>
      <c r="BM224" s="21" t="s">
        <v>1626</v>
      </c>
      <c r="BN224" s="140">
        <f>[1]!i_dq_close(BN$2,BL224)</f>
        <v>4181.5267000000003</v>
      </c>
      <c r="BO224">
        <v>1.1598999999999999</v>
      </c>
      <c r="BP224" s="277">
        <f t="shared" si="29"/>
        <v>8.6485046920756092E-2</v>
      </c>
      <c r="BQ224"/>
      <c r="BS224" s="49">
        <v>44888</v>
      </c>
      <c r="BT224" s="28" t="s">
        <v>1630</v>
      </c>
      <c r="BU224" s="140">
        <f>[1]!i_dq_close(BU$2,BS224)</f>
        <v>6115.6049000000003</v>
      </c>
      <c r="BV224">
        <v>1.268</v>
      </c>
      <c r="BW224" s="277">
        <f t="shared" si="30"/>
        <v>0.14683033107744703</v>
      </c>
      <c r="BX224"/>
      <c r="BZ224" s="49">
        <v>44587</v>
      </c>
      <c r="CA224" s="20" t="s">
        <v>346</v>
      </c>
      <c r="CB224" s="140">
        <f>[1]!i_dq_close(CB$2,BZ224)</f>
        <v>6782.5762999999997</v>
      </c>
      <c r="CC224">
        <v>2.0329999999999999</v>
      </c>
      <c r="CD224" s="277">
        <f t="shared" si="31"/>
        <v>9.5720772596423753E-2</v>
      </c>
      <c r="CE224"/>
      <c r="CG224" s="49"/>
      <c r="CH224" s="28"/>
      <c r="CI224" s="140"/>
      <c r="CJ224"/>
      <c r="CK224" s="277"/>
      <c r="CL224"/>
      <c r="CN224" s="49"/>
      <c r="CO224" s="28"/>
      <c r="CP224" s="140"/>
      <c r="CQ224"/>
      <c r="CR224" s="277"/>
      <c r="CS224"/>
      <c r="CU224" s="49"/>
      <c r="CV224" s="28"/>
      <c r="CW224" s="140"/>
      <c r="CX224"/>
      <c r="CY224" s="277"/>
      <c r="CZ224"/>
      <c r="DB224" s="49"/>
      <c r="DC224" s="28"/>
      <c r="DD224" s="140"/>
      <c r="DE224"/>
      <c r="DF224" s="277"/>
      <c r="DG224"/>
      <c r="DI224" s="49"/>
      <c r="DJ224" s="28"/>
      <c r="DK224" s="140"/>
      <c r="DL224"/>
      <c r="DM224" s="277"/>
      <c r="DN224"/>
      <c r="DP224" s="49"/>
      <c r="DQ224" s="28"/>
      <c r="DR224" s="140"/>
      <c r="DS224"/>
      <c r="DT224" s="277"/>
    </row>
    <row r="225" spans="1:124" s="7" customFormat="1">
      <c r="A225" s="66">
        <v>44964</v>
      </c>
      <c r="B225" s="74" t="s">
        <v>1693</v>
      </c>
      <c r="C225" s="146">
        <f>[1]!i_dq_close(C$2,A225)</f>
        <v>6317.2376999999997</v>
      </c>
      <c r="D225" s="7">
        <v>1.4109</v>
      </c>
      <c r="E225" s="277">
        <f t="shared" si="27"/>
        <v>0.15007661398474892</v>
      </c>
      <c r="BE225" s="49">
        <v>44957</v>
      </c>
      <c r="BF225" s="21" t="s">
        <v>1626</v>
      </c>
      <c r="BG225" s="140">
        <f>[1]!i_dq_close(BG$2,BE225)</f>
        <v>6289.15</v>
      </c>
      <c r="BH225">
        <v>1.8130999999999999</v>
      </c>
      <c r="BI225" s="277">
        <f t="shared" si="28"/>
        <v>5.736562682513302E-2</v>
      </c>
      <c r="BJ225"/>
      <c r="BL225" s="49">
        <v>44956</v>
      </c>
      <c r="BM225" s="21" t="s">
        <v>1626</v>
      </c>
      <c r="BN225" s="140">
        <f>[1]!i_dq_close(BN$2,BL225)</f>
        <v>4201.3450000000003</v>
      </c>
      <c r="BO225">
        <v>1.1696</v>
      </c>
      <c r="BP225" s="277">
        <f t="shared" si="29"/>
        <v>9.1097608506310435E-2</v>
      </c>
      <c r="BQ225"/>
      <c r="BS225" s="49">
        <v>44889</v>
      </c>
      <c r="BT225" s="28" t="s">
        <v>1630</v>
      </c>
      <c r="BU225" s="140">
        <f>[1]!i_dq_close(BU$2,BS225)</f>
        <v>6120.0658999999996</v>
      </c>
      <c r="BV225">
        <v>1.2709999999999999</v>
      </c>
      <c r="BW225" s="277">
        <f t="shared" si="30"/>
        <v>0.14864530674037013</v>
      </c>
      <c r="BX225"/>
      <c r="BZ225" s="49">
        <v>44588</v>
      </c>
      <c r="CA225" s="20" t="s">
        <v>346</v>
      </c>
      <c r="CB225" s="140">
        <f>[1]!i_dq_close(CB$2,BZ225)</f>
        <v>6605.9159</v>
      </c>
      <c r="CC225">
        <v>1.984</v>
      </c>
      <c r="CD225" s="277">
        <f t="shared" si="31"/>
        <v>9.5446555407915357E-2</v>
      </c>
      <c r="CE225"/>
      <c r="CG225" s="49"/>
      <c r="CH225" s="28"/>
      <c r="CI225" s="140"/>
      <c r="CJ225"/>
      <c r="CK225" s="277"/>
      <c r="CL225"/>
      <c r="CN225" s="49"/>
      <c r="CO225" s="28"/>
      <c r="CP225" s="140"/>
      <c r="CQ225"/>
      <c r="CR225" s="277"/>
      <c r="CS225"/>
      <c r="CU225" s="49"/>
      <c r="CV225" s="28"/>
      <c r="CW225" s="140"/>
      <c r="CX225"/>
      <c r="CY225" s="277"/>
      <c r="CZ225"/>
      <c r="DB225" s="49"/>
      <c r="DC225" s="28"/>
      <c r="DD225" s="140"/>
      <c r="DE225"/>
      <c r="DF225" s="277"/>
      <c r="DG225"/>
      <c r="DI225" s="49"/>
      <c r="DJ225" s="28"/>
      <c r="DK225" s="140"/>
      <c r="DL225"/>
      <c r="DM225" s="277"/>
      <c r="DN225"/>
      <c r="DP225" s="49"/>
      <c r="DQ225" s="28"/>
      <c r="DR225" s="140"/>
      <c r="DS225"/>
      <c r="DT225" s="277"/>
    </row>
    <row r="226" spans="1:124" s="7" customFormat="1">
      <c r="A226" s="66">
        <v>44965</v>
      </c>
      <c r="B226" s="74" t="s">
        <v>1703</v>
      </c>
      <c r="C226" s="146">
        <f>[1]!i_dq_close(C$2,A226)</f>
        <v>6268.2758999999996</v>
      </c>
      <c r="D226" s="7">
        <v>1.4037999999999999</v>
      </c>
      <c r="E226" s="277">
        <f t="shared" si="27"/>
        <v>0.15233925146862948</v>
      </c>
      <c r="BE226" s="49">
        <v>44958</v>
      </c>
      <c r="BF226" s="21" t="s">
        <v>348</v>
      </c>
      <c r="BG226" s="140">
        <f>[1]!i_dq_close(BG$2,BE226)</f>
        <v>6365.9050999999999</v>
      </c>
      <c r="BH226">
        <v>1.833</v>
      </c>
      <c r="BI226" s="277">
        <f t="shared" si="28"/>
        <v>5.656920483028216E-2</v>
      </c>
      <c r="BJ226"/>
      <c r="BL226" s="49">
        <v>44957</v>
      </c>
      <c r="BM226" s="21" t="s">
        <v>1626</v>
      </c>
      <c r="BN226" s="140">
        <f>[1]!i_dq_close(BN$2,BL226)</f>
        <v>4156.8577999999998</v>
      </c>
      <c r="BO226">
        <v>1.1606000000000001</v>
      </c>
      <c r="BP226" s="277">
        <f t="shared" si="29"/>
        <v>9.351765413237989E-2</v>
      </c>
      <c r="BQ226"/>
      <c r="BS226" s="49">
        <v>44890</v>
      </c>
      <c r="BT226" s="28" t="s">
        <v>1630</v>
      </c>
      <c r="BU226" s="140">
        <f>[1]!i_dq_close(BU$2,BS226)</f>
        <v>6087.8590999999997</v>
      </c>
      <c r="BV226">
        <v>1.266</v>
      </c>
      <c r="BW226" s="277">
        <f t="shared" si="30"/>
        <v>0.14925287905397044</v>
      </c>
      <c r="BX226"/>
      <c r="BZ226" s="49">
        <v>44589</v>
      </c>
      <c r="CA226" s="20" t="s">
        <v>346</v>
      </c>
      <c r="CB226" s="140">
        <f>[1]!i_dq_close(CB$2,BZ226)</f>
        <v>6580.53</v>
      </c>
      <c r="CC226">
        <v>1.984</v>
      </c>
      <c r="CD226" s="277">
        <f t="shared" si="31"/>
        <v>9.9360685053755837E-2</v>
      </c>
      <c r="CE226"/>
      <c r="CG226" s="49"/>
      <c r="CH226" s="28"/>
      <c r="CI226" s="140"/>
      <c r="CJ226"/>
      <c r="CK226" s="277"/>
      <c r="CL226"/>
      <c r="CN226" s="49"/>
      <c r="CO226" s="28"/>
      <c r="CP226" s="140"/>
      <c r="CQ226"/>
      <c r="CR226" s="277"/>
      <c r="CS226"/>
      <c r="CU226" s="49"/>
      <c r="CV226" s="28"/>
      <c r="CW226" s="140"/>
      <c r="CX226"/>
      <c r="CY226" s="277"/>
      <c r="CZ226"/>
      <c r="DB226" s="49"/>
      <c r="DC226" s="28"/>
      <c r="DD226" s="140"/>
      <c r="DE226"/>
      <c r="DF226" s="277"/>
      <c r="DG226"/>
      <c r="DI226" s="49"/>
      <c r="DJ226" s="28"/>
      <c r="DK226" s="140"/>
      <c r="DL226"/>
      <c r="DM226" s="277"/>
      <c r="DN226"/>
      <c r="DP226" s="49"/>
      <c r="DQ226" s="28"/>
      <c r="DR226" s="140"/>
      <c r="DS226"/>
      <c r="DT226" s="277"/>
    </row>
    <row r="227" spans="1:124" s="7" customFormat="1">
      <c r="A227" s="66">
        <v>44966</v>
      </c>
      <c r="B227" s="74" t="s">
        <v>1713</v>
      </c>
      <c r="C227" s="146">
        <f>[1]!i_dq_close(C$2,A227)</f>
        <v>6354.5619999999999</v>
      </c>
      <c r="D227" s="7">
        <v>1.4233</v>
      </c>
      <c r="E227" s="277">
        <f t="shared" si="27"/>
        <v>0.15459345649881207</v>
      </c>
      <c r="BE227" s="49">
        <v>44959</v>
      </c>
      <c r="BF227" s="21" t="s">
        <v>1632</v>
      </c>
      <c r="BG227" s="140">
        <f>[1]!i_dq_close(BG$2,BE227)</f>
        <v>6370.1410999999998</v>
      </c>
      <c r="BH227">
        <v>1.8387</v>
      </c>
      <c r="BI227" s="277">
        <f t="shared" si="28"/>
        <v>5.96165779294755E-2</v>
      </c>
      <c r="BJ227"/>
      <c r="BL227" s="49">
        <v>44958</v>
      </c>
      <c r="BM227" s="21" t="s">
        <v>348</v>
      </c>
      <c r="BN227" s="140">
        <f>[1]!i_dq_close(BN$2,BL227)</f>
        <v>4195.9332000000004</v>
      </c>
      <c r="BO227">
        <v>1.1692</v>
      </c>
      <c r="BP227" s="277">
        <f t="shared" si="29"/>
        <v>9.2086839631648987E-2</v>
      </c>
      <c r="BQ227"/>
      <c r="BS227" s="49">
        <v>44893</v>
      </c>
      <c r="BT227" s="28" t="s">
        <v>1630</v>
      </c>
      <c r="BU227" s="140">
        <f>[1]!i_dq_close(BU$2,BS227)</f>
        <v>6055.2843000000003</v>
      </c>
      <c r="BV227">
        <v>1.2589999999999999</v>
      </c>
      <c r="BW227" s="277">
        <f t="shared" si="30"/>
        <v>0.14826832427831027</v>
      </c>
      <c r="BX227"/>
      <c r="BZ227" s="49">
        <v>44599</v>
      </c>
      <c r="CA227" s="67" t="s">
        <v>370</v>
      </c>
      <c r="CB227" s="140">
        <f>[1]!i_dq_close(CB$2,BZ227)</f>
        <v>6676.6121999999996</v>
      </c>
      <c r="CC227">
        <v>2.0179999999999998</v>
      </c>
      <c r="CD227" s="277">
        <f t="shared" si="31"/>
        <v>0.10363663208314877</v>
      </c>
      <c r="CE227"/>
      <c r="CG227" s="49"/>
      <c r="CH227" s="28"/>
      <c r="CI227" s="140"/>
      <c r="CJ227"/>
      <c r="CK227" s="277"/>
      <c r="CL227"/>
      <c r="CN227" s="49"/>
      <c r="CO227" s="28"/>
      <c r="CP227" s="140"/>
      <c r="CQ227"/>
      <c r="CR227" s="277"/>
      <c r="CS227"/>
      <c r="CU227" s="49"/>
      <c r="CV227" s="28"/>
      <c r="CW227" s="140"/>
      <c r="CX227"/>
      <c r="CY227" s="277"/>
      <c r="CZ227"/>
      <c r="DB227" s="49"/>
      <c r="DC227" s="28"/>
      <c r="DD227" s="140"/>
      <c r="DE227"/>
      <c r="DF227" s="277"/>
      <c r="DG227"/>
      <c r="DI227" s="49"/>
      <c r="DJ227" s="28"/>
      <c r="DK227" s="140"/>
      <c r="DL227"/>
      <c r="DM227" s="277"/>
      <c r="DN227"/>
      <c r="DP227" s="49"/>
      <c r="DQ227" s="28"/>
      <c r="DR227" s="140"/>
      <c r="DS227"/>
      <c r="DT227" s="277"/>
    </row>
    <row r="228" spans="1:124" s="7" customFormat="1">
      <c r="A228" s="66">
        <v>44967</v>
      </c>
      <c r="B228" s="74" t="s">
        <v>1724</v>
      </c>
      <c r="C228" s="146">
        <f>[1]!i_dq_close(C$2,A228)</f>
        <v>6334.2520000000004</v>
      </c>
      <c r="D228" s="7">
        <v>1.4218</v>
      </c>
      <c r="E228" s="277">
        <f t="shared" si="27"/>
        <v>0.15682293820715465</v>
      </c>
      <c r="BE228" s="49">
        <v>44960</v>
      </c>
      <c r="BF228" s="21" t="s">
        <v>1632</v>
      </c>
      <c r="BG228" s="140">
        <f>[1]!i_dq_close(BG$2,BE228)</f>
        <v>6343.6860999999999</v>
      </c>
      <c r="BH228">
        <v>1.8314999999999999</v>
      </c>
      <c r="BI228" s="277">
        <f t="shared" si="28"/>
        <v>5.9661928115302354E-2</v>
      </c>
      <c r="BJ228"/>
      <c r="BL228" s="49">
        <v>44959</v>
      </c>
      <c r="BM228" s="21" t="s">
        <v>1632</v>
      </c>
      <c r="BN228" s="140">
        <f>[1]!i_dq_close(BN$2,BL228)</f>
        <v>4181.1493</v>
      </c>
      <c r="BO228">
        <v>1.1702999999999999</v>
      </c>
      <c r="BP228" s="277">
        <f t="shared" si="29"/>
        <v>9.6981927039515581E-2</v>
      </c>
      <c r="BQ228"/>
      <c r="BS228" s="49">
        <v>44894</v>
      </c>
      <c r="BT228" s="28" t="s">
        <v>1630</v>
      </c>
      <c r="BU228" s="140">
        <f>[1]!i_dq_close(BU$2,BS228)</f>
        <v>6163.8213999999998</v>
      </c>
      <c r="BV228">
        <v>1.282</v>
      </c>
      <c r="BW228" s="277">
        <f t="shared" si="30"/>
        <v>0.1512825069948166</v>
      </c>
      <c r="BX228"/>
      <c r="BZ228" s="49">
        <v>44600</v>
      </c>
      <c r="CA228" s="67" t="s">
        <v>348</v>
      </c>
      <c r="CB228" s="140">
        <f>[1]!i_dq_close(CB$2,BZ228)</f>
        <v>6742.1921000000002</v>
      </c>
      <c r="CC228">
        <v>2.0419999999999998</v>
      </c>
      <c r="CD228" s="277">
        <f t="shared" si="31"/>
        <v>0.10700075869736958</v>
      </c>
      <c r="CE228"/>
      <c r="CG228"/>
      <c r="CH228"/>
      <c r="CI228"/>
      <c r="CJ228"/>
      <c r="CK228" s="53"/>
      <c r="CL228"/>
      <c r="CN228"/>
      <c r="CO228"/>
      <c r="CP228"/>
      <c r="CQ228"/>
      <c r="CR228" s="53"/>
      <c r="CS228"/>
      <c r="CU228"/>
      <c r="CV228"/>
      <c r="CW228"/>
      <c r="CX228"/>
      <c r="CY228" s="53"/>
      <c r="CZ228"/>
      <c r="DB228"/>
      <c r="DC228"/>
      <c r="DD228"/>
      <c r="DE228"/>
      <c r="DF228" s="53"/>
      <c r="DG228"/>
      <c r="DI228"/>
      <c r="DJ228"/>
      <c r="DK228"/>
      <c r="DL228"/>
      <c r="DM228" s="53"/>
      <c r="DN228"/>
      <c r="DP228"/>
      <c r="DQ228"/>
      <c r="DR228"/>
      <c r="DS228"/>
      <c r="DT228" s="53"/>
    </row>
    <row r="229" spans="1:124" s="7" customFormat="1">
      <c r="BE229" s="49">
        <v>44963</v>
      </c>
      <c r="BF229" s="21" t="s">
        <v>1688</v>
      </c>
      <c r="BG229" s="140">
        <f>[1]!i_dq_close(BG$2,BE229)</f>
        <v>6302.3348999999998</v>
      </c>
      <c r="BH229">
        <v>1.8241000000000001</v>
      </c>
      <c r="BI229" s="277">
        <f t="shared" si="28"/>
        <v>6.2321927101658181E-2</v>
      </c>
      <c r="BJ229"/>
      <c r="BL229" s="49">
        <v>44960</v>
      </c>
      <c r="BM229" s="21" t="s">
        <v>1632</v>
      </c>
      <c r="BN229" s="140">
        <f>[1]!i_dq_close(BN$2,BL229)</f>
        <v>4141.6319000000003</v>
      </c>
      <c r="BO229">
        <v>1.1634</v>
      </c>
      <c r="BP229" s="277">
        <f t="shared" si="29"/>
        <v>0.10022620474239718</v>
      </c>
      <c r="BQ229"/>
      <c r="BS229" s="49">
        <v>44895</v>
      </c>
      <c r="BT229" s="28" t="s">
        <v>1630</v>
      </c>
      <c r="BU229" s="140">
        <f>[1]!i_dq_close(BU$2,BS229)</f>
        <v>6156.1464999999998</v>
      </c>
      <c r="BV229">
        <v>1.2809999999999999</v>
      </c>
      <c r="BW229" s="277">
        <f t="shared" si="30"/>
        <v>0.15158490751414622</v>
      </c>
      <c r="BX229"/>
      <c r="BZ229" s="49">
        <v>44601</v>
      </c>
      <c r="CA229" s="67" t="s">
        <v>348</v>
      </c>
      <c r="CB229" s="140">
        <f>[1]!i_dq_close(CB$2,BZ229)</f>
        <v>6843.0271000000002</v>
      </c>
      <c r="CC229">
        <v>2.0699999999999998</v>
      </c>
      <c r="CD229" s="277">
        <f t="shared" si="31"/>
        <v>0.10717500050752449</v>
      </c>
      <c r="CE229"/>
      <c r="CG229"/>
      <c r="CH229"/>
      <c r="CI229"/>
      <c r="CJ229"/>
      <c r="CK229" s="53"/>
      <c r="CL229"/>
      <c r="CN229"/>
      <c r="CO229"/>
      <c r="CP229"/>
      <c r="CQ229"/>
      <c r="CR229" s="53"/>
      <c r="CS229"/>
      <c r="CU229"/>
      <c r="CV229"/>
      <c r="CW229"/>
      <c r="CX229"/>
      <c r="CY229" s="53"/>
      <c r="CZ229"/>
      <c r="DB229"/>
      <c r="DC229"/>
      <c r="DD229"/>
      <c r="DE229"/>
      <c r="DF229" s="53"/>
      <c r="DG229"/>
      <c r="DI229"/>
      <c r="DJ229"/>
      <c r="DK229"/>
      <c r="DL229"/>
      <c r="DM229" s="53"/>
      <c r="DN229"/>
      <c r="DP229"/>
      <c r="DQ229"/>
      <c r="DR229"/>
      <c r="DS229"/>
      <c r="DT229" s="53"/>
    </row>
    <row r="230" spans="1:124" s="7" customFormat="1">
      <c r="BE230" s="49">
        <v>44964</v>
      </c>
      <c r="BF230" s="21" t="s">
        <v>1688</v>
      </c>
      <c r="BG230" s="140">
        <f>[1]!i_dq_close(BG$2,BE230)</f>
        <v>6317.2376999999997</v>
      </c>
      <c r="BH230">
        <v>1.8306</v>
      </c>
      <c r="BI230" s="277">
        <f t="shared" si="28"/>
        <v>6.3938224761037832E-2</v>
      </c>
      <c r="BJ230"/>
      <c r="BL230" s="49">
        <v>44963</v>
      </c>
      <c r="BM230" s="21" t="s">
        <v>1632</v>
      </c>
      <c r="BN230" s="140">
        <f>[1]!i_dq_close(BN$2,BL230)</f>
        <v>4086.8779</v>
      </c>
      <c r="BO230">
        <v>1.1532</v>
      </c>
      <c r="BP230" s="277">
        <f t="shared" si="29"/>
        <v>0.10408177978892308</v>
      </c>
      <c r="BQ230"/>
      <c r="BS230" s="49">
        <v>44896</v>
      </c>
      <c r="BT230" s="28" t="s">
        <v>336</v>
      </c>
      <c r="BU230" s="140">
        <f>[1]!i_dq_close(BU$2,BS230)</f>
        <v>6186.1021000000001</v>
      </c>
      <c r="BV230">
        <v>1.288</v>
      </c>
      <c r="BW230" s="277">
        <f t="shared" si="30"/>
        <v>0.15295354124911997</v>
      </c>
      <c r="BX230"/>
      <c r="BZ230" s="49">
        <v>44602</v>
      </c>
      <c r="CA230" s="67" t="s">
        <v>348</v>
      </c>
      <c r="CB230" s="140">
        <f>[1]!i_dq_close(CB$2,BZ230)</f>
        <v>6840.4849999999997</v>
      </c>
      <c r="CC230">
        <v>2.0670000000000002</v>
      </c>
      <c r="CD230" s="277">
        <f t="shared" si="31"/>
        <v>0.105882507722181</v>
      </c>
      <c r="CE230"/>
      <c r="CG230"/>
      <c r="CH230"/>
      <c r="CI230"/>
      <c r="CJ230"/>
      <c r="CK230" s="53"/>
      <c r="CL230"/>
      <c r="CN230"/>
      <c r="CO230"/>
      <c r="CP230"/>
      <c r="CQ230"/>
      <c r="CR230" s="53"/>
      <c r="CS230"/>
      <c r="CU230"/>
      <c r="CV230"/>
      <c r="CW230"/>
      <c r="CX230"/>
      <c r="CY230" s="53"/>
      <c r="CZ230"/>
      <c r="DB230"/>
      <c r="DC230"/>
      <c r="DD230"/>
      <c r="DE230"/>
      <c r="DF230" s="53"/>
      <c r="DG230"/>
      <c r="DI230"/>
      <c r="DJ230"/>
      <c r="DK230"/>
      <c r="DL230"/>
      <c r="DM230" s="53"/>
      <c r="DN230"/>
      <c r="DP230"/>
      <c r="DQ230"/>
      <c r="DR230"/>
      <c r="DS230"/>
      <c r="DT230" s="53"/>
    </row>
    <row r="231" spans="1:124" s="7" customFormat="1">
      <c r="BE231" s="49">
        <v>44965</v>
      </c>
      <c r="BF231" s="21" t="s">
        <v>1694</v>
      </c>
      <c r="BG231" s="140">
        <f>[1]!i_dq_close(BG$2,BE231)</f>
        <v>6268.2758999999996</v>
      </c>
      <c r="BH231">
        <v>1.8223</v>
      </c>
      <c r="BI231" s="277">
        <f t="shared" si="28"/>
        <v>6.7398118827687092E-2</v>
      </c>
      <c r="BJ231"/>
      <c r="BL231" s="49">
        <v>44964</v>
      </c>
      <c r="BM231" s="21" t="s">
        <v>1688</v>
      </c>
      <c r="BN231" s="140">
        <f>[1]!i_dq_close(BN$2,BL231)</f>
        <v>4094.2334999999998</v>
      </c>
      <c r="BO231">
        <v>1.1588000000000001</v>
      </c>
      <c r="BP231" s="277">
        <f t="shared" si="29"/>
        <v>0.10779356727819822</v>
      </c>
      <c r="BQ231"/>
      <c r="BS231" s="49">
        <v>44897</v>
      </c>
      <c r="BT231" s="28" t="s">
        <v>1624</v>
      </c>
      <c r="BU231" s="140">
        <f>[1]!i_dq_close(BU$2,BS231)</f>
        <v>6168.0127000000002</v>
      </c>
      <c r="BV231">
        <v>1.2929999999999999</v>
      </c>
      <c r="BW231" s="277">
        <f t="shared" si="30"/>
        <v>0.15972139355121817</v>
      </c>
      <c r="BX231"/>
      <c r="BZ231" s="49">
        <v>44603</v>
      </c>
      <c r="CA231" s="67" t="s">
        <v>348</v>
      </c>
      <c r="CB231" s="140">
        <f>[1]!i_dq_close(CB$2,BZ231)</f>
        <v>6745.0235000000002</v>
      </c>
      <c r="CC231">
        <v>2.036</v>
      </c>
      <c r="CD231" s="277">
        <f t="shared" si="31"/>
        <v>0.10319530488940809</v>
      </c>
      <c r="CE231"/>
      <c r="CG231"/>
      <c r="CH231"/>
      <c r="CI231"/>
      <c r="CJ231"/>
      <c r="CK231" s="53"/>
      <c r="CL231"/>
      <c r="CN231"/>
      <c r="CO231"/>
      <c r="CP231"/>
      <c r="CQ231"/>
      <c r="CR231" s="53"/>
      <c r="CS231"/>
      <c r="CU231"/>
      <c r="CV231"/>
      <c r="CW231"/>
      <c r="CX231"/>
      <c r="CY231" s="53"/>
      <c r="CZ231"/>
      <c r="DB231"/>
      <c r="DC231"/>
      <c r="DD231"/>
      <c r="DE231"/>
      <c r="DF231" s="53"/>
      <c r="DG231"/>
      <c r="DI231"/>
      <c r="DJ231"/>
      <c r="DK231"/>
      <c r="DL231"/>
      <c r="DM231" s="53"/>
      <c r="DN231"/>
      <c r="DP231"/>
      <c r="DQ231"/>
      <c r="DR231"/>
      <c r="DS231"/>
      <c r="DT231" s="53"/>
    </row>
    <row r="232" spans="1:124" s="7" customFormat="1">
      <c r="BE232" s="49">
        <v>44966</v>
      </c>
      <c r="BF232" s="21" t="s">
        <v>1704</v>
      </c>
      <c r="BG232" s="140">
        <f>[1]!i_dq_close(BG$2,BE232)</f>
        <v>6354.5619999999999</v>
      </c>
      <c r="BH232">
        <v>1.8484</v>
      </c>
      <c r="BI232" s="277">
        <f t="shared" si="28"/>
        <v>6.9007795912362502E-2</v>
      </c>
      <c r="BJ232"/>
      <c r="BL232" s="49">
        <v>44965</v>
      </c>
      <c r="BM232" s="21" t="s">
        <v>1694</v>
      </c>
      <c r="BN232" s="140">
        <f>[1]!i_dq_close(BN$2,BL232)</f>
        <v>4076.1410999999998</v>
      </c>
      <c r="BO232">
        <v>1.1540999999999999</v>
      </c>
      <c r="BP232" s="277">
        <f t="shared" si="29"/>
        <v>0.10773796012569359</v>
      </c>
      <c r="BQ232"/>
      <c r="BS232" s="49">
        <v>44900</v>
      </c>
      <c r="BT232" s="28" t="s">
        <v>1624</v>
      </c>
      <c r="BU232" s="140">
        <f>[1]!i_dq_close(BU$2,BS232)</f>
        <v>6215.1243999999997</v>
      </c>
      <c r="BV232">
        <v>1.3069999999999999</v>
      </c>
      <c r="BW232" s="277">
        <f t="shared" si="30"/>
        <v>0.16433557711758351</v>
      </c>
      <c r="BX232"/>
      <c r="BZ232" s="49">
        <v>44606</v>
      </c>
      <c r="CA232" s="67" t="s">
        <v>348</v>
      </c>
      <c r="CB232" s="140">
        <f>[1]!i_dq_close(CB$2,BZ232)</f>
        <v>6695.6958000000004</v>
      </c>
      <c r="CC232">
        <v>2.028</v>
      </c>
      <c r="CD232" s="277">
        <f t="shared" si="31"/>
        <v>0.10630904685136544</v>
      </c>
      <c r="CE232"/>
      <c r="CG232"/>
      <c r="CH232"/>
      <c r="CI232"/>
      <c r="CJ232"/>
      <c r="CK232" s="53"/>
      <c r="CL232"/>
      <c r="CN232"/>
      <c r="CO232"/>
      <c r="CP232"/>
      <c r="CQ232"/>
      <c r="CR232" s="53"/>
      <c r="CS232"/>
      <c r="CU232"/>
      <c r="CV232"/>
      <c r="CW232"/>
      <c r="CX232"/>
      <c r="CY232" s="53"/>
      <c r="CZ232"/>
      <c r="DB232"/>
      <c r="DC232"/>
      <c r="DD232"/>
      <c r="DE232"/>
      <c r="DF232" s="53"/>
      <c r="DG232"/>
      <c r="DI232"/>
      <c r="DJ232"/>
      <c r="DK232"/>
      <c r="DL232"/>
      <c r="DM232" s="53"/>
      <c r="DN232"/>
      <c r="DP232"/>
      <c r="DQ232"/>
      <c r="DR232"/>
      <c r="DS232"/>
      <c r="DT232" s="53"/>
    </row>
    <row r="233" spans="1:124" s="7" customFormat="1">
      <c r="BE233" s="49">
        <v>44967</v>
      </c>
      <c r="BF233" s="21" t="s">
        <v>1719</v>
      </c>
      <c r="BG233" s="140">
        <f>[1]!i_dq_close(BG$2,BE233)</f>
        <v>6334.2520000000004</v>
      </c>
      <c r="BH233">
        <v>1.8435999999999999</v>
      </c>
      <c r="BI233" s="277">
        <f t="shared" si="28"/>
        <v>6.9531376797886679E-2</v>
      </c>
      <c r="BJ233"/>
      <c r="BL233" s="49">
        <v>44966</v>
      </c>
      <c r="BM233" s="21" t="s">
        <v>1704</v>
      </c>
      <c r="BN233" s="140">
        <f>[1]!i_dq_close(BN$2,BL233)</f>
        <v>4130.8564999999999</v>
      </c>
      <c r="BO233">
        <v>1.1698</v>
      </c>
      <c r="BP233" s="277">
        <f t="shared" si="29"/>
        <v>0.10939229385655036</v>
      </c>
      <c r="BQ233"/>
      <c r="BS233" s="49">
        <v>44901</v>
      </c>
      <c r="BT233" s="28" t="s">
        <v>1624</v>
      </c>
      <c r="BU233" s="140">
        <f>[1]!i_dq_close(BU$2,BS233)</f>
        <v>6211.2515000000003</v>
      </c>
      <c r="BV233">
        <v>1.302</v>
      </c>
      <c r="BW233" s="277">
        <f t="shared" si="30"/>
        <v>0.16078827205438906</v>
      </c>
      <c r="BX233"/>
      <c r="BZ233" s="49">
        <v>44607</v>
      </c>
      <c r="CA233" s="67" t="s">
        <v>348</v>
      </c>
      <c r="CB233" s="140">
        <f>[1]!i_dq_close(CB$2,BZ233)</f>
        <v>6760.2776000000003</v>
      </c>
      <c r="CC233">
        <v>2.0390000000000001</v>
      </c>
      <c r="CD233" s="277">
        <f t="shared" si="31"/>
        <v>0.10252779562408887</v>
      </c>
      <c r="CE233"/>
      <c r="CG233"/>
      <c r="CH233"/>
      <c r="CI233"/>
      <c r="CJ233"/>
      <c r="CK233" s="53"/>
      <c r="CL233"/>
      <c r="CN233"/>
      <c r="CO233"/>
      <c r="CP233"/>
      <c r="CQ233"/>
      <c r="CR233" s="53"/>
      <c r="CS233"/>
      <c r="CU233"/>
      <c r="CV233"/>
      <c r="CW233"/>
      <c r="CX233"/>
      <c r="CY233" s="53"/>
      <c r="CZ233"/>
      <c r="DB233"/>
      <c r="DC233"/>
      <c r="DD233"/>
      <c r="DE233"/>
      <c r="DF233" s="53"/>
      <c r="DG233"/>
      <c r="DI233"/>
      <c r="DJ233"/>
      <c r="DK233"/>
      <c r="DL233"/>
      <c r="DM233" s="53"/>
      <c r="DN233"/>
      <c r="DP233"/>
      <c r="DQ233"/>
      <c r="DR233"/>
      <c r="DS233"/>
      <c r="DT233" s="53"/>
    </row>
    <row r="234" spans="1:124" s="7" customFormat="1">
      <c r="BE234"/>
      <c r="BF234"/>
      <c r="BG234"/>
      <c r="BH234"/>
      <c r="BI234" s="53"/>
      <c r="BJ234"/>
      <c r="BL234" s="49">
        <v>44967</v>
      </c>
      <c r="BM234" s="21" t="s">
        <v>1719</v>
      </c>
      <c r="BN234" s="140">
        <f>[1]!i_dq_close(BN$2,BL234)</f>
        <v>4106.3096999999998</v>
      </c>
      <c r="BO234">
        <v>1.1666000000000001</v>
      </c>
      <c r="BP234" s="277">
        <f t="shared" si="29"/>
        <v>0.11249355750034007</v>
      </c>
      <c r="BQ234"/>
      <c r="BS234" s="49">
        <v>44902</v>
      </c>
      <c r="BT234" s="28" t="s">
        <v>1624</v>
      </c>
      <c r="BU234" s="140">
        <f>[1]!i_dq_close(BU$2,BS234)</f>
        <v>6204.0051000000003</v>
      </c>
      <c r="BV234">
        <v>1.304</v>
      </c>
      <c r="BW234" s="277">
        <f t="shared" si="30"/>
        <v>0.16349697322268086</v>
      </c>
      <c r="BX234"/>
      <c r="BZ234" s="49">
        <v>44608</v>
      </c>
      <c r="CA234" s="67" t="s">
        <v>348</v>
      </c>
      <c r="CB234" s="140">
        <f>[1]!i_dq_close(CB$2,BZ234)</f>
        <v>6772.0335999999998</v>
      </c>
      <c r="CC234">
        <v>2.0590000000000002</v>
      </c>
      <c r="CD234" s="277">
        <f t="shared" si="31"/>
        <v>0.11194484087484513</v>
      </c>
      <c r="CE234"/>
      <c r="CG234"/>
      <c r="CH234"/>
      <c r="CI234"/>
      <c r="CJ234"/>
      <c r="CK234" s="53"/>
      <c r="CL234"/>
      <c r="CN234"/>
      <c r="CO234"/>
      <c r="CP234"/>
      <c r="CQ234"/>
      <c r="CR234" s="53"/>
      <c r="CS234"/>
      <c r="CU234"/>
      <c r="CV234"/>
      <c r="CW234"/>
      <c r="CX234"/>
      <c r="CY234" s="53"/>
      <c r="CZ234"/>
      <c r="DB234"/>
      <c r="DC234"/>
      <c r="DD234"/>
      <c r="DE234"/>
      <c r="DF234" s="53"/>
      <c r="DG234"/>
      <c r="DI234"/>
      <c r="DJ234"/>
      <c r="DK234"/>
      <c r="DL234"/>
      <c r="DM234" s="53"/>
      <c r="DN234"/>
      <c r="DP234"/>
      <c r="DQ234"/>
      <c r="DR234"/>
      <c r="DS234"/>
      <c r="DT234" s="53"/>
    </row>
    <row r="235" spans="1:124" s="7" customFormat="1">
      <c r="BE235"/>
      <c r="BF235"/>
      <c r="BG235"/>
      <c r="BH235"/>
      <c r="BI235" s="53"/>
      <c r="BJ235"/>
      <c r="BL235"/>
      <c r="BM235"/>
      <c r="BN235"/>
      <c r="BO235"/>
      <c r="BP235" s="53"/>
      <c r="BQ235"/>
      <c r="BS235" s="49">
        <v>44903</v>
      </c>
      <c r="BT235" s="28" t="s">
        <v>1624</v>
      </c>
      <c r="BU235" s="140">
        <f>[1]!i_dq_close(BU$2,BS235)</f>
        <v>6186.2834999999995</v>
      </c>
      <c r="BV235">
        <v>1.302</v>
      </c>
      <c r="BW235" s="277">
        <f t="shared" si="30"/>
        <v>0.16444957453459175</v>
      </c>
      <c r="BX235"/>
      <c r="BZ235" s="49">
        <v>44609</v>
      </c>
      <c r="CA235" s="67" t="s">
        <v>348</v>
      </c>
      <c r="CB235" s="140">
        <f>[1]!i_dq_close(CB$2,BZ235)</f>
        <v>6768.7888000000003</v>
      </c>
      <c r="CC235">
        <v>2.0590000000000002</v>
      </c>
      <c r="CD235" s="277">
        <f t="shared" si="31"/>
        <v>0.11244514095775804</v>
      </c>
      <c r="CE235"/>
      <c r="CG235"/>
      <c r="CH235"/>
      <c r="CI235"/>
      <c r="CJ235"/>
      <c r="CK235" s="53"/>
      <c r="CL235"/>
      <c r="CN235"/>
      <c r="CO235"/>
      <c r="CP235"/>
      <c r="CQ235"/>
      <c r="CR235" s="53"/>
      <c r="CS235"/>
      <c r="CU235"/>
      <c r="CV235"/>
      <c r="CW235"/>
      <c r="CX235"/>
      <c r="CY235" s="53"/>
      <c r="CZ235"/>
      <c r="DB235"/>
      <c r="DC235"/>
      <c r="DD235"/>
      <c r="DE235"/>
      <c r="DF235" s="53"/>
      <c r="DG235"/>
      <c r="DI235"/>
      <c r="DJ235"/>
      <c r="DK235"/>
      <c r="DL235"/>
      <c r="DM235" s="53"/>
      <c r="DN235"/>
      <c r="DP235"/>
      <c r="DQ235"/>
      <c r="DR235"/>
      <c r="DS235"/>
      <c r="DT235" s="53"/>
    </row>
    <row r="236" spans="1:124" s="7" customFormat="1">
      <c r="BE236"/>
      <c r="BF236"/>
      <c r="BG236"/>
      <c r="BH236"/>
      <c r="BI236" s="53"/>
      <c r="BJ236"/>
      <c r="BL236"/>
      <c r="BM236"/>
      <c r="BN236"/>
      <c r="BO236"/>
      <c r="BP236" s="53"/>
      <c r="BQ236"/>
      <c r="BS236" s="49">
        <v>44904</v>
      </c>
      <c r="BT236" s="28" t="s">
        <v>1624</v>
      </c>
      <c r="BU236" s="140">
        <f>[1]!i_dq_close(BU$2,BS236)</f>
        <v>6192.3009000000002</v>
      </c>
      <c r="BV236">
        <v>1.2989999999999999</v>
      </c>
      <c r="BW236" s="277">
        <f t="shared" si="30"/>
        <v>0.16109804841073627</v>
      </c>
      <c r="BX236"/>
      <c r="BZ236" s="49">
        <v>44610</v>
      </c>
      <c r="CA236" s="67" t="s">
        <v>348</v>
      </c>
      <c r="CB236" s="140">
        <f>[1]!i_dq_close(CB$2,BZ236)</f>
        <v>6835.0217000000002</v>
      </c>
      <c r="CC236">
        <v>2.0750000000000002</v>
      </c>
      <c r="CD236" s="277">
        <f t="shared" si="31"/>
        <v>0.11121672614079858</v>
      </c>
      <c r="CE236"/>
      <c r="CG236"/>
      <c r="CH236"/>
      <c r="CI236"/>
      <c r="CJ236"/>
      <c r="CK236" s="53"/>
      <c r="CL236"/>
      <c r="CN236"/>
      <c r="CO236"/>
      <c r="CP236"/>
      <c r="CQ236"/>
      <c r="CR236" s="53"/>
      <c r="CS236"/>
      <c r="CU236"/>
      <c r="CV236"/>
      <c r="CW236"/>
      <c r="CX236"/>
      <c r="CY236" s="53"/>
      <c r="CZ236"/>
      <c r="DB236"/>
      <c r="DC236"/>
      <c r="DD236"/>
      <c r="DE236"/>
      <c r="DF236" s="53"/>
      <c r="DG236"/>
      <c r="DI236"/>
      <c r="DJ236"/>
      <c r="DK236"/>
      <c r="DL236"/>
      <c r="DM236" s="53"/>
      <c r="DN236"/>
      <c r="DP236"/>
      <c r="DQ236"/>
      <c r="DR236"/>
      <c r="DS236"/>
      <c r="DT236" s="53"/>
    </row>
    <row r="237" spans="1:124" s="7" customFormat="1">
      <c r="BE237"/>
      <c r="BF237"/>
      <c r="BG237"/>
      <c r="BH237"/>
      <c r="BI237" s="53"/>
      <c r="BJ237"/>
      <c r="BL237"/>
      <c r="BM237"/>
      <c r="BN237"/>
      <c r="BO237"/>
      <c r="BP237" s="53"/>
      <c r="BQ237"/>
      <c r="BS237" s="49">
        <v>44907</v>
      </c>
      <c r="BT237" s="28" t="s">
        <v>1624</v>
      </c>
      <c r="BU237" s="140">
        <f>[1]!i_dq_close(BU$2,BS237)</f>
        <v>6154.8091999999997</v>
      </c>
      <c r="BV237">
        <v>1.288</v>
      </c>
      <c r="BW237" s="277">
        <f t="shared" si="30"/>
        <v>0.1575423257886398</v>
      </c>
      <c r="BX237"/>
      <c r="BZ237" s="49">
        <v>44613</v>
      </c>
      <c r="CA237" s="67" t="s">
        <v>348</v>
      </c>
      <c r="CB237" s="140">
        <f>[1]!i_dq_close(CB$2,BZ237)</f>
        <v>6867.1129000000001</v>
      </c>
      <c r="CC237">
        <v>2.0910000000000002</v>
      </c>
      <c r="CD237" s="277">
        <f t="shared" ref="CD237:CD300" si="35">CC237/CC$43-CB237/CB$43</f>
        <v>0.11525245559799879</v>
      </c>
      <c r="CE237"/>
      <c r="CG237"/>
      <c r="CH237"/>
      <c r="CI237"/>
      <c r="CJ237"/>
      <c r="CK237" s="53"/>
      <c r="CL237"/>
      <c r="CN237"/>
      <c r="CO237"/>
      <c r="CP237"/>
      <c r="CQ237"/>
      <c r="CR237" s="53"/>
      <c r="CS237"/>
      <c r="CU237"/>
      <c r="CV237"/>
      <c r="CW237"/>
      <c r="CX237"/>
      <c r="CY237" s="53"/>
      <c r="CZ237"/>
      <c r="DB237"/>
      <c r="DC237"/>
      <c r="DD237"/>
      <c r="DE237"/>
      <c r="DF237" s="53"/>
      <c r="DG237"/>
      <c r="DI237"/>
      <c r="DJ237"/>
      <c r="DK237"/>
      <c r="DL237"/>
      <c r="DM237" s="53"/>
      <c r="DN237"/>
      <c r="DP237"/>
      <c r="DQ237"/>
      <c r="DR237"/>
      <c r="DS237"/>
      <c r="DT237" s="53"/>
    </row>
    <row r="238" spans="1:124" s="7" customFormat="1">
      <c r="BE238"/>
      <c r="BF238"/>
      <c r="BG238"/>
      <c r="BH238"/>
      <c r="BI238" s="53"/>
      <c r="BJ238"/>
      <c r="BL238"/>
      <c r="BM238"/>
      <c r="BN238"/>
      <c r="BO238"/>
      <c r="BP238" s="53"/>
      <c r="BQ238"/>
      <c r="BS238" s="49">
        <v>44908</v>
      </c>
      <c r="BT238" s="28" t="s">
        <v>1624</v>
      </c>
      <c r="BU238" s="140">
        <f>[1]!i_dq_close(BU$2,BS238)</f>
        <v>6121.6615000000002</v>
      </c>
      <c r="BV238">
        <v>1.2889999999999999</v>
      </c>
      <c r="BW238" s="277">
        <f t="shared" si="30"/>
        <v>0.16322614309325711</v>
      </c>
      <c r="BX238"/>
      <c r="BZ238" s="49">
        <v>44614</v>
      </c>
      <c r="CA238" s="67" t="s">
        <v>348</v>
      </c>
      <c r="CB238" s="140">
        <f>[1]!i_dq_close(CB$2,BZ238)</f>
        <v>6784.7622000000001</v>
      </c>
      <c r="CC238">
        <v>2.069</v>
      </c>
      <c r="CD238" s="277">
        <f t="shared" si="35"/>
        <v>0.11559710248320965</v>
      </c>
      <c r="CE238"/>
      <c r="CG238"/>
      <c r="CH238"/>
      <c r="CI238"/>
      <c r="CJ238"/>
      <c r="CK238" s="53"/>
      <c r="CL238"/>
      <c r="CN238"/>
      <c r="CO238"/>
      <c r="CP238"/>
      <c r="CQ238"/>
      <c r="CR238" s="53"/>
      <c r="CS238"/>
      <c r="CU238"/>
      <c r="CV238"/>
      <c r="CW238"/>
      <c r="CX238"/>
      <c r="CY238" s="53"/>
      <c r="CZ238"/>
      <c r="DB238"/>
      <c r="DC238"/>
      <c r="DD238"/>
      <c r="DE238"/>
      <c r="DF238" s="53"/>
      <c r="DG238"/>
      <c r="DI238"/>
      <c r="DJ238"/>
      <c r="DK238"/>
      <c r="DL238"/>
      <c r="DM238" s="53"/>
      <c r="DN238"/>
      <c r="DP238"/>
      <c r="DQ238"/>
      <c r="DR238"/>
      <c r="DS238"/>
      <c r="DT238" s="53"/>
    </row>
    <row r="239" spans="1:124" s="7" customFormat="1">
      <c r="BE239"/>
      <c r="BF239"/>
      <c r="BG239"/>
      <c r="BH239"/>
      <c r="BI239" s="53"/>
      <c r="BJ239"/>
      <c r="BL239"/>
      <c r="BM239"/>
      <c r="BN239"/>
      <c r="BO239"/>
      <c r="BP239" s="53"/>
      <c r="BQ239"/>
      <c r="BS239" s="49">
        <v>44909</v>
      </c>
      <c r="BT239" s="28" t="s">
        <v>1624</v>
      </c>
      <c r="BU239" s="140">
        <f>[1]!i_dq_close(BU$2,BS239)</f>
        <v>6096.3855999999996</v>
      </c>
      <c r="BV239">
        <v>1.286</v>
      </c>
      <c r="BW239" s="277">
        <f t="shared" si="30"/>
        <v>0.16446346016484115</v>
      </c>
      <c r="BX239"/>
      <c r="BZ239" s="49">
        <v>44615</v>
      </c>
      <c r="CA239" s="67" t="s">
        <v>348</v>
      </c>
      <c r="CB239" s="140">
        <f>[1]!i_dq_close(CB$2,BZ239)</f>
        <v>6887.4236000000001</v>
      </c>
      <c r="CC239">
        <v>2.1019999999999999</v>
      </c>
      <c r="CD239" s="277">
        <f t="shared" si="35"/>
        <v>0.11829715204104163</v>
      </c>
      <c r="CE239"/>
      <c r="CG239"/>
      <c r="CH239"/>
      <c r="CI239"/>
      <c r="CJ239"/>
      <c r="CK239" s="53"/>
      <c r="CL239"/>
      <c r="CN239"/>
      <c r="CO239"/>
      <c r="CP239"/>
      <c r="CQ239"/>
      <c r="CR239" s="53"/>
      <c r="CS239"/>
      <c r="CU239"/>
      <c r="CV239"/>
      <c r="CW239"/>
      <c r="CX239"/>
      <c r="CY239" s="53"/>
      <c r="CZ239"/>
      <c r="DB239"/>
      <c r="DC239"/>
      <c r="DD239"/>
      <c r="DE239"/>
      <c r="DF239" s="53"/>
      <c r="DG239"/>
      <c r="DI239"/>
      <c r="DJ239"/>
      <c r="DK239"/>
      <c r="DL239"/>
      <c r="DM239" s="53"/>
      <c r="DN239"/>
      <c r="DP239"/>
      <c r="DQ239"/>
      <c r="DR239"/>
      <c r="DS239"/>
      <c r="DT239" s="53"/>
    </row>
    <row r="240" spans="1:124" s="7" customFormat="1">
      <c r="BE240"/>
      <c r="BF240"/>
      <c r="BG240"/>
      <c r="BH240"/>
      <c r="BI240" s="53"/>
      <c r="BJ240"/>
      <c r="BL240"/>
      <c r="BM240"/>
      <c r="BN240"/>
      <c r="BO240"/>
      <c r="BP240" s="53"/>
      <c r="BQ240"/>
      <c r="BS240" s="49">
        <v>44910</v>
      </c>
      <c r="BT240" s="28" t="s">
        <v>1624</v>
      </c>
      <c r="BU240" s="140">
        <f>[1]!i_dq_close(BU$2,BS240)</f>
        <v>6101.8787000000002</v>
      </c>
      <c r="BV240">
        <v>1.286</v>
      </c>
      <c r="BW240" s="277">
        <f t="shared" si="30"/>
        <v>0.16365795308962472</v>
      </c>
      <c r="BX240"/>
      <c r="BZ240" s="49">
        <v>44616</v>
      </c>
      <c r="CA240" s="67" t="s">
        <v>348</v>
      </c>
      <c r="CB240" s="140">
        <f>[1]!i_dq_close(CB$2,BZ240)</f>
        <v>6764.8756000000003</v>
      </c>
      <c r="CC240">
        <v>2.0579999999999998</v>
      </c>
      <c r="CD240" s="277">
        <f t="shared" si="35"/>
        <v>0.11248701610391065</v>
      </c>
      <c r="CE240"/>
      <c r="CG240"/>
      <c r="CH240"/>
      <c r="CI240"/>
      <c r="CJ240"/>
      <c r="CK240" s="53"/>
      <c r="CL240"/>
      <c r="CN240"/>
      <c r="CO240"/>
      <c r="CP240"/>
      <c r="CQ240"/>
      <c r="CR240" s="53"/>
      <c r="CS240"/>
      <c r="CU240"/>
      <c r="CV240"/>
      <c r="CW240"/>
      <c r="CX240"/>
      <c r="CY240" s="53"/>
      <c r="CZ240"/>
      <c r="DB240"/>
      <c r="DC240"/>
      <c r="DD240"/>
      <c r="DE240"/>
      <c r="DF240" s="53"/>
      <c r="DG240"/>
      <c r="DI240"/>
      <c r="DJ240"/>
      <c r="DK240"/>
      <c r="DL240"/>
      <c r="DM240" s="53"/>
      <c r="DN240"/>
      <c r="DP240"/>
      <c r="DQ240"/>
      <c r="DR240"/>
      <c r="DS240"/>
      <c r="DT240" s="53"/>
    </row>
    <row r="241" spans="71:82" s="7" customFormat="1">
      <c r="BS241" s="49">
        <v>44911</v>
      </c>
      <c r="BT241" s="28" t="s">
        <v>1624</v>
      </c>
      <c r="BU241" s="140">
        <f>[1]!i_dq_close(BU$2,BS241)</f>
        <v>6072.8626999999997</v>
      </c>
      <c r="BV241">
        <v>1.276</v>
      </c>
      <c r="BW241" s="277">
        <f t="shared" si="30"/>
        <v>0.15968240079784035</v>
      </c>
      <c r="BX241"/>
      <c r="BZ241" s="49">
        <v>44617</v>
      </c>
      <c r="CA241" s="67" t="s">
        <v>348</v>
      </c>
      <c r="CB241" s="140">
        <f>[1]!i_dq_close(CB$2,BZ241)</f>
        <v>6819.4310999999998</v>
      </c>
      <c r="CC241">
        <v>2.077</v>
      </c>
      <c r="CD241" s="277">
        <f t="shared" si="35"/>
        <v>0.11474353028684825</v>
      </c>
    </row>
    <row r="242" spans="71:82" s="7" customFormat="1">
      <c r="BS242" s="49">
        <v>44914</v>
      </c>
      <c r="BT242" s="28" t="s">
        <v>1624</v>
      </c>
      <c r="BU242" s="140">
        <f>[1]!i_dq_close(BU$2,BS242)</f>
        <v>5936.4750999999997</v>
      </c>
      <c r="BV242">
        <v>1.25</v>
      </c>
      <c r="BW242" s="277">
        <f t="shared" si="30"/>
        <v>0.15828307397723407</v>
      </c>
      <c r="BX242"/>
      <c r="BZ242" s="49">
        <v>44620</v>
      </c>
      <c r="CA242" s="67" t="s">
        <v>348</v>
      </c>
      <c r="CB242" s="140">
        <f>[1]!i_dq_close(CB$2,BZ242)</f>
        <v>6853.3081000000002</v>
      </c>
      <c r="CC242">
        <v>2.0840000000000001</v>
      </c>
      <c r="CD242" s="277">
        <f t="shared" si="35"/>
        <v>0.11345057502386946</v>
      </c>
    </row>
    <row r="243" spans="71:82" s="7" customFormat="1">
      <c r="BS243" s="49">
        <v>44915</v>
      </c>
      <c r="BT243" s="28" t="s">
        <v>1624</v>
      </c>
      <c r="BU243" s="140">
        <f>[1]!i_dq_close(BU$2,BS243)</f>
        <v>5878.0313999999998</v>
      </c>
      <c r="BV243">
        <v>1.2410000000000001</v>
      </c>
      <c r="BW243" s="277">
        <f t="shared" si="30"/>
        <v>0.15944583894095021</v>
      </c>
      <c r="BX243"/>
      <c r="BZ243" s="49">
        <v>44621</v>
      </c>
      <c r="CA243" s="67" t="s">
        <v>350</v>
      </c>
      <c r="CB243" s="140">
        <f>[1]!i_dq_close(CB$2,BZ243)</f>
        <v>6874.0447000000004</v>
      </c>
      <c r="CC243">
        <v>2.0950000000000002</v>
      </c>
      <c r="CD243" s="277">
        <f t="shared" si="35"/>
        <v>0.11642960399732671</v>
      </c>
    </row>
    <row r="244" spans="71:82" s="7" customFormat="1">
      <c r="BS244" s="49">
        <v>44916</v>
      </c>
      <c r="BT244" s="28" t="s">
        <v>1624</v>
      </c>
      <c r="BU244" s="140">
        <f>[1]!i_dq_close(BU$2,BS244)</f>
        <v>5845.835</v>
      </c>
      <c r="BV244">
        <v>1.234</v>
      </c>
      <c r="BW244" s="277">
        <f t="shared" si="30"/>
        <v>0.15840579566566992</v>
      </c>
      <c r="BX244"/>
      <c r="BZ244" s="49">
        <v>44622</v>
      </c>
      <c r="CA244" s="67" t="s">
        <v>350</v>
      </c>
      <c r="CB244" s="140">
        <f>[1]!i_dq_close(CB$2,BZ244)</f>
        <v>6875.2403999999997</v>
      </c>
      <c r="CC244">
        <v>2.0950000000000002</v>
      </c>
      <c r="CD244" s="277">
        <f t="shared" si="35"/>
        <v>0.11624524477360287</v>
      </c>
    </row>
    <row r="245" spans="71:82" s="7" customFormat="1">
      <c r="BS245" s="49">
        <v>44917</v>
      </c>
      <c r="BT245" s="28" t="s">
        <v>1624</v>
      </c>
      <c r="BU245" s="140">
        <f>[1]!i_dq_close(BU$2,BS245)</f>
        <v>5779.0555000000004</v>
      </c>
      <c r="BV245">
        <v>1.22</v>
      </c>
      <c r="BW245" s="277">
        <f t="shared" si="30"/>
        <v>0.15667569432135398</v>
      </c>
      <c r="BX245"/>
      <c r="BZ245" s="49">
        <v>44623</v>
      </c>
      <c r="CA245" s="67" t="s">
        <v>350</v>
      </c>
      <c r="CB245" s="140">
        <f>[1]!i_dq_close(CB$2,BZ245)</f>
        <v>6859.5522000000001</v>
      </c>
      <c r="CC245">
        <v>2.0910000000000002</v>
      </c>
      <c r="CD245" s="277">
        <f t="shared" si="35"/>
        <v>0.11641820351370424</v>
      </c>
    </row>
    <row r="246" spans="71:82" s="7" customFormat="1">
      <c r="BS246" s="49">
        <v>44918</v>
      </c>
      <c r="BT246" s="28" t="s">
        <v>1624</v>
      </c>
      <c r="BU246" s="140">
        <f>[1]!i_dq_close(BU$2,BS246)</f>
        <v>5763.3458000000001</v>
      </c>
      <c r="BV246">
        <v>1.216</v>
      </c>
      <c r="BW246" s="277">
        <f t="shared" si="30"/>
        <v>0.15568718048838792</v>
      </c>
      <c r="BX246"/>
      <c r="BZ246" s="49">
        <v>44624</v>
      </c>
      <c r="CA246" s="67" t="s">
        <v>350</v>
      </c>
      <c r="CB246" s="140">
        <f>[1]!i_dq_close(CB$2,BZ246)</f>
        <v>6803.8337000000001</v>
      </c>
      <c r="CC246">
        <v>2.073</v>
      </c>
      <c r="CD246" s="277">
        <f t="shared" si="35"/>
        <v>0.11490248901230227</v>
      </c>
    </row>
    <row r="247" spans="71:82" s="7" customFormat="1">
      <c r="BS247" s="49">
        <v>44921</v>
      </c>
      <c r="BT247" s="28" t="s">
        <v>1624</v>
      </c>
      <c r="BU247" s="140">
        <f>[1]!i_dq_close(BU$2,BS247)</f>
        <v>5843.2555000000002</v>
      </c>
      <c r="BV247">
        <v>1.2350000000000001</v>
      </c>
      <c r="BW247" s="277">
        <f t="shared" si="30"/>
        <v>0.15960709829248698</v>
      </c>
      <c r="BX247"/>
      <c r="BZ247" s="49">
        <v>44627</v>
      </c>
      <c r="CA247" s="67" t="s">
        <v>350</v>
      </c>
      <c r="CB247" s="140">
        <f>[1]!i_dq_close(CB$2,BZ247)</f>
        <v>6659.3901999999998</v>
      </c>
      <c r="CC247">
        <v>2.0369999999999999</v>
      </c>
      <c r="CD247" s="277">
        <f t="shared" si="35"/>
        <v>0.11696017326352637</v>
      </c>
    </row>
    <row r="248" spans="71:82" s="7" customFormat="1">
      <c r="BS248" s="49">
        <v>44922</v>
      </c>
      <c r="BT248" s="28" t="s">
        <v>1624</v>
      </c>
      <c r="BU248" s="140">
        <f>[1]!i_dq_close(BU$2,BS248)</f>
        <v>5885.6621999999998</v>
      </c>
      <c r="BV248">
        <v>1.2470000000000001</v>
      </c>
      <c r="BW248" s="277">
        <f t="shared" si="30"/>
        <v>0.16326513157416744</v>
      </c>
      <c r="BX248"/>
      <c r="BZ248" s="49">
        <v>44628</v>
      </c>
      <c r="CA248" s="67" t="s">
        <v>350</v>
      </c>
      <c r="CB248" s="140">
        <f>[1]!i_dq_close(CB$2,BZ248)</f>
        <v>6429.8887999999997</v>
      </c>
      <c r="CC248">
        <v>1.968</v>
      </c>
      <c r="CD248" s="277">
        <f t="shared" si="35"/>
        <v>0.11360360908193101</v>
      </c>
    </row>
    <row r="249" spans="71:82" s="7" customFormat="1">
      <c r="BS249" s="49">
        <v>44923</v>
      </c>
      <c r="BT249" s="28" t="s">
        <v>1624</v>
      </c>
      <c r="BU249" s="140">
        <f>[1]!i_dq_close(BU$2,BS249)</f>
        <v>5862.0967000000001</v>
      </c>
      <c r="BV249">
        <v>1.2370000000000001</v>
      </c>
      <c r="BW249" s="277">
        <f t="shared" si="30"/>
        <v>0.15849031906256783</v>
      </c>
      <c r="BX249"/>
      <c r="BZ249" s="49">
        <v>44629</v>
      </c>
      <c r="CA249" s="67" t="s">
        <v>350</v>
      </c>
      <c r="CB249" s="140">
        <f>[1]!i_dq_close(CB$2,BZ249)</f>
        <v>6305.6093000000001</v>
      </c>
      <c r="CC249">
        <v>1.9319999999999999</v>
      </c>
      <c r="CD249" s="277">
        <f t="shared" si="35"/>
        <v>0.11255230329621635</v>
      </c>
    </row>
    <row r="250" spans="71:82" s="7" customFormat="1">
      <c r="BS250" s="49">
        <v>44924</v>
      </c>
      <c r="BT250" s="28" t="s">
        <v>1624</v>
      </c>
      <c r="BU250" s="140">
        <f>[1]!i_dq_close(BU$2,BS250)</f>
        <v>5857.4021000000002</v>
      </c>
      <c r="BV250">
        <v>1.2330000000000001</v>
      </c>
      <c r="BW250" s="277">
        <f t="shared" si="30"/>
        <v>0.15588655318900257</v>
      </c>
      <c r="BX250"/>
      <c r="BZ250" s="49">
        <v>44630</v>
      </c>
      <c r="CA250" s="67" t="s">
        <v>350</v>
      </c>
      <c r="CB250" s="140">
        <f>[1]!i_dq_close(CB$2,BZ250)</f>
        <v>6414.9402</v>
      </c>
      <c r="CC250">
        <v>1.974</v>
      </c>
      <c r="CD250" s="277">
        <f t="shared" si="35"/>
        <v>0.11927735559350283</v>
      </c>
    </row>
    <row r="251" spans="71:82" s="7" customFormat="1">
      <c r="BS251" s="49">
        <v>44925</v>
      </c>
      <c r="BT251" s="28" t="s">
        <v>1624</v>
      </c>
      <c r="BU251" s="140">
        <f>[1]!i_dq_close(BU$2,BS251)</f>
        <v>5864.4669000000004</v>
      </c>
      <c r="BV251">
        <v>1.2410000000000001</v>
      </c>
      <c r="BW251" s="277">
        <f t="shared" si="30"/>
        <v>0.1614349344829521</v>
      </c>
      <c r="BX251"/>
      <c r="BZ251" s="49">
        <v>44631</v>
      </c>
      <c r="CA251" s="67" t="s">
        <v>350</v>
      </c>
      <c r="CB251" s="140">
        <f>[1]!i_dq_close(CB$2,BZ251)</f>
        <v>6474.1269000000002</v>
      </c>
      <c r="CC251">
        <v>1.988</v>
      </c>
      <c r="CD251" s="277">
        <f t="shared" si="35"/>
        <v>0.11801239578880429</v>
      </c>
    </row>
    <row r="252" spans="71:82" s="7" customFormat="1">
      <c r="BS252" s="49">
        <v>44929</v>
      </c>
      <c r="BT252" s="28" t="s">
        <v>1626</v>
      </c>
      <c r="BU252" s="140">
        <f>[1]!i_dq_close(BU$2,BS252)</f>
        <v>5955.8968999999997</v>
      </c>
      <c r="BV252">
        <v>1.2649999999999999</v>
      </c>
      <c r="BW252" s="277">
        <f t="shared" si="30"/>
        <v>0.16778074415787514</v>
      </c>
      <c r="BX252"/>
      <c r="BZ252" s="49">
        <v>44634</v>
      </c>
      <c r="CA252" s="67" t="s">
        <v>350</v>
      </c>
      <c r="CB252" s="140">
        <f>[1]!i_dq_close(CB$2,BZ252)</f>
        <v>6323.5779000000002</v>
      </c>
      <c r="CC252">
        <v>1.9359999999999999</v>
      </c>
      <c r="CD252" s="277">
        <f t="shared" si="35"/>
        <v>0.11202774066401822</v>
      </c>
    </row>
    <row r="253" spans="71:82" s="7" customFormat="1">
      <c r="BS253" s="49">
        <v>44930</v>
      </c>
      <c r="BT253" s="28" t="s">
        <v>1626</v>
      </c>
      <c r="BU253" s="140">
        <f>[1]!i_dq_close(BU$2,BS253)</f>
        <v>5952.4538000000002</v>
      </c>
      <c r="BV253">
        <v>1.2669999999999999</v>
      </c>
      <c r="BW253" s="277">
        <f t="shared" si="30"/>
        <v>0.16993173018186392</v>
      </c>
      <c r="BX253"/>
      <c r="BZ253" s="49">
        <v>44635</v>
      </c>
      <c r="CA253" s="67" t="s">
        <v>350</v>
      </c>
      <c r="CB253" s="140">
        <f>[1]!i_dq_close(CB$2,BZ253)</f>
        <v>5964.9813000000004</v>
      </c>
      <c r="CC253">
        <v>1.8340000000000001</v>
      </c>
      <c r="CD253" s="277">
        <f t="shared" si="35"/>
        <v>0.11004682722405712</v>
      </c>
    </row>
    <row r="254" spans="71:82" s="7" customFormat="1">
      <c r="BS254" s="49">
        <v>44931</v>
      </c>
      <c r="BT254" s="28" t="s">
        <v>1626</v>
      </c>
      <c r="BU254" s="140">
        <f>[1]!i_dq_close(BU$2,BS254)</f>
        <v>6010.4641000000001</v>
      </c>
      <c r="BV254">
        <v>1.276</v>
      </c>
      <c r="BW254" s="277">
        <f t="shared" ref="BW254:BW275" si="36">BV254/BV$43-BU254/BU$43</f>
        <v>0.16883251890666606</v>
      </c>
      <c r="BX254"/>
      <c r="BZ254" s="49">
        <v>44636</v>
      </c>
      <c r="CA254" s="67" t="s">
        <v>350</v>
      </c>
      <c r="CB254" s="140">
        <f>[1]!i_dq_close(CB$2,BZ254)</f>
        <v>6156.2713999999996</v>
      </c>
      <c r="CC254">
        <v>1.8939999999999999</v>
      </c>
      <c r="CD254" s="277">
        <f t="shared" si="35"/>
        <v>0.11424166688218296</v>
      </c>
    </row>
    <row r="255" spans="71:82" s="7" customFormat="1">
      <c r="BS255" s="49">
        <v>44932</v>
      </c>
      <c r="BT255" s="28" t="s">
        <v>1626</v>
      </c>
      <c r="BU255" s="140">
        <f>[1]!i_dq_close(BU$2,BS255)</f>
        <v>6012.8152</v>
      </c>
      <c r="BV255">
        <v>1.278</v>
      </c>
      <c r="BW255" s="277">
        <f t="shared" si="36"/>
        <v>0.17013384461221559</v>
      </c>
      <c r="BX255"/>
      <c r="BZ255" s="49">
        <v>44637</v>
      </c>
      <c r="CA255" s="67" t="s">
        <v>350</v>
      </c>
      <c r="CB255" s="140">
        <f>[1]!i_dq_close(CB$2,BZ255)</f>
        <v>6267.5244000000002</v>
      </c>
      <c r="CC255">
        <v>1.9319999999999999</v>
      </c>
      <c r="CD255" s="277">
        <f t="shared" si="35"/>
        <v>0.11842443058533625</v>
      </c>
    </row>
    <row r="256" spans="71:82" s="7" customFormat="1">
      <c r="BS256" s="49">
        <v>44935</v>
      </c>
      <c r="BT256" s="28" t="s">
        <v>1626</v>
      </c>
      <c r="BU256" s="140">
        <f>[1]!i_dq_close(BU$2,BS256)</f>
        <v>6040.0192999999999</v>
      </c>
      <c r="BV256">
        <v>1.284</v>
      </c>
      <c r="BW256" s="277">
        <f t="shared" si="36"/>
        <v>0.17108291248430874</v>
      </c>
      <c r="BX256"/>
      <c r="BZ256" s="49">
        <v>44638</v>
      </c>
      <c r="CA256" s="67" t="s">
        <v>350</v>
      </c>
      <c r="CB256" s="140">
        <f>[1]!i_dq_close(CB$2,BZ256)</f>
        <v>6332.2165999999997</v>
      </c>
      <c r="CC256">
        <v>1.952</v>
      </c>
      <c r="CD256" s="277">
        <f t="shared" si="35"/>
        <v>0.1196794981335827</v>
      </c>
    </row>
    <row r="257" spans="71:82" s="7" customFormat="1">
      <c r="BS257" s="49">
        <v>44936</v>
      </c>
      <c r="BT257" s="28" t="s">
        <v>1626</v>
      </c>
      <c r="BU257" s="140">
        <f>[1]!i_dq_close(BU$2,BS257)</f>
        <v>6048.2968000000001</v>
      </c>
      <c r="BV257">
        <v>1.2829999999999999</v>
      </c>
      <c r="BW257" s="277">
        <f t="shared" si="36"/>
        <v>0.16904605628763458</v>
      </c>
      <c r="BX257"/>
      <c r="BZ257" s="49">
        <v>44641</v>
      </c>
      <c r="CA257" s="67" t="s">
        <v>350</v>
      </c>
      <c r="CB257" s="140">
        <f>[1]!i_dq_close(CB$2,BZ257)</f>
        <v>6358.9430000000002</v>
      </c>
      <c r="CC257">
        <v>1.9610000000000001</v>
      </c>
      <c r="CD257" s="277">
        <f t="shared" si="35"/>
        <v>0.12061202406923455</v>
      </c>
    </row>
    <row r="258" spans="71:82" s="7" customFormat="1">
      <c r="BS258" s="49">
        <v>44937</v>
      </c>
      <c r="BT258" s="28" t="s">
        <v>1626</v>
      </c>
      <c r="BU258" s="140">
        <f>[1]!i_dq_close(BU$2,BS258)</f>
        <v>6014.1565000000001</v>
      </c>
      <c r="BV258">
        <v>1.2749999999999999</v>
      </c>
      <c r="BW258" s="277">
        <f t="shared" si="36"/>
        <v>0.16746802084848811</v>
      </c>
      <c r="BX258"/>
      <c r="BZ258" s="49">
        <v>44642</v>
      </c>
      <c r="CA258" s="67" t="s">
        <v>350</v>
      </c>
      <c r="CB258" s="140">
        <f>[1]!i_dq_close(CB$2,BZ258)</f>
        <v>6358.1093000000001</v>
      </c>
      <c r="CC258">
        <v>1.9570000000000001</v>
      </c>
      <c r="CD258" s="277">
        <f t="shared" si="35"/>
        <v>0.11849463900335933</v>
      </c>
    </row>
    <row r="259" spans="71:82" s="7" customFormat="1">
      <c r="BS259" s="49">
        <v>44938</v>
      </c>
      <c r="BT259" s="28" t="s">
        <v>1626</v>
      </c>
      <c r="BU259" s="140">
        <f>[1]!i_dq_close(BU$2,BS259)</f>
        <v>6015.2870999999996</v>
      </c>
      <c r="BV259">
        <v>1.276</v>
      </c>
      <c r="BW259" s="277">
        <f t="shared" si="36"/>
        <v>0.16812527516019005</v>
      </c>
      <c r="BX259"/>
      <c r="BZ259" s="49">
        <v>44643</v>
      </c>
      <c r="CA259" s="67" t="s">
        <v>350</v>
      </c>
      <c r="CB259" s="140">
        <f>[1]!i_dq_close(CB$2,BZ259)</f>
        <v>6398.1009000000004</v>
      </c>
      <c r="CC259">
        <v>1.97</v>
      </c>
      <c r="CD259" s="277">
        <f t="shared" si="35"/>
        <v>0.11962779689815106</v>
      </c>
    </row>
    <row r="260" spans="71:82" s="7" customFormat="1">
      <c r="BS260" s="49">
        <v>44939</v>
      </c>
      <c r="BT260" s="28" t="s">
        <v>1626</v>
      </c>
      <c r="BU260" s="140">
        <f>[1]!i_dq_close(BU$2,BS260)</f>
        <v>6057.6902</v>
      </c>
      <c r="BV260">
        <v>1.2789999999999999</v>
      </c>
      <c r="BW260" s="277">
        <f t="shared" si="36"/>
        <v>0.16437642893773596</v>
      </c>
      <c r="BX260"/>
      <c r="BZ260" s="49">
        <v>44644</v>
      </c>
      <c r="CA260" s="67" t="s">
        <v>350</v>
      </c>
      <c r="CB260" s="140">
        <f>[1]!i_dq_close(CB$2,BZ260)</f>
        <v>6344.1149999999998</v>
      </c>
      <c r="CC260">
        <v>1.954</v>
      </c>
      <c r="CD260" s="277">
        <f t="shared" si="35"/>
        <v>0.1189679057747024</v>
      </c>
    </row>
    <row r="261" spans="71:82" s="7" customFormat="1">
      <c r="BS261" s="49">
        <v>44942</v>
      </c>
      <c r="BT261" s="28" t="s">
        <v>1626</v>
      </c>
      <c r="BU261" s="140">
        <f>[1]!i_dq_close(BU$2,BS261)</f>
        <v>6126.1772000000001</v>
      </c>
      <c r="BV261">
        <v>1.2889999999999999</v>
      </c>
      <c r="BW261" s="277">
        <f t="shared" si="36"/>
        <v>0.16256396175675236</v>
      </c>
      <c r="BX261"/>
      <c r="BZ261" s="49">
        <v>44645</v>
      </c>
      <c r="CA261" s="67" t="s">
        <v>350</v>
      </c>
      <c r="CB261" s="140">
        <f>[1]!i_dq_close(CB$2,BZ261)</f>
        <v>6268.2376000000004</v>
      </c>
      <c r="CC261">
        <v>1.9370000000000001</v>
      </c>
      <c r="CD261" s="277">
        <f t="shared" si="35"/>
        <v>0.12112187727911139</v>
      </c>
    </row>
    <row r="262" spans="71:82" s="7" customFormat="1">
      <c r="BS262" s="49">
        <v>44943</v>
      </c>
      <c r="BT262" s="28" t="s">
        <v>1626</v>
      </c>
      <c r="BU262" s="140">
        <f>[1]!i_dq_close(BU$2,BS262)</f>
        <v>6132.6391000000003</v>
      </c>
      <c r="BV262">
        <v>1.2889999999999999</v>
      </c>
      <c r="BW262" s="277">
        <f t="shared" si="36"/>
        <v>0.16161639004508865</v>
      </c>
      <c r="BX262"/>
      <c r="BZ262" s="49">
        <v>44648</v>
      </c>
      <c r="CA262" s="67" t="s">
        <v>350</v>
      </c>
      <c r="CB262" s="140">
        <f>[1]!i_dq_close(CB$2,BZ262)</f>
        <v>6283.2813999999998</v>
      </c>
      <c r="CC262">
        <v>1.9350000000000001</v>
      </c>
      <c r="CD262" s="277">
        <f t="shared" si="35"/>
        <v>0.11767938159131386</v>
      </c>
    </row>
    <row r="263" spans="71:82" s="7" customFormat="1">
      <c r="BS263" s="49">
        <v>44944</v>
      </c>
      <c r="BT263" s="28" t="s">
        <v>1626</v>
      </c>
      <c r="BU263" s="140">
        <f>[1]!i_dq_close(BU$2,BS263)</f>
        <v>6151.4557000000004</v>
      </c>
      <c r="BV263">
        <v>1.294</v>
      </c>
      <c r="BW263" s="277">
        <f t="shared" si="36"/>
        <v>0.16297235395667298</v>
      </c>
      <c r="BX263"/>
      <c r="BZ263" s="49">
        <v>44649</v>
      </c>
      <c r="CA263" s="67" t="s">
        <v>350</v>
      </c>
      <c r="CB263" s="140">
        <f>[1]!i_dq_close(CB$2,BZ263)</f>
        <v>6253.0691999999999</v>
      </c>
      <c r="CC263">
        <v>1.93</v>
      </c>
      <c r="CD263" s="277">
        <f t="shared" si="35"/>
        <v>0.11953024362098952</v>
      </c>
    </row>
    <row r="264" spans="71:82" s="7" customFormat="1">
      <c r="BS264" s="49">
        <v>44945</v>
      </c>
      <c r="BT264" s="28" t="s">
        <v>1626</v>
      </c>
      <c r="BU264" s="140">
        <f>[1]!i_dq_close(BU$2,BS264)</f>
        <v>6204.3261000000002</v>
      </c>
      <c r="BV264">
        <v>1.3009999999999999</v>
      </c>
      <c r="BW264" s="277">
        <f t="shared" si="36"/>
        <v>0.16098076604500544</v>
      </c>
      <c r="BX264"/>
      <c r="BZ264" s="49">
        <v>44650</v>
      </c>
      <c r="CA264" s="67" t="s">
        <v>350</v>
      </c>
      <c r="CB264" s="140">
        <f>[1]!i_dq_close(CB$2,BZ264)</f>
        <v>6377.8743999999997</v>
      </c>
      <c r="CC264">
        <v>1.964</v>
      </c>
      <c r="CD264" s="277">
        <f t="shared" si="35"/>
        <v>0.11937752962920622</v>
      </c>
    </row>
    <row r="265" spans="71:82" s="7" customFormat="1">
      <c r="BS265" s="49">
        <v>44946</v>
      </c>
      <c r="BT265" s="28" t="s">
        <v>1626</v>
      </c>
      <c r="BU265" s="140">
        <f>[1]!i_dq_close(BU$2,BS265)</f>
        <v>6251.4336999999996</v>
      </c>
      <c r="BV265">
        <v>1.3120000000000001</v>
      </c>
      <c r="BW265" s="277">
        <f t="shared" si="36"/>
        <v>0.16312641503207415</v>
      </c>
      <c r="BX265"/>
      <c r="BZ265" s="49">
        <v>44651</v>
      </c>
      <c r="CA265" s="67" t="s">
        <v>350</v>
      </c>
      <c r="CB265" s="140">
        <f>[1]!i_dq_close(CB$2,BZ265)</f>
        <v>6324.9609</v>
      </c>
      <c r="CC265">
        <v>1.9550000000000001</v>
      </c>
      <c r="CD265" s="277">
        <f t="shared" si="35"/>
        <v>0.12248266650828976</v>
      </c>
    </row>
    <row r="266" spans="71:82" s="7" customFormat="1">
      <c r="BS266" s="49">
        <v>44956</v>
      </c>
      <c r="BT266" s="28" t="s">
        <v>1626</v>
      </c>
      <c r="BU266" s="140">
        <f>[1]!i_dq_close(BU$2,BS266)</f>
        <v>6283.3271999999997</v>
      </c>
      <c r="BV266">
        <v>1.3240000000000001</v>
      </c>
      <c r="BW266" s="277">
        <f t="shared" si="36"/>
        <v>0.16832610183966235</v>
      </c>
      <c r="BX266"/>
      <c r="BZ266" s="49">
        <v>44652</v>
      </c>
      <c r="CA266" s="67" t="s">
        <v>351</v>
      </c>
      <c r="CB266" s="140">
        <f>[1]!i_dq_close(CB$2,BZ266)</f>
        <v>6364.5205999999998</v>
      </c>
      <c r="CC266">
        <v>1.9650000000000001</v>
      </c>
      <c r="CD266" s="277">
        <f t="shared" si="35"/>
        <v>0.12199797004384605</v>
      </c>
    </row>
    <row r="267" spans="71:82" s="7" customFormat="1">
      <c r="BS267" s="49">
        <v>44957</v>
      </c>
      <c r="BT267" s="28" t="s">
        <v>1626</v>
      </c>
      <c r="BU267" s="140">
        <f>[1]!i_dq_close(BU$2,BS267)</f>
        <v>6289.15</v>
      </c>
      <c r="BV267">
        <v>1.3280000000000001</v>
      </c>
      <c r="BW267" s="277">
        <f t="shared" si="36"/>
        <v>0.17076442869295494</v>
      </c>
      <c r="BX267"/>
      <c r="BZ267" s="49">
        <v>44657</v>
      </c>
      <c r="CA267" s="67" t="s">
        <v>351</v>
      </c>
      <c r="CB267" s="140">
        <f>[1]!i_dq_close(CB$2,BZ267)</f>
        <v>6356.9270999999999</v>
      </c>
      <c r="CC267">
        <v>1.9750000000000001</v>
      </c>
      <c r="CD267" s="277">
        <f t="shared" si="35"/>
        <v>0.12878359836663644</v>
      </c>
    </row>
    <row r="268" spans="71:82" s="7" customFormat="1">
      <c r="BS268" s="49">
        <v>44958</v>
      </c>
      <c r="BT268" s="28" t="s">
        <v>348</v>
      </c>
      <c r="BU268" s="140">
        <f>[1]!i_dq_close(BU$2,BS268)</f>
        <v>6365.9050999999999</v>
      </c>
      <c r="BV268">
        <v>1.3480000000000001</v>
      </c>
      <c r="BW268" s="277">
        <f t="shared" si="36"/>
        <v>0.17596998167178657</v>
      </c>
      <c r="BX268"/>
      <c r="BZ268" s="49">
        <v>44658</v>
      </c>
      <c r="CA268" s="67" t="s">
        <v>351</v>
      </c>
      <c r="CB268" s="140">
        <f>[1]!i_dq_close(CB$2,BZ268)</f>
        <v>6221.5907999999999</v>
      </c>
      <c r="CC268">
        <v>1.9359999999999999</v>
      </c>
      <c r="CD268" s="277">
        <f t="shared" si="35"/>
        <v>0.12775264037619305</v>
      </c>
    </row>
    <row r="269" spans="71:82" s="7" customFormat="1">
      <c r="BS269" s="49">
        <v>44959</v>
      </c>
      <c r="BT269" s="28" t="s">
        <v>1632</v>
      </c>
      <c r="BU269" s="140">
        <f>[1]!i_dq_close(BU$2,BS269)</f>
        <v>6370.1410999999998</v>
      </c>
      <c r="BV269">
        <v>1.349</v>
      </c>
      <c r="BW269" s="277">
        <f t="shared" si="36"/>
        <v>0.17617186075431412</v>
      </c>
      <c r="BX269"/>
      <c r="BZ269" s="49">
        <v>44659</v>
      </c>
      <c r="CA269" s="67" t="s">
        <v>351</v>
      </c>
      <c r="CB269" s="140">
        <f>[1]!i_dq_close(CB$2,BZ269)</f>
        <v>6224.1166999999996</v>
      </c>
      <c r="CC269">
        <v>1.929</v>
      </c>
      <c r="CD269" s="277">
        <f t="shared" si="35"/>
        <v>0.12343280782843602</v>
      </c>
    </row>
    <row r="270" spans="71:82" s="7" customFormat="1">
      <c r="BS270" s="49">
        <v>44960</v>
      </c>
      <c r="BT270" s="28" t="s">
        <v>1632</v>
      </c>
      <c r="BU270" s="140">
        <f>[1]!i_dq_close(BU$2,BS270)</f>
        <v>6343.6860999999999</v>
      </c>
      <c r="BV270">
        <v>1.3460000000000001</v>
      </c>
      <c r="BW270" s="277">
        <f t="shared" si="36"/>
        <v>0.17758208081189619</v>
      </c>
      <c r="BX270"/>
      <c r="BZ270" s="49">
        <v>44662</v>
      </c>
      <c r="CA270" s="67" t="s">
        <v>351</v>
      </c>
      <c r="CB270" s="140">
        <f>[1]!i_dq_close(CB$2,BZ270)</f>
        <v>6029.8935000000001</v>
      </c>
      <c r="CC270">
        <v>1.8759999999999999</v>
      </c>
      <c r="CD270" s="277">
        <f t="shared" si="35"/>
        <v>0.12362058492472472</v>
      </c>
    </row>
    <row r="271" spans="71:82" s="7" customFormat="1">
      <c r="BS271" s="49">
        <v>44963</v>
      </c>
      <c r="BT271" s="28" t="s">
        <v>1632</v>
      </c>
      <c r="BU271" s="140">
        <f>[1]!i_dq_close(BU$2,BS271)</f>
        <v>6302.3348999999998</v>
      </c>
      <c r="BV271">
        <v>1.343</v>
      </c>
      <c r="BW271" s="277">
        <f t="shared" si="36"/>
        <v>0.18117667663067605</v>
      </c>
      <c r="BX271"/>
      <c r="BZ271" s="49">
        <v>44663</v>
      </c>
      <c r="CA271" s="67" t="s">
        <v>351</v>
      </c>
      <c r="CB271" s="140">
        <f>[1]!i_dq_close(CB$2,BZ271)</f>
        <v>6126.9065000000001</v>
      </c>
      <c r="CC271">
        <v>1.907</v>
      </c>
      <c r="CD271" s="277">
        <f t="shared" si="35"/>
        <v>0.12606856944554001</v>
      </c>
    </row>
    <row r="272" spans="71:82" s="7" customFormat="1">
      <c r="BS272" s="49">
        <v>44964</v>
      </c>
      <c r="BT272" s="28" t="s">
        <v>1688</v>
      </c>
      <c r="BU272" s="140">
        <f>[1]!i_dq_close(BU$2,BS272)</f>
        <v>6317.2376999999997</v>
      </c>
      <c r="BV272">
        <v>1.349</v>
      </c>
      <c r="BW272" s="277">
        <f t="shared" si="36"/>
        <v>0.18392960465174868</v>
      </c>
      <c r="BX272"/>
      <c r="BZ272" s="49">
        <v>44664</v>
      </c>
      <c r="CA272" s="67" t="s">
        <v>351</v>
      </c>
      <c r="CB272" s="140">
        <f>[1]!i_dq_close(CB$2,BZ272)</f>
        <v>6044.3262999999997</v>
      </c>
      <c r="CC272">
        <v>1.883</v>
      </c>
      <c r="CD272" s="277">
        <f t="shared" si="35"/>
        <v>0.12532563720371415</v>
      </c>
    </row>
    <row r="273" spans="71:82" s="7" customFormat="1">
      <c r="BS273" s="66">
        <v>44965</v>
      </c>
      <c r="BT273" s="28" t="s">
        <v>1694</v>
      </c>
      <c r="BU273" s="140">
        <f>[1]!i_dq_close(BU$2,BS273)</f>
        <v>6268.2758999999996</v>
      </c>
      <c r="BV273" s="7">
        <v>1.3420000000000001</v>
      </c>
      <c r="BW273" s="277">
        <f t="shared" si="36"/>
        <v>0.18534803624836815</v>
      </c>
      <c r="BZ273" s="49">
        <v>44665</v>
      </c>
      <c r="CA273" s="67" t="s">
        <v>351</v>
      </c>
      <c r="CB273" s="140">
        <f>[1]!i_dq_close(CB$2,BZ273)</f>
        <v>6126.4902000000002</v>
      </c>
      <c r="CC273">
        <v>1.899</v>
      </c>
      <c r="CD273" s="277">
        <f t="shared" si="35"/>
        <v>0.12164089823090884</v>
      </c>
    </row>
    <row r="274" spans="71:82" s="7" customFormat="1">
      <c r="BS274" s="66">
        <v>44966</v>
      </c>
      <c r="BT274" s="28" t="s">
        <v>1704</v>
      </c>
      <c r="BU274" s="140">
        <f>[1]!i_dq_close(BU$2,BS274)</f>
        <v>6354.5619999999999</v>
      </c>
      <c r="BV274" s="7">
        <v>1.359</v>
      </c>
      <c r="BW274" s="277">
        <f t="shared" si="36"/>
        <v>0.18668682950856574</v>
      </c>
      <c r="BZ274" s="49">
        <v>44666</v>
      </c>
      <c r="CA274" s="67" t="s">
        <v>351</v>
      </c>
      <c r="CB274" s="140">
        <f>[1]!i_dq_close(CB$2,BZ274)</f>
        <v>6070.7488999999996</v>
      </c>
      <c r="CC274">
        <v>1.8779999999999999</v>
      </c>
      <c r="CD274" s="277">
        <f t="shared" si="35"/>
        <v>0.1184442522117658</v>
      </c>
    </row>
    <row r="275" spans="71:82" s="7" customFormat="1">
      <c r="BS275" s="66">
        <v>44967</v>
      </c>
      <c r="BT275" s="28" t="s">
        <v>1719</v>
      </c>
      <c r="BU275" s="140">
        <f>[1]!i_dq_close(BU$2,BS275)</f>
        <v>6334.2520000000004</v>
      </c>
      <c r="BV275" s="7">
        <v>1.355</v>
      </c>
      <c r="BW275" s="277">
        <f t="shared" si="36"/>
        <v>0.18637290273902785</v>
      </c>
      <c r="BZ275" s="49">
        <v>44669</v>
      </c>
      <c r="CA275" s="67" t="s">
        <v>351</v>
      </c>
      <c r="CB275" s="140">
        <f>[1]!i_dq_close(CB$2,BZ275)</f>
        <v>6074.0069000000003</v>
      </c>
      <c r="CC275">
        <v>1.885</v>
      </c>
      <c r="CD275" s="277">
        <f t="shared" si="35"/>
        <v>0.12187229307758263</v>
      </c>
    </row>
    <row r="276" spans="71:82" s="7" customFormat="1">
      <c r="BZ276" s="49">
        <v>44670</v>
      </c>
      <c r="CA276" s="67" t="s">
        <v>351</v>
      </c>
      <c r="CB276" s="140">
        <f>[1]!i_dq_close(CB$2,BZ276)</f>
        <v>6092.3963000000003</v>
      </c>
      <c r="CC276">
        <v>1.893</v>
      </c>
      <c r="CD276" s="277">
        <f t="shared" si="35"/>
        <v>0.12352877857346212</v>
      </c>
    </row>
    <row r="277" spans="71:82" s="7" customFormat="1">
      <c r="BZ277" s="49">
        <v>44671</v>
      </c>
      <c r="CA277" s="67" t="s">
        <v>351</v>
      </c>
      <c r="CB277" s="140">
        <f>[1]!i_dq_close(CB$2,BZ277)</f>
        <v>5956.9207999999999</v>
      </c>
      <c r="CC277">
        <v>1.861</v>
      </c>
      <c r="CD277" s="277">
        <f t="shared" si="35"/>
        <v>0.12644965935369024</v>
      </c>
    </row>
    <row r="278" spans="71:82" s="7" customFormat="1">
      <c r="BZ278" s="49">
        <v>44672</v>
      </c>
      <c r="CA278" s="67" t="s">
        <v>351</v>
      </c>
      <c r="CB278" s="140">
        <f>[1]!i_dq_close(CB$2,BZ278)</f>
        <v>5759.8013000000001</v>
      </c>
      <c r="CC278">
        <v>1.794</v>
      </c>
      <c r="CD278" s="277">
        <f t="shared" si="35"/>
        <v>0.11922325061019712</v>
      </c>
    </row>
    <row r="279" spans="71:82" s="7" customFormat="1">
      <c r="BZ279" s="49">
        <v>44673</v>
      </c>
      <c r="CA279" s="67" t="s">
        <v>351</v>
      </c>
      <c r="CB279" s="140">
        <f>[1]!i_dq_close(CB$2,BZ279)</f>
        <v>5740.9844000000003</v>
      </c>
      <c r="CC279">
        <v>1.7829999999999999</v>
      </c>
      <c r="CD279" s="277">
        <f t="shared" si="35"/>
        <v>0.1159482323402754</v>
      </c>
    </row>
    <row r="280" spans="71:82" s="7" customFormat="1">
      <c r="BZ280" s="49">
        <v>44676</v>
      </c>
      <c r="CA280" s="67" t="s">
        <v>351</v>
      </c>
      <c r="CB280" s="140">
        <f>[1]!i_dq_close(CB$2,BZ280)</f>
        <v>5369.7170999999998</v>
      </c>
      <c r="CC280">
        <v>1.6579999999999999</v>
      </c>
      <c r="CD280" s="277">
        <f t="shared" si="35"/>
        <v>0.10300685989684111</v>
      </c>
    </row>
    <row r="281" spans="71:82" s="7" customFormat="1">
      <c r="BZ281" s="49">
        <v>44677</v>
      </c>
      <c r="CA281" s="67" t="s">
        <v>351</v>
      </c>
      <c r="CB281" s="140">
        <f>[1]!i_dq_close(CB$2,BZ281)</f>
        <v>5234.0059000000001</v>
      </c>
      <c r="CC281">
        <v>1.6080000000000001</v>
      </c>
      <c r="CD281" s="277">
        <f t="shared" si="35"/>
        <v>9.5857400485254929E-2</v>
      </c>
    </row>
    <row r="282" spans="71:82" s="7" customFormat="1">
      <c r="BZ282" s="49">
        <v>44678</v>
      </c>
      <c r="CA282" s="67" t="s">
        <v>351</v>
      </c>
      <c r="CB282" s="140">
        <f>[1]!i_dq_close(CB$2,BZ282)</f>
        <v>5437.0374000000002</v>
      </c>
      <c r="CC282">
        <v>1.675</v>
      </c>
      <c r="CD282" s="277">
        <f t="shared" si="35"/>
        <v>0.10217226642482102</v>
      </c>
    </row>
    <row r="283" spans="71:82" s="7" customFormat="1">
      <c r="BZ283" s="49">
        <v>44679</v>
      </c>
      <c r="CA283" s="67" t="s">
        <v>351</v>
      </c>
      <c r="CB283" s="140">
        <f>[1]!i_dq_close(CB$2,BZ283)</f>
        <v>5418.7641000000003</v>
      </c>
      <c r="CC283">
        <v>1.6659999999999999</v>
      </c>
      <c r="CD283" s="277">
        <f t="shared" si="35"/>
        <v>9.9936397715848058E-2</v>
      </c>
    </row>
    <row r="284" spans="71:82" s="7" customFormat="1">
      <c r="BZ284" s="49">
        <v>44680</v>
      </c>
      <c r="CA284" s="67" t="s">
        <v>351</v>
      </c>
      <c r="CB284" s="140">
        <f>[1]!i_dq_close(CB$2,BZ284)</f>
        <v>5627.9021000000002</v>
      </c>
      <c r="CC284">
        <v>1.7330000000000001</v>
      </c>
      <c r="CD284" s="277">
        <f t="shared" si="35"/>
        <v>0.10530973183332692</v>
      </c>
    </row>
    <row r="285" spans="71:82" s="7" customFormat="1">
      <c r="BZ285" s="49">
        <v>44686</v>
      </c>
      <c r="CA285" s="67" t="s">
        <v>353</v>
      </c>
      <c r="CB285" s="140">
        <f>[1]!i_dq_close(CB$2,BZ285)</f>
        <v>5686.7022999999999</v>
      </c>
      <c r="CC285">
        <v>1.756</v>
      </c>
      <c r="CD285" s="277">
        <f t="shared" si="35"/>
        <v>0.10915770542175485</v>
      </c>
    </row>
    <row r="286" spans="71:82" s="7" customFormat="1">
      <c r="BZ286" s="49">
        <v>44687</v>
      </c>
      <c r="CA286" s="67" t="s">
        <v>353</v>
      </c>
      <c r="CB286" s="140">
        <f>[1]!i_dq_close(CB$2,BZ286)</f>
        <v>5563.7692999999999</v>
      </c>
      <c r="CC286">
        <v>1.7310000000000001</v>
      </c>
      <c r="CD286" s="277">
        <f t="shared" si="35"/>
        <v>0.11407509473304656</v>
      </c>
    </row>
    <row r="287" spans="71:82" s="7" customFormat="1">
      <c r="BZ287" s="49">
        <v>44690</v>
      </c>
      <c r="CA287" s="67" t="s">
        <v>353</v>
      </c>
      <c r="CB287" s="140">
        <f>[1]!i_dq_close(CB$2,BZ287)</f>
        <v>5608.5162</v>
      </c>
      <c r="CC287">
        <v>1.746</v>
      </c>
      <c r="CD287" s="277">
        <f t="shared" si="35"/>
        <v>0.11559802045209888</v>
      </c>
    </row>
    <row r="288" spans="71:82" s="7" customFormat="1">
      <c r="BZ288" s="49">
        <v>44691</v>
      </c>
      <c r="CA288" s="67" t="s">
        <v>353</v>
      </c>
      <c r="CB288" s="140">
        <f>[1]!i_dq_close(CB$2,BZ288)</f>
        <v>5690.0868</v>
      </c>
      <c r="CC288">
        <v>1.7729999999999999</v>
      </c>
      <c r="CD288" s="277">
        <f t="shared" si="35"/>
        <v>0.11818106499494974</v>
      </c>
    </row>
    <row r="289" spans="78:82" s="7" customFormat="1">
      <c r="BZ289" s="49">
        <v>44692</v>
      </c>
      <c r="CA289" s="67" t="s">
        <v>353</v>
      </c>
      <c r="CB289" s="140">
        <f>[1]!i_dq_close(CB$2,BZ289)</f>
        <v>5737.8172999999997</v>
      </c>
      <c r="CC289">
        <v>1.788</v>
      </c>
      <c r="CD289" s="277">
        <f t="shared" si="35"/>
        <v>0.11924396380097846</v>
      </c>
    </row>
    <row r="290" spans="78:82" s="7" customFormat="1">
      <c r="BZ290" s="49">
        <v>44693</v>
      </c>
      <c r="CA290" s="67" t="s">
        <v>353</v>
      </c>
      <c r="CB290" s="140">
        <f>[1]!i_dq_close(CB$2,BZ290)</f>
        <v>5743.1007</v>
      </c>
      <c r="CC290">
        <v>1.794</v>
      </c>
      <c r="CD290" s="277">
        <f t="shared" si="35"/>
        <v>0.12179823568314407</v>
      </c>
    </row>
    <row r="291" spans="78:82" s="7" customFormat="1">
      <c r="BZ291" s="49">
        <v>44694</v>
      </c>
      <c r="CA291" s="67" t="s">
        <v>353</v>
      </c>
      <c r="CB291" s="140">
        <f>[1]!i_dq_close(CB$2,BZ291)</f>
        <v>5796.8014000000003</v>
      </c>
      <c r="CC291">
        <v>1.8089999999999999</v>
      </c>
      <c r="CD291" s="277">
        <f t="shared" si="35"/>
        <v>0.12194061810757506</v>
      </c>
    </row>
    <row r="292" spans="78:82" s="7" customFormat="1">
      <c r="BZ292" s="49">
        <v>44697</v>
      </c>
      <c r="CA292" s="67" t="s">
        <v>353</v>
      </c>
      <c r="CB292" s="140">
        <f>[1]!i_dq_close(CB$2,BZ292)</f>
        <v>5791.0808999999999</v>
      </c>
      <c r="CC292">
        <v>1.8080000000000001</v>
      </c>
      <c r="CD292" s="277">
        <f t="shared" si="35"/>
        <v>0.12226115213558486</v>
      </c>
    </row>
    <row r="293" spans="78:82" s="7" customFormat="1">
      <c r="BZ293" s="49">
        <v>44698</v>
      </c>
      <c r="CA293" s="67" t="s">
        <v>353</v>
      </c>
      <c r="CB293" s="140">
        <f>[1]!i_dq_close(CB$2,BZ293)</f>
        <v>5816.3379000000004</v>
      </c>
      <c r="CC293">
        <v>1.8169999999999999</v>
      </c>
      <c r="CD293" s="277">
        <f t="shared" si="35"/>
        <v>0.12342023777964117</v>
      </c>
    </row>
    <row r="294" spans="78:82" s="7" customFormat="1">
      <c r="BZ294" s="49">
        <v>44699</v>
      </c>
      <c r="CA294" s="67" t="s">
        <v>353</v>
      </c>
      <c r="CB294" s="140">
        <f>[1]!i_dq_close(CB$2,BZ294)</f>
        <v>5797.4895999999999</v>
      </c>
      <c r="CC294">
        <v>1.8220000000000001</v>
      </c>
      <c r="CD294" s="277">
        <f t="shared" si="35"/>
        <v>0.12913377793739089</v>
      </c>
    </row>
    <row r="295" spans="78:82" s="7" customFormat="1">
      <c r="BZ295" s="49">
        <v>44700</v>
      </c>
      <c r="CA295" s="67" t="s">
        <v>353</v>
      </c>
      <c r="CB295" s="140">
        <f>[1]!i_dq_close(CB$2,BZ295)</f>
        <v>5838.4074000000001</v>
      </c>
      <c r="CC295">
        <v>1.835</v>
      </c>
      <c r="CD295" s="277">
        <f t="shared" si="35"/>
        <v>0.13012412951536978</v>
      </c>
    </row>
    <row r="296" spans="78:82" s="7" customFormat="1">
      <c r="BZ296" s="49">
        <v>44701</v>
      </c>
      <c r="CA296" s="67" t="s">
        <v>353</v>
      </c>
      <c r="CB296" s="140">
        <f>[1]!i_dq_close(CB$2,BZ296)</f>
        <v>5929.4881999999998</v>
      </c>
      <c r="CC296">
        <v>1.859</v>
      </c>
      <c r="CD296" s="277">
        <f t="shared" si="35"/>
        <v>0.12955639518766549</v>
      </c>
    </row>
    <row r="297" spans="78:82" s="7" customFormat="1">
      <c r="BZ297" s="49">
        <v>44704</v>
      </c>
      <c r="CA297" s="67" t="s">
        <v>534</v>
      </c>
      <c r="CB297" s="140">
        <f>[1]!i_dq_close(CB$2,BZ297)</f>
        <v>5965.7277000000004</v>
      </c>
      <c r="CC297">
        <v>1.88</v>
      </c>
      <c r="CD297" s="277">
        <f t="shared" si="35"/>
        <v>0.13575992981533747</v>
      </c>
    </row>
    <row r="298" spans="78:82" s="7" customFormat="1">
      <c r="BZ298" s="49">
        <v>44705</v>
      </c>
      <c r="CA298" s="67" t="s">
        <v>534</v>
      </c>
      <c r="CB298" s="140">
        <f>[1]!i_dq_close(CB$2,BZ298)</f>
        <v>5745.6751000000004</v>
      </c>
      <c r="CC298">
        <v>1.8089999999999999</v>
      </c>
      <c r="CD298" s="277">
        <f t="shared" si="35"/>
        <v>0.12982353604675123</v>
      </c>
    </row>
    <row r="299" spans="78:82" s="7" customFormat="1">
      <c r="BZ299" s="49">
        <v>44706</v>
      </c>
      <c r="CA299" s="67" t="s">
        <v>534</v>
      </c>
      <c r="CB299" s="140">
        <f>[1]!i_dq_close(CB$2,BZ299)</f>
        <v>5844.2546000000002</v>
      </c>
      <c r="CC299">
        <v>1.837</v>
      </c>
      <c r="CD299" s="277">
        <f t="shared" si="35"/>
        <v>0.13034554253793773</v>
      </c>
    </row>
    <row r="300" spans="78:82" s="7" customFormat="1">
      <c r="BZ300" s="49">
        <v>44707</v>
      </c>
      <c r="CA300" s="67" t="s">
        <v>534</v>
      </c>
      <c r="CB300" s="140">
        <f>[1]!i_dq_close(CB$2,BZ300)</f>
        <v>5911.5607</v>
      </c>
      <c r="CC300">
        <v>1.851</v>
      </c>
      <c r="CD300" s="277">
        <f t="shared" si="35"/>
        <v>0.12782869155559951</v>
      </c>
    </row>
    <row r="301" spans="78:82" s="7" customFormat="1">
      <c r="BZ301" s="49">
        <v>44708</v>
      </c>
      <c r="CA301" s="67" t="s">
        <v>534</v>
      </c>
      <c r="CB301" s="140">
        <f>[1]!i_dq_close(CB$2,BZ301)</f>
        <v>5899.915</v>
      </c>
      <c r="CC301">
        <v>1.849</v>
      </c>
      <c r="CD301" s="277">
        <f t="shared" ref="CD301:CD364" si="37">CC301/CC$43-CB301/CB$43</f>
        <v>0.12850132131864911</v>
      </c>
    </row>
    <row r="302" spans="78:82" s="7" customFormat="1">
      <c r="BZ302" s="49">
        <v>44711</v>
      </c>
      <c r="CA302" s="67" t="s">
        <v>534</v>
      </c>
      <c r="CB302" s="140">
        <f>[1]!i_dq_close(CB$2,BZ302)</f>
        <v>5942.8316999999997</v>
      </c>
      <c r="CC302">
        <v>1.87</v>
      </c>
      <c r="CD302" s="277">
        <f t="shared" si="37"/>
        <v>0.13367533064009973</v>
      </c>
    </row>
    <row r="303" spans="78:82" s="7" customFormat="1">
      <c r="BZ303" s="49">
        <v>44712</v>
      </c>
      <c r="CA303" s="67" t="s">
        <v>534</v>
      </c>
      <c r="CB303" s="140">
        <f>[1]!i_dq_close(CB$2,BZ303)</f>
        <v>6026.2372999999998</v>
      </c>
      <c r="CC303">
        <v>1.8959999999999999</v>
      </c>
      <c r="CD303" s="277">
        <f t="shared" si="37"/>
        <v>0.13541396305820808</v>
      </c>
    </row>
    <row r="304" spans="78:82" s="7" customFormat="1">
      <c r="BZ304" s="49">
        <v>44713</v>
      </c>
      <c r="CA304" s="67" t="s">
        <v>571</v>
      </c>
      <c r="CB304" s="140">
        <f>[1]!i_dq_close(CB$2,BZ304)</f>
        <v>6023.6440000000002</v>
      </c>
      <c r="CC304">
        <v>1.903</v>
      </c>
      <c r="CD304" s="277">
        <f t="shared" si="37"/>
        <v>0.13974418768732277</v>
      </c>
    </row>
    <row r="305" spans="78:82" s="7" customFormat="1">
      <c r="BZ305" s="49">
        <v>44714</v>
      </c>
      <c r="CA305" s="67" t="s">
        <v>571</v>
      </c>
      <c r="CB305" s="140">
        <f>[1]!i_dq_close(CB$2,BZ305)</f>
        <v>6078.4349000000002</v>
      </c>
      <c r="CC305">
        <v>1.9239999999999999</v>
      </c>
      <c r="CD305" s="277">
        <f t="shared" si="37"/>
        <v>0.14308737130471538</v>
      </c>
    </row>
    <row r="306" spans="78:82" s="7" customFormat="1">
      <c r="BZ306" s="49">
        <v>44718</v>
      </c>
      <c r="CA306" s="67" t="s">
        <v>571</v>
      </c>
      <c r="CB306" s="140">
        <f>[1]!i_dq_close(CB$2,BZ306)</f>
        <v>6187.4440999999997</v>
      </c>
      <c r="CC306">
        <v>1.964</v>
      </c>
      <c r="CD306" s="277">
        <f t="shared" si="37"/>
        <v>0.14873906034886941</v>
      </c>
    </row>
    <row r="307" spans="78:82" s="7" customFormat="1">
      <c r="BZ307" s="49">
        <v>44719</v>
      </c>
      <c r="CA307" s="67" t="s">
        <v>571</v>
      </c>
      <c r="CB307" s="140">
        <f>[1]!i_dq_close(CB$2,BZ307)</f>
        <v>6186.5672000000004</v>
      </c>
      <c r="CC307">
        <v>1.962</v>
      </c>
      <c r="CD307" s="277">
        <f t="shared" si="37"/>
        <v>0.14775130070952902</v>
      </c>
    </row>
    <row r="308" spans="78:82" s="7" customFormat="1">
      <c r="BZ308" s="49">
        <v>44720</v>
      </c>
      <c r="CA308" s="67" t="s">
        <v>571</v>
      </c>
      <c r="CB308" s="140">
        <f>[1]!i_dq_close(CB$2,BZ308)</f>
        <v>6217.8275999999996</v>
      </c>
      <c r="CC308">
        <v>1.9650000000000001</v>
      </c>
      <c r="CD308" s="277">
        <f t="shared" si="37"/>
        <v>0.14461585714405845</v>
      </c>
    </row>
    <row r="309" spans="78:82" s="7" customFormat="1">
      <c r="BZ309" s="49">
        <v>44721</v>
      </c>
      <c r="CA309" s="67" t="s">
        <v>571</v>
      </c>
      <c r="CB309" s="140">
        <f>[1]!i_dq_close(CB$2,BZ309)</f>
        <v>6130.6862000000001</v>
      </c>
      <c r="CC309">
        <v>1.9319999999999999</v>
      </c>
      <c r="CD309" s="277">
        <f t="shared" si="37"/>
        <v>0.13952285354073479</v>
      </c>
    </row>
    <row r="310" spans="78:82" s="7" customFormat="1">
      <c r="BZ310" s="49">
        <v>44722</v>
      </c>
      <c r="CA310" s="67" t="s">
        <v>571</v>
      </c>
      <c r="CB310" s="140">
        <f>[1]!i_dq_close(CB$2,BZ310)</f>
        <v>6240.1031999999996</v>
      </c>
      <c r="CC310">
        <v>1.972</v>
      </c>
      <c r="CD310" s="277">
        <f t="shared" si="37"/>
        <v>0.14511166586712121</v>
      </c>
    </row>
    <row r="311" spans="78:82" s="7" customFormat="1">
      <c r="BZ311" s="49">
        <v>44725</v>
      </c>
      <c r="CA311" s="67" t="s">
        <v>571</v>
      </c>
      <c r="CB311" s="140">
        <f>[1]!i_dq_close(CB$2,BZ311)</f>
        <v>6233.6193999999996</v>
      </c>
      <c r="CC311">
        <v>1.9770000000000001</v>
      </c>
      <c r="CD311" s="277">
        <f t="shared" si="37"/>
        <v>0.14891878332541975</v>
      </c>
    </row>
    <row r="312" spans="78:82" s="7" customFormat="1">
      <c r="BZ312" s="49">
        <v>44726</v>
      </c>
      <c r="CA312" s="67" t="s">
        <v>571</v>
      </c>
      <c r="CB312" s="140">
        <f>[1]!i_dq_close(CB$2,BZ312)</f>
        <v>6275.5652</v>
      </c>
      <c r="CC312">
        <v>1.9790000000000001</v>
      </c>
      <c r="CD312" s="277">
        <f t="shared" si="37"/>
        <v>0.1435743270885429</v>
      </c>
    </row>
    <row r="313" spans="78:82" s="7" customFormat="1">
      <c r="BZ313" s="49">
        <v>44727</v>
      </c>
      <c r="CA313" s="67" t="s">
        <v>571</v>
      </c>
      <c r="CB313" s="140">
        <f>[1]!i_dq_close(CB$2,BZ313)</f>
        <v>6261.0613000000003</v>
      </c>
      <c r="CC313">
        <v>1.9830000000000001</v>
      </c>
      <c r="CD313" s="277">
        <f t="shared" si="37"/>
        <v>0.1480565428224675</v>
      </c>
    </row>
    <row r="314" spans="78:82" s="7" customFormat="1">
      <c r="BZ314" s="49">
        <v>44728</v>
      </c>
      <c r="CA314" s="67" t="s">
        <v>571</v>
      </c>
      <c r="CB314" s="140">
        <f>[1]!i_dq_close(CB$2,BZ314)</f>
        <v>6264.8220000000001</v>
      </c>
      <c r="CC314">
        <v>1.9870000000000001</v>
      </c>
      <c r="CD314" s="277">
        <f t="shared" si="37"/>
        <v>0.14972262785669621</v>
      </c>
    </row>
    <row r="315" spans="78:82" s="7" customFormat="1">
      <c r="BZ315" s="49">
        <v>44729</v>
      </c>
      <c r="CA315" s="67" t="s">
        <v>571</v>
      </c>
      <c r="CB315" s="140">
        <f>[1]!i_dq_close(CB$2,BZ315)</f>
        <v>6316.3091999999997</v>
      </c>
      <c r="CC315">
        <v>2.0070000000000001</v>
      </c>
      <c r="CD315" s="277">
        <f t="shared" si="37"/>
        <v>0.15301371075099379</v>
      </c>
    </row>
    <row r="316" spans="78:82" s="7" customFormat="1">
      <c r="BZ316" s="49">
        <v>44732</v>
      </c>
      <c r="CA316" s="67" t="s">
        <v>571</v>
      </c>
      <c r="CB316" s="140">
        <f>[1]!i_dq_close(CB$2,BZ316)</f>
        <v>6330.3941999999997</v>
      </c>
      <c r="CC316">
        <v>2.0259999999999998</v>
      </c>
      <c r="CD316" s="277">
        <f t="shared" si="37"/>
        <v>0.16151017639643561</v>
      </c>
    </row>
    <row r="317" spans="78:82" s="7" customFormat="1">
      <c r="BZ317" s="49">
        <v>44733</v>
      </c>
      <c r="CA317" s="67" t="s">
        <v>571</v>
      </c>
      <c r="CB317" s="140">
        <f>[1]!i_dq_close(CB$2,BZ317)</f>
        <v>6277.0014000000001</v>
      </c>
      <c r="CC317">
        <v>2.0110000000000001</v>
      </c>
      <c r="CD317" s="277">
        <f t="shared" si="37"/>
        <v>0.16132032035405319</v>
      </c>
    </row>
    <row r="318" spans="78:82" s="7" customFormat="1">
      <c r="BZ318" s="49">
        <v>44734</v>
      </c>
      <c r="CA318" s="67" t="s">
        <v>571</v>
      </c>
      <c r="CB318" s="140">
        <f>[1]!i_dq_close(CB$2,BZ318)</f>
        <v>6179.57</v>
      </c>
      <c r="CC318">
        <v>1.986</v>
      </c>
      <c r="CD318" s="277">
        <f t="shared" si="37"/>
        <v>0.16230574079379145</v>
      </c>
    </row>
    <row r="319" spans="78:82" s="7" customFormat="1">
      <c r="BZ319" s="49">
        <v>44735</v>
      </c>
      <c r="CA319" s="67" t="s">
        <v>571</v>
      </c>
      <c r="CB319" s="140">
        <f>[1]!i_dq_close(CB$2,BZ319)</f>
        <v>6300.4745999999996</v>
      </c>
      <c r="CC319">
        <v>2.028</v>
      </c>
      <c r="CD319" s="277">
        <f t="shared" si="37"/>
        <v>0.16724630003461516</v>
      </c>
    </row>
    <row r="320" spans="78:82" s="7" customFormat="1">
      <c r="BZ320" s="49">
        <v>44736</v>
      </c>
      <c r="CA320" s="67" t="s">
        <v>571</v>
      </c>
      <c r="CB320" s="140">
        <f>[1]!i_dq_close(CB$2,BZ320)</f>
        <v>6368.2826999999997</v>
      </c>
      <c r="CC320">
        <v>2.0569999999999999</v>
      </c>
      <c r="CD320" s="277">
        <f t="shared" si="37"/>
        <v>0.17307428278984549</v>
      </c>
    </row>
    <row r="321" spans="78:82" s="7" customFormat="1">
      <c r="BZ321" s="49">
        <v>44739</v>
      </c>
      <c r="CA321" s="67" t="s">
        <v>571</v>
      </c>
      <c r="CB321" s="140">
        <f>[1]!i_dq_close(CB$2,BZ321)</f>
        <v>6407.7447000000002</v>
      </c>
      <c r="CC321">
        <v>2.073</v>
      </c>
      <c r="CD321" s="277">
        <f t="shared" si="37"/>
        <v>0.1759735440976572</v>
      </c>
    </row>
    <row r="322" spans="78:82" s="7" customFormat="1">
      <c r="BZ322" s="49">
        <v>44740</v>
      </c>
      <c r="CA322" s="67" t="s">
        <v>571</v>
      </c>
      <c r="CB322" s="140">
        <f>[1]!i_dq_close(CB$2,BZ322)</f>
        <v>6501.3519999999999</v>
      </c>
      <c r="CC322">
        <v>2.101</v>
      </c>
      <c r="CD322" s="277">
        <f t="shared" si="37"/>
        <v>0.17726219015746403</v>
      </c>
    </row>
    <row r="323" spans="78:82" s="7" customFormat="1">
      <c r="BZ323" s="49">
        <v>44741</v>
      </c>
      <c r="CA323" s="67" t="s">
        <v>571</v>
      </c>
      <c r="CB323" s="140">
        <f>[1]!i_dq_close(CB$2,BZ323)</f>
        <v>6374.2974000000004</v>
      </c>
      <c r="CC323">
        <v>2.0590000000000002</v>
      </c>
      <c r="CD323" s="277">
        <f t="shared" si="37"/>
        <v>0.17326986979420345</v>
      </c>
    </row>
    <row r="324" spans="78:82" s="7" customFormat="1">
      <c r="BZ324" s="49">
        <v>44742</v>
      </c>
      <c r="CA324" s="67" t="s">
        <v>571</v>
      </c>
      <c r="CB324" s="140">
        <f>[1]!i_dq_close(CB$2,BZ324)</f>
        <v>6454.0778</v>
      </c>
      <c r="CC324">
        <v>2.085</v>
      </c>
      <c r="CD324" s="277">
        <f t="shared" si="37"/>
        <v>0.1755674543389687</v>
      </c>
    </row>
    <row r="325" spans="78:82" s="7" customFormat="1">
      <c r="BZ325" s="49">
        <v>44743</v>
      </c>
      <c r="CA325" s="67" t="s">
        <v>639</v>
      </c>
      <c r="CB325" s="140">
        <f>[1]!i_dq_close(CB$2,BZ325)</f>
        <v>6438.5375000000004</v>
      </c>
      <c r="CC325">
        <v>2.089</v>
      </c>
      <c r="CD325" s="277">
        <f t="shared" si="37"/>
        <v>0.1802094675969107</v>
      </c>
    </row>
    <row r="326" spans="78:82" s="7" customFormat="1">
      <c r="BZ326" s="49">
        <v>44746</v>
      </c>
      <c r="CA326" s="67" t="s">
        <v>639</v>
      </c>
      <c r="CB326" s="140">
        <f>[1]!i_dq_close(CB$2,BZ326)</f>
        <v>6523.1310999999996</v>
      </c>
      <c r="CC326">
        <v>2.1120000000000001</v>
      </c>
      <c r="CD326" s="277">
        <f t="shared" si="37"/>
        <v>0.1800804810772858</v>
      </c>
    </row>
    <row r="327" spans="78:82" s="7" customFormat="1">
      <c r="BZ327" s="49">
        <v>44747</v>
      </c>
      <c r="CA327" s="67" t="s">
        <v>639</v>
      </c>
      <c r="CB327" s="140">
        <f>[1]!i_dq_close(CB$2,BZ327)</f>
        <v>6511.5297</v>
      </c>
      <c r="CC327">
        <v>2.0990000000000002</v>
      </c>
      <c r="CD327" s="277">
        <f t="shared" si="37"/>
        <v>0.17456997499033444</v>
      </c>
    </row>
    <row r="328" spans="78:82" s="7" customFormat="1">
      <c r="BZ328" s="49">
        <v>44748</v>
      </c>
      <c r="CA328" s="67" t="s">
        <v>639</v>
      </c>
      <c r="CB328" s="140">
        <f>[1]!i_dq_close(CB$2,BZ328)</f>
        <v>6418.5452999999998</v>
      </c>
      <c r="CC328">
        <v>2.0750000000000002</v>
      </c>
      <c r="CD328" s="277">
        <f t="shared" si="37"/>
        <v>0.17543121623305158</v>
      </c>
    </row>
    <row r="329" spans="78:82" s="7" customFormat="1">
      <c r="BZ329" s="49">
        <v>44749</v>
      </c>
      <c r="CA329" s="67" t="s">
        <v>639</v>
      </c>
      <c r="CB329" s="140">
        <f>[1]!i_dq_close(CB$2,BZ329)</f>
        <v>6452.9862999999996</v>
      </c>
      <c r="CC329">
        <v>2.0920000000000001</v>
      </c>
      <c r="CD329" s="277">
        <f t="shared" si="37"/>
        <v>0.17966612365973811</v>
      </c>
    </row>
    <row r="330" spans="78:82" s="7" customFormat="1">
      <c r="BZ330" s="49">
        <v>44750</v>
      </c>
      <c r="CA330" s="67" t="s">
        <v>639</v>
      </c>
      <c r="CB330" s="140">
        <f>[1]!i_dq_close(CB$2,BZ330)</f>
        <v>6404.4393</v>
      </c>
      <c r="CC330">
        <v>2.0840000000000001</v>
      </c>
      <c r="CD330" s="277">
        <f t="shared" si="37"/>
        <v>0.18265949324905928</v>
      </c>
    </row>
    <row r="331" spans="78:82" s="7" customFormat="1">
      <c r="BZ331" s="49">
        <v>44753</v>
      </c>
      <c r="CA331" s="67" t="s">
        <v>639</v>
      </c>
      <c r="CB331" s="140">
        <f>[1]!i_dq_close(CB$2,BZ331)</f>
        <v>6319.1401999999998</v>
      </c>
      <c r="CC331">
        <v>2.0489999999999999</v>
      </c>
      <c r="CD331" s="277">
        <f t="shared" si="37"/>
        <v>0.17615946965584783</v>
      </c>
    </row>
    <row r="332" spans="78:82" s="7" customFormat="1">
      <c r="BZ332" s="49">
        <v>44754</v>
      </c>
      <c r="CA332" s="67" t="s">
        <v>639</v>
      </c>
      <c r="CB332" s="140">
        <f>[1]!i_dq_close(CB$2,BZ332)</f>
        <v>6241.4793</v>
      </c>
      <c r="CC332">
        <v>2.0150000000000001</v>
      </c>
      <c r="CD332" s="277">
        <f t="shared" si="37"/>
        <v>0.16904323110852881</v>
      </c>
    </row>
    <row r="333" spans="78:82" s="7" customFormat="1">
      <c r="BZ333" s="49">
        <v>44755</v>
      </c>
      <c r="CA333" s="67" t="s">
        <v>639</v>
      </c>
      <c r="CB333" s="140">
        <f>[1]!i_dq_close(CB$2,BZ333)</f>
        <v>6268.4943000000003</v>
      </c>
      <c r="CC333">
        <v>2.0310000000000001</v>
      </c>
      <c r="CD333" s="277">
        <f t="shared" si="37"/>
        <v>0.17386163539341737</v>
      </c>
    </row>
    <row r="334" spans="78:82" s="7" customFormat="1">
      <c r="BZ334" s="49">
        <v>44756</v>
      </c>
      <c r="CA334" s="67" t="s">
        <v>639</v>
      </c>
      <c r="CB334" s="140">
        <f>[1]!i_dq_close(CB$2,BZ334)</f>
        <v>6302.4318999999996</v>
      </c>
      <c r="CC334">
        <v>2.0529999999999999</v>
      </c>
      <c r="CD334" s="277">
        <f t="shared" si="37"/>
        <v>0.1809815712079349</v>
      </c>
    </row>
    <row r="335" spans="78:82" s="7" customFormat="1">
      <c r="BZ335" s="49">
        <v>44757</v>
      </c>
      <c r="CA335" s="67" t="s">
        <v>639</v>
      </c>
      <c r="CB335" s="140">
        <f>[1]!i_dq_close(CB$2,BZ335)</f>
        <v>6196.7999</v>
      </c>
      <c r="CC335">
        <v>2.028</v>
      </c>
      <c r="CD335" s="277">
        <f t="shared" si="37"/>
        <v>0.18323140266220039</v>
      </c>
    </row>
    <row r="336" spans="78:82" s="7" customFormat="1">
      <c r="BZ336" s="49">
        <v>44760</v>
      </c>
      <c r="CA336" s="67" t="s">
        <v>639</v>
      </c>
      <c r="CB336" s="140">
        <f>[1]!i_dq_close(CB$2,BZ336)</f>
        <v>6312.3557000000001</v>
      </c>
      <c r="CC336">
        <v>2.0619999999999998</v>
      </c>
      <c r="CD336" s="277">
        <f t="shared" si="37"/>
        <v>0.18450480910523448</v>
      </c>
    </row>
    <row r="337" spans="78:82" s="7" customFormat="1">
      <c r="BZ337" s="49">
        <v>44761</v>
      </c>
      <c r="CA337" s="67" t="s">
        <v>639</v>
      </c>
      <c r="CB337" s="140">
        <f>[1]!i_dq_close(CB$2,BZ337)</f>
        <v>6335.7093000000004</v>
      </c>
      <c r="CC337">
        <v>2.0739999999999998</v>
      </c>
      <c r="CD337" s="277">
        <f t="shared" si="37"/>
        <v>0.18764181776718869</v>
      </c>
    </row>
    <row r="338" spans="78:82" s="7" customFormat="1">
      <c r="BZ338" s="49">
        <v>44762</v>
      </c>
      <c r="CA338" s="67" t="s">
        <v>639</v>
      </c>
      <c r="CB338" s="140">
        <f>[1]!i_dq_close(CB$2,BZ338)</f>
        <v>6410.7088000000003</v>
      </c>
      <c r="CC338">
        <v>2.0979999999999999</v>
      </c>
      <c r="CD338" s="277">
        <f t="shared" si="37"/>
        <v>0.18955358162838665</v>
      </c>
    </row>
    <row r="339" spans="78:82" s="7" customFormat="1">
      <c r="BZ339" s="49">
        <v>44763</v>
      </c>
      <c r="CA339" s="67" t="s">
        <v>639</v>
      </c>
      <c r="CB339" s="140">
        <f>[1]!i_dq_close(CB$2,BZ339)</f>
        <v>6347.5983999999999</v>
      </c>
      <c r="CC339">
        <v>2.0859999999999999</v>
      </c>
      <c r="CD339" s="277">
        <f t="shared" si="37"/>
        <v>0.19254648246358474</v>
      </c>
    </row>
    <row r="340" spans="78:82" s="7" customFormat="1">
      <c r="BZ340" s="49">
        <v>44764</v>
      </c>
      <c r="CA340" s="67" t="s">
        <v>639</v>
      </c>
      <c r="CB340" s="140">
        <f>[1]!i_dq_close(CB$2,BZ340)</f>
        <v>6289.5325000000003</v>
      </c>
      <c r="CC340">
        <v>2.0779999999999998</v>
      </c>
      <c r="CD340" s="277">
        <f t="shared" si="37"/>
        <v>0.19700752539463462</v>
      </c>
    </row>
    <row r="341" spans="78:82" s="7" customFormat="1">
      <c r="BZ341" s="49">
        <v>44767</v>
      </c>
      <c r="CA341" s="67" t="s">
        <v>639</v>
      </c>
      <c r="CB341" s="140">
        <f>[1]!i_dq_close(CB$2,BZ341)</f>
        <v>6231.2354999999998</v>
      </c>
      <c r="CC341">
        <v>2.0569999999999999</v>
      </c>
      <c r="CD341" s="277">
        <f t="shared" si="37"/>
        <v>0.1942049304485628</v>
      </c>
    </row>
    <row r="342" spans="78:82" s="7" customFormat="1">
      <c r="BZ342" s="49">
        <v>44768</v>
      </c>
      <c r="CA342" s="67" t="s">
        <v>639</v>
      </c>
      <c r="CB342" s="140">
        <f>[1]!i_dq_close(CB$2,BZ342)</f>
        <v>6307.9560000000001</v>
      </c>
      <c r="CC342">
        <v>2.0830000000000002</v>
      </c>
      <c r="CD342" s="277">
        <f t="shared" si="37"/>
        <v>0.19697430623584089</v>
      </c>
    </row>
    <row r="343" spans="78:82" s="7" customFormat="1">
      <c r="BZ343" s="49">
        <v>44769</v>
      </c>
      <c r="CA343" s="67" t="s">
        <v>639</v>
      </c>
      <c r="CB343" s="140">
        <f>[1]!i_dq_close(CB$2,BZ343)</f>
        <v>6332.2326999999996</v>
      </c>
      <c r="CC343">
        <v>2.1019999999999999</v>
      </c>
      <c r="CD343" s="277">
        <f t="shared" si="37"/>
        <v>0.20389936274820053</v>
      </c>
    </row>
    <row r="344" spans="78:82" s="7" customFormat="1">
      <c r="BZ344" s="49">
        <v>44770</v>
      </c>
      <c r="CA344" s="67" t="s">
        <v>639</v>
      </c>
      <c r="CB344" s="140">
        <f>[1]!i_dq_close(CB$2,BZ344)</f>
        <v>6348.1655000000001</v>
      </c>
      <c r="CC344">
        <v>2.1139999999999999</v>
      </c>
      <c r="CD344" s="277">
        <f t="shared" si="37"/>
        <v>0.20818054881871018</v>
      </c>
    </row>
    <row r="345" spans="78:82" s="7" customFormat="1">
      <c r="BZ345" s="49">
        <v>44771</v>
      </c>
      <c r="CA345" s="67" t="s">
        <v>639</v>
      </c>
      <c r="CB345" s="140">
        <f>[1]!i_dq_close(CB$2,BZ345)</f>
        <v>6294.1144000000004</v>
      </c>
      <c r="CC345">
        <v>2.1030000000000002</v>
      </c>
      <c r="CD345" s="277">
        <f t="shared" si="37"/>
        <v>0.21033812213575143</v>
      </c>
    </row>
    <row r="346" spans="78:82" s="7" customFormat="1">
      <c r="BZ346" s="49">
        <v>44774</v>
      </c>
      <c r="CA346" s="67" t="s">
        <v>356</v>
      </c>
      <c r="CB346" s="140">
        <f>[1]!i_dq_close(CB$2,BZ346)</f>
        <v>6347.2210999999998</v>
      </c>
      <c r="CC346">
        <v>2.121</v>
      </c>
      <c r="CD346" s="277">
        <f t="shared" si="37"/>
        <v>0.21225653749900997</v>
      </c>
    </row>
    <row r="347" spans="78:82" s="7" customFormat="1">
      <c r="BZ347" s="49">
        <v>44775</v>
      </c>
      <c r="CA347" s="67" t="s">
        <v>1633</v>
      </c>
      <c r="CB347" s="140">
        <f>[1]!i_dq_close(CB$2,BZ347)</f>
        <v>6169.9961000000003</v>
      </c>
      <c r="CC347">
        <v>2.0550000000000002</v>
      </c>
      <c r="CD347" s="277">
        <f t="shared" si="37"/>
        <v>0.20252417393879618</v>
      </c>
    </row>
    <row r="348" spans="78:82" s="7" customFormat="1">
      <c r="BZ348" s="49">
        <v>44776</v>
      </c>
      <c r="CA348" s="67" t="s">
        <v>1633</v>
      </c>
      <c r="CB348" s="140">
        <f>[1]!i_dq_close(CB$2,BZ348)</f>
        <v>6124.3145999999997</v>
      </c>
      <c r="CC348">
        <v>2.0449999999999999</v>
      </c>
      <c r="CD348" s="277">
        <f t="shared" si="37"/>
        <v>0.20395276125863215</v>
      </c>
    </row>
    <row r="349" spans="78:82" s="7" customFormat="1">
      <c r="BZ349" s="49">
        <v>44777</v>
      </c>
      <c r="CA349" s="67" t="s">
        <v>1633</v>
      </c>
      <c r="CB349" s="140">
        <f>[1]!i_dq_close(CB$2,BZ349)</f>
        <v>6158.7345999999998</v>
      </c>
      <c r="CC349">
        <v>2.0619999999999998</v>
      </c>
      <c r="CD349" s="277">
        <f t="shared" si="37"/>
        <v>0.20819090657416917</v>
      </c>
    </row>
    <row r="350" spans="78:82" s="7" customFormat="1">
      <c r="BZ350" s="49">
        <v>44778</v>
      </c>
      <c r="CA350" s="67" t="s">
        <v>1633</v>
      </c>
      <c r="CB350" s="140">
        <f>[1]!i_dq_close(CB$2,BZ350)</f>
        <v>6270.5113000000001</v>
      </c>
      <c r="CC350">
        <v>2.0910000000000002</v>
      </c>
      <c r="CD350" s="277">
        <f t="shared" si="37"/>
        <v>0.20723958267704135</v>
      </c>
    </row>
    <row r="351" spans="78:82" s="7" customFormat="1">
      <c r="BZ351" s="49">
        <v>44781</v>
      </c>
      <c r="CA351" s="67" t="s">
        <v>1633</v>
      </c>
      <c r="CB351" s="140">
        <f>[1]!i_dq_close(CB$2,BZ351)</f>
        <v>6323.0745999999999</v>
      </c>
      <c r="CC351">
        <v>2.1139999999999999</v>
      </c>
      <c r="CD351" s="277">
        <f t="shared" si="37"/>
        <v>0.21204919383546428</v>
      </c>
    </row>
    <row r="352" spans="78:82" s="7" customFormat="1">
      <c r="BZ352" s="49">
        <v>44782</v>
      </c>
      <c r="CA352" s="67" t="s">
        <v>1633</v>
      </c>
      <c r="CB352" s="140">
        <f>[1]!i_dq_close(CB$2,BZ352)</f>
        <v>6341.4805999999999</v>
      </c>
      <c r="CC352">
        <v>2.1219999999999999</v>
      </c>
      <c r="CD352" s="277">
        <f t="shared" si="37"/>
        <v>0.21370311985730039</v>
      </c>
    </row>
    <row r="353" spans="78:82" s="7" customFormat="1">
      <c r="BZ353" s="49">
        <v>44783</v>
      </c>
      <c r="CA353" s="67" t="s">
        <v>1633</v>
      </c>
      <c r="CB353" s="140">
        <f>[1]!i_dq_close(CB$2,BZ353)</f>
        <v>6322.0558000000001</v>
      </c>
      <c r="CC353">
        <v>2.1240000000000001</v>
      </c>
      <c r="CD353" s="277">
        <f t="shared" si="37"/>
        <v>0.21782110083332618</v>
      </c>
    </row>
    <row r="354" spans="78:82" s="7" customFormat="1">
      <c r="BZ354" s="49">
        <v>44784</v>
      </c>
      <c r="CA354" s="67" t="s">
        <v>1633</v>
      </c>
      <c r="CB354" s="140">
        <f>[1]!i_dq_close(CB$2,BZ354)</f>
        <v>6439.3585999999996</v>
      </c>
      <c r="CC354">
        <v>2.1520000000000001</v>
      </c>
      <c r="CD354" s="277">
        <f t="shared" si="37"/>
        <v>0.21545625188121675</v>
      </c>
    </row>
    <row r="355" spans="78:82" s="7" customFormat="1">
      <c r="BZ355" s="49">
        <v>44785</v>
      </c>
      <c r="CA355" s="67" t="s">
        <v>1633</v>
      </c>
      <c r="CB355" s="140">
        <f>[1]!i_dq_close(CB$2,BZ355)</f>
        <v>6420.8530000000001</v>
      </c>
      <c r="CC355">
        <v>2.14</v>
      </c>
      <c r="CD355" s="277">
        <f t="shared" si="37"/>
        <v>0.21157175345041301</v>
      </c>
    </row>
    <row r="356" spans="78:82" s="7" customFormat="1">
      <c r="BZ356" s="49">
        <v>44788</v>
      </c>
      <c r="CA356" s="67" t="s">
        <v>1633</v>
      </c>
      <c r="CB356" s="140">
        <f>[1]!i_dq_close(CB$2,BZ356)</f>
        <v>6442.8092999999999</v>
      </c>
      <c r="CC356">
        <v>2.149</v>
      </c>
      <c r="CD356" s="277">
        <f t="shared" si="37"/>
        <v>0.21323975812913165</v>
      </c>
    </row>
    <row r="357" spans="78:82" s="7" customFormat="1">
      <c r="BZ357" s="49">
        <v>44789</v>
      </c>
      <c r="CA357" s="67" t="s">
        <v>1633</v>
      </c>
      <c r="CB357" s="140">
        <f>[1]!i_dq_close(CB$2,BZ357)</f>
        <v>6465.1866</v>
      </c>
      <c r="CC357">
        <v>2.1659999999999999</v>
      </c>
      <c r="CD357" s="277">
        <f t="shared" si="37"/>
        <v>0.21933470935211974</v>
      </c>
    </row>
    <row r="358" spans="78:82" s="7" customFormat="1">
      <c r="BZ358" s="49">
        <v>44790</v>
      </c>
      <c r="CA358" s="67" t="s">
        <v>1633</v>
      </c>
      <c r="CB358" s="140">
        <f>[1]!i_dq_close(CB$2,BZ358)</f>
        <v>6493.5047000000004</v>
      </c>
      <c r="CC358">
        <v>2.173</v>
      </c>
      <c r="CD358" s="277">
        <f t="shared" si="37"/>
        <v>0.21889885410482934</v>
      </c>
    </row>
    <row r="359" spans="78:82" s="7" customFormat="1">
      <c r="BZ359" s="49">
        <v>44791</v>
      </c>
      <c r="CA359" s="67" t="s">
        <v>1633</v>
      </c>
      <c r="CB359" s="140">
        <f>[1]!i_dq_close(CB$2,BZ359)</f>
        <v>6468.8055999999997</v>
      </c>
      <c r="CC359">
        <v>2.1749999999999998</v>
      </c>
      <c r="CD359" s="277">
        <f t="shared" si="37"/>
        <v>0.22383005399336353</v>
      </c>
    </row>
    <row r="360" spans="78:82" s="7" customFormat="1">
      <c r="BZ360" s="49">
        <v>44792</v>
      </c>
      <c r="CA360" s="67" t="s">
        <v>1633</v>
      </c>
      <c r="CB360" s="140">
        <f>[1]!i_dq_close(CB$2,BZ360)</f>
        <v>6391.7159000000001</v>
      </c>
      <c r="CC360">
        <v>2.153</v>
      </c>
      <c r="CD360" s="277">
        <f t="shared" si="37"/>
        <v>0.22336353262900432</v>
      </c>
    </row>
    <row r="361" spans="78:82" s="7" customFormat="1">
      <c r="BZ361" s="49">
        <v>44795</v>
      </c>
      <c r="CA361" s="67" t="s">
        <v>1633</v>
      </c>
      <c r="CB361" s="140">
        <f>[1]!i_dq_close(CB$2,BZ361)</f>
        <v>6472.6799000000001</v>
      </c>
      <c r="CC361">
        <v>2.1739999999999999</v>
      </c>
      <c r="CD361" s="277">
        <f t="shared" si="37"/>
        <v>0.22267121202422868</v>
      </c>
    </row>
    <row r="362" spans="78:82" s="7" customFormat="1">
      <c r="BZ362" s="49">
        <v>44796</v>
      </c>
      <c r="CA362" s="67" t="s">
        <v>1633</v>
      </c>
      <c r="CB362" s="140">
        <f>[1]!i_dq_close(CB$2,BZ362)</f>
        <v>6466.4044999999996</v>
      </c>
      <c r="CC362">
        <v>2.1789999999999998</v>
      </c>
      <c r="CD362" s="277">
        <f t="shared" si="37"/>
        <v>0.22644619729031834</v>
      </c>
    </row>
    <row r="363" spans="78:82" s="7" customFormat="1">
      <c r="BZ363" s="49">
        <v>44797</v>
      </c>
      <c r="CA363" s="67" t="s">
        <v>1633</v>
      </c>
      <c r="CB363" s="140">
        <f>[1]!i_dq_close(CB$2,BZ363)</f>
        <v>6284.5769</v>
      </c>
      <c r="CC363">
        <v>2.117</v>
      </c>
      <c r="CD363" s="277">
        <f t="shared" si="37"/>
        <v>0.21966941570818999</v>
      </c>
    </row>
    <row r="364" spans="78:82" s="7" customFormat="1">
      <c r="BZ364" s="49">
        <v>44798</v>
      </c>
      <c r="CA364" s="67" t="s">
        <v>1633</v>
      </c>
      <c r="CB364" s="140">
        <f>[1]!i_dq_close(CB$2,BZ364)</f>
        <v>6322.6961000000001</v>
      </c>
      <c r="CC364">
        <v>2.12</v>
      </c>
      <c r="CD364" s="277">
        <f t="shared" si="37"/>
        <v>0.2154764468072029</v>
      </c>
    </row>
    <row r="365" spans="78:82" s="7" customFormat="1">
      <c r="BZ365" s="49">
        <v>44799</v>
      </c>
      <c r="CA365" s="67" t="s">
        <v>1633</v>
      </c>
      <c r="CB365" s="140">
        <f>[1]!i_dq_close(CB$2,BZ365)</f>
        <v>6298.3738999999996</v>
      </c>
      <c r="CC365">
        <v>2.1160000000000001</v>
      </c>
      <c r="CD365" s="277">
        <f t="shared" ref="CD365:CD440" si="38">CC365/CC$43-CB365/CB$43</f>
        <v>0.2169806404202923</v>
      </c>
    </row>
    <row r="366" spans="78:82" s="7" customFormat="1">
      <c r="BZ366" s="49">
        <v>44802</v>
      </c>
      <c r="CA366" s="67" t="s">
        <v>1633</v>
      </c>
      <c r="CB366" s="140">
        <f>[1]!i_dq_close(CB$2,BZ366)</f>
        <v>6310.402</v>
      </c>
      <c r="CC366">
        <v>2.1309999999999998</v>
      </c>
      <c r="CD366" s="277">
        <f t="shared" si="38"/>
        <v>0.2235483203161247</v>
      </c>
    </row>
    <row r="367" spans="78:82" s="7" customFormat="1">
      <c r="BZ367" s="49">
        <v>44803</v>
      </c>
      <c r="CA367" s="67" t="s">
        <v>1633</v>
      </c>
      <c r="CB367" s="140">
        <f>[1]!i_dq_close(CB$2,BZ367)</f>
        <v>6285.9273000000003</v>
      </c>
      <c r="CC367">
        <v>2.125</v>
      </c>
      <c r="CD367" s="277">
        <f t="shared" si="38"/>
        <v>0.22395306254305991</v>
      </c>
    </row>
    <row r="368" spans="78:82" s="7" customFormat="1">
      <c r="BZ368" s="49">
        <v>44804</v>
      </c>
      <c r="CA368" s="67" t="s">
        <v>1633</v>
      </c>
      <c r="CB368" s="140">
        <f>[1]!i_dq_close(CB$2,BZ368)</f>
        <v>6155.7455</v>
      </c>
      <c r="CC368">
        <v>2.077</v>
      </c>
      <c r="CD368" s="277">
        <f t="shared" si="38"/>
        <v>0.2170740162053082</v>
      </c>
    </row>
    <row r="369" spans="1:399">
      <c r="BZ369" s="49">
        <v>44805</v>
      </c>
      <c r="CA369" s="67" t="s">
        <v>357</v>
      </c>
      <c r="CB369" s="140">
        <f>[1]!i_dq_close(CB$2,BZ369)</f>
        <v>6126.7685000000001</v>
      </c>
      <c r="CC369">
        <v>2.0739999999999998</v>
      </c>
      <c r="CD369" s="277">
        <f t="shared" si="38"/>
        <v>0.21985739332313237</v>
      </c>
    </row>
    <row r="370" spans="1:399">
      <c r="BZ370" s="49">
        <v>44806</v>
      </c>
      <c r="CA370" s="67" t="s">
        <v>1634</v>
      </c>
      <c r="CB370" s="140">
        <f>[1]!i_dq_close(CB$2,BZ370)</f>
        <v>6149.4273000000003</v>
      </c>
      <c r="CC370">
        <v>2.0910000000000002</v>
      </c>
      <c r="CD370" s="277">
        <f t="shared" si="38"/>
        <v>0.22590894141700923</v>
      </c>
    </row>
    <row r="371" spans="1:399">
      <c r="BZ371" s="49">
        <v>44809</v>
      </c>
      <c r="CA371" s="67" t="s">
        <v>1634</v>
      </c>
      <c r="CB371" s="140">
        <f>[1]!i_dq_close(CB$2,BZ371)</f>
        <v>6182.6464999999998</v>
      </c>
      <c r="CC371">
        <v>2.101</v>
      </c>
      <c r="CD371" s="277">
        <f t="shared" si="38"/>
        <v>0.22640185610755514</v>
      </c>
    </row>
    <row r="372" spans="1:399">
      <c r="BZ372" s="49">
        <v>44810</v>
      </c>
      <c r="CA372" s="67" t="s">
        <v>1634</v>
      </c>
      <c r="CB372" s="140">
        <f>[1]!i_dq_close(CB$2,BZ372)</f>
        <v>6291.5707000000002</v>
      </c>
      <c r="CC372">
        <v>2.129</v>
      </c>
      <c r="CD372" s="277">
        <f t="shared" si="38"/>
        <v>0.22532886313260747</v>
      </c>
    </row>
    <row r="373" spans="1:399">
      <c r="BZ373" s="49">
        <v>44811</v>
      </c>
      <c r="CA373" s="67" t="s">
        <v>1634</v>
      </c>
      <c r="CB373" s="140">
        <f>[1]!i_dq_close(CB$2,BZ373)</f>
        <v>6301.5644000000002</v>
      </c>
      <c r="CC373">
        <v>2.13</v>
      </c>
      <c r="CD373" s="277">
        <f t="shared" si="38"/>
        <v>0.22434946497913433</v>
      </c>
    </row>
    <row r="374" spans="1:399">
      <c r="BZ374" s="49">
        <v>44812</v>
      </c>
      <c r="CA374" s="67" t="s">
        <v>1634</v>
      </c>
      <c r="CB374" s="140">
        <f>[1]!i_dq_close(CB$2,BZ374)</f>
        <v>6272.5752000000002</v>
      </c>
      <c r="CC374">
        <v>2.1179999999999999</v>
      </c>
      <c r="CD374" s="277">
        <f t="shared" si="38"/>
        <v>0.22208138233643115</v>
      </c>
    </row>
    <row r="375" spans="1:399">
      <c r="BZ375" s="49">
        <v>44813</v>
      </c>
      <c r="CA375" s="67" t="s">
        <v>1634</v>
      </c>
      <c r="CB375" s="140">
        <f>[1]!i_dq_close(CB$2,BZ375)</f>
        <v>6316.9723999999997</v>
      </c>
      <c r="CC375">
        <v>2.1240000000000001</v>
      </c>
      <c r="CD375" s="277">
        <f t="shared" si="38"/>
        <v>0.21860488579433479</v>
      </c>
    </row>
    <row r="376" spans="1:399">
      <c r="BZ376" s="49">
        <v>44817</v>
      </c>
      <c r="CA376" s="67" t="s">
        <v>1634</v>
      </c>
      <c r="CB376" s="140">
        <f>[1]!i_dq_close(CB$2,BZ376)</f>
        <v>6300.4219999999996</v>
      </c>
      <c r="CC376">
        <v>2.1240000000000001</v>
      </c>
      <c r="CD376" s="277">
        <f t="shared" si="38"/>
        <v>0.22115671225274347</v>
      </c>
    </row>
    <row r="377" spans="1:399">
      <c r="BZ377" s="49">
        <v>44818</v>
      </c>
      <c r="CA377" s="67" t="s">
        <v>1634</v>
      </c>
      <c r="CB377" s="140">
        <f>[1]!i_dq_close(CB$2,BZ377)</f>
        <v>6249.9629999999997</v>
      </c>
      <c r="CC377">
        <v>2.1040000000000001</v>
      </c>
      <c r="CD377" s="277">
        <f t="shared" si="38"/>
        <v>0.21770709615293204</v>
      </c>
    </row>
    <row r="378" spans="1:399">
      <c r="BZ378" s="49">
        <v>44819</v>
      </c>
      <c r="CA378" s="67" t="s">
        <v>1634</v>
      </c>
      <c r="CB378" s="140">
        <f>[1]!i_dq_close(CB$2,BZ378)</f>
        <v>6107.7964000000002</v>
      </c>
      <c r="CC378">
        <v>2.0579999999999998</v>
      </c>
      <c r="CD378" s="277">
        <f t="shared" si="38"/>
        <v>0.21379889302712995</v>
      </c>
    </row>
    <row r="379" spans="1:399">
      <c r="BZ379" s="49">
        <v>44820</v>
      </c>
      <c r="CA379" s="67" t="s">
        <v>1634</v>
      </c>
      <c r="CB379" s="140">
        <f>[1]!i_dq_close(CB$2,BZ379)</f>
        <v>5954.5037000000002</v>
      </c>
      <c r="CC379">
        <v>2.0070000000000001</v>
      </c>
      <c r="CD379" s="277">
        <f t="shared" si="38"/>
        <v>0.20879875810319082</v>
      </c>
    </row>
    <row r="380" spans="1:399">
      <c r="BZ380" s="49">
        <v>44823</v>
      </c>
      <c r="CA380" s="67" t="s">
        <v>1634</v>
      </c>
      <c r="CB380" s="140">
        <f>[1]!i_dq_close(CB$2,BZ380)</f>
        <v>5913.1493</v>
      </c>
      <c r="CC380">
        <v>1.99</v>
      </c>
      <c r="CD380" s="277">
        <f t="shared" si="38"/>
        <v>0.20562979452303132</v>
      </c>
    </row>
    <row r="381" spans="1:399">
      <c r="BZ381" s="49">
        <v>44824</v>
      </c>
      <c r="CA381" s="67" t="s">
        <v>1634</v>
      </c>
      <c r="CB381" s="140">
        <f>[1]!i_dq_close(CB$2,BZ381)</f>
        <v>5958.2921999999999</v>
      </c>
      <c r="CC381">
        <v>2.0110000000000001</v>
      </c>
      <c r="CD381" s="277">
        <f t="shared" si="38"/>
        <v>0.21046055678932263</v>
      </c>
    </row>
    <row r="382" spans="1:399">
      <c r="BZ382" s="49">
        <v>44825</v>
      </c>
      <c r="CA382" s="67" t="s">
        <v>1634</v>
      </c>
      <c r="CB382" s="140">
        <f>[1]!i_dq_close(CB$2,BZ382)</f>
        <v>5978.5810000000001</v>
      </c>
      <c r="CC382">
        <v>2.0209999999999999</v>
      </c>
      <c r="CD382" s="277">
        <f t="shared" si="38"/>
        <v>0.21294714757457345</v>
      </c>
    </row>
    <row r="383" spans="1:399">
      <c r="BZ383" s="49">
        <v>44826</v>
      </c>
      <c r="CA383" s="67" t="s">
        <v>1634</v>
      </c>
      <c r="CB383" s="140">
        <f>[1]!i_dq_close(CB$2,BZ383)</f>
        <v>5965.8854000000001</v>
      </c>
      <c r="CC383">
        <v>2.0110000000000001</v>
      </c>
      <c r="CD383" s="277">
        <f t="shared" si="38"/>
        <v>0.20928979785515844</v>
      </c>
    </row>
    <row r="384" spans="1:399" s="21" customFormat="1">
      <c r="A384" s="53"/>
      <c r="B384" s="53"/>
      <c r="C384" s="53"/>
      <c r="D384" s="53"/>
      <c r="E384" s="53"/>
      <c r="F384" s="53"/>
      <c r="G384" s="7"/>
      <c r="H384"/>
      <c r="I384"/>
      <c r="J384"/>
      <c r="K384"/>
      <c r="L384" s="53"/>
      <c r="M384"/>
      <c r="N384" s="7"/>
      <c r="O384"/>
      <c r="P384"/>
      <c r="Q384"/>
      <c r="R384"/>
      <c r="S384" s="53"/>
      <c r="T384"/>
      <c r="U384" s="7"/>
      <c r="V384"/>
      <c r="W384"/>
      <c r="X384"/>
      <c r="Y384"/>
      <c r="Z384" s="53"/>
      <c r="AA384"/>
      <c r="AB384" s="7"/>
      <c r="AC384"/>
      <c r="AD384"/>
      <c r="AE384"/>
      <c r="AF384"/>
      <c r="AG384" s="53"/>
      <c r="AH384"/>
      <c r="AI384" s="7"/>
      <c r="AJ384"/>
      <c r="AK384"/>
      <c r="AL384"/>
      <c r="AM384"/>
      <c r="AN384" s="53"/>
      <c r="AO384"/>
      <c r="AP384" s="7"/>
      <c r="AQ384"/>
      <c r="AR384"/>
      <c r="AS384"/>
      <c r="AT384"/>
      <c r="AU384" s="53"/>
      <c r="AV384"/>
      <c r="AW384" s="7"/>
      <c r="AX384"/>
      <c r="AY384"/>
      <c r="AZ384"/>
      <c r="BA384"/>
      <c r="BB384" s="53"/>
      <c r="BC384"/>
      <c r="BD384" s="7"/>
      <c r="BE384"/>
      <c r="BF384"/>
      <c r="BG384"/>
      <c r="BH384"/>
      <c r="BI384" s="53"/>
      <c r="BJ384"/>
      <c r="BK384" s="7"/>
      <c r="BL384"/>
      <c r="BM384"/>
      <c r="BN384"/>
      <c r="BO384"/>
      <c r="BP384" s="53"/>
      <c r="BQ384"/>
      <c r="BR384" s="7"/>
      <c r="BS384"/>
      <c r="BT384"/>
      <c r="BU384"/>
      <c r="BV384"/>
      <c r="BW384" s="53"/>
      <c r="BX384"/>
      <c r="BY384" s="7"/>
      <c r="BZ384" s="49">
        <v>44827</v>
      </c>
      <c r="CA384" s="67" t="s">
        <v>1634</v>
      </c>
      <c r="CB384" s="140">
        <f>[1]!i_dq_close(CB$2,BZ384)</f>
        <v>5889.6018999999997</v>
      </c>
      <c r="CC384">
        <v>1.9810000000000001</v>
      </c>
      <c r="CD384" s="277">
        <f t="shared" si="38"/>
        <v>0.20420711388953061</v>
      </c>
      <c r="CE384"/>
      <c r="CF384" s="7"/>
      <c r="CG384"/>
      <c r="CH384"/>
      <c r="CI384"/>
      <c r="CJ384"/>
      <c r="CK384" s="53"/>
      <c r="CL384"/>
      <c r="CM384" s="7"/>
      <c r="CN384"/>
      <c r="CO384"/>
      <c r="CP384"/>
      <c r="CQ384"/>
      <c r="CR384" s="53"/>
      <c r="CS384"/>
      <c r="CT384" s="7"/>
      <c r="CU384"/>
      <c r="CV384"/>
      <c r="CW384"/>
      <c r="CX384"/>
      <c r="CY384" s="53"/>
      <c r="CZ384"/>
      <c r="DA384" s="7"/>
      <c r="DB384"/>
      <c r="DC384"/>
      <c r="DD384"/>
      <c r="DE384"/>
      <c r="DF384" s="53"/>
      <c r="DG384"/>
      <c r="DH384" s="7"/>
      <c r="DI384"/>
      <c r="DJ384"/>
      <c r="DK384"/>
      <c r="DL384"/>
      <c r="DM384" s="53"/>
      <c r="DN384"/>
      <c r="DO384" s="7"/>
      <c r="DP384"/>
      <c r="DQ384"/>
      <c r="DR384"/>
      <c r="DS384"/>
      <c r="DT384" s="53"/>
      <c r="DU384"/>
      <c r="DV384" s="7"/>
      <c r="DW384" s="7"/>
      <c r="DX384" s="7"/>
      <c r="DY384" s="7"/>
      <c r="DZ384" s="7"/>
      <c r="EA384" s="7"/>
      <c r="EB384" s="7"/>
      <c r="EC384" s="7"/>
      <c r="ED384" s="7"/>
      <c r="EE384" s="7"/>
      <c r="EF384" s="7"/>
      <c r="EG384" s="7"/>
      <c r="EH384" s="7"/>
      <c r="EI384" s="7"/>
      <c r="EJ384" s="7"/>
      <c r="EK384" s="7"/>
      <c r="EL384" s="7"/>
      <c r="EM384" s="7"/>
      <c r="EN384" s="7"/>
      <c r="EO384" s="7"/>
      <c r="EP384" s="7"/>
      <c r="EQ384" s="7"/>
      <c r="ER384" s="7"/>
      <c r="ES384" s="7"/>
      <c r="ET384" s="7"/>
      <c r="EU384" s="7"/>
      <c r="EV384" s="7"/>
      <c r="EW384" s="7"/>
      <c r="EX384" s="7"/>
      <c r="EY384" s="7"/>
      <c r="EZ384" s="7"/>
      <c r="FA384" s="7"/>
      <c r="FB384" s="7"/>
      <c r="FC384" s="7"/>
      <c r="FD384" s="7"/>
      <c r="FE384" s="7"/>
      <c r="FF384" s="7"/>
      <c r="FG384" s="7"/>
      <c r="FH384" s="7"/>
      <c r="FI384" s="7"/>
      <c r="FJ384" s="7"/>
      <c r="FK384" s="7"/>
      <c r="FL384" s="7"/>
      <c r="FM384" s="7"/>
      <c r="FN384" s="7"/>
      <c r="FO384" s="7"/>
      <c r="FP384" s="7"/>
      <c r="FQ384" s="7"/>
      <c r="FR384" s="7"/>
      <c r="FS384" s="7"/>
      <c r="FT384" s="7"/>
      <c r="FU384" s="7"/>
      <c r="FV384" s="7"/>
      <c r="FW384" s="7"/>
      <c r="FX384" s="7"/>
      <c r="FY384" s="7"/>
      <c r="FZ384" s="7"/>
      <c r="GA384" s="7"/>
      <c r="GB384" s="7"/>
      <c r="GC384" s="7"/>
      <c r="GD384" s="7"/>
      <c r="GE384" s="7"/>
      <c r="GF384" s="7"/>
      <c r="GG384" s="7"/>
      <c r="GH384" s="7"/>
      <c r="GI384" s="7"/>
      <c r="GJ384" s="7"/>
      <c r="GK384" s="7"/>
      <c r="GL384" s="7"/>
      <c r="GM384" s="7"/>
      <c r="GN384" s="7"/>
      <c r="GO384" s="7"/>
      <c r="GP384" s="7"/>
      <c r="GQ384" s="7"/>
      <c r="GR384" s="7"/>
      <c r="GS384" s="7"/>
      <c r="GT384" s="7"/>
      <c r="GU384" s="7"/>
      <c r="GV384" s="7"/>
      <c r="GW384" s="7"/>
      <c r="GX384" s="7"/>
      <c r="GY384" s="7"/>
      <c r="GZ384" s="7"/>
      <c r="HA384" s="7"/>
      <c r="HB384" s="7"/>
      <c r="HC384" s="7"/>
      <c r="HD384" s="7"/>
      <c r="HE384" s="7"/>
      <c r="HF384" s="7"/>
      <c r="HG384" s="7"/>
      <c r="HH384" s="7"/>
      <c r="HI384" s="7"/>
      <c r="HJ384" s="7"/>
      <c r="HK384" s="7"/>
      <c r="HL384" s="7"/>
      <c r="HM384" s="7"/>
      <c r="HN384" s="7"/>
      <c r="HO384" s="7"/>
      <c r="HP384" s="7"/>
      <c r="HQ384" s="7"/>
      <c r="HR384" s="7"/>
      <c r="HS384" s="7"/>
      <c r="HT384" s="7"/>
      <c r="HU384" s="7"/>
      <c r="HV384" s="7"/>
      <c r="HW384" s="7"/>
      <c r="HX384" s="7"/>
      <c r="HY384" s="7"/>
      <c r="HZ384" s="7"/>
      <c r="IA384" s="7"/>
      <c r="IB384" s="7"/>
      <c r="IC384" s="7"/>
      <c r="ID384" s="7"/>
      <c r="IE384" s="7"/>
      <c r="IF384" s="7"/>
      <c r="IG384" s="7"/>
      <c r="IH384" s="7"/>
      <c r="II384" s="7"/>
      <c r="IJ384" s="7"/>
      <c r="IK384" s="7"/>
      <c r="IL384" s="7"/>
      <c r="IM384" s="7"/>
      <c r="IN384" s="7"/>
      <c r="IO384" s="7"/>
      <c r="IP384" s="7"/>
      <c r="IQ384" s="7"/>
      <c r="IR384" s="7"/>
      <c r="IS384" s="7"/>
      <c r="IT384" s="7"/>
      <c r="IU384" s="7"/>
      <c r="IV384" s="7"/>
      <c r="IW384" s="7"/>
      <c r="IX384" s="7"/>
      <c r="IY384" s="7"/>
      <c r="IZ384" s="7"/>
      <c r="JA384" s="7"/>
      <c r="JB384" s="7"/>
      <c r="JC384" s="7"/>
      <c r="JD384" s="7"/>
      <c r="JE384" s="7"/>
      <c r="JF384" s="7"/>
      <c r="JG384" s="7"/>
      <c r="JH384" s="7"/>
      <c r="JI384" s="7"/>
      <c r="JJ384" s="7"/>
      <c r="JK384" s="7"/>
      <c r="JL384" s="7"/>
      <c r="JM384" s="7"/>
      <c r="JN384" s="7"/>
      <c r="JO384" s="7"/>
      <c r="JP384" s="7"/>
      <c r="JQ384" s="7"/>
      <c r="JR384" s="7"/>
      <c r="JS384" s="7"/>
      <c r="JT384" s="7"/>
      <c r="JU384" s="7"/>
      <c r="JV384" s="7"/>
      <c r="JW384" s="7"/>
      <c r="JX384" s="7"/>
      <c r="JY384" s="7"/>
      <c r="JZ384" s="7"/>
      <c r="KA384" s="7"/>
      <c r="KB384" s="7"/>
      <c r="KC384" s="7"/>
      <c r="KD384" s="7"/>
      <c r="KE384" s="7"/>
      <c r="KF384" s="7"/>
      <c r="KG384" s="7"/>
      <c r="KH384" s="7"/>
      <c r="KI384" s="7"/>
      <c r="KJ384" s="7"/>
      <c r="KK384" s="7"/>
      <c r="KL384" s="7"/>
      <c r="KM384" s="7"/>
      <c r="KN384" s="7"/>
      <c r="KO384" s="7"/>
      <c r="KP384" s="7"/>
      <c r="KQ384" s="7"/>
      <c r="KR384" s="7"/>
      <c r="KS384" s="7"/>
      <c r="KT384" s="7"/>
      <c r="KU384" s="7"/>
      <c r="KV384" s="7"/>
      <c r="KW384" s="7"/>
      <c r="KX384" s="7"/>
      <c r="KY384" s="7"/>
      <c r="KZ384" s="7"/>
      <c r="LA384" s="7"/>
      <c r="LB384" s="7"/>
      <c r="LC384" s="7"/>
      <c r="LD384" s="7"/>
      <c r="LE384" s="7"/>
      <c r="LF384" s="7"/>
      <c r="LG384" s="7"/>
      <c r="LH384" s="7"/>
      <c r="LI384" s="7"/>
      <c r="LJ384" s="7"/>
      <c r="LK384" s="7"/>
      <c r="LL384" s="7"/>
      <c r="LM384" s="7"/>
      <c r="LN384" s="7"/>
      <c r="LO384" s="7"/>
      <c r="LP384" s="7"/>
      <c r="LQ384" s="7"/>
      <c r="LR384" s="7"/>
      <c r="LS384" s="7"/>
      <c r="LT384" s="7"/>
      <c r="LU384" s="7"/>
      <c r="LV384" s="7"/>
      <c r="LW384" s="7"/>
      <c r="LX384" s="7"/>
      <c r="LY384" s="7"/>
      <c r="LZ384" s="7"/>
      <c r="MA384" s="7"/>
      <c r="MB384" s="7"/>
      <c r="MC384" s="7"/>
      <c r="MD384" s="7"/>
      <c r="ME384" s="7"/>
      <c r="MF384" s="7"/>
      <c r="MG384" s="7"/>
      <c r="MH384" s="7"/>
      <c r="MI384" s="7"/>
      <c r="MJ384" s="7"/>
      <c r="MK384" s="7"/>
      <c r="ML384" s="7"/>
      <c r="MM384" s="7"/>
      <c r="MN384" s="7"/>
      <c r="MO384" s="7"/>
      <c r="MP384" s="7"/>
      <c r="MQ384" s="7"/>
      <c r="MR384" s="7"/>
      <c r="MS384" s="7"/>
      <c r="MT384" s="7"/>
      <c r="MU384" s="7"/>
      <c r="MV384" s="7"/>
      <c r="MW384" s="7"/>
      <c r="MX384" s="7"/>
      <c r="MY384" s="7"/>
      <c r="MZ384" s="7"/>
      <c r="NA384" s="7"/>
      <c r="NB384" s="7"/>
      <c r="NC384" s="7"/>
      <c r="ND384" s="7"/>
      <c r="NE384" s="7"/>
      <c r="NF384" s="7"/>
      <c r="NG384" s="7"/>
      <c r="NH384" s="7"/>
      <c r="NI384" s="7"/>
      <c r="NJ384" s="7"/>
      <c r="NK384" s="7"/>
      <c r="NL384" s="7"/>
      <c r="NM384" s="7"/>
      <c r="NN384" s="7"/>
      <c r="NO384" s="7"/>
      <c r="NP384" s="7"/>
      <c r="NQ384" s="7"/>
      <c r="NR384" s="7"/>
      <c r="NS384" s="7"/>
      <c r="NT384" s="7"/>
      <c r="NU384" s="7"/>
      <c r="NV384" s="7"/>
      <c r="NW384" s="7"/>
      <c r="NX384" s="7"/>
      <c r="NY384" s="7"/>
      <c r="NZ384" s="7"/>
      <c r="OA384" s="7"/>
      <c r="OB384" s="7"/>
      <c r="OC384" s="7"/>
      <c r="OD384" s="7"/>
      <c r="OE384" s="7"/>
      <c r="OF384" s="7"/>
      <c r="OG384" s="7"/>
      <c r="OH384" s="7"/>
      <c r="OI384" s="7"/>
    </row>
    <row r="385" spans="1:399" s="21" customFormat="1">
      <c r="A385" s="53"/>
      <c r="B385" s="53"/>
      <c r="C385" s="53"/>
      <c r="D385" s="53"/>
      <c r="E385" s="53"/>
      <c r="F385" s="53"/>
      <c r="G385" s="7"/>
      <c r="H385"/>
      <c r="I385"/>
      <c r="J385"/>
      <c r="K385"/>
      <c r="L385" s="53"/>
      <c r="M385"/>
      <c r="N385" s="7"/>
      <c r="O385"/>
      <c r="P385"/>
      <c r="Q385"/>
      <c r="R385"/>
      <c r="S385" s="53"/>
      <c r="T385"/>
      <c r="U385" s="7"/>
      <c r="V385"/>
      <c r="W385"/>
      <c r="X385"/>
      <c r="Y385"/>
      <c r="Z385" s="53"/>
      <c r="AA385"/>
      <c r="AB385" s="7"/>
      <c r="AC385"/>
      <c r="AD385"/>
      <c r="AE385"/>
      <c r="AF385"/>
      <c r="AG385" s="53"/>
      <c r="AH385"/>
      <c r="AI385" s="7"/>
      <c r="AJ385"/>
      <c r="AK385"/>
      <c r="AL385"/>
      <c r="AM385"/>
      <c r="AN385" s="53"/>
      <c r="AO385"/>
      <c r="AP385" s="7"/>
      <c r="AQ385"/>
      <c r="AR385"/>
      <c r="AS385"/>
      <c r="AT385"/>
      <c r="AU385" s="53"/>
      <c r="AV385"/>
      <c r="AW385" s="7"/>
      <c r="AX385"/>
      <c r="AY385"/>
      <c r="AZ385"/>
      <c r="BA385"/>
      <c r="BB385" s="53"/>
      <c r="BC385"/>
      <c r="BD385" s="7"/>
      <c r="BE385"/>
      <c r="BF385"/>
      <c r="BG385"/>
      <c r="BH385"/>
      <c r="BI385" s="53"/>
      <c r="BJ385"/>
      <c r="BK385" s="7"/>
      <c r="BL385"/>
      <c r="BM385"/>
      <c r="BN385"/>
      <c r="BO385"/>
      <c r="BP385" s="53"/>
      <c r="BQ385"/>
      <c r="BR385" s="7"/>
      <c r="BS385"/>
      <c r="BT385"/>
      <c r="BU385"/>
      <c r="BV385"/>
      <c r="BW385" s="53"/>
      <c r="BX385"/>
      <c r="BY385" s="7"/>
      <c r="BZ385" s="49">
        <v>44830</v>
      </c>
      <c r="CA385" s="67" t="s">
        <v>1634</v>
      </c>
      <c r="CB385" s="140">
        <f>[1]!i_dq_close(CB$2,BZ385)</f>
        <v>5806.3181000000004</v>
      </c>
      <c r="CC385">
        <v>1.946</v>
      </c>
      <c r="CD385" s="277">
        <f t="shared" si="38"/>
        <v>0.19739636089632673</v>
      </c>
      <c r="CE385"/>
      <c r="CF385" s="7"/>
      <c r="CG385"/>
      <c r="CH385"/>
      <c r="CI385"/>
      <c r="CJ385"/>
      <c r="CK385" s="53"/>
      <c r="CL385"/>
      <c r="CM385" s="7"/>
      <c r="CN385"/>
      <c r="CO385"/>
      <c r="CP385"/>
      <c r="CQ385"/>
      <c r="CR385" s="53"/>
      <c r="CS385"/>
      <c r="CT385" s="7"/>
      <c r="CU385"/>
      <c r="CV385"/>
      <c r="CW385"/>
      <c r="CX385"/>
      <c r="CY385" s="53"/>
      <c r="CZ385"/>
      <c r="DA385" s="7"/>
      <c r="DB385"/>
      <c r="DC385"/>
      <c r="DD385"/>
      <c r="DE385"/>
      <c r="DF385" s="53"/>
      <c r="DG385"/>
      <c r="DH385" s="7"/>
      <c r="DI385"/>
      <c r="DJ385"/>
      <c r="DK385"/>
      <c r="DL385"/>
      <c r="DM385" s="53"/>
      <c r="DN385"/>
      <c r="DO385" s="7"/>
      <c r="DP385"/>
      <c r="DQ385"/>
      <c r="DR385"/>
      <c r="DS385"/>
      <c r="DT385" s="53"/>
      <c r="DU385"/>
      <c r="DV385" s="7"/>
      <c r="DW385" s="7"/>
      <c r="DX385" s="7"/>
      <c r="DY385" s="7"/>
      <c r="DZ385" s="7"/>
      <c r="EA385" s="7"/>
      <c r="EB385" s="7"/>
      <c r="EC385" s="7"/>
      <c r="ED385" s="7"/>
      <c r="EE385" s="7"/>
      <c r="EF385" s="7"/>
      <c r="EG385" s="7"/>
      <c r="EH385" s="7"/>
      <c r="EI385" s="7"/>
      <c r="EJ385" s="7"/>
      <c r="EK385" s="7"/>
      <c r="EL385" s="7"/>
      <c r="EM385" s="7"/>
      <c r="EN385" s="7"/>
      <c r="EO385" s="7"/>
      <c r="EP385" s="7"/>
      <c r="EQ385" s="7"/>
      <c r="ER385" s="7"/>
      <c r="ES385" s="7"/>
      <c r="ET385" s="7"/>
      <c r="EU385" s="7"/>
      <c r="EV385" s="7"/>
      <c r="EW385" s="7"/>
      <c r="EX385" s="7"/>
      <c r="EY385" s="7"/>
      <c r="EZ385" s="7"/>
      <c r="FA385" s="7"/>
      <c r="FB385" s="7"/>
      <c r="FC385" s="7"/>
      <c r="FD385" s="7"/>
      <c r="FE385" s="7"/>
      <c r="FF385" s="7"/>
      <c r="FG385" s="7"/>
      <c r="FH385" s="7"/>
      <c r="FI385" s="7"/>
      <c r="FJ385" s="7"/>
      <c r="FK385" s="7"/>
      <c r="FL385" s="7"/>
      <c r="FM385" s="7"/>
      <c r="FN385" s="7"/>
      <c r="FO385" s="7"/>
      <c r="FP385" s="7"/>
      <c r="FQ385" s="7"/>
      <c r="FR385" s="7"/>
      <c r="FS385" s="7"/>
      <c r="FT385" s="7"/>
      <c r="FU385" s="7"/>
      <c r="FV385" s="7"/>
      <c r="FW385" s="7"/>
      <c r="FX385" s="7"/>
      <c r="FY385" s="7"/>
      <c r="FZ385" s="7"/>
      <c r="GA385" s="7"/>
      <c r="GB385" s="7"/>
      <c r="GC385" s="7"/>
      <c r="GD385" s="7"/>
      <c r="GE385" s="7"/>
      <c r="GF385" s="7"/>
      <c r="GG385" s="7"/>
      <c r="GH385" s="7"/>
      <c r="GI385" s="7"/>
      <c r="GJ385" s="7"/>
      <c r="GK385" s="7"/>
      <c r="GL385" s="7"/>
      <c r="GM385" s="7"/>
      <c r="GN385" s="7"/>
      <c r="GO385" s="7"/>
      <c r="GP385" s="7"/>
      <c r="GQ385" s="7"/>
      <c r="GR385" s="7"/>
      <c r="GS385" s="7"/>
      <c r="GT385" s="7"/>
      <c r="GU385" s="7"/>
      <c r="GV385" s="7"/>
      <c r="GW385" s="7"/>
      <c r="GX385" s="7"/>
      <c r="GY385" s="7"/>
      <c r="GZ385" s="7"/>
      <c r="HA385" s="7"/>
      <c r="HB385" s="7"/>
      <c r="HC385" s="7"/>
      <c r="HD385" s="7"/>
      <c r="HE385" s="7"/>
      <c r="HF385" s="7"/>
      <c r="HG385" s="7"/>
      <c r="HH385" s="7"/>
      <c r="HI385" s="7"/>
      <c r="HJ385" s="7"/>
      <c r="HK385" s="7"/>
      <c r="HL385" s="7"/>
      <c r="HM385" s="7"/>
      <c r="HN385" s="7"/>
      <c r="HO385" s="7"/>
      <c r="HP385" s="7"/>
      <c r="HQ385" s="7"/>
      <c r="HR385" s="7"/>
      <c r="HS385" s="7"/>
      <c r="HT385" s="7"/>
      <c r="HU385" s="7"/>
      <c r="HV385" s="7"/>
      <c r="HW385" s="7"/>
      <c r="HX385" s="7"/>
      <c r="HY385" s="7"/>
      <c r="HZ385" s="7"/>
      <c r="IA385" s="7"/>
      <c r="IB385" s="7"/>
      <c r="IC385" s="7"/>
      <c r="ID385" s="7"/>
      <c r="IE385" s="7"/>
      <c r="IF385" s="7"/>
      <c r="IG385" s="7"/>
      <c r="IH385" s="7"/>
      <c r="II385" s="7"/>
      <c r="IJ385" s="7"/>
      <c r="IK385" s="7"/>
      <c r="IL385" s="7"/>
      <c r="IM385" s="7"/>
      <c r="IN385" s="7"/>
      <c r="IO385" s="7"/>
      <c r="IP385" s="7"/>
      <c r="IQ385" s="7"/>
      <c r="IR385" s="7"/>
      <c r="IS385" s="7"/>
      <c r="IT385" s="7"/>
      <c r="IU385" s="7"/>
      <c r="IV385" s="7"/>
      <c r="IW385" s="7"/>
      <c r="IX385" s="7"/>
      <c r="IY385" s="7"/>
      <c r="IZ385" s="7"/>
      <c r="JA385" s="7"/>
      <c r="JB385" s="7"/>
      <c r="JC385" s="7"/>
      <c r="JD385" s="7"/>
      <c r="JE385" s="7"/>
      <c r="JF385" s="7"/>
      <c r="JG385" s="7"/>
      <c r="JH385" s="7"/>
      <c r="JI385" s="7"/>
      <c r="JJ385" s="7"/>
      <c r="JK385" s="7"/>
      <c r="JL385" s="7"/>
      <c r="JM385" s="7"/>
      <c r="JN385" s="7"/>
      <c r="JO385" s="7"/>
      <c r="JP385" s="7"/>
      <c r="JQ385" s="7"/>
      <c r="JR385" s="7"/>
      <c r="JS385" s="7"/>
      <c r="JT385" s="7"/>
      <c r="JU385" s="7"/>
      <c r="JV385" s="7"/>
      <c r="JW385" s="7"/>
      <c r="JX385" s="7"/>
      <c r="JY385" s="7"/>
      <c r="JZ385" s="7"/>
      <c r="KA385" s="7"/>
      <c r="KB385" s="7"/>
      <c r="KC385" s="7"/>
      <c r="KD385" s="7"/>
      <c r="KE385" s="7"/>
      <c r="KF385" s="7"/>
      <c r="KG385" s="7"/>
      <c r="KH385" s="7"/>
      <c r="KI385" s="7"/>
      <c r="KJ385" s="7"/>
      <c r="KK385" s="7"/>
      <c r="KL385" s="7"/>
      <c r="KM385" s="7"/>
      <c r="KN385" s="7"/>
      <c r="KO385" s="7"/>
      <c r="KP385" s="7"/>
      <c r="KQ385" s="7"/>
      <c r="KR385" s="7"/>
      <c r="KS385" s="7"/>
      <c r="KT385" s="7"/>
      <c r="KU385" s="7"/>
      <c r="KV385" s="7"/>
      <c r="KW385" s="7"/>
      <c r="KX385" s="7"/>
      <c r="KY385" s="7"/>
      <c r="KZ385" s="7"/>
      <c r="LA385" s="7"/>
      <c r="LB385" s="7"/>
      <c r="LC385" s="7"/>
      <c r="LD385" s="7"/>
      <c r="LE385" s="7"/>
      <c r="LF385" s="7"/>
      <c r="LG385" s="7"/>
      <c r="LH385" s="7"/>
      <c r="LI385" s="7"/>
      <c r="LJ385" s="7"/>
      <c r="LK385" s="7"/>
      <c r="LL385" s="7"/>
      <c r="LM385" s="7"/>
      <c r="LN385" s="7"/>
      <c r="LO385" s="7"/>
      <c r="LP385" s="7"/>
      <c r="LQ385" s="7"/>
      <c r="LR385" s="7"/>
      <c r="LS385" s="7"/>
      <c r="LT385" s="7"/>
      <c r="LU385" s="7"/>
      <c r="LV385" s="7"/>
      <c r="LW385" s="7"/>
      <c r="LX385" s="7"/>
      <c r="LY385" s="7"/>
      <c r="LZ385" s="7"/>
      <c r="MA385" s="7"/>
      <c r="MB385" s="7"/>
      <c r="MC385" s="7"/>
      <c r="MD385" s="7"/>
      <c r="ME385" s="7"/>
      <c r="MF385" s="7"/>
      <c r="MG385" s="7"/>
      <c r="MH385" s="7"/>
      <c r="MI385" s="7"/>
      <c r="MJ385" s="7"/>
      <c r="MK385" s="7"/>
      <c r="ML385" s="7"/>
      <c r="MM385" s="7"/>
      <c r="MN385" s="7"/>
      <c r="MO385" s="7"/>
      <c r="MP385" s="7"/>
      <c r="MQ385" s="7"/>
      <c r="MR385" s="7"/>
      <c r="MS385" s="7"/>
      <c r="MT385" s="7"/>
      <c r="MU385" s="7"/>
      <c r="MV385" s="7"/>
      <c r="MW385" s="7"/>
      <c r="MX385" s="7"/>
      <c r="MY385" s="7"/>
      <c r="MZ385" s="7"/>
      <c r="NA385" s="7"/>
      <c r="NB385" s="7"/>
      <c r="NC385" s="7"/>
      <c r="ND385" s="7"/>
      <c r="NE385" s="7"/>
      <c r="NF385" s="7"/>
      <c r="NG385" s="7"/>
      <c r="NH385" s="7"/>
      <c r="NI385" s="7"/>
      <c r="NJ385" s="7"/>
      <c r="NK385" s="7"/>
      <c r="NL385" s="7"/>
      <c r="NM385" s="7"/>
      <c r="NN385" s="7"/>
      <c r="NO385" s="7"/>
      <c r="NP385" s="7"/>
      <c r="NQ385" s="7"/>
      <c r="NR385" s="7"/>
      <c r="NS385" s="7"/>
      <c r="NT385" s="7"/>
      <c r="NU385" s="7"/>
      <c r="NV385" s="7"/>
      <c r="NW385" s="7"/>
      <c r="NX385" s="7"/>
      <c r="NY385" s="7"/>
      <c r="NZ385" s="7"/>
      <c r="OA385" s="7"/>
      <c r="OB385" s="7"/>
      <c r="OC385" s="7"/>
      <c r="OD385" s="7"/>
      <c r="OE385" s="7"/>
      <c r="OF385" s="7"/>
      <c r="OG385" s="7"/>
      <c r="OH385" s="7"/>
      <c r="OI385" s="7"/>
    </row>
    <row r="386" spans="1:399" s="21" customFormat="1">
      <c r="A386" s="53"/>
      <c r="B386" s="53"/>
      <c r="C386" s="53"/>
      <c r="D386" s="53"/>
      <c r="E386" s="53"/>
      <c r="F386" s="53"/>
      <c r="G386" s="7"/>
      <c r="H386"/>
      <c r="I386"/>
      <c r="J386"/>
      <c r="K386"/>
      <c r="L386" s="53"/>
      <c r="M386"/>
      <c r="N386" s="7"/>
      <c r="O386"/>
      <c r="P386"/>
      <c r="Q386"/>
      <c r="R386"/>
      <c r="S386" s="53"/>
      <c r="T386"/>
      <c r="U386" s="7"/>
      <c r="V386"/>
      <c r="W386"/>
      <c r="X386"/>
      <c r="Y386"/>
      <c r="Z386" s="53"/>
      <c r="AA386"/>
      <c r="AB386" s="7"/>
      <c r="AC386"/>
      <c r="AD386"/>
      <c r="AE386"/>
      <c r="AF386"/>
      <c r="AG386" s="53"/>
      <c r="AH386"/>
      <c r="AI386" s="7"/>
      <c r="AJ386"/>
      <c r="AK386"/>
      <c r="AL386"/>
      <c r="AM386"/>
      <c r="AN386" s="53"/>
      <c r="AO386"/>
      <c r="AP386" s="7"/>
      <c r="AQ386"/>
      <c r="AR386"/>
      <c r="AS386"/>
      <c r="AT386"/>
      <c r="AU386" s="53"/>
      <c r="AV386"/>
      <c r="AW386" s="7"/>
      <c r="AX386"/>
      <c r="AY386"/>
      <c r="AZ386"/>
      <c r="BA386"/>
      <c r="BB386" s="53"/>
      <c r="BC386"/>
      <c r="BD386" s="7"/>
      <c r="BE386"/>
      <c r="BF386"/>
      <c r="BG386"/>
      <c r="BH386"/>
      <c r="BI386" s="53"/>
      <c r="BJ386"/>
      <c r="BK386" s="7"/>
      <c r="BL386"/>
      <c r="BM386"/>
      <c r="BN386"/>
      <c r="BO386"/>
      <c r="BP386" s="53"/>
      <c r="BQ386"/>
      <c r="BR386" s="7"/>
      <c r="BS386"/>
      <c r="BT386"/>
      <c r="BU386"/>
      <c r="BV386"/>
      <c r="BW386" s="53"/>
      <c r="BX386"/>
      <c r="BY386" s="7"/>
      <c r="BZ386" s="49">
        <v>44831</v>
      </c>
      <c r="CA386" s="67" t="s">
        <v>1634</v>
      </c>
      <c r="CB386" s="140">
        <f>[1]!i_dq_close(CB$2,BZ386)</f>
        <v>5920.0531000000001</v>
      </c>
      <c r="CC386">
        <v>1.988</v>
      </c>
      <c r="CD386" s="277">
        <f t="shared" si="38"/>
        <v>0.20344236622765</v>
      </c>
      <c r="CE386"/>
      <c r="CF386" s="7"/>
      <c r="CG386"/>
      <c r="CH386"/>
      <c r="CI386"/>
      <c r="CJ386"/>
      <c r="CK386" s="53"/>
      <c r="CL386"/>
      <c r="CM386" s="7"/>
      <c r="CN386"/>
      <c r="CO386"/>
      <c r="CP386"/>
      <c r="CQ386"/>
      <c r="CR386" s="53"/>
      <c r="CS386"/>
      <c r="CT386" s="7"/>
      <c r="CU386"/>
      <c r="CV386"/>
      <c r="CW386"/>
      <c r="CX386"/>
      <c r="CY386" s="53"/>
      <c r="CZ386"/>
      <c r="DA386" s="7"/>
      <c r="DB386"/>
      <c r="DC386"/>
      <c r="DD386"/>
      <c r="DE386"/>
      <c r="DF386" s="53"/>
      <c r="DG386"/>
      <c r="DH386" s="7"/>
      <c r="DI386"/>
      <c r="DJ386"/>
      <c r="DK386"/>
      <c r="DL386"/>
      <c r="DM386" s="53"/>
      <c r="DN386"/>
      <c r="DO386" s="7"/>
      <c r="DP386"/>
      <c r="DQ386"/>
      <c r="DR386"/>
      <c r="DS386"/>
      <c r="DT386" s="53"/>
      <c r="DU386"/>
      <c r="DV386" s="7"/>
      <c r="DW386" s="7"/>
      <c r="DX386" s="7"/>
      <c r="DY386" s="7"/>
      <c r="DZ386" s="7"/>
      <c r="EA386" s="7"/>
      <c r="EB386" s="7"/>
      <c r="EC386" s="7"/>
      <c r="ED386" s="7"/>
      <c r="EE386" s="7"/>
      <c r="EF386" s="7"/>
      <c r="EG386" s="7"/>
      <c r="EH386" s="7"/>
      <c r="EI386" s="7"/>
      <c r="EJ386" s="7"/>
      <c r="EK386" s="7"/>
      <c r="EL386" s="7"/>
      <c r="EM386" s="7"/>
      <c r="EN386" s="7"/>
      <c r="EO386" s="7"/>
      <c r="EP386" s="7"/>
      <c r="EQ386" s="7"/>
      <c r="ER386" s="7"/>
      <c r="ES386" s="7"/>
      <c r="ET386" s="7"/>
      <c r="EU386" s="7"/>
      <c r="EV386" s="7"/>
      <c r="EW386" s="7"/>
      <c r="EX386" s="7"/>
      <c r="EY386" s="7"/>
      <c r="EZ386" s="7"/>
      <c r="FA386" s="7"/>
      <c r="FB386" s="7"/>
      <c r="FC386" s="7"/>
      <c r="FD386" s="7"/>
      <c r="FE386" s="7"/>
      <c r="FF386" s="7"/>
      <c r="FG386" s="7"/>
      <c r="FH386" s="7"/>
      <c r="FI386" s="7"/>
      <c r="FJ386" s="7"/>
      <c r="FK386" s="7"/>
      <c r="FL386" s="7"/>
      <c r="FM386" s="7"/>
      <c r="FN386" s="7"/>
      <c r="FO386" s="7"/>
      <c r="FP386" s="7"/>
      <c r="FQ386" s="7"/>
      <c r="FR386" s="7"/>
      <c r="FS386" s="7"/>
      <c r="FT386" s="7"/>
      <c r="FU386" s="7"/>
      <c r="FV386" s="7"/>
      <c r="FW386" s="7"/>
      <c r="FX386" s="7"/>
      <c r="FY386" s="7"/>
      <c r="FZ386" s="7"/>
      <c r="GA386" s="7"/>
      <c r="GB386" s="7"/>
      <c r="GC386" s="7"/>
      <c r="GD386" s="7"/>
      <c r="GE386" s="7"/>
      <c r="GF386" s="7"/>
      <c r="GG386" s="7"/>
      <c r="GH386" s="7"/>
      <c r="GI386" s="7"/>
      <c r="GJ386" s="7"/>
      <c r="GK386" s="7"/>
      <c r="GL386" s="7"/>
      <c r="GM386" s="7"/>
      <c r="GN386" s="7"/>
      <c r="GO386" s="7"/>
      <c r="GP386" s="7"/>
      <c r="GQ386" s="7"/>
      <c r="GR386" s="7"/>
      <c r="GS386" s="7"/>
      <c r="GT386" s="7"/>
      <c r="GU386" s="7"/>
      <c r="GV386" s="7"/>
      <c r="GW386" s="7"/>
      <c r="GX386" s="7"/>
      <c r="GY386" s="7"/>
      <c r="GZ386" s="7"/>
      <c r="HA386" s="7"/>
      <c r="HB386" s="7"/>
      <c r="HC386" s="7"/>
      <c r="HD386" s="7"/>
      <c r="HE386" s="7"/>
      <c r="HF386" s="7"/>
      <c r="HG386" s="7"/>
      <c r="HH386" s="7"/>
      <c r="HI386" s="7"/>
      <c r="HJ386" s="7"/>
      <c r="HK386" s="7"/>
      <c r="HL386" s="7"/>
      <c r="HM386" s="7"/>
      <c r="HN386" s="7"/>
      <c r="HO386" s="7"/>
      <c r="HP386" s="7"/>
      <c r="HQ386" s="7"/>
      <c r="HR386" s="7"/>
      <c r="HS386" s="7"/>
      <c r="HT386" s="7"/>
      <c r="HU386" s="7"/>
      <c r="HV386" s="7"/>
      <c r="HW386" s="7"/>
      <c r="HX386" s="7"/>
      <c r="HY386" s="7"/>
      <c r="HZ386" s="7"/>
      <c r="IA386" s="7"/>
      <c r="IB386" s="7"/>
      <c r="IC386" s="7"/>
      <c r="ID386" s="7"/>
      <c r="IE386" s="7"/>
      <c r="IF386" s="7"/>
      <c r="IG386" s="7"/>
      <c r="IH386" s="7"/>
      <c r="II386" s="7"/>
      <c r="IJ386" s="7"/>
      <c r="IK386" s="7"/>
      <c r="IL386" s="7"/>
      <c r="IM386" s="7"/>
      <c r="IN386" s="7"/>
      <c r="IO386" s="7"/>
      <c r="IP386" s="7"/>
      <c r="IQ386" s="7"/>
      <c r="IR386" s="7"/>
      <c r="IS386" s="7"/>
      <c r="IT386" s="7"/>
      <c r="IU386" s="7"/>
      <c r="IV386" s="7"/>
      <c r="IW386" s="7"/>
      <c r="IX386" s="7"/>
      <c r="IY386" s="7"/>
      <c r="IZ386" s="7"/>
      <c r="JA386" s="7"/>
      <c r="JB386" s="7"/>
      <c r="JC386" s="7"/>
      <c r="JD386" s="7"/>
      <c r="JE386" s="7"/>
      <c r="JF386" s="7"/>
      <c r="JG386" s="7"/>
      <c r="JH386" s="7"/>
      <c r="JI386" s="7"/>
      <c r="JJ386" s="7"/>
      <c r="JK386" s="7"/>
      <c r="JL386" s="7"/>
      <c r="JM386" s="7"/>
      <c r="JN386" s="7"/>
      <c r="JO386" s="7"/>
      <c r="JP386" s="7"/>
      <c r="JQ386" s="7"/>
      <c r="JR386" s="7"/>
      <c r="JS386" s="7"/>
      <c r="JT386" s="7"/>
      <c r="JU386" s="7"/>
      <c r="JV386" s="7"/>
      <c r="JW386" s="7"/>
      <c r="JX386" s="7"/>
      <c r="JY386" s="7"/>
      <c r="JZ386" s="7"/>
      <c r="KA386" s="7"/>
      <c r="KB386" s="7"/>
      <c r="KC386" s="7"/>
      <c r="KD386" s="7"/>
      <c r="KE386" s="7"/>
      <c r="KF386" s="7"/>
      <c r="KG386" s="7"/>
      <c r="KH386" s="7"/>
      <c r="KI386" s="7"/>
      <c r="KJ386" s="7"/>
      <c r="KK386" s="7"/>
      <c r="KL386" s="7"/>
      <c r="KM386" s="7"/>
      <c r="KN386" s="7"/>
      <c r="KO386" s="7"/>
      <c r="KP386" s="7"/>
      <c r="KQ386" s="7"/>
      <c r="KR386" s="7"/>
      <c r="KS386" s="7"/>
      <c r="KT386" s="7"/>
      <c r="KU386" s="7"/>
      <c r="KV386" s="7"/>
      <c r="KW386" s="7"/>
      <c r="KX386" s="7"/>
      <c r="KY386" s="7"/>
      <c r="KZ386" s="7"/>
      <c r="LA386" s="7"/>
      <c r="LB386" s="7"/>
      <c r="LC386" s="7"/>
      <c r="LD386" s="7"/>
      <c r="LE386" s="7"/>
      <c r="LF386" s="7"/>
      <c r="LG386" s="7"/>
      <c r="LH386" s="7"/>
      <c r="LI386" s="7"/>
      <c r="LJ386" s="7"/>
      <c r="LK386" s="7"/>
      <c r="LL386" s="7"/>
      <c r="LM386" s="7"/>
      <c r="LN386" s="7"/>
      <c r="LO386" s="7"/>
      <c r="LP386" s="7"/>
      <c r="LQ386" s="7"/>
      <c r="LR386" s="7"/>
      <c r="LS386" s="7"/>
      <c r="LT386" s="7"/>
      <c r="LU386" s="7"/>
      <c r="LV386" s="7"/>
      <c r="LW386" s="7"/>
      <c r="LX386" s="7"/>
      <c r="LY386" s="7"/>
      <c r="LZ386" s="7"/>
      <c r="MA386" s="7"/>
      <c r="MB386" s="7"/>
      <c r="MC386" s="7"/>
      <c r="MD386" s="7"/>
      <c r="ME386" s="7"/>
      <c r="MF386" s="7"/>
      <c r="MG386" s="7"/>
      <c r="MH386" s="7"/>
      <c r="MI386" s="7"/>
      <c r="MJ386" s="7"/>
      <c r="MK386" s="7"/>
      <c r="ML386" s="7"/>
      <c r="MM386" s="7"/>
      <c r="MN386" s="7"/>
      <c r="MO386" s="7"/>
      <c r="MP386" s="7"/>
      <c r="MQ386" s="7"/>
      <c r="MR386" s="7"/>
      <c r="MS386" s="7"/>
      <c r="MT386" s="7"/>
      <c r="MU386" s="7"/>
      <c r="MV386" s="7"/>
      <c r="MW386" s="7"/>
      <c r="MX386" s="7"/>
      <c r="MY386" s="7"/>
      <c r="MZ386" s="7"/>
      <c r="NA386" s="7"/>
      <c r="NB386" s="7"/>
      <c r="NC386" s="7"/>
      <c r="ND386" s="7"/>
      <c r="NE386" s="7"/>
      <c r="NF386" s="7"/>
      <c r="NG386" s="7"/>
      <c r="NH386" s="7"/>
      <c r="NI386" s="7"/>
      <c r="NJ386" s="7"/>
      <c r="NK386" s="7"/>
      <c r="NL386" s="7"/>
      <c r="NM386" s="7"/>
      <c r="NN386" s="7"/>
      <c r="NO386" s="7"/>
      <c r="NP386" s="7"/>
      <c r="NQ386" s="7"/>
      <c r="NR386" s="7"/>
      <c r="NS386" s="7"/>
      <c r="NT386" s="7"/>
      <c r="NU386" s="7"/>
      <c r="NV386" s="7"/>
      <c r="NW386" s="7"/>
      <c r="NX386" s="7"/>
      <c r="NY386" s="7"/>
      <c r="NZ386" s="7"/>
      <c r="OA386" s="7"/>
      <c r="OB386" s="7"/>
      <c r="OC386" s="7"/>
      <c r="OD386" s="7"/>
      <c r="OE386" s="7"/>
      <c r="OF386" s="7"/>
      <c r="OG386" s="7"/>
      <c r="OH386" s="7"/>
      <c r="OI386" s="7"/>
    </row>
    <row r="387" spans="1:399" s="21" customFormat="1">
      <c r="A387" s="53"/>
      <c r="B387" s="53"/>
      <c r="C387" s="53"/>
      <c r="D387" s="53"/>
      <c r="E387" s="53"/>
      <c r="F387" s="53"/>
      <c r="G387" s="7"/>
      <c r="H387"/>
      <c r="I387"/>
      <c r="J387"/>
      <c r="K387"/>
      <c r="L387" s="53"/>
      <c r="M387"/>
      <c r="N387" s="7"/>
      <c r="O387"/>
      <c r="P387"/>
      <c r="Q387"/>
      <c r="R387"/>
      <c r="S387" s="53"/>
      <c r="T387"/>
      <c r="U387" s="7"/>
      <c r="V387"/>
      <c r="W387"/>
      <c r="X387"/>
      <c r="Y387"/>
      <c r="Z387" s="53"/>
      <c r="AA387"/>
      <c r="AB387" s="7"/>
      <c r="AC387"/>
      <c r="AD387"/>
      <c r="AE387"/>
      <c r="AF387"/>
      <c r="AG387" s="53"/>
      <c r="AH387"/>
      <c r="AI387" s="7"/>
      <c r="AJ387"/>
      <c r="AK387"/>
      <c r="AL387"/>
      <c r="AM387"/>
      <c r="AN387" s="53"/>
      <c r="AO387"/>
      <c r="AP387" s="7"/>
      <c r="AQ387"/>
      <c r="AR387"/>
      <c r="AS387"/>
      <c r="AT387"/>
      <c r="AU387" s="53"/>
      <c r="AV387"/>
      <c r="AW387" s="7"/>
      <c r="AX387"/>
      <c r="AY387"/>
      <c r="AZ387"/>
      <c r="BA387"/>
      <c r="BB387" s="53"/>
      <c r="BC387"/>
      <c r="BD387" s="7"/>
      <c r="BE387"/>
      <c r="BF387"/>
      <c r="BG387"/>
      <c r="BH387"/>
      <c r="BI387" s="53"/>
      <c r="BJ387"/>
      <c r="BK387" s="7"/>
      <c r="BL387"/>
      <c r="BM387"/>
      <c r="BN387"/>
      <c r="BO387"/>
      <c r="BP387" s="53"/>
      <c r="BQ387"/>
      <c r="BR387" s="7"/>
      <c r="BS387"/>
      <c r="BT387"/>
      <c r="BU387"/>
      <c r="BV387"/>
      <c r="BW387" s="53"/>
      <c r="BX387"/>
      <c r="BY387" s="7"/>
      <c r="BZ387" s="49">
        <v>44832</v>
      </c>
      <c r="CA387" s="67" t="s">
        <v>1634</v>
      </c>
      <c r="CB387" s="140">
        <f>[1]!i_dq_close(CB$2,BZ387)</f>
        <v>5769.5198</v>
      </c>
      <c r="CC387">
        <v>1.988</v>
      </c>
      <c r="CD387" s="277">
        <f t="shared" si="38"/>
        <v>0.22665237068745647</v>
      </c>
      <c r="CE387"/>
      <c r="CF387" s="7"/>
      <c r="CG387"/>
      <c r="CH387"/>
      <c r="CI387"/>
      <c r="CJ387"/>
      <c r="CK387" s="53"/>
      <c r="CL387"/>
      <c r="CM387" s="7"/>
      <c r="CN387"/>
      <c r="CO387"/>
      <c r="CP387"/>
      <c r="CQ387"/>
      <c r="CR387" s="53"/>
      <c r="CS387"/>
      <c r="CT387" s="7"/>
      <c r="CU387"/>
      <c r="CV387"/>
      <c r="CW387"/>
      <c r="CX387"/>
      <c r="CY387" s="53"/>
      <c r="CZ387"/>
      <c r="DA387" s="7"/>
      <c r="DB387"/>
      <c r="DC387"/>
      <c r="DD387"/>
      <c r="DE387"/>
      <c r="DF387" s="53"/>
      <c r="DG387"/>
      <c r="DH387" s="7"/>
      <c r="DI387"/>
      <c r="DJ387"/>
      <c r="DK387"/>
      <c r="DL387"/>
      <c r="DM387" s="53"/>
      <c r="DN387"/>
      <c r="DO387" s="7"/>
      <c r="DP387"/>
      <c r="DQ387"/>
      <c r="DR387"/>
      <c r="DS387"/>
      <c r="DT387" s="53"/>
      <c r="DU387"/>
      <c r="DV387" s="7"/>
      <c r="DW387" s="7"/>
      <c r="DX387" s="7"/>
      <c r="DY387" s="7"/>
      <c r="DZ387" s="7"/>
      <c r="EA387" s="7"/>
      <c r="EB387" s="7"/>
      <c r="EC387" s="7"/>
      <c r="ED387" s="7"/>
      <c r="EE387" s="7"/>
      <c r="EF387" s="7"/>
      <c r="EG387" s="7"/>
      <c r="EH387" s="7"/>
      <c r="EI387" s="7"/>
      <c r="EJ387" s="7"/>
      <c r="EK387" s="7"/>
      <c r="EL387" s="7"/>
      <c r="EM387" s="7"/>
      <c r="EN387" s="7"/>
      <c r="EO387" s="7"/>
      <c r="EP387" s="7"/>
      <c r="EQ387" s="7"/>
      <c r="ER387" s="7"/>
      <c r="ES387" s="7"/>
      <c r="ET387" s="7"/>
      <c r="EU387" s="7"/>
      <c r="EV387" s="7"/>
      <c r="EW387" s="7"/>
      <c r="EX387" s="7"/>
      <c r="EY387" s="7"/>
      <c r="EZ387" s="7"/>
      <c r="FA387" s="7"/>
      <c r="FB387" s="7"/>
      <c r="FC387" s="7"/>
      <c r="FD387" s="7"/>
      <c r="FE387" s="7"/>
      <c r="FF387" s="7"/>
      <c r="FG387" s="7"/>
      <c r="FH387" s="7"/>
      <c r="FI387" s="7"/>
      <c r="FJ387" s="7"/>
      <c r="FK387" s="7"/>
      <c r="FL387" s="7"/>
      <c r="FM387" s="7"/>
      <c r="FN387" s="7"/>
      <c r="FO387" s="7"/>
      <c r="FP387" s="7"/>
      <c r="FQ387" s="7"/>
      <c r="FR387" s="7"/>
      <c r="FS387" s="7"/>
      <c r="FT387" s="7"/>
      <c r="FU387" s="7"/>
      <c r="FV387" s="7"/>
      <c r="FW387" s="7"/>
      <c r="FX387" s="7"/>
      <c r="FY387" s="7"/>
      <c r="FZ387" s="7"/>
      <c r="GA387" s="7"/>
      <c r="GB387" s="7"/>
      <c r="GC387" s="7"/>
      <c r="GD387" s="7"/>
      <c r="GE387" s="7"/>
      <c r="GF387" s="7"/>
      <c r="GG387" s="7"/>
      <c r="GH387" s="7"/>
      <c r="GI387" s="7"/>
      <c r="GJ387" s="7"/>
      <c r="GK387" s="7"/>
      <c r="GL387" s="7"/>
      <c r="GM387" s="7"/>
      <c r="GN387" s="7"/>
      <c r="GO387" s="7"/>
      <c r="GP387" s="7"/>
      <c r="GQ387" s="7"/>
      <c r="GR387" s="7"/>
      <c r="GS387" s="7"/>
      <c r="GT387" s="7"/>
      <c r="GU387" s="7"/>
      <c r="GV387" s="7"/>
      <c r="GW387" s="7"/>
      <c r="GX387" s="7"/>
      <c r="GY387" s="7"/>
      <c r="GZ387" s="7"/>
      <c r="HA387" s="7"/>
      <c r="HB387" s="7"/>
      <c r="HC387" s="7"/>
      <c r="HD387" s="7"/>
      <c r="HE387" s="7"/>
      <c r="HF387" s="7"/>
      <c r="HG387" s="7"/>
      <c r="HH387" s="7"/>
      <c r="HI387" s="7"/>
      <c r="HJ387" s="7"/>
      <c r="HK387" s="7"/>
      <c r="HL387" s="7"/>
      <c r="HM387" s="7"/>
      <c r="HN387" s="7"/>
      <c r="HO387" s="7"/>
      <c r="HP387" s="7"/>
      <c r="HQ387" s="7"/>
      <c r="HR387" s="7"/>
      <c r="HS387" s="7"/>
      <c r="HT387" s="7"/>
      <c r="HU387" s="7"/>
      <c r="HV387" s="7"/>
      <c r="HW387" s="7"/>
      <c r="HX387" s="7"/>
      <c r="HY387" s="7"/>
      <c r="HZ387" s="7"/>
      <c r="IA387" s="7"/>
      <c r="IB387" s="7"/>
      <c r="IC387" s="7"/>
      <c r="ID387" s="7"/>
      <c r="IE387" s="7"/>
      <c r="IF387" s="7"/>
      <c r="IG387" s="7"/>
      <c r="IH387" s="7"/>
      <c r="II387" s="7"/>
      <c r="IJ387" s="7"/>
      <c r="IK387" s="7"/>
      <c r="IL387" s="7"/>
      <c r="IM387" s="7"/>
      <c r="IN387" s="7"/>
      <c r="IO387" s="7"/>
      <c r="IP387" s="7"/>
      <c r="IQ387" s="7"/>
      <c r="IR387" s="7"/>
      <c r="IS387" s="7"/>
      <c r="IT387" s="7"/>
      <c r="IU387" s="7"/>
      <c r="IV387" s="7"/>
      <c r="IW387" s="7"/>
      <c r="IX387" s="7"/>
      <c r="IY387" s="7"/>
      <c r="IZ387" s="7"/>
      <c r="JA387" s="7"/>
      <c r="JB387" s="7"/>
      <c r="JC387" s="7"/>
      <c r="JD387" s="7"/>
      <c r="JE387" s="7"/>
      <c r="JF387" s="7"/>
      <c r="JG387" s="7"/>
      <c r="JH387" s="7"/>
      <c r="JI387" s="7"/>
      <c r="JJ387" s="7"/>
      <c r="JK387" s="7"/>
      <c r="JL387" s="7"/>
      <c r="JM387" s="7"/>
      <c r="JN387" s="7"/>
      <c r="JO387" s="7"/>
      <c r="JP387" s="7"/>
      <c r="JQ387" s="7"/>
      <c r="JR387" s="7"/>
      <c r="JS387" s="7"/>
      <c r="JT387" s="7"/>
      <c r="JU387" s="7"/>
      <c r="JV387" s="7"/>
      <c r="JW387" s="7"/>
      <c r="JX387" s="7"/>
      <c r="JY387" s="7"/>
      <c r="JZ387" s="7"/>
      <c r="KA387" s="7"/>
      <c r="KB387" s="7"/>
      <c r="KC387" s="7"/>
      <c r="KD387" s="7"/>
      <c r="KE387" s="7"/>
      <c r="KF387" s="7"/>
      <c r="KG387" s="7"/>
      <c r="KH387" s="7"/>
      <c r="KI387" s="7"/>
      <c r="KJ387" s="7"/>
      <c r="KK387" s="7"/>
      <c r="KL387" s="7"/>
      <c r="KM387" s="7"/>
      <c r="KN387" s="7"/>
      <c r="KO387" s="7"/>
      <c r="KP387" s="7"/>
      <c r="KQ387" s="7"/>
      <c r="KR387" s="7"/>
      <c r="KS387" s="7"/>
      <c r="KT387" s="7"/>
      <c r="KU387" s="7"/>
      <c r="KV387" s="7"/>
      <c r="KW387" s="7"/>
      <c r="KX387" s="7"/>
      <c r="KY387" s="7"/>
      <c r="KZ387" s="7"/>
      <c r="LA387" s="7"/>
      <c r="LB387" s="7"/>
      <c r="LC387" s="7"/>
      <c r="LD387" s="7"/>
      <c r="LE387" s="7"/>
      <c r="LF387" s="7"/>
      <c r="LG387" s="7"/>
      <c r="LH387" s="7"/>
      <c r="LI387" s="7"/>
      <c r="LJ387" s="7"/>
      <c r="LK387" s="7"/>
      <c r="LL387" s="7"/>
      <c r="LM387" s="7"/>
      <c r="LN387" s="7"/>
      <c r="LO387" s="7"/>
      <c r="LP387" s="7"/>
      <c r="LQ387" s="7"/>
      <c r="LR387" s="7"/>
      <c r="LS387" s="7"/>
      <c r="LT387" s="7"/>
      <c r="LU387" s="7"/>
      <c r="LV387" s="7"/>
      <c r="LW387" s="7"/>
      <c r="LX387" s="7"/>
      <c r="LY387" s="7"/>
      <c r="LZ387" s="7"/>
      <c r="MA387" s="7"/>
      <c r="MB387" s="7"/>
      <c r="MC387" s="7"/>
      <c r="MD387" s="7"/>
      <c r="ME387" s="7"/>
      <c r="MF387" s="7"/>
      <c r="MG387" s="7"/>
      <c r="MH387" s="7"/>
      <c r="MI387" s="7"/>
      <c r="MJ387" s="7"/>
      <c r="MK387" s="7"/>
      <c r="ML387" s="7"/>
      <c r="MM387" s="7"/>
      <c r="MN387" s="7"/>
      <c r="MO387" s="7"/>
      <c r="MP387" s="7"/>
      <c r="MQ387" s="7"/>
      <c r="MR387" s="7"/>
      <c r="MS387" s="7"/>
      <c r="MT387" s="7"/>
      <c r="MU387" s="7"/>
      <c r="MV387" s="7"/>
      <c r="MW387" s="7"/>
      <c r="MX387" s="7"/>
      <c r="MY387" s="7"/>
      <c r="MZ387" s="7"/>
      <c r="NA387" s="7"/>
      <c r="NB387" s="7"/>
      <c r="NC387" s="7"/>
      <c r="ND387" s="7"/>
      <c r="NE387" s="7"/>
      <c r="NF387" s="7"/>
      <c r="NG387" s="7"/>
      <c r="NH387" s="7"/>
      <c r="NI387" s="7"/>
      <c r="NJ387" s="7"/>
      <c r="NK387" s="7"/>
      <c r="NL387" s="7"/>
      <c r="NM387" s="7"/>
      <c r="NN387" s="7"/>
      <c r="NO387" s="7"/>
      <c r="NP387" s="7"/>
      <c r="NQ387" s="7"/>
      <c r="NR387" s="7"/>
      <c r="NS387" s="7"/>
      <c r="NT387" s="7"/>
      <c r="NU387" s="7"/>
      <c r="NV387" s="7"/>
      <c r="NW387" s="7"/>
      <c r="NX387" s="7"/>
      <c r="NY387" s="7"/>
      <c r="NZ387" s="7"/>
      <c r="OA387" s="7"/>
      <c r="OB387" s="7"/>
      <c r="OC387" s="7"/>
      <c r="OD387" s="7"/>
      <c r="OE387" s="7"/>
      <c r="OF387" s="7"/>
      <c r="OG387" s="7"/>
      <c r="OH387" s="7"/>
      <c r="OI387" s="7"/>
    </row>
    <row r="388" spans="1:399" s="21" customFormat="1">
      <c r="A388" s="53"/>
      <c r="B388" s="53"/>
      <c r="C388" s="53"/>
      <c r="D388" s="53"/>
      <c r="E388" s="53"/>
      <c r="F388" s="53"/>
      <c r="G388" s="7"/>
      <c r="H388"/>
      <c r="I388"/>
      <c r="J388"/>
      <c r="K388"/>
      <c r="L388" s="53"/>
      <c r="M388"/>
      <c r="N388" s="7"/>
      <c r="O388"/>
      <c r="P388"/>
      <c r="Q388"/>
      <c r="R388"/>
      <c r="S388" s="53"/>
      <c r="T388"/>
      <c r="U388" s="7"/>
      <c r="V388"/>
      <c r="W388"/>
      <c r="X388"/>
      <c r="Y388"/>
      <c r="Z388" s="53"/>
      <c r="AA388"/>
      <c r="AB388" s="7"/>
      <c r="AC388"/>
      <c r="AD388"/>
      <c r="AE388"/>
      <c r="AF388"/>
      <c r="AG388" s="53"/>
      <c r="AH388"/>
      <c r="AI388" s="7"/>
      <c r="AJ388"/>
      <c r="AK388"/>
      <c r="AL388"/>
      <c r="AM388"/>
      <c r="AN388" s="53"/>
      <c r="AO388"/>
      <c r="AP388" s="7"/>
      <c r="AQ388"/>
      <c r="AR388"/>
      <c r="AS388"/>
      <c r="AT388"/>
      <c r="AU388" s="53"/>
      <c r="AV388"/>
      <c r="AW388" s="7"/>
      <c r="AX388"/>
      <c r="AY388"/>
      <c r="AZ388"/>
      <c r="BA388"/>
      <c r="BB388" s="53"/>
      <c r="BC388"/>
      <c r="BD388" s="7"/>
      <c r="BE388"/>
      <c r="BF388"/>
      <c r="BG388"/>
      <c r="BH388"/>
      <c r="BI388" s="53"/>
      <c r="BJ388"/>
      <c r="BK388" s="7"/>
      <c r="BL388"/>
      <c r="BM388"/>
      <c r="BN388"/>
      <c r="BO388"/>
      <c r="BP388" s="53"/>
      <c r="BQ388"/>
      <c r="BR388" s="7"/>
      <c r="BS388"/>
      <c r="BT388"/>
      <c r="BU388"/>
      <c r="BV388"/>
      <c r="BW388" s="53"/>
      <c r="BX388"/>
      <c r="BY388" s="7"/>
      <c r="BZ388" s="49">
        <v>44833</v>
      </c>
      <c r="CA388" s="67" t="s">
        <v>1634</v>
      </c>
      <c r="CB388" s="140">
        <f>[1]!i_dq_close(CB$2,BZ388)</f>
        <v>5771.8811999999998</v>
      </c>
      <c r="CC388">
        <v>1.94</v>
      </c>
      <c r="CD388" s="277">
        <f t="shared" si="38"/>
        <v>0.19933712675676674</v>
      </c>
      <c r="CE388"/>
      <c r="CF388" s="7"/>
      <c r="CG388"/>
      <c r="CH388"/>
      <c r="CI388"/>
      <c r="CJ388"/>
      <c r="CK388" s="53"/>
      <c r="CL388"/>
      <c r="CM388" s="7"/>
      <c r="CN388"/>
      <c r="CO388"/>
      <c r="CP388"/>
      <c r="CQ388"/>
      <c r="CR388" s="53"/>
      <c r="CS388"/>
      <c r="CT388" s="7"/>
      <c r="CU388"/>
      <c r="CV388"/>
      <c r="CW388"/>
      <c r="CX388"/>
      <c r="CY388" s="53"/>
      <c r="CZ388"/>
      <c r="DA388" s="7"/>
      <c r="DB388"/>
      <c r="DC388"/>
      <c r="DD388"/>
      <c r="DE388"/>
      <c r="DF388" s="53"/>
      <c r="DG388"/>
      <c r="DH388" s="7"/>
      <c r="DI388"/>
      <c r="DJ388"/>
      <c r="DK388"/>
      <c r="DL388"/>
      <c r="DM388" s="53"/>
      <c r="DN388"/>
      <c r="DO388" s="7"/>
      <c r="DP388"/>
      <c r="DQ388"/>
      <c r="DR388"/>
      <c r="DS388"/>
      <c r="DT388" s="53"/>
      <c r="DU388"/>
      <c r="DV388" s="7"/>
      <c r="DW388" s="7"/>
      <c r="DX388" s="7"/>
      <c r="DY388" s="7"/>
      <c r="DZ388" s="7"/>
      <c r="EA388" s="7"/>
      <c r="EB388" s="7"/>
      <c r="EC388" s="7"/>
      <c r="ED388" s="7"/>
      <c r="EE388" s="7"/>
      <c r="EF388" s="7"/>
      <c r="EG388" s="7"/>
      <c r="EH388" s="7"/>
      <c r="EI388" s="7"/>
      <c r="EJ388" s="7"/>
      <c r="EK388" s="7"/>
      <c r="EL388" s="7"/>
      <c r="EM388" s="7"/>
      <c r="EN388" s="7"/>
      <c r="EO388" s="7"/>
      <c r="EP388" s="7"/>
      <c r="EQ388" s="7"/>
      <c r="ER388" s="7"/>
      <c r="ES388" s="7"/>
      <c r="ET388" s="7"/>
      <c r="EU388" s="7"/>
      <c r="EV388" s="7"/>
      <c r="EW388" s="7"/>
      <c r="EX388" s="7"/>
      <c r="EY388" s="7"/>
      <c r="EZ388" s="7"/>
      <c r="FA388" s="7"/>
      <c r="FB388" s="7"/>
      <c r="FC388" s="7"/>
      <c r="FD388" s="7"/>
      <c r="FE388" s="7"/>
      <c r="FF388" s="7"/>
      <c r="FG388" s="7"/>
      <c r="FH388" s="7"/>
      <c r="FI388" s="7"/>
      <c r="FJ388" s="7"/>
      <c r="FK388" s="7"/>
      <c r="FL388" s="7"/>
      <c r="FM388" s="7"/>
      <c r="FN388" s="7"/>
      <c r="FO388" s="7"/>
      <c r="FP388" s="7"/>
      <c r="FQ388" s="7"/>
      <c r="FR388" s="7"/>
      <c r="FS388" s="7"/>
      <c r="FT388" s="7"/>
      <c r="FU388" s="7"/>
      <c r="FV388" s="7"/>
      <c r="FW388" s="7"/>
      <c r="FX388" s="7"/>
      <c r="FY388" s="7"/>
      <c r="FZ388" s="7"/>
      <c r="GA388" s="7"/>
      <c r="GB388" s="7"/>
      <c r="GC388" s="7"/>
      <c r="GD388" s="7"/>
      <c r="GE388" s="7"/>
      <c r="GF388" s="7"/>
      <c r="GG388" s="7"/>
      <c r="GH388" s="7"/>
      <c r="GI388" s="7"/>
      <c r="GJ388" s="7"/>
      <c r="GK388" s="7"/>
      <c r="GL388" s="7"/>
      <c r="GM388" s="7"/>
      <c r="GN388" s="7"/>
      <c r="GO388" s="7"/>
      <c r="GP388" s="7"/>
      <c r="GQ388" s="7"/>
      <c r="GR388" s="7"/>
      <c r="GS388" s="7"/>
      <c r="GT388" s="7"/>
      <c r="GU388" s="7"/>
      <c r="GV388" s="7"/>
      <c r="GW388" s="7"/>
      <c r="GX388" s="7"/>
      <c r="GY388" s="7"/>
      <c r="GZ388" s="7"/>
      <c r="HA388" s="7"/>
      <c r="HB388" s="7"/>
      <c r="HC388" s="7"/>
      <c r="HD388" s="7"/>
      <c r="HE388" s="7"/>
      <c r="HF388" s="7"/>
      <c r="HG388" s="7"/>
      <c r="HH388" s="7"/>
      <c r="HI388" s="7"/>
      <c r="HJ388" s="7"/>
      <c r="HK388" s="7"/>
      <c r="HL388" s="7"/>
      <c r="HM388" s="7"/>
      <c r="HN388" s="7"/>
      <c r="HO388" s="7"/>
      <c r="HP388" s="7"/>
      <c r="HQ388" s="7"/>
      <c r="HR388" s="7"/>
      <c r="HS388" s="7"/>
      <c r="HT388" s="7"/>
      <c r="HU388" s="7"/>
      <c r="HV388" s="7"/>
      <c r="HW388" s="7"/>
      <c r="HX388" s="7"/>
      <c r="HY388" s="7"/>
      <c r="HZ388" s="7"/>
      <c r="IA388" s="7"/>
      <c r="IB388" s="7"/>
      <c r="IC388" s="7"/>
      <c r="ID388" s="7"/>
      <c r="IE388" s="7"/>
      <c r="IF388" s="7"/>
      <c r="IG388" s="7"/>
      <c r="IH388" s="7"/>
      <c r="II388" s="7"/>
      <c r="IJ388" s="7"/>
      <c r="IK388" s="7"/>
      <c r="IL388" s="7"/>
      <c r="IM388" s="7"/>
      <c r="IN388" s="7"/>
      <c r="IO388" s="7"/>
      <c r="IP388" s="7"/>
      <c r="IQ388" s="7"/>
      <c r="IR388" s="7"/>
      <c r="IS388" s="7"/>
      <c r="IT388" s="7"/>
      <c r="IU388" s="7"/>
      <c r="IV388" s="7"/>
      <c r="IW388" s="7"/>
      <c r="IX388" s="7"/>
      <c r="IY388" s="7"/>
      <c r="IZ388" s="7"/>
      <c r="JA388" s="7"/>
      <c r="JB388" s="7"/>
      <c r="JC388" s="7"/>
      <c r="JD388" s="7"/>
      <c r="JE388" s="7"/>
      <c r="JF388" s="7"/>
      <c r="JG388" s="7"/>
      <c r="JH388" s="7"/>
      <c r="JI388" s="7"/>
      <c r="JJ388" s="7"/>
      <c r="JK388" s="7"/>
      <c r="JL388" s="7"/>
      <c r="JM388" s="7"/>
      <c r="JN388" s="7"/>
      <c r="JO388" s="7"/>
      <c r="JP388" s="7"/>
      <c r="JQ388" s="7"/>
      <c r="JR388" s="7"/>
      <c r="JS388" s="7"/>
      <c r="JT388" s="7"/>
      <c r="JU388" s="7"/>
      <c r="JV388" s="7"/>
      <c r="JW388" s="7"/>
      <c r="JX388" s="7"/>
      <c r="JY388" s="7"/>
      <c r="JZ388" s="7"/>
      <c r="KA388" s="7"/>
      <c r="KB388" s="7"/>
      <c r="KC388" s="7"/>
      <c r="KD388" s="7"/>
      <c r="KE388" s="7"/>
      <c r="KF388" s="7"/>
      <c r="KG388" s="7"/>
      <c r="KH388" s="7"/>
      <c r="KI388" s="7"/>
      <c r="KJ388" s="7"/>
      <c r="KK388" s="7"/>
      <c r="KL388" s="7"/>
      <c r="KM388" s="7"/>
      <c r="KN388" s="7"/>
      <c r="KO388" s="7"/>
      <c r="KP388" s="7"/>
      <c r="KQ388" s="7"/>
      <c r="KR388" s="7"/>
      <c r="KS388" s="7"/>
      <c r="KT388" s="7"/>
      <c r="KU388" s="7"/>
      <c r="KV388" s="7"/>
      <c r="KW388" s="7"/>
      <c r="KX388" s="7"/>
      <c r="KY388" s="7"/>
      <c r="KZ388" s="7"/>
      <c r="LA388" s="7"/>
      <c r="LB388" s="7"/>
      <c r="LC388" s="7"/>
      <c r="LD388" s="7"/>
      <c r="LE388" s="7"/>
      <c r="LF388" s="7"/>
      <c r="LG388" s="7"/>
      <c r="LH388" s="7"/>
      <c r="LI388" s="7"/>
      <c r="LJ388" s="7"/>
      <c r="LK388" s="7"/>
      <c r="LL388" s="7"/>
      <c r="LM388" s="7"/>
      <c r="LN388" s="7"/>
      <c r="LO388" s="7"/>
      <c r="LP388" s="7"/>
      <c r="LQ388" s="7"/>
      <c r="LR388" s="7"/>
      <c r="LS388" s="7"/>
      <c r="LT388" s="7"/>
      <c r="LU388" s="7"/>
      <c r="LV388" s="7"/>
      <c r="LW388" s="7"/>
      <c r="LX388" s="7"/>
      <c r="LY388" s="7"/>
      <c r="LZ388" s="7"/>
      <c r="MA388" s="7"/>
      <c r="MB388" s="7"/>
      <c r="MC388" s="7"/>
      <c r="MD388" s="7"/>
      <c r="ME388" s="7"/>
      <c r="MF388" s="7"/>
      <c r="MG388" s="7"/>
      <c r="MH388" s="7"/>
      <c r="MI388" s="7"/>
      <c r="MJ388" s="7"/>
      <c r="MK388" s="7"/>
      <c r="ML388" s="7"/>
      <c r="MM388" s="7"/>
      <c r="MN388" s="7"/>
      <c r="MO388" s="7"/>
      <c r="MP388" s="7"/>
      <c r="MQ388" s="7"/>
      <c r="MR388" s="7"/>
      <c r="MS388" s="7"/>
      <c r="MT388" s="7"/>
      <c r="MU388" s="7"/>
      <c r="MV388" s="7"/>
      <c r="MW388" s="7"/>
      <c r="MX388" s="7"/>
      <c r="MY388" s="7"/>
      <c r="MZ388" s="7"/>
      <c r="NA388" s="7"/>
      <c r="NB388" s="7"/>
      <c r="NC388" s="7"/>
      <c r="ND388" s="7"/>
      <c r="NE388" s="7"/>
      <c r="NF388" s="7"/>
      <c r="NG388" s="7"/>
      <c r="NH388" s="7"/>
      <c r="NI388" s="7"/>
      <c r="NJ388" s="7"/>
      <c r="NK388" s="7"/>
      <c r="NL388" s="7"/>
      <c r="NM388" s="7"/>
      <c r="NN388" s="7"/>
      <c r="NO388" s="7"/>
      <c r="NP388" s="7"/>
      <c r="NQ388" s="7"/>
      <c r="NR388" s="7"/>
      <c r="NS388" s="7"/>
      <c r="NT388" s="7"/>
      <c r="NU388" s="7"/>
      <c r="NV388" s="7"/>
      <c r="NW388" s="7"/>
      <c r="NX388" s="7"/>
      <c r="NY388" s="7"/>
      <c r="NZ388" s="7"/>
      <c r="OA388" s="7"/>
      <c r="OB388" s="7"/>
      <c r="OC388" s="7"/>
      <c r="OD388" s="7"/>
      <c r="OE388" s="7"/>
      <c r="OF388" s="7"/>
      <c r="OG388" s="7"/>
      <c r="OH388" s="7"/>
      <c r="OI388" s="7"/>
    </row>
    <row r="389" spans="1:399" s="21" customFormat="1">
      <c r="A389" s="53"/>
      <c r="B389" s="53"/>
      <c r="C389" s="53"/>
      <c r="D389" s="53"/>
      <c r="E389" s="53"/>
      <c r="F389" s="53"/>
      <c r="G389" s="7"/>
      <c r="H389"/>
      <c r="I389"/>
      <c r="J389"/>
      <c r="K389"/>
      <c r="L389" s="53"/>
      <c r="M389"/>
      <c r="N389" s="7"/>
      <c r="O389"/>
      <c r="P389"/>
      <c r="Q389"/>
      <c r="R389"/>
      <c r="S389" s="53"/>
      <c r="T389"/>
      <c r="U389" s="7"/>
      <c r="V389"/>
      <c r="W389"/>
      <c r="X389"/>
      <c r="Y389"/>
      <c r="Z389" s="53"/>
      <c r="AA389"/>
      <c r="AB389" s="7"/>
      <c r="AC389"/>
      <c r="AD389"/>
      <c r="AE389"/>
      <c r="AF389"/>
      <c r="AG389" s="53"/>
      <c r="AH389"/>
      <c r="AI389" s="7"/>
      <c r="AJ389"/>
      <c r="AK389"/>
      <c r="AL389"/>
      <c r="AM389"/>
      <c r="AN389" s="53"/>
      <c r="AO389"/>
      <c r="AP389" s="7"/>
      <c r="AQ389"/>
      <c r="AR389"/>
      <c r="AS389"/>
      <c r="AT389"/>
      <c r="AU389" s="53"/>
      <c r="AV389"/>
      <c r="AW389" s="7"/>
      <c r="AX389"/>
      <c r="AY389"/>
      <c r="AZ389"/>
      <c r="BA389"/>
      <c r="BB389" s="53"/>
      <c r="BC389"/>
      <c r="BD389" s="7"/>
      <c r="BE389"/>
      <c r="BF389"/>
      <c r="BG389"/>
      <c r="BH389"/>
      <c r="BI389" s="53"/>
      <c r="BJ389"/>
      <c r="BK389" s="7"/>
      <c r="BL389"/>
      <c r="BM389"/>
      <c r="BN389"/>
      <c r="BO389"/>
      <c r="BP389" s="53"/>
      <c r="BQ389"/>
      <c r="BR389" s="7"/>
      <c r="BS389"/>
      <c r="BT389"/>
      <c r="BU389"/>
      <c r="BV389"/>
      <c r="BW389" s="53"/>
      <c r="BX389"/>
      <c r="BY389" s="7"/>
      <c r="BZ389" s="49">
        <v>44834</v>
      </c>
      <c r="CA389" s="67" t="s">
        <v>1634</v>
      </c>
      <c r="CB389" s="140">
        <f>[1]!i_dq_close(CB$2,BZ389)</f>
        <v>5714.0628999999999</v>
      </c>
      <c r="CC389">
        <v>1.919</v>
      </c>
      <c r="CD389" s="277">
        <f t="shared" si="38"/>
        <v>0.19646072336342824</v>
      </c>
      <c r="CE389"/>
      <c r="CF389" s="7"/>
      <c r="CG389"/>
      <c r="CH389"/>
      <c r="CI389"/>
      <c r="CJ389"/>
      <c r="CK389" s="53"/>
      <c r="CL389"/>
      <c r="CM389" s="7"/>
      <c r="CN389"/>
      <c r="CO389"/>
      <c r="CP389"/>
      <c r="CQ389"/>
      <c r="CR389" s="53"/>
      <c r="CS389"/>
      <c r="CT389" s="7"/>
      <c r="CU389"/>
      <c r="CV389"/>
      <c r="CW389"/>
      <c r="CX389"/>
      <c r="CY389" s="53"/>
      <c r="CZ389"/>
      <c r="DA389" s="7"/>
      <c r="DB389"/>
      <c r="DC389"/>
      <c r="DD389"/>
      <c r="DE389"/>
      <c r="DF389" s="53"/>
      <c r="DG389"/>
      <c r="DH389" s="7"/>
      <c r="DI389"/>
      <c r="DJ389"/>
      <c r="DK389"/>
      <c r="DL389"/>
      <c r="DM389" s="53"/>
      <c r="DN389"/>
      <c r="DO389" s="7"/>
      <c r="DP389"/>
      <c r="DQ389"/>
      <c r="DR389"/>
      <c r="DS389"/>
      <c r="DT389" s="53"/>
      <c r="DU389"/>
      <c r="DV389" s="7"/>
      <c r="DW389" s="7"/>
      <c r="DX389" s="7"/>
      <c r="DY389" s="7"/>
      <c r="DZ389" s="7"/>
      <c r="EA389" s="7"/>
      <c r="EB389" s="7"/>
      <c r="EC389" s="7"/>
      <c r="ED389" s="7"/>
      <c r="EE389" s="7"/>
      <c r="EF389" s="7"/>
      <c r="EG389" s="7"/>
      <c r="EH389" s="7"/>
      <c r="EI389" s="7"/>
      <c r="EJ389" s="7"/>
      <c r="EK389" s="7"/>
      <c r="EL389" s="7"/>
      <c r="EM389" s="7"/>
      <c r="EN389" s="7"/>
      <c r="EO389" s="7"/>
      <c r="EP389" s="7"/>
      <c r="EQ389" s="7"/>
      <c r="ER389" s="7"/>
      <c r="ES389" s="7"/>
      <c r="ET389" s="7"/>
      <c r="EU389" s="7"/>
      <c r="EV389" s="7"/>
      <c r="EW389" s="7"/>
      <c r="EX389" s="7"/>
      <c r="EY389" s="7"/>
      <c r="EZ389" s="7"/>
      <c r="FA389" s="7"/>
      <c r="FB389" s="7"/>
      <c r="FC389" s="7"/>
      <c r="FD389" s="7"/>
      <c r="FE389" s="7"/>
      <c r="FF389" s="7"/>
      <c r="FG389" s="7"/>
      <c r="FH389" s="7"/>
      <c r="FI389" s="7"/>
      <c r="FJ389" s="7"/>
      <c r="FK389" s="7"/>
      <c r="FL389" s="7"/>
      <c r="FM389" s="7"/>
      <c r="FN389" s="7"/>
      <c r="FO389" s="7"/>
      <c r="FP389" s="7"/>
      <c r="FQ389" s="7"/>
      <c r="FR389" s="7"/>
      <c r="FS389" s="7"/>
      <c r="FT389" s="7"/>
      <c r="FU389" s="7"/>
      <c r="FV389" s="7"/>
      <c r="FW389" s="7"/>
      <c r="FX389" s="7"/>
      <c r="FY389" s="7"/>
      <c r="FZ389" s="7"/>
      <c r="GA389" s="7"/>
      <c r="GB389" s="7"/>
      <c r="GC389" s="7"/>
      <c r="GD389" s="7"/>
      <c r="GE389" s="7"/>
      <c r="GF389" s="7"/>
      <c r="GG389" s="7"/>
      <c r="GH389" s="7"/>
      <c r="GI389" s="7"/>
      <c r="GJ389" s="7"/>
      <c r="GK389" s="7"/>
      <c r="GL389" s="7"/>
      <c r="GM389" s="7"/>
      <c r="GN389" s="7"/>
      <c r="GO389" s="7"/>
      <c r="GP389" s="7"/>
      <c r="GQ389" s="7"/>
      <c r="GR389" s="7"/>
      <c r="GS389" s="7"/>
      <c r="GT389" s="7"/>
      <c r="GU389" s="7"/>
      <c r="GV389" s="7"/>
      <c r="GW389" s="7"/>
      <c r="GX389" s="7"/>
      <c r="GY389" s="7"/>
      <c r="GZ389" s="7"/>
      <c r="HA389" s="7"/>
      <c r="HB389" s="7"/>
      <c r="HC389" s="7"/>
      <c r="HD389" s="7"/>
      <c r="HE389" s="7"/>
      <c r="HF389" s="7"/>
      <c r="HG389" s="7"/>
      <c r="HH389" s="7"/>
      <c r="HI389" s="7"/>
      <c r="HJ389" s="7"/>
      <c r="HK389" s="7"/>
      <c r="HL389" s="7"/>
      <c r="HM389" s="7"/>
      <c r="HN389" s="7"/>
      <c r="HO389" s="7"/>
      <c r="HP389" s="7"/>
      <c r="HQ389" s="7"/>
      <c r="HR389" s="7"/>
      <c r="HS389" s="7"/>
      <c r="HT389" s="7"/>
      <c r="HU389" s="7"/>
      <c r="HV389" s="7"/>
      <c r="HW389" s="7"/>
      <c r="HX389" s="7"/>
      <c r="HY389" s="7"/>
      <c r="HZ389" s="7"/>
      <c r="IA389" s="7"/>
      <c r="IB389" s="7"/>
      <c r="IC389" s="7"/>
      <c r="ID389" s="7"/>
      <c r="IE389" s="7"/>
      <c r="IF389" s="7"/>
      <c r="IG389" s="7"/>
      <c r="IH389" s="7"/>
      <c r="II389" s="7"/>
      <c r="IJ389" s="7"/>
      <c r="IK389" s="7"/>
      <c r="IL389" s="7"/>
      <c r="IM389" s="7"/>
      <c r="IN389" s="7"/>
      <c r="IO389" s="7"/>
      <c r="IP389" s="7"/>
      <c r="IQ389" s="7"/>
      <c r="IR389" s="7"/>
      <c r="IS389" s="7"/>
      <c r="IT389" s="7"/>
      <c r="IU389" s="7"/>
      <c r="IV389" s="7"/>
      <c r="IW389" s="7"/>
      <c r="IX389" s="7"/>
      <c r="IY389" s="7"/>
      <c r="IZ389" s="7"/>
      <c r="JA389" s="7"/>
      <c r="JB389" s="7"/>
      <c r="JC389" s="7"/>
      <c r="JD389" s="7"/>
      <c r="JE389" s="7"/>
      <c r="JF389" s="7"/>
      <c r="JG389" s="7"/>
      <c r="JH389" s="7"/>
      <c r="JI389" s="7"/>
      <c r="JJ389" s="7"/>
      <c r="JK389" s="7"/>
      <c r="JL389" s="7"/>
      <c r="JM389" s="7"/>
      <c r="JN389" s="7"/>
      <c r="JO389" s="7"/>
      <c r="JP389" s="7"/>
      <c r="JQ389" s="7"/>
      <c r="JR389" s="7"/>
      <c r="JS389" s="7"/>
      <c r="JT389" s="7"/>
      <c r="JU389" s="7"/>
      <c r="JV389" s="7"/>
      <c r="JW389" s="7"/>
      <c r="JX389" s="7"/>
      <c r="JY389" s="7"/>
      <c r="JZ389" s="7"/>
      <c r="KA389" s="7"/>
      <c r="KB389" s="7"/>
      <c r="KC389" s="7"/>
      <c r="KD389" s="7"/>
      <c r="KE389" s="7"/>
      <c r="KF389" s="7"/>
      <c r="KG389" s="7"/>
      <c r="KH389" s="7"/>
      <c r="KI389" s="7"/>
      <c r="KJ389" s="7"/>
      <c r="KK389" s="7"/>
      <c r="KL389" s="7"/>
      <c r="KM389" s="7"/>
      <c r="KN389" s="7"/>
      <c r="KO389" s="7"/>
      <c r="KP389" s="7"/>
      <c r="KQ389" s="7"/>
      <c r="KR389" s="7"/>
      <c r="KS389" s="7"/>
      <c r="KT389" s="7"/>
      <c r="KU389" s="7"/>
      <c r="KV389" s="7"/>
      <c r="KW389" s="7"/>
      <c r="KX389" s="7"/>
      <c r="KY389" s="7"/>
      <c r="KZ389" s="7"/>
      <c r="LA389" s="7"/>
      <c r="LB389" s="7"/>
      <c r="LC389" s="7"/>
      <c r="LD389" s="7"/>
      <c r="LE389" s="7"/>
      <c r="LF389" s="7"/>
      <c r="LG389" s="7"/>
      <c r="LH389" s="7"/>
      <c r="LI389" s="7"/>
      <c r="LJ389" s="7"/>
      <c r="LK389" s="7"/>
      <c r="LL389" s="7"/>
      <c r="LM389" s="7"/>
      <c r="LN389" s="7"/>
      <c r="LO389" s="7"/>
      <c r="LP389" s="7"/>
      <c r="LQ389" s="7"/>
      <c r="LR389" s="7"/>
      <c r="LS389" s="7"/>
      <c r="LT389" s="7"/>
      <c r="LU389" s="7"/>
      <c r="LV389" s="7"/>
      <c r="LW389" s="7"/>
      <c r="LX389" s="7"/>
      <c r="LY389" s="7"/>
      <c r="LZ389" s="7"/>
      <c r="MA389" s="7"/>
      <c r="MB389" s="7"/>
      <c r="MC389" s="7"/>
      <c r="MD389" s="7"/>
      <c r="ME389" s="7"/>
      <c r="MF389" s="7"/>
      <c r="MG389" s="7"/>
      <c r="MH389" s="7"/>
      <c r="MI389" s="7"/>
      <c r="MJ389" s="7"/>
      <c r="MK389" s="7"/>
      <c r="ML389" s="7"/>
      <c r="MM389" s="7"/>
      <c r="MN389" s="7"/>
      <c r="MO389" s="7"/>
      <c r="MP389" s="7"/>
      <c r="MQ389" s="7"/>
      <c r="MR389" s="7"/>
      <c r="MS389" s="7"/>
      <c r="MT389" s="7"/>
      <c r="MU389" s="7"/>
      <c r="MV389" s="7"/>
      <c r="MW389" s="7"/>
      <c r="MX389" s="7"/>
      <c r="MY389" s="7"/>
      <c r="MZ389" s="7"/>
      <c r="NA389" s="7"/>
      <c r="NB389" s="7"/>
      <c r="NC389" s="7"/>
      <c r="ND389" s="7"/>
      <c r="NE389" s="7"/>
      <c r="NF389" s="7"/>
      <c r="NG389" s="7"/>
      <c r="NH389" s="7"/>
      <c r="NI389" s="7"/>
      <c r="NJ389" s="7"/>
      <c r="NK389" s="7"/>
      <c r="NL389" s="7"/>
      <c r="NM389" s="7"/>
      <c r="NN389" s="7"/>
      <c r="NO389" s="7"/>
      <c r="NP389" s="7"/>
      <c r="NQ389" s="7"/>
      <c r="NR389" s="7"/>
      <c r="NS389" s="7"/>
      <c r="NT389" s="7"/>
      <c r="NU389" s="7"/>
      <c r="NV389" s="7"/>
      <c r="NW389" s="7"/>
      <c r="NX389" s="7"/>
      <c r="NY389" s="7"/>
      <c r="NZ389" s="7"/>
      <c r="OA389" s="7"/>
      <c r="OB389" s="7"/>
      <c r="OC389" s="7"/>
      <c r="OD389" s="7"/>
      <c r="OE389" s="7"/>
      <c r="OF389" s="7"/>
      <c r="OG389" s="7"/>
      <c r="OH389" s="7"/>
      <c r="OI389" s="7"/>
    </row>
    <row r="390" spans="1:399" s="21" customFormat="1">
      <c r="A390" s="53"/>
      <c r="B390" s="53"/>
      <c r="C390" s="53"/>
      <c r="D390" s="53"/>
      <c r="E390" s="53"/>
      <c r="F390" s="53"/>
      <c r="G390" s="7"/>
      <c r="H390"/>
      <c r="I390"/>
      <c r="J390"/>
      <c r="K390"/>
      <c r="L390" s="53"/>
      <c r="M390"/>
      <c r="N390" s="7"/>
      <c r="O390"/>
      <c r="P390"/>
      <c r="Q390"/>
      <c r="R390"/>
      <c r="S390" s="53"/>
      <c r="T390"/>
      <c r="U390" s="7"/>
      <c r="V390"/>
      <c r="W390"/>
      <c r="X390"/>
      <c r="Y390"/>
      <c r="Z390" s="53"/>
      <c r="AA390"/>
      <c r="AB390" s="7"/>
      <c r="AC390"/>
      <c r="AD390"/>
      <c r="AE390"/>
      <c r="AF390"/>
      <c r="AG390" s="53"/>
      <c r="AH390"/>
      <c r="AI390" s="7"/>
      <c r="AJ390"/>
      <c r="AK390"/>
      <c r="AL390"/>
      <c r="AM390"/>
      <c r="AN390" s="53"/>
      <c r="AO390"/>
      <c r="AP390" s="7"/>
      <c r="AQ390"/>
      <c r="AR390"/>
      <c r="AS390"/>
      <c r="AT390"/>
      <c r="AU390" s="53"/>
      <c r="AV390"/>
      <c r="AW390" s="7"/>
      <c r="AX390"/>
      <c r="AY390"/>
      <c r="AZ390"/>
      <c r="BA390"/>
      <c r="BB390" s="53"/>
      <c r="BC390"/>
      <c r="BD390" s="7"/>
      <c r="BE390"/>
      <c r="BF390"/>
      <c r="BG390"/>
      <c r="BH390"/>
      <c r="BI390" s="53"/>
      <c r="BJ390"/>
      <c r="BK390" s="7"/>
      <c r="BL390"/>
      <c r="BM390"/>
      <c r="BN390"/>
      <c r="BO390"/>
      <c r="BP390" s="53"/>
      <c r="BQ390"/>
      <c r="BR390" s="7"/>
      <c r="BS390"/>
      <c r="BT390"/>
      <c r="BU390"/>
      <c r="BV390"/>
      <c r="BW390" s="53"/>
      <c r="BX390"/>
      <c r="BY390" s="7"/>
      <c r="BZ390" s="49">
        <v>44844</v>
      </c>
      <c r="CA390" s="67" t="s">
        <v>358</v>
      </c>
      <c r="CB390" s="140">
        <f>[1]!i_dq_close(CB$2,BZ390)</f>
        <v>5635.7109</v>
      </c>
      <c r="CC390">
        <v>1.8879999999999999</v>
      </c>
      <c r="CD390" s="277">
        <f t="shared" si="38"/>
        <v>0.19113548913623923</v>
      </c>
      <c r="CE390"/>
      <c r="CF390" s="7"/>
      <c r="CG390"/>
      <c r="CH390"/>
      <c r="CI390"/>
      <c r="CJ390"/>
      <c r="CK390" s="53"/>
      <c r="CL390"/>
      <c r="CM390" s="7"/>
      <c r="CN390"/>
      <c r="CO390"/>
      <c r="CP390"/>
      <c r="CQ390"/>
      <c r="CR390" s="53"/>
      <c r="CS390"/>
      <c r="CT390" s="7"/>
      <c r="CU390"/>
      <c r="CV390"/>
      <c r="CW390"/>
      <c r="CX390"/>
      <c r="CY390" s="53"/>
      <c r="CZ390"/>
      <c r="DA390" s="7"/>
      <c r="DB390"/>
      <c r="DC390"/>
      <c r="DD390"/>
      <c r="DE390"/>
      <c r="DF390" s="53"/>
      <c r="DG390"/>
      <c r="DH390" s="7"/>
      <c r="DI390"/>
      <c r="DJ390"/>
      <c r="DK390"/>
      <c r="DL390"/>
      <c r="DM390" s="53"/>
      <c r="DN390"/>
      <c r="DO390" s="7"/>
      <c r="DP390"/>
      <c r="DQ390"/>
      <c r="DR390"/>
      <c r="DS390"/>
      <c r="DT390" s="53"/>
      <c r="DU390"/>
      <c r="DV390" s="7"/>
      <c r="DW390" s="7"/>
      <c r="DX390" s="7"/>
      <c r="DY390" s="7"/>
      <c r="DZ390" s="7"/>
      <c r="EA390" s="7"/>
      <c r="EB390" s="7"/>
      <c r="EC390" s="7"/>
      <c r="ED390" s="7"/>
      <c r="EE390" s="7"/>
      <c r="EF390" s="7"/>
      <c r="EG390" s="7"/>
      <c r="EH390" s="7"/>
      <c r="EI390" s="7"/>
      <c r="EJ390" s="7"/>
      <c r="EK390" s="7"/>
      <c r="EL390" s="7"/>
      <c r="EM390" s="7"/>
      <c r="EN390" s="7"/>
      <c r="EO390" s="7"/>
      <c r="EP390" s="7"/>
      <c r="EQ390" s="7"/>
      <c r="ER390" s="7"/>
      <c r="ES390" s="7"/>
      <c r="ET390" s="7"/>
      <c r="EU390" s="7"/>
      <c r="EV390" s="7"/>
      <c r="EW390" s="7"/>
      <c r="EX390" s="7"/>
      <c r="EY390" s="7"/>
      <c r="EZ390" s="7"/>
      <c r="FA390" s="7"/>
      <c r="FB390" s="7"/>
      <c r="FC390" s="7"/>
      <c r="FD390" s="7"/>
      <c r="FE390" s="7"/>
      <c r="FF390" s="7"/>
      <c r="FG390" s="7"/>
      <c r="FH390" s="7"/>
      <c r="FI390" s="7"/>
      <c r="FJ390" s="7"/>
      <c r="FK390" s="7"/>
      <c r="FL390" s="7"/>
      <c r="FM390" s="7"/>
      <c r="FN390" s="7"/>
      <c r="FO390" s="7"/>
      <c r="FP390" s="7"/>
      <c r="FQ390" s="7"/>
      <c r="FR390" s="7"/>
      <c r="FS390" s="7"/>
      <c r="FT390" s="7"/>
      <c r="FU390" s="7"/>
      <c r="FV390" s="7"/>
      <c r="FW390" s="7"/>
      <c r="FX390" s="7"/>
      <c r="FY390" s="7"/>
      <c r="FZ390" s="7"/>
      <c r="GA390" s="7"/>
      <c r="GB390" s="7"/>
      <c r="GC390" s="7"/>
      <c r="GD390" s="7"/>
      <c r="GE390" s="7"/>
      <c r="GF390" s="7"/>
      <c r="GG390" s="7"/>
      <c r="GH390" s="7"/>
      <c r="GI390" s="7"/>
      <c r="GJ390" s="7"/>
      <c r="GK390" s="7"/>
      <c r="GL390" s="7"/>
      <c r="GM390" s="7"/>
      <c r="GN390" s="7"/>
      <c r="GO390" s="7"/>
      <c r="GP390" s="7"/>
      <c r="GQ390" s="7"/>
      <c r="GR390" s="7"/>
      <c r="GS390" s="7"/>
      <c r="GT390" s="7"/>
      <c r="GU390" s="7"/>
      <c r="GV390" s="7"/>
      <c r="GW390" s="7"/>
      <c r="GX390" s="7"/>
      <c r="GY390" s="7"/>
      <c r="GZ390" s="7"/>
      <c r="HA390" s="7"/>
      <c r="HB390" s="7"/>
      <c r="HC390" s="7"/>
      <c r="HD390" s="7"/>
      <c r="HE390" s="7"/>
      <c r="HF390" s="7"/>
      <c r="HG390" s="7"/>
      <c r="HH390" s="7"/>
      <c r="HI390" s="7"/>
      <c r="HJ390" s="7"/>
      <c r="HK390" s="7"/>
      <c r="HL390" s="7"/>
      <c r="HM390" s="7"/>
      <c r="HN390" s="7"/>
      <c r="HO390" s="7"/>
      <c r="HP390" s="7"/>
      <c r="HQ390" s="7"/>
      <c r="HR390" s="7"/>
      <c r="HS390" s="7"/>
      <c r="HT390" s="7"/>
      <c r="HU390" s="7"/>
      <c r="HV390" s="7"/>
      <c r="HW390" s="7"/>
      <c r="HX390" s="7"/>
      <c r="HY390" s="7"/>
      <c r="HZ390" s="7"/>
      <c r="IA390" s="7"/>
      <c r="IB390" s="7"/>
      <c r="IC390" s="7"/>
      <c r="ID390" s="7"/>
      <c r="IE390" s="7"/>
      <c r="IF390" s="7"/>
      <c r="IG390" s="7"/>
      <c r="IH390" s="7"/>
      <c r="II390" s="7"/>
      <c r="IJ390" s="7"/>
      <c r="IK390" s="7"/>
      <c r="IL390" s="7"/>
      <c r="IM390" s="7"/>
      <c r="IN390" s="7"/>
      <c r="IO390" s="7"/>
      <c r="IP390" s="7"/>
      <c r="IQ390" s="7"/>
      <c r="IR390" s="7"/>
      <c r="IS390" s="7"/>
      <c r="IT390" s="7"/>
      <c r="IU390" s="7"/>
      <c r="IV390" s="7"/>
      <c r="IW390" s="7"/>
      <c r="IX390" s="7"/>
      <c r="IY390" s="7"/>
      <c r="IZ390" s="7"/>
      <c r="JA390" s="7"/>
      <c r="JB390" s="7"/>
      <c r="JC390" s="7"/>
      <c r="JD390" s="7"/>
      <c r="JE390" s="7"/>
      <c r="JF390" s="7"/>
      <c r="JG390" s="7"/>
      <c r="JH390" s="7"/>
      <c r="JI390" s="7"/>
      <c r="JJ390" s="7"/>
      <c r="JK390" s="7"/>
      <c r="JL390" s="7"/>
      <c r="JM390" s="7"/>
      <c r="JN390" s="7"/>
      <c r="JO390" s="7"/>
      <c r="JP390" s="7"/>
      <c r="JQ390" s="7"/>
      <c r="JR390" s="7"/>
      <c r="JS390" s="7"/>
      <c r="JT390" s="7"/>
      <c r="JU390" s="7"/>
      <c r="JV390" s="7"/>
      <c r="JW390" s="7"/>
      <c r="JX390" s="7"/>
      <c r="JY390" s="7"/>
      <c r="JZ390" s="7"/>
      <c r="KA390" s="7"/>
      <c r="KB390" s="7"/>
      <c r="KC390" s="7"/>
      <c r="KD390" s="7"/>
      <c r="KE390" s="7"/>
      <c r="KF390" s="7"/>
      <c r="KG390" s="7"/>
      <c r="KH390" s="7"/>
      <c r="KI390" s="7"/>
      <c r="KJ390" s="7"/>
      <c r="KK390" s="7"/>
      <c r="KL390" s="7"/>
      <c r="KM390" s="7"/>
      <c r="KN390" s="7"/>
      <c r="KO390" s="7"/>
      <c r="KP390" s="7"/>
      <c r="KQ390" s="7"/>
      <c r="KR390" s="7"/>
      <c r="KS390" s="7"/>
      <c r="KT390" s="7"/>
      <c r="KU390" s="7"/>
      <c r="KV390" s="7"/>
      <c r="KW390" s="7"/>
      <c r="KX390" s="7"/>
      <c r="KY390" s="7"/>
      <c r="KZ390" s="7"/>
      <c r="LA390" s="7"/>
      <c r="LB390" s="7"/>
      <c r="LC390" s="7"/>
      <c r="LD390" s="7"/>
      <c r="LE390" s="7"/>
      <c r="LF390" s="7"/>
      <c r="LG390" s="7"/>
      <c r="LH390" s="7"/>
      <c r="LI390" s="7"/>
      <c r="LJ390" s="7"/>
      <c r="LK390" s="7"/>
      <c r="LL390" s="7"/>
      <c r="LM390" s="7"/>
      <c r="LN390" s="7"/>
      <c r="LO390" s="7"/>
      <c r="LP390" s="7"/>
      <c r="LQ390" s="7"/>
      <c r="LR390" s="7"/>
      <c r="LS390" s="7"/>
      <c r="LT390" s="7"/>
      <c r="LU390" s="7"/>
      <c r="LV390" s="7"/>
      <c r="LW390" s="7"/>
      <c r="LX390" s="7"/>
      <c r="LY390" s="7"/>
      <c r="LZ390" s="7"/>
      <c r="MA390" s="7"/>
      <c r="MB390" s="7"/>
      <c r="MC390" s="7"/>
      <c r="MD390" s="7"/>
      <c r="ME390" s="7"/>
      <c r="MF390" s="7"/>
      <c r="MG390" s="7"/>
      <c r="MH390" s="7"/>
      <c r="MI390" s="7"/>
      <c r="MJ390" s="7"/>
      <c r="MK390" s="7"/>
      <c r="ML390" s="7"/>
      <c r="MM390" s="7"/>
      <c r="MN390" s="7"/>
      <c r="MO390" s="7"/>
      <c r="MP390" s="7"/>
      <c r="MQ390" s="7"/>
      <c r="MR390" s="7"/>
      <c r="MS390" s="7"/>
      <c r="MT390" s="7"/>
      <c r="MU390" s="7"/>
      <c r="MV390" s="7"/>
      <c r="MW390" s="7"/>
      <c r="MX390" s="7"/>
      <c r="MY390" s="7"/>
      <c r="MZ390" s="7"/>
      <c r="NA390" s="7"/>
      <c r="NB390" s="7"/>
      <c r="NC390" s="7"/>
      <c r="ND390" s="7"/>
      <c r="NE390" s="7"/>
      <c r="NF390" s="7"/>
      <c r="NG390" s="7"/>
      <c r="NH390" s="7"/>
      <c r="NI390" s="7"/>
      <c r="NJ390" s="7"/>
      <c r="NK390" s="7"/>
      <c r="NL390" s="7"/>
      <c r="NM390" s="7"/>
      <c r="NN390" s="7"/>
      <c r="NO390" s="7"/>
      <c r="NP390" s="7"/>
      <c r="NQ390" s="7"/>
      <c r="NR390" s="7"/>
      <c r="NS390" s="7"/>
      <c r="NT390" s="7"/>
      <c r="NU390" s="7"/>
      <c r="NV390" s="7"/>
      <c r="NW390" s="7"/>
      <c r="NX390" s="7"/>
      <c r="NY390" s="7"/>
      <c r="NZ390" s="7"/>
      <c r="OA390" s="7"/>
      <c r="OB390" s="7"/>
      <c r="OC390" s="7"/>
      <c r="OD390" s="7"/>
      <c r="OE390" s="7"/>
      <c r="OF390" s="7"/>
      <c r="OG390" s="7"/>
      <c r="OH390" s="7"/>
      <c r="OI390" s="7"/>
    </row>
    <row r="391" spans="1:399" s="21" customFormat="1">
      <c r="A391" s="53"/>
      <c r="B391" s="53"/>
      <c r="C391" s="53"/>
      <c r="D391" s="53"/>
      <c r="E391" s="53"/>
      <c r="F391" s="53"/>
      <c r="G391" s="7"/>
      <c r="H391"/>
      <c r="I391"/>
      <c r="J391"/>
      <c r="K391"/>
      <c r="L391" s="53"/>
      <c r="M391"/>
      <c r="N391" s="7"/>
      <c r="O391"/>
      <c r="P391"/>
      <c r="Q391"/>
      <c r="R391"/>
      <c r="S391" s="53"/>
      <c r="T391"/>
      <c r="U391" s="7"/>
      <c r="V391"/>
      <c r="W391"/>
      <c r="X391"/>
      <c r="Y391"/>
      <c r="Z391" s="53"/>
      <c r="AA391"/>
      <c r="AB391" s="7"/>
      <c r="AC391"/>
      <c r="AD391"/>
      <c r="AE391"/>
      <c r="AF391"/>
      <c r="AG391" s="53"/>
      <c r="AH391"/>
      <c r="AI391" s="7"/>
      <c r="AJ391"/>
      <c r="AK391"/>
      <c r="AL391"/>
      <c r="AM391"/>
      <c r="AN391" s="53"/>
      <c r="AO391"/>
      <c r="AP391" s="7"/>
      <c r="AQ391"/>
      <c r="AR391"/>
      <c r="AS391"/>
      <c r="AT391"/>
      <c r="AU391" s="53"/>
      <c r="AV391"/>
      <c r="AW391" s="7"/>
      <c r="AX391"/>
      <c r="AY391"/>
      <c r="AZ391"/>
      <c r="BA391"/>
      <c r="BB391" s="53"/>
      <c r="BC391"/>
      <c r="BD391" s="7"/>
      <c r="BE391"/>
      <c r="BF391"/>
      <c r="BG391"/>
      <c r="BH391"/>
      <c r="BI391" s="53"/>
      <c r="BJ391"/>
      <c r="BK391" s="7"/>
      <c r="BL391"/>
      <c r="BM391"/>
      <c r="BN391"/>
      <c r="BO391"/>
      <c r="BP391" s="53"/>
      <c r="BQ391"/>
      <c r="BR391" s="7"/>
      <c r="BS391"/>
      <c r="BT391"/>
      <c r="BU391"/>
      <c r="BV391"/>
      <c r="BW391" s="53"/>
      <c r="BX391"/>
      <c r="BY391" s="7"/>
      <c r="BZ391" s="49">
        <v>44845</v>
      </c>
      <c r="CA391" s="67" t="s">
        <v>1635</v>
      </c>
      <c r="CB391" s="140">
        <f>[1]!i_dq_close(CB$2,BZ391)</f>
        <v>5684.5063</v>
      </c>
      <c r="CC391">
        <v>1.9</v>
      </c>
      <c r="CD391" s="277">
        <f t="shared" si="38"/>
        <v>0.19034974920060388</v>
      </c>
      <c r="CE391"/>
      <c r="CF391" s="7"/>
      <c r="CG391"/>
      <c r="CH391"/>
      <c r="CI391"/>
      <c r="CJ391"/>
      <c r="CK391" s="53"/>
      <c r="CL391"/>
      <c r="CM391" s="7"/>
      <c r="CN391"/>
      <c r="CO391"/>
      <c r="CP391"/>
      <c r="CQ391"/>
      <c r="CR391" s="53"/>
      <c r="CS391"/>
      <c r="CT391" s="7"/>
      <c r="CU391"/>
      <c r="CV391"/>
      <c r="CW391"/>
      <c r="CX391"/>
      <c r="CY391" s="53"/>
      <c r="CZ391"/>
      <c r="DA391" s="7"/>
      <c r="DB391"/>
      <c r="DC391"/>
      <c r="DD391"/>
      <c r="DE391"/>
      <c r="DF391" s="53"/>
      <c r="DG391"/>
      <c r="DH391" s="7"/>
      <c r="DI391"/>
      <c r="DJ391"/>
      <c r="DK391"/>
      <c r="DL391"/>
      <c r="DM391" s="53"/>
      <c r="DN391"/>
      <c r="DO391" s="7"/>
      <c r="DP391"/>
      <c r="DQ391"/>
      <c r="DR391"/>
      <c r="DS391"/>
      <c r="DT391" s="53"/>
      <c r="DU391"/>
      <c r="DV391" s="7"/>
      <c r="DW391" s="7"/>
      <c r="DX391" s="7"/>
      <c r="DY391" s="7"/>
      <c r="DZ391" s="7"/>
      <c r="EA391" s="7"/>
      <c r="EB391" s="7"/>
      <c r="EC391" s="7"/>
      <c r="ED391" s="7"/>
      <c r="EE391" s="7"/>
      <c r="EF391" s="7"/>
      <c r="EG391" s="7"/>
      <c r="EH391" s="7"/>
      <c r="EI391" s="7"/>
      <c r="EJ391" s="7"/>
      <c r="EK391" s="7"/>
      <c r="EL391" s="7"/>
      <c r="EM391" s="7"/>
      <c r="EN391" s="7"/>
      <c r="EO391" s="7"/>
      <c r="EP391" s="7"/>
      <c r="EQ391" s="7"/>
      <c r="ER391" s="7"/>
      <c r="ES391" s="7"/>
      <c r="ET391" s="7"/>
      <c r="EU391" s="7"/>
      <c r="EV391" s="7"/>
      <c r="EW391" s="7"/>
      <c r="EX391" s="7"/>
      <c r="EY391" s="7"/>
      <c r="EZ391" s="7"/>
      <c r="FA391" s="7"/>
      <c r="FB391" s="7"/>
      <c r="FC391" s="7"/>
      <c r="FD391" s="7"/>
      <c r="FE391" s="7"/>
      <c r="FF391" s="7"/>
      <c r="FG391" s="7"/>
      <c r="FH391" s="7"/>
      <c r="FI391" s="7"/>
      <c r="FJ391" s="7"/>
      <c r="FK391" s="7"/>
      <c r="FL391" s="7"/>
      <c r="FM391" s="7"/>
      <c r="FN391" s="7"/>
      <c r="FO391" s="7"/>
      <c r="FP391" s="7"/>
      <c r="FQ391" s="7"/>
      <c r="FR391" s="7"/>
      <c r="FS391" s="7"/>
      <c r="FT391" s="7"/>
      <c r="FU391" s="7"/>
      <c r="FV391" s="7"/>
      <c r="FW391" s="7"/>
      <c r="FX391" s="7"/>
      <c r="FY391" s="7"/>
      <c r="FZ391" s="7"/>
      <c r="GA391" s="7"/>
      <c r="GB391" s="7"/>
      <c r="GC391" s="7"/>
      <c r="GD391" s="7"/>
      <c r="GE391" s="7"/>
      <c r="GF391" s="7"/>
      <c r="GG391" s="7"/>
      <c r="GH391" s="7"/>
      <c r="GI391" s="7"/>
      <c r="GJ391" s="7"/>
      <c r="GK391" s="7"/>
      <c r="GL391" s="7"/>
      <c r="GM391" s="7"/>
      <c r="GN391" s="7"/>
      <c r="GO391" s="7"/>
      <c r="GP391" s="7"/>
      <c r="GQ391" s="7"/>
      <c r="GR391" s="7"/>
      <c r="GS391" s="7"/>
      <c r="GT391" s="7"/>
      <c r="GU391" s="7"/>
      <c r="GV391" s="7"/>
      <c r="GW391" s="7"/>
      <c r="GX391" s="7"/>
      <c r="GY391" s="7"/>
      <c r="GZ391" s="7"/>
      <c r="HA391" s="7"/>
      <c r="HB391" s="7"/>
      <c r="HC391" s="7"/>
      <c r="HD391" s="7"/>
      <c r="HE391" s="7"/>
      <c r="HF391" s="7"/>
      <c r="HG391" s="7"/>
      <c r="HH391" s="7"/>
      <c r="HI391" s="7"/>
      <c r="HJ391" s="7"/>
      <c r="HK391" s="7"/>
      <c r="HL391" s="7"/>
      <c r="HM391" s="7"/>
      <c r="HN391" s="7"/>
      <c r="HO391" s="7"/>
      <c r="HP391" s="7"/>
      <c r="HQ391" s="7"/>
      <c r="HR391" s="7"/>
      <c r="HS391" s="7"/>
      <c r="HT391" s="7"/>
      <c r="HU391" s="7"/>
      <c r="HV391" s="7"/>
      <c r="HW391" s="7"/>
      <c r="HX391" s="7"/>
      <c r="HY391" s="7"/>
      <c r="HZ391" s="7"/>
      <c r="IA391" s="7"/>
      <c r="IB391" s="7"/>
      <c r="IC391" s="7"/>
      <c r="ID391" s="7"/>
      <c r="IE391" s="7"/>
      <c r="IF391" s="7"/>
      <c r="IG391" s="7"/>
      <c r="IH391" s="7"/>
      <c r="II391" s="7"/>
      <c r="IJ391" s="7"/>
      <c r="IK391" s="7"/>
      <c r="IL391" s="7"/>
      <c r="IM391" s="7"/>
      <c r="IN391" s="7"/>
      <c r="IO391" s="7"/>
      <c r="IP391" s="7"/>
      <c r="IQ391" s="7"/>
      <c r="IR391" s="7"/>
      <c r="IS391" s="7"/>
      <c r="IT391" s="7"/>
      <c r="IU391" s="7"/>
      <c r="IV391" s="7"/>
      <c r="IW391" s="7"/>
      <c r="IX391" s="7"/>
      <c r="IY391" s="7"/>
      <c r="IZ391" s="7"/>
      <c r="JA391" s="7"/>
      <c r="JB391" s="7"/>
      <c r="JC391" s="7"/>
      <c r="JD391" s="7"/>
      <c r="JE391" s="7"/>
      <c r="JF391" s="7"/>
      <c r="JG391" s="7"/>
      <c r="JH391" s="7"/>
      <c r="JI391" s="7"/>
      <c r="JJ391" s="7"/>
      <c r="JK391" s="7"/>
      <c r="JL391" s="7"/>
      <c r="JM391" s="7"/>
      <c r="JN391" s="7"/>
      <c r="JO391" s="7"/>
      <c r="JP391" s="7"/>
      <c r="JQ391" s="7"/>
      <c r="JR391" s="7"/>
      <c r="JS391" s="7"/>
      <c r="JT391" s="7"/>
      <c r="JU391" s="7"/>
      <c r="JV391" s="7"/>
      <c r="JW391" s="7"/>
      <c r="JX391" s="7"/>
      <c r="JY391" s="7"/>
      <c r="JZ391" s="7"/>
      <c r="KA391" s="7"/>
      <c r="KB391" s="7"/>
      <c r="KC391" s="7"/>
      <c r="KD391" s="7"/>
      <c r="KE391" s="7"/>
      <c r="KF391" s="7"/>
      <c r="KG391" s="7"/>
      <c r="KH391" s="7"/>
      <c r="KI391" s="7"/>
      <c r="KJ391" s="7"/>
      <c r="KK391" s="7"/>
      <c r="KL391" s="7"/>
      <c r="KM391" s="7"/>
      <c r="KN391" s="7"/>
      <c r="KO391" s="7"/>
      <c r="KP391" s="7"/>
      <c r="KQ391" s="7"/>
      <c r="KR391" s="7"/>
      <c r="KS391" s="7"/>
      <c r="KT391" s="7"/>
      <c r="KU391" s="7"/>
      <c r="KV391" s="7"/>
      <c r="KW391" s="7"/>
      <c r="KX391" s="7"/>
      <c r="KY391" s="7"/>
      <c r="KZ391" s="7"/>
      <c r="LA391" s="7"/>
      <c r="LB391" s="7"/>
      <c r="LC391" s="7"/>
      <c r="LD391" s="7"/>
      <c r="LE391" s="7"/>
      <c r="LF391" s="7"/>
      <c r="LG391" s="7"/>
      <c r="LH391" s="7"/>
      <c r="LI391" s="7"/>
      <c r="LJ391" s="7"/>
      <c r="LK391" s="7"/>
      <c r="LL391" s="7"/>
      <c r="LM391" s="7"/>
      <c r="LN391" s="7"/>
      <c r="LO391" s="7"/>
      <c r="LP391" s="7"/>
      <c r="LQ391" s="7"/>
      <c r="LR391" s="7"/>
      <c r="LS391" s="7"/>
      <c r="LT391" s="7"/>
      <c r="LU391" s="7"/>
      <c r="LV391" s="7"/>
      <c r="LW391" s="7"/>
      <c r="LX391" s="7"/>
      <c r="LY391" s="7"/>
      <c r="LZ391" s="7"/>
      <c r="MA391" s="7"/>
      <c r="MB391" s="7"/>
      <c r="MC391" s="7"/>
      <c r="MD391" s="7"/>
      <c r="ME391" s="7"/>
      <c r="MF391" s="7"/>
      <c r="MG391" s="7"/>
      <c r="MH391" s="7"/>
      <c r="MI391" s="7"/>
      <c r="MJ391" s="7"/>
      <c r="MK391" s="7"/>
      <c r="ML391" s="7"/>
      <c r="MM391" s="7"/>
      <c r="MN391" s="7"/>
      <c r="MO391" s="7"/>
      <c r="MP391" s="7"/>
      <c r="MQ391" s="7"/>
      <c r="MR391" s="7"/>
      <c r="MS391" s="7"/>
      <c r="MT391" s="7"/>
      <c r="MU391" s="7"/>
      <c r="MV391" s="7"/>
      <c r="MW391" s="7"/>
      <c r="MX391" s="7"/>
      <c r="MY391" s="7"/>
      <c r="MZ391" s="7"/>
      <c r="NA391" s="7"/>
      <c r="NB391" s="7"/>
      <c r="NC391" s="7"/>
      <c r="ND391" s="7"/>
      <c r="NE391" s="7"/>
      <c r="NF391" s="7"/>
      <c r="NG391" s="7"/>
      <c r="NH391" s="7"/>
      <c r="NI391" s="7"/>
      <c r="NJ391" s="7"/>
      <c r="NK391" s="7"/>
      <c r="NL391" s="7"/>
      <c r="NM391" s="7"/>
      <c r="NN391" s="7"/>
      <c r="NO391" s="7"/>
      <c r="NP391" s="7"/>
      <c r="NQ391" s="7"/>
      <c r="NR391" s="7"/>
      <c r="NS391" s="7"/>
      <c r="NT391" s="7"/>
      <c r="NU391" s="7"/>
      <c r="NV391" s="7"/>
      <c r="NW391" s="7"/>
      <c r="NX391" s="7"/>
      <c r="NY391" s="7"/>
      <c r="NZ391" s="7"/>
      <c r="OA391" s="7"/>
      <c r="OB391" s="7"/>
      <c r="OC391" s="7"/>
      <c r="OD391" s="7"/>
      <c r="OE391" s="7"/>
      <c r="OF391" s="7"/>
      <c r="OG391" s="7"/>
      <c r="OH391" s="7"/>
      <c r="OI391" s="7"/>
    </row>
    <row r="392" spans="1:399" s="21" customFormat="1">
      <c r="A392" s="53"/>
      <c r="B392" s="53"/>
      <c r="C392" s="53"/>
      <c r="D392" s="53"/>
      <c r="E392" s="53"/>
      <c r="F392" s="53"/>
      <c r="G392" s="7"/>
      <c r="H392"/>
      <c r="I392"/>
      <c r="J392"/>
      <c r="K392"/>
      <c r="L392" s="53"/>
      <c r="M392"/>
      <c r="N392" s="7"/>
      <c r="O392"/>
      <c r="P392"/>
      <c r="Q392"/>
      <c r="R392"/>
      <c r="S392" s="53"/>
      <c r="T392"/>
      <c r="U392" s="7"/>
      <c r="V392"/>
      <c r="W392"/>
      <c r="X392"/>
      <c r="Y392"/>
      <c r="Z392" s="53"/>
      <c r="AA392"/>
      <c r="AB392" s="7"/>
      <c r="AC392"/>
      <c r="AD392"/>
      <c r="AE392"/>
      <c r="AF392"/>
      <c r="AG392" s="53"/>
      <c r="AH392"/>
      <c r="AI392" s="7"/>
      <c r="AJ392"/>
      <c r="AK392"/>
      <c r="AL392"/>
      <c r="AM392"/>
      <c r="AN392" s="53"/>
      <c r="AO392"/>
      <c r="AP392" s="7"/>
      <c r="AQ392"/>
      <c r="AR392"/>
      <c r="AS392"/>
      <c r="AT392"/>
      <c r="AU392" s="53"/>
      <c r="AV392"/>
      <c r="AW392" s="7"/>
      <c r="AX392"/>
      <c r="AY392"/>
      <c r="AZ392"/>
      <c r="BA392"/>
      <c r="BB392" s="53"/>
      <c r="BC392"/>
      <c r="BD392" s="7"/>
      <c r="BE392"/>
      <c r="BF392"/>
      <c r="BG392"/>
      <c r="BH392"/>
      <c r="BI392" s="53"/>
      <c r="BJ392"/>
      <c r="BK392" s="7"/>
      <c r="BL392"/>
      <c r="BM392"/>
      <c r="BN392"/>
      <c r="BO392"/>
      <c r="BP392" s="53"/>
      <c r="BQ392"/>
      <c r="BR392" s="7"/>
      <c r="BS392"/>
      <c r="BT392"/>
      <c r="BU392"/>
      <c r="BV392"/>
      <c r="BW392" s="53"/>
      <c r="BX392"/>
      <c r="BY392" s="7"/>
      <c r="BZ392" s="49">
        <v>44846</v>
      </c>
      <c r="CA392" s="67" t="s">
        <v>1635</v>
      </c>
      <c r="CB392" s="140">
        <f>[1]!i_dq_close(CB$2,BZ392)</f>
        <v>5820.4537</v>
      </c>
      <c r="CC392">
        <v>1.948</v>
      </c>
      <c r="CD392" s="277">
        <f t="shared" si="38"/>
        <v>0.19633982544527018</v>
      </c>
      <c r="CE392"/>
      <c r="CF392" s="7"/>
      <c r="CG392"/>
      <c r="CH392"/>
      <c r="CI392"/>
      <c r="CJ392"/>
      <c r="CK392" s="53"/>
      <c r="CL392"/>
      <c r="CM392" s="7"/>
      <c r="CN392"/>
      <c r="CO392"/>
      <c r="CP392"/>
      <c r="CQ392"/>
      <c r="CR392" s="53"/>
      <c r="CS392"/>
      <c r="CT392" s="7"/>
      <c r="CU392"/>
      <c r="CV392"/>
      <c r="CW392"/>
      <c r="CX392"/>
      <c r="CY392" s="53"/>
      <c r="CZ392"/>
      <c r="DA392" s="7"/>
      <c r="DB392"/>
      <c r="DC392"/>
      <c r="DD392"/>
      <c r="DE392"/>
      <c r="DF392" s="53"/>
      <c r="DG392"/>
      <c r="DH392" s="7"/>
      <c r="DI392"/>
      <c r="DJ392"/>
      <c r="DK392"/>
      <c r="DL392"/>
      <c r="DM392" s="53"/>
      <c r="DN392"/>
      <c r="DO392" s="7"/>
      <c r="DP392"/>
      <c r="DQ392"/>
      <c r="DR392"/>
      <c r="DS392"/>
      <c r="DT392" s="53"/>
      <c r="DU392"/>
      <c r="DV392" s="7"/>
      <c r="DW392" s="7"/>
      <c r="DX392" s="7"/>
      <c r="DY392" s="7"/>
      <c r="DZ392" s="7"/>
      <c r="EA392" s="7"/>
      <c r="EB392" s="7"/>
      <c r="EC392" s="7"/>
      <c r="ED392" s="7"/>
      <c r="EE392" s="7"/>
      <c r="EF392" s="7"/>
      <c r="EG392" s="7"/>
      <c r="EH392" s="7"/>
      <c r="EI392" s="7"/>
      <c r="EJ392" s="7"/>
      <c r="EK392" s="7"/>
      <c r="EL392" s="7"/>
      <c r="EM392" s="7"/>
      <c r="EN392" s="7"/>
      <c r="EO392" s="7"/>
      <c r="EP392" s="7"/>
      <c r="EQ392" s="7"/>
      <c r="ER392" s="7"/>
      <c r="ES392" s="7"/>
      <c r="ET392" s="7"/>
      <c r="EU392" s="7"/>
      <c r="EV392" s="7"/>
      <c r="EW392" s="7"/>
      <c r="EX392" s="7"/>
      <c r="EY392" s="7"/>
      <c r="EZ392" s="7"/>
      <c r="FA392" s="7"/>
      <c r="FB392" s="7"/>
      <c r="FC392" s="7"/>
      <c r="FD392" s="7"/>
      <c r="FE392" s="7"/>
      <c r="FF392" s="7"/>
      <c r="FG392" s="7"/>
      <c r="FH392" s="7"/>
      <c r="FI392" s="7"/>
      <c r="FJ392" s="7"/>
      <c r="FK392" s="7"/>
      <c r="FL392" s="7"/>
      <c r="FM392" s="7"/>
      <c r="FN392" s="7"/>
      <c r="FO392" s="7"/>
      <c r="FP392" s="7"/>
      <c r="FQ392" s="7"/>
      <c r="FR392" s="7"/>
      <c r="FS392" s="7"/>
      <c r="FT392" s="7"/>
      <c r="FU392" s="7"/>
      <c r="FV392" s="7"/>
      <c r="FW392" s="7"/>
      <c r="FX392" s="7"/>
      <c r="FY392" s="7"/>
      <c r="FZ392" s="7"/>
      <c r="GA392" s="7"/>
      <c r="GB392" s="7"/>
      <c r="GC392" s="7"/>
      <c r="GD392" s="7"/>
      <c r="GE392" s="7"/>
      <c r="GF392" s="7"/>
      <c r="GG392" s="7"/>
      <c r="GH392" s="7"/>
      <c r="GI392" s="7"/>
      <c r="GJ392" s="7"/>
      <c r="GK392" s="7"/>
      <c r="GL392" s="7"/>
      <c r="GM392" s="7"/>
      <c r="GN392" s="7"/>
      <c r="GO392" s="7"/>
      <c r="GP392" s="7"/>
      <c r="GQ392" s="7"/>
      <c r="GR392" s="7"/>
      <c r="GS392" s="7"/>
      <c r="GT392" s="7"/>
      <c r="GU392" s="7"/>
      <c r="GV392" s="7"/>
      <c r="GW392" s="7"/>
      <c r="GX392" s="7"/>
      <c r="GY392" s="7"/>
      <c r="GZ392" s="7"/>
      <c r="HA392" s="7"/>
      <c r="HB392" s="7"/>
      <c r="HC392" s="7"/>
      <c r="HD392" s="7"/>
      <c r="HE392" s="7"/>
      <c r="HF392" s="7"/>
      <c r="HG392" s="7"/>
      <c r="HH392" s="7"/>
      <c r="HI392" s="7"/>
      <c r="HJ392" s="7"/>
      <c r="HK392" s="7"/>
      <c r="HL392" s="7"/>
      <c r="HM392" s="7"/>
      <c r="HN392" s="7"/>
      <c r="HO392" s="7"/>
      <c r="HP392" s="7"/>
      <c r="HQ392" s="7"/>
      <c r="HR392" s="7"/>
      <c r="HS392" s="7"/>
      <c r="HT392" s="7"/>
      <c r="HU392" s="7"/>
      <c r="HV392" s="7"/>
      <c r="HW392" s="7"/>
      <c r="HX392" s="7"/>
      <c r="HY392" s="7"/>
      <c r="HZ392" s="7"/>
      <c r="IA392" s="7"/>
      <c r="IB392" s="7"/>
      <c r="IC392" s="7"/>
      <c r="ID392" s="7"/>
      <c r="IE392" s="7"/>
      <c r="IF392" s="7"/>
      <c r="IG392" s="7"/>
      <c r="IH392" s="7"/>
      <c r="II392" s="7"/>
      <c r="IJ392" s="7"/>
      <c r="IK392" s="7"/>
      <c r="IL392" s="7"/>
      <c r="IM392" s="7"/>
      <c r="IN392" s="7"/>
      <c r="IO392" s="7"/>
      <c r="IP392" s="7"/>
      <c r="IQ392" s="7"/>
      <c r="IR392" s="7"/>
      <c r="IS392" s="7"/>
      <c r="IT392" s="7"/>
      <c r="IU392" s="7"/>
      <c r="IV392" s="7"/>
      <c r="IW392" s="7"/>
      <c r="IX392" s="7"/>
      <c r="IY392" s="7"/>
      <c r="IZ392" s="7"/>
      <c r="JA392" s="7"/>
      <c r="JB392" s="7"/>
      <c r="JC392" s="7"/>
      <c r="JD392" s="7"/>
      <c r="JE392" s="7"/>
      <c r="JF392" s="7"/>
      <c r="JG392" s="7"/>
      <c r="JH392" s="7"/>
      <c r="JI392" s="7"/>
      <c r="JJ392" s="7"/>
      <c r="JK392" s="7"/>
      <c r="JL392" s="7"/>
      <c r="JM392" s="7"/>
      <c r="JN392" s="7"/>
      <c r="JO392" s="7"/>
      <c r="JP392" s="7"/>
      <c r="JQ392" s="7"/>
      <c r="JR392" s="7"/>
      <c r="JS392" s="7"/>
      <c r="JT392" s="7"/>
      <c r="JU392" s="7"/>
      <c r="JV392" s="7"/>
      <c r="JW392" s="7"/>
      <c r="JX392" s="7"/>
      <c r="JY392" s="7"/>
      <c r="JZ392" s="7"/>
      <c r="KA392" s="7"/>
      <c r="KB392" s="7"/>
      <c r="KC392" s="7"/>
      <c r="KD392" s="7"/>
      <c r="KE392" s="7"/>
      <c r="KF392" s="7"/>
      <c r="KG392" s="7"/>
      <c r="KH392" s="7"/>
      <c r="KI392" s="7"/>
      <c r="KJ392" s="7"/>
      <c r="KK392" s="7"/>
      <c r="KL392" s="7"/>
      <c r="KM392" s="7"/>
      <c r="KN392" s="7"/>
      <c r="KO392" s="7"/>
      <c r="KP392" s="7"/>
      <c r="KQ392" s="7"/>
      <c r="KR392" s="7"/>
      <c r="KS392" s="7"/>
      <c r="KT392" s="7"/>
      <c r="KU392" s="7"/>
      <c r="KV392" s="7"/>
      <c r="KW392" s="7"/>
      <c r="KX392" s="7"/>
      <c r="KY392" s="7"/>
      <c r="KZ392" s="7"/>
      <c r="LA392" s="7"/>
      <c r="LB392" s="7"/>
      <c r="LC392" s="7"/>
      <c r="LD392" s="7"/>
      <c r="LE392" s="7"/>
      <c r="LF392" s="7"/>
      <c r="LG392" s="7"/>
      <c r="LH392" s="7"/>
      <c r="LI392" s="7"/>
      <c r="LJ392" s="7"/>
      <c r="LK392" s="7"/>
      <c r="LL392" s="7"/>
      <c r="LM392" s="7"/>
      <c r="LN392" s="7"/>
      <c r="LO392" s="7"/>
      <c r="LP392" s="7"/>
      <c r="LQ392" s="7"/>
      <c r="LR392" s="7"/>
      <c r="LS392" s="7"/>
      <c r="LT392" s="7"/>
      <c r="LU392" s="7"/>
      <c r="LV392" s="7"/>
      <c r="LW392" s="7"/>
      <c r="LX392" s="7"/>
      <c r="LY392" s="7"/>
      <c r="LZ392" s="7"/>
      <c r="MA392" s="7"/>
      <c r="MB392" s="7"/>
      <c r="MC392" s="7"/>
      <c r="MD392" s="7"/>
      <c r="ME392" s="7"/>
      <c r="MF392" s="7"/>
      <c r="MG392" s="7"/>
      <c r="MH392" s="7"/>
      <c r="MI392" s="7"/>
      <c r="MJ392" s="7"/>
      <c r="MK392" s="7"/>
      <c r="ML392" s="7"/>
      <c r="MM392" s="7"/>
      <c r="MN392" s="7"/>
      <c r="MO392" s="7"/>
      <c r="MP392" s="7"/>
      <c r="MQ392" s="7"/>
      <c r="MR392" s="7"/>
      <c r="MS392" s="7"/>
      <c r="MT392" s="7"/>
      <c r="MU392" s="7"/>
      <c r="MV392" s="7"/>
      <c r="MW392" s="7"/>
      <c r="MX392" s="7"/>
      <c r="MY392" s="7"/>
      <c r="MZ392" s="7"/>
      <c r="NA392" s="7"/>
      <c r="NB392" s="7"/>
      <c r="NC392" s="7"/>
      <c r="ND392" s="7"/>
      <c r="NE392" s="7"/>
      <c r="NF392" s="7"/>
      <c r="NG392" s="7"/>
      <c r="NH392" s="7"/>
      <c r="NI392" s="7"/>
      <c r="NJ392" s="7"/>
      <c r="NK392" s="7"/>
      <c r="NL392" s="7"/>
      <c r="NM392" s="7"/>
      <c r="NN392" s="7"/>
      <c r="NO392" s="7"/>
      <c r="NP392" s="7"/>
      <c r="NQ392" s="7"/>
      <c r="NR392" s="7"/>
      <c r="NS392" s="7"/>
      <c r="NT392" s="7"/>
      <c r="NU392" s="7"/>
      <c r="NV392" s="7"/>
      <c r="NW392" s="7"/>
      <c r="NX392" s="7"/>
      <c r="NY392" s="7"/>
      <c r="NZ392" s="7"/>
      <c r="OA392" s="7"/>
      <c r="OB392" s="7"/>
      <c r="OC392" s="7"/>
      <c r="OD392" s="7"/>
      <c r="OE392" s="7"/>
      <c r="OF392" s="7"/>
      <c r="OG392" s="7"/>
      <c r="OH392" s="7"/>
      <c r="OI392" s="7"/>
    </row>
    <row r="393" spans="1:399" s="21" customFormat="1">
      <c r="A393" s="53"/>
      <c r="B393" s="53"/>
      <c r="C393" s="53"/>
      <c r="D393" s="53"/>
      <c r="E393" s="53"/>
      <c r="F393" s="53"/>
      <c r="G393" s="7"/>
      <c r="H393"/>
      <c r="I393"/>
      <c r="J393"/>
      <c r="K393"/>
      <c r="L393" s="53"/>
      <c r="M393"/>
      <c r="N393" s="7"/>
      <c r="O393"/>
      <c r="P393"/>
      <c r="Q393"/>
      <c r="R393"/>
      <c r="S393" s="53"/>
      <c r="T393"/>
      <c r="U393" s="7"/>
      <c r="V393"/>
      <c r="W393"/>
      <c r="X393"/>
      <c r="Y393"/>
      <c r="Z393" s="53"/>
      <c r="AA393"/>
      <c r="AB393" s="7"/>
      <c r="AC393"/>
      <c r="AD393"/>
      <c r="AE393"/>
      <c r="AF393"/>
      <c r="AG393" s="53"/>
      <c r="AH393"/>
      <c r="AI393" s="7"/>
      <c r="AJ393"/>
      <c r="AK393"/>
      <c r="AL393"/>
      <c r="AM393"/>
      <c r="AN393" s="53"/>
      <c r="AO393"/>
      <c r="AP393" s="7"/>
      <c r="AQ393"/>
      <c r="AR393"/>
      <c r="AS393"/>
      <c r="AT393"/>
      <c r="AU393" s="53"/>
      <c r="AV393"/>
      <c r="AW393" s="7"/>
      <c r="AX393"/>
      <c r="AY393"/>
      <c r="AZ393"/>
      <c r="BA393"/>
      <c r="BB393" s="53"/>
      <c r="BC393"/>
      <c r="BD393" s="7"/>
      <c r="BE393"/>
      <c r="BF393"/>
      <c r="BG393"/>
      <c r="BH393"/>
      <c r="BI393" s="53"/>
      <c r="BJ393"/>
      <c r="BK393" s="7"/>
      <c r="BL393"/>
      <c r="BM393"/>
      <c r="BN393"/>
      <c r="BO393"/>
      <c r="BP393" s="53"/>
      <c r="BQ393"/>
      <c r="BR393" s="7"/>
      <c r="BS393"/>
      <c r="BT393"/>
      <c r="BU393"/>
      <c r="BV393"/>
      <c r="BW393" s="53"/>
      <c r="BX393"/>
      <c r="BY393" s="7"/>
      <c r="BZ393" s="49">
        <v>44847</v>
      </c>
      <c r="CA393" s="67" t="s">
        <v>1635</v>
      </c>
      <c r="CB393" s="140">
        <f>[1]!i_dq_close(CB$2,BZ393)</f>
        <v>5830.3355000000001</v>
      </c>
      <c r="CC393">
        <v>1.962</v>
      </c>
      <c r="CD393" s="277">
        <f t="shared" si="38"/>
        <v>0.20267695068680602</v>
      </c>
      <c r="CE393"/>
      <c r="CF393" s="7"/>
      <c r="CG393"/>
      <c r="CH393"/>
      <c r="CI393"/>
      <c r="CJ393"/>
      <c r="CK393" s="53"/>
      <c r="CL393"/>
      <c r="CM393" s="7"/>
      <c r="CN393"/>
      <c r="CO393"/>
      <c r="CP393"/>
      <c r="CQ393"/>
      <c r="CR393" s="53"/>
      <c r="CS393"/>
      <c r="CT393" s="7"/>
      <c r="CU393"/>
      <c r="CV393"/>
      <c r="CW393"/>
      <c r="CX393"/>
      <c r="CY393" s="53"/>
      <c r="CZ393"/>
      <c r="DA393" s="7"/>
      <c r="DB393"/>
      <c r="DC393"/>
      <c r="DD393"/>
      <c r="DE393"/>
      <c r="DF393" s="53"/>
      <c r="DG393"/>
      <c r="DH393" s="7"/>
      <c r="DI393"/>
      <c r="DJ393"/>
      <c r="DK393"/>
      <c r="DL393"/>
      <c r="DM393" s="53"/>
      <c r="DN393"/>
      <c r="DO393" s="7"/>
      <c r="DP393"/>
      <c r="DQ393"/>
      <c r="DR393"/>
      <c r="DS393"/>
      <c r="DT393" s="53"/>
      <c r="DU393"/>
      <c r="DV393" s="7"/>
      <c r="DW393" s="7"/>
      <c r="DX393" s="7"/>
      <c r="DY393" s="7"/>
      <c r="DZ393" s="7"/>
      <c r="EA393" s="7"/>
      <c r="EB393" s="7"/>
      <c r="EC393" s="7"/>
      <c r="ED393" s="7"/>
      <c r="EE393" s="7"/>
      <c r="EF393" s="7"/>
      <c r="EG393" s="7"/>
      <c r="EH393" s="7"/>
      <c r="EI393" s="7"/>
      <c r="EJ393" s="7"/>
      <c r="EK393" s="7"/>
      <c r="EL393" s="7"/>
      <c r="EM393" s="7"/>
      <c r="EN393" s="7"/>
      <c r="EO393" s="7"/>
      <c r="EP393" s="7"/>
      <c r="EQ393" s="7"/>
      <c r="ER393" s="7"/>
      <c r="ES393" s="7"/>
      <c r="ET393" s="7"/>
      <c r="EU393" s="7"/>
      <c r="EV393" s="7"/>
      <c r="EW393" s="7"/>
      <c r="EX393" s="7"/>
      <c r="EY393" s="7"/>
      <c r="EZ393" s="7"/>
      <c r="FA393" s="7"/>
      <c r="FB393" s="7"/>
      <c r="FC393" s="7"/>
      <c r="FD393" s="7"/>
      <c r="FE393" s="7"/>
      <c r="FF393" s="7"/>
      <c r="FG393" s="7"/>
      <c r="FH393" s="7"/>
      <c r="FI393" s="7"/>
      <c r="FJ393" s="7"/>
      <c r="FK393" s="7"/>
      <c r="FL393" s="7"/>
      <c r="FM393" s="7"/>
      <c r="FN393" s="7"/>
      <c r="FO393" s="7"/>
      <c r="FP393" s="7"/>
      <c r="FQ393" s="7"/>
      <c r="FR393" s="7"/>
      <c r="FS393" s="7"/>
      <c r="FT393" s="7"/>
      <c r="FU393" s="7"/>
      <c r="FV393" s="7"/>
      <c r="FW393" s="7"/>
      <c r="FX393" s="7"/>
      <c r="FY393" s="7"/>
      <c r="FZ393" s="7"/>
      <c r="GA393" s="7"/>
      <c r="GB393" s="7"/>
      <c r="GC393" s="7"/>
      <c r="GD393" s="7"/>
      <c r="GE393" s="7"/>
      <c r="GF393" s="7"/>
      <c r="GG393" s="7"/>
      <c r="GH393" s="7"/>
      <c r="GI393" s="7"/>
      <c r="GJ393" s="7"/>
      <c r="GK393" s="7"/>
      <c r="GL393" s="7"/>
      <c r="GM393" s="7"/>
      <c r="GN393" s="7"/>
      <c r="GO393" s="7"/>
      <c r="GP393" s="7"/>
      <c r="GQ393" s="7"/>
      <c r="GR393" s="7"/>
      <c r="GS393" s="7"/>
      <c r="GT393" s="7"/>
      <c r="GU393" s="7"/>
      <c r="GV393" s="7"/>
      <c r="GW393" s="7"/>
      <c r="GX393" s="7"/>
      <c r="GY393" s="7"/>
      <c r="GZ393" s="7"/>
      <c r="HA393" s="7"/>
      <c r="HB393" s="7"/>
      <c r="HC393" s="7"/>
      <c r="HD393" s="7"/>
      <c r="HE393" s="7"/>
      <c r="HF393" s="7"/>
      <c r="HG393" s="7"/>
      <c r="HH393" s="7"/>
      <c r="HI393" s="7"/>
      <c r="HJ393" s="7"/>
      <c r="HK393" s="7"/>
      <c r="HL393" s="7"/>
      <c r="HM393" s="7"/>
      <c r="HN393" s="7"/>
      <c r="HO393" s="7"/>
      <c r="HP393" s="7"/>
      <c r="HQ393" s="7"/>
      <c r="HR393" s="7"/>
      <c r="HS393" s="7"/>
      <c r="HT393" s="7"/>
      <c r="HU393" s="7"/>
      <c r="HV393" s="7"/>
      <c r="HW393" s="7"/>
      <c r="HX393" s="7"/>
      <c r="HY393" s="7"/>
      <c r="HZ393" s="7"/>
      <c r="IA393" s="7"/>
      <c r="IB393" s="7"/>
      <c r="IC393" s="7"/>
      <c r="ID393" s="7"/>
      <c r="IE393" s="7"/>
      <c r="IF393" s="7"/>
      <c r="IG393" s="7"/>
      <c r="IH393" s="7"/>
      <c r="II393" s="7"/>
      <c r="IJ393" s="7"/>
      <c r="IK393" s="7"/>
      <c r="IL393" s="7"/>
      <c r="IM393" s="7"/>
      <c r="IN393" s="7"/>
      <c r="IO393" s="7"/>
      <c r="IP393" s="7"/>
      <c r="IQ393" s="7"/>
      <c r="IR393" s="7"/>
      <c r="IS393" s="7"/>
      <c r="IT393" s="7"/>
      <c r="IU393" s="7"/>
      <c r="IV393" s="7"/>
      <c r="IW393" s="7"/>
      <c r="IX393" s="7"/>
      <c r="IY393" s="7"/>
      <c r="IZ393" s="7"/>
      <c r="JA393" s="7"/>
      <c r="JB393" s="7"/>
      <c r="JC393" s="7"/>
      <c r="JD393" s="7"/>
      <c r="JE393" s="7"/>
      <c r="JF393" s="7"/>
      <c r="JG393" s="7"/>
      <c r="JH393" s="7"/>
      <c r="JI393" s="7"/>
      <c r="JJ393" s="7"/>
      <c r="JK393" s="7"/>
      <c r="JL393" s="7"/>
      <c r="JM393" s="7"/>
      <c r="JN393" s="7"/>
      <c r="JO393" s="7"/>
      <c r="JP393" s="7"/>
      <c r="JQ393" s="7"/>
      <c r="JR393" s="7"/>
      <c r="JS393" s="7"/>
      <c r="JT393" s="7"/>
      <c r="JU393" s="7"/>
      <c r="JV393" s="7"/>
      <c r="JW393" s="7"/>
      <c r="JX393" s="7"/>
      <c r="JY393" s="7"/>
      <c r="JZ393" s="7"/>
      <c r="KA393" s="7"/>
      <c r="KB393" s="7"/>
      <c r="KC393" s="7"/>
      <c r="KD393" s="7"/>
      <c r="KE393" s="7"/>
      <c r="KF393" s="7"/>
      <c r="KG393" s="7"/>
      <c r="KH393" s="7"/>
      <c r="KI393" s="7"/>
      <c r="KJ393" s="7"/>
      <c r="KK393" s="7"/>
      <c r="KL393" s="7"/>
      <c r="KM393" s="7"/>
      <c r="KN393" s="7"/>
      <c r="KO393" s="7"/>
      <c r="KP393" s="7"/>
      <c r="KQ393" s="7"/>
      <c r="KR393" s="7"/>
      <c r="KS393" s="7"/>
      <c r="KT393" s="7"/>
      <c r="KU393" s="7"/>
      <c r="KV393" s="7"/>
      <c r="KW393" s="7"/>
      <c r="KX393" s="7"/>
      <c r="KY393" s="7"/>
      <c r="KZ393" s="7"/>
      <c r="LA393" s="7"/>
      <c r="LB393" s="7"/>
      <c r="LC393" s="7"/>
      <c r="LD393" s="7"/>
      <c r="LE393" s="7"/>
      <c r="LF393" s="7"/>
      <c r="LG393" s="7"/>
      <c r="LH393" s="7"/>
      <c r="LI393" s="7"/>
      <c r="LJ393" s="7"/>
      <c r="LK393" s="7"/>
      <c r="LL393" s="7"/>
      <c r="LM393" s="7"/>
      <c r="LN393" s="7"/>
      <c r="LO393" s="7"/>
      <c r="LP393" s="7"/>
      <c r="LQ393" s="7"/>
      <c r="LR393" s="7"/>
      <c r="LS393" s="7"/>
      <c r="LT393" s="7"/>
      <c r="LU393" s="7"/>
      <c r="LV393" s="7"/>
      <c r="LW393" s="7"/>
      <c r="LX393" s="7"/>
      <c r="LY393" s="7"/>
      <c r="LZ393" s="7"/>
      <c r="MA393" s="7"/>
      <c r="MB393" s="7"/>
      <c r="MC393" s="7"/>
      <c r="MD393" s="7"/>
      <c r="ME393" s="7"/>
      <c r="MF393" s="7"/>
      <c r="MG393" s="7"/>
      <c r="MH393" s="7"/>
      <c r="MI393" s="7"/>
      <c r="MJ393" s="7"/>
      <c r="MK393" s="7"/>
      <c r="ML393" s="7"/>
      <c r="MM393" s="7"/>
      <c r="MN393" s="7"/>
      <c r="MO393" s="7"/>
      <c r="MP393" s="7"/>
      <c r="MQ393" s="7"/>
      <c r="MR393" s="7"/>
      <c r="MS393" s="7"/>
      <c r="MT393" s="7"/>
      <c r="MU393" s="7"/>
      <c r="MV393" s="7"/>
      <c r="MW393" s="7"/>
      <c r="MX393" s="7"/>
      <c r="MY393" s="7"/>
      <c r="MZ393" s="7"/>
      <c r="NA393" s="7"/>
      <c r="NB393" s="7"/>
      <c r="NC393" s="7"/>
      <c r="ND393" s="7"/>
      <c r="NE393" s="7"/>
      <c r="NF393" s="7"/>
      <c r="NG393" s="7"/>
      <c r="NH393" s="7"/>
      <c r="NI393" s="7"/>
      <c r="NJ393" s="7"/>
      <c r="NK393" s="7"/>
      <c r="NL393" s="7"/>
      <c r="NM393" s="7"/>
      <c r="NN393" s="7"/>
      <c r="NO393" s="7"/>
      <c r="NP393" s="7"/>
      <c r="NQ393" s="7"/>
      <c r="NR393" s="7"/>
      <c r="NS393" s="7"/>
      <c r="NT393" s="7"/>
      <c r="NU393" s="7"/>
      <c r="NV393" s="7"/>
      <c r="NW393" s="7"/>
      <c r="NX393" s="7"/>
      <c r="NY393" s="7"/>
      <c r="NZ393" s="7"/>
      <c r="OA393" s="7"/>
      <c r="OB393" s="7"/>
      <c r="OC393" s="7"/>
      <c r="OD393" s="7"/>
      <c r="OE393" s="7"/>
      <c r="OF393" s="7"/>
      <c r="OG393" s="7"/>
      <c r="OH393" s="7"/>
      <c r="OI393" s="7"/>
    </row>
    <row r="394" spans="1:399" s="21" customFormat="1">
      <c r="A394" s="53"/>
      <c r="B394" s="53"/>
      <c r="C394" s="53"/>
      <c r="D394" s="53"/>
      <c r="E394" s="53"/>
      <c r="F394" s="53"/>
      <c r="G394" s="7"/>
      <c r="H394"/>
      <c r="I394"/>
      <c r="J394"/>
      <c r="K394"/>
      <c r="L394" s="53"/>
      <c r="M394"/>
      <c r="N394" s="7"/>
      <c r="O394"/>
      <c r="P394"/>
      <c r="Q394"/>
      <c r="R394"/>
      <c r="S394" s="53"/>
      <c r="T394"/>
      <c r="U394" s="7"/>
      <c r="V394"/>
      <c r="W394"/>
      <c r="X394"/>
      <c r="Y394"/>
      <c r="Z394" s="53"/>
      <c r="AA394"/>
      <c r="AB394" s="7"/>
      <c r="AC394"/>
      <c r="AD394"/>
      <c r="AE394"/>
      <c r="AF394"/>
      <c r="AG394" s="53"/>
      <c r="AH394"/>
      <c r="AI394" s="7"/>
      <c r="AJ394"/>
      <c r="AK394"/>
      <c r="AL394"/>
      <c r="AM394"/>
      <c r="AN394" s="53"/>
      <c r="AO394"/>
      <c r="AP394" s="7"/>
      <c r="AQ394"/>
      <c r="AR394"/>
      <c r="AS394"/>
      <c r="AT394"/>
      <c r="AU394" s="53"/>
      <c r="AV394"/>
      <c r="AW394" s="7"/>
      <c r="AX394"/>
      <c r="AY394"/>
      <c r="AZ394"/>
      <c r="BA394"/>
      <c r="BB394" s="53"/>
      <c r="BC394"/>
      <c r="BD394" s="7"/>
      <c r="BE394"/>
      <c r="BF394"/>
      <c r="BG394"/>
      <c r="BH394"/>
      <c r="BI394" s="53"/>
      <c r="BJ394"/>
      <c r="BK394" s="7"/>
      <c r="BL394"/>
      <c r="BM394"/>
      <c r="BN394"/>
      <c r="BO394"/>
      <c r="BP394" s="53"/>
      <c r="BQ394"/>
      <c r="BR394" s="7"/>
      <c r="BS394"/>
      <c r="BT394"/>
      <c r="BU394"/>
      <c r="BV394"/>
      <c r="BW394" s="53"/>
      <c r="BX394"/>
      <c r="BY394" s="7"/>
      <c r="BZ394" s="49">
        <v>44848</v>
      </c>
      <c r="CA394" s="67" t="s">
        <v>1635</v>
      </c>
      <c r="CB394" s="140">
        <f>[1]!i_dq_close(CB$2,BZ394)</f>
        <v>5973.4389000000001</v>
      </c>
      <c r="CC394">
        <v>2.008</v>
      </c>
      <c r="CD394" s="277">
        <f t="shared" si="38"/>
        <v>0.20644071313285162</v>
      </c>
      <c r="CE394"/>
      <c r="CF394" s="7"/>
      <c r="CG394"/>
      <c r="CH394"/>
      <c r="CI394"/>
      <c r="CJ394"/>
      <c r="CK394" s="53"/>
      <c r="CL394"/>
      <c r="CM394" s="7"/>
      <c r="CN394"/>
      <c r="CO394"/>
      <c r="CP394"/>
      <c r="CQ394"/>
      <c r="CR394" s="53"/>
      <c r="CS394"/>
      <c r="CT394" s="7"/>
      <c r="CU394"/>
      <c r="CV394"/>
      <c r="CW394"/>
      <c r="CX394"/>
      <c r="CY394" s="53"/>
      <c r="CZ394"/>
      <c r="DA394" s="7"/>
      <c r="DB394"/>
      <c r="DC394"/>
      <c r="DD394"/>
      <c r="DE394"/>
      <c r="DF394" s="53"/>
      <c r="DG394"/>
      <c r="DH394" s="7"/>
      <c r="DI394"/>
      <c r="DJ394"/>
      <c r="DK394"/>
      <c r="DL394"/>
      <c r="DM394" s="53"/>
      <c r="DN394"/>
      <c r="DO394" s="7"/>
      <c r="DP394"/>
      <c r="DQ394"/>
      <c r="DR394"/>
      <c r="DS394"/>
      <c r="DT394" s="53"/>
      <c r="DU394"/>
      <c r="DV394" s="7"/>
      <c r="DW394" s="7"/>
      <c r="DX394" s="7"/>
      <c r="DY394" s="7"/>
      <c r="DZ394" s="7"/>
      <c r="EA394" s="7"/>
      <c r="EB394" s="7"/>
      <c r="EC394" s="7"/>
      <c r="ED394" s="7"/>
      <c r="EE394" s="7"/>
      <c r="EF394" s="7"/>
      <c r="EG394" s="7"/>
      <c r="EH394" s="7"/>
      <c r="EI394" s="7"/>
      <c r="EJ394" s="7"/>
      <c r="EK394" s="7"/>
      <c r="EL394" s="7"/>
      <c r="EM394" s="7"/>
      <c r="EN394" s="7"/>
      <c r="EO394" s="7"/>
      <c r="EP394" s="7"/>
      <c r="EQ394" s="7"/>
      <c r="ER394" s="7"/>
      <c r="ES394" s="7"/>
      <c r="ET394" s="7"/>
      <c r="EU394" s="7"/>
      <c r="EV394" s="7"/>
      <c r="EW394" s="7"/>
      <c r="EX394" s="7"/>
      <c r="EY394" s="7"/>
      <c r="EZ394" s="7"/>
      <c r="FA394" s="7"/>
      <c r="FB394" s="7"/>
      <c r="FC394" s="7"/>
      <c r="FD394" s="7"/>
      <c r="FE394" s="7"/>
      <c r="FF394" s="7"/>
      <c r="FG394" s="7"/>
      <c r="FH394" s="7"/>
      <c r="FI394" s="7"/>
      <c r="FJ394" s="7"/>
      <c r="FK394" s="7"/>
      <c r="FL394" s="7"/>
      <c r="FM394" s="7"/>
      <c r="FN394" s="7"/>
      <c r="FO394" s="7"/>
      <c r="FP394" s="7"/>
      <c r="FQ394" s="7"/>
      <c r="FR394" s="7"/>
      <c r="FS394" s="7"/>
      <c r="FT394" s="7"/>
      <c r="FU394" s="7"/>
      <c r="FV394" s="7"/>
      <c r="FW394" s="7"/>
      <c r="FX394" s="7"/>
      <c r="FY394" s="7"/>
      <c r="FZ394" s="7"/>
      <c r="GA394" s="7"/>
      <c r="GB394" s="7"/>
      <c r="GC394" s="7"/>
      <c r="GD394" s="7"/>
      <c r="GE394" s="7"/>
      <c r="GF394" s="7"/>
      <c r="GG394" s="7"/>
      <c r="GH394" s="7"/>
      <c r="GI394" s="7"/>
      <c r="GJ394" s="7"/>
      <c r="GK394" s="7"/>
      <c r="GL394" s="7"/>
      <c r="GM394" s="7"/>
      <c r="GN394" s="7"/>
      <c r="GO394" s="7"/>
      <c r="GP394" s="7"/>
      <c r="GQ394" s="7"/>
      <c r="GR394" s="7"/>
      <c r="GS394" s="7"/>
      <c r="GT394" s="7"/>
      <c r="GU394" s="7"/>
      <c r="GV394" s="7"/>
      <c r="GW394" s="7"/>
      <c r="GX394" s="7"/>
      <c r="GY394" s="7"/>
      <c r="GZ394" s="7"/>
      <c r="HA394" s="7"/>
      <c r="HB394" s="7"/>
      <c r="HC394" s="7"/>
      <c r="HD394" s="7"/>
      <c r="HE394" s="7"/>
      <c r="HF394" s="7"/>
      <c r="HG394" s="7"/>
      <c r="HH394" s="7"/>
      <c r="HI394" s="7"/>
      <c r="HJ394" s="7"/>
      <c r="HK394" s="7"/>
      <c r="HL394" s="7"/>
      <c r="HM394" s="7"/>
      <c r="HN394" s="7"/>
      <c r="HO394" s="7"/>
      <c r="HP394" s="7"/>
      <c r="HQ394" s="7"/>
      <c r="HR394" s="7"/>
      <c r="HS394" s="7"/>
      <c r="HT394" s="7"/>
      <c r="HU394" s="7"/>
      <c r="HV394" s="7"/>
      <c r="HW394" s="7"/>
      <c r="HX394" s="7"/>
      <c r="HY394" s="7"/>
      <c r="HZ394" s="7"/>
      <c r="IA394" s="7"/>
      <c r="IB394" s="7"/>
      <c r="IC394" s="7"/>
      <c r="ID394" s="7"/>
      <c r="IE394" s="7"/>
      <c r="IF394" s="7"/>
      <c r="IG394" s="7"/>
      <c r="IH394" s="7"/>
      <c r="II394" s="7"/>
      <c r="IJ394" s="7"/>
      <c r="IK394" s="7"/>
      <c r="IL394" s="7"/>
      <c r="IM394" s="7"/>
      <c r="IN394" s="7"/>
      <c r="IO394" s="7"/>
      <c r="IP394" s="7"/>
      <c r="IQ394" s="7"/>
      <c r="IR394" s="7"/>
      <c r="IS394" s="7"/>
      <c r="IT394" s="7"/>
      <c r="IU394" s="7"/>
      <c r="IV394" s="7"/>
      <c r="IW394" s="7"/>
      <c r="IX394" s="7"/>
      <c r="IY394" s="7"/>
      <c r="IZ394" s="7"/>
      <c r="JA394" s="7"/>
      <c r="JB394" s="7"/>
      <c r="JC394" s="7"/>
      <c r="JD394" s="7"/>
      <c r="JE394" s="7"/>
      <c r="JF394" s="7"/>
      <c r="JG394" s="7"/>
      <c r="JH394" s="7"/>
      <c r="JI394" s="7"/>
      <c r="JJ394" s="7"/>
      <c r="JK394" s="7"/>
      <c r="JL394" s="7"/>
      <c r="JM394" s="7"/>
      <c r="JN394" s="7"/>
      <c r="JO394" s="7"/>
      <c r="JP394" s="7"/>
      <c r="JQ394" s="7"/>
      <c r="JR394" s="7"/>
      <c r="JS394" s="7"/>
      <c r="JT394" s="7"/>
      <c r="JU394" s="7"/>
      <c r="JV394" s="7"/>
      <c r="JW394" s="7"/>
      <c r="JX394" s="7"/>
      <c r="JY394" s="7"/>
      <c r="JZ394" s="7"/>
      <c r="KA394" s="7"/>
      <c r="KB394" s="7"/>
      <c r="KC394" s="7"/>
      <c r="KD394" s="7"/>
      <c r="KE394" s="7"/>
      <c r="KF394" s="7"/>
      <c r="KG394" s="7"/>
      <c r="KH394" s="7"/>
      <c r="KI394" s="7"/>
      <c r="KJ394" s="7"/>
      <c r="KK394" s="7"/>
      <c r="KL394" s="7"/>
      <c r="KM394" s="7"/>
      <c r="KN394" s="7"/>
      <c r="KO394" s="7"/>
      <c r="KP394" s="7"/>
      <c r="KQ394" s="7"/>
      <c r="KR394" s="7"/>
      <c r="KS394" s="7"/>
      <c r="KT394" s="7"/>
      <c r="KU394" s="7"/>
      <c r="KV394" s="7"/>
      <c r="KW394" s="7"/>
      <c r="KX394" s="7"/>
      <c r="KY394" s="7"/>
      <c r="KZ394" s="7"/>
      <c r="LA394" s="7"/>
      <c r="LB394" s="7"/>
      <c r="LC394" s="7"/>
      <c r="LD394" s="7"/>
      <c r="LE394" s="7"/>
      <c r="LF394" s="7"/>
      <c r="LG394" s="7"/>
      <c r="LH394" s="7"/>
      <c r="LI394" s="7"/>
      <c r="LJ394" s="7"/>
      <c r="LK394" s="7"/>
      <c r="LL394" s="7"/>
      <c r="LM394" s="7"/>
      <c r="LN394" s="7"/>
      <c r="LO394" s="7"/>
      <c r="LP394" s="7"/>
      <c r="LQ394" s="7"/>
      <c r="LR394" s="7"/>
      <c r="LS394" s="7"/>
      <c r="LT394" s="7"/>
      <c r="LU394" s="7"/>
      <c r="LV394" s="7"/>
      <c r="LW394" s="7"/>
      <c r="LX394" s="7"/>
      <c r="LY394" s="7"/>
      <c r="LZ394" s="7"/>
      <c r="MA394" s="7"/>
      <c r="MB394" s="7"/>
      <c r="MC394" s="7"/>
      <c r="MD394" s="7"/>
      <c r="ME394" s="7"/>
      <c r="MF394" s="7"/>
      <c r="MG394" s="7"/>
      <c r="MH394" s="7"/>
      <c r="MI394" s="7"/>
      <c r="MJ394" s="7"/>
      <c r="MK394" s="7"/>
      <c r="ML394" s="7"/>
      <c r="MM394" s="7"/>
      <c r="MN394" s="7"/>
      <c r="MO394" s="7"/>
      <c r="MP394" s="7"/>
      <c r="MQ394" s="7"/>
      <c r="MR394" s="7"/>
      <c r="MS394" s="7"/>
      <c r="MT394" s="7"/>
      <c r="MU394" s="7"/>
      <c r="MV394" s="7"/>
      <c r="MW394" s="7"/>
      <c r="MX394" s="7"/>
      <c r="MY394" s="7"/>
      <c r="MZ394" s="7"/>
      <c r="NA394" s="7"/>
      <c r="NB394" s="7"/>
      <c r="NC394" s="7"/>
      <c r="ND394" s="7"/>
      <c r="NE394" s="7"/>
      <c r="NF394" s="7"/>
      <c r="NG394" s="7"/>
      <c r="NH394" s="7"/>
      <c r="NI394" s="7"/>
      <c r="NJ394" s="7"/>
      <c r="NK394" s="7"/>
      <c r="NL394" s="7"/>
      <c r="NM394" s="7"/>
      <c r="NN394" s="7"/>
      <c r="NO394" s="7"/>
      <c r="NP394" s="7"/>
      <c r="NQ394" s="7"/>
      <c r="NR394" s="7"/>
      <c r="NS394" s="7"/>
      <c r="NT394" s="7"/>
      <c r="NU394" s="7"/>
      <c r="NV394" s="7"/>
      <c r="NW394" s="7"/>
      <c r="NX394" s="7"/>
      <c r="NY394" s="7"/>
      <c r="NZ394" s="7"/>
      <c r="OA394" s="7"/>
      <c r="OB394" s="7"/>
      <c r="OC394" s="7"/>
      <c r="OD394" s="7"/>
      <c r="OE394" s="7"/>
      <c r="OF394" s="7"/>
      <c r="OG394" s="7"/>
      <c r="OH394" s="7"/>
      <c r="OI394" s="7"/>
    </row>
    <row r="395" spans="1:399" s="21" customFormat="1">
      <c r="A395" s="53"/>
      <c r="B395" s="53"/>
      <c r="C395" s="53"/>
      <c r="D395" s="53"/>
      <c r="E395" s="53"/>
      <c r="F395" s="53"/>
      <c r="G395" s="7"/>
      <c r="H395"/>
      <c r="I395"/>
      <c r="J395"/>
      <c r="K395"/>
      <c r="L395" s="53"/>
      <c r="M395"/>
      <c r="N395" s="7"/>
      <c r="O395"/>
      <c r="P395"/>
      <c r="Q395"/>
      <c r="R395"/>
      <c r="S395" s="53"/>
      <c r="T395"/>
      <c r="U395" s="7"/>
      <c r="V395"/>
      <c r="W395"/>
      <c r="X395"/>
      <c r="Y395"/>
      <c r="Z395" s="53"/>
      <c r="AA395"/>
      <c r="AB395" s="7"/>
      <c r="AC395"/>
      <c r="AD395"/>
      <c r="AE395"/>
      <c r="AF395"/>
      <c r="AG395" s="53"/>
      <c r="AH395"/>
      <c r="AI395" s="7"/>
      <c r="AJ395"/>
      <c r="AK395"/>
      <c r="AL395"/>
      <c r="AM395"/>
      <c r="AN395" s="53"/>
      <c r="AO395"/>
      <c r="AP395" s="7"/>
      <c r="AQ395"/>
      <c r="AR395"/>
      <c r="AS395"/>
      <c r="AT395"/>
      <c r="AU395" s="53"/>
      <c r="AV395"/>
      <c r="AW395" s="7"/>
      <c r="AX395"/>
      <c r="AY395"/>
      <c r="AZ395"/>
      <c r="BA395"/>
      <c r="BB395" s="53"/>
      <c r="BC395"/>
      <c r="BD395" s="7"/>
      <c r="BE395"/>
      <c r="BF395"/>
      <c r="BG395"/>
      <c r="BH395"/>
      <c r="BI395" s="53"/>
      <c r="BJ395"/>
      <c r="BK395" s="7"/>
      <c r="BL395"/>
      <c r="BM395"/>
      <c r="BN395"/>
      <c r="BO395"/>
      <c r="BP395" s="53"/>
      <c r="BQ395"/>
      <c r="BR395" s="7"/>
      <c r="BS395"/>
      <c r="BT395"/>
      <c r="BU395"/>
      <c r="BV395"/>
      <c r="BW395" s="53"/>
      <c r="BX395"/>
      <c r="BY395" s="7"/>
      <c r="BZ395" s="49">
        <v>44851</v>
      </c>
      <c r="CA395" s="67" t="s">
        <v>1635</v>
      </c>
      <c r="CB395" s="140">
        <f>[1]!i_dq_close(CB$2,BZ395)</f>
        <v>6015.5963000000002</v>
      </c>
      <c r="CC395">
        <v>2.0270000000000001</v>
      </c>
      <c r="CD395" s="277">
        <f t="shared" si="38"/>
        <v>0.21060883063740077</v>
      </c>
      <c r="CE395"/>
      <c r="CF395" s="7"/>
      <c r="CG395"/>
      <c r="CH395"/>
      <c r="CI395"/>
      <c r="CJ395"/>
      <c r="CK395" s="53"/>
      <c r="CL395"/>
      <c r="CM395" s="7"/>
      <c r="CN395"/>
      <c r="CO395"/>
      <c r="CP395"/>
      <c r="CQ395"/>
      <c r="CR395" s="53"/>
      <c r="CS395"/>
      <c r="CT395" s="7"/>
      <c r="CU395"/>
      <c r="CV395"/>
      <c r="CW395"/>
      <c r="CX395"/>
      <c r="CY395" s="53"/>
      <c r="CZ395"/>
      <c r="DA395" s="7"/>
      <c r="DB395"/>
      <c r="DC395"/>
      <c r="DD395"/>
      <c r="DE395"/>
      <c r="DF395" s="53"/>
      <c r="DG395"/>
      <c r="DH395" s="7"/>
      <c r="DI395"/>
      <c r="DJ395"/>
      <c r="DK395"/>
      <c r="DL395"/>
      <c r="DM395" s="53"/>
      <c r="DN395"/>
      <c r="DO395" s="7"/>
      <c r="DP395"/>
      <c r="DQ395"/>
      <c r="DR395"/>
      <c r="DS395"/>
      <c r="DT395" s="53"/>
      <c r="DU395"/>
      <c r="DV395" s="7"/>
      <c r="DW395" s="7"/>
      <c r="DX395" s="7"/>
      <c r="DY395" s="7"/>
      <c r="DZ395" s="7"/>
      <c r="EA395" s="7"/>
      <c r="EB395" s="7"/>
      <c r="EC395" s="7"/>
      <c r="ED395" s="7"/>
      <c r="EE395" s="7"/>
      <c r="EF395" s="7"/>
      <c r="EG395" s="7"/>
      <c r="EH395" s="7"/>
      <c r="EI395" s="7"/>
      <c r="EJ395" s="7"/>
      <c r="EK395" s="7"/>
      <c r="EL395" s="7"/>
      <c r="EM395" s="7"/>
      <c r="EN395" s="7"/>
      <c r="EO395" s="7"/>
      <c r="EP395" s="7"/>
      <c r="EQ395" s="7"/>
      <c r="ER395" s="7"/>
      <c r="ES395" s="7"/>
      <c r="ET395" s="7"/>
      <c r="EU395" s="7"/>
      <c r="EV395" s="7"/>
      <c r="EW395" s="7"/>
      <c r="EX395" s="7"/>
      <c r="EY395" s="7"/>
      <c r="EZ395" s="7"/>
      <c r="FA395" s="7"/>
      <c r="FB395" s="7"/>
      <c r="FC395" s="7"/>
      <c r="FD395" s="7"/>
      <c r="FE395" s="7"/>
      <c r="FF395" s="7"/>
      <c r="FG395" s="7"/>
      <c r="FH395" s="7"/>
      <c r="FI395" s="7"/>
      <c r="FJ395" s="7"/>
      <c r="FK395" s="7"/>
      <c r="FL395" s="7"/>
      <c r="FM395" s="7"/>
      <c r="FN395" s="7"/>
      <c r="FO395" s="7"/>
      <c r="FP395" s="7"/>
      <c r="FQ395" s="7"/>
      <c r="FR395" s="7"/>
      <c r="FS395" s="7"/>
      <c r="FT395" s="7"/>
      <c r="FU395" s="7"/>
      <c r="FV395" s="7"/>
      <c r="FW395" s="7"/>
      <c r="FX395" s="7"/>
      <c r="FY395" s="7"/>
      <c r="FZ395" s="7"/>
      <c r="GA395" s="7"/>
      <c r="GB395" s="7"/>
      <c r="GC395" s="7"/>
      <c r="GD395" s="7"/>
      <c r="GE395" s="7"/>
      <c r="GF395" s="7"/>
      <c r="GG395" s="7"/>
      <c r="GH395" s="7"/>
      <c r="GI395" s="7"/>
      <c r="GJ395" s="7"/>
      <c r="GK395" s="7"/>
      <c r="GL395" s="7"/>
      <c r="GM395" s="7"/>
      <c r="GN395" s="7"/>
      <c r="GO395" s="7"/>
      <c r="GP395" s="7"/>
      <c r="GQ395" s="7"/>
      <c r="GR395" s="7"/>
      <c r="GS395" s="7"/>
      <c r="GT395" s="7"/>
      <c r="GU395" s="7"/>
      <c r="GV395" s="7"/>
      <c r="GW395" s="7"/>
      <c r="GX395" s="7"/>
      <c r="GY395" s="7"/>
      <c r="GZ395" s="7"/>
      <c r="HA395" s="7"/>
      <c r="HB395" s="7"/>
      <c r="HC395" s="7"/>
      <c r="HD395" s="7"/>
      <c r="HE395" s="7"/>
      <c r="HF395" s="7"/>
      <c r="HG395" s="7"/>
      <c r="HH395" s="7"/>
      <c r="HI395" s="7"/>
      <c r="HJ395" s="7"/>
      <c r="HK395" s="7"/>
      <c r="HL395" s="7"/>
      <c r="HM395" s="7"/>
      <c r="HN395" s="7"/>
      <c r="HO395" s="7"/>
      <c r="HP395" s="7"/>
      <c r="HQ395" s="7"/>
      <c r="HR395" s="7"/>
      <c r="HS395" s="7"/>
      <c r="HT395" s="7"/>
      <c r="HU395" s="7"/>
      <c r="HV395" s="7"/>
      <c r="HW395" s="7"/>
      <c r="HX395" s="7"/>
      <c r="HY395" s="7"/>
      <c r="HZ395" s="7"/>
      <c r="IA395" s="7"/>
      <c r="IB395" s="7"/>
      <c r="IC395" s="7"/>
      <c r="ID395" s="7"/>
      <c r="IE395" s="7"/>
      <c r="IF395" s="7"/>
      <c r="IG395" s="7"/>
      <c r="IH395" s="7"/>
      <c r="II395" s="7"/>
      <c r="IJ395" s="7"/>
      <c r="IK395" s="7"/>
      <c r="IL395" s="7"/>
      <c r="IM395" s="7"/>
      <c r="IN395" s="7"/>
      <c r="IO395" s="7"/>
      <c r="IP395" s="7"/>
      <c r="IQ395" s="7"/>
      <c r="IR395" s="7"/>
      <c r="IS395" s="7"/>
      <c r="IT395" s="7"/>
      <c r="IU395" s="7"/>
      <c r="IV395" s="7"/>
      <c r="IW395" s="7"/>
      <c r="IX395" s="7"/>
      <c r="IY395" s="7"/>
      <c r="IZ395" s="7"/>
      <c r="JA395" s="7"/>
      <c r="JB395" s="7"/>
      <c r="JC395" s="7"/>
      <c r="JD395" s="7"/>
      <c r="JE395" s="7"/>
      <c r="JF395" s="7"/>
      <c r="JG395" s="7"/>
      <c r="JH395" s="7"/>
      <c r="JI395" s="7"/>
      <c r="JJ395" s="7"/>
      <c r="JK395" s="7"/>
      <c r="JL395" s="7"/>
      <c r="JM395" s="7"/>
      <c r="JN395" s="7"/>
      <c r="JO395" s="7"/>
      <c r="JP395" s="7"/>
      <c r="JQ395" s="7"/>
      <c r="JR395" s="7"/>
      <c r="JS395" s="7"/>
      <c r="JT395" s="7"/>
      <c r="JU395" s="7"/>
      <c r="JV395" s="7"/>
      <c r="JW395" s="7"/>
      <c r="JX395" s="7"/>
      <c r="JY395" s="7"/>
      <c r="JZ395" s="7"/>
      <c r="KA395" s="7"/>
      <c r="KB395" s="7"/>
      <c r="KC395" s="7"/>
      <c r="KD395" s="7"/>
      <c r="KE395" s="7"/>
      <c r="KF395" s="7"/>
      <c r="KG395" s="7"/>
      <c r="KH395" s="7"/>
      <c r="KI395" s="7"/>
      <c r="KJ395" s="7"/>
      <c r="KK395" s="7"/>
      <c r="KL395" s="7"/>
      <c r="KM395" s="7"/>
      <c r="KN395" s="7"/>
      <c r="KO395" s="7"/>
      <c r="KP395" s="7"/>
      <c r="KQ395" s="7"/>
      <c r="KR395" s="7"/>
      <c r="KS395" s="7"/>
      <c r="KT395" s="7"/>
      <c r="KU395" s="7"/>
      <c r="KV395" s="7"/>
      <c r="KW395" s="7"/>
      <c r="KX395" s="7"/>
      <c r="KY395" s="7"/>
      <c r="KZ395" s="7"/>
      <c r="LA395" s="7"/>
      <c r="LB395" s="7"/>
      <c r="LC395" s="7"/>
      <c r="LD395" s="7"/>
      <c r="LE395" s="7"/>
      <c r="LF395" s="7"/>
      <c r="LG395" s="7"/>
      <c r="LH395" s="7"/>
      <c r="LI395" s="7"/>
      <c r="LJ395" s="7"/>
      <c r="LK395" s="7"/>
      <c r="LL395" s="7"/>
      <c r="LM395" s="7"/>
      <c r="LN395" s="7"/>
      <c r="LO395" s="7"/>
      <c r="LP395" s="7"/>
      <c r="LQ395" s="7"/>
      <c r="LR395" s="7"/>
      <c r="LS395" s="7"/>
      <c r="LT395" s="7"/>
      <c r="LU395" s="7"/>
      <c r="LV395" s="7"/>
      <c r="LW395" s="7"/>
      <c r="LX395" s="7"/>
      <c r="LY395" s="7"/>
      <c r="LZ395" s="7"/>
      <c r="MA395" s="7"/>
      <c r="MB395" s="7"/>
      <c r="MC395" s="7"/>
      <c r="MD395" s="7"/>
      <c r="ME395" s="7"/>
      <c r="MF395" s="7"/>
      <c r="MG395" s="7"/>
      <c r="MH395" s="7"/>
      <c r="MI395" s="7"/>
      <c r="MJ395" s="7"/>
      <c r="MK395" s="7"/>
      <c r="ML395" s="7"/>
      <c r="MM395" s="7"/>
      <c r="MN395" s="7"/>
      <c r="MO395" s="7"/>
      <c r="MP395" s="7"/>
      <c r="MQ395" s="7"/>
      <c r="MR395" s="7"/>
      <c r="MS395" s="7"/>
      <c r="MT395" s="7"/>
      <c r="MU395" s="7"/>
      <c r="MV395" s="7"/>
      <c r="MW395" s="7"/>
      <c r="MX395" s="7"/>
      <c r="MY395" s="7"/>
      <c r="MZ395" s="7"/>
      <c r="NA395" s="7"/>
      <c r="NB395" s="7"/>
      <c r="NC395" s="7"/>
      <c r="ND395" s="7"/>
      <c r="NE395" s="7"/>
      <c r="NF395" s="7"/>
      <c r="NG395" s="7"/>
      <c r="NH395" s="7"/>
      <c r="NI395" s="7"/>
      <c r="NJ395" s="7"/>
      <c r="NK395" s="7"/>
      <c r="NL395" s="7"/>
      <c r="NM395" s="7"/>
      <c r="NN395" s="7"/>
      <c r="NO395" s="7"/>
      <c r="NP395" s="7"/>
      <c r="NQ395" s="7"/>
      <c r="NR395" s="7"/>
      <c r="NS395" s="7"/>
      <c r="NT395" s="7"/>
      <c r="NU395" s="7"/>
      <c r="NV395" s="7"/>
      <c r="NW395" s="7"/>
      <c r="NX395" s="7"/>
      <c r="NY395" s="7"/>
      <c r="NZ395" s="7"/>
      <c r="OA395" s="7"/>
      <c r="OB395" s="7"/>
      <c r="OC395" s="7"/>
      <c r="OD395" s="7"/>
      <c r="OE395" s="7"/>
      <c r="OF395" s="7"/>
      <c r="OG395" s="7"/>
      <c r="OH395" s="7"/>
      <c r="OI395" s="7"/>
    </row>
    <row r="396" spans="1:399" s="21" customFormat="1">
      <c r="A396" s="53"/>
      <c r="B396" s="53"/>
      <c r="C396" s="53"/>
      <c r="D396" s="53"/>
      <c r="E396" s="53"/>
      <c r="F396" s="53"/>
      <c r="G396" s="7"/>
      <c r="H396"/>
      <c r="I396"/>
      <c r="J396"/>
      <c r="K396"/>
      <c r="L396" s="53"/>
      <c r="M396"/>
      <c r="N396" s="7"/>
      <c r="O396"/>
      <c r="P396"/>
      <c r="Q396"/>
      <c r="R396"/>
      <c r="S396" s="53"/>
      <c r="T396"/>
      <c r="U396" s="7"/>
      <c r="V396"/>
      <c r="W396"/>
      <c r="X396"/>
      <c r="Y396"/>
      <c r="Z396" s="53"/>
      <c r="AA396"/>
      <c r="AB396" s="7"/>
      <c r="AC396"/>
      <c r="AD396"/>
      <c r="AE396"/>
      <c r="AF396"/>
      <c r="AG396" s="53"/>
      <c r="AH396"/>
      <c r="AI396" s="7"/>
      <c r="AJ396"/>
      <c r="AK396"/>
      <c r="AL396"/>
      <c r="AM396"/>
      <c r="AN396" s="53"/>
      <c r="AO396"/>
      <c r="AP396" s="7"/>
      <c r="AQ396"/>
      <c r="AR396"/>
      <c r="AS396"/>
      <c r="AT396"/>
      <c r="AU396" s="53"/>
      <c r="AV396"/>
      <c r="AW396" s="7"/>
      <c r="AX396"/>
      <c r="AY396"/>
      <c r="AZ396"/>
      <c r="BA396"/>
      <c r="BB396" s="53"/>
      <c r="BC396"/>
      <c r="BD396" s="7"/>
      <c r="BE396"/>
      <c r="BF396"/>
      <c r="BG396"/>
      <c r="BH396"/>
      <c r="BI396" s="53"/>
      <c r="BJ396"/>
      <c r="BK396" s="7"/>
      <c r="BL396"/>
      <c r="BM396"/>
      <c r="BN396"/>
      <c r="BO396"/>
      <c r="BP396" s="53"/>
      <c r="BQ396"/>
      <c r="BR396" s="7"/>
      <c r="BS396"/>
      <c r="BT396"/>
      <c r="BU396"/>
      <c r="BV396"/>
      <c r="BW396" s="53"/>
      <c r="BX396"/>
      <c r="BY396" s="7"/>
      <c r="BZ396" s="49">
        <v>44852</v>
      </c>
      <c r="CA396" s="67" t="s">
        <v>1635</v>
      </c>
      <c r="CB396" s="140">
        <f>[1]!i_dq_close(CB$2,BZ396)</f>
        <v>6035.6737000000003</v>
      </c>
      <c r="CC396">
        <v>2.0350000000000001</v>
      </c>
      <c r="CD396" s="277">
        <f t="shared" si="38"/>
        <v>0.21200505154379645</v>
      </c>
      <c r="CE396"/>
      <c r="CF396" s="7"/>
      <c r="CG396"/>
      <c r="CH396"/>
      <c r="CI396"/>
      <c r="CJ396"/>
      <c r="CK396" s="53"/>
      <c r="CL396"/>
      <c r="CM396" s="7"/>
      <c r="CN396"/>
      <c r="CO396"/>
      <c r="CP396"/>
      <c r="CQ396"/>
      <c r="CR396" s="53"/>
      <c r="CS396"/>
      <c r="CT396" s="7"/>
      <c r="CU396"/>
      <c r="CV396"/>
      <c r="CW396"/>
      <c r="CX396"/>
      <c r="CY396" s="53"/>
      <c r="CZ396"/>
      <c r="DA396" s="7"/>
      <c r="DB396"/>
      <c r="DC396"/>
      <c r="DD396"/>
      <c r="DE396"/>
      <c r="DF396" s="53"/>
      <c r="DG396"/>
      <c r="DH396" s="7"/>
      <c r="DI396"/>
      <c r="DJ396"/>
      <c r="DK396"/>
      <c r="DL396"/>
      <c r="DM396" s="53"/>
      <c r="DN396"/>
      <c r="DO396" s="7"/>
      <c r="DP396"/>
      <c r="DQ396"/>
      <c r="DR396"/>
      <c r="DS396"/>
      <c r="DT396" s="53"/>
      <c r="DU396"/>
      <c r="DV396" s="7"/>
      <c r="DW396" s="7"/>
      <c r="DX396" s="7"/>
      <c r="DY396" s="7"/>
      <c r="DZ396" s="7"/>
      <c r="EA396" s="7"/>
      <c r="EB396" s="7"/>
      <c r="EC396" s="7"/>
      <c r="ED396" s="7"/>
      <c r="EE396" s="7"/>
      <c r="EF396" s="7"/>
      <c r="EG396" s="7"/>
      <c r="EH396" s="7"/>
      <c r="EI396" s="7"/>
      <c r="EJ396" s="7"/>
      <c r="EK396" s="7"/>
      <c r="EL396" s="7"/>
      <c r="EM396" s="7"/>
      <c r="EN396" s="7"/>
      <c r="EO396" s="7"/>
      <c r="EP396" s="7"/>
      <c r="EQ396" s="7"/>
      <c r="ER396" s="7"/>
      <c r="ES396" s="7"/>
      <c r="ET396" s="7"/>
      <c r="EU396" s="7"/>
      <c r="EV396" s="7"/>
      <c r="EW396" s="7"/>
      <c r="EX396" s="7"/>
      <c r="EY396" s="7"/>
      <c r="EZ396" s="7"/>
      <c r="FA396" s="7"/>
      <c r="FB396" s="7"/>
      <c r="FC396" s="7"/>
      <c r="FD396" s="7"/>
      <c r="FE396" s="7"/>
      <c r="FF396" s="7"/>
      <c r="FG396" s="7"/>
      <c r="FH396" s="7"/>
      <c r="FI396" s="7"/>
      <c r="FJ396" s="7"/>
      <c r="FK396" s="7"/>
      <c r="FL396" s="7"/>
      <c r="FM396" s="7"/>
      <c r="FN396" s="7"/>
      <c r="FO396" s="7"/>
      <c r="FP396" s="7"/>
      <c r="FQ396" s="7"/>
      <c r="FR396" s="7"/>
      <c r="FS396" s="7"/>
      <c r="FT396" s="7"/>
      <c r="FU396" s="7"/>
      <c r="FV396" s="7"/>
      <c r="FW396" s="7"/>
      <c r="FX396" s="7"/>
      <c r="FY396" s="7"/>
      <c r="FZ396" s="7"/>
      <c r="GA396" s="7"/>
      <c r="GB396" s="7"/>
      <c r="GC396" s="7"/>
      <c r="GD396" s="7"/>
      <c r="GE396" s="7"/>
      <c r="GF396" s="7"/>
      <c r="GG396" s="7"/>
      <c r="GH396" s="7"/>
      <c r="GI396" s="7"/>
      <c r="GJ396" s="7"/>
      <c r="GK396" s="7"/>
      <c r="GL396" s="7"/>
      <c r="GM396" s="7"/>
      <c r="GN396" s="7"/>
      <c r="GO396" s="7"/>
      <c r="GP396" s="7"/>
      <c r="GQ396" s="7"/>
      <c r="GR396" s="7"/>
      <c r="GS396" s="7"/>
      <c r="GT396" s="7"/>
      <c r="GU396" s="7"/>
      <c r="GV396" s="7"/>
      <c r="GW396" s="7"/>
      <c r="GX396" s="7"/>
      <c r="GY396" s="7"/>
      <c r="GZ396" s="7"/>
      <c r="HA396" s="7"/>
      <c r="HB396" s="7"/>
      <c r="HC396" s="7"/>
      <c r="HD396" s="7"/>
      <c r="HE396" s="7"/>
      <c r="HF396" s="7"/>
      <c r="HG396" s="7"/>
      <c r="HH396" s="7"/>
      <c r="HI396" s="7"/>
      <c r="HJ396" s="7"/>
      <c r="HK396" s="7"/>
      <c r="HL396" s="7"/>
      <c r="HM396" s="7"/>
      <c r="HN396" s="7"/>
      <c r="HO396" s="7"/>
      <c r="HP396" s="7"/>
      <c r="HQ396" s="7"/>
      <c r="HR396" s="7"/>
      <c r="HS396" s="7"/>
      <c r="HT396" s="7"/>
      <c r="HU396" s="7"/>
      <c r="HV396" s="7"/>
      <c r="HW396" s="7"/>
      <c r="HX396" s="7"/>
      <c r="HY396" s="7"/>
      <c r="HZ396" s="7"/>
      <c r="IA396" s="7"/>
      <c r="IB396" s="7"/>
      <c r="IC396" s="7"/>
      <c r="ID396" s="7"/>
      <c r="IE396" s="7"/>
      <c r="IF396" s="7"/>
      <c r="IG396" s="7"/>
      <c r="IH396" s="7"/>
      <c r="II396" s="7"/>
      <c r="IJ396" s="7"/>
      <c r="IK396" s="7"/>
      <c r="IL396" s="7"/>
      <c r="IM396" s="7"/>
      <c r="IN396" s="7"/>
      <c r="IO396" s="7"/>
      <c r="IP396" s="7"/>
      <c r="IQ396" s="7"/>
      <c r="IR396" s="7"/>
      <c r="IS396" s="7"/>
      <c r="IT396" s="7"/>
      <c r="IU396" s="7"/>
      <c r="IV396" s="7"/>
      <c r="IW396" s="7"/>
      <c r="IX396" s="7"/>
      <c r="IY396" s="7"/>
      <c r="IZ396" s="7"/>
      <c r="JA396" s="7"/>
      <c r="JB396" s="7"/>
      <c r="JC396" s="7"/>
      <c r="JD396" s="7"/>
      <c r="JE396" s="7"/>
      <c r="JF396" s="7"/>
      <c r="JG396" s="7"/>
      <c r="JH396" s="7"/>
      <c r="JI396" s="7"/>
      <c r="JJ396" s="7"/>
      <c r="JK396" s="7"/>
      <c r="JL396" s="7"/>
      <c r="JM396" s="7"/>
      <c r="JN396" s="7"/>
      <c r="JO396" s="7"/>
      <c r="JP396" s="7"/>
      <c r="JQ396" s="7"/>
      <c r="JR396" s="7"/>
      <c r="JS396" s="7"/>
      <c r="JT396" s="7"/>
      <c r="JU396" s="7"/>
      <c r="JV396" s="7"/>
      <c r="JW396" s="7"/>
      <c r="JX396" s="7"/>
      <c r="JY396" s="7"/>
      <c r="JZ396" s="7"/>
      <c r="KA396" s="7"/>
      <c r="KB396" s="7"/>
      <c r="KC396" s="7"/>
      <c r="KD396" s="7"/>
      <c r="KE396" s="7"/>
      <c r="KF396" s="7"/>
      <c r="KG396" s="7"/>
      <c r="KH396" s="7"/>
      <c r="KI396" s="7"/>
      <c r="KJ396" s="7"/>
      <c r="KK396" s="7"/>
      <c r="KL396" s="7"/>
      <c r="KM396" s="7"/>
      <c r="KN396" s="7"/>
      <c r="KO396" s="7"/>
      <c r="KP396" s="7"/>
      <c r="KQ396" s="7"/>
      <c r="KR396" s="7"/>
      <c r="KS396" s="7"/>
      <c r="KT396" s="7"/>
      <c r="KU396" s="7"/>
      <c r="KV396" s="7"/>
      <c r="KW396" s="7"/>
      <c r="KX396" s="7"/>
      <c r="KY396" s="7"/>
      <c r="KZ396" s="7"/>
      <c r="LA396" s="7"/>
      <c r="LB396" s="7"/>
      <c r="LC396" s="7"/>
      <c r="LD396" s="7"/>
      <c r="LE396" s="7"/>
      <c r="LF396" s="7"/>
      <c r="LG396" s="7"/>
      <c r="LH396" s="7"/>
      <c r="LI396" s="7"/>
      <c r="LJ396" s="7"/>
      <c r="LK396" s="7"/>
      <c r="LL396" s="7"/>
      <c r="LM396" s="7"/>
      <c r="LN396" s="7"/>
      <c r="LO396" s="7"/>
      <c r="LP396" s="7"/>
      <c r="LQ396" s="7"/>
      <c r="LR396" s="7"/>
      <c r="LS396" s="7"/>
      <c r="LT396" s="7"/>
      <c r="LU396" s="7"/>
      <c r="LV396" s="7"/>
      <c r="LW396" s="7"/>
      <c r="LX396" s="7"/>
      <c r="LY396" s="7"/>
      <c r="LZ396" s="7"/>
      <c r="MA396" s="7"/>
      <c r="MB396" s="7"/>
      <c r="MC396" s="7"/>
      <c r="MD396" s="7"/>
      <c r="ME396" s="7"/>
      <c r="MF396" s="7"/>
      <c r="MG396" s="7"/>
      <c r="MH396" s="7"/>
      <c r="MI396" s="7"/>
      <c r="MJ396" s="7"/>
      <c r="MK396" s="7"/>
      <c r="ML396" s="7"/>
      <c r="MM396" s="7"/>
      <c r="MN396" s="7"/>
      <c r="MO396" s="7"/>
      <c r="MP396" s="7"/>
      <c r="MQ396" s="7"/>
      <c r="MR396" s="7"/>
      <c r="MS396" s="7"/>
      <c r="MT396" s="7"/>
      <c r="MU396" s="7"/>
      <c r="MV396" s="7"/>
      <c r="MW396" s="7"/>
      <c r="MX396" s="7"/>
      <c r="MY396" s="7"/>
      <c r="MZ396" s="7"/>
      <c r="NA396" s="7"/>
      <c r="NB396" s="7"/>
      <c r="NC396" s="7"/>
      <c r="ND396" s="7"/>
      <c r="NE396" s="7"/>
      <c r="NF396" s="7"/>
      <c r="NG396" s="7"/>
      <c r="NH396" s="7"/>
      <c r="NI396" s="7"/>
      <c r="NJ396" s="7"/>
      <c r="NK396" s="7"/>
      <c r="NL396" s="7"/>
      <c r="NM396" s="7"/>
      <c r="NN396" s="7"/>
      <c r="NO396" s="7"/>
      <c r="NP396" s="7"/>
      <c r="NQ396" s="7"/>
      <c r="NR396" s="7"/>
      <c r="NS396" s="7"/>
      <c r="NT396" s="7"/>
      <c r="NU396" s="7"/>
      <c r="NV396" s="7"/>
      <c r="NW396" s="7"/>
      <c r="NX396" s="7"/>
      <c r="NY396" s="7"/>
      <c r="NZ396" s="7"/>
      <c r="OA396" s="7"/>
      <c r="OB396" s="7"/>
      <c r="OC396" s="7"/>
      <c r="OD396" s="7"/>
      <c r="OE396" s="7"/>
      <c r="OF396" s="7"/>
      <c r="OG396" s="7"/>
      <c r="OH396" s="7"/>
      <c r="OI396" s="7"/>
    </row>
    <row r="397" spans="1:399" s="21" customFormat="1">
      <c r="A397" s="53"/>
      <c r="B397" s="53"/>
      <c r="C397" s="53"/>
      <c r="D397" s="53"/>
      <c r="E397" s="53"/>
      <c r="F397" s="53"/>
      <c r="G397" s="7"/>
      <c r="H397"/>
      <c r="I397"/>
      <c r="J397"/>
      <c r="K397"/>
      <c r="L397" s="53"/>
      <c r="M397"/>
      <c r="N397" s="7"/>
      <c r="O397"/>
      <c r="P397"/>
      <c r="Q397"/>
      <c r="R397"/>
      <c r="S397" s="53"/>
      <c r="T397"/>
      <c r="U397" s="7"/>
      <c r="V397"/>
      <c r="W397"/>
      <c r="X397"/>
      <c r="Y397"/>
      <c r="Z397" s="53"/>
      <c r="AA397"/>
      <c r="AB397" s="7"/>
      <c r="AC397"/>
      <c r="AD397"/>
      <c r="AE397"/>
      <c r="AF397"/>
      <c r="AG397" s="53"/>
      <c r="AH397"/>
      <c r="AI397" s="7"/>
      <c r="AJ397"/>
      <c r="AK397"/>
      <c r="AL397"/>
      <c r="AM397"/>
      <c r="AN397" s="53"/>
      <c r="AO397"/>
      <c r="AP397" s="7"/>
      <c r="AQ397"/>
      <c r="AR397"/>
      <c r="AS397"/>
      <c r="AT397"/>
      <c r="AU397" s="53"/>
      <c r="AV397"/>
      <c r="AW397" s="7"/>
      <c r="AX397"/>
      <c r="AY397"/>
      <c r="AZ397"/>
      <c r="BA397"/>
      <c r="BB397" s="53"/>
      <c r="BC397"/>
      <c r="BD397" s="7"/>
      <c r="BE397"/>
      <c r="BF397"/>
      <c r="BG397"/>
      <c r="BH397"/>
      <c r="BI397" s="53"/>
      <c r="BJ397"/>
      <c r="BK397" s="7"/>
      <c r="BL397"/>
      <c r="BM397"/>
      <c r="BN397"/>
      <c r="BO397"/>
      <c r="BP397" s="53"/>
      <c r="BQ397"/>
      <c r="BR397" s="7"/>
      <c r="BS397"/>
      <c r="BT397"/>
      <c r="BU397"/>
      <c r="BV397"/>
      <c r="BW397" s="53"/>
      <c r="BX397"/>
      <c r="BY397" s="7"/>
      <c r="BZ397" s="49">
        <v>44853</v>
      </c>
      <c r="CA397" s="67" t="s">
        <v>1635</v>
      </c>
      <c r="CB397" s="140">
        <f>[1]!i_dq_close(CB$2,BZ397)</f>
        <v>5972.7226000000001</v>
      </c>
      <c r="CC397">
        <v>2.0110000000000001</v>
      </c>
      <c r="CD397" s="277">
        <f t="shared" si="38"/>
        <v>0.20823560291960208</v>
      </c>
      <c r="CE397"/>
      <c r="CF397" s="7"/>
      <c r="CG397"/>
      <c r="CH397"/>
      <c r="CI397"/>
      <c r="CJ397"/>
      <c r="CK397" s="53"/>
      <c r="CL397"/>
      <c r="CM397" s="7"/>
      <c r="CN397"/>
      <c r="CO397"/>
      <c r="CP397"/>
      <c r="CQ397"/>
      <c r="CR397" s="53"/>
      <c r="CS397"/>
      <c r="CT397" s="7"/>
      <c r="CU397"/>
      <c r="CV397"/>
      <c r="CW397"/>
      <c r="CX397"/>
      <c r="CY397" s="53"/>
      <c r="CZ397"/>
      <c r="DA397" s="7"/>
      <c r="DB397"/>
      <c r="DC397"/>
      <c r="DD397"/>
      <c r="DE397"/>
      <c r="DF397" s="53"/>
      <c r="DG397"/>
      <c r="DH397" s="7"/>
      <c r="DI397"/>
      <c r="DJ397"/>
      <c r="DK397"/>
      <c r="DL397"/>
      <c r="DM397" s="53"/>
      <c r="DN397"/>
      <c r="DO397" s="7"/>
      <c r="DP397"/>
      <c r="DQ397"/>
      <c r="DR397"/>
      <c r="DS397"/>
      <c r="DT397" s="53"/>
      <c r="DU397"/>
      <c r="DV397" s="7"/>
      <c r="DW397" s="7"/>
      <c r="DX397" s="7"/>
      <c r="DY397" s="7"/>
      <c r="DZ397" s="7"/>
      <c r="EA397" s="7"/>
      <c r="EB397" s="7"/>
      <c r="EC397" s="7"/>
      <c r="ED397" s="7"/>
      <c r="EE397" s="7"/>
      <c r="EF397" s="7"/>
      <c r="EG397" s="7"/>
      <c r="EH397" s="7"/>
      <c r="EI397" s="7"/>
      <c r="EJ397" s="7"/>
      <c r="EK397" s="7"/>
      <c r="EL397" s="7"/>
      <c r="EM397" s="7"/>
      <c r="EN397" s="7"/>
      <c r="EO397" s="7"/>
      <c r="EP397" s="7"/>
      <c r="EQ397" s="7"/>
      <c r="ER397" s="7"/>
      <c r="ES397" s="7"/>
      <c r="ET397" s="7"/>
      <c r="EU397" s="7"/>
      <c r="EV397" s="7"/>
      <c r="EW397" s="7"/>
      <c r="EX397" s="7"/>
      <c r="EY397" s="7"/>
      <c r="EZ397" s="7"/>
      <c r="FA397" s="7"/>
      <c r="FB397" s="7"/>
      <c r="FC397" s="7"/>
      <c r="FD397" s="7"/>
      <c r="FE397" s="7"/>
      <c r="FF397" s="7"/>
      <c r="FG397" s="7"/>
      <c r="FH397" s="7"/>
      <c r="FI397" s="7"/>
      <c r="FJ397" s="7"/>
      <c r="FK397" s="7"/>
      <c r="FL397" s="7"/>
      <c r="FM397" s="7"/>
      <c r="FN397" s="7"/>
      <c r="FO397" s="7"/>
      <c r="FP397" s="7"/>
      <c r="FQ397" s="7"/>
      <c r="FR397" s="7"/>
      <c r="FS397" s="7"/>
      <c r="FT397" s="7"/>
      <c r="FU397" s="7"/>
      <c r="FV397" s="7"/>
      <c r="FW397" s="7"/>
      <c r="FX397" s="7"/>
      <c r="FY397" s="7"/>
      <c r="FZ397" s="7"/>
      <c r="GA397" s="7"/>
      <c r="GB397" s="7"/>
      <c r="GC397" s="7"/>
      <c r="GD397" s="7"/>
      <c r="GE397" s="7"/>
      <c r="GF397" s="7"/>
      <c r="GG397" s="7"/>
      <c r="GH397" s="7"/>
      <c r="GI397" s="7"/>
      <c r="GJ397" s="7"/>
      <c r="GK397" s="7"/>
      <c r="GL397" s="7"/>
      <c r="GM397" s="7"/>
      <c r="GN397" s="7"/>
      <c r="GO397" s="7"/>
      <c r="GP397" s="7"/>
      <c r="GQ397" s="7"/>
      <c r="GR397" s="7"/>
      <c r="GS397" s="7"/>
      <c r="GT397" s="7"/>
      <c r="GU397" s="7"/>
      <c r="GV397" s="7"/>
      <c r="GW397" s="7"/>
      <c r="GX397" s="7"/>
      <c r="GY397" s="7"/>
      <c r="GZ397" s="7"/>
      <c r="HA397" s="7"/>
      <c r="HB397" s="7"/>
      <c r="HC397" s="7"/>
      <c r="HD397" s="7"/>
      <c r="HE397" s="7"/>
      <c r="HF397" s="7"/>
      <c r="HG397" s="7"/>
      <c r="HH397" s="7"/>
      <c r="HI397" s="7"/>
      <c r="HJ397" s="7"/>
      <c r="HK397" s="7"/>
      <c r="HL397" s="7"/>
      <c r="HM397" s="7"/>
      <c r="HN397" s="7"/>
      <c r="HO397" s="7"/>
      <c r="HP397" s="7"/>
      <c r="HQ397" s="7"/>
      <c r="HR397" s="7"/>
      <c r="HS397" s="7"/>
      <c r="HT397" s="7"/>
      <c r="HU397" s="7"/>
      <c r="HV397" s="7"/>
      <c r="HW397" s="7"/>
      <c r="HX397" s="7"/>
      <c r="HY397" s="7"/>
      <c r="HZ397" s="7"/>
      <c r="IA397" s="7"/>
      <c r="IB397" s="7"/>
      <c r="IC397" s="7"/>
      <c r="ID397" s="7"/>
      <c r="IE397" s="7"/>
      <c r="IF397" s="7"/>
      <c r="IG397" s="7"/>
      <c r="IH397" s="7"/>
      <c r="II397" s="7"/>
      <c r="IJ397" s="7"/>
      <c r="IK397" s="7"/>
      <c r="IL397" s="7"/>
      <c r="IM397" s="7"/>
      <c r="IN397" s="7"/>
      <c r="IO397" s="7"/>
      <c r="IP397" s="7"/>
      <c r="IQ397" s="7"/>
      <c r="IR397" s="7"/>
      <c r="IS397" s="7"/>
      <c r="IT397" s="7"/>
      <c r="IU397" s="7"/>
      <c r="IV397" s="7"/>
      <c r="IW397" s="7"/>
      <c r="IX397" s="7"/>
      <c r="IY397" s="7"/>
      <c r="IZ397" s="7"/>
      <c r="JA397" s="7"/>
      <c r="JB397" s="7"/>
      <c r="JC397" s="7"/>
      <c r="JD397" s="7"/>
      <c r="JE397" s="7"/>
      <c r="JF397" s="7"/>
      <c r="JG397" s="7"/>
      <c r="JH397" s="7"/>
      <c r="JI397" s="7"/>
      <c r="JJ397" s="7"/>
      <c r="JK397" s="7"/>
      <c r="JL397" s="7"/>
      <c r="JM397" s="7"/>
      <c r="JN397" s="7"/>
      <c r="JO397" s="7"/>
      <c r="JP397" s="7"/>
      <c r="JQ397" s="7"/>
      <c r="JR397" s="7"/>
      <c r="JS397" s="7"/>
      <c r="JT397" s="7"/>
      <c r="JU397" s="7"/>
      <c r="JV397" s="7"/>
      <c r="JW397" s="7"/>
      <c r="JX397" s="7"/>
      <c r="JY397" s="7"/>
      <c r="JZ397" s="7"/>
      <c r="KA397" s="7"/>
      <c r="KB397" s="7"/>
      <c r="KC397" s="7"/>
      <c r="KD397" s="7"/>
      <c r="KE397" s="7"/>
      <c r="KF397" s="7"/>
      <c r="KG397" s="7"/>
      <c r="KH397" s="7"/>
      <c r="KI397" s="7"/>
      <c r="KJ397" s="7"/>
      <c r="KK397" s="7"/>
      <c r="KL397" s="7"/>
      <c r="KM397" s="7"/>
      <c r="KN397" s="7"/>
      <c r="KO397" s="7"/>
      <c r="KP397" s="7"/>
      <c r="KQ397" s="7"/>
      <c r="KR397" s="7"/>
      <c r="KS397" s="7"/>
      <c r="KT397" s="7"/>
      <c r="KU397" s="7"/>
      <c r="KV397" s="7"/>
      <c r="KW397" s="7"/>
      <c r="KX397" s="7"/>
      <c r="KY397" s="7"/>
      <c r="KZ397" s="7"/>
      <c r="LA397" s="7"/>
      <c r="LB397" s="7"/>
      <c r="LC397" s="7"/>
      <c r="LD397" s="7"/>
      <c r="LE397" s="7"/>
      <c r="LF397" s="7"/>
      <c r="LG397" s="7"/>
      <c r="LH397" s="7"/>
      <c r="LI397" s="7"/>
      <c r="LJ397" s="7"/>
      <c r="LK397" s="7"/>
      <c r="LL397" s="7"/>
      <c r="LM397" s="7"/>
      <c r="LN397" s="7"/>
      <c r="LO397" s="7"/>
      <c r="LP397" s="7"/>
      <c r="LQ397" s="7"/>
      <c r="LR397" s="7"/>
      <c r="LS397" s="7"/>
      <c r="LT397" s="7"/>
      <c r="LU397" s="7"/>
      <c r="LV397" s="7"/>
      <c r="LW397" s="7"/>
      <c r="LX397" s="7"/>
      <c r="LY397" s="7"/>
      <c r="LZ397" s="7"/>
      <c r="MA397" s="7"/>
      <c r="MB397" s="7"/>
      <c r="MC397" s="7"/>
      <c r="MD397" s="7"/>
      <c r="ME397" s="7"/>
      <c r="MF397" s="7"/>
      <c r="MG397" s="7"/>
      <c r="MH397" s="7"/>
      <c r="MI397" s="7"/>
      <c r="MJ397" s="7"/>
      <c r="MK397" s="7"/>
      <c r="ML397" s="7"/>
      <c r="MM397" s="7"/>
      <c r="MN397" s="7"/>
      <c r="MO397" s="7"/>
      <c r="MP397" s="7"/>
      <c r="MQ397" s="7"/>
      <c r="MR397" s="7"/>
      <c r="MS397" s="7"/>
      <c r="MT397" s="7"/>
      <c r="MU397" s="7"/>
      <c r="MV397" s="7"/>
      <c r="MW397" s="7"/>
      <c r="MX397" s="7"/>
      <c r="MY397" s="7"/>
      <c r="MZ397" s="7"/>
      <c r="NA397" s="7"/>
      <c r="NB397" s="7"/>
      <c r="NC397" s="7"/>
      <c r="ND397" s="7"/>
      <c r="NE397" s="7"/>
      <c r="NF397" s="7"/>
      <c r="NG397" s="7"/>
      <c r="NH397" s="7"/>
      <c r="NI397" s="7"/>
      <c r="NJ397" s="7"/>
      <c r="NK397" s="7"/>
      <c r="NL397" s="7"/>
      <c r="NM397" s="7"/>
      <c r="NN397" s="7"/>
      <c r="NO397" s="7"/>
      <c r="NP397" s="7"/>
      <c r="NQ397" s="7"/>
      <c r="NR397" s="7"/>
      <c r="NS397" s="7"/>
      <c r="NT397" s="7"/>
      <c r="NU397" s="7"/>
      <c r="NV397" s="7"/>
      <c r="NW397" s="7"/>
      <c r="NX397" s="7"/>
      <c r="NY397" s="7"/>
      <c r="NZ397" s="7"/>
      <c r="OA397" s="7"/>
      <c r="OB397" s="7"/>
      <c r="OC397" s="7"/>
      <c r="OD397" s="7"/>
      <c r="OE397" s="7"/>
      <c r="OF397" s="7"/>
      <c r="OG397" s="7"/>
      <c r="OH397" s="7"/>
      <c r="OI397" s="7"/>
    </row>
    <row r="398" spans="1:399" s="21" customFormat="1">
      <c r="A398" s="53"/>
      <c r="B398" s="53"/>
      <c r="C398" s="53"/>
      <c r="D398" s="53"/>
      <c r="E398" s="53"/>
      <c r="F398" s="53"/>
      <c r="G398" s="7"/>
      <c r="H398"/>
      <c r="I398"/>
      <c r="J398"/>
      <c r="K398"/>
      <c r="L398" s="53"/>
      <c r="M398"/>
      <c r="N398" s="7"/>
      <c r="O398"/>
      <c r="P398"/>
      <c r="Q398"/>
      <c r="R398"/>
      <c r="S398" s="53"/>
      <c r="T398"/>
      <c r="U398" s="7"/>
      <c r="V398"/>
      <c r="W398"/>
      <c r="X398"/>
      <c r="Y398"/>
      <c r="Z398" s="53"/>
      <c r="AA398"/>
      <c r="AB398" s="7"/>
      <c r="AC398"/>
      <c r="AD398"/>
      <c r="AE398"/>
      <c r="AF398"/>
      <c r="AG398" s="53"/>
      <c r="AH398"/>
      <c r="AI398" s="7"/>
      <c r="AJ398"/>
      <c r="AK398"/>
      <c r="AL398"/>
      <c r="AM398"/>
      <c r="AN398" s="53"/>
      <c r="AO398"/>
      <c r="AP398" s="7"/>
      <c r="AQ398"/>
      <c r="AR398"/>
      <c r="AS398"/>
      <c r="AT398"/>
      <c r="AU398" s="53"/>
      <c r="AV398"/>
      <c r="AW398" s="7"/>
      <c r="AX398"/>
      <c r="AY398"/>
      <c r="AZ398"/>
      <c r="BA398"/>
      <c r="BB398" s="53"/>
      <c r="BC398"/>
      <c r="BD398" s="7"/>
      <c r="BE398"/>
      <c r="BF398"/>
      <c r="BG398"/>
      <c r="BH398"/>
      <c r="BI398" s="53"/>
      <c r="BJ398"/>
      <c r="BK398" s="7"/>
      <c r="BL398"/>
      <c r="BM398"/>
      <c r="BN398"/>
      <c r="BO398"/>
      <c r="BP398" s="53"/>
      <c r="BQ398"/>
      <c r="BR398" s="7"/>
      <c r="BS398"/>
      <c r="BT398"/>
      <c r="BU398"/>
      <c r="BV398"/>
      <c r="BW398" s="53"/>
      <c r="BX398"/>
      <c r="BY398" s="7"/>
      <c r="BZ398" s="49">
        <v>44854</v>
      </c>
      <c r="CA398" s="67" t="s">
        <v>1635</v>
      </c>
      <c r="CB398" s="140">
        <f>[1]!i_dq_close(CB$2,BZ398)</f>
        <v>5948.8621000000003</v>
      </c>
      <c r="CC398">
        <v>1.9990000000000001</v>
      </c>
      <c r="CD398" s="277">
        <f t="shared" si="38"/>
        <v>0.20517675072708463</v>
      </c>
      <c r="CE398"/>
      <c r="CF398" s="7"/>
      <c r="CG398"/>
      <c r="CH398"/>
      <c r="CI398"/>
      <c r="CJ398"/>
      <c r="CK398" s="53"/>
      <c r="CL398"/>
      <c r="CM398" s="7"/>
      <c r="CN398"/>
      <c r="CO398"/>
      <c r="CP398"/>
      <c r="CQ398"/>
      <c r="CR398" s="53"/>
      <c r="CS398"/>
      <c r="CT398" s="7"/>
      <c r="CU398"/>
      <c r="CV398"/>
      <c r="CW398"/>
      <c r="CX398"/>
      <c r="CY398" s="53"/>
      <c r="CZ398"/>
      <c r="DA398" s="7"/>
      <c r="DB398"/>
      <c r="DC398"/>
      <c r="DD398"/>
      <c r="DE398"/>
      <c r="DF398" s="53"/>
      <c r="DG398"/>
      <c r="DH398" s="7"/>
      <c r="DI398"/>
      <c r="DJ398"/>
      <c r="DK398"/>
      <c r="DL398"/>
      <c r="DM398" s="53"/>
      <c r="DN398"/>
      <c r="DO398" s="7"/>
      <c r="DP398"/>
      <c r="DQ398"/>
      <c r="DR398"/>
      <c r="DS398"/>
      <c r="DT398" s="53"/>
      <c r="DU398"/>
      <c r="DV398" s="7"/>
      <c r="DW398" s="7"/>
      <c r="DX398" s="7"/>
      <c r="DY398" s="7"/>
      <c r="DZ398" s="7"/>
      <c r="EA398" s="7"/>
      <c r="EB398" s="7"/>
      <c r="EC398" s="7"/>
      <c r="ED398" s="7"/>
      <c r="EE398" s="7"/>
      <c r="EF398" s="7"/>
      <c r="EG398" s="7"/>
      <c r="EH398" s="7"/>
      <c r="EI398" s="7"/>
      <c r="EJ398" s="7"/>
      <c r="EK398" s="7"/>
      <c r="EL398" s="7"/>
      <c r="EM398" s="7"/>
      <c r="EN398" s="7"/>
      <c r="EO398" s="7"/>
      <c r="EP398" s="7"/>
      <c r="EQ398" s="7"/>
      <c r="ER398" s="7"/>
      <c r="ES398" s="7"/>
      <c r="ET398" s="7"/>
      <c r="EU398" s="7"/>
      <c r="EV398" s="7"/>
      <c r="EW398" s="7"/>
      <c r="EX398" s="7"/>
      <c r="EY398" s="7"/>
      <c r="EZ398" s="7"/>
      <c r="FA398" s="7"/>
      <c r="FB398" s="7"/>
      <c r="FC398" s="7"/>
      <c r="FD398" s="7"/>
      <c r="FE398" s="7"/>
      <c r="FF398" s="7"/>
      <c r="FG398" s="7"/>
      <c r="FH398" s="7"/>
      <c r="FI398" s="7"/>
      <c r="FJ398" s="7"/>
      <c r="FK398" s="7"/>
      <c r="FL398" s="7"/>
      <c r="FM398" s="7"/>
      <c r="FN398" s="7"/>
      <c r="FO398" s="7"/>
      <c r="FP398" s="7"/>
      <c r="FQ398" s="7"/>
      <c r="FR398" s="7"/>
      <c r="FS398" s="7"/>
      <c r="FT398" s="7"/>
      <c r="FU398" s="7"/>
      <c r="FV398" s="7"/>
      <c r="FW398" s="7"/>
      <c r="FX398" s="7"/>
      <c r="FY398" s="7"/>
      <c r="FZ398" s="7"/>
      <c r="GA398" s="7"/>
      <c r="GB398" s="7"/>
      <c r="GC398" s="7"/>
      <c r="GD398" s="7"/>
      <c r="GE398" s="7"/>
      <c r="GF398" s="7"/>
      <c r="GG398" s="7"/>
      <c r="GH398" s="7"/>
      <c r="GI398" s="7"/>
      <c r="GJ398" s="7"/>
      <c r="GK398" s="7"/>
      <c r="GL398" s="7"/>
      <c r="GM398" s="7"/>
      <c r="GN398" s="7"/>
      <c r="GO398" s="7"/>
      <c r="GP398" s="7"/>
      <c r="GQ398" s="7"/>
      <c r="GR398" s="7"/>
      <c r="GS398" s="7"/>
      <c r="GT398" s="7"/>
      <c r="GU398" s="7"/>
      <c r="GV398" s="7"/>
      <c r="GW398" s="7"/>
      <c r="GX398" s="7"/>
      <c r="GY398" s="7"/>
      <c r="GZ398" s="7"/>
      <c r="HA398" s="7"/>
      <c r="HB398" s="7"/>
      <c r="HC398" s="7"/>
      <c r="HD398" s="7"/>
      <c r="HE398" s="7"/>
      <c r="HF398" s="7"/>
      <c r="HG398" s="7"/>
      <c r="HH398" s="7"/>
      <c r="HI398" s="7"/>
      <c r="HJ398" s="7"/>
      <c r="HK398" s="7"/>
      <c r="HL398" s="7"/>
      <c r="HM398" s="7"/>
      <c r="HN398" s="7"/>
      <c r="HO398" s="7"/>
      <c r="HP398" s="7"/>
      <c r="HQ398" s="7"/>
      <c r="HR398" s="7"/>
      <c r="HS398" s="7"/>
      <c r="HT398" s="7"/>
      <c r="HU398" s="7"/>
      <c r="HV398" s="7"/>
      <c r="HW398" s="7"/>
      <c r="HX398" s="7"/>
      <c r="HY398" s="7"/>
      <c r="HZ398" s="7"/>
      <c r="IA398" s="7"/>
      <c r="IB398" s="7"/>
      <c r="IC398" s="7"/>
      <c r="ID398" s="7"/>
      <c r="IE398" s="7"/>
      <c r="IF398" s="7"/>
      <c r="IG398" s="7"/>
      <c r="IH398" s="7"/>
      <c r="II398" s="7"/>
      <c r="IJ398" s="7"/>
      <c r="IK398" s="7"/>
      <c r="IL398" s="7"/>
      <c r="IM398" s="7"/>
      <c r="IN398" s="7"/>
      <c r="IO398" s="7"/>
      <c r="IP398" s="7"/>
      <c r="IQ398" s="7"/>
      <c r="IR398" s="7"/>
      <c r="IS398" s="7"/>
      <c r="IT398" s="7"/>
      <c r="IU398" s="7"/>
      <c r="IV398" s="7"/>
      <c r="IW398" s="7"/>
      <c r="IX398" s="7"/>
      <c r="IY398" s="7"/>
      <c r="IZ398" s="7"/>
      <c r="JA398" s="7"/>
      <c r="JB398" s="7"/>
      <c r="JC398" s="7"/>
      <c r="JD398" s="7"/>
      <c r="JE398" s="7"/>
      <c r="JF398" s="7"/>
      <c r="JG398" s="7"/>
      <c r="JH398" s="7"/>
      <c r="JI398" s="7"/>
      <c r="JJ398" s="7"/>
      <c r="JK398" s="7"/>
      <c r="JL398" s="7"/>
      <c r="JM398" s="7"/>
      <c r="JN398" s="7"/>
      <c r="JO398" s="7"/>
      <c r="JP398" s="7"/>
      <c r="JQ398" s="7"/>
      <c r="JR398" s="7"/>
      <c r="JS398" s="7"/>
      <c r="JT398" s="7"/>
      <c r="JU398" s="7"/>
      <c r="JV398" s="7"/>
      <c r="JW398" s="7"/>
      <c r="JX398" s="7"/>
      <c r="JY398" s="7"/>
      <c r="JZ398" s="7"/>
      <c r="KA398" s="7"/>
      <c r="KB398" s="7"/>
      <c r="KC398" s="7"/>
      <c r="KD398" s="7"/>
      <c r="KE398" s="7"/>
      <c r="KF398" s="7"/>
      <c r="KG398" s="7"/>
      <c r="KH398" s="7"/>
      <c r="KI398" s="7"/>
      <c r="KJ398" s="7"/>
      <c r="KK398" s="7"/>
      <c r="KL398" s="7"/>
      <c r="KM398" s="7"/>
      <c r="KN398" s="7"/>
      <c r="KO398" s="7"/>
      <c r="KP398" s="7"/>
      <c r="KQ398" s="7"/>
      <c r="KR398" s="7"/>
      <c r="KS398" s="7"/>
      <c r="KT398" s="7"/>
      <c r="KU398" s="7"/>
      <c r="KV398" s="7"/>
      <c r="KW398" s="7"/>
      <c r="KX398" s="7"/>
      <c r="KY398" s="7"/>
      <c r="KZ398" s="7"/>
      <c r="LA398" s="7"/>
      <c r="LB398" s="7"/>
      <c r="LC398" s="7"/>
      <c r="LD398" s="7"/>
      <c r="LE398" s="7"/>
      <c r="LF398" s="7"/>
      <c r="LG398" s="7"/>
      <c r="LH398" s="7"/>
      <c r="LI398" s="7"/>
      <c r="LJ398" s="7"/>
      <c r="LK398" s="7"/>
      <c r="LL398" s="7"/>
      <c r="LM398" s="7"/>
      <c r="LN398" s="7"/>
      <c r="LO398" s="7"/>
      <c r="LP398" s="7"/>
      <c r="LQ398" s="7"/>
      <c r="LR398" s="7"/>
      <c r="LS398" s="7"/>
      <c r="LT398" s="7"/>
      <c r="LU398" s="7"/>
      <c r="LV398" s="7"/>
      <c r="LW398" s="7"/>
      <c r="LX398" s="7"/>
      <c r="LY398" s="7"/>
      <c r="LZ398" s="7"/>
      <c r="MA398" s="7"/>
      <c r="MB398" s="7"/>
      <c r="MC398" s="7"/>
      <c r="MD398" s="7"/>
      <c r="ME398" s="7"/>
      <c r="MF398" s="7"/>
      <c r="MG398" s="7"/>
      <c r="MH398" s="7"/>
      <c r="MI398" s="7"/>
      <c r="MJ398" s="7"/>
      <c r="MK398" s="7"/>
      <c r="ML398" s="7"/>
      <c r="MM398" s="7"/>
      <c r="MN398" s="7"/>
      <c r="MO398" s="7"/>
      <c r="MP398" s="7"/>
      <c r="MQ398" s="7"/>
      <c r="MR398" s="7"/>
      <c r="MS398" s="7"/>
      <c r="MT398" s="7"/>
      <c r="MU398" s="7"/>
      <c r="MV398" s="7"/>
      <c r="MW398" s="7"/>
      <c r="MX398" s="7"/>
      <c r="MY398" s="7"/>
      <c r="MZ398" s="7"/>
      <c r="NA398" s="7"/>
      <c r="NB398" s="7"/>
      <c r="NC398" s="7"/>
      <c r="ND398" s="7"/>
      <c r="NE398" s="7"/>
      <c r="NF398" s="7"/>
      <c r="NG398" s="7"/>
      <c r="NH398" s="7"/>
      <c r="NI398" s="7"/>
      <c r="NJ398" s="7"/>
      <c r="NK398" s="7"/>
      <c r="NL398" s="7"/>
      <c r="NM398" s="7"/>
      <c r="NN398" s="7"/>
      <c r="NO398" s="7"/>
      <c r="NP398" s="7"/>
      <c r="NQ398" s="7"/>
      <c r="NR398" s="7"/>
      <c r="NS398" s="7"/>
      <c r="NT398" s="7"/>
      <c r="NU398" s="7"/>
      <c r="NV398" s="7"/>
      <c r="NW398" s="7"/>
      <c r="NX398" s="7"/>
      <c r="NY398" s="7"/>
      <c r="NZ398" s="7"/>
      <c r="OA398" s="7"/>
      <c r="OB398" s="7"/>
      <c r="OC398" s="7"/>
      <c r="OD398" s="7"/>
      <c r="OE398" s="7"/>
      <c r="OF398" s="7"/>
      <c r="OG398" s="7"/>
      <c r="OH398" s="7"/>
      <c r="OI398" s="7"/>
    </row>
    <row r="399" spans="1:399" s="21" customFormat="1">
      <c r="A399" s="53"/>
      <c r="B399" s="53"/>
      <c r="C399" s="53"/>
      <c r="D399" s="53"/>
      <c r="E399" s="53"/>
      <c r="F399" s="53"/>
      <c r="G399" s="7"/>
      <c r="H399"/>
      <c r="I399"/>
      <c r="J399"/>
      <c r="K399"/>
      <c r="L399" s="53"/>
      <c r="M399"/>
      <c r="N399" s="7"/>
      <c r="O399"/>
      <c r="P399"/>
      <c r="Q399"/>
      <c r="R399"/>
      <c r="S399" s="53"/>
      <c r="T399"/>
      <c r="U399" s="7"/>
      <c r="V399"/>
      <c r="W399"/>
      <c r="X399"/>
      <c r="Y399"/>
      <c r="Z399" s="53"/>
      <c r="AA399"/>
      <c r="AB399" s="7"/>
      <c r="AC399"/>
      <c r="AD399"/>
      <c r="AE399"/>
      <c r="AF399"/>
      <c r="AG399" s="53"/>
      <c r="AH399"/>
      <c r="AI399" s="7"/>
      <c r="AJ399"/>
      <c r="AK399"/>
      <c r="AL399"/>
      <c r="AM399"/>
      <c r="AN399" s="53"/>
      <c r="AO399"/>
      <c r="AP399" s="7"/>
      <c r="AQ399"/>
      <c r="AR399"/>
      <c r="AS399"/>
      <c r="AT399"/>
      <c r="AU399" s="53"/>
      <c r="AV399"/>
      <c r="AW399" s="7"/>
      <c r="AX399"/>
      <c r="AY399"/>
      <c r="AZ399"/>
      <c r="BA399"/>
      <c r="BB399" s="53"/>
      <c r="BC399"/>
      <c r="BD399" s="7"/>
      <c r="BE399"/>
      <c r="BF399"/>
      <c r="BG399"/>
      <c r="BH399"/>
      <c r="BI399" s="53"/>
      <c r="BJ399"/>
      <c r="BK399" s="7"/>
      <c r="BL399"/>
      <c r="BM399"/>
      <c r="BN399"/>
      <c r="BO399"/>
      <c r="BP399" s="53"/>
      <c r="BQ399"/>
      <c r="BR399" s="7"/>
      <c r="BS399"/>
      <c r="BT399"/>
      <c r="BU399"/>
      <c r="BV399"/>
      <c r="BW399" s="53"/>
      <c r="BX399"/>
      <c r="BY399" s="7"/>
      <c r="BZ399" s="49">
        <v>44855</v>
      </c>
      <c r="CA399" s="67" t="s">
        <v>1635</v>
      </c>
      <c r="CB399" s="140">
        <f>[1]!i_dq_close(CB$2,BZ399)</f>
        <v>5956.8810999999996</v>
      </c>
      <c r="CC399">
        <v>2.0019999999999998</v>
      </c>
      <c r="CD399" s="277">
        <f t="shared" si="38"/>
        <v>0.20562478668177431</v>
      </c>
      <c r="CE399"/>
      <c r="CF399" s="7"/>
      <c r="CG399"/>
      <c r="CH399"/>
      <c r="CI399"/>
      <c r="CJ399"/>
      <c r="CK399" s="53"/>
      <c r="CL399"/>
      <c r="CM399" s="7"/>
      <c r="CN399"/>
      <c r="CO399"/>
      <c r="CP399"/>
      <c r="CQ399"/>
      <c r="CR399" s="53"/>
      <c r="CS399"/>
      <c r="CT399" s="7"/>
      <c r="CU399"/>
      <c r="CV399"/>
      <c r="CW399"/>
      <c r="CX399"/>
      <c r="CY399" s="53"/>
      <c r="CZ399"/>
      <c r="DA399" s="7"/>
      <c r="DB399"/>
      <c r="DC399"/>
      <c r="DD399"/>
      <c r="DE399"/>
      <c r="DF399" s="53"/>
      <c r="DG399"/>
      <c r="DH399" s="7"/>
      <c r="DI399"/>
      <c r="DJ399"/>
      <c r="DK399"/>
      <c r="DL399"/>
      <c r="DM399" s="53"/>
      <c r="DN399"/>
      <c r="DO399" s="7"/>
      <c r="DP399"/>
      <c r="DQ399"/>
      <c r="DR399"/>
      <c r="DS399"/>
      <c r="DT399" s="53"/>
      <c r="DU399"/>
      <c r="DV399" s="7"/>
      <c r="DW399" s="7"/>
      <c r="DX399" s="7"/>
      <c r="DY399" s="7"/>
      <c r="DZ399" s="7"/>
      <c r="EA399" s="7"/>
      <c r="EB399" s="7"/>
      <c r="EC399" s="7"/>
      <c r="ED399" s="7"/>
      <c r="EE399" s="7"/>
      <c r="EF399" s="7"/>
      <c r="EG399" s="7"/>
      <c r="EH399" s="7"/>
      <c r="EI399" s="7"/>
      <c r="EJ399" s="7"/>
      <c r="EK399" s="7"/>
      <c r="EL399" s="7"/>
      <c r="EM399" s="7"/>
      <c r="EN399" s="7"/>
      <c r="EO399" s="7"/>
      <c r="EP399" s="7"/>
      <c r="EQ399" s="7"/>
      <c r="ER399" s="7"/>
      <c r="ES399" s="7"/>
      <c r="ET399" s="7"/>
      <c r="EU399" s="7"/>
      <c r="EV399" s="7"/>
      <c r="EW399" s="7"/>
      <c r="EX399" s="7"/>
      <c r="EY399" s="7"/>
      <c r="EZ399" s="7"/>
      <c r="FA399" s="7"/>
      <c r="FB399" s="7"/>
      <c r="FC399" s="7"/>
      <c r="FD399" s="7"/>
      <c r="FE399" s="7"/>
      <c r="FF399" s="7"/>
      <c r="FG399" s="7"/>
      <c r="FH399" s="7"/>
      <c r="FI399" s="7"/>
      <c r="FJ399" s="7"/>
      <c r="FK399" s="7"/>
      <c r="FL399" s="7"/>
      <c r="FM399" s="7"/>
      <c r="FN399" s="7"/>
      <c r="FO399" s="7"/>
      <c r="FP399" s="7"/>
      <c r="FQ399" s="7"/>
      <c r="FR399" s="7"/>
      <c r="FS399" s="7"/>
      <c r="FT399" s="7"/>
      <c r="FU399" s="7"/>
      <c r="FV399" s="7"/>
      <c r="FW399" s="7"/>
      <c r="FX399" s="7"/>
      <c r="FY399" s="7"/>
      <c r="FZ399" s="7"/>
      <c r="GA399" s="7"/>
      <c r="GB399" s="7"/>
      <c r="GC399" s="7"/>
      <c r="GD399" s="7"/>
      <c r="GE399" s="7"/>
      <c r="GF399" s="7"/>
      <c r="GG399" s="7"/>
      <c r="GH399" s="7"/>
      <c r="GI399" s="7"/>
      <c r="GJ399" s="7"/>
      <c r="GK399" s="7"/>
      <c r="GL399" s="7"/>
      <c r="GM399" s="7"/>
      <c r="GN399" s="7"/>
      <c r="GO399" s="7"/>
      <c r="GP399" s="7"/>
      <c r="GQ399" s="7"/>
      <c r="GR399" s="7"/>
      <c r="GS399" s="7"/>
      <c r="GT399" s="7"/>
      <c r="GU399" s="7"/>
      <c r="GV399" s="7"/>
      <c r="GW399" s="7"/>
      <c r="GX399" s="7"/>
      <c r="GY399" s="7"/>
      <c r="GZ399" s="7"/>
      <c r="HA399" s="7"/>
      <c r="HB399" s="7"/>
      <c r="HC399" s="7"/>
      <c r="HD399" s="7"/>
      <c r="HE399" s="7"/>
      <c r="HF399" s="7"/>
      <c r="HG399" s="7"/>
      <c r="HH399" s="7"/>
      <c r="HI399" s="7"/>
      <c r="HJ399" s="7"/>
      <c r="HK399" s="7"/>
      <c r="HL399" s="7"/>
      <c r="HM399" s="7"/>
      <c r="HN399" s="7"/>
      <c r="HO399" s="7"/>
      <c r="HP399" s="7"/>
      <c r="HQ399" s="7"/>
      <c r="HR399" s="7"/>
      <c r="HS399" s="7"/>
      <c r="HT399" s="7"/>
      <c r="HU399" s="7"/>
      <c r="HV399" s="7"/>
      <c r="HW399" s="7"/>
      <c r="HX399" s="7"/>
      <c r="HY399" s="7"/>
      <c r="HZ399" s="7"/>
      <c r="IA399" s="7"/>
      <c r="IB399" s="7"/>
      <c r="IC399" s="7"/>
      <c r="ID399" s="7"/>
      <c r="IE399" s="7"/>
      <c r="IF399" s="7"/>
      <c r="IG399" s="7"/>
      <c r="IH399" s="7"/>
      <c r="II399" s="7"/>
      <c r="IJ399" s="7"/>
      <c r="IK399" s="7"/>
      <c r="IL399" s="7"/>
      <c r="IM399" s="7"/>
      <c r="IN399" s="7"/>
      <c r="IO399" s="7"/>
      <c r="IP399" s="7"/>
      <c r="IQ399" s="7"/>
      <c r="IR399" s="7"/>
      <c r="IS399" s="7"/>
      <c r="IT399" s="7"/>
      <c r="IU399" s="7"/>
      <c r="IV399" s="7"/>
      <c r="IW399" s="7"/>
      <c r="IX399" s="7"/>
      <c r="IY399" s="7"/>
      <c r="IZ399" s="7"/>
      <c r="JA399" s="7"/>
      <c r="JB399" s="7"/>
      <c r="JC399" s="7"/>
      <c r="JD399" s="7"/>
      <c r="JE399" s="7"/>
      <c r="JF399" s="7"/>
      <c r="JG399" s="7"/>
      <c r="JH399" s="7"/>
      <c r="JI399" s="7"/>
      <c r="JJ399" s="7"/>
      <c r="JK399" s="7"/>
      <c r="JL399" s="7"/>
      <c r="JM399" s="7"/>
      <c r="JN399" s="7"/>
      <c r="JO399" s="7"/>
      <c r="JP399" s="7"/>
      <c r="JQ399" s="7"/>
      <c r="JR399" s="7"/>
      <c r="JS399" s="7"/>
      <c r="JT399" s="7"/>
      <c r="JU399" s="7"/>
      <c r="JV399" s="7"/>
      <c r="JW399" s="7"/>
      <c r="JX399" s="7"/>
      <c r="JY399" s="7"/>
      <c r="JZ399" s="7"/>
      <c r="KA399" s="7"/>
      <c r="KB399" s="7"/>
      <c r="KC399" s="7"/>
      <c r="KD399" s="7"/>
      <c r="KE399" s="7"/>
      <c r="KF399" s="7"/>
      <c r="KG399" s="7"/>
      <c r="KH399" s="7"/>
      <c r="KI399" s="7"/>
      <c r="KJ399" s="7"/>
      <c r="KK399" s="7"/>
      <c r="KL399" s="7"/>
      <c r="KM399" s="7"/>
      <c r="KN399" s="7"/>
      <c r="KO399" s="7"/>
      <c r="KP399" s="7"/>
      <c r="KQ399" s="7"/>
      <c r="KR399" s="7"/>
      <c r="KS399" s="7"/>
      <c r="KT399" s="7"/>
      <c r="KU399" s="7"/>
      <c r="KV399" s="7"/>
      <c r="KW399" s="7"/>
      <c r="KX399" s="7"/>
      <c r="KY399" s="7"/>
      <c r="KZ399" s="7"/>
      <c r="LA399" s="7"/>
      <c r="LB399" s="7"/>
      <c r="LC399" s="7"/>
      <c r="LD399" s="7"/>
      <c r="LE399" s="7"/>
      <c r="LF399" s="7"/>
      <c r="LG399" s="7"/>
      <c r="LH399" s="7"/>
      <c r="LI399" s="7"/>
      <c r="LJ399" s="7"/>
      <c r="LK399" s="7"/>
      <c r="LL399" s="7"/>
      <c r="LM399" s="7"/>
      <c r="LN399" s="7"/>
      <c r="LO399" s="7"/>
      <c r="LP399" s="7"/>
      <c r="LQ399" s="7"/>
      <c r="LR399" s="7"/>
      <c r="LS399" s="7"/>
      <c r="LT399" s="7"/>
      <c r="LU399" s="7"/>
      <c r="LV399" s="7"/>
      <c r="LW399" s="7"/>
      <c r="LX399" s="7"/>
      <c r="LY399" s="7"/>
      <c r="LZ399" s="7"/>
      <c r="MA399" s="7"/>
      <c r="MB399" s="7"/>
      <c r="MC399" s="7"/>
      <c r="MD399" s="7"/>
      <c r="ME399" s="7"/>
      <c r="MF399" s="7"/>
      <c r="MG399" s="7"/>
      <c r="MH399" s="7"/>
      <c r="MI399" s="7"/>
      <c r="MJ399" s="7"/>
      <c r="MK399" s="7"/>
      <c r="ML399" s="7"/>
      <c r="MM399" s="7"/>
      <c r="MN399" s="7"/>
      <c r="MO399" s="7"/>
      <c r="MP399" s="7"/>
      <c r="MQ399" s="7"/>
      <c r="MR399" s="7"/>
      <c r="MS399" s="7"/>
      <c r="MT399" s="7"/>
      <c r="MU399" s="7"/>
      <c r="MV399" s="7"/>
      <c r="MW399" s="7"/>
      <c r="MX399" s="7"/>
      <c r="MY399" s="7"/>
      <c r="MZ399" s="7"/>
      <c r="NA399" s="7"/>
      <c r="NB399" s="7"/>
      <c r="NC399" s="7"/>
      <c r="ND399" s="7"/>
      <c r="NE399" s="7"/>
      <c r="NF399" s="7"/>
      <c r="NG399" s="7"/>
      <c r="NH399" s="7"/>
      <c r="NI399" s="7"/>
      <c r="NJ399" s="7"/>
      <c r="NK399" s="7"/>
      <c r="NL399" s="7"/>
      <c r="NM399" s="7"/>
      <c r="NN399" s="7"/>
      <c r="NO399" s="7"/>
      <c r="NP399" s="7"/>
      <c r="NQ399" s="7"/>
      <c r="NR399" s="7"/>
      <c r="NS399" s="7"/>
      <c r="NT399" s="7"/>
      <c r="NU399" s="7"/>
      <c r="NV399" s="7"/>
      <c r="NW399" s="7"/>
      <c r="NX399" s="7"/>
      <c r="NY399" s="7"/>
      <c r="NZ399" s="7"/>
      <c r="OA399" s="7"/>
      <c r="OB399" s="7"/>
      <c r="OC399" s="7"/>
      <c r="OD399" s="7"/>
      <c r="OE399" s="7"/>
      <c r="OF399" s="7"/>
      <c r="OG399" s="7"/>
      <c r="OH399" s="7"/>
      <c r="OI399" s="7"/>
    </row>
    <row r="400" spans="1:399">
      <c r="BZ400" s="49">
        <v>44858</v>
      </c>
      <c r="CA400" s="67" t="s">
        <v>1635</v>
      </c>
      <c r="CB400" s="140">
        <f>[1]!i_dq_close(CB$2,BZ400)</f>
        <v>5896.9031000000004</v>
      </c>
      <c r="CC400">
        <v>1.974</v>
      </c>
      <c r="CD400" s="277">
        <f t="shared" si="38"/>
        <v>0.19915100083575277</v>
      </c>
    </row>
    <row r="401" spans="1:399">
      <c r="BZ401" s="49">
        <v>44859</v>
      </c>
      <c r="CA401" s="67" t="s">
        <v>1635</v>
      </c>
      <c r="CB401" s="140">
        <f>[1]!i_dq_close(CB$2,BZ401)</f>
        <v>5869.7809999999999</v>
      </c>
      <c r="CC401">
        <v>1.9730000000000001</v>
      </c>
      <c r="CD401" s="277">
        <f t="shared" si="38"/>
        <v>0.20277134448360723</v>
      </c>
    </row>
    <row r="402" spans="1:399">
      <c r="BZ402" s="49">
        <v>44860</v>
      </c>
      <c r="CA402" s="67" t="s">
        <v>1635</v>
      </c>
      <c r="CB402" s="140">
        <f>[1]!i_dq_close(CB$2,BZ402)</f>
        <v>5971.6009000000004</v>
      </c>
      <c r="CC402">
        <v>2.0099999999999998</v>
      </c>
      <c r="CD402" s="277">
        <f t="shared" si="38"/>
        <v>0.20784707012645121</v>
      </c>
    </row>
    <row r="403" spans="1:399">
      <c r="BZ403" s="49">
        <v>44861</v>
      </c>
      <c r="CA403" s="67" t="s">
        <v>1635</v>
      </c>
      <c r="CB403" s="140">
        <f>[1]!i_dq_close(CB$2,BZ403)</f>
        <v>5963.0037000000002</v>
      </c>
      <c r="CC403">
        <v>2.0049999999999999</v>
      </c>
      <c r="CD403" s="277">
        <f t="shared" si="38"/>
        <v>0.20636521941815666</v>
      </c>
    </row>
    <row r="404" spans="1:399">
      <c r="BZ404" s="49">
        <v>44862</v>
      </c>
      <c r="CA404" s="67" t="s">
        <v>1635</v>
      </c>
      <c r="CB404" s="140">
        <f>[1]!i_dq_close(CB$2,BZ404)</f>
        <v>5781.7972</v>
      </c>
      <c r="CC404">
        <v>1.9379999999999999</v>
      </c>
      <c r="CD404" s="277">
        <f t="shared" si="38"/>
        <v>0.1966852618521181</v>
      </c>
    </row>
    <row r="405" spans="1:399">
      <c r="BZ405" s="49">
        <v>44865</v>
      </c>
      <c r="CA405" s="67" t="s">
        <v>1635</v>
      </c>
      <c r="CB405" s="140">
        <f>[1]!i_dq_close(CB$2,BZ405)</f>
        <v>5807.1063000000004</v>
      </c>
      <c r="CC405">
        <v>1.948</v>
      </c>
      <c r="CD405" s="277">
        <f t="shared" si="38"/>
        <v>0.19839779676142955</v>
      </c>
    </row>
    <row r="406" spans="1:399">
      <c r="BZ406" s="49">
        <v>44866</v>
      </c>
      <c r="CA406" s="67" t="s">
        <v>359</v>
      </c>
      <c r="CB406" s="140">
        <f>[1]!i_dq_close(CB$2,BZ406)</f>
        <v>5941.1450999999997</v>
      </c>
      <c r="CC406">
        <v>1.998</v>
      </c>
      <c r="CD406" s="277">
        <f t="shared" si="38"/>
        <v>0.20580511547363967</v>
      </c>
    </row>
    <row r="407" spans="1:399">
      <c r="BZ407" s="49">
        <v>44867</v>
      </c>
      <c r="CA407" s="67" t="s">
        <v>1636</v>
      </c>
      <c r="CB407" s="140">
        <f>[1]!i_dq_close(CB$2,BZ407)</f>
        <v>5997.8037999999997</v>
      </c>
      <c r="CC407">
        <v>2.028</v>
      </c>
      <c r="CD407" s="277">
        <f t="shared" si="38"/>
        <v>0.21391365282534769</v>
      </c>
    </row>
    <row r="408" spans="1:399">
      <c r="BZ408" s="49">
        <v>44868</v>
      </c>
      <c r="CA408" s="67" t="s">
        <v>1636</v>
      </c>
      <c r="CB408" s="140">
        <f>[1]!i_dq_close(CB$2,BZ408)</f>
        <v>5996.7187000000004</v>
      </c>
      <c r="CC408">
        <v>2.0379999999999998</v>
      </c>
      <c r="CD408" s="277">
        <f t="shared" si="38"/>
        <v>0.21969578230086473</v>
      </c>
    </row>
    <row r="409" spans="1:399">
      <c r="BZ409" s="49">
        <v>44869</v>
      </c>
      <c r="CA409" s="67" t="s">
        <v>1636</v>
      </c>
      <c r="CB409" s="140">
        <f>[1]!i_dq_close(CB$2,BZ409)</f>
        <v>6133.4629000000004</v>
      </c>
      <c r="CC409">
        <v>2.0779999999999998</v>
      </c>
      <c r="CD409" s="277">
        <f t="shared" si="38"/>
        <v>0.22107114528498584</v>
      </c>
    </row>
    <row r="410" spans="1:399">
      <c r="BZ410" s="49">
        <v>44872</v>
      </c>
      <c r="CA410" s="67" t="s">
        <v>1636</v>
      </c>
      <c r="CB410" s="140">
        <f>[1]!i_dq_close(CB$2,BZ410)</f>
        <v>6141.4088000000002</v>
      </c>
      <c r="CC410">
        <v>2.0819999999999999</v>
      </c>
      <c r="CD410" s="277">
        <f t="shared" si="38"/>
        <v>0.22209193448988507</v>
      </c>
    </row>
    <row r="411" spans="1:399">
      <c r="BZ411" s="49">
        <v>44873</v>
      </c>
      <c r="CA411" s="67" t="s">
        <v>1636</v>
      </c>
      <c r="CB411" s="140">
        <f>[1]!i_dq_close(CB$2,BZ411)</f>
        <v>6134.2564000000002</v>
      </c>
      <c r="CC411">
        <v>2.0779999999999998</v>
      </c>
      <c r="CD411" s="277">
        <f t="shared" si="38"/>
        <v>0.22094879934200273</v>
      </c>
    </row>
    <row r="412" spans="1:399">
      <c r="BZ412" s="49">
        <v>44874</v>
      </c>
      <c r="CA412" s="67" t="s">
        <v>1636</v>
      </c>
      <c r="CB412" s="140">
        <f>[1]!i_dq_close(CB$2,BZ412)</f>
        <v>6120.8285999999998</v>
      </c>
      <c r="CC412">
        <v>2.0720000000000001</v>
      </c>
      <c r="CD412" s="277">
        <f t="shared" si="38"/>
        <v>0.21965027326706044</v>
      </c>
    </row>
    <row r="413" spans="1:399">
      <c r="BZ413" s="49">
        <v>44875</v>
      </c>
      <c r="CA413" s="67" t="s">
        <v>1636</v>
      </c>
      <c r="CB413" s="140">
        <f>[1]!i_dq_close(CB$2,BZ413)</f>
        <v>6089.6950999999999</v>
      </c>
      <c r="CC413">
        <v>2.0569999999999999</v>
      </c>
      <c r="CD413" s="277">
        <f t="shared" si="38"/>
        <v>0.21602836297307915</v>
      </c>
    </row>
    <row r="414" spans="1:399">
      <c r="BZ414" s="49">
        <v>44876</v>
      </c>
      <c r="CA414" s="67" t="s">
        <v>1636</v>
      </c>
      <c r="CB414" s="140">
        <f>[1]!i_dq_close(CB$2,BZ414)</f>
        <v>6138.6211000000003</v>
      </c>
      <c r="CC414">
        <v>2.0710000000000002</v>
      </c>
      <c r="CD414" s="277">
        <f t="shared" si="38"/>
        <v>0.21634545107911352</v>
      </c>
    </row>
    <row r="415" spans="1:399">
      <c r="BZ415" s="49">
        <v>44879</v>
      </c>
      <c r="CA415" s="67" t="s">
        <v>1636</v>
      </c>
      <c r="CB415" s="140">
        <f>[1]!i_dq_close(CB$2,BZ415)</f>
        <v>6129.5128999999997</v>
      </c>
      <c r="CC415">
        <v>2.0609999999999999</v>
      </c>
      <c r="CD415" s="277">
        <f t="shared" si="38"/>
        <v>0.21213497743297161</v>
      </c>
    </row>
    <row r="416" spans="1:399" s="21" customFormat="1">
      <c r="A416" s="53"/>
      <c r="B416" s="53"/>
      <c r="C416" s="53"/>
      <c r="D416" s="53"/>
      <c r="E416" s="53"/>
      <c r="F416" s="53"/>
      <c r="G416" s="7"/>
      <c r="H416"/>
      <c r="I416"/>
      <c r="J416"/>
      <c r="K416"/>
      <c r="L416" s="53"/>
      <c r="M416"/>
      <c r="N416" s="7"/>
      <c r="O416"/>
      <c r="P416"/>
      <c r="Q416"/>
      <c r="R416"/>
      <c r="S416" s="53"/>
      <c r="T416"/>
      <c r="U416" s="7"/>
      <c r="V416"/>
      <c r="W416"/>
      <c r="X416"/>
      <c r="Y416"/>
      <c r="Z416" s="53"/>
      <c r="AA416"/>
      <c r="AB416" s="7"/>
      <c r="AC416"/>
      <c r="AD416"/>
      <c r="AE416"/>
      <c r="AF416"/>
      <c r="AG416" s="53"/>
      <c r="AH416"/>
      <c r="AI416" s="7"/>
      <c r="AJ416"/>
      <c r="AK416"/>
      <c r="AL416"/>
      <c r="AM416"/>
      <c r="AN416" s="53"/>
      <c r="AO416"/>
      <c r="AP416" s="7"/>
      <c r="AQ416"/>
      <c r="AR416"/>
      <c r="AS416"/>
      <c r="AT416"/>
      <c r="AU416" s="53"/>
      <c r="AV416"/>
      <c r="AW416" s="7"/>
      <c r="AX416"/>
      <c r="AY416"/>
      <c r="AZ416"/>
      <c r="BA416"/>
      <c r="BB416" s="53"/>
      <c r="BC416"/>
      <c r="BD416" s="7"/>
      <c r="BE416"/>
      <c r="BF416"/>
      <c r="BG416"/>
      <c r="BH416"/>
      <c r="BI416" s="53"/>
      <c r="BJ416"/>
      <c r="BK416" s="7"/>
      <c r="BL416"/>
      <c r="BM416"/>
      <c r="BN416"/>
      <c r="BO416"/>
      <c r="BP416" s="53"/>
      <c r="BQ416"/>
      <c r="BR416" s="7"/>
      <c r="BS416"/>
      <c r="BT416"/>
      <c r="BU416"/>
      <c r="BV416"/>
      <c r="BW416" s="53"/>
      <c r="BX416"/>
      <c r="BY416" s="7"/>
      <c r="BZ416" s="49">
        <v>44880</v>
      </c>
      <c r="CA416" s="67" t="s">
        <v>1636</v>
      </c>
      <c r="CB416" s="140">
        <f>[1]!i_dq_close(CB$2,BZ416)</f>
        <v>6236.3837999999996</v>
      </c>
      <c r="CC416">
        <v>2.0960000000000001</v>
      </c>
      <c r="CD416" s="277">
        <f t="shared" si="38"/>
        <v>0.21530894908813347</v>
      </c>
      <c r="CE416"/>
      <c r="CF416" s="7"/>
      <c r="CG416"/>
      <c r="CH416"/>
      <c r="CI416"/>
      <c r="CJ416"/>
      <c r="CK416" s="53"/>
      <c r="CL416"/>
      <c r="CM416" s="7"/>
      <c r="CN416"/>
      <c r="CO416"/>
      <c r="CP416"/>
      <c r="CQ416"/>
      <c r="CR416" s="53"/>
      <c r="CS416"/>
      <c r="CT416" s="7"/>
      <c r="CU416"/>
      <c r="CV416"/>
      <c r="CW416"/>
      <c r="CX416"/>
      <c r="CY416" s="53"/>
      <c r="CZ416"/>
      <c r="DA416" s="7"/>
      <c r="DB416"/>
      <c r="DC416"/>
      <c r="DD416"/>
      <c r="DE416"/>
      <c r="DF416" s="53"/>
      <c r="DG416"/>
      <c r="DH416" s="7"/>
      <c r="DI416"/>
      <c r="DJ416"/>
      <c r="DK416"/>
      <c r="DL416"/>
      <c r="DM416" s="53"/>
      <c r="DN416"/>
      <c r="DO416" s="7"/>
      <c r="DP416"/>
      <c r="DQ416"/>
      <c r="DR416"/>
      <c r="DS416"/>
      <c r="DT416" s="53"/>
      <c r="DU416"/>
      <c r="DV416" s="7"/>
      <c r="DW416" s="7"/>
      <c r="DX416" s="7"/>
      <c r="DY416" s="7"/>
      <c r="DZ416" s="7"/>
      <c r="EA416" s="7"/>
      <c r="EB416" s="7"/>
      <c r="EC416" s="7"/>
      <c r="ED416" s="7"/>
      <c r="EE416" s="7"/>
      <c r="EF416" s="7"/>
      <c r="EG416" s="7"/>
      <c r="EH416" s="7"/>
      <c r="EI416" s="7"/>
      <c r="EJ416" s="7"/>
      <c r="EK416" s="7"/>
      <c r="EL416" s="7"/>
      <c r="EM416" s="7"/>
      <c r="EN416" s="7"/>
      <c r="EO416" s="7"/>
      <c r="EP416" s="7"/>
      <c r="EQ416" s="7"/>
      <c r="ER416" s="7"/>
      <c r="ES416" s="7"/>
      <c r="ET416" s="7"/>
      <c r="EU416" s="7"/>
      <c r="EV416" s="7"/>
      <c r="EW416" s="7"/>
      <c r="EX416" s="7"/>
      <c r="EY416" s="7"/>
      <c r="EZ416" s="7"/>
      <c r="FA416" s="7"/>
      <c r="FB416" s="7"/>
      <c r="FC416" s="7"/>
      <c r="FD416" s="7"/>
      <c r="FE416" s="7"/>
      <c r="FF416" s="7"/>
      <c r="FG416" s="7"/>
      <c r="FH416" s="7"/>
      <c r="FI416" s="7"/>
      <c r="FJ416" s="7"/>
      <c r="FK416" s="7"/>
      <c r="FL416" s="7"/>
      <c r="FM416" s="7"/>
      <c r="FN416" s="7"/>
      <c r="FO416" s="7"/>
      <c r="FP416" s="7"/>
      <c r="FQ416" s="7"/>
      <c r="FR416" s="7"/>
      <c r="FS416" s="7"/>
      <c r="FT416" s="7"/>
      <c r="FU416" s="7"/>
      <c r="FV416" s="7"/>
      <c r="FW416" s="7"/>
      <c r="FX416" s="7"/>
      <c r="FY416" s="7"/>
      <c r="FZ416" s="7"/>
      <c r="GA416" s="7"/>
      <c r="GB416" s="7"/>
      <c r="GC416" s="7"/>
      <c r="GD416" s="7"/>
      <c r="GE416" s="7"/>
      <c r="GF416" s="7"/>
      <c r="GG416" s="7"/>
      <c r="GH416" s="7"/>
      <c r="GI416" s="7"/>
      <c r="GJ416" s="7"/>
      <c r="GK416" s="7"/>
      <c r="GL416" s="7"/>
      <c r="GM416" s="7"/>
      <c r="GN416" s="7"/>
      <c r="GO416" s="7"/>
      <c r="GP416" s="7"/>
      <c r="GQ416" s="7"/>
      <c r="GR416" s="7"/>
      <c r="GS416" s="7"/>
      <c r="GT416" s="7"/>
      <c r="GU416" s="7"/>
      <c r="GV416" s="7"/>
      <c r="GW416" s="7"/>
      <c r="GX416" s="7"/>
      <c r="GY416" s="7"/>
      <c r="GZ416" s="7"/>
      <c r="HA416" s="7"/>
      <c r="HB416" s="7"/>
      <c r="HC416" s="7"/>
      <c r="HD416" s="7"/>
      <c r="HE416" s="7"/>
      <c r="HF416" s="7"/>
      <c r="HG416" s="7"/>
      <c r="HH416" s="7"/>
      <c r="HI416" s="7"/>
      <c r="HJ416" s="7"/>
      <c r="HK416" s="7"/>
      <c r="HL416" s="7"/>
      <c r="HM416" s="7"/>
      <c r="HN416" s="7"/>
      <c r="HO416" s="7"/>
      <c r="HP416" s="7"/>
      <c r="HQ416" s="7"/>
      <c r="HR416" s="7"/>
      <c r="HS416" s="7"/>
      <c r="HT416" s="7"/>
      <c r="HU416" s="7"/>
      <c r="HV416" s="7"/>
      <c r="HW416" s="7"/>
      <c r="HX416" s="7"/>
      <c r="HY416" s="7"/>
      <c r="HZ416" s="7"/>
      <c r="IA416" s="7"/>
      <c r="IB416" s="7"/>
      <c r="IC416" s="7"/>
      <c r="ID416" s="7"/>
      <c r="IE416" s="7"/>
      <c r="IF416" s="7"/>
      <c r="IG416" s="7"/>
      <c r="IH416" s="7"/>
      <c r="II416" s="7"/>
      <c r="IJ416" s="7"/>
      <c r="IK416" s="7"/>
      <c r="IL416" s="7"/>
      <c r="IM416" s="7"/>
      <c r="IN416" s="7"/>
      <c r="IO416" s="7"/>
      <c r="IP416" s="7"/>
      <c r="IQ416" s="7"/>
      <c r="IR416" s="7"/>
      <c r="IS416" s="7"/>
      <c r="IT416" s="7"/>
      <c r="IU416" s="7"/>
      <c r="IV416" s="7"/>
      <c r="IW416" s="7"/>
      <c r="IX416" s="7"/>
      <c r="IY416" s="7"/>
      <c r="IZ416" s="7"/>
      <c r="JA416" s="7"/>
      <c r="JB416" s="7"/>
      <c r="JC416" s="7"/>
      <c r="JD416" s="7"/>
      <c r="JE416" s="7"/>
      <c r="JF416" s="7"/>
      <c r="JG416" s="7"/>
      <c r="JH416" s="7"/>
      <c r="JI416" s="7"/>
      <c r="JJ416" s="7"/>
      <c r="JK416" s="7"/>
      <c r="JL416" s="7"/>
      <c r="JM416" s="7"/>
      <c r="JN416" s="7"/>
      <c r="JO416" s="7"/>
      <c r="JP416" s="7"/>
      <c r="JQ416" s="7"/>
      <c r="JR416" s="7"/>
      <c r="JS416" s="7"/>
      <c r="JT416" s="7"/>
      <c r="JU416" s="7"/>
      <c r="JV416" s="7"/>
      <c r="JW416" s="7"/>
      <c r="JX416" s="7"/>
      <c r="JY416" s="7"/>
      <c r="JZ416" s="7"/>
      <c r="KA416" s="7"/>
      <c r="KB416" s="7"/>
      <c r="KC416" s="7"/>
      <c r="KD416" s="7"/>
      <c r="KE416" s="7"/>
      <c r="KF416" s="7"/>
      <c r="KG416" s="7"/>
      <c r="KH416" s="7"/>
      <c r="KI416" s="7"/>
      <c r="KJ416" s="7"/>
      <c r="KK416" s="7"/>
      <c r="KL416" s="7"/>
      <c r="KM416" s="7"/>
      <c r="KN416" s="7"/>
      <c r="KO416" s="7"/>
      <c r="KP416" s="7"/>
      <c r="KQ416" s="7"/>
      <c r="KR416" s="7"/>
      <c r="KS416" s="7"/>
      <c r="KT416" s="7"/>
      <c r="KU416" s="7"/>
      <c r="KV416" s="7"/>
      <c r="KW416" s="7"/>
      <c r="KX416" s="7"/>
      <c r="KY416" s="7"/>
      <c r="KZ416" s="7"/>
      <c r="LA416" s="7"/>
      <c r="LB416" s="7"/>
      <c r="LC416" s="7"/>
      <c r="LD416" s="7"/>
      <c r="LE416" s="7"/>
      <c r="LF416" s="7"/>
      <c r="LG416" s="7"/>
      <c r="LH416" s="7"/>
      <c r="LI416" s="7"/>
      <c r="LJ416" s="7"/>
      <c r="LK416" s="7"/>
      <c r="LL416" s="7"/>
      <c r="LM416" s="7"/>
      <c r="LN416" s="7"/>
      <c r="LO416" s="7"/>
      <c r="LP416" s="7"/>
      <c r="LQ416" s="7"/>
      <c r="LR416" s="7"/>
      <c r="LS416" s="7"/>
      <c r="LT416" s="7"/>
      <c r="LU416" s="7"/>
      <c r="LV416" s="7"/>
      <c r="LW416" s="7"/>
      <c r="LX416" s="7"/>
      <c r="LY416" s="7"/>
      <c r="LZ416" s="7"/>
      <c r="MA416" s="7"/>
      <c r="MB416" s="7"/>
      <c r="MC416" s="7"/>
      <c r="MD416" s="7"/>
      <c r="ME416" s="7"/>
      <c r="MF416" s="7"/>
      <c r="MG416" s="7"/>
      <c r="MH416" s="7"/>
      <c r="MI416" s="7"/>
      <c r="MJ416" s="7"/>
      <c r="MK416" s="7"/>
      <c r="ML416" s="7"/>
      <c r="MM416" s="7"/>
      <c r="MN416" s="7"/>
      <c r="MO416" s="7"/>
      <c r="MP416" s="7"/>
      <c r="MQ416" s="7"/>
      <c r="MR416" s="7"/>
      <c r="MS416" s="7"/>
      <c r="MT416" s="7"/>
      <c r="MU416" s="7"/>
      <c r="MV416" s="7"/>
      <c r="MW416" s="7"/>
      <c r="MX416" s="7"/>
      <c r="MY416" s="7"/>
      <c r="MZ416" s="7"/>
      <c r="NA416" s="7"/>
      <c r="NB416" s="7"/>
      <c r="NC416" s="7"/>
      <c r="ND416" s="7"/>
      <c r="NE416" s="7"/>
      <c r="NF416" s="7"/>
      <c r="NG416" s="7"/>
      <c r="NH416" s="7"/>
      <c r="NI416" s="7"/>
      <c r="NJ416" s="7"/>
      <c r="NK416" s="7"/>
      <c r="NL416" s="7"/>
      <c r="NM416" s="7"/>
      <c r="NN416" s="7"/>
      <c r="NO416" s="7"/>
      <c r="NP416" s="7"/>
      <c r="NQ416" s="7"/>
      <c r="NR416" s="7"/>
      <c r="NS416" s="7"/>
      <c r="NT416" s="7"/>
      <c r="NU416" s="7"/>
      <c r="NV416" s="7"/>
      <c r="NW416" s="7"/>
      <c r="NX416" s="7"/>
      <c r="NY416" s="7"/>
      <c r="NZ416" s="7"/>
      <c r="OA416" s="7"/>
      <c r="OB416" s="7"/>
      <c r="OC416" s="7"/>
      <c r="OD416" s="7"/>
      <c r="OE416" s="7"/>
      <c r="OF416" s="7"/>
      <c r="OG416" s="7"/>
      <c r="OH416" s="7"/>
      <c r="OI416" s="7"/>
    </row>
    <row r="417" spans="1:399" s="21" customFormat="1">
      <c r="A417" s="53"/>
      <c r="B417" s="53"/>
      <c r="C417" s="53"/>
      <c r="D417" s="53"/>
      <c r="E417" s="53"/>
      <c r="F417" s="53"/>
      <c r="G417" s="7"/>
      <c r="H417"/>
      <c r="I417"/>
      <c r="J417"/>
      <c r="K417"/>
      <c r="L417" s="53"/>
      <c r="M417"/>
      <c r="N417" s="7"/>
      <c r="O417"/>
      <c r="P417"/>
      <c r="Q417"/>
      <c r="R417"/>
      <c r="S417" s="53"/>
      <c r="T417"/>
      <c r="U417" s="7"/>
      <c r="V417"/>
      <c r="W417"/>
      <c r="X417"/>
      <c r="Y417"/>
      <c r="Z417" s="53"/>
      <c r="AA417"/>
      <c r="AB417" s="7"/>
      <c r="AC417"/>
      <c r="AD417"/>
      <c r="AE417"/>
      <c r="AF417"/>
      <c r="AG417" s="53"/>
      <c r="AH417"/>
      <c r="AI417" s="7"/>
      <c r="AJ417"/>
      <c r="AK417"/>
      <c r="AL417"/>
      <c r="AM417"/>
      <c r="AN417" s="53"/>
      <c r="AO417"/>
      <c r="AP417" s="7"/>
      <c r="AQ417"/>
      <c r="AR417"/>
      <c r="AS417"/>
      <c r="AT417"/>
      <c r="AU417" s="53"/>
      <c r="AV417"/>
      <c r="AW417" s="7"/>
      <c r="AX417"/>
      <c r="AY417"/>
      <c r="AZ417"/>
      <c r="BA417"/>
      <c r="BB417" s="53"/>
      <c r="BC417"/>
      <c r="BD417" s="7"/>
      <c r="BE417"/>
      <c r="BF417"/>
      <c r="BG417"/>
      <c r="BH417"/>
      <c r="BI417" s="53"/>
      <c r="BJ417"/>
      <c r="BK417" s="7"/>
      <c r="BL417"/>
      <c r="BM417"/>
      <c r="BN417"/>
      <c r="BO417"/>
      <c r="BP417" s="53"/>
      <c r="BQ417"/>
      <c r="BR417" s="7"/>
      <c r="BS417"/>
      <c r="BT417"/>
      <c r="BU417"/>
      <c r="BV417"/>
      <c r="BW417" s="53"/>
      <c r="BX417"/>
      <c r="BY417" s="7"/>
      <c r="BZ417" s="49">
        <v>44881</v>
      </c>
      <c r="CA417" s="67" t="s">
        <v>1636</v>
      </c>
      <c r="CB417" s="140">
        <f>[1]!i_dq_close(CB$2,BZ417)</f>
        <v>6203.9174000000003</v>
      </c>
      <c r="CC417">
        <v>2.09</v>
      </c>
      <c r="CD417" s="277">
        <f t="shared" si="38"/>
        <v>0.21694589304479461</v>
      </c>
      <c r="CE417"/>
      <c r="CF417" s="7"/>
      <c r="CG417"/>
      <c r="CH417"/>
      <c r="CI417"/>
      <c r="CJ417"/>
      <c r="CK417" s="53"/>
      <c r="CL417"/>
      <c r="CM417" s="7"/>
      <c r="CN417"/>
      <c r="CO417"/>
      <c r="CP417"/>
      <c r="CQ417"/>
      <c r="CR417" s="53"/>
      <c r="CS417"/>
      <c r="CT417" s="7"/>
      <c r="CU417"/>
      <c r="CV417"/>
      <c r="CW417"/>
      <c r="CX417"/>
      <c r="CY417" s="53"/>
      <c r="CZ417"/>
      <c r="DA417" s="7"/>
      <c r="DB417"/>
      <c r="DC417"/>
      <c r="DD417"/>
      <c r="DE417"/>
      <c r="DF417" s="53"/>
      <c r="DG417"/>
      <c r="DH417" s="7"/>
      <c r="DI417"/>
      <c r="DJ417"/>
      <c r="DK417"/>
      <c r="DL417"/>
      <c r="DM417" s="53"/>
      <c r="DN417"/>
      <c r="DO417" s="7"/>
      <c r="DP417"/>
      <c r="DQ417"/>
      <c r="DR417"/>
      <c r="DS417"/>
      <c r="DT417" s="53"/>
      <c r="DU417"/>
      <c r="DV417" s="7"/>
      <c r="DW417" s="7"/>
      <c r="DX417" s="7"/>
      <c r="DY417" s="7"/>
      <c r="DZ417" s="7"/>
      <c r="EA417" s="7"/>
      <c r="EB417" s="7"/>
      <c r="EC417" s="7"/>
      <c r="ED417" s="7"/>
      <c r="EE417" s="7"/>
      <c r="EF417" s="7"/>
      <c r="EG417" s="7"/>
      <c r="EH417" s="7"/>
      <c r="EI417" s="7"/>
      <c r="EJ417" s="7"/>
      <c r="EK417" s="7"/>
      <c r="EL417" s="7"/>
      <c r="EM417" s="7"/>
      <c r="EN417" s="7"/>
      <c r="EO417" s="7"/>
      <c r="EP417" s="7"/>
      <c r="EQ417" s="7"/>
      <c r="ER417" s="7"/>
      <c r="ES417" s="7"/>
      <c r="ET417" s="7"/>
      <c r="EU417" s="7"/>
      <c r="EV417" s="7"/>
      <c r="EW417" s="7"/>
      <c r="EX417" s="7"/>
      <c r="EY417" s="7"/>
      <c r="EZ417" s="7"/>
      <c r="FA417" s="7"/>
      <c r="FB417" s="7"/>
      <c r="FC417" s="7"/>
      <c r="FD417" s="7"/>
      <c r="FE417" s="7"/>
      <c r="FF417" s="7"/>
      <c r="FG417" s="7"/>
      <c r="FH417" s="7"/>
      <c r="FI417" s="7"/>
      <c r="FJ417" s="7"/>
      <c r="FK417" s="7"/>
      <c r="FL417" s="7"/>
      <c r="FM417" s="7"/>
      <c r="FN417" s="7"/>
      <c r="FO417" s="7"/>
      <c r="FP417" s="7"/>
      <c r="FQ417" s="7"/>
      <c r="FR417" s="7"/>
      <c r="FS417" s="7"/>
      <c r="FT417" s="7"/>
      <c r="FU417" s="7"/>
      <c r="FV417" s="7"/>
      <c r="FW417" s="7"/>
      <c r="FX417" s="7"/>
      <c r="FY417" s="7"/>
      <c r="FZ417" s="7"/>
      <c r="GA417" s="7"/>
      <c r="GB417" s="7"/>
      <c r="GC417" s="7"/>
      <c r="GD417" s="7"/>
      <c r="GE417" s="7"/>
      <c r="GF417" s="7"/>
      <c r="GG417" s="7"/>
      <c r="GH417" s="7"/>
      <c r="GI417" s="7"/>
      <c r="GJ417" s="7"/>
      <c r="GK417" s="7"/>
      <c r="GL417" s="7"/>
      <c r="GM417" s="7"/>
      <c r="GN417" s="7"/>
      <c r="GO417" s="7"/>
      <c r="GP417" s="7"/>
      <c r="GQ417" s="7"/>
      <c r="GR417" s="7"/>
      <c r="GS417" s="7"/>
      <c r="GT417" s="7"/>
      <c r="GU417" s="7"/>
      <c r="GV417" s="7"/>
      <c r="GW417" s="7"/>
      <c r="GX417" s="7"/>
      <c r="GY417" s="7"/>
      <c r="GZ417" s="7"/>
      <c r="HA417" s="7"/>
      <c r="HB417" s="7"/>
      <c r="HC417" s="7"/>
      <c r="HD417" s="7"/>
      <c r="HE417" s="7"/>
      <c r="HF417" s="7"/>
      <c r="HG417" s="7"/>
      <c r="HH417" s="7"/>
      <c r="HI417" s="7"/>
      <c r="HJ417" s="7"/>
      <c r="HK417" s="7"/>
      <c r="HL417" s="7"/>
      <c r="HM417" s="7"/>
      <c r="HN417" s="7"/>
      <c r="HO417" s="7"/>
      <c r="HP417" s="7"/>
      <c r="HQ417" s="7"/>
      <c r="HR417" s="7"/>
      <c r="HS417" s="7"/>
      <c r="HT417" s="7"/>
      <c r="HU417" s="7"/>
      <c r="HV417" s="7"/>
      <c r="HW417" s="7"/>
      <c r="HX417" s="7"/>
      <c r="HY417" s="7"/>
      <c r="HZ417" s="7"/>
      <c r="IA417" s="7"/>
      <c r="IB417" s="7"/>
      <c r="IC417" s="7"/>
      <c r="ID417" s="7"/>
      <c r="IE417" s="7"/>
      <c r="IF417" s="7"/>
      <c r="IG417" s="7"/>
      <c r="IH417" s="7"/>
      <c r="II417" s="7"/>
      <c r="IJ417" s="7"/>
      <c r="IK417" s="7"/>
      <c r="IL417" s="7"/>
      <c r="IM417" s="7"/>
      <c r="IN417" s="7"/>
      <c r="IO417" s="7"/>
      <c r="IP417" s="7"/>
      <c r="IQ417" s="7"/>
      <c r="IR417" s="7"/>
      <c r="IS417" s="7"/>
      <c r="IT417" s="7"/>
      <c r="IU417" s="7"/>
      <c r="IV417" s="7"/>
      <c r="IW417" s="7"/>
      <c r="IX417" s="7"/>
      <c r="IY417" s="7"/>
      <c r="IZ417" s="7"/>
      <c r="JA417" s="7"/>
      <c r="JB417" s="7"/>
      <c r="JC417" s="7"/>
      <c r="JD417" s="7"/>
      <c r="JE417" s="7"/>
      <c r="JF417" s="7"/>
      <c r="JG417" s="7"/>
      <c r="JH417" s="7"/>
      <c r="JI417" s="7"/>
      <c r="JJ417" s="7"/>
      <c r="JK417" s="7"/>
      <c r="JL417" s="7"/>
      <c r="JM417" s="7"/>
      <c r="JN417" s="7"/>
      <c r="JO417" s="7"/>
      <c r="JP417" s="7"/>
      <c r="JQ417" s="7"/>
      <c r="JR417" s="7"/>
      <c r="JS417" s="7"/>
      <c r="JT417" s="7"/>
      <c r="JU417" s="7"/>
      <c r="JV417" s="7"/>
      <c r="JW417" s="7"/>
      <c r="JX417" s="7"/>
      <c r="JY417" s="7"/>
      <c r="JZ417" s="7"/>
      <c r="KA417" s="7"/>
      <c r="KB417" s="7"/>
      <c r="KC417" s="7"/>
      <c r="KD417" s="7"/>
      <c r="KE417" s="7"/>
      <c r="KF417" s="7"/>
      <c r="KG417" s="7"/>
      <c r="KH417" s="7"/>
      <c r="KI417" s="7"/>
      <c r="KJ417" s="7"/>
      <c r="KK417" s="7"/>
      <c r="KL417" s="7"/>
      <c r="KM417" s="7"/>
      <c r="KN417" s="7"/>
      <c r="KO417" s="7"/>
      <c r="KP417" s="7"/>
      <c r="KQ417" s="7"/>
      <c r="KR417" s="7"/>
      <c r="KS417" s="7"/>
      <c r="KT417" s="7"/>
      <c r="KU417" s="7"/>
      <c r="KV417" s="7"/>
      <c r="KW417" s="7"/>
      <c r="KX417" s="7"/>
      <c r="KY417" s="7"/>
      <c r="KZ417" s="7"/>
      <c r="LA417" s="7"/>
      <c r="LB417" s="7"/>
      <c r="LC417" s="7"/>
      <c r="LD417" s="7"/>
      <c r="LE417" s="7"/>
      <c r="LF417" s="7"/>
      <c r="LG417" s="7"/>
      <c r="LH417" s="7"/>
      <c r="LI417" s="7"/>
      <c r="LJ417" s="7"/>
      <c r="LK417" s="7"/>
      <c r="LL417" s="7"/>
      <c r="LM417" s="7"/>
      <c r="LN417" s="7"/>
      <c r="LO417" s="7"/>
      <c r="LP417" s="7"/>
      <c r="LQ417" s="7"/>
      <c r="LR417" s="7"/>
      <c r="LS417" s="7"/>
      <c r="LT417" s="7"/>
      <c r="LU417" s="7"/>
      <c r="LV417" s="7"/>
      <c r="LW417" s="7"/>
      <c r="LX417" s="7"/>
      <c r="LY417" s="7"/>
      <c r="LZ417" s="7"/>
      <c r="MA417" s="7"/>
      <c r="MB417" s="7"/>
      <c r="MC417" s="7"/>
      <c r="MD417" s="7"/>
      <c r="ME417" s="7"/>
      <c r="MF417" s="7"/>
      <c r="MG417" s="7"/>
      <c r="MH417" s="7"/>
      <c r="MI417" s="7"/>
      <c r="MJ417" s="7"/>
      <c r="MK417" s="7"/>
      <c r="ML417" s="7"/>
      <c r="MM417" s="7"/>
      <c r="MN417" s="7"/>
      <c r="MO417" s="7"/>
      <c r="MP417" s="7"/>
      <c r="MQ417" s="7"/>
      <c r="MR417" s="7"/>
      <c r="MS417" s="7"/>
      <c r="MT417" s="7"/>
      <c r="MU417" s="7"/>
      <c r="MV417" s="7"/>
      <c r="MW417" s="7"/>
      <c r="MX417" s="7"/>
      <c r="MY417" s="7"/>
      <c r="MZ417" s="7"/>
      <c r="NA417" s="7"/>
      <c r="NB417" s="7"/>
      <c r="NC417" s="7"/>
      <c r="ND417" s="7"/>
      <c r="NE417" s="7"/>
      <c r="NF417" s="7"/>
      <c r="NG417" s="7"/>
      <c r="NH417" s="7"/>
      <c r="NI417" s="7"/>
      <c r="NJ417" s="7"/>
      <c r="NK417" s="7"/>
      <c r="NL417" s="7"/>
      <c r="NM417" s="7"/>
      <c r="NN417" s="7"/>
      <c r="NO417" s="7"/>
      <c r="NP417" s="7"/>
      <c r="NQ417" s="7"/>
      <c r="NR417" s="7"/>
      <c r="NS417" s="7"/>
      <c r="NT417" s="7"/>
      <c r="NU417" s="7"/>
      <c r="NV417" s="7"/>
      <c r="NW417" s="7"/>
      <c r="NX417" s="7"/>
      <c r="NY417" s="7"/>
      <c r="NZ417" s="7"/>
      <c r="OA417" s="7"/>
      <c r="OB417" s="7"/>
      <c r="OC417" s="7"/>
      <c r="OD417" s="7"/>
      <c r="OE417" s="7"/>
      <c r="OF417" s="7"/>
      <c r="OG417" s="7"/>
      <c r="OH417" s="7"/>
      <c r="OI417" s="7"/>
    </row>
    <row r="418" spans="1:399" s="21" customFormat="1">
      <c r="A418" s="53"/>
      <c r="B418" s="53"/>
      <c r="C418" s="53"/>
      <c r="D418" s="53"/>
      <c r="E418" s="53"/>
      <c r="F418" s="53"/>
      <c r="G418" s="7"/>
      <c r="H418"/>
      <c r="I418"/>
      <c r="J418"/>
      <c r="K418"/>
      <c r="L418" s="53"/>
      <c r="M418"/>
      <c r="N418" s="7"/>
      <c r="O418"/>
      <c r="P418"/>
      <c r="Q418"/>
      <c r="R418"/>
      <c r="S418" s="53"/>
      <c r="T418"/>
      <c r="U418" s="7"/>
      <c r="V418"/>
      <c r="W418"/>
      <c r="X418"/>
      <c r="Y418"/>
      <c r="Z418" s="53"/>
      <c r="AA418"/>
      <c r="AB418" s="7"/>
      <c r="AC418"/>
      <c r="AD418"/>
      <c r="AE418"/>
      <c r="AF418"/>
      <c r="AG418" s="53"/>
      <c r="AH418"/>
      <c r="AI418" s="7"/>
      <c r="AJ418"/>
      <c r="AK418"/>
      <c r="AL418"/>
      <c r="AM418"/>
      <c r="AN418" s="53"/>
      <c r="AO418"/>
      <c r="AP418" s="7"/>
      <c r="AQ418"/>
      <c r="AR418"/>
      <c r="AS418"/>
      <c r="AT418"/>
      <c r="AU418" s="53"/>
      <c r="AV418"/>
      <c r="AW418" s="7"/>
      <c r="AX418"/>
      <c r="AY418"/>
      <c r="AZ418"/>
      <c r="BA418"/>
      <c r="BB418" s="53"/>
      <c r="BC418"/>
      <c r="BD418" s="7"/>
      <c r="BE418"/>
      <c r="BF418"/>
      <c r="BG418"/>
      <c r="BH418"/>
      <c r="BI418" s="53"/>
      <c r="BJ418"/>
      <c r="BK418" s="7"/>
      <c r="BL418"/>
      <c r="BM418"/>
      <c r="BN418"/>
      <c r="BO418"/>
      <c r="BP418" s="53"/>
      <c r="BQ418"/>
      <c r="BR418" s="7"/>
      <c r="BS418"/>
      <c r="BT418"/>
      <c r="BU418"/>
      <c r="BV418"/>
      <c r="BW418" s="53"/>
      <c r="BX418"/>
      <c r="BY418" s="7"/>
      <c r="BZ418" s="49">
        <v>44882</v>
      </c>
      <c r="CA418" s="67" t="s">
        <v>1636</v>
      </c>
      <c r="CB418" s="140">
        <f>[1]!i_dq_close(CB$2,BZ418)</f>
        <v>6217.2052000000003</v>
      </c>
      <c r="CC418">
        <v>2.0910000000000002</v>
      </c>
      <c r="CD418" s="277">
        <f t="shared" si="38"/>
        <v>0.21545859347886986</v>
      </c>
      <c r="CE418"/>
      <c r="CF418" s="7"/>
      <c r="CG418"/>
      <c r="CH418"/>
      <c r="CI418"/>
      <c r="CJ418"/>
      <c r="CK418" s="53"/>
      <c r="CL418"/>
      <c r="CM418" s="7"/>
      <c r="CN418"/>
      <c r="CO418"/>
      <c r="CP418"/>
      <c r="CQ418"/>
      <c r="CR418" s="53"/>
      <c r="CS418"/>
      <c r="CT418" s="7"/>
      <c r="CU418"/>
      <c r="CV418"/>
      <c r="CW418"/>
      <c r="CX418"/>
      <c r="CY418" s="53"/>
      <c r="CZ418"/>
      <c r="DA418" s="7"/>
      <c r="DB418"/>
      <c r="DC418"/>
      <c r="DD418"/>
      <c r="DE418"/>
      <c r="DF418" s="53"/>
      <c r="DG418"/>
      <c r="DH418" s="7"/>
      <c r="DI418"/>
      <c r="DJ418"/>
      <c r="DK418"/>
      <c r="DL418"/>
      <c r="DM418" s="53"/>
      <c r="DN418"/>
      <c r="DO418" s="7"/>
      <c r="DP418"/>
      <c r="DQ418"/>
      <c r="DR418"/>
      <c r="DS418"/>
      <c r="DT418" s="53"/>
      <c r="DU418"/>
      <c r="DV418" s="7"/>
      <c r="DW418" s="7"/>
      <c r="DX418" s="7"/>
      <c r="DY418" s="7"/>
      <c r="DZ418" s="7"/>
      <c r="EA418" s="7"/>
      <c r="EB418" s="7"/>
      <c r="EC418" s="7"/>
      <c r="ED418" s="7"/>
      <c r="EE418" s="7"/>
      <c r="EF418" s="7"/>
      <c r="EG418" s="7"/>
      <c r="EH418" s="7"/>
      <c r="EI418" s="7"/>
      <c r="EJ418" s="7"/>
      <c r="EK418" s="7"/>
      <c r="EL418" s="7"/>
      <c r="EM418" s="7"/>
      <c r="EN418" s="7"/>
      <c r="EO418" s="7"/>
      <c r="EP418" s="7"/>
      <c r="EQ418" s="7"/>
      <c r="ER418" s="7"/>
      <c r="ES418" s="7"/>
      <c r="ET418" s="7"/>
      <c r="EU418" s="7"/>
      <c r="EV418" s="7"/>
      <c r="EW418" s="7"/>
      <c r="EX418" s="7"/>
      <c r="EY418" s="7"/>
      <c r="EZ418" s="7"/>
      <c r="FA418" s="7"/>
      <c r="FB418" s="7"/>
      <c r="FC418" s="7"/>
      <c r="FD418" s="7"/>
      <c r="FE418" s="7"/>
      <c r="FF418" s="7"/>
      <c r="FG418" s="7"/>
      <c r="FH418" s="7"/>
      <c r="FI418" s="7"/>
      <c r="FJ418" s="7"/>
      <c r="FK418" s="7"/>
      <c r="FL418" s="7"/>
      <c r="FM418" s="7"/>
      <c r="FN418" s="7"/>
      <c r="FO418" s="7"/>
      <c r="FP418" s="7"/>
      <c r="FQ418" s="7"/>
      <c r="FR418" s="7"/>
      <c r="FS418" s="7"/>
      <c r="FT418" s="7"/>
      <c r="FU418" s="7"/>
      <c r="FV418" s="7"/>
      <c r="FW418" s="7"/>
      <c r="FX418" s="7"/>
      <c r="FY418" s="7"/>
      <c r="FZ418" s="7"/>
      <c r="GA418" s="7"/>
      <c r="GB418" s="7"/>
      <c r="GC418" s="7"/>
      <c r="GD418" s="7"/>
      <c r="GE418" s="7"/>
      <c r="GF418" s="7"/>
      <c r="GG418" s="7"/>
      <c r="GH418" s="7"/>
      <c r="GI418" s="7"/>
      <c r="GJ418" s="7"/>
      <c r="GK418" s="7"/>
      <c r="GL418" s="7"/>
      <c r="GM418" s="7"/>
      <c r="GN418" s="7"/>
      <c r="GO418" s="7"/>
      <c r="GP418" s="7"/>
      <c r="GQ418" s="7"/>
      <c r="GR418" s="7"/>
      <c r="GS418" s="7"/>
      <c r="GT418" s="7"/>
      <c r="GU418" s="7"/>
      <c r="GV418" s="7"/>
      <c r="GW418" s="7"/>
      <c r="GX418" s="7"/>
      <c r="GY418" s="7"/>
      <c r="GZ418" s="7"/>
      <c r="HA418" s="7"/>
      <c r="HB418" s="7"/>
      <c r="HC418" s="7"/>
      <c r="HD418" s="7"/>
      <c r="HE418" s="7"/>
      <c r="HF418" s="7"/>
      <c r="HG418" s="7"/>
      <c r="HH418" s="7"/>
      <c r="HI418" s="7"/>
      <c r="HJ418" s="7"/>
      <c r="HK418" s="7"/>
      <c r="HL418" s="7"/>
      <c r="HM418" s="7"/>
      <c r="HN418" s="7"/>
      <c r="HO418" s="7"/>
      <c r="HP418" s="7"/>
      <c r="HQ418" s="7"/>
      <c r="HR418" s="7"/>
      <c r="HS418" s="7"/>
      <c r="HT418" s="7"/>
      <c r="HU418" s="7"/>
      <c r="HV418" s="7"/>
      <c r="HW418" s="7"/>
      <c r="HX418" s="7"/>
      <c r="HY418" s="7"/>
      <c r="HZ418" s="7"/>
      <c r="IA418" s="7"/>
      <c r="IB418" s="7"/>
      <c r="IC418" s="7"/>
      <c r="ID418" s="7"/>
      <c r="IE418" s="7"/>
      <c r="IF418" s="7"/>
      <c r="IG418" s="7"/>
      <c r="IH418" s="7"/>
      <c r="II418" s="7"/>
      <c r="IJ418" s="7"/>
      <c r="IK418" s="7"/>
      <c r="IL418" s="7"/>
      <c r="IM418" s="7"/>
      <c r="IN418" s="7"/>
      <c r="IO418" s="7"/>
      <c r="IP418" s="7"/>
      <c r="IQ418" s="7"/>
      <c r="IR418" s="7"/>
      <c r="IS418" s="7"/>
      <c r="IT418" s="7"/>
      <c r="IU418" s="7"/>
      <c r="IV418" s="7"/>
      <c r="IW418" s="7"/>
      <c r="IX418" s="7"/>
      <c r="IY418" s="7"/>
      <c r="IZ418" s="7"/>
      <c r="JA418" s="7"/>
      <c r="JB418" s="7"/>
      <c r="JC418" s="7"/>
      <c r="JD418" s="7"/>
      <c r="JE418" s="7"/>
      <c r="JF418" s="7"/>
      <c r="JG418" s="7"/>
      <c r="JH418" s="7"/>
      <c r="JI418" s="7"/>
      <c r="JJ418" s="7"/>
      <c r="JK418" s="7"/>
      <c r="JL418" s="7"/>
      <c r="JM418" s="7"/>
      <c r="JN418" s="7"/>
      <c r="JO418" s="7"/>
      <c r="JP418" s="7"/>
      <c r="JQ418" s="7"/>
      <c r="JR418" s="7"/>
      <c r="JS418" s="7"/>
      <c r="JT418" s="7"/>
      <c r="JU418" s="7"/>
      <c r="JV418" s="7"/>
      <c r="JW418" s="7"/>
      <c r="JX418" s="7"/>
      <c r="JY418" s="7"/>
      <c r="JZ418" s="7"/>
      <c r="KA418" s="7"/>
      <c r="KB418" s="7"/>
      <c r="KC418" s="7"/>
      <c r="KD418" s="7"/>
      <c r="KE418" s="7"/>
      <c r="KF418" s="7"/>
      <c r="KG418" s="7"/>
      <c r="KH418" s="7"/>
      <c r="KI418" s="7"/>
      <c r="KJ418" s="7"/>
      <c r="KK418" s="7"/>
      <c r="KL418" s="7"/>
      <c r="KM418" s="7"/>
      <c r="KN418" s="7"/>
      <c r="KO418" s="7"/>
      <c r="KP418" s="7"/>
      <c r="KQ418" s="7"/>
      <c r="KR418" s="7"/>
      <c r="KS418" s="7"/>
      <c r="KT418" s="7"/>
      <c r="KU418" s="7"/>
      <c r="KV418" s="7"/>
      <c r="KW418" s="7"/>
      <c r="KX418" s="7"/>
      <c r="KY418" s="7"/>
      <c r="KZ418" s="7"/>
      <c r="LA418" s="7"/>
      <c r="LB418" s="7"/>
      <c r="LC418" s="7"/>
      <c r="LD418" s="7"/>
      <c r="LE418" s="7"/>
      <c r="LF418" s="7"/>
      <c r="LG418" s="7"/>
      <c r="LH418" s="7"/>
      <c r="LI418" s="7"/>
      <c r="LJ418" s="7"/>
      <c r="LK418" s="7"/>
      <c r="LL418" s="7"/>
      <c r="LM418" s="7"/>
      <c r="LN418" s="7"/>
      <c r="LO418" s="7"/>
      <c r="LP418" s="7"/>
      <c r="LQ418" s="7"/>
      <c r="LR418" s="7"/>
      <c r="LS418" s="7"/>
      <c r="LT418" s="7"/>
      <c r="LU418" s="7"/>
      <c r="LV418" s="7"/>
      <c r="LW418" s="7"/>
      <c r="LX418" s="7"/>
      <c r="LY418" s="7"/>
      <c r="LZ418" s="7"/>
      <c r="MA418" s="7"/>
      <c r="MB418" s="7"/>
      <c r="MC418" s="7"/>
      <c r="MD418" s="7"/>
      <c r="ME418" s="7"/>
      <c r="MF418" s="7"/>
      <c r="MG418" s="7"/>
      <c r="MH418" s="7"/>
      <c r="MI418" s="7"/>
      <c r="MJ418" s="7"/>
      <c r="MK418" s="7"/>
      <c r="ML418" s="7"/>
      <c r="MM418" s="7"/>
      <c r="MN418" s="7"/>
      <c r="MO418" s="7"/>
      <c r="MP418" s="7"/>
      <c r="MQ418" s="7"/>
      <c r="MR418" s="7"/>
      <c r="MS418" s="7"/>
      <c r="MT418" s="7"/>
      <c r="MU418" s="7"/>
      <c r="MV418" s="7"/>
      <c r="MW418" s="7"/>
      <c r="MX418" s="7"/>
      <c r="MY418" s="7"/>
      <c r="MZ418" s="7"/>
      <c r="NA418" s="7"/>
      <c r="NB418" s="7"/>
      <c r="NC418" s="7"/>
      <c r="ND418" s="7"/>
      <c r="NE418" s="7"/>
      <c r="NF418" s="7"/>
      <c r="NG418" s="7"/>
      <c r="NH418" s="7"/>
      <c r="NI418" s="7"/>
      <c r="NJ418" s="7"/>
      <c r="NK418" s="7"/>
      <c r="NL418" s="7"/>
      <c r="NM418" s="7"/>
      <c r="NN418" s="7"/>
      <c r="NO418" s="7"/>
      <c r="NP418" s="7"/>
      <c r="NQ418" s="7"/>
      <c r="NR418" s="7"/>
      <c r="NS418" s="7"/>
      <c r="NT418" s="7"/>
      <c r="NU418" s="7"/>
      <c r="NV418" s="7"/>
      <c r="NW418" s="7"/>
      <c r="NX418" s="7"/>
      <c r="NY418" s="7"/>
      <c r="NZ418" s="7"/>
      <c r="OA418" s="7"/>
      <c r="OB418" s="7"/>
      <c r="OC418" s="7"/>
      <c r="OD418" s="7"/>
      <c r="OE418" s="7"/>
      <c r="OF418" s="7"/>
      <c r="OG418" s="7"/>
      <c r="OH418" s="7"/>
      <c r="OI418" s="7"/>
    </row>
    <row r="419" spans="1:399" s="21" customFormat="1">
      <c r="A419" s="53"/>
      <c r="B419" s="53"/>
      <c r="C419" s="53"/>
      <c r="D419" s="53"/>
      <c r="E419" s="53"/>
      <c r="F419" s="53"/>
      <c r="G419" s="7"/>
      <c r="H419"/>
      <c r="I419"/>
      <c r="J419"/>
      <c r="K419"/>
      <c r="L419" s="53"/>
      <c r="M419"/>
      <c r="N419" s="7"/>
      <c r="O419"/>
      <c r="P419"/>
      <c r="Q419"/>
      <c r="R419"/>
      <c r="S419" s="53"/>
      <c r="T419"/>
      <c r="U419" s="7"/>
      <c r="V419"/>
      <c r="W419"/>
      <c r="X419"/>
      <c r="Y419"/>
      <c r="Z419" s="53"/>
      <c r="AA419"/>
      <c r="AB419" s="7"/>
      <c r="AC419"/>
      <c r="AD419"/>
      <c r="AE419"/>
      <c r="AF419"/>
      <c r="AG419" s="53"/>
      <c r="AH419"/>
      <c r="AI419" s="7"/>
      <c r="AJ419"/>
      <c r="AK419"/>
      <c r="AL419"/>
      <c r="AM419"/>
      <c r="AN419" s="53"/>
      <c r="AO419"/>
      <c r="AP419" s="7"/>
      <c r="AQ419"/>
      <c r="AR419"/>
      <c r="AS419"/>
      <c r="AT419"/>
      <c r="AU419" s="53"/>
      <c r="AV419"/>
      <c r="AW419" s="7"/>
      <c r="AX419"/>
      <c r="AY419"/>
      <c r="AZ419"/>
      <c r="BA419"/>
      <c r="BB419" s="53"/>
      <c r="BC419"/>
      <c r="BD419" s="7"/>
      <c r="BE419"/>
      <c r="BF419"/>
      <c r="BG419"/>
      <c r="BH419"/>
      <c r="BI419" s="53"/>
      <c r="BJ419"/>
      <c r="BK419" s="7"/>
      <c r="BL419"/>
      <c r="BM419"/>
      <c r="BN419"/>
      <c r="BO419"/>
      <c r="BP419" s="53"/>
      <c r="BQ419"/>
      <c r="BR419" s="7"/>
      <c r="BS419"/>
      <c r="BT419"/>
      <c r="BU419"/>
      <c r="BV419"/>
      <c r="BW419" s="53"/>
      <c r="BX419"/>
      <c r="BY419" s="7"/>
      <c r="BZ419" s="49">
        <v>44883</v>
      </c>
      <c r="CA419" s="67" t="s">
        <v>1636</v>
      </c>
      <c r="CB419" s="140">
        <f>[1]!i_dq_close(CB$2,BZ419)</f>
        <v>6191.6477000000004</v>
      </c>
      <c r="CC419">
        <v>2.08</v>
      </c>
      <c r="CD419" s="277">
        <f t="shared" si="38"/>
        <v>0.21322287585579369</v>
      </c>
      <c r="CE419"/>
      <c r="CF419" s="7"/>
      <c r="CG419"/>
      <c r="CH419"/>
      <c r="CI419"/>
      <c r="CJ419"/>
      <c r="CK419" s="53"/>
      <c r="CL419"/>
      <c r="CM419" s="7"/>
      <c r="CN419"/>
      <c r="CO419"/>
      <c r="CP419"/>
      <c r="CQ419"/>
      <c r="CR419" s="53"/>
      <c r="CS419"/>
      <c r="CT419" s="7"/>
      <c r="CU419"/>
      <c r="CV419"/>
      <c r="CW419"/>
      <c r="CX419"/>
      <c r="CY419" s="53"/>
      <c r="CZ419"/>
      <c r="DA419" s="7"/>
      <c r="DB419"/>
      <c r="DC419"/>
      <c r="DD419"/>
      <c r="DE419"/>
      <c r="DF419" s="53"/>
      <c r="DG419"/>
      <c r="DH419" s="7"/>
      <c r="DI419"/>
      <c r="DJ419"/>
      <c r="DK419"/>
      <c r="DL419"/>
      <c r="DM419" s="53"/>
      <c r="DN419"/>
      <c r="DO419" s="7"/>
      <c r="DP419"/>
      <c r="DQ419"/>
      <c r="DR419"/>
      <c r="DS419"/>
      <c r="DT419" s="53"/>
      <c r="DU419"/>
      <c r="DV419" s="7"/>
      <c r="DW419" s="7"/>
      <c r="DX419" s="7"/>
      <c r="DY419" s="7"/>
      <c r="DZ419" s="7"/>
      <c r="EA419" s="7"/>
      <c r="EB419" s="7"/>
      <c r="EC419" s="7"/>
      <c r="ED419" s="7"/>
      <c r="EE419" s="7"/>
      <c r="EF419" s="7"/>
      <c r="EG419" s="7"/>
      <c r="EH419" s="7"/>
      <c r="EI419" s="7"/>
      <c r="EJ419" s="7"/>
      <c r="EK419" s="7"/>
      <c r="EL419" s="7"/>
      <c r="EM419" s="7"/>
      <c r="EN419" s="7"/>
      <c r="EO419" s="7"/>
      <c r="EP419" s="7"/>
      <c r="EQ419" s="7"/>
      <c r="ER419" s="7"/>
      <c r="ES419" s="7"/>
      <c r="ET419" s="7"/>
      <c r="EU419" s="7"/>
      <c r="EV419" s="7"/>
      <c r="EW419" s="7"/>
      <c r="EX419" s="7"/>
      <c r="EY419" s="7"/>
      <c r="EZ419" s="7"/>
      <c r="FA419" s="7"/>
      <c r="FB419" s="7"/>
      <c r="FC419" s="7"/>
      <c r="FD419" s="7"/>
      <c r="FE419" s="7"/>
      <c r="FF419" s="7"/>
      <c r="FG419" s="7"/>
      <c r="FH419" s="7"/>
      <c r="FI419" s="7"/>
      <c r="FJ419" s="7"/>
      <c r="FK419" s="7"/>
      <c r="FL419" s="7"/>
      <c r="FM419" s="7"/>
      <c r="FN419" s="7"/>
      <c r="FO419" s="7"/>
      <c r="FP419" s="7"/>
      <c r="FQ419" s="7"/>
      <c r="FR419" s="7"/>
      <c r="FS419" s="7"/>
      <c r="FT419" s="7"/>
      <c r="FU419" s="7"/>
      <c r="FV419" s="7"/>
      <c r="FW419" s="7"/>
      <c r="FX419" s="7"/>
      <c r="FY419" s="7"/>
      <c r="FZ419" s="7"/>
      <c r="GA419" s="7"/>
      <c r="GB419" s="7"/>
      <c r="GC419" s="7"/>
      <c r="GD419" s="7"/>
      <c r="GE419" s="7"/>
      <c r="GF419" s="7"/>
      <c r="GG419" s="7"/>
      <c r="GH419" s="7"/>
      <c r="GI419" s="7"/>
      <c r="GJ419" s="7"/>
      <c r="GK419" s="7"/>
      <c r="GL419" s="7"/>
      <c r="GM419" s="7"/>
      <c r="GN419" s="7"/>
      <c r="GO419" s="7"/>
      <c r="GP419" s="7"/>
      <c r="GQ419" s="7"/>
      <c r="GR419" s="7"/>
      <c r="GS419" s="7"/>
      <c r="GT419" s="7"/>
      <c r="GU419" s="7"/>
      <c r="GV419" s="7"/>
      <c r="GW419" s="7"/>
      <c r="GX419" s="7"/>
      <c r="GY419" s="7"/>
      <c r="GZ419" s="7"/>
      <c r="HA419" s="7"/>
      <c r="HB419" s="7"/>
      <c r="HC419" s="7"/>
      <c r="HD419" s="7"/>
      <c r="HE419" s="7"/>
      <c r="HF419" s="7"/>
      <c r="HG419" s="7"/>
      <c r="HH419" s="7"/>
      <c r="HI419" s="7"/>
      <c r="HJ419" s="7"/>
      <c r="HK419" s="7"/>
      <c r="HL419" s="7"/>
      <c r="HM419" s="7"/>
      <c r="HN419" s="7"/>
      <c r="HO419" s="7"/>
      <c r="HP419" s="7"/>
      <c r="HQ419" s="7"/>
      <c r="HR419" s="7"/>
      <c r="HS419" s="7"/>
      <c r="HT419" s="7"/>
      <c r="HU419" s="7"/>
      <c r="HV419" s="7"/>
      <c r="HW419" s="7"/>
      <c r="HX419" s="7"/>
      <c r="HY419" s="7"/>
      <c r="HZ419" s="7"/>
      <c r="IA419" s="7"/>
      <c r="IB419" s="7"/>
      <c r="IC419" s="7"/>
      <c r="ID419" s="7"/>
      <c r="IE419" s="7"/>
      <c r="IF419" s="7"/>
      <c r="IG419" s="7"/>
      <c r="IH419" s="7"/>
      <c r="II419" s="7"/>
      <c r="IJ419" s="7"/>
      <c r="IK419" s="7"/>
      <c r="IL419" s="7"/>
      <c r="IM419" s="7"/>
      <c r="IN419" s="7"/>
      <c r="IO419" s="7"/>
      <c r="IP419" s="7"/>
      <c r="IQ419" s="7"/>
      <c r="IR419" s="7"/>
      <c r="IS419" s="7"/>
      <c r="IT419" s="7"/>
      <c r="IU419" s="7"/>
      <c r="IV419" s="7"/>
      <c r="IW419" s="7"/>
      <c r="IX419" s="7"/>
      <c r="IY419" s="7"/>
      <c r="IZ419" s="7"/>
      <c r="JA419" s="7"/>
      <c r="JB419" s="7"/>
      <c r="JC419" s="7"/>
      <c r="JD419" s="7"/>
      <c r="JE419" s="7"/>
      <c r="JF419" s="7"/>
      <c r="JG419" s="7"/>
      <c r="JH419" s="7"/>
      <c r="JI419" s="7"/>
      <c r="JJ419" s="7"/>
      <c r="JK419" s="7"/>
      <c r="JL419" s="7"/>
      <c r="JM419" s="7"/>
      <c r="JN419" s="7"/>
      <c r="JO419" s="7"/>
      <c r="JP419" s="7"/>
      <c r="JQ419" s="7"/>
      <c r="JR419" s="7"/>
      <c r="JS419" s="7"/>
      <c r="JT419" s="7"/>
      <c r="JU419" s="7"/>
      <c r="JV419" s="7"/>
      <c r="JW419" s="7"/>
      <c r="JX419" s="7"/>
      <c r="JY419" s="7"/>
      <c r="JZ419" s="7"/>
      <c r="KA419" s="7"/>
      <c r="KB419" s="7"/>
      <c r="KC419" s="7"/>
      <c r="KD419" s="7"/>
      <c r="KE419" s="7"/>
      <c r="KF419" s="7"/>
      <c r="KG419" s="7"/>
      <c r="KH419" s="7"/>
      <c r="KI419" s="7"/>
      <c r="KJ419" s="7"/>
      <c r="KK419" s="7"/>
      <c r="KL419" s="7"/>
      <c r="KM419" s="7"/>
      <c r="KN419" s="7"/>
      <c r="KO419" s="7"/>
      <c r="KP419" s="7"/>
      <c r="KQ419" s="7"/>
      <c r="KR419" s="7"/>
      <c r="KS419" s="7"/>
      <c r="KT419" s="7"/>
      <c r="KU419" s="7"/>
      <c r="KV419" s="7"/>
      <c r="KW419" s="7"/>
      <c r="KX419" s="7"/>
      <c r="KY419" s="7"/>
      <c r="KZ419" s="7"/>
      <c r="LA419" s="7"/>
      <c r="LB419" s="7"/>
      <c r="LC419" s="7"/>
      <c r="LD419" s="7"/>
      <c r="LE419" s="7"/>
      <c r="LF419" s="7"/>
      <c r="LG419" s="7"/>
      <c r="LH419" s="7"/>
      <c r="LI419" s="7"/>
      <c r="LJ419" s="7"/>
      <c r="LK419" s="7"/>
      <c r="LL419" s="7"/>
      <c r="LM419" s="7"/>
      <c r="LN419" s="7"/>
      <c r="LO419" s="7"/>
      <c r="LP419" s="7"/>
      <c r="LQ419" s="7"/>
      <c r="LR419" s="7"/>
      <c r="LS419" s="7"/>
      <c r="LT419" s="7"/>
      <c r="LU419" s="7"/>
      <c r="LV419" s="7"/>
      <c r="LW419" s="7"/>
      <c r="LX419" s="7"/>
      <c r="LY419" s="7"/>
      <c r="LZ419" s="7"/>
      <c r="MA419" s="7"/>
      <c r="MB419" s="7"/>
      <c r="MC419" s="7"/>
      <c r="MD419" s="7"/>
      <c r="ME419" s="7"/>
      <c r="MF419" s="7"/>
      <c r="MG419" s="7"/>
      <c r="MH419" s="7"/>
      <c r="MI419" s="7"/>
      <c r="MJ419" s="7"/>
      <c r="MK419" s="7"/>
      <c r="ML419" s="7"/>
      <c r="MM419" s="7"/>
      <c r="MN419" s="7"/>
      <c r="MO419" s="7"/>
      <c r="MP419" s="7"/>
      <c r="MQ419" s="7"/>
      <c r="MR419" s="7"/>
      <c r="MS419" s="7"/>
      <c r="MT419" s="7"/>
      <c r="MU419" s="7"/>
      <c r="MV419" s="7"/>
      <c r="MW419" s="7"/>
      <c r="MX419" s="7"/>
      <c r="MY419" s="7"/>
      <c r="MZ419" s="7"/>
      <c r="NA419" s="7"/>
      <c r="NB419" s="7"/>
      <c r="NC419" s="7"/>
      <c r="ND419" s="7"/>
      <c r="NE419" s="7"/>
      <c r="NF419" s="7"/>
      <c r="NG419" s="7"/>
      <c r="NH419" s="7"/>
      <c r="NI419" s="7"/>
      <c r="NJ419" s="7"/>
      <c r="NK419" s="7"/>
      <c r="NL419" s="7"/>
      <c r="NM419" s="7"/>
      <c r="NN419" s="7"/>
      <c r="NO419" s="7"/>
      <c r="NP419" s="7"/>
      <c r="NQ419" s="7"/>
      <c r="NR419" s="7"/>
      <c r="NS419" s="7"/>
      <c r="NT419" s="7"/>
      <c r="NU419" s="7"/>
      <c r="NV419" s="7"/>
      <c r="NW419" s="7"/>
      <c r="NX419" s="7"/>
      <c r="NY419" s="7"/>
      <c r="NZ419" s="7"/>
      <c r="OA419" s="7"/>
      <c r="OB419" s="7"/>
      <c r="OC419" s="7"/>
      <c r="OD419" s="7"/>
      <c r="OE419" s="7"/>
      <c r="OF419" s="7"/>
      <c r="OG419" s="7"/>
      <c r="OH419" s="7"/>
      <c r="OI419" s="7"/>
    </row>
    <row r="420" spans="1:399" s="21" customFormat="1">
      <c r="A420" s="53"/>
      <c r="B420" s="53"/>
      <c r="C420" s="53"/>
      <c r="D420" s="53"/>
      <c r="E420" s="53"/>
      <c r="F420" s="53"/>
      <c r="G420" s="7"/>
      <c r="H420"/>
      <c r="I420"/>
      <c r="J420"/>
      <c r="K420"/>
      <c r="L420" s="53"/>
      <c r="M420"/>
      <c r="N420" s="7"/>
      <c r="O420"/>
      <c r="P420"/>
      <c r="Q420"/>
      <c r="R420"/>
      <c r="S420" s="53"/>
      <c r="T420"/>
      <c r="U420" s="7"/>
      <c r="V420"/>
      <c r="W420"/>
      <c r="X420"/>
      <c r="Y420"/>
      <c r="Z420" s="53"/>
      <c r="AA420"/>
      <c r="AB420" s="7"/>
      <c r="AC420"/>
      <c r="AD420"/>
      <c r="AE420"/>
      <c r="AF420"/>
      <c r="AG420" s="53"/>
      <c r="AH420"/>
      <c r="AI420" s="7"/>
      <c r="AJ420"/>
      <c r="AK420"/>
      <c r="AL420"/>
      <c r="AM420"/>
      <c r="AN420" s="53"/>
      <c r="AO420"/>
      <c r="AP420" s="7"/>
      <c r="AQ420"/>
      <c r="AR420"/>
      <c r="AS420"/>
      <c r="AT420"/>
      <c r="AU420" s="53"/>
      <c r="AV420"/>
      <c r="AW420" s="7"/>
      <c r="AX420"/>
      <c r="AY420"/>
      <c r="AZ420"/>
      <c r="BA420"/>
      <c r="BB420" s="53"/>
      <c r="BC420"/>
      <c r="BD420" s="7"/>
      <c r="BE420"/>
      <c r="BF420"/>
      <c r="BG420"/>
      <c r="BH420"/>
      <c r="BI420" s="53"/>
      <c r="BJ420"/>
      <c r="BK420" s="7"/>
      <c r="BL420"/>
      <c r="BM420"/>
      <c r="BN420"/>
      <c r="BO420"/>
      <c r="BP420" s="53"/>
      <c r="BQ420"/>
      <c r="BR420" s="7"/>
      <c r="BS420"/>
      <c r="BT420"/>
      <c r="BU420"/>
      <c r="BV420"/>
      <c r="BW420" s="53"/>
      <c r="BX420"/>
      <c r="BY420" s="7"/>
      <c r="BZ420" s="49">
        <v>44886</v>
      </c>
      <c r="CA420" s="67" t="s">
        <v>1636</v>
      </c>
      <c r="CB420" s="140">
        <f>[1]!i_dq_close(CB$2,BZ420)</f>
        <v>6189.7092000000002</v>
      </c>
      <c r="CC420">
        <v>2.08</v>
      </c>
      <c r="CD420" s="277">
        <f t="shared" si="38"/>
        <v>0.21352176383370514</v>
      </c>
      <c r="CE420"/>
      <c r="CF420" s="7"/>
      <c r="CG420"/>
      <c r="CH420"/>
      <c r="CI420"/>
      <c r="CJ420"/>
      <c r="CK420" s="53"/>
      <c r="CL420"/>
      <c r="CM420" s="7"/>
      <c r="CN420"/>
      <c r="CO420"/>
      <c r="CP420"/>
      <c r="CQ420"/>
      <c r="CR420" s="53"/>
      <c r="CS420"/>
      <c r="CT420" s="7"/>
      <c r="CU420"/>
      <c r="CV420"/>
      <c r="CW420"/>
      <c r="CX420"/>
      <c r="CY420" s="53"/>
      <c r="CZ420"/>
      <c r="DA420" s="7"/>
      <c r="DB420"/>
      <c r="DC420"/>
      <c r="DD420"/>
      <c r="DE420"/>
      <c r="DF420" s="53"/>
      <c r="DG420"/>
      <c r="DH420" s="7"/>
      <c r="DI420"/>
      <c r="DJ420"/>
      <c r="DK420"/>
      <c r="DL420"/>
      <c r="DM420" s="53"/>
      <c r="DN420"/>
      <c r="DO420" s="7"/>
      <c r="DP420"/>
      <c r="DQ420"/>
      <c r="DR420"/>
      <c r="DS420"/>
      <c r="DT420" s="53"/>
      <c r="DU420"/>
      <c r="DV420" s="7"/>
      <c r="DW420" s="7"/>
      <c r="DX420" s="7"/>
      <c r="DY420" s="7"/>
      <c r="DZ420" s="7"/>
      <c r="EA420" s="7"/>
      <c r="EB420" s="7"/>
      <c r="EC420" s="7"/>
      <c r="ED420" s="7"/>
      <c r="EE420" s="7"/>
      <c r="EF420" s="7"/>
      <c r="EG420" s="7"/>
      <c r="EH420" s="7"/>
      <c r="EI420" s="7"/>
      <c r="EJ420" s="7"/>
      <c r="EK420" s="7"/>
      <c r="EL420" s="7"/>
      <c r="EM420" s="7"/>
      <c r="EN420" s="7"/>
      <c r="EO420" s="7"/>
      <c r="EP420" s="7"/>
      <c r="EQ420" s="7"/>
      <c r="ER420" s="7"/>
      <c r="ES420" s="7"/>
      <c r="ET420" s="7"/>
      <c r="EU420" s="7"/>
      <c r="EV420" s="7"/>
      <c r="EW420" s="7"/>
      <c r="EX420" s="7"/>
      <c r="EY420" s="7"/>
      <c r="EZ420" s="7"/>
      <c r="FA420" s="7"/>
      <c r="FB420" s="7"/>
      <c r="FC420" s="7"/>
      <c r="FD420" s="7"/>
      <c r="FE420" s="7"/>
      <c r="FF420" s="7"/>
      <c r="FG420" s="7"/>
      <c r="FH420" s="7"/>
      <c r="FI420" s="7"/>
      <c r="FJ420" s="7"/>
      <c r="FK420" s="7"/>
      <c r="FL420" s="7"/>
      <c r="FM420" s="7"/>
      <c r="FN420" s="7"/>
      <c r="FO420" s="7"/>
      <c r="FP420" s="7"/>
      <c r="FQ420" s="7"/>
      <c r="FR420" s="7"/>
      <c r="FS420" s="7"/>
      <c r="FT420" s="7"/>
      <c r="FU420" s="7"/>
      <c r="FV420" s="7"/>
      <c r="FW420" s="7"/>
      <c r="FX420" s="7"/>
      <c r="FY420" s="7"/>
      <c r="FZ420" s="7"/>
      <c r="GA420" s="7"/>
      <c r="GB420" s="7"/>
      <c r="GC420" s="7"/>
      <c r="GD420" s="7"/>
      <c r="GE420" s="7"/>
      <c r="GF420" s="7"/>
      <c r="GG420" s="7"/>
      <c r="GH420" s="7"/>
      <c r="GI420" s="7"/>
      <c r="GJ420" s="7"/>
      <c r="GK420" s="7"/>
      <c r="GL420" s="7"/>
      <c r="GM420" s="7"/>
      <c r="GN420" s="7"/>
      <c r="GO420" s="7"/>
      <c r="GP420" s="7"/>
      <c r="GQ420" s="7"/>
      <c r="GR420" s="7"/>
      <c r="GS420" s="7"/>
      <c r="GT420" s="7"/>
      <c r="GU420" s="7"/>
      <c r="GV420" s="7"/>
      <c r="GW420" s="7"/>
      <c r="GX420" s="7"/>
      <c r="GY420" s="7"/>
      <c r="GZ420" s="7"/>
      <c r="HA420" s="7"/>
      <c r="HB420" s="7"/>
      <c r="HC420" s="7"/>
      <c r="HD420" s="7"/>
      <c r="HE420" s="7"/>
      <c r="HF420" s="7"/>
      <c r="HG420" s="7"/>
      <c r="HH420" s="7"/>
      <c r="HI420" s="7"/>
      <c r="HJ420" s="7"/>
      <c r="HK420" s="7"/>
      <c r="HL420" s="7"/>
      <c r="HM420" s="7"/>
      <c r="HN420" s="7"/>
      <c r="HO420" s="7"/>
      <c r="HP420" s="7"/>
      <c r="HQ420" s="7"/>
      <c r="HR420" s="7"/>
      <c r="HS420" s="7"/>
      <c r="HT420" s="7"/>
      <c r="HU420" s="7"/>
      <c r="HV420" s="7"/>
      <c r="HW420" s="7"/>
      <c r="HX420" s="7"/>
      <c r="HY420" s="7"/>
      <c r="HZ420" s="7"/>
      <c r="IA420" s="7"/>
      <c r="IB420" s="7"/>
      <c r="IC420" s="7"/>
      <c r="ID420" s="7"/>
      <c r="IE420" s="7"/>
      <c r="IF420" s="7"/>
      <c r="IG420" s="7"/>
      <c r="IH420" s="7"/>
      <c r="II420" s="7"/>
      <c r="IJ420" s="7"/>
      <c r="IK420" s="7"/>
      <c r="IL420" s="7"/>
      <c r="IM420" s="7"/>
      <c r="IN420" s="7"/>
      <c r="IO420" s="7"/>
      <c r="IP420" s="7"/>
      <c r="IQ420" s="7"/>
      <c r="IR420" s="7"/>
      <c r="IS420" s="7"/>
      <c r="IT420" s="7"/>
      <c r="IU420" s="7"/>
      <c r="IV420" s="7"/>
      <c r="IW420" s="7"/>
      <c r="IX420" s="7"/>
      <c r="IY420" s="7"/>
      <c r="IZ420" s="7"/>
      <c r="JA420" s="7"/>
      <c r="JB420" s="7"/>
      <c r="JC420" s="7"/>
      <c r="JD420" s="7"/>
      <c r="JE420" s="7"/>
      <c r="JF420" s="7"/>
      <c r="JG420" s="7"/>
      <c r="JH420" s="7"/>
      <c r="JI420" s="7"/>
      <c r="JJ420" s="7"/>
      <c r="JK420" s="7"/>
      <c r="JL420" s="7"/>
      <c r="JM420" s="7"/>
      <c r="JN420" s="7"/>
      <c r="JO420" s="7"/>
      <c r="JP420" s="7"/>
      <c r="JQ420" s="7"/>
      <c r="JR420" s="7"/>
      <c r="JS420" s="7"/>
      <c r="JT420" s="7"/>
      <c r="JU420" s="7"/>
      <c r="JV420" s="7"/>
      <c r="JW420" s="7"/>
      <c r="JX420" s="7"/>
      <c r="JY420" s="7"/>
      <c r="JZ420" s="7"/>
      <c r="KA420" s="7"/>
      <c r="KB420" s="7"/>
      <c r="KC420" s="7"/>
      <c r="KD420" s="7"/>
      <c r="KE420" s="7"/>
      <c r="KF420" s="7"/>
      <c r="KG420" s="7"/>
      <c r="KH420" s="7"/>
      <c r="KI420" s="7"/>
      <c r="KJ420" s="7"/>
      <c r="KK420" s="7"/>
      <c r="KL420" s="7"/>
      <c r="KM420" s="7"/>
      <c r="KN420" s="7"/>
      <c r="KO420" s="7"/>
      <c r="KP420" s="7"/>
      <c r="KQ420" s="7"/>
      <c r="KR420" s="7"/>
      <c r="KS420" s="7"/>
      <c r="KT420" s="7"/>
      <c r="KU420" s="7"/>
      <c r="KV420" s="7"/>
      <c r="KW420" s="7"/>
      <c r="KX420" s="7"/>
      <c r="KY420" s="7"/>
      <c r="KZ420" s="7"/>
      <c r="LA420" s="7"/>
      <c r="LB420" s="7"/>
      <c r="LC420" s="7"/>
      <c r="LD420" s="7"/>
      <c r="LE420" s="7"/>
      <c r="LF420" s="7"/>
      <c r="LG420" s="7"/>
      <c r="LH420" s="7"/>
      <c r="LI420" s="7"/>
      <c r="LJ420" s="7"/>
      <c r="LK420" s="7"/>
      <c r="LL420" s="7"/>
      <c r="LM420" s="7"/>
      <c r="LN420" s="7"/>
      <c r="LO420" s="7"/>
      <c r="LP420" s="7"/>
      <c r="LQ420" s="7"/>
      <c r="LR420" s="7"/>
      <c r="LS420" s="7"/>
      <c r="LT420" s="7"/>
      <c r="LU420" s="7"/>
      <c r="LV420" s="7"/>
      <c r="LW420" s="7"/>
      <c r="LX420" s="7"/>
      <c r="LY420" s="7"/>
      <c r="LZ420" s="7"/>
      <c r="MA420" s="7"/>
      <c r="MB420" s="7"/>
      <c r="MC420" s="7"/>
      <c r="MD420" s="7"/>
      <c r="ME420" s="7"/>
      <c r="MF420" s="7"/>
      <c r="MG420" s="7"/>
      <c r="MH420" s="7"/>
      <c r="MI420" s="7"/>
      <c r="MJ420" s="7"/>
      <c r="MK420" s="7"/>
      <c r="ML420" s="7"/>
      <c r="MM420" s="7"/>
      <c r="MN420" s="7"/>
      <c r="MO420" s="7"/>
      <c r="MP420" s="7"/>
      <c r="MQ420" s="7"/>
      <c r="MR420" s="7"/>
      <c r="MS420" s="7"/>
      <c r="MT420" s="7"/>
      <c r="MU420" s="7"/>
      <c r="MV420" s="7"/>
      <c r="MW420" s="7"/>
      <c r="MX420" s="7"/>
      <c r="MY420" s="7"/>
      <c r="MZ420" s="7"/>
      <c r="NA420" s="7"/>
      <c r="NB420" s="7"/>
      <c r="NC420" s="7"/>
      <c r="ND420" s="7"/>
      <c r="NE420" s="7"/>
      <c r="NF420" s="7"/>
      <c r="NG420" s="7"/>
      <c r="NH420" s="7"/>
      <c r="NI420" s="7"/>
      <c r="NJ420" s="7"/>
      <c r="NK420" s="7"/>
      <c r="NL420" s="7"/>
      <c r="NM420" s="7"/>
      <c r="NN420" s="7"/>
      <c r="NO420" s="7"/>
      <c r="NP420" s="7"/>
      <c r="NQ420" s="7"/>
      <c r="NR420" s="7"/>
      <c r="NS420" s="7"/>
      <c r="NT420" s="7"/>
      <c r="NU420" s="7"/>
      <c r="NV420" s="7"/>
      <c r="NW420" s="7"/>
      <c r="NX420" s="7"/>
      <c r="NY420" s="7"/>
      <c r="NZ420" s="7"/>
      <c r="OA420" s="7"/>
      <c r="OB420" s="7"/>
      <c r="OC420" s="7"/>
      <c r="OD420" s="7"/>
      <c r="OE420" s="7"/>
      <c r="OF420" s="7"/>
      <c r="OG420" s="7"/>
      <c r="OH420" s="7"/>
      <c r="OI420" s="7"/>
    </row>
    <row r="421" spans="1:399" s="21" customFormat="1">
      <c r="A421" s="53"/>
      <c r="B421" s="53"/>
      <c r="C421" s="53"/>
      <c r="D421" s="53"/>
      <c r="E421" s="53"/>
      <c r="F421" s="53"/>
      <c r="G421" s="7"/>
      <c r="H421"/>
      <c r="I421"/>
      <c r="J421"/>
      <c r="K421"/>
      <c r="L421" s="53"/>
      <c r="M421"/>
      <c r="N421" s="7"/>
      <c r="O421"/>
      <c r="P421"/>
      <c r="Q421"/>
      <c r="R421"/>
      <c r="S421" s="53"/>
      <c r="T421"/>
      <c r="U421" s="7"/>
      <c r="V421"/>
      <c r="W421"/>
      <c r="X421"/>
      <c r="Y421"/>
      <c r="Z421" s="53"/>
      <c r="AA421"/>
      <c r="AB421" s="7"/>
      <c r="AC421"/>
      <c r="AD421"/>
      <c r="AE421"/>
      <c r="AF421"/>
      <c r="AG421" s="53"/>
      <c r="AH421"/>
      <c r="AI421" s="7"/>
      <c r="AJ421"/>
      <c r="AK421"/>
      <c r="AL421"/>
      <c r="AM421"/>
      <c r="AN421" s="53"/>
      <c r="AO421"/>
      <c r="AP421" s="7"/>
      <c r="AQ421"/>
      <c r="AR421"/>
      <c r="AS421"/>
      <c r="AT421"/>
      <c r="AU421" s="53"/>
      <c r="AV421"/>
      <c r="AW421" s="7"/>
      <c r="AX421"/>
      <c r="AY421"/>
      <c r="AZ421"/>
      <c r="BA421"/>
      <c r="BB421" s="53"/>
      <c r="BC421"/>
      <c r="BD421" s="7"/>
      <c r="BE421"/>
      <c r="BF421"/>
      <c r="BG421"/>
      <c r="BH421"/>
      <c r="BI421" s="53"/>
      <c r="BJ421"/>
      <c r="BK421" s="7"/>
      <c r="BL421"/>
      <c r="BM421"/>
      <c r="BN421"/>
      <c r="BO421"/>
      <c r="BP421" s="53"/>
      <c r="BQ421"/>
      <c r="BR421" s="7"/>
      <c r="BS421"/>
      <c r="BT421"/>
      <c r="BU421"/>
      <c r="BV421"/>
      <c r="BW421" s="53"/>
      <c r="BX421"/>
      <c r="BY421" s="7"/>
      <c r="BZ421" s="49">
        <v>44887</v>
      </c>
      <c r="CA421" s="67" t="s">
        <v>1636</v>
      </c>
      <c r="CB421" s="140">
        <f>[1]!i_dq_close(CB$2,BZ421)</f>
        <v>6125.3999000000003</v>
      </c>
      <c r="CC421">
        <v>2.06</v>
      </c>
      <c r="CD421" s="277">
        <f t="shared" si="38"/>
        <v>0.21220765877875636</v>
      </c>
      <c r="CE421"/>
      <c r="CF421" s="7"/>
      <c r="CG421"/>
      <c r="CH421"/>
      <c r="CI421"/>
      <c r="CJ421"/>
      <c r="CK421" s="53"/>
      <c r="CL421"/>
      <c r="CM421" s="7"/>
      <c r="CN421"/>
      <c r="CO421"/>
      <c r="CP421"/>
      <c r="CQ421"/>
      <c r="CR421" s="53"/>
      <c r="CS421"/>
      <c r="CT421" s="7"/>
      <c r="CU421"/>
      <c r="CV421"/>
      <c r="CW421"/>
      <c r="CX421"/>
      <c r="CY421" s="53"/>
      <c r="CZ421"/>
      <c r="DA421" s="7"/>
      <c r="DB421"/>
      <c r="DC421"/>
      <c r="DD421"/>
      <c r="DE421"/>
      <c r="DF421" s="53"/>
      <c r="DG421"/>
      <c r="DH421" s="7"/>
      <c r="DI421"/>
      <c r="DJ421"/>
      <c r="DK421"/>
      <c r="DL421"/>
      <c r="DM421" s="53"/>
      <c r="DN421"/>
      <c r="DO421" s="7"/>
      <c r="DP421"/>
      <c r="DQ421"/>
      <c r="DR421"/>
      <c r="DS421"/>
      <c r="DT421" s="53"/>
      <c r="DU421"/>
      <c r="DV421" s="7"/>
      <c r="DW421" s="7"/>
      <c r="DX421" s="7"/>
      <c r="DY421" s="7"/>
      <c r="DZ421" s="7"/>
      <c r="EA421" s="7"/>
      <c r="EB421" s="7"/>
      <c r="EC421" s="7"/>
      <c r="ED421" s="7"/>
      <c r="EE421" s="7"/>
      <c r="EF421" s="7"/>
      <c r="EG421" s="7"/>
      <c r="EH421" s="7"/>
      <c r="EI421" s="7"/>
      <c r="EJ421" s="7"/>
      <c r="EK421" s="7"/>
      <c r="EL421" s="7"/>
      <c r="EM421" s="7"/>
      <c r="EN421" s="7"/>
      <c r="EO421" s="7"/>
      <c r="EP421" s="7"/>
      <c r="EQ421" s="7"/>
      <c r="ER421" s="7"/>
      <c r="ES421" s="7"/>
      <c r="ET421" s="7"/>
      <c r="EU421" s="7"/>
      <c r="EV421" s="7"/>
      <c r="EW421" s="7"/>
      <c r="EX421" s="7"/>
      <c r="EY421" s="7"/>
      <c r="EZ421" s="7"/>
      <c r="FA421" s="7"/>
      <c r="FB421" s="7"/>
      <c r="FC421" s="7"/>
      <c r="FD421" s="7"/>
      <c r="FE421" s="7"/>
      <c r="FF421" s="7"/>
      <c r="FG421" s="7"/>
      <c r="FH421" s="7"/>
      <c r="FI421" s="7"/>
      <c r="FJ421" s="7"/>
      <c r="FK421" s="7"/>
      <c r="FL421" s="7"/>
      <c r="FM421" s="7"/>
      <c r="FN421" s="7"/>
      <c r="FO421" s="7"/>
      <c r="FP421" s="7"/>
      <c r="FQ421" s="7"/>
      <c r="FR421" s="7"/>
      <c r="FS421" s="7"/>
      <c r="FT421" s="7"/>
      <c r="FU421" s="7"/>
      <c r="FV421" s="7"/>
      <c r="FW421" s="7"/>
      <c r="FX421" s="7"/>
      <c r="FY421" s="7"/>
      <c r="FZ421" s="7"/>
      <c r="GA421" s="7"/>
      <c r="GB421" s="7"/>
      <c r="GC421" s="7"/>
      <c r="GD421" s="7"/>
      <c r="GE421" s="7"/>
      <c r="GF421" s="7"/>
      <c r="GG421" s="7"/>
      <c r="GH421" s="7"/>
      <c r="GI421" s="7"/>
      <c r="GJ421" s="7"/>
      <c r="GK421" s="7"/>
      <c r="GL421" s="7"/>
      <c r="GM421" s="7"/>
      <c r="GN421" s="7"/>
      <c r="GO421" s="7"/>
      <c r="GP421" s="7"/>
      <c r="GQ421" s="7"/>
      <c r="GR421" s="7"/>
      <c r="GS421" s="7"/>
      <c r="GT421" s="7"/>
      <c r="GU421" s="7"/>
      <c r="GV421" s="7"/>
      <c r="GW421" s="7"/>
      <c r="GX421" s="7"/>
      <c r="GY421" s="7"/>
      <c r="GZ421" s="7"/>
      <c r="HA421" s="7"/>
      <c r="HB421" s="7"/>
      <c r="HC421" s="7"/>
      <c r="HD421" s="7"/>
      <c r="HE421" s="7"/>
      <c r="HF421" s="7"/>
      <c r="HG421" s="7"/>
      <c r="HH421" s="7"/>
      <c r="HI421" s="7"/>
      <c r="HJ421" s="7"/>
      <c r="HK421" s="7"/>
      <c r="HL421" s="7"/>
      <c r="HM421" s="7"/>
      <c r="HN421" s="7"/>
      <c r="HO421" s="7"/>
      <c r="HP421" s="7"/>
      <c r="HQ421" s="7"/>
      <c r="HR421" s="7"/>
      <c r="HS421" s="7"/>
      <c r="HT421" s="7"/>
      <c r="HU421" s="7"/>
      <c r="HV421" s="7"/>
      <c r="HW421" s="7"/>
      <c r="HX421" s="7"/>
      <c r="HY421" s="7"/>
      <c r="HZ421" s="7"/>
      <c r="IA421" s="7"/>
      <c r="IB421" s="7"/>
      <c r="IC421" s="7"/>
      <c r="ID421" s="7"/>
      <c r="IE421" s="7"/>
      <c r="IF421" s="7"/>
      <c r="IG421" s="7"/>
      <c r="IH421" s="7"/>
      <c r="II421" s="7"/>
      <c r="IJ421" s="7"/>
      <c r="IK421" s="7"/>
      <c r="IL421" s="7"/>
      <c r="IM421" s="7"/>
      <c r="IN421" s="7"/>
      <c r="IO421" s="7"/>
      <c r="IP421" s="7"/>
      <c r="IQ421" s="7"/>
      <c r="IR421" s="7"/>
      <c r="IS421" s="7"/>
      <c r="IT421" s="7"/>
      <c r="IU421" s="7"/>
      <c r="IV421" s="7"/>
      <c r="IW421" s="7"/>
      <c r="IX421" s="7"/>
      <c r="IY421" s="7"/>
      <c r="IZ421" s="7"/>
      <c r="JA421" s="7"/>
      <c r="JB421" s="7"/>
      <c r="JC421" s="7"/>
      <c r="JD421" s="7"/>
      <c r="JE421" s="7"/>
      <c r="JF421" s="7"/>
      <c r="JG421" s="7"/>
      <c r="JH421" s="7"/>
      <c r="JI421" s="7"/>
      <c r="JJ421" s="7"/>
      <c r="JK421" s="7"/>
      <c r="JL421" s="7"/>
      <c r="JM421" s="7"/>
      <c r="JN421" s="7"/>
      <c r="JO421" s="7"/>
      <c r="JP421" s="7"/>
      <c r="JQ421" s="7"/>
      <c r="JR421" s="7"/>
      <c r="JS421" s="7"/>
      <c r="JT421" s="7"/>
      <c r="JU421" s="7"/>
      <c r="JV421" s="7"/>
      <c r="JW421" s="7"/>
      <c r="JX421" s="7"/>
      <c r="JY421" s="7"/>
      <c r="JZ421" s="7"/>
      <c r="KA421" s="7"/>
      <c r="KB421" s="7"/>
      <c r="KC421" s="7"/>
      <c r="KD421" s="7"/>
      <c r="KE421" s="7"/>
      <c r="KF421" s="7"/>
      <c r="KG421" s="7"/>
      <c r="KH421" s="7"/>
      <c r="KI421" s="7"/>
      <c r="KJ421" s="7"/>
      <c r="KK421" s="7"/>
      <c r="KL421" s="7"/>
      <c r="KM421" s="7"/>
      <c r="KN421" s="7"/>
      <c r="KO421" s="7"/>
      <c r="KP421" s="7"/>
      <c r="KQ421" s="7"/>
      <c r="KR421" s="7"/>
      <c r="KS421" s="7"/>
      <c r="KT421" s="7"/>
      <c r="KU421" s="7"/>
      <c r="KV421" s="7"/>
      <c r="KW421" s="7"/>
      <c r="KX421" s="7"/>
      <c r="KY421" s="7"/>
      <c r="KZ421" s="7"/>
      <c r="LA421" s="7"/>
      <c r="LB421" s="7"/>
      <c r="LC421" s="7"/>
      <c r="LD421" s="7"/>
      <c r="LE421" s="7"/>
      <c r="LF421" s="7"/>
      <c r="LG421" s="7"/>
      <c r="LH421" s="7"/>
      <c r="LI421" s="7"/>
      <c r="LJ421" s="7"/>
      <c r="LK421" s="7"/>
      <c r="LL421" s="7"/>
      <c r="LM421" s="7"/>
      <c r="LN421" s="7"/>
      <c r="LO421" s="7"/>
      <c r="LP421" s="7"/>
      <c r="LQ421" s="7"/>
      <c r="LR421" s="7"/>
      <c r="LS421" s="7"/>
      <c r="LT421" s="7"/>
      <c r="LU421" s="7"/>
      <c r="LV421" s="7"/>
      <c r="LW421" s="7"/>
      <c r="LX421" s="7"/>
      <c r="LY421" s="7"/>
      <c r="LZ421" s="7"/>
      <c r="MA421" s="7"/>
      <c r="MB421" s="7"/>
      <c r="MC421" s="7"/>
      <c r="MD421" s="7"/>
      <c r="ME421" s="7"/>
      <c r="MF421" s="7"/>
      <c r="MG421" s="7"/>
      <c r="MH421" s="7"/>
      <c r="MI421" s="7"/>
      <c r="MJ421" s="7"/>
      <c r="MK421" s="7"/>
      <c r="ML421" s="7"/>
      <c r="MM421" s="7"/>
      <c r="MN421" s="7"/>
      <c r="MO421" s="7"/>
      <c r="MP421" s="7"/>
      <c r="MQ421" s="7"/>
      <c r="MR421" s="7"/>
      <c r="MS421" s="7"/>
      <c r="MT421" s="7"/>
      <c r="MU421" s="7"/>
      <c r="MV421" s="7"/>
      <c r="MW421" s="7"/>
      <c r="MX421" s="7"/>
      <c r="MY421" s="7"/>
      <c r="MZ421" s="7"/>
      <c r="NA421" s="7"/>
      <c r="NB421" s="7"/>
      <c r="NC421" s="7"/>
      <c r="ND421" s="7"/>
      <c r="NE421" s="7"/>
      <c r="NF421" s="7"/>
      <c r="NG421" s="7"/>
      <c r="NH421" s="7"/>
      <c r="NI421" s="7"/>
      <c r="NJ421" s="7"/>
      <c r="NK421" s="7"/>
      <c r="NL421" s="7"/>
      <c r="NM421" s="7"/>
      <c r="NN421" s="7"/>
      <c r="NO421" s="7"/>
      <c r="NP421" s="7"/>
      <c r="NQ421" s="7"/>
      <c r="NR421" s="7"/>
      <c r="NS421" s="7"/>
      <c r="NT421" s="7"/>
      <c r="NU421" s="7"/>
      <c r="NV421" s="7"/>
      <c r="NW421" s="7"/>
      <c r="NX421" s="7"/>
      <c r="NY421" s="7"/>
      <c r="NZ421" s="7"/>
      <c r="OA421" s="7"/>
      <c r="OB421" s="7"/>
      <c r="OC421" s="7"/>
      <c r="OD421" s="7"/>
      <c r="OE421" s="7"/>
      <c r="OF421" s="7"/>
      <c r="OG421" s="7"/>
      <c r="OH421" s="7"/>
      <c r="OI421" s="7"/>
    </row>
    <row r="422" spans="1:399" s="21" customFormat="1">
      <c r="A422" s="53"/>
      <c r="B422" s="53"/>
      <c r="C422" s="53"/>
      <c r="D422" s="53"/>
      <c r="E422" s="53"/>
      <c r="F422" s="53"/>
      <c r="G422" s="7"/>
      <c r="H422"/>
      <c r="I422"/>
      <c r="J422"/>
      <c r="K422"/>
      <c r="L422" s="53"/>
      <c r="M422"/>
      <c r="N422" s="7"/>
      <c r="O422"/>
      <c r="P422"/>
      <c r="Q422"/>
      <c r="R422"/>
      <c r="S422" s="53"/>
      <c r="T422"/>
      <c r="U422" s="7"/>
      <c r="V422"/>
      <c r="W422"/>
      <c r="X422"/>
      <c r="Y422"/>
      <c r="Z422" s="53"/>
      <c r="AA422"/>
      <c r="AB422" s="7"/>
      <c r="AC422"/>
      <c r="AD422"/>
      <c r="AE422"/>
      <c r="AF422"/>
      <c r="AG422" s="53"/>
      <c r="AH422"/>
      <c r="AI422" s="7"/>
      <c r="AJ422"/>
      <c r="AK422"/>
      <c r="AL422"/>
      <c r="AM422"/>
      <c r="AN422" s="53"/>
      <c r="AO422"/>
      <c r="AP422" s="7"/>
      <c r="AQ422"/>
      <c r="AR422"/>
      <c r="AS422"/>
      <c r="AT422"/>
      <c r="AU422" s="53"/>
      <c r="AV422"/>
      <c r="AW422" s="7"/>
      <c r="AX422"/>
      <c r="AY422"/>
      <c r="AZ422"/>
      <c r="BA422"/>
      <c r="BB422" s="53"/>
      <c r="BC422"/>
      <c r="BD422" s="7"/>
      <c r="BE422"/>
      <c r="BF422"/>
      <c r="BG422"/>
      <c r="BH422"/>
      <c r="BI422" s="53"/>
      <c r="BJ422"/>
      <c r="BK422" s="7"/>
      <c r="BL422"/>
      <c r="BM422"/>
      <c r="BN422"/>
      <c r="BO422"/>
      <c r="BP422" s="53"/>
      <c r="BQ422"/>
      <c r="BR422" s="7"/>
      <c r="BS422"/>
      <c r="BT422"/>
      <c r="BU422"/>
      <c r="BV422"/>
      <c r="BW422" s="53"/>
      <c r="BX422"/>
      <c r="BY422" s="7"/>
      <c r="BZ422" s="49">
        <v>44888</v>
      </c>
      <c r="CA422" s="67" t="s">
        <v>1636</v>
      </c>
      <c r="CB422" s="140">
        <f>[1]!i_dq_close(CB$2,BZ422)</f>
        <v>6115.6049000000003</v>
      </c>
      <c r="CC422">
        <v>2.0569999999999999</v>
      </c>
      <c r="CD422" s="277">
        <f t="shared" si="38"/>
        <v>0.2120334557096849</v>
      </c>
      <c r="CE422"/>
      <c r="CF422" s="7"/>
      <c r="CG422"/>
      <c r="CH422"/>
      <c r="CI422"/>
      <c r="CJ422"/>
      <c r="CK422" s="53"/>
      <c r="CL422"/>
      <c r="CM422" s="7"/>
      <c r="CN422"/>
      <c r="CO422"/>
      <c r="CP422"/>
      <c r="CQ422"/>
      <c r="CR422" s="53"/>
      <c r="CS422"/>
      <c r="CT422" s="7"/>
      <c r="CU422"/>
      <c r="CV422"/>
      <c r="CW422"/>
      <c r="CX422"/>
      <c r="CY422" s="53"/>
      <c r="CZ422"/>
      <c r="DA422" s="7"/>
      <c r="DB422"/>
      <c r="DC422"/>
      <c r="DD422"/>
      <c r="DE422"/>
      <c r="DF422" s="53"/>
      <c r="DG422"/>
      <c r="DH422" s="7"/>
      <c r="DI422"/>
      <c r="DJ422"/>
      <c r="DK422"/>
      <c r="DL422"/>
      <c r="DM422" s="53"/>
      <c r="DN422"/>
      <c r="DO422" s="7"/>
      <c r="DP422"/>
      <c r="DQ422"/>
      <c r="DR422"/>
      <c r="DS422"/>
      <c r="DT422" s="53"/>
      <c r="DU422"/>
      <c r="DV422" s="7"/>
      <c r="DW422" s="7"/>
      <c r="DX422" s="7"/>
      <c r="DY422" s="7"/>
      <c r="DZ422" s="7"/>
      <c r="EA422" s="7"/>
      <c r="EB422" s="7"/>
      <c r="EC422" s="7"/>
      <c r="ED422" s="7"/>
      <c r="EE422" s="7"/>
      <c r="EF422" s="7"/>
      <c r="EG422" s="7"/>
      <c r="EH422" s="7"/>
      <c r="EI422" s="7"/>
      <c r="EJ422" s="7"/>
      <c r="EK422" s="7"/>
      <c r="EL422" s="7"/>
      <c r="EM422" s="7"/>
      <c r="EN422" s="7"/>
      <c r="EO422" s="7"/>
      <c r="EP422" s="7"/>
      <c r="EQ422" s="7"/>
      <c r="ER422" s="7"/>
      <c r="ES422" s="7"/>
      <c r="ET422" s="7"/>
      <c r="EU422" s="7"/>
      <c r="EV422" s="7"/>
      <c r="EW422" s="7"/>
      <c r="EX422" s="7"/>
      <c r="EY422" s="7"/>
      <c r="EZ422" s="7"/>
      <c r="FA422" s="7"/>
      <c r="FB422" s="7"/>
      <c r="FC422" s="7"/>
      <c r="FD422" s="7"/>
      <c r="FE422" s="7"/>
      <c r="FF422" s="7"/>
      <c r="FG422" s="7"/>
      <c r="FH422" s="7"/>
      <c r="FI422" s="7"/>
      <c r="FJ422" s="7"/>
      <c r="FK422" s="7"/>
      <c r="FL422" s="7"/>
      <c r="FM422" s="7"/>
      <c r="FN422" s="7"/>
      <c r="FO422" s="7"/>
      <c r="FP422" s="7"/>
      <c r="FQ422" s="7"/>
      <c r="FR422" s="7"/>
      <c r="FS422" s="7"/>
      <c r="FT422" s="7"/>
      <c r="FU422" s="7"/>
      <c r="FV422" s="7"/>
      <c r="FW422" s="7"/>
      <c r="FX422" s="7"/>
      <c r="FY422" s="7"/>
      <c r="FZ422" s="7"/>
      <c r="GA422" s="7"/>
      <c r="GB422" s="7"/>
      <c r="GC422" s="7"/>
      <c r="GD422" s="7"/>
      <c r="GE422" s="7"/>
      <c r="GF422" s="7"/>
      <c r="GG422" s="7"/>
      <c r="GH422" s="7"/>
      <c r="GI422" s="7"/>
      <c r="GJ422" s="7"/>
      <c r="GK422" s="7"/>
      <c r="GL422" s="7"/>
      <c r="GM422" s="7"/>
      <c r="GN422" s="7"/>
      <c r="GO422" s="7"/>
      <c r="GP422" s="7"/>
      <c r="GQ422" s="7"/>
      <c r="GR422" s="7"/>
      <c r="GS422" s="7"/>
      <c r="GT422" s="7"/>
      <c r="GU422" s="7"/>
      <c r="GV422" s="7"/>
      <c r="GW422" s="7"/>
      <c r="GX422" s="7"/>
      <c r="GY422" s="7"/>
      <c r="GZ422" s="7"/>
      <c r="HA422" s="7"/>
      <c r="HB422" s="7"/>
      <c r="HC422" s="7"/>
      <c r="HD422" s="7"/>
      <c r="HE422" s="7"/>
      <c r="HF422" s="7"/>
      <c r="HG422" s="7"/>
      <c r="HH422" s="7"/>
      <c r="HI422" s="7"/>
      <c r="HJ422" s="7"/>
      <c r="HK422" s="7"/>
      <c r="HL422" s="7"/>
      <c r="HM422" s="7"/>
      <c r="HN422" s="7"/>
      <c r="HO422" s="7"/>
      <c r="HP422" s="7"/>
      <c r="HQ422" s="7"/>
      <c r="HR422" s="7"/>
      <c r="HS422" s="7"/>
      <c r="HT422" s="7"/>
      <c r="HU422" s="7"/>
      <c r="HV422" s="7"/>
      <c r="HW422" s="7"/>
      <c r="HX422" s="7"/>
      <c r="HY422" s="7"/>
      <c r="HZ422" s="7"/>
      <c r="IA422" s="7"/>
      <c r="IB422" s="7"/>
      <c r="IC422" s="7"/>
      <c r="ID422" s="7"/>
      <c r="IE422" s="7"/>
      <c r="IF422" s="7"/>
      <c r="IG422" s="7"/>
      <c r="IH422" s="7"/>
      <c r="II422" s="7"/>
      <c r="IJ422" s="7"/>
      <c r="IK422" s="7"/>
      <c r="IL422" s="7"/>
      <c r="IM422" s="7"/>
      <c r="IN422" s="7"/>
      <c r="IO422" s="7"/>
      <c r="IP422" s="7"/>
      <c r="IQ422" s="7"/>
      <c r="IR422" s="7"/>
      <c r="IS422" s="7"/>
      <c r="IT422" s="7"/>
      <c r="IU422" s="7"/>
      <c r="IV422" s="7"/>
      <c r="IW422" s="7"/>
      <c r="IX422" s="7"/>
      <c r="IY422" s="7"/>
      <c r="IZ422" s="7"/>
      <c r="JA422" s="7"/>
      <c r="JB422" s="7"/>
      <c r="JC422" s="7"/>
      <c r="JD422" s="7"/>
      <c r="JE422" s="7"/>
      <c r="JF422" s="7"/>
      <c r="JG422" s="7"/>
      <c r="JH422" s="7"/>
      <c r="JI422" s="7"/>
      <c r="JJ422" s="7"/>
      <c r="JK422" s="7"/>
      <c r="JL422" s="7"/>
      <c r="JM422" s="7"/>
      <c r="JN422" s="7"/>
      <c r="JO422" s="7"/>
      <c r="JP422" s="7"/>
      <c r="JQ422" s="7"/>
      <c r="JR422" s="7"/>
      <c r="JS422" s="7"/>
      <c r="JT422" s="7"/>
      <c r="JU422" s="7"/>
      <c r="JV422" s="7"/>
      <c r="JW422" s="7"/>
      <c r="JX422" s="7"/>
      <c r="JY422" s="7"/>
      <c r="JZ422" s="7"/>
      <c r="KA422" s="7"/>
      <c r="KB422" s="7"/>
      <c r="KC422" s="7"/>
      <c r="KD422" s="7"/>
      <c r="KE422" s="7"/>
      <c r="KF422" s="7"/>
      <c r="KG422" s="7"/>
      <c r="KH422" s="7"/>
      <c r="KI422" s="7"/>
      <c r="KJ422" s="7"/>
      <c r="KK422" s="7"/>
      <c r="KL422" s="7"/>
      <c r="KM422" s="7"/>
      <c r="KN422" s="7"/>
      <c r="KO422" s="7"/>
      <c r="KP422" s="7"/>
      <c r="KQ422" s="7"/>
      <c r="KR422" s="7"/>
      <c r="KS422" s="7"/>
      <c r="KT422" s="7"/>
      <c r="KU422" s="7"/>
      <c r="KV422" s="7"/>
      <c r="KW422" s="7"/>
      <c r="KX422" s="7"/>
      <c r="KY422" s="7"/>
      <c r="KZ422" s="7"/>
      <c r="LA422" s="7"/>
      <c r="LB422" s="7"/>
      <c r="LC422" s="7"/>
      <c r="LD422" s="7"/>
      <c r="LE422" s="7"/>
      <c r="LF422" s="7"/>
      <c r="LG422" s="7"/>
      <c r="LH422" s="7"/>
      <c r="LI422" s="7"/>
      <c r="LJ422" s="7"/>
      <c r="LK422" s="7"/>
      <c r="LL422" s="7"/>
      <c r="LM422" s="7"/>
      <c r="LN422" s="7"/>
      <c r="LO422" s="7"/>
      <c r="LP422" s="7"/>
      <c r="LQ422" s="7"/>
      <c r="LR422" s="7"/>
      <c r="LS422" s="7"/>
      <c r="LT422" s="7"/>
      <c r="LU422" s="7"/>
      <c r="LV422" s="7"/>
      <c r="LW422" s="7"/>
      <c r="LX422" s="7"/>
      <c r="LY422" s="7"/>
      <c r="LZ422" s="7"/>
      <c r="MA422" s="7"/>
      <c r="MB422" s="7"/>
      <c r="MC422" s="7"/>
      <c r="MD422" s="7"/>
      <c r="ME422" s="7"/>
      <c r="MF422" s="7"/>
      <c r="MG422" s="7"/>
      <c r="MH422" s="7"/>
      <c r="MI422" s="7"/>
      <c r="MJ422" s="7"/>
      <c r="MK422" s="7"/>
      <c r="ML422" s="7"/>
      <c r="MM422" s="7"/>
      <c r="MN422" s="7"/>
      <c r="MO422" s="7"/>
      <c r="MP422" s="7"/>
      <c r="MQ422" s="7"/>
      <c r="MR422" s="7"/>
      <c r="MS422" s="7"/>
      <c r="MT422" s="7"/>
      <c r="MU422" s="7"/>
      <c r="MV422" s="7"/>
      <c r="MW422" s="7"/>
      <c r="MX422" s="7"/>
      <c r="MY422" s="7"/>
      <c r="MZ422" s="7"/>
      <c r="NA422" s="7"/>
      <c r="NB422" s="7"/>
      <c r="NC422" s="7"/>
      <c r="ND422" s="7"/>
      <c r="NE422" s="7"/>
      <c r="NF422" s="7"/>
      <c r="NG422" s="7"/>
      <c r="NH422" s="7"/>
      <c r="NI422" s="7"/>
      <c r="NJ422" s="7"/>
      <c r="NK422" s="7"/>
      <c r="NL422" s="7"/>
      <c r="NM422" s="7"/>
      <c r="NN422" s="7"/>
      <c r="NO422" s="7"/>
      <c r="NP422" s="7"/>
      <c r="NQ422" s="7"/>
      <c r="NR422" s="7"/>
      <c r="NS422" s="7"/>
      <c r="NT422" s="7"/>
      <c r="NU422" s="7"/>
      <c r="NV422" s="7"/>
      <c r="NW422" s="7"/>
      <c r="NX422" s="7"/>
      <c r="NY422" s="7"/>
      <c r="NZ422" s="7"/>
      <c r="OA422" s="7"/>
      <c r="OB422" s="7"/>
      <c r="OC422" s="7"/>
      <c r="OD422" s="7"/>
      <c r="OE422" s="7"/>
      <c r="OF422" s="7"/>
      <c r="OG422" s="7"/>
      <c r="OH422" s="7"/>
      <c r="OI422" s="7"/>
    </row>
    <row r="423" spans="1:399" s="21" customFormat="1">
      <c r="A423" s="53"/>
      <c r="B423" s="53"/>
      <c r="C423" s="53"/>
      <c r="D423" s="53"/>
      <c r="E423" s="53"/>
      <c r="F423" s="53"/>
      <c r="G423" s="7"/>
      <c r="H423"/>
      <c r="I423"/>
      <c r="J423"/>
      <c r="K423"/>
      <c r="L423" s="53"/>
      <c r="M423"/>
      <c r="N423" s="7"/>
      <c r="O423"/>
      <c r="P423"/>
      <c r="Q423"/>
      <c r="R423"/>
      <c r="S423" s="53"/>
      <c r="T423"/>
      <c r="U423" s="7"/>
      <c r="V423"/>
      <c r="W423"/>
      <c r="X423"/>
      <c r="Y423"/>
      <c r="Z423" s="53"/>
      <c r="AA423"/>
      <c r="AB423" s="7"/>
      <c r="AC423"/>
      <c r="AD423"/>
      <c r="AE423"/>
      <c r="AF423"/>
      <c r="AG423" s="53"/>
      <c r="AH423"/>
      <c r="AI423" s="7"/>
      <c r="AJ423"/>
      <c r="AK423"/>
      <c r="AL423"/>
      <c r="AM423"/>
      <c r="AN423" s="53"/>
      <c r="AO423"/>
      <c r="AP423" s="7"/>
      <c r="AQ423"/>
      <c r="AR423"/>
      <c r="AS423"/>
      <c r="AT423"/>
      <c r="AU423" s="53"/>
      <c r="AV423"/>
      <c r="AW423" s="7"/>
      <c r="AX423"/>
      <c r="AY423"/>
      <c r="AZ423"/>
      <c r="BA423"/>
      <c r="BB423" s="53"/>
      <c r="BC423"/>
      <c r="BD423" s="7"/>
      <c r="BE423"/>
      <c r="BF423"/>
      <c r="BG423"/>
      <c r="BH423"/>
      <c r="BI423" s="53"/>
      <c r="BJ423"/>
      <c r="BK423" s="7"/>
      <c r="BL423"/>
      <c r="BM423"/>
      <c r="BN423"/>
      <c r="BO423"/>
      <c r="BP423" s="53"/>
      <c r="BQ423"/>
      <c r="BR423" s="7"/>
      <c r="BS423"/>
      <c r="BT423"/>
      <c r="BU423"/>
      <c r="BV423"/>
      <c r="BW423" s="53"/>
      <c r="BX423"/>
      <c r="BY423" s="7"/>
      <c r="BZ423" s="49">
        <v>44889</v>
      </c>
      <c r="CA423" s="67" t="s">
        <v>1636</v>
      </c>
      <c r="CB423" s="140">
        <f>[1]!i_dq_close(CB$2,BZ423)</f>
        <v>6120.0658999999996</v>
      </c>
      <c r="CC423">
        <v>2.0609999999999999</v>
      </c>
      <c r="CD423" s="277">
        <f t="shared" si="38"/>
        <v>0.21359156486001796</v>
      </c>
      <c r="CE423"/>
      <c r="CF423" s="7"/>
      <c r="CG423"/>
      <c r="CH423"/>
      <c r="CI423"/>
      <c r="CJ423"/>
      <c r="CK423" s="53"/>
      <c r="CL423"/>
      <c r="CM423" s="7"/>
      <c r="CN423"/>
      <c r="CO423"/>
      <c r="CP423"/>
      <c r="CQ423"/>
      <c r="CR423" s="53"/>
      <c r="CS423"/>
      <c r="CT423" s="7"/>
      <c r="CU423"/>
      <c r="CV423"/>
      <c r="CW423"/>
      <c r="CX423"/>
      <c r="CY423" s="53"/>
      <c r="CZ423"/>
      <c r="DA423" s="7"/>
      <c r="DB423"/>
      <c r="DC423"/>
      <c r="DD423"/>
      <c r="DE423"/>
      <c r="DF423" s="53"/>
      <c r="DG423"/>
      <c r="DH423" s="7"/>
      <c r="DI423"/>
      <c r="DJ423"/>
      <c r="DK423"/>
      <c r="DL423"/>
      <c r="DM423" s="53"/>
      <c r="DN423"/>
      <c r="DO423" s="7"/>
      <c r="DP423"/>
      <c r="DQ423"/>
      <c r="DR423"/>
      <c r="DS423"/>
      <c r="DT423" s="53"/>
      <c r="DU423"/>
      <c r="DV423" s="7"/>
      <c r="DW423" s="7"/>
      <c r="DX423" s="7"/>
      <c r="DY423" s="7"/>
      <c r="DZ423" s="7"/>
      <c r="EA423" s="7"/>
      <c r="EB423" s="7"/>
      <c r="EC423" s="7"/>
      <c r="ED423" s="7"/>
      <c r="EE423" s="7"/>
      <c r="EF423" s="7"/>
      <c r="EG423" s="7"/>
      <c r="EH423" s="7"/>
      <c r="EI423" s="7"/>
      <c r="EJ423" s="7"/>
      <c r="EK423" s="7"/>
      <c r="EL423" s="7"/>
      <c r="EM423" s="7"/>
      <c r="EN423" s="7"/>
      <c r="EO423" s="7"/>
      <c r="EP423" s="7"/>
      <c r="EQ423" s="7"/>
      <c r="ER423" s="7"/>
      <c r="ES423" s="7"/>
      <c r="ET423" s="7"/>
      <c r="EU423" s="7"/>
      <c r="EV423" s="7"/>
      <c r="EW423" s="7"/>
      <c r="EX423" s="7"/>
      <c r="EY423" s="7"/>
      <c r="EZ423" s="7"/>
      <c r="FA423" s="7"/>
      <c r="FB423" s="7"/>
      <c r="FC423" s="7"/>
      <c r="FD423" s="7"/>
      <c r="FE423" s="7"/>
      <c r="FF423" s="7"/>
      <c r="FG423" s="7"/>
      <c r="FH423" s="7"/>
      <c r="FI423" s="7"/>
      <c r="FJ423" s="7"/>
      <c r="FK423" s="7"/>
      <c r="FL423" s="7"/>
      <c r="FM423" s="7"/>
      <c r="FN423" s="7"/>
      <c r="FO423" s="7"/>
      <c r="FP423" s="7"/>
      <c r="FQ423" s="7"/>
      <c r="FR423" s="7"/>
      <c r="FS423" s="7"/>
      <c r="FT423" s="7"/>
      <c r="FU423" s="7"/>
      <c r="FV423" s="7"/>
      <c r="FW423" s="7"/>
      <c r="FX423" s="7"/>
      <c r="FY423" s="7"/>
      <c r="FZ423" s="7"/>
      <c r="GA423" s="7"/>
      <c r="GB423" s="7"/>
      <c r="GC423" s="7"/>
      <c r="GD423" s="7"/>
      <c r="GE423" s="7"/>
      <c r="GF423" s="7"/>
      <c r="GG423" s="7"/>
      <c r="GH423" s="7"/>
      <c r="GI423" s="7"/>
      <c r="GJ423" s="7"/>
      <c r="GK423" s="7"/>
      <c r="GL423" s="7"/>
      <c r="GM423" s="7"/>
      <c r="GN423" s="7"/>
      <c r="GO423" s="7"/>
      <c r="GP423" s="7"/>
      <c r="GQ423" s="7"/>
      <c r="GR423" s="7"/>
      <c r="GS423" s="7"/>
      <c r="GT423" s="7"/>
      <c r="GU423" s="7"/>
      <c r="GV423" s="7"/>
      <c r="GW423" s="7"/>
      <c r="GX423" s="7"/>
      <c r="GY423" s="7"/>
      <c r="GZ423" s="7"/>
      <c r="HA423" s="7"/>
      <c r="HB423" s="7"/>
      <c r="HC423" s="7"/>
      <c r="HD423" s="7"/>
      <c r="HE423" s="7"/>
      <c r="HF423" s="7"/>
      <c r="HG423" s="7"/>
      <c r="HH423" s="7"/>
      <c r="HI423" s="7"/>
      <c r="HJ423" s="7"/>
      <c r="HK423" s="7"/>
      <c r="HL423" s="7"/>
      <c r="HM423" s="7"/>
      <c r="HN423" s="7"/>
      <c r="HO423" s="7"/>
      <c r="HP423" s="7"/>
      <c r="HQ423" s="7"/>
      <c r="HR423" s="7"/>
      <c r="HS423" s="7"/>
      <c r="HT423" s="7"/>
      <c r="HU423" s="7"/>
      <c r="HV423" s="7"/>
      <c r="HW423" s="7"/>
      <c r="HX423" s="7"/>
      <c r="HY423" s="7"/>
      <c r="HZ423" s="7"/>
      <c r="IA423" s="7"/>
      <c r="IB423" s="7"/>
      <c r="IC423" s="7"/>
      <c r="ID423" s="7"/>
      <c r="IE423" s="7"/>
      <c r="IF423" s="7"/>
      <c r="IG423" s="7"/>
      <c r="IH423" s="7"/>
      <c r="II423" s="7"/>
      <c r="IJ423" s="7"/>
      <c r="IK423" s="7"/>
      <c r="IL423" s="7"/>
      <c r="IM423" s="7"/>
      <c r="IN423" s="7"/>
      <c r="IO423" s="7"/>
      <c r="IP423" s="7"/>
      <c r="IQ423" s="7"/>
      <c r="IR423" s="7"/>
      <c r="IS423" s="7"/>
      <c r="IT423" s="7"/>
      <c r="IU423" s="7"/>
      <c r="IV423" s="7"/>
      <c r="IW423" s="7"/>
      <c r="IX423" s="7"/>
      <c r="IY423" s="7"/>
      <c r="IZ423" s="7"/>
      <c r="JA423" s="7"/>
      <c r="JB423" s="7"/>
      <c r="JC423" s="7"/>
      <c r="JD423" s="7"/>
      <c r="JE423" s="7"/>
      <c r="JF423" s="7"/>
      <c r="JG423" s="7"/>
      <c r="JH423" s="7"/>
      <c r="JI423" s="7"/>
      <c r="JJ423" s="7"/>
      <c r="JK423" s="7"/>
      <c r="JL423" s="7"/>
      <c r="JM423" s="7"/>
      <c r="JN423" s="7"/>
      <c r="JO423" s="7"/>
      <c r="JP423" s="7"/>
      <c r="JQ423" s="7"/>
      <c r="JR423" s="7"/>
      <c r="JS423" s="7"/>
      <c r="JT423" s="7"/>
      <c r="JU423" s="7"/>
      <c r="JV423" s="7"/>
      <c r="JW423" s="7"/>
      <c r="JX423" s="7"/>
      <c r="JY423" s="7"/>
      <c r="JZ423" s="7"/>
      <c r="KA423" s="7"/>
      <c r="KB423" s="7"/>
      <c r="KC423" s="7"/>
      <c r="KD423" s="7"/>
      <c r="KE423" s="7"/>
      <c r="KF423" s="7"/>
      <c r="KG423" s="7"/>
      <c r="KH423" s="7"/>
      <c r="KI423" s="7"/>
      <c r="KJ423" s="7"/>
      <c r="KK423" s="7"/>
      <c r="KL423" s="7"/>
      <c r="KM423" s="7"/>
      <c r="KN423" s="7"/>
      <c r="KO423" s="7"/>
      <c r="KP423" s="7"/>
      <c r="KQ423" s="7"/>
      <c r="KR423" s="7"/>
      <c r="KS423" s="7"/>
      <c r="KT423" s="7"/>
      <c r="KU423" s="7"/>
      <c r="KV423" s="7"/>
      <c r="KW423" s="7"/>
      <c r="KX423" s="7"/>
      <c r="KY423" s="7"/>
      <c r="KZ423" s="7"/>
      <c r="LA423" s="7"/>
      <c r="LB423" s="7"/>
      <c r="LC423" s="7"/>
      <c r="LD423" s="7"/>
      <c r="LE423" s="7"/>
      <c r="LF423" s="7"/>
      <c r="LG423" s="7"/>
      <c r="LH423" s="7"/>
      <c r="LI423" s="7"/>
      <c r="LJ423" s="7"/>
      <c r="LK423" s="7"/>
      <c r="LL423" s="7"/>
      <c r="LM423" s="7"/>
      <c r="LN423" s="7"/>
      <c r="LO423" s="7"/>
      <c r="LP423" s="7"/>
      <c r="LQ423" s="7"/>
      <c r="LR423" s="7"/>
      <c r="LS423" s="7"/>
      <c r="LT423" s="7"/>
      <c r="LU423" s="7"/>
      <c r="LV423" s="7"/>
      <c r="LW423" s="7"/>
      <c r="LX423" s="7"/>
      <c r="LY423" s="7"/>
      <c r="LZ423" s="7"/>
      <c r="MA423" s="7"/>
      <c r="MB423" s="7"/>
      <c r="MC423" s="7"/>
      <c r="MD423" s="7"/>
      <c r="ME423" s="7"/>
      <c r="MF423" s="7"/>
      <c r="MG423" s="7"/>
      <c r="MH423" s="7"/>
      <c r="MI423" s="7"/>
      <c r="MJ423" s="7"/>
      <c r="MK423" s="7"/>
      <c r="ML423" s="7"/>
      <c r="MM423" s="7"/>
      <c r="MN423" s="7"/>
      <c r="MO423" s="7"/>
      <c r="MP423" s="7"/>
      <c r="MQ423" s="7"/>
      <c r="MR423" s="7"/>
      <c r="MS423" s="7"/>
      <c r="MT423" s="7"/>
      <c r="MU423" s="7"/>
      <c r="MV423" s="7"/>
      <c r="MW423" s="7"/>
      <c r="MX423" s="7"/>
      <c r="MY423" s="7"/>
      <c r="MZ423" s="7"/>
      <c r="NA423" s="7"/>
      <c r="NB423" s="7"/>
      <c r="NC423" s="7"/>
      <c r="ND423" s="7"/>
      <c r="NE423" s="7"/>
      <c r="NF423" s="7"/>
      <c r="NG423" s="7"/>
      <c r="NH423" s="7"/>
      <c r="NI423" s="7"/>
      <c r="NJ423" s="7"/>
      <c r="NK423" s="7"/>
      <c r="NL423" s="7"/>
      <c r="NM423" s="7"/>
      <c r="NN423" s="7"/>
      <c r="NO423" s="7"/>
      <c r="NP423" s="7"/>
      <c r="NQ423" s="7"/>
      <c r="NR423" s="7"/>
      <c r="NS423" s="7"/>
      <c r="NT423" s="7"/>
      <c r="NU423" s="7"/>
      <c r="NV423" s="7"/>
      <c r="NW423" s="7"/>
      <c r="NX423" s="7"/>
      <c r="NY423" s="7"/>
      <c r="NZ423" s="7"/>
      <c r="OA423" s="7"/>
      <c r="OB423" s="7"/>
      <c r="OC423" s="7"/>
      <c r="OD423" s="7"/>
      <c r="OE423" s="7"/>
      <c r="OF423" s="7"/>
      <c r="OG423" s="7"/>
      <c r="OH423" s="7"/>
      <c r="OI423" s="7"/>
    </row>
    <row r="424" spans="1:399" s="21" customFormat="1">
      <c r="A424" s="53"/>
      <c r="B424" s="53"/>
      <c r="C424" s="53"/>
      <c r="D424" s="53"/>
      <c r="E424" s="53"/>
      <c r="F424" s="53"/>
      <c r="G424" s="7"/>
      <c r="H424"/>
      <c r="I424"/>
      <c r="J424"/>
      <c r="K424"/>
      <c r="L424" s="53"/>
      <c r="M424"/>
      <c r="N424" s="7"/>
      <c r="O424"/>
      <c r="P424"/>
      <c r="Q424"/>
      <c r="R424"/>
      <c r="S424" s="53"/>
      <c r="T424"/>
      <c r="U424" s="7"/>
      <c r="V424"/>
      <c r="W424"/>
      <c r="X424"/>
      <c r="Y424"/>
      <c r="Z424" s="53"/>
      <c r="AA424"/>
      <c r="AB424" s="7"/>
      <c r="AC424"/>
      <c r="AD424"/>
      <c r="AE424"/>
      <c r="AF424"/>
      <c r="AG424" s="53"/>
      <c r="AH424"/>
      <c r="AI424" s="7"/>
      <c r="AJ424"/>
      <c r="AK424"/>
      <c r="AL424"/>
      <c r="AM424"/>
      <c r="AN424" s="53"/>
      <c r="AO424"/>
      <c r="AP424" s="7"/>
      <c r="AQ424"/>
      <c r="AR424"/>
      <c r="AS424"/>
      <c r="AT424"/>
      <c r="AU424" s="53"/>
      <c r="AV424"/>
      <c r="AW424" s="7"/>
      <c r="AX424"/>
      <c r="AY424"/>
      <c r="AZ424"/>
      <c r="BA424"/>
      <c r="BB424" s="53"/>
      <c r="BC424"/>
      <c r="BD424" s="7"/>
      <c r="BE424"/>
      <c r="BF424"/>
      <c r="BG424"/>
      <c r="BH424"/>
      <c r="BI424" s="53"/>
      <c r="BJ424"/>
      <c r="BK424" s="7"/>
      <c r="BL424"/>
      <c r="BM424"/>
      <c r="BN424"/>
      <c r="BO424"/>
      <c r="BP424" s="53"/>
      <c r="BQ424"/>
      <c r="BR424" s="7"/>
      <c r="BS424"/>
      <c r="BT424"/>
      <c r="BU424"/>
      <c r="BV424"/>
      <c r="BW424" s="53"/>
      <c r="BX424"/>
      <c r="BY424" s="7"/>
      <c r="BZ424" s="49">
        <v>44890</v>
      </c>
      <c r="CA424" s="67" t="s">
        <v>1636</v>
      </c>
      <c r="CB424" s="140">
        <f>[1]!i_dq_close(CB$2,BZ424)</f>
        <v>6087.8590999999997</v>
      </c>
      <c r="CC424">
        <v>2.056</v>
      </c>
      <c r="CD424" s="277">
        <f t="shared" si="38"/>
        <v>0.21574996465639074</v>
      </c>
      <c r="CE424"/>
      <c r="CF424" s="7"/>
      <c r="CG424"/>
      <c r="CH424"/>
      <c r="CI424"/>
      <c r="CJ424"/>
      <c r="CK424" s="53"/>
      <c r="CL424"/>
      <c r="CM424" s="7"/>
      <c r="CN424"/>
      <c r="CO424"/>
      <c r="CP424"/>
      <c r="CQ424"/>
      <c r="CR424" s="53"/>
      <c r="CS424"/>
      <c r="CT424" s="7"/>
      <c r="CU424"/>
      <c r="CV424"/>
      <c r="CW424"/>
      <c r="CX424"/>
      <c r="CY424" s="53"/>
      <c r="CZ424"/>
      <c r="DA424" s="7"/>
      <c r="DB424"/>
      <c r="DC424"/>
      <c r="DD424"/>
      <c r="DE424"/>
      <c r="DF424" s="53"/>
      <c r="DG424"/>
      <c r="DH424" s="7"/>
      <c r="DI424"/>
      <c r="DJ424"/>
      <c r="DK424"/>
      <c r="DL424"/>
      <c r="DM424" s="53"/>
      <c r="DN424"/>
      <c r="DO424" s="7"/>
      <c r="DP424"/>
      <c r="DQ424"/>
      <c r="DR424"/>
      <c r="DS424"/>
      <c r="DT424" s="53"/>
      <c r="DU424"/>
      <c r="DV424" s="7"/>
      <c r="DW424" s="7"/>
      <c r="DX424" s="7"/>
      <c r="DY424" s="7"/>
      <c r="DZ424" s="7"/>
      <c r="EA424" s="7"/>
      <c r="EB424" s="7"/>
      <c r="EC424" s="7"/>
      <c r="ED424" s="7"/>
      <c r="EE424" s="7"/>
      <c r="EF424" s="7"/>
      <c r="EG424" s="7"/>
      <c r="EH424" s="7"/>
      <c r="EI424" s="7"/>
      <c r="EJ424" s="7"/>
      <c r="EK424" s="7"/>
      <c r="EL424" s="7"/>
      <c r="EM424" s="7"/>
      <c r="EN424" s="7"/>
      <c r="EO424" s="7"/>
      <c r="EP424" s="7"/>
      <c r="EQ424" s="7"/>
      <c r="ER424" s="7"/>
      <c r="ES424" s="7"/>
      <c r="ET424" s="7"/>
      <c r="EU424" s="7"/>
      <c r="EV424" s="7"/>
      <c r="EW424" s="7"/>
      <c r="EX424" s="7"/>
      <c r="EY424" s="7"/>
      <c r="EZ424" s="7"/>
      <c r="FA424" s="7"/>
      <c r="FB424" s="7"/>
      <c r="FC424" s="7"/>
      <c r="FD424" s="7"/>
      <c r="FE424" s="7"/>
      <c r="FF424" s="7"/>
      <c r="FG424" s="7"/>
      <c r="FH424" s="7"/>
      <c r="FI424" s="7"/>
      <c r="FJ424" s="7"/>
      <c r="FK424" s="7"/>
      <c r="FL424" s="7"/>
      <c r="FM424" s="7"/>
      <c r="FN424" s="7"/>
      <c r="FO424" s="7"/>
      <c r="FP424" s="7"/>
      <c r="FQ424" s="7"/>
      <c r="FR424" s="7"/>
      <c r="FS424" s="7"/>
      <c r="FT424" s="7"/>
      <c r="FU424" s="7"/>
      <c r="FV424" s="7"/>
      <c r="FW424" s="7"/>
      <c r="FX424" s="7"/>
      <c r="FY424" s="7"/>
      <c r="FZ424" s="7"/>
      <c r="GA424" s="7"/>
      <c r="GB424" s="7"/>
      <c r="GC424" s="7"/>
      <c r="GD424" s="7"/>
      <c r="GE424" s="7"/>
      <c r="GF424" s="7"/>
      <c r="GG424" s="7"/>
      <c r="GH424" s="7"/>
      <c r="GI424" s="7"/>
      <c r="GJ424" s="7"/>
      <c r="GK424" s="7"/>
      <c r="GL424" s="7"/>
      <c r="GM424" s="7"/>
      <c r="GN424" s="7"/>
      <c r="GO424" s="7"/>
      <c r="GP424" s="7"/>
      <c r="GQ424" s="7"/>
      <c r="GR424" s="7"/>
      <c r="GS424" s="7"/>
      <c r="GT424" s="7"/>
      <c r="GU424" s="7"/>
      <c r="GV424" s="7"/>
      <c r="GW424" s="7"/>
      <c r="GX424" s="7"/>
      <c r="GY424" s="7"/>
      <c r="GZ424" s="7"/>
      <c r="HA424" s="7"/>
      <c r="HB424" s="7"/>
      <c r="HC424" s="7"/>
      <c r="HD424" s="7"/>
      <c r="HE424" s="7"/>
      <c r="HF424" s="7"/>
      <c r="HG424" s="7"/>
      <c r="HH424" s="7"/>
      <c r="HI424" s="7"/>
      <c r="HJ424" s="7"/>
      <c r="HK424" s="7"/>
      <c r="HL424" s="7"/>
      <c r="HM424" s="7"/>
      <c r="HN424" s="7"/>
      <c r="HO424" s="7"/>
      <c r="HP424" s="7"/>
      <c r="HQ424" s="7"/>
      <c r="HR424" s="7"/>
      <c r="HS424" s="7"/>
      <c r="HT424" s="7"/>
      <c r="HU424" s="7"/>
      <c r="HV424" s="7"/>
      <c r="HW424" s="7"/>
      <c r="HX424" s="7"/>
      <c r="HY424" s="7"/>
      <c r="HZ424" s="7"/>
      <c r="IA424" s="7"/>
      <c r="IB424" s="7"/>
      <c r="IC424" s="7"/>
      <c r="ID424" s="7"/>
      <c r="IE424" s="7"/>
      <c r="IF424" s="7"/>
      <c r="IG424" s="7"/>
      <c r="IH424" s="7"/>
      <c r="II424" s="7"/>
      <c r="IJ424" s="7"/>
      <c r="IK424" s="7"/>
      <c r="IL424" s="7"/>
      <c r="IM424" s="7"/>
      <c r="IN424" s="7"/>
      <c r="IO424" s="7"/>
      <c r="IP424" s="7"/>
      <c r="IQ424" s="7"/>
      <c r="IR424" s="7"/>
      <c r="IS424" s="7"/>
      <c r="IT424" s="7"/>
      <c r="IU424" s="7"/>
      <c r="IV424" s="7"/>
      <c r="IW424" s="7"/>
      <c r="IX424" s="7"/>
      <c r="IY424" s="7"/>
      <c r="IZ424" s="7"/>
      <c r="JA424" s="7"/>
      <c r="JB424" s="7"/>
      <c r="JC424" s="7"/>
      <c r="JD424" s="7"/>
      <c r="JE424" s="7"/>
      <c r="JF424" s="7"/>
      <c r="JG424" s="7"/>
      <c r="JH424" s="7"/>
      <c r="JI424" s="7"/>
      <c r="JJ424" s="7"/>
      <c r="JK424" s="7"/>
      <c r="JL424" s="7"/>
      <c r="JM424" s="7"/>
      <c r="JN424" s="7"/>
      <c r="JO424" s="7"/>
      <c r="JP424" s="7"/>
      <c r="JQ424" s="7"/>
      <c r="JR424" s="7"/>
      <c r="JS424" s="7"/>
      <c r="JT424" s="7"/>
      <c r="JU424" s="7"/>
      <c r="JV424" s="7"/>
      <c r="JW424" s="7"/>
      <c r="JX424" s="7"/>
      <c r="JY424" s="7"/>
      <c r="JZ424" s="7"/>
      <c r="KA424" s="7"/>
      <c r="KB424" s="7"/>
      <c r="KC424" s="7"/>
      <c r="KD424" s="7"/>
      <c r="KE424" s="7"/>
      <c r="KF424" s="7"/>
      <c r="KG424" s="7"/>
      <c r="KH424" s="7"/>
      <c r="KI424" s="7"/>
      <c r="KJ424" s="7"/>
      <c r="KK424" s="7"/>
      <c r="KL424" s="7"/>
      <c r="KM424" s="7"/>
      <c r="KN424" s="7"/>
      <c r="KO424" s="7"/>
      <c r="KP424" s="7"/>
      <c r="KQ424" s="7"/>
      <c r="KR424" s="7"/>
      <c r="KS424" s="7"/>
      <c r="KT424" s="7"/>
      <c r="KU424" s="7"/>
      <c r="KV424" s="7"/>
      <c r="KW424" s="7"/>
      <c r="KX424" s="7"/>
      <c r="KY424" s="7"/>
      <c r="KZ424" s="7"/>
      <c r="LA424" s="7"/>
      <c r="LB424" s="7"/>
      <c r="LC424" s="7"/>
      <c r="LD424" s="7"/>
      <c r="LE424" s="7"/>
      <c r="LF424" s="7"/>
      <c r="LG424" s="7"/>
      <c r="LH424" s="7"/>
      <c r="LI424" s="7"/>
      <c r="LJ424" s="7"/>
      <c r="LK424" s="7"/>
      <c r="LL424" s="7"/>
      <c r="LM424" s="7"/>
      <c r="LN424" s="7"/>
      <c r="LO424" s="7"/>
      <c r="LP424" s="7"/>
      <c r="LQ424" s="7"/>
      <c r="LR424" s="7"/>
      <c r="LS424" s="7"/>
      <c r="LT424" s="7"/>
      <c r="LU424" s="7"/>
      <c r="LV424" s="7"/>
      <c r="LW424" s="7"/>
      <c r="LX424" s="7"/>
      <c r="LY424" s="7"/>
      <c r="LZ424" s="7"/>
      <c r="MA424" s="7"/>
      <c r="MB424" s="7"/>
      <c r="MC424" s="7"/>
      <c r="MD424" s="7"/>
      <c r="ME424" s="7"/>
      <c r="MF424" s="7"/>
      <c r="MG424" s="7"/>
      <c r="MH424" s="7"/>
      <c r="MI424" s="7"/>
      <c r="MJ424" s="7"/>
      <c r="MK424" s="7"/>
      <c r="ML424" s="7"/>
      <c r="MM424" s="7"/>
      <c r="MN424" s="7"/>
      <c r="MO424" s="7"/>
      <c r="MP424" s="7"/>
      <c r="MQ424" s="7"/>
      <c r="MR424" s="7"/>
      <c r="MS424" s="7"/>
      <c r="MT424" s="7"/>
      <c r="MU424" s="7"/>
      <c r="MV424" s="7"/>
      <c r="MW424" s="7"/>
      <c r="MX424" s="7"/>
      <c r="MY424" s="7"/>
      <c r="MZ424" s="7"/>
      <c r="NA424" s="7"/>
      <c r="NB424" s="7"/>
      <c r="NC424" s="7"/>
      <c r="ND424" s="7"/>
      <c r="NE424" s="7"/>
      <c r="NF424" s="7"/>
      <c r="NG424" s="7"/>
      <c r="NH424" s="7"/>
      <c r="NI424" s="7"/>
      <c r="NJ424" s="7"/>
      <c r="NK424" s="7"/>
      <c r="NL424" s="7"/>
      <c r="NM424" s="7"/>
      <c r="NN424" s="7"/>
      <c r="NO424" s="7"/>
      <c r="NP424" s="7"/>
      <c r="NQ424" s="7"/>
      <c r="NR424" s="7"/>
      <c r="NS424" s="7"/>
      <c r="NT424" s="7"/>
      <c r="NU424" s="7"/>
      <c r="NV424" s="7"/>
      <c r="NW424" s="7"/>
      <c r="NX424" s="7"/>
      <c r="NY424" s="7"/>
      <c r="NZ424" s="7"/>
      <c r="OA424" s="7"/>
      <c r="OB424" s="7"/>
      <c r="OC424" s="7"/>
      <c r="OD424" s="7"/>
      <c r="OE424" s="7"/>
      <c r="OF424" s="7"/>
      <c r="OG424" s="7"/>
      <c r="OH424" s="7"/>
      <c r="OI424" s="7"/>
    </row>
    <row r="425" spans="1:399" s="21" customFormat="1">
      <c r="A425" s="53"/>
      <c r="B425" s="53"/>
      <c r="C425" s="53"/>
      <c r="D425" s="53"/>
      <c r="E425" s="53"/>
      <c r="F425" s="53"/>
      <c r="G425" s="7"/>
      <c r="H425"/>
      <c r="I425"/>
      <c r="J425"/>
      <c r="K425"/>
      <c r="L425" s="53"/>
      <c r="M425"/>
      <c r="N425" s="7"/>
      <c r="O425"/>
      <c r="P425"/>
      <c r="Q425"/>
      <c r="R425"/>
      <c r="S425" s="53"/>
      <c r="T425"/>
      <c r="U425" s="7"/>
      <c r="V425"/>
      <c r="W425"/>
      <c r="X425"/>
      <c r="Y425"/>
      <c r="Z425" s="53"/>
      <c r="AA425"/>
      <c r="AB425" s="7"/>
      <c r="AC425"/>
      <c r="AD425"/>
      <c r="AE425"/>
      <c r="AF425"/>
      <c r="AG425" s="53"/>
      <c r="AH425"/>
      <c r="AI425" s="7"/>
      <c r="AJ425"/>
      <c r="AK425"/>
      <c r="AL425"/>
      <c r="AM425"/>
      <c r="AN425" s="53"/>
      <c r="AO425"/>
      <c r="AP425" s="7"/>
      <c r="AQ425"/>
      <c r="AR425"/>
      <c r="AS425"/>
      <c r="AT425"/>
      <c r="AU425" s="53"/>
      <c r="AV425"/>
      <c r="AW425" s="7"/>
      <c r="AX425"/>
      <c r="AY425"/>
      <c r="AZ425"/>
      <c r="BA425"/>
      <c r="BB425" s="53"/>
      <c r="BC425"/>
      <c r="BD425" s="7"/>
      <c r="BE425"/>
      <c r="BF425"/>
      <c r="BG425"/>
      <c r="BH425"/>
      <c r="BI425" s="53"/>
      <c r="BJ425"/>
      <c r="BK425" s="7"/>
      <c r="BL425"/>
      <c r="BM425"/>
      <c r="BN425"/>
      <c r="BO425"/>
      <c r="BP425" s="53"/>
      <c r="BQ425"/>
      <c r="BR425" s="7"/>
      <c r="BS425"/>
      <c r="BT425"/>
      <c r="BU425"/>
      <c r="BV425"/>
      <c r="BW425" s="53"/>
      <c r="BX425"/>
      <c r="BY425" s="7"/>
      <c r="BZ425" s="49">
        <v>44893</v>
      </c>
      <c r="CA425" s="67" t="s">
        <v>1636</v>
      </c>
      <c r="CB425" s="140">
        <f>[1]!i_dq_close(CB$2,BZ425)</f>
        <v>6055.2843000000003</v>
      </c>
      <c r="CC425">
        <v>2.0449999999999999</v>
      </c>
      <c r="CD425" s="277">
        <f t="shared" si="38"/>
        <v>0.21459621072039092</v>
      </c>
      <c r="CE425"/>
      <c r="CF425" s="7"/>
      <c r="CG425"/>
      <c r="CH425"/>
      <c r="CI425"/>
      <c r="CJ425"/>
      <c r="CK425" s="53"/>
      <c r="CL425"/>
      <c r="CM425" s="7"/>
      <c r="CN425"/>
      <c r="CO425"/>
      <c r="CP425"/>
      <c r="CQ425"/>
      <c r="CR425" s="53"/>
      <c r="CS425"/>
      <c r="CT425" s="7"/>
      <c r="CU425"/>
      <c r="CV425"/>
      <c r="CW425"/>
      <c r="CX425"/>
      <c r="CY425" s="53"/>
      <c r="CZ425"/>
      <c r="DA425" s="7"/>
      <c r="DB425"/>
      <c r="DC425"/>
      <c r="DD425"/>
      <c r="DE425"/>
      <c r="DF425" s="53"/>
      <c r="DG425"/>
      <c r="DH425" s="7"/>
      <c r="DI425"/>
      <c r="DJ425"/>
      <c r="DK425"/>
      <c r="DL425"/>
      <c r="DM425" s="53"/>
      <c r="DN425"/>
      <c r="DO425" s="7"/>
      <c r="DP425"/>
      <c r="DQ425"/>
      <c r="DR425"/>
      <c r="DS425"/>
      <c r="DT425" s="53"/>
      <c r="DU425"/>
      <c r="DV425" s="7"/>
      <c r="DW425" s="7"/>
      <c r="DX425" s="7"/>
      <c r="DY425" s="7"/>
      <c r="DZ425" s="7"/>
      <c r="EA425" s="7"/>
      <c r="EB425" s="7"/>
      <c r="EC425" s="7"/>
      <c r="ED425" s="7"/>
      <c r="EE425" s="7"/>
      <c r="EF425" s="7"/>
      <c r="EG425" s="7"/>
      <c r="EH425" s="7"/>
      <c r="EI425" s="7"/>
      <c r="EJ425" s="7"/>
      <c r="EK425" s="7"/>
      <c r="EL425" s="7"/>
      <c r="EM425" s="7"/>
      <c r="EN425" s="7"/>
      <c r="EO425" s="7"/>
      <c r="EP425" s="7"/>
      <c r="EQ425" s="7"/>
      <c r="ER425" s="7"/>
      <c r="ES425" s="7"/>
      <c r="ET425" s="7"/>
      <c r="EU425" s="7"/>
      <c r="EV425" s="7"/>
      <c r="EW425" s="7"/>
      <c r="EX425" s="7"/>
      <c r="EY425" s="7"/>
      <c r="EZ425" s="7"/>
      <c r="FA425" s="7"/>
      <c r="FB425" s="7"/>
      <c r="FC425" s="7"/>
      <c r="FD425" s="7"/>
      <c r="FE425" s="7"/>
      <c r="FF425" s="7"/>
      <c r="FG425" s="7"/>
      <c r="FH425" s="7"/>
      <c r="FI425" s="7"/>
      <c r="FJ425" s="7"/>
      <c r="FK425" s="7"/>
      <c r="FL425" s="7"/>
      <c r="FM425" s="7"/>
      <c r="FN425" s="7"/>
      <c r="FO425" s="7"/>
      <c r="FP425" s="7"/>
      <c r="FQ425" s="7"/>
      <c r="FR425" s="7"/>
      <c r="FS425" s="7"/>
      <c r="FT425" s="7"/>
      <c r="FU425" s="7"/>
      <c r="FV425" s="7"/>
      <c r="FW425" s="7"/>
      <c r="FX425" s="7"/>
      <c r="FY425" s="7"/>
      <c r="FZ425" s="7"/>
      <c r="GA425" s="7"/>
      <c r="GB425" s="7"/>
      <c r="GC425" s="7"/>
      <c r="GD425" s="7"/>
      <c r="GE425" s="7"/>
      <c r="GF425" s="7"/>
      <c r="GG425" s="7"/>
      <c r="GH425" s="7"/>
      <c r="GI425" s="7"/>
      <c r="GJ425" s="7"/>
      <c r="GK425" s="7"/>
      <c r="GL425" s="7"/>
      <c r="GM425" s="7"/>
      <c r="GN425" s="7"/>
      <c r="GO425" s="7"/>
      <c r="GP425" s="7"/>
      <c r="GQ425" s="7"/>
      <c r="GR425" s="7"/>
      <c r="GS425" s="7"/>
      <c r="GT425" s="7"/>
      <c r="GU425" s="7"/>
      <c r="GV425" s="7"/>
      <c r="GW425" s="7"/>
      <c r="GX425" s="7"/>
      <c r="GY425" s="7"/>
      <c r="GZ425" s="7"/>
      <c r="HA425" s="7"/>
      <c r="HB425" s="7"/>
      <c r="HC425" s="7"/>
      <c r="HD425" s="7"/>
      <c r="HE425" s="7"/>
      <c r="HF425" s="7"/>
      <c r="HG425" s="7"/>
      <c r="HH425" s="7"/>
      <c r="HI425" s="7"/>
      <c r="HJ425" s="7"/>
      <c r="HK425" s="7"/>
      <c r="HL425" s="7"/>
      <c r="HM425" s="7"/>
      <c r="HN425" s="7"/>
      <c r="HO425" s="7"/>
      <c r="HP425" s="7"/>
      <c r="HQ425" s="7"/>
      <c r="HR425" s="7"/>
      <c r="HS425" s="7"/>
      <c r="HT425" s="7"/>
      <c r="HU425" s="7"/>
      <c r="HV425" s="7"/>
      <c r="HW425" s="7"/>
      <c r="HX425" s="7"/>
      <c r="HY425" s="7"/>
      <c r="HZ425" s="7"/>
      <c r="IA425" s="7"/>
      <c r="IB425" s="7"/>
      <c r="IC425" s="7"/>
      <c r="ID425" s="7"/>
      <c r="IE425" s="7"/>
      <c r="IF425" s="7"/>
      <c r="IG425" s="7"/>
      <c r="IH425" s="7"/>
      <c r="II425" s="7"/>
      <c r="IJ425" s="7"/>
      <c r="IK425" s="7"/>
      <c r="IL425" s="7"/>
      <c r="IM425" s="7"/>
      <c r="IN425" s="7"/>
      <c r="IO425" s="7"/>
      <c r="IP425" s="7"/>
      <c r="IQ425" s="7"/>
      <c r="IR425" s="7"/>
      <c r="IS425" s="7"/>
      <c r="IT425" s="7"/>
      <c r="IU425" s="7"/>
      <c r="IV425" s="7"/>
      <c r="IW425" s="7"/>
      <c r="IX425" s="7"/>
      <c r="IY425" s="7"/>
      <c r="IZ425" s="7"/>
      <c r="JA425" s="7"/>
      <c r="JB425" s="7"/>
      <c r="JC425" s="7"/>
      <c r="JD425" s="7"/>
      <c r="JE425" s="7"/>
      <c r="JF425" s="7"/>
      <c r="JG425" s="7"/>
      <c r="JH425" s="7"/>
      <c r="JI425" s="7"/>
      <c r="JJ425" s="7"/>
      <c r="JK425" s="7"/>
      <c r="JL425" s="7"/>
      <c r="JM425" s="7"/>
      <c r="JN425" s="7"/>
      <c r="JO425" s="7"/>
      <c r="JP425" s="7"/>
      <c r="JQ425" s="7"/>
      <c r="JR425" s="7"/>
      <c r="JS425" s="7"/>
      <c r="JT425" s="7"/>
      <c r="JU425" s="7"/>
      <c r="JV425" s="7"/>
      <c r="JW425" s="7"/>
      <c r="JX425" s="7"/>
      <c r="JY425" s="7"/>
      <c r="JZ425" s="7"/>
      <c r="KA425" s="7"/>
      <c r="KB425" s="7"/>
      <c r="KC425" s="7"/>
      <c r="KD425" s="7"/>
      <c r="KE425" s="7"/>
      <c r="KF425" s="7"/>
      <c r="KG425" s="7"/>
      <c r="KH425" s="7"/>
      <c r="KI425" s="7"/>
      <c r="KJ425" s="7"/>
      <c r="KK425" s="7"/>
      <c r="KL425" s="7"/>
      <c r="KM425" s="7"/>
      <c r="KN425" s="7"/>
      <c r="KO425" s="7"/>
      <c r="KP425" s="7"/>
      <c r="KQ425" s="7"/>
      <c r="KR425" s="7"/>
      <c r="KS425" s="7"/>
      <c r="KT425" s="7"/>
      <c r="KU425" s="7"/>
      <c r="KV425" s="7"/>
      <c r="KW425" s="7"/>
      <c r="KX425" s="7"/>
      <c r="KY425" s="7"/>
      <c r="KZ425" s="7"/>
      <c r="LA425" s="7"/>
      <c r="LB425" s="7"/>
      <c r="LC425" s="7"/>
      <c r="LD425" s="7"/>
      <c r="LE425" s="7"/>
      <c r="LF425" s="7"/>
      <c r="LG425" s="7"/>
      <c r="LH425" s="7"/>
      <c r="LI425" s="7"/>
      <c r="LJ425" s="7"/>
      <c r="LK425" s="7"/>
      <c r="LL425" s="7"/>
      <c r="LM425" s="7"/>
      <c r="LN425" s="7"/>
      <c r="LO425" s="7"/>
      <c r="LP425" s="7"/>
      <c r="LQ425" s="7"/>
      <c r="LR425" s="7"/>
      <c r="LS425" s="7"/>
      <c r="LT425" s="7"/>
      <c r="LU425" s="7"/>
      <c r="LV425" s="7"/>
      <c r="LW425" s="7"/>
      <c r="LX425" s="7"/>
      <c r="LY425" s="7"/>
      <c r="LZ425" s="7"/>
      <c r="MA425" s="7"/>
      <c r="MB425" s="7"/>
      <c r="MC425" s="7"/>
      <c r="MD425" s="7"/>
      <c r="ME425" s="7"/>
      <c r="MF425" s="7"/>
      <c r="MG425" s="7"/>
      <c r="MH425" s="7"/>
      <c r="MI425" s="7"/>
      <c r="MJ425" s="7"/>
      <c r="MK425" s="7"/>
      <c r="ML425" s="7"/>
      <c r="MM425" s="7"/>
      <c r="MN425" s="7"/>
      <c r="MO425" s="7"/>
      <c r="MP425" s="7"/>
      <c r="MQ425" s="7"/>
      <c r="MR425" s="7"/>
      <c r="MS425" s="7"/>
      <c r="MT425" s="7"/>
      <c r="MU425" s="7"/>
      <c r="MV425" s="7"/>
      <c r="MW425" s="7"/>
      <c r="MX425" s="7"/>
      <c r="MY425" s="7"/>
      <c r="MZ425" s="7"/>
      <c r="NA425" s="7"/>
      <c r="NB425" s="7"/>
      <c r="NC425" s="7"/>
      <c r="ND425" s="7"/>
      <c r="NE425" s="7"/>
      <c r="NF425" s="7"/>
      <c r="NG425" s="7"/>
      <c r="NH425" s="7"/>
      <c r="NI425" s="7"/>
      <c r="NJ425" s="7"/>
      <c r="NK425" s="7"/>
      <c r="NL425" s="7"/>
      <c r="NM425" s="7"/>
      <c r="NN425" s="7"/>
      <c r="NO425" s="7"/>
      <c r="NP425" s="7"/>
      <c r="NQ425" s="7"/>
      <c r="NR425" s="7"/>
      <c r="NS425" s="7"/>
      <c r="NT425" s="7"/>
      <c r="NU425" s="7"/>
      <c r="NV425" s="7"/>
      <c r="NW425" s="7"/>
      <c r="NX425" s="7"/>
      <c r="NY425" s="7"/>
      <c r="NZ425" s="7"/>
      <c r="OA425" s="7"/>
      <c r="OB425" s="7"/>
      <c r="OC425" s="7"/>
      <c r="OD425" s="7"/>
      <c r="OE425" s="7"/>
      <c r="OF425" s="7"/>
      <c r="OG425" s="7"/>
      <c r="OH425" s="7"/>
      <c r="OI425" s="7"/>
    </row>
    <row r="426" spans="1:399" s="21" customFormat="1">
      <c r="A426" s="53"/>
      <c r="B426" s="53"/>
      <c r="C426" s="53"/>
      <c r="D426" s="53"/>
      <c r="E426" s="53"/>
      <c r="F426" s="53"/>
      <c r="G426" s="7"/>
      <c r="H426"/>
      <c r="I426"/>
      <c r="J426"/>
      <c r="K426"/>
      <c r="L426" s="53"/>
      <c r="M426"/>
      <c r="N426" s="7"/>
      <c r="O426"/>
      <c r="P426"/>
      <c r="Q426"/>
      <c r="R426"/>
      <c r="S426" s="53"/>
      <c r="T426"/>
      <c r="U426" s="7"/>
      <c r="V426"/>
      <c r="W426"/>
      <c r="X426"/>
      <c r="Y426"/>
      <c r="Z426" s="53"/>
      <c r="AA426"/>
      <c r="AB426" s="7"/>
      <c r="AC426"/>
      <c r="AD426"/>
      <c r="AE426"/>
      <c r="AF426"/>
      <c r="AG426" s="53"/>
      <c r="AH426"/>
      <c r="AI426" s="7"/>
      <c r="AJ426"/>
      <c r="AK426"/>
      <c r="AL426"/>
      <c r="AM426"/>
      <c r="AN426" s="53"/>
      <c r="AO426"/>
      <c r="AP426" s="7"/>
      <c r="AQ426"/>
      <c r="AR426"/>
      <c r="AS426"/>
      <c r="AT426"/>
      <c r="AU426" s="53"/>
      <c r="AV426"/>
      <c r="AW426" s="7"/>
      <c r="AX426"/>
      <c r="AY426"/>
      <c r="AZ426"/>
      <c r="BA426"/>
      <c r="BB426" s="53"/>
      <c r="BC426"/>
      <c r="BD426" s="7"/>
      <c r="BE426"/>
      <c r="BF426"/>
      <c r="BG426"/>
      <c r="BH426"/>
      <c r="BI426" s="53"/>
      <c r="BJ426"/>
      <c r="BK426" s="7"/>
      <c r="BL426"/>
      <c r="BM426"/>
      <c r="BN426"/>
      <c r="BO426"/>
      <c r="BP426" s="53"/>
      <c r="BQ426"/>
      <c r="BR426" s="7"/>
      <c r="BS426"/>
      <c r="BT426"/>
      <c r="BU426"/>
      <c r="BV426"/>
      <c r="BW426" s="53"/>
      <c r="BX426"/>
      <c r="BY426" s="7"/>
      <c r="BZ426" s="49">
        <v>44894</v>
      </c>
      <c r="CA426" s="67" t="s">
        <v>1636</v>
      </c>
      <c r="CB426" s="140">
        <f>[1]!i_dq_close(CB$2,BZ426)</f>
        <v>6163.8213999999998</v>
      </c>
      <c r="CC426">
        <v>2.089</v>
      </c>
      <c r="CD426" s="277">
        <f t="shared" si="38"/>
        <v>0.22256661984282999</v>
      </c>
      <c r="CE426"/>
      <c r="CF426" s="7"/>
      <c r="CG426"/>
      <c r="CH426"/>
      <c r="CI426"/>
      <c r="CJ426"/>
      <c r="CK426" s="53"/>
      <c r="CL426"/>
      <c r="CM426" s="7"/>
      <c r="CN426"/>
      <c r="CO426"/>
      <c r="CP426"/>
      <c r="CQ426"/>
      <c r="CR426" s="53"/>
      <c r="CS426"/>
      <c r="CT426" s="7"/>
      <c r="CU426"/>
      <c r="CV426"/>
      <c r="CW426"/>
      <c r="CX426"/>
      <c r="CY426" s="53"/>
      <c r="CZ426"/>
      <c r="DA426" s="7"/>
      <c r="DB426"/>
      <c r="DC426"/>
      <c r="DD426"/>
      <c r="DE426"/>
      <c r="DF426" s="53"/>
      <c r="DG426"/>
      <c r="DH426" s="7"/>
      <c r="DI426"/>
      <c r="DJ426"/>
      <c r="DK426"/>
      <c r="DL426"/>
      <c r="DM426" s="53"/>
      <c r="DN426"/>
      <c r="DO426" s="7"/>
      <c r="DP426"/>
      <c r="DQ426"/>
      <c r="DR426"/>
      <c r="DS426"/>
      <c r="DT426" s="53"/>
      <c r="DU426"/>
      <c r="DV426" s="7"/>
      <c r="DW426" s="7"/>
      <c r="DX426" s="7"/>
      <c r="DY426" s="7"/>
      <c r="DZ426" s="7"/>
      <c r="EA426" s="7"/>
      <c r="EB426" s="7"/>
      <c r="EC426" s="7"/>
      <c r="ED426" s="7"/>
      <c r="EE426" s="7"/>
      <c r="EF426" s="7"/>
      <c r="EG426" s="7"/>
      <c r="EH426" s="7"/>
      <c r="EI426" s="7"/>
      <c r="EJ426" s="7"/>
      <c r="EK426" s="7"/>
      <c r="EL426" s="7"/>
      <c r="EM426" s="7"/>
      <c r="EN426" s="7"/>
      <c r="EO426" s="7"/>
      <c r="EP426" s="7"/>
      <c r="EQ426" s="7"/>
      <c r="ER426" s="7"/>
      <c r="ES426" s="7"/>
      <c r="ET426" s="7"/>
      <c r="EU426" s="7"/>
      <c r="EV426" s="7"/>
      <c r="EW426" s="7"/>
      <c r="EX426" s="7"/>
      <c r="EY426" s="7"/>
      <c r="EZ426" s="7"/>
      <c r="FA426" s="7"/>
      <c r="FB426" s="7"/>
      <c r="FC426" s="7"/>
      <c r="FD426" s="7"/>
      <c r="FE426" s="7"/>
      <c r="FF426" s="7"/>
      <c r="FG426" s="7"/>
      <c r="FH426" s="7"/>
      <c r="FI426" s="7"/>
      <c r="FJ426" s="7"/>
      <c r="FK426" s="7"/>
      <c r="FL426" s="7"/>
      <c r="FM426" s="7"/>
      <c r="FN426" s="7"/>
      <c r="FO426" s="7"/>
      <c r="FP426" s="7"/>
      <c r="FQ426" s="7"/>
      <c r="FR426" s="7"/>
      <c r="FS426" s="7"/>
      <c r="FT426" s="7"/>
      <c r="FU426" s="7"/>
      <c r="FV426" s="7"/>
      <c r="FW426" s="7"/>
      <c r="FX426" s="7"/>
      <c r="FY426" s="7"/>
      <c r="FZ426" s="7"/>
      <c r="GA426" s="7"/>
      <c r="GB426" s="7"/>
      <c r="GC426" s="7"/>
      <c r="GD426" s="7"/>
      <c r="GE426" s="7"/>
      <c r="GF426" s="7"/>
      <c r="GG426" s="7"/>
      <c r="GH426" s="7"/>
      <c r="GI426" s="7"/>
      <c r="GJ426" s="7"/>
      <c r="GK426" s="7"/>
      <c r="GL426" s="7"/>
      <c r="GM426" s="7"/>
      <c r="GN426" s="7"/>
      <c r="GO426" s="7"/>
      <c r="GP426" s="7"/>
      <c r="GQ426" s="7"/>
      <c r="GR426" s="7"/>
      <c r="GS426" s="7"/>
      <c r="GT426" s="7"/>
      <c r="GU426" s="7"/>
      <c r="GV426" s="7"/>
      <c r="GW426" s="7"/>
      <c r="GX426" s="7"/>
      <c r="GY426" s="7"/>
      <c r="GZ426" s="7"/>
      <c r="HA426" s="7"/>
      <c r="HB426" s="7"/>
      <c r="HC426" s="7"/>
      <c r="HD426" s="7"/>
      <c r="HE426" s="7"/>
      <c r="HF426" s="7"/>
      <c r="HG426" s="7"/>
      <c r="HH426" s="7"/>
      <c r="HI426" s="7"/>
      <c r="HJ426" s="7"/>
      <c r="HK426" s="7"/>
      <c r="HL426" s="7"/>
      <c r="HM426" s="7"/>
      <c r="HN426" s="7"/>
      <c r="HO426" s="7"/>
      <c r="HP426" s="7"/>
      <c r="HQ426" s="7"/>
      <c r="HR426" s="7"/>
      <c r="HS426" s="7"/>
      <c r="HT426" s="7"/>
      <c r="HU426" s="7"/>
      <c r="HV426" s="7"/>
      <c r="HW426" s="7"/>
      <c r="HX426" s="7"/>
      <c r="HY426" s="7"/>
      <c r="HZ426" s="7"/>
      <c r="IA426" s="7"/>
      <c r="IB426" s="7"/>
      <c r="IC426" s="7"/>
      <c r="ID426" s="7"/>
      <c r="IE426" s="7"/>
      <c r="IF426" s="7"/>
      <c r="IG426" s="7"/>
      <c r="IH426" s="7"/>
      <c r="II426" s="7"/>
      <c r="IJ426" s="7"/>
      <c r="IK426" s="7"/>
      <c r="IL426" s="7"/>
      <c r="IM426" s="7"/>
      <c r="IN426" s="7"/>
      <c r="IO426" s="7"/>
      <c r="IP426" s="7"/>
      <c r="IQ426" s="7"/>
      <c r="IR426" s="7"/>
      <c r="IS426" s="7"/>
      <c r="IT426" s="7"/>
      <c r="IU426" s="7"/>
      <c r="IV426" s="7"/>
      <c r="IW426" s="7"/>
      <c r="IX426" s="7"/>
      <c r="IY426" s="7"/>
      <c r="IZ426" s="7"/>
      <c r="JA426" s="7"/>
      <c r="JB426" s="7"/>
      <c r="JC426" s="7"/>
      <c r="JD426" s="7"/>
      <c r="JE426" s="7"/>
      <c r="JF426" s="7"/>
      <c r="JG426" s="7"/>
      <c r="JH426" s="7"/>
      <c r="JI426" s="7"/>
      <c r="JJ426" s="7"/>
      <c r="JK426" s="7"/>
      <c r="JL426" s="7"/>
      <c r="JM426" s="7"/>
      <c r="JN426" s="7"/>
      <c r="JO426" s="7"/>
      <c r="JP426" s="7"/>
      <c r="JQ426" s="7"/>
      <c r="JR426" s="7"/>
      <c r="JS426" s="7"/>
      <c r="JT426" s="7"/>
      <c r="JU426" s="7"/>
      <c r="JV426" s="7"/>
      <c r="JW426" s="7"/>
      <c r="JX426" s="7"/>
      <c r="JY426" s="7"/>
      <c r="JZ426" s="7"/>
      <c r="KA426" s="7"/>
      <c r="KB426" s="7"/>
      <c r="KC426" s="7"/>
      <c r="KD426" s="7"/>
      <c r="KE426" s="7"/>
      <c r="KF426" s="7"/>
      <c r="KG426" s="7"/>
      <c r="KH426" s="7"/>
      <c r="KI426" s="7"/>
      <c r="KJ426" s="7"/>
      <c r="KK426" s="7"/>
      <c r="KL426" s="7"/>
      <c r="KM426" s="7"/>
      <c r="KN426" s="7"/>
      <c r="KO426" s="7"/>
      <c r="KP426" s="7"/>
      <c r="KQ426" s="7"/>
      <c r="KR426" s="7"/>
      <c r="KS426" s="7"/>
      <c r="KT426" s="7"/>
      <c r="KU426" s="7"/>
      <c r="KV426" s="7"/>
      <c r="KW426" s="7"/>
      <c r="KX426" s="7"/>
      <c r="KY426" s="7"/>
      <c r="KZ426" s="7"/>
      <c r="LA426" s="7"/>
      <c r="LB426" s="7"/>
      <c r="LC426" s="7"/>
      <c r="LD426" s="7"/>
      <c r="LE426" s="7"/>
      <c r="LF426" s="7"/>
      <c r="LG426" s="7"/>
      <c r="LH426" s="7"/>
      <c r="LI426" s="7"/>
      <c r="LJ426" s="7"/>
      <c r="LK426" s="7"/>
      <c r="LL426" s="7"/>
      <c r="LM426" s="7"/>
      <c r="LN426" s="7"/>
      <c r="LO426" s="7"/>
      <c r="LP426" s="7"/>
      <c r="LQ426" s="7"/>
      <c r="LR426" s="7"/>
      <c r="LS426" s="7"/>
      <c r="LT426" s="7"/>
      <c r="LU426" s="7"/>
      <c r="LV426" s="7"/>
      <c r="LW426" s="7"/>
      <c r="LX426" s="7"/>
      <c r="LY426" s="7"/>
      <c r="LZ426" s="7"/>
      <c r="MA426" s="7"/>
      <c r="MB426" s="7"/>
      <c r="MC426" s="7"/>
      <c r="MD426" s="7"/>
      <c r="ME426" s="7"/>
      <c r="MF426" s="7"/>
      <c r="MG426" s="7"/>
      <c r="MH426" s="7"/>
      <c r="MI426" s="7"/>
      <c r="MJ426" s="7"/>
      <c r="MK426" s="7"/>
      <c r="ML426" s="7"/>
      <c r="MM426" s="7"/>
      <c r="MN426" s="7"/>
      <c r="MO426" s="7"/>
      <c r="MP426" s="7"/>
      <c r="MQ426" s="7"/>
      <c r="MR426" s="7"/>
      <c r="MS426" s="7"/>
      <c r="MT426" s="7"/>
      <c r="MU426" s="7"/>
      <c r="MV426" s="7"/>
      <c r="MW426" s="7"/>
      <c r="MX426" s="7"/>
      <c r="MY426" s="7"/>
      <c r="MZ426" s="7"/>
      <c r="NA426" s="7"/>
      <c r="NB426" s="7"/>
      <c r="NC426" s="7"/>
      <c r="ND426" s="7"/>
      <c r="NE426" s="7"/>
      <c r="NF426" s="7"/>
      <c r="NG426" s="7"/>
      <c r="NH426" s="7"/>
      <c r="NI426" s="7"/>
      <c r="NJ426" s="7"/>
      <c r="NK426" s="7"/>
      <c r="NL426" s="7"/>
      <c r="NM426" s="7"/>
      <c r="NN426" s="7"/>
      <c r="NO426" s="7"/>
      <c r="NP426" s="7"/>
      <c r="NQ426" s="7"/>
      <c r="NR426" s="7"/>
      <c r="NS426" s="7"/>
      <c r="NT426" s="7"/>
      <c r="NU426" s="7"/>
      <c r="NV426" s="7"/>
      <c r="NW426" s="7"/>
      <c r="NX426" s="7"/>
      <c r="NY426" s="7"/>
      <c r="NZ426" s="7"/>
      <c r="OA426" s="7"/>
      <c r="OB426" s="7"/>
      <c r="OC426" s="7"/>
      <c r="OD426" s="7"/>
      <c r="OE426" s="7"/>
      <c r="OF426" s="7"/>
      <c r="OG426" s="7"/>
      <c r="OH426" s="7"/>
      <c r="OI426" s="7"/>
    </row>
    <row r="427" spans="1:399" s="21" customFormat="1">
      <c r="A427" s="53"/>
      <c r="B427" s="53"/>
      <c r="C427" s="53"/>
      <c r="D427" s="53"/>
      <c r="E427" s="53"/>
      <c r="F427" s="53"/>
      <c r="G427" s="7"/>
      <c r="H427"/>
      <c r="I427"/>
      <c r="J427"/>
      <c r="K427"/>
      <c r="L427" s="53"/>
      <c r="M427"/>
      <c r="N427" s="7"/>
      <c r="O427"/>
      <c r="P427"/>
      <c r="Q427"/>
      <c r="R427"/>
      <c r="S427" s="53"/>
      <c r="T427"/>
      <c r="U427" s="7"/>
      <c r="V427"/>
      <c r="W427"/>
      <c r="X427"/>
      <c r="Y427"/>
      <c r="Z427" s="53"/>
      <c r="AA427"/>
      <c r="AB427" s="7"/>
      <c r="AC427"/>
      <c r="AD427"/>
      <c r="AE427"/>
      <c r="AF427"/>
      <c r="AG427" s="53"/>
      <c r="AH427"/>
      <c r="AI427" s="7"/>
      <c r="AJ427"/>
      <c r="AK427"/>
      <c r="AL427"/>
      <c r="AM427"/>
      <c r="AN427" s="53"/>
      <c r="AO427"/>
      <c r="AP427" s="7"/>
      <c r="AQ427"/>
      <c r="AR427"/>
      <c r="AS427"/>
      <c r="AT427"/>
      <c r="AU427" s="53"/>
      <c r="AV427"/>
      <c r="AW427" s="7"/>
      <c r="AX427"/>
      <c r="AY427"/>
      <c r="AZ427"/>
      <c r="BA427"/>
      <c r="BB427" s="53"/>
      <c r="BC427"/>
      <c r="BD427" s="7"/>
      <c r="BE427"/>
      <c r="BF427"/>
      <c r="BG427"/>
      <c r="BH427"/>
      <c r="BI427" s="53"/>
      <c r="BJ427"/>
      <c r="BK427" s="7"/>
      <c r="BL427"/>
      <c r="BM427"/>
      <c r="BN427"/>
      <c r="BO427"/>
      <c r="BP427" s="53"/>
      <c r="BQ427"/>
      <c r="BR427" s="7"/>
      <c r="BS427"/>
      <c r="BT427"/>
      <c r="BU427"/>
      <c r="BV427"/>
      <c r="BW427" s="53"/>
      <c r="BX427"/>
      <c r="BY427" s="7"/>
      <c r="BZ427" s="49">
        <v>44895</v>
      </c>
      <c r="CA427" s="67" t="s">
        <v>1636</v>
      </c>
      <c r="CB427" s="140">
        <f>[1]!i_dq_close(CB$2,BZ427)</f>
        <v>6156.1464999999998</v>
      </c>
      <c r="CC427">
        <v>2.0880000000000001</v>
      </c>
      <c r="CD427" s="277">
        <f t="shared" si="38"/>
        <v>0.22318849339316604</v>
      </c>
      <c r="CE427"/>
      <c r="CF427" s="7"/>
      <c r="CG427"/>
      <c r="CH427"/>
      <c r="CI427"/>
      <c r="CJ427"/>
      <c r="CK427" s="53"/>
      <c r="CL427"/>
      <c r="CM427" s="7"/>
      <c r="CN427"/>
      <c r="CO427"/>
      <c r="CP427"/>
      <c r="CQ427"/>
      <c r="CR427" s="53"/>
      <c r="CS427"/>
      <c r="CT427" s="7"/>
      <c r="CU427"/>
      <c r="CV427"/>
      <c r="CW427"/>
      <c r="CX427"/>
      <c r="CY427" s="53"/>
      <c r="CZ427"/>
      <c r="DA427" s="7"/>
      <c r="DB427"/>
      <c r="DC427"/>
      <c r="DD427"/>
      <c r="DE427"/>
      <c r="DF427" s="53"/>
      <c r="DG427"/>
      <c r="DH427" s="7"/>
      <c r="DI427"/>
      <c r="DJ427"/>
      <c r="DK427"/>
      <c r="DL427"/>
      <c r="DM427" s="53"/>
      <c r="DN427"/>
      <c r="DO427" s="7"/>
      <c r="DP427"/>
      <c r="DQ427"/>
      <c r="DR427"/>
      <c r="DS427"/>
      <c r="DT427" s="53"/>
      <c r="DU427"/>
      <c r="DV427" s="7"/>
      <c r="DW427" s="7"/>
      <c r="DX427" s="7"/>
      <c r="DY427" s="7"/>
      <c r="DZ427" s="7"/>
      <c r="EA427" s="7"/>
      <c r="EB427" s="7"/>
      <c r="EC427" s="7"/>
      <c r="ED427" s="7"/>
      <c r="EE427" s="7"/>
      <c r="EF427" s="7"/>
      <c r="EG427" s="7"/>
      <c r="EH427" s="7"/>
      <c r="EI427" s="7"/>
      <c r="EJ427" s="7"/>
      <c r="EK427" s="7"/>
      <c r="EL427" s="7"/>
      <c r="EM427" s="7"/>
      <c r="EN427" s="7"/>
      <c r="EO427" s="7"/>
      <c r="EP427" s="7"/>
      <c r="EQ427" s="7"/>
      <c r="ER427" s="7"/>
      <c r="ES427" s="7"/>
      <c r="ET427" s="7"/>
      <c r="EU427" s="7"/>
      <c r="EV427" s="7"/>
      <c r="EW427" s="7"/>
      <c r="EX427" s="7"/>
      <c r="EY427" s="7"/>
      <c r="EZ427" s="7"/>
      <c r="FA427" s="7"/>
      <c r="FB427" s="7"/>
      <c r="FC427" s="7"/>
      <c r="FD427" s="7"/>
      <c r="FE427" s="7"/>
      <c r="FF427" s="7"/>
      <c r="FG427" s="7"/>
      <c r="FH427" s="7"/>
      <c r="FI427" s="7"/>
      <c r="FJ427" s="7"/>
      <c r="FK427" s="7"/>
      <c r="FL427" s="7"/>
      <c r="FM427" s="7"/>
      <c r="FN427" s="7"/>
      <c r="FO427" s="7"/>
      <c r="FP427" s="7"/>
      <c r="FQ427" s="7"/>
      <c r="FR427" s="7"/>
      <c r="FS427" s="7"/>
      <c r="FT427" s="7"/>
      <c r="FU427" s="7"/>
      <c r="FV427" s="7"/>
      <c r="FW427" s="7"/>
      <c r="FX427" s="7"/>
      <c r="FY427" s="7"/>
      <c r="FZ427" s="7"/>
      <c r="GA427" s="7"/>
      <c r="GB427" s="7"/>
      <c r="GC427" s="7"/>
      <c r="GD427" s="7"/>
      <c r="GE427" s="7"/>
      <c r="GF427" s="7"/>
      <c r="GG427" s="7"/>
      <c r="GH427" s="7"/>
      <c r="GI427" s="7"/>
      <c r="GJ427" s="7"/>
      <c r="GK427" s="7"/>
      <c r="GL427" s="7"/>
      <c r="GM427" s="7"/>
      <c r="GN427" s="7"/>
      <c r="GO427" s="7"/>
      <c r="GP427" s="7"/>
      <c r="GQ427" s="7"/>
      <c r="GR427" s="7"/>
      <c r="GS427" s="7"/>
      <c r="GT427" s="7"/>
      <c r="GU427" s="7"/>
      <c r="GV427" s="7"/>
      <c r="GW427" s="7"/>
      <c r="GX427" s="7"/>
      <c r="GY427" s="7"/>
      <c r="GZ427" s="7"/>
      <c r="HA427" s="7"/>
      <c r="HB427" s="7"/>
      <c r="HC427" s="7"/>
      <c r="HD427" s="7"/>
      <c r="HE427" s="7"/>
      <c r="HF427" s="7"/>
      <c r="HG427" s="7"/>
      <c r="HH427" s="7"/>
      <c r="HI427" s="7"/>
      <c r="HJ427" s="7"/>
      <c r="HK427" s="7"/>
      <c r="HL427" s="7"/>
      <c r="HM427" s="7"/>
      <c r="HN427" s="7"/>
      <c r="HO427" s="7"/>
      <c r="HP427" s="7"/>
      <c r="HQ427" s="7"/>
      <c r="HR427" s="7"/>
      <c r="HS427" s="7"/>
      <c r="HT427" s="7"/>
      <c r="HU427" s="7"/>
      <c r="HV427" s="7"/>
      <c r="HW427" s="7"/>
      <c r="HX427" s="7"/>
      <c r="HY427" s="7"/>
      <c r="HZ427" s="7"/>
      <c r="IA427" s="7"/>
      <c r="IB427" s="7"/>
      <c r="IC427" s="7"/>
      <c r="ID427" s="7"/>
      <c r="IE427" s="7"/>
      <c r="IF427" s="7"/>
      <c r="IG427" s="7"/>
      <c r="IH427" s="7"/>
      <c r="II427" s="7"/>
      <c r="IJ427" s="7"/>
      <c r="IK427" s="7"/>
      <c r="IL427" s="7"/>
      <c r="IM427" s="7"/>
      <c r="IN427" s="7"/>
      <c r="IO427" s="7"/>
      <c r="IP427" s="7"/>
      <c r="IQ427" s="7"/>
      <c r="IR427" s="7"/>
      <c r="IS427" s="7"/>
      <c r="IT427" s="7"/>
      <c r="IU427" s="7"/>
      <c r="IV427" s="7"/>
      <c r="IW427" s="7"/>
      <c r="IX427" s="7"/>
      <c r="IY427" s="7"/>
      <c r="IZ427" s="7"/>
      <c r="JA427" s="7"/>
      <c r="JB427" s="7"/>
      <c r="JC427" s="7"/>
      <c r="JD427" s="7"/>
      <c r="JE427" s="7"/>
      <c r="JF427" s="7"/>
      <c r="JG427" s="7"/>
      <c r="JH427" s="7"/>
      <c r="JI427" s="7"/>
      <c r="JJ427" s="7"/>
      <c r="JK427" s="7"/>
      <c r="JL427" s="7"/>
      <c r="JM427" s="7"/>
      <c r="JN427" s="7"/>
      <c r="JO427" s="7"/>
      <c r="JP427" s="7"/>
      <c r="JQ427" s="7"/>
      <c r="JR427" s="7"/>
      <c r="JS427" s="7"/>
      <c r="JT427" s="7"/>
      <c r="JU427" s="7"/>
      <c r="JV427" s="7"/>
      <c r="JW427" s="7"/>
      <c r="JX427" s="7"/>
      <c r="JY427" s="7"/>
      <c r="JZ427" s="7"/>
      <c r="KA427" s="7"/>
      <c r="KB427" s="7"/>
      <c r="KC427" s="7"/>
      <c r="KD427" s="7"/>
      <c r="KE427" s="7"/>
      <c r="KF427" s="7"/>
      <c r="KG427" s="7"/>
      <c r="KH427" s="7"/>
      <c r="KI427" s="7"/>
      <c r="KJ427" s="7"/>
      <c r="KK427" s="7"/>
      <c r="KL427" s="7"/>
      <c r="KM427" s="7"/>
      <c r="KN427" s="7"/>
      <c r="KO427" s="7"/>
      <c r="KP427" s="7"/>
      <c r="KQ427" s="7"/>
      <c r="KR427" s="7"/>
      <c r="KS427" s="7"/>
      <c r="KT427" s="7"/>
      <c r="KU427" s="7"/>
      <c r="KV427" s="7"/>
      <c r="KW427" s="7"/>
      <c r="KX427" s="7"/>
      <c r="KY427" s="7"/>
      <c r="KZ427" s="7"/>
      <c r="LA427" s="7"/>
      <c r="LB427" s="7"/>
      <c r="LC427" s="7"/>
      <c r="LD427" s="7"/>
      <c r="LE427" s="7"/>
      <c r="LF427" s="7"/>
      <c r="LG427" s="7"/>
      <c r="LH427" s="7"/>
      <c r="LI427" s="7"/>
      <c r="LJ427" s="7"/>
      <c r="LK427" s="7"/>
      <c r="LL427" s="7"/>
      <c r="LM427" s="7"/>
      <c r="LN427" s="7"/>
      <c r="LO427" s="7"/>
      <c r="LP427" s="7"/>
      <c r="LQ427" s="7"/>
      <c r="LR427" s="7"/>
      <c r="LS427" s="7"/>
      <c r="LT427" s="7"/>
      <c r="LU427" s="7"/>
      <c r="LV427" s="7"/>
      <c r="LW427" s="7"/>
      <c r="LX427" s="7"/>
      <c r="LY427" s="7"/>
      <c r="LZ427" s="7"/>
      <c r="MA427" s="7"/>
      <c r="MB427" s="7"/>
      <c r="MC427" s="7"/>
      <c r="MD427" s="7"/>
      <c r="ME427" s="7"/>
      <c r="MF427" s="7"/>
      <c r="MG427" s="7"/>
      <c r="MH427" s="7"/>
      <c r="MI427" s="7"/>
      <c r="MJ427" s="7"/>
      <c r="MK427" s="7"/>
      <c r="ML427" s="7"/>
      <c r="MM427" s="7"/>
      <c r="MN427" s="7"/>
      <c r="MO427" s="7"/>
      <c r="MP427" s="7"/>
      <c r="MQ427" s="7"/>
      <c r="MR427" s="7"/>
      <c r="MS427" s="7"/>
      <c r="MT427" s="7"/>
      <c r="MU427" s="7"/>
      <c r="MV427" s="7"/>
      <c r="MW427" s="7"/>
      <c r="MX427" s="7"/>
      <c r="MY427" s="7"/>
      <c r="MZ427" s="7"/>
      <c r="NA427" s="7"/>
      <c r="NB427" s="7"/>
      <c r="NC427" s="7"/>
      <c r="ND427" s="7"/>
      <c r="NE427" s="7"/>
      <c r="NF427" s="7"/>
      <c r="NG427" s="7"/>
      <c r="NH427" s="7"/>
      <c r="NI427" s="7"/>
      <c r="NJ427" s="7"/>
      <c r="NK427" s="7"/>
      <c r="NL427" s="7"/>
      <c r="NM427" s="7"/>
      <c r="NN427" s="7"/>
      <c r="NO427" s="7"/>
      <c r="NP427" s="7"/>
      <c r="NQ427" s="7"/>
      <c r="NR427" s="7"/>
      <c r="NS427" s="7"/>
      <c r="NT427" s="7"/>
      <c r="NU427" s="7"/>
      <c r="NV427" s="7"/>
      <c r="NW427" s="7"/>
      <c r="NX427" s="7"/>
      <c r="NY427" s="7"/>
      <c r="NZ427" s="7"/>
      <c r="OA427" s="7"/>
      <c r="OB427" s="7"/>
      <c r="OC427" s="7"/>
      <c r="OD427" s="7"/>
      <c r="OE427" s="7"/>
      <c r="OF427" s="7"/>
      <c r="OG427" s="7"/>
      <c r="OH427" s="7"/>
      <c r="OI427" s="7"/>
    </row>
    <row r="428" spans="1:399" s="21" customFormat="1">
      <c r="A428" s="53"/>
      <c r="B428" s="53"/>
      <c r="C428" s="53"/>
      <c r="D428" s="53"/>
      <c r="E428" s="53"/>
      <c r="F428" s="53"/>
      <c r="G428" s="7"/>
      <c r="H428"/>
      <c r="I428"/>
      <c r="J428"/>
      <c r="K428"/>
      <c r="L428" s="53"/>
      <c r="M428"/>
      <c r="N428" s="7"/>
      <c r="O428"/>
      <c r="P428"/>
      <c r="Q428"/>
      <c r="R428"/>
      <c r="S428" s="53"/>
      <c r="T428"/>
      <c r="U428" s="7"/>
      <c r="V428"/>
      <c r="W428"/>
      <c r="X428"/>
      <c r="Y428"/>
      <c r="Z428" s="53"/>
      <c r="AA428"/>
      <c r="AB428" s="7"/>
      <c r="AC428"/>
      <c r="AD428"/>
      <c r="AE428"/>
      <c r="AF428"/>
      <c r="AG428" s="53"/>
      <c r="AH428"/>
      <c r="AI428" s="7"/>
      <c r="AJ428"/>
      <c r="AK428"/>
      <c r="AL428"/>
      <c r="AM428"/>
      <c r="AN428" s="53"/>
      <c r="AO428"/>
      <c r="AP428" s="7"/>
      <c r="AQ428"/>
      <c r="AR428"/>
      <c r="AS428"/>
      <c r="AT428"/>
      <c r="AU428" s="53"/>
      <c r="AV428"/>
      <c r="AW428" s="7"/>
      <c r="AX428"/>
      <c r="AY428"/>
      <c r="AZ428"/>
      <c r="BA428"/>
      <c r="BB428" s="53"/>
      <c r="BC428"/>
      <c r="BD428" s="7"/>
      <c r="BE428"/>
      <c r="BF428"/>
      <c r="BG428"/>
      <c r="BH428"/>
      <c r="BI428" s="53"/>
      <c r="BJ428"/>
      <c r="BK428" s="7"/>
      <c r="BL428"/>
      <c r="BM428"/>
      <c r="BN428"/>
      <c r="BO428"/>
      <c r="BP428" s="53"/>
      <c r="BQ428"/>
      <c r="BR428" s="7"/>
      <c r="BS428"/>
      <c r="BT428"/>
      <c r="BU428"/>
      <c r="BV428"/>
      <c r="BW428" s="53"/>
      <c r="BX428"/>
      <c r="BY428" s="7"/>
      <c r="BZ428" s="49">
        <v>44896</v>
      </c>
      <c r="CA428" s="67" t="s">
        <v>360</v>
      </c>
      <c r="CB428" s="140">
        <f>[1]!i_dq_close(CB$2,BZ428)</f>
        <v>6186.1021000000001</v>
      </c>
      <c r="CC428">
        <v>2.1019999999999999</v>
      </c>
      <c r="CD428" s="277">
        <f t="shared" si="38"/>
        <v>0.22643053610130037</v>
      </c>
      <c r="CE428"/>
      <c r="CF428" s="7"/>
      <c r="CG428"/>
      <c r="CH428"/>
      <c r="CI428"/>
      <c r="CJ428"/>
      <c r="CK428" s="53"/>
      <c r="CL428"/>
      <c r="CM428" s="7"/>
      <c r="CN428"/>
      <c r="CO428"/>
      <c r="CP428"/>
      <c r="CQ428"/>
      <c r="CR428" s="53"/>
      <c r="CS428"/>
      <c r="CT428" s="7"/>
      <c r="CU428"/>
      <c r="CV428"/>
      <c r="CW428"/>
      <c r="CX428"/>
      <c r="CY428" s="53"/>
      <c r="CZ428"/>
      <c r="DA428" s="7"/>
      <c r="DB428"/>
      <c r="DC428"/>
      <c r="DD428"/>
      <c r="DE428"/>
      <c r="DF428" s="53"/>
      <c r="DG428"/>
      <c r="DH428" s="7"/>
      <c r="DI428"/>
      <c r="DJ428"/>
      <c r="DK428"/>
      <c r="DL428"/>
      <c r="DM428" s="53"/>
      <c r="DN428"/>
      <c r="DO428" s="7"/>
      <c r="DP428"/>
      <c r="DQ428"/>
      <c r="DR428"/>
      <c r="DS428"/>
      <c r="DT428" s="53"/>
      <c r="DU428"/>
      <c r="DV428" s="7"/>
      <c r="DW428" s="7"/>
      <c r="DX428" s="7"/>
      <c r="DY428" s="7"/>
      <c r="DZ428" s="7"/>
      <c r="EA428" s="7"/>
      <c r="EB428" s="7"/>
      <c r="EC428" s="7"/>
      <c r="ED428" s="7"/>
      <c r="EE428" s="7"/>
      <c r="EF428" s="7"/>
      <c r="EG428" s="7"/>
      <c r="EH428" s="7"/>
      <c r="EI428" s="7"/>
      <c r="EJ428" s="7"/>
      <c r="EK428" s="7"/>
      <c r="EL428" s="7"/>
      <c r="EM428" s="7"/>
      <c r="EN428" s="7"/>
      <c r="EO428" s="7"/>
      <c r="EP428" s="7"/>
      <c r="EQ428" s="7"/>
      <c r="ER428" s="7"/>
      <c r="ES428" s="7"/>
      <c r="ET428" s="7"/>
      <c r="EU428" s="7"/>
      <c r="EV428" s="7"/>
      <c r="EW428" s="7"/>
      <c r="EX428" s="7"/>
      <c r="EY428" s="7"/>
      <c r="EZ428" s="7"/>
      <c r="FA428" s="7"/>
      <c r="FB428" s="7"/>
      <c r="FC428" s="7"/>
      <c r="FD428" s="7"/>
      <c r="FE428" s="7"/>
      <c r="FF428" s="7"/>
      <c r="FG428" s="7"/>
      <c r="FH428" s="7"/>
      <c r="FI428" s="7"/>
      <c r="FJ428" s="7"/>
      <c r="FK428" s="7"/>
      <c r="FL428" s="7"/>
      <c r="FM428" s="7"/>
      <c r="FN428" s="7"/>
      <c r="FO428" s="7"/>
      <c r="FP428" s="7"/>
      <c r="FQ428" s="7"/>
      <c r="FR428" s="7"/>
      <c r="FS428" s="7"/>
      <c r="FT428" s="7"/>
      <c r="FU428" s="7"/>
      <c r="FV428" s="7"/>
      <c r="FW428" s="7"/>
      <c r="FX428" s="7"/>
      <c r="FY428" s="7"/>
      <c r="FZ428" s="7"/>
      <c r="GA428" s="7"/>
      <c r="GB428" s="7"/>
      <c r="GC428" s="7"/>
      <c r="GD428" s="7"/>
      <c r="GE428" s="7"/>
      <c r="GF428" s="7"/>
      <c r="GG428" s="7"/>
      <c r="GH428" s="7"/>
      <c r="GI428" s="7"/>
      <c r="GJ428" s="7"/>
      <c r="GK428" s="7"/>
      <c r="GL428" s="7"/>
      <c r="GM428" s="7"/>
      <c r="GN428" s="7"/>
      <c r="GO428" s="7"/>
      <c r="GP428" s="7"/>
      <c r="GQ428" s="7"/>
      <c r="GR428" s="7"/>
      <c r="GS428" s="7"/>
      <c r="GT428" s="7"/>
      <c r="GU428" s="7"/>
      <c r="GV428" s="7"/>
      <c r="GW428" s="7"/>
      <c r="GX428" s="7"/>
      <c r="GY428" s="7"/>
      <c r="GZ428" s="7"/>
      <c r="HA428" s="7"/>
      <c r="HB428" s="7"/>
      <c r="HC428" s="7"/>
      <c r="HD428" s="7"/>
      <c r="HE428" s="7"/>
      <c r="HF428" s="7"/>
      <c r="HG428" s="7"/>
      <c r="HH428" s="7"/>
      <c r="HI428" s="7"/>
      <c r="HJ428" s="7"/>
      <c r="HK428" s="7"/>
      <c r="HL428" s="7"/>
      <c r="HM428" s="7"/>
      <c r="HN428" s="7"/>
      <c r="HO428" s="7"/>
      <c r="HP428" s="7"/>
      <c r="HQ428" s="7"/>
      <c r="HR428" s="7"/>
      <c r="HS428" s="7"/>
      <c r="HT428" s="7"/>
      <c r="HU428" s="7"/>
      <c r="HV428" s="7"/>
      <c r="HW428" s="7"/>
      <c r="HX428" s="7"/>
      <c r="HY428" s="7"/>
      <c r="HZ428" s="7"/>
      <c r="IA428" s="7"/>
      <c r="IB428" s="7"/>
      <c r="IC428" s="7"/>
      <c r="ID428" s="7"/>
      <c r="IE428" s="7"/>
      <c r="IF428" s="7"/>
      <c r="IG428" s="7"/>
      <c r="IH428" s="7"/>
      <c r="II428" s="7"/>
      <c r="IJ428" s="7"/>
      <c r="IK428" s="7"/>
      <c r="IL428" s="7"/>
      <c r="IM428" s="7"/>
      <c r="IN428" s="7"/>
      <c r="IO428" s="7"/>
      <c r="IP428" s="7"/>
      <c r="IQ428" s="7"/>
      <c r="IR428" s="7"/>
      <c r="IS428" s="7"/>
      <c r="IT428" s="7"/>
      <c r="IU428" s="7"/>
      <c r="IV428" s="7"/>
      <c r="IW428" s="7"/>
      <c r="IX428" s="7"/>
      <c r="IY428" s="7"/>
      <c r="IZ428" s="7"/>
      <c r="JA428" s="7"/>
      <c r="JB428" s="7"/>
      <c r="JC428" s="7"/>
      <c r="JD428" s="7"/>
      <c r="JE428" s="7"/>
      <c r="JF428" s="7"/>
      <c r="JG428" s="7"/>
      <c r="JH428" s="7"/>
      <c r="JI428" s="7"/>
      <c r="JJ428" s="7"/>
      <c r="JK428" s="7"/>
      <c r="JL428" s="7"/>
      <c r="JM428" s="7"/>
      <c r="JN428" s="7"/>
      <c r="JO428" s="7"/>
      <c r="JP428" s="7"/>
      <c r="JQ428" s="7"/>
      <c r="JR428" s="7"/>
      <c r="JS428" s="7"/>
      <c r="JT428" s="7"/>
      <c r="JU428" s="7"/>
      <c r="JV428" s="7"/>
      <c r="JW428" s="7"/>
      <c r="JX428" s="7"/>
      <c r="JY428" s="7"/>
      <c r="JZ428" s="7"/>
      <c r="KA428" s="7"/>
      <c r="KB428" s="7"/>
      <c r="KC428" s="7"/>
      <c r="KD428" s="7"/>
      <c r="KE428" s="7"/>
      <c r="KF428" s="7"/>
      <c r="KG428" s="7"/>
      <c r="KH428" s="7"/>
      <c r="KI428" s="7"/>
      <c r="KJ428" s="7"/>
      <c r="KK428" s="7"/>
      <c r="KL428" s="7"/>
      <c r="KM428" s="7"/>
      <c r="KN428" s="7"/>
      <c r="KO428" s="7"/>
      <c r="KP428" s="7"/>
      <c r="KQ428" s="7"/>
      <c r="KR428" s="7"/>
      <c r="KS428" s="7"/>
      <c r="KT428" s="7"/>
      <c r="KU428" s="7"/>
      <c r="KV428" s="7"/>
      <c r="KW428" s="7"/>
      <c r="KX428" s="7"/>
      <c r="KY428" s="7"/>
      <c r="KZ428" s="7"/>
      <c r="LA428" s="7"/>
      <c r="LB428" s="7"/>
      <c r="LC428" s="7"/>
      <c r="LD428" s="7"/>
      <c r="LE428" s="7"/>
      <c r="LF428" s="7"/>
      <c r="LG428" s="7"/>
      <c r="LH428" s="7"/>
      <c r="LI428" s="7"/>
      <c r="LJ428" s="7"/>
      <c r="LK428" s="7"/>
      <c r="LL428" s="7"/>
      <c r="LM428" s="7"/>
      <c r="LN428" s="7"/>
      <c r="LO428" s="7"/>
      <c r="LP428" s="7"/>
      <c r="LQ428" s="7"/>
      <c r="LR428" s="7"/>
      <c r="LS428" s="7"/>
      <c r="LT428" s="7"/>
      <c r="LU428" s="7"/>
      <c r="LV428" s="7"/>
      <c r="LW428" s="7"/>
      <c r="LX428" s="7"/>
      <c r="LY428" s="7"/>
      <c r="LZ428" s="7"/>
      <c r="MA428" s="7"/>
      <c r="MB428" s="7"/>
      <c r="MC428" s="7"/>
      <c r="MD428" s="7"/>
      <c r="ME428" s="7"/>
      <c r="MF428" s="7"/>
      <c r="MG428" s="7"/>
      <c r="MH428" s="7"/>
      <c r="MI428" s="7"/>
      <c r="MJ428" s="7"/>
      <c r="MK428" s="7"/>
      <c r="ML428" s="7"/>
      <c r="MM428" s="7"/>
      <c r="MN428" s="7"/>
      <c r="MO428" s="7"/>
      <c r="MP428" s="7"/>
      <c r="MQ428" s="7"/>
      <c r="MR428" s="7"/>
      <c r="MS428" s="7"/>
      <c r="MT428" s="7"/>
      <c r="MU428" s="7"/>
      <c r="MV428" s="7"/>
      <c r="MW428" s="7"/>
      <c r="MX428" s="7"/>
      <c r="MY428" s="7"/>
      <c r="MZ428" s="7"/>
      <c r="NA428" s="7"/>
      <c r="NB428" s="7"/>
      <c r="NC428" s="7"/>
      <c r="ND428" s="7"/>
      <c r="NE428" s="7"/>
      <c r="NF428" s="7"/>
      <c r="NG428" s="7"/>
      <c r="NH428" s="7"/>
      <c r="NI428" s="7"/>
      <c r="NJ428" s="7"/>
      <c r="NK428" s="7"/>
      <c r="NL428" s="7"/>
      <c r="NM428" s="7"/>
      <c r="NN428" s="7"/>
      <c r="NO428" s="7"/>
      <c r="NP428" s="7"/>
      <c r="NQ428" s="7"/>
      <c r="NR428" s="7"/>
      <c r="NS428" s="7"/>
      <c r="NT428" s="7"/>
      <c r="NU428" s="7"/>
      <c r="NV428" s="7"/>
      <c r="NW428" s="7"/>
      <c r="NX428" s="7"/>
      <c r="NY428" s="7"/>
      <c r="NZ428" s="7"/>
      <c r="OA428" s="7"/>
      <c r="OB428" s="7"/>
      <c r="OC428" s="7"/>
      <c r="OD428" s="7"/>
      <c r="OE428" s="7"/>
      <c r="OF428" s="7"/>
      <c r="OG428" s="7"/>
      <c r="OH428" s="7"/>
      <c r="OI428" s="7"/>
    </row>
    <row r="429" spans="1:399" s="21" customFormat="1">
      <c r="A429" s="53"/>
      <c r="B429" s="53"/>
      <c r="C429" s="53"/>
      <c r="D429" s="53"/>
      <c r="E429" s="53"/>
      <c r="F429" s="53"/>
      <c r="G429" s="7"/>
      <c r="H429"/>
      <c r="I429"/>
      <c r="J429"/>
      <c r="K429"/>
      <c r="L429" s="53"/>
      <c r="M429"/>
      <c r="N429" s="7"/>
      <c r="O429"/>
      <c r="P429"/>
      <c r="Q429"/>
      <c r="R429"/>
      <c r="S429" s="53"/>
      <c r="T429"/>
      <c r="U429" s="7"/>
      <c r="V429"/>
      <c r="W429"/>
      <c r="X429"/>
      <c r="Y429"/>
      <c r="Z429" s="53"/>
      <c r="AA429"/>
      <c r="AB429" s="7"/>
      <c r="AC429"/>
      <c r="AD429"/>
      <c r="AE429"/>
      <c r="AF429"/>
      <c r="AG429" s="53"/>
      <c r="AH429"/>
      <c r="AI429" s="7"/>
      <c r="AJ429"/>
      <c r="AK429"/>
      <c r="AL429"/>
      <c r="AM429"/>
      <c r="AN429" s="53"/>
      <c r="AO429"/>
      <c r="AP429" s="7"/>
      <c r="AQ429"/>
      <c r="AR429"/>
      <c r="AS429"/>
      <c r="AT429"/>
      <c r="AU429" s="53"/>
      <c r="AV429"/>
      <c r="AW429" s="7"/>
      <c r="AX429"/>
      <c r="AY429"/>
      <c r="AZ429"/>
      <c r="BA429"/>
      <c r="BB429" s="53"/>
      <c r="BC429"/>
      <c r="BD429" s="7"/>
      <c r="BE429"/>
      <c r="BF429"/>
      <c r="BG429"/>
      <c r="BH429"/>
      <c r="BI429" s="53"/>
      <c r="BJ429"/>
      <c r="BK429" s="7"/>
      <c r="BL429"/>
      <c r="BM429"/>
      <c r="BN429"/>
      <c r="BO429"/>
      <c r="BP429" s="53"/>
      <c r="BQ429"/>
      <c r="BR429" s="7"/>
      <c r="BS429"/>
      <c r="BT429"/>
      <c r="BU429"/>
      <c r="BV429"/>
      <c r="BW429" s="53"/>
      <c r="BX429"/>
      <c r="BY429" s="7"/>
      <c r="BZ429" s="49">
        <v>44897</v>
      </c>
      <c r="CA429" s="67" t="s">
        <v>1627</v>
      </c>
      <c r="CB429" s="140">
        <f>[1]!i_dq_close(CB$2,BZ429)</f>
        <v>6168.0127000000002</v>
      </c>
      <c r="CC429">
        <v>2.105</v>
      </c>
      <c r="CD429" s="277">
        <f t="shared" si="38"/>
        <v>0.23090410049679633</v>
      </c>
      <c r="CE429"/>
      <c r="CF429" s="7"/>
      <c r="CG429"/>
      <c r="CH429"/>
      <c r="CI429"/>
      <c r="CJ429"/>
      <c r="CK429" s="53"/>
      <c r="CL429"/>
      <c r="CM429" s="7"/>
      <c r="CN429"/>
      <c r="CO429"/>
      <c r="CP429"/>
      <c r="CQ429"/>
      <c r="CR429" s="53"/>
      <c r="CS429"/>
      <c r="CT429" s="7"/>
      <c r="CU429"/>
      <c r="CV429"/>
      <c r="CW429"/>
      <c r="CX429"/>
      <c r="CY429" s="53"/>
      <c r="CZ429"/>
      <c r="DA429" s="7"/>
      <c r="DB429"/>
      <c r="DC429"/>
      <c r="DD429"/>
      <c r="DE429"/>
      <c r="DF429" s="53"/>
      <c r="DG429"/>
      <c r="DH429" s="7"/>
      <c r="DI429"/>
      <c r="DJ429"/>
      <c r="DK429"/>
      <c r="DL429"/>
      <c r="DM429" s="53"/>
      <c r="DN429"/>
      <c r="DO429" s="7"/>
      <c r="DP429"/>
      <c r="DQ429"/>
      <c r="DR429"/>
      <c r="DS429"/>
      <c r="DT429" s="53"/>
      <c r="DU429"/>
      <c r="DV429" s="7"/>
      <c r="DW429" s="7"/>
      <c r="DX429" s="7"/>
      <c r="DY429" s="7"/>
      <c r="DZ429" s="7"/>
      <c r="EA429" s="7"/>
      <c r="EB429" s="7"/>
      <c r="EC429" s="7"/>
      <c r="ED429" s="7"/>
      <c r="EE429" s="7"/>
      <c r="EF429" s="7"/>
      <c r="EG429" s="7"/>
      <c r="EH429" s="7"/>
      <c r="EI429" s="7"/>
      <c r="EJ429" s="7"/>
      <c r="EK429" s="7"/>
      <c r="EL429" s="7"/>
      <c r="EM429" s="7"/>
      <c r="EN429" s="7"/>
      <c r="EO429" s="7"/>
      <c r="EP429" s="7"/>
      <c r="EQ429" s="7"/>
      <c r="ER429" s="7"/>
      <c r="ES429" s="7"/>
      <c r="ET429" s="7"/>
      <c r="EU429" s="7"/>
      <c r="EV429" s="7"/>
      <c r="EW429" s="7"/>
      <c r="EX429" s="7"/>
      <c r="EY429" s="7"/>
      <c r="EZ429" s="7"/>
      <c r="FA429" s="7"/>
      <c r="FB429" s="7"/>
      <c r="FC429" s="7"/>
      <c r="FD429" s="7"/>
      <c r="FE429" s="7"/>
      <c r="FF429" s="7"/>
      <c r="FG429" s="7"/>
      <c r="FH429" s="7"/>
      <c r="FI429" s="7"/>
      <c r="FJ429" s="7"/>
      <c r="FK429" s="7"/>
      <c r="FL429" s="7"/>
      <c r="FM429" s="7"/>
      <c r="FN429" s="7"/>
      <c r="FO429" s="7"/>
      <c r="FP429" s="7"/>
      <c r="FQ429" s="7"/>
      <c r="FR429" s="7"/>
      <c r="FS429" s="7"/>
      <c r="FT429" s="7"/>
      <c r="FU429" s="7"/>
      <c r="FV429" s="7"/>
      <c r="FW429" s="7"/>
      <c r="FX429" s="7"/>
      <c r="FY429" s="7"/>
      <c r="FZ429" s="7"/>
      <c r="GA429" s="7"/>
      <c r="GB429" s="7"/>
      <c r="GC429" s="7"/>
      <c r="GD429" s="7"/>
      <c r="GE429" s="7"/>
      <c r="GF429" s="7"/>
      <c r="GG429" s="7"/>
      <c r="GH429" s="7"/>
      <c r="GI429" s="7"/>
      <c r="GJ429" s="7"/>
      <c r="GK429" s="7"/>
      <c r="GL429" s="7"/>
      <c r="GM429" s="7"/>
      <c r="GN429" s="7"/>
      <c r="GO429" s="7"/>
      <c r="GP429" s="7"/>
      <c r="GQ429" s="7"/>
      <c r="GR429" s="7"/>
      <c r="GS429" s="7"/>
      <c r="GT429" s="7"/>
      <c r="GU429" s="7"/>
      <c r="GV429" s="7"/>
      <c r="GW429" s="7"/>
      <c r="GX429" s="7"/>
      <c r="GY429" s="7"/>
      <c r="GZ429" s="7"/>
      <c r="HA429" s="7"/>
      <c r="HB429" s="7"/>
      <c r="HC429" s="7"/>
      <c r="HD429" s="7"/>
      <c r="HE429" s="7"/>
      <c r="HF429" s="7"/>
      <c r="HG429" s="7"/>
      <c r="HH429" s="7"/>
      <c r="HI429" s="7"/>
      <c r="HJ429" s="7"/>
      <c r="HK429" s="7"/>
      <c r="HL429" s="7"/>
      <c r="HM429" s="7"/>
      <c r="HN429" s="7"/>
      <c r="HO429" s="7"/>
      <c r="HP429" s="7"/>
      <c r="HQ429" s="7"/>
      <c r="HR429" s="7"/>
      <c r="HS429" s="7"/>
      <c r="HT429" s="7"/>
      <c r="HU429" s="7"/>
      <c r="HV429" s="7"/>
      <c r="HW429" s="7"/>
      <c r="HX429" s="7"/>
      <c r="HY429" s="7"/>
      <c r="HZ429" s="7"/>
      <c r="IA429" s="7"/>
      <c r="IB429" s="7"/>
      <c r="IC429" s="7"/>
      <c r="ID429" s="7"/>
      <c r="IE429" s="7"/>
      <c r="IF429" s="7"/>
      <c r="IG429" s="7"/>
      <c r="IH429" s="7"/>
      <c r="II429" s="7"/>
      <c r="IJ429" s="7"/>
      <c r="IK429" s="7"/>
      <c r="IL429" s="7"/>
      <c r="IM429" s="7"/>
      <c r="IN429" s="7"/>
      <c r="IO429" s="7"/>
      <c r="IP429" s="7"/>
      <c r="IQ429" s="7"/>
      <c r="IR429" s="7"/>
      <c r="IS429" s="7"/>
      <c r="IT429" s="7"/>
      <c r="IU429" s="7"/>
      <c r="IV429" s="7"/>
      <c r="IW429" s="7"/>
      <c r="IX429" s="7"/>
      <c r="IY429" s="7"/>
      <c r="IZ429" s="7"/>
      <c r="JA429" s="7"/>
      <c r="JB429" s="7"/>
      <c r="JC429" s="7"/>
      <c r="JD429" s="7"/>
      <c r="JE429" s="7"/>
      <c r="JF429" s="7"/>
      <c r="JG429" s="7"/>
      <c r="JH429" s="7"/>
      <c r="JI429" s="7"/>
      <c r="JJ429" s="7"/>
      <c r="JK429" s="7"/>
      <c r="JL429" s="7"/>
      <c r="JM429" s="7"/>
      <c r="JN429" s="7"/>
      <c r="JO429" s="7"/>
      <c r="JP429" s="7"/>
      <c r="JQ429" s="7"/>
      <c r="JR429" s="7"/>
      <c r="JS429" s="7"/>
      <c r="JT429" s="7"/>
      <c r="JU429" s="7"/>
      <c r="JV429" s="7"/>
      <c r="JW429" s="7"/>
      <c r="JX429" s="7"/>
      <c r="JY429" s="7"/>
      <c r="JZ429" s="7"/>
      <c r="KA429" s="7"/>
      <c r="KB429" s="7"/>
      <c r="KC429" s="7"/>
      <c r="KD429" s="7"/>
      <c r="KE429" s="7"/>
      <c r="KF429" s="7"/>
      <c r="KG429" s="7"/>
      <c r="KH429" s="7"/>
      <c r="KI429" s="7"/>
      <c r="KJ429" s="7"/>
      <c r="KK429" s="7"/>
      <c r="KL429" s="7"/>
      <c r="KM429" s="7"/>
      <c r="KN429" s="7"/>
      <c r="KO429" s="7"/>
      <c r="KP429" s="7"/>
      <c r="KQ429" s="7"/>
      <c r="KR429" s="7"/>
      <c r="KS429" s="7"/>
      <c r="KT429" s="7"/>
      <c r="KU429" s="7"/>
      <c r="KV429" s="7"/>
      <c r="KW429" s="7"/>
      <c r="KX429" s="7"/>
      <c r="KY429" s="7"/>
      <c r="KZ429" s="7"/>
      <c r="LA429" s="7"/>
      <c r="LB429" s="7"/>
      <c r="LC429" s="7"/>
      <c r="LD429" s="7"/>
      <c r="LE429" s="7"/>
      <c r="LF429" s="7"/>
      <c r="LG429" s="7"/>
      <c r="LH429" s="7"/>
      <c r="LI429" s="7"/>
      <c r="LJ429" s="7"/>
      <c r="LK429" s="7"/>
      <c r="LL429" s="7"/>
      <c r="LM429" s="7"/>
      <c r="LN429" s="7"/>
      <c r="LO429" s="7"/>
      <c r="LP429" s="7"/>
      <c r="LQ429" s="7"/>
      <c r="LR429" s="7"/>
      <c r="LS429" s="7"/>
      <c r="LT429" s="7"/>
      <c r="LU429" s="7"/>
      <c r="LV429" s="7"/>
      <c r="LW429" s="7"/>
      <c r="LX429" s="7"/>
      <c r="LY429" s="7"/>
      <c r="LZ429" s="7"/>
      <c r="MA429" s="7"/>
      <c r="MB429" s="7"/>
      <c r="MC429" s="7"/>
      <c r="MD429" s="7"/>
      <c r="ME429" s="7"/>
      <c r="MF429" s="7"/>
      <c r="MG429" s="7"/>
      <c r="MH429" s="7"/>
      <c r="MI429" s="7"/>
      <c r="MJ429" s="7"/>
      <c r="MK429" s="7"/>
      <c r="ML429" s="7"/>
      <c r="MM429" s="7"/>
      <c r="MN429" s="7"/>
      <c r="MO429" s="7"/>
      <c r="MP429" s="7"/>
      <c r="MQ429" s="7"/>
      <c r="MR429" s="7"/>
      <c r="MS429" s="7"/>
      <c r="MT429" s="7"/>
      <c r="MU429" s="7"/>
      <c r="MV429" s="7"/>
      <c r="MW429" s="7"/>
      <c r="MX429" s="7"/>
      <c r="MY429" s="7"/>
      <c r="MZ429" s="7"/>
      <c r="NA429" s="7"/>
      <c r="NB429" s="7"/>
      <c r="NC429" s="7"/>
      <c r="ND429" s="7"/>
      <c r="NE429" s="7"/>
      <c r="NF429" s="7"/>
      <c r="NG429" s="7"/>
      <c r="NH429" s="7"/>
      <c r="NI429" s="7"/>
      <c r="NJ429" s="7"/>
      <c r="NK429" s="7"/>
      <c r="NL429" s="7"/>
      <c r="NM429" s="7"/>
      <c r="NN429" s="7"/>
      <c r="NO429" s="7"/>
      <c r="NP429" s="7"/>
      <c r="NQ429" s="7"/>
      <c r="NR429" s="7"/>
      <c r="NS429" s="7"/>
      <c r="NT429" s="7"/>
      <c r="NU429" s="7"/>
      <c r="NV429" s="7"/>
      <c r="NW429" s="7"/>
      <c r="NX429" s="7"/>
      <c r="NY429" s="7"/>
      <c r="NZ429" s="7"/>
      <c r="OA429" s="7"/>
      <c r="OB429" s="7"/>
      <c r="OC429" s="7"/>
      <c r="OD429" s="7"/>
      <c r="OE429" s="7"/>
      <c r="OF429" s="7"/>
      <c r="OG429" s="7"/>
      <c r="OH429" s="7"/>
      <c r="OI429" s="7"/>
    </row>
    <row r="430" spans="1:399" s="21" customFormat="1">
      <c r="A430" s="53"/>
      <c r="B430" s="53"/>
      <c r="C430" s="53"/>
      <c r="D430" s="53"/>
      <c r="E430" s="53"/>
      <c r="F430" s="53"/>
      <c r="G430" s="7"/>
      <c r="H430"/>
      <c r="I430"/>
      <c r="J430"/>
      <c r="K430"/>
      <c r="L430" s="53"/>
      <c r="M430"/>
      <c r="N430" s="7"/>
      <c r="O430"/>
      <c r="P430"/>
      <c r="Q430"/>
      <c r="R430"/>
      <c r="S430" s="53"/>
      <c r="T430"/>
      <c r="U430" s="7"/>
      <c r="V430"/>
      <c r="W430"/>
      <c r="X430"/>
      <c r="Y430"/>
      <c r="Z430" s="53"/>
      <c r="AA430"/>
      <c r="AB430" s="7"/>
      <c r="AC430"/>
      <c r="AD430"/>
      <c r="AE430"/>
      <c r="AF430"/>
      <c r="AG430" s="53"/>
      <c r="AH430"/>
      <c r="AI430" s="7"/>
      <c r="AJ430"/>
      <c r="AK430"/>
      <c r="AL430"/>
      <c r="AM430"/>
      <c r="AN430" s="53"/>
      <c r="AO430"/>
      <c r="AP430" s="7"/>
      <c r="AQ430"/>
      <c r="AR430"/>
      <c r="AS430"/>
      <c r="AT430"/>
      <c r="AU430" s="53"/>
      <c r="AV430"/>
      <c r="AW430" s="7"/>
      <c r="AX430"/>
      <c r="AY430"/>
      <c r="AZ430"/>
      <c r="BA430"/>
      <c r="BB430" s="53"/>
      <c r="BC430"/>
      <c r="BD430" s="7"/>
      <c r="BE430"/>
      <c r="BF430"/>
      <c r="BG430"/>
      <c r="BH430"/>
      <c r="BI430" s="53"/>
      <c r="BJ430"/>
      <c r="BK430" s="7"/>
      <c r="BL430"/>
      <c r="BM430"/>
      <c r="BN430"/>
      <c r="BO430"/>
      <c r="BP430" s="53"/>
      <c r="BQ430"/>
      <c r="BR430" s="7"/>
      <c r="BS430"/>
      <c r="BT430"/>
      <c r="BU430"/>
      <c r="BV430"/>
      <c r="BW430" s="53"/>
      <c r="BX430"/>
      <c r="BY430" s="7"/>
      <c r="BZ430" s="49">
        <v>44900</v>
      </c>
      <c r="CA430" s="67" t="s">
        <v>1627</v>
      </c>
      <c r="CB430" s="140">
        <f>[1]!i_dq_close(CB$2,BZ430)</f>
        <v>6215.1243999999997</v>
      </c>
      <c r="CC430">
        <v>2.1269999999999998</v>
      </c>
      <c r="CD430" s="277">
        <f t="shared" si="38"/>
        <v>0.23599278528742773</v>
      </c>
      <c r="CE430"/>
      <c r="CF430" s="7"/>
      <c r="CG430"/>
      <c r="CH430"/>
      <c r="CI430"/>
      <c r="CJ430"/>
      <c r="CK430" s="53"/>
      <c r="CL430"/>
      <c r="CM430" s="7"/>
      <c r="CN430"/>
      <c r="CO430"/>
      <c r="CP430"/>
      <c r="CQ430"/>
      <c r="CR430" s="53"/>
      <c r="CS430"/>
      <c r="CT430" s="7"/>
      <c r="CU430"/>
      <c r="CV430"/>
      <c r="CW430"/>
      <c r="CX430"/>
      <c r="CY430" s="53"/>
      <c r="CZ430"/>
      <c r="DA430" s="7"/>
      <c r="DB430"/>
      <c r="DC430"/>
      <c r="DD430"/>
      <c r="DE430"/>
      <c r="DF430" s="53"/>
      <c r="DG430"/>
      <c r="DH430" s="7"/>
      <c r="DI430"/>
      <c r="DJ430"/>
      <c r="DK430"/>
      <c r="DL430"/>
      <c r="DM430" s="53"/>
      <c r="DN430"/>
      <c r="DO430" s="7"/>
      <c r="DP430"/>
      <c r="DQ430"/>
      <c r="DR430"/>
      <c r="DS430"/>
      <c r="DT430" s="53"/>
      <c r="DU430"/>
      <c r="DV430" s="7"/>
      <c r="DW430" s="7"/>
      <c r="DX430" s="7"/>
      <c r="DY430" s="7"/>
      <c r="DZ430" s="7"/>
      <c r="EA430" s="7"/>
      <c r="EB430" s="7"/>
      <c r="EC430" s="7"/>
      <c r="ED430" s="7"/>
      <c r="EE430" s="7"/>
      <c r="EF430" s="7"/>
      <c r="EG430" s="7"/>
      <c r="EH430" s="7"/>
      <c r="EI430" s="7"/>
      <c r="EJ430" s="7"/>
      <c r="EK430" s="7"/>
      <c r="EL430" s="7"/>
      <c r="EM430" s="7"/>
      <c r="EN430" s="7"/>
      <c r="EO430" s="7"/>
      <c r="EP430" s="7"/>
      <c r="EQ430" s="7"/>
      <c r="ER430" s="7"/>
      <c r="ES430" s="7"/>
      <c r="ET430" s="7"/>
      <c r="EU430" s="7"/>
      <c r="EV430" s="7"/>
      <c r="EW430" s="7"/>
      <c r="EX430" s="7"/>
      <c r="EY430" s="7"/>
      <c r="EZ430" s="7"/>
      <c r="FA430" s="7"/>
      <c r="FB430" s="7"/>
      <c r="FC430" s="7"/>
      <c r="FD430" s="7"/>
      <c r="FE430" s="7"/>
      <c r="FF430" s="7"/>
      <c r="FG430" s="7"/>
      <c r="FH430" s="7"/>
      <c r="FI430" s="7"/>
      <c r="FJ430" s="7"/>
      <c r="FK430" s="7"/>
      <c r="FL430" s="7"/>
      <c r="FM430" s="7"/>
      <c r="FN430" s="7"/>
      <c r="FO430" s="7"/>
      <c r="FP430" s="7"/>
      <c r="FQ430" s="7"/>
      <c r="FR430" s="7"/>
      <c r="FS430" s="7"/>
      <c r="FT430" s="7"/>
      <c r="FU430" s="7"/>
      <c r="FV430" s="7"/>
      <c r="FW430" s="7"/>
      <c r="FX430" s="7"/>
      <c r="FY430" s="7"/>
      <c r="FZ430" s="7"/>
      <c r="GA430" s="7"/>
      <c r="GB430" s="7"/>
      <c r="GC430" s="7"/>
      <c r="GD430" s="7"/>
      <c r="GE430" s="7"/>
      <c r="GF430" s="7"/>
      <c r="GG430" s="7"/>
      <c r="GH430" s="7"/>
      <c r="GI430" s="7"/>
      <c r="GJ430" s="7"/>
      <c r="GK430" s="7"/>
      <c r="GL430" s="7"/>
      <c r="GM430" s="7"/>
      <c r="GN430" s="7"/>
      <c r="GO430" s="7"/>
      <c r="GP430" s="7"/>
      <c r="GQ430" s="7"/>
      <c r="GR430" s="7"/>
      <c r="GS430" s="7"/>
      <c r="GT430" s="7"/>
      <c r="GU430" s="7"/>
      <c r="GV430" s="7"/>
      <c r="GW430" s="7"/>
      <c r="GX430" s="7"/>
      <c r="GY430" s="7"/>
      <c r="GZ430" s="7"/>
      <c r="HA430" s="7"/>
      <c r="HB430" s="7"/>
      <c r="HC430" s="7"/>
      <c r="HD430" s="7"/>
      <c r="HE430" s="7"/>
      <c r="HF430" s="7"/>
      <c r="HG430" s="7"/>
      <c r="HH430" s="7"/>
      <c r="HI430" s="7"/>
      <c r="HJ430" s="7"/>
      <c r="HK430" s="7"/>
      <c r="HL430" s="7"/>
      <c r="HM430" s="7"/>
      <c r="HN430" s="7"/>
      <c r="HO430" s="7"/>
      <c r="HP430" s="7"/>
      <c r="HQ430" s="7"/>
      <c r="HR430" s="7"/>
      <c r="HS430" s="7"/>
      <c r="HT430" s="7"/>
      <c r="HU430" s="7"/>
      <c r="HV430" s="7"/>
      <c r="HW430" s="7"/>
      <c r="HX430" s="7"/>
      <c r="HY430" s="7"/>
      <c r="HZ430" s="7"/>
      <c r="IA430" s="7"/>
      <c r="IB430" s="7"/>
      <c r="IC430" s="7"/>
      <c r="ID430" s="7"/>
      <c r="IE430" s="7"/>
      <c r="IF430" s="7"/>
      <c r="IG430" s="7"/>
      <c r="IH430" s="7"/>
      <c r="II430" s="7"/>
      <c r="IJ430" s="7"/>
      <c r="IK430" s="7"/>
      <c r="IL430" s="7"/>
      <c r="IM430" s="7"/>
      <c r="IN430" s="7"/>
      <c r="IO430" s="7"/>
      <c r="IP430" s="7"/>
      <c r="IQ430" s="7"/>
      <c r="IR430" s="7"/>
      <c r="IS430" s="7"/>
      <c r="IT430" s="7"/>
      <c r="IU430" s="7"/>
      <c r="IV430" s="7"/>
      <c r="IW430" s="7"/>
      <c r="IX430" s="7"/>
      <c r="IY430" s="7"/>
      <c r="IZ430" s="7"/>
      <c r="JA430" s="7"/>
      <c r="JB430" s="7"/>
      <c r="JC430" s="7"/>
      <c r="JD430" s="7"/>
      <c r="JE430" s="7"/>
      <c r="JF430" s="7"/>
      <c r="JG430" s="7"/>
      <c r="JH430" s="7"/>
      <c r="JI430" s="7"/>
      <c r="JJ430" s="7"/>
      <c r="JK430" s="7"/>
      <c r="JL430" s="7"/>
      <c r="JM430" s="7"/>
      <c r="JN430" s="7"/>
      <c r="JO430" s="7"/>
      <c r="JP430" s="7"/>
      <c r="JQ430" s="7"/>
      <c r="JR430" s="7"/>
      <c r="JS430" s="7"/>
      <c r="JT430" s="7"/>
      <c r="JU430" s="7"/>
      <c r="JV430" s="7"/>
      <c r="JW430" s="7"/>
      <c r="JX430" s="7"/>
      <c r="JY430" s="7"/>
      <c r="JZ430" s="7"/>
      <c r="KA430" s="7"/>
      <c r="KB430" s="7"/>
      <c r="KC430" s="7"/>
      <c r="KD430" s="7"/>
      <c r="KE430" s="7"/>
      <c r="KF430" s="7"/>
      <c r="KG430" s="7"/>
      <c r="KH430" s="7"/>
      <c r="KI430" s="7"/>
      <c r="KJ430" s="7"/>
      <c r="KK430" s="7"/>
      <c r="KL430" s="7"/>
      <c r="KM430" s="7"/>
      <c r="KN430" s="7"/>
      <c r="KO430" s="7"/>
      <c r="KP430" s="7"/>
      <c r="KQ430" s="7"/>
      <c r="KR430" s="7"/>
      <c r="KS430" s="7"/>
      <c r="KT430" s="7"/>
      <c r="KU430" s="7"/>
      <c r="KV430" s="7"/>
      <c r="KW430" s="7"/>
      <c r="KX430" s="7"/>
      <c r="KY430" s="7"/>
      <c r="KZ430" s="7"/>
      <c r="LA430" s="7"/>
      <c r="LB430" s="7"/>
      <c r="LC430" s="7"/>
      <c r="LD430" s="7"/>
      <c r="LE430" s="7"/>
      <c r="LF430" s="7"/>
      <c r="LG430" s="7"/>
      <c r="LH430" s="7"/>
      <c r="LI430" s="7"/>
      <c r="LJ430" s="7"/>
      <c r="LK430" s="7"/>
      <c r="LL430" s="7"/>
      <c r="LM430" s="7"/>
      <c r="LN430" s="7"/>
      <c r="LO430" s="7"/>
      <c r="LP430" s="7"/>
      <c r="LQ430" s="7"/>
      <c r="LR430" s="7"/>
      <c r="LS430" s="7"/>
      <c r="LT430" s="7"/>
      <c r="LU430" s="7"/>
      <c r="LV430" s="7"/>
      <c r="LW430" s="7"/>
      <c r="LX430" s="7"/>
      <c r="LY430" s="7"/>
      <c r="LZ430" s="7"/>
      <c r="MA430" s="7"/>
      <c r="MB430" s="7"/>
      <c r="MC430" s="7"/>
      <c r="MD430" s="7"/>
      <c r="ME430" s="7"/>
      <c r="MF430" s="7"/>
      <c r="MG430" s="7"/>
      <c r="MH430" s="7"/>
      <c r="MI430" s="7"/>
      <c r="MJ430" s="7"/>
      <c r="MK430" s="7"/>
      <c r="ML430" s="7"/>
      <c r="MM430" s="7"/>
      <c r="MN430" s="7"/>
      <c r="MO430" s="7"/>
      <c r="MP430" s="7"/>
      <c r="MQ430" s="7"/>
      <c r="MR430" s="7"/>
      <c r="MS430" s="7"/>
      <c r="MT430" s="7"/>
      <c r="MU430" s="7"/>
      <c r="MV430" s="7"/>
      <c r="MW430" s="7"/>
      <c r="MX430" s="7"/>
      <c r="MY430" s="7"/>
      <c r="MZ430" s="7"/>
      <c r="NA430" s="7"/>
      <c r="NB430" s="7"/>
      <c r="NC430" s="7"/>
      <c r="ND430" s="7"/>
      <c r="NE430" s="7"/>
      <c r="NF430" s="7"/>
      <c r="NG430" s="7"/>
      <c r="NH430" s="7"/>
      <c r="NI430" s="7"/>
      <c r="NJ430" s="7"/>
      <c r="NK430" s="7"/>
      <c r="NL430" s="7"/>
      <c r="NM430" s="7"/>
      <c r="NN430" s="7"/>
      <c r="NO430" s="7"/>
      <c r="NP430" s="7"/>
      <c r="NQ430" s="7"/>
      <c r="NR430" s="7"/>
      <c r="NS430" s="7"/>
      <c r="NT430" s="7"/>
      <c r="NU430" s="7"/>
      <c r="NV430" s="7"/>
      <c r="NW430" s="7"/>
      <c r="NX430" s="7"/>
      <c r="NY430" s="7"/>
      <c r="NZ430" s="7"/>
      <c r="OA430" s="7"/>
      <c r="OB430" s="7"/>
      <c r="OC430" s="7"/>
      <c r="OD430" s="7"/>
      <c r="OE430" s="7"/>
      <c r="OF430" s="7"/>
      <c r="OG430" s="7"/>
      <c r="OH430" s="7"/>
      <c r="OI430" s="7"/>
    </row>
    <row r="431" spans="1:399" s="21" customFormat="1">
      <c r="A431" s="53"/>
      <c r="B431" s="53"/>
      <c r="C431" s="53"/>
      <c r="D431" s="53"/>
      <c r="E431" s="53"/>
      <c r="F431" s="53"/>
      <c r="G431" s="7"/>
      <c r="H431"/>
      <c r="I431"/>
      <c r="J431"/>
      <c r="K431"/>
      <c r="L431" s="53"/>
      <c r="M431"/>
      <c r="N431" s="7"/>
      <c r="O431"/>
      <c r="P431"/>
      <c r="Q431"/>
      <c r="R431"/>
      <c r="S431" s="53"/>
      <c r="T431"/>
      <c r="U431" s="7"/>
      <c r="V431"/>
      <c r="W431"/>
      <c r="X431"/>
      <c r="Y431"/>
      <c r="Z431" s="53"/>
      <c r="AA431"/>
      <c r="AB431" s="7"/>
      <c r="AC431"/>
      <c r="AD431"/>
      <c r="AE431"/>
      <c r="AF431"/>
      <c r="AG431" s="53"/>
      <c r="AH431"/>
      <c r="AI431" s="7"/>
      <c r="AJ431"/>
      <c r="AK431"/>
      <c r="AL431"/>
      <c r="AM431"/>
      <c r="AN431" s="53"/>
      <c r="AO431"/>
      <c r="AP431" s="7"/>
      <c r="AQ431"/>
      <c r="AR431"/>
      <c r="AS431"/>
      <c r="AT431"/>
      <c r="AU431" s="53"/>
      <c r="AV431"/>
      <c r="AW431" s="7"/>
      <c r="AX431"/>
      <c r="AY431"/>
      <c r="AZ431"/>
      <c r="BA431"/>
      <c r="BB431" s="53"/>
      <c r="BC431"/>
      <c r="BD431" s="7"/>
      <c r="BE431"/>
      <c r="BF431"/>
      <c r="BG431"/>
      <c r="BH431"/>
      <c r="BI431" s="53"/>
      <c r="BJ431"/>
      <c r="BK431" s="7"/>
      <c r="BL431"/>
      <c r="BM431"/>
      <c r="BN431"/>
      <c r="BO431"/>
      <c r="BP431" s="53"/>
      <c r="BQ431"/>
      <c r="BR431" s="7"/>
      <c r="BS431"/>
      <c r="BT431"/>
      <c r="BU431"/>
      <c r="BV431"/>
      <c r="BW431" s="53"/>
      <c r="BX431"/>
      <c r="BY431" s="7"/>
      <c r="BZ431" s="49">
        <v>44901</v>
      </c>
      <c r="CA431" s="67" t="s">
        <v>1627</v>
      </c>
      <c r="CB431" s="140">
        <f>[1]!i_dq_close(CB$2,BZ431)</f>
        <v>6211.2515000000003</v>
      </c>
      <c r="CC431">
        <v>2.12</v>
      </c>
      <c r="CD431" s="277">
        <f t="shared" si="38"/>
        <v>0.23265955289084905</v>
      </c>
      <c r="CE431"/>
      <c r="CF431" s="7"/>
      <c r="CG431"/>
      <c r="CH431"/>
      <c r="CI431"/>
      <c r="CJ431"/>
      <c r="CK431" s="53"/>
      <c r="CL431"/>
      <c r="CM431" s="7"/>
      <c r="CN431"/>
      <c r="CO431"/>
      <c r="CP431"/>
      <c r="CQ431"/>
      <c r="CR431" s="53"/>
      <c r="CS431"/>
      <c r="CT431" s="7"/>
      <c r="CU431"/>
      <c r="CV431"/>
      <c r="CW431"/>
      <c r="CX431"/>
      <c r="CY431" s="53"/>
      <c r="CZ431"/>
      <c r="DA431" s="7"/>
      <c r="DB431"/>
      <c r="DC431"/>
      <c r="DD431"/>
      <c r="DE431"/>
      <c r="DF431" s="53"/>
      <c r="DG431"/>
      <c r="DH431" s="7"/>
      <c r="DI431"/>
      <c r="DJ431"/>
      <c r="DK431"/>
      <c r="DL431"/>
      <c r="DM431" s="53"/>
      <c r="DN431"/>
      <c r="DO431" s="7"/>
      <c r="DP431"/>
      <c r="DQ431"/>
      <c r="DR431"/>
      <c r="DS431"/>
      <c r="DT431" s="53"/>
      <c r="DU431"/>
      <c r="DV431" s="7"/>
      <c r="DW431" s="7"/>
      <c r="DX431" s="7"/>
      <c r="DY431" s="7"/>
      <c r="DZ431" s="7"/>
      <c r="EA431" s="7"/>
      <c r="EB431" s="7"/>
      <c r="EC431" s="7"/>
      <c r="ED431" s="7"/>
      <c r="EE431" s="7"/>
      <c r="EF431" s="7"/>
      <c r="EG431" s="7"/>
      <c r="EH431" s="7"/>
      <c r="EI431" s="7"/>
      <c r="EJ431" s="7"/>
      <c r="EK431" s="7"/>
      <c r="EL431" s="7"/>
      <c r="EM431" s="7"/>
      <c r="EN431" s="7"/>
      <c r="EO431" s="7"/>
      <c r="EP431" s="7"/>
      <c r="EQ431" s="7"/>
      <c r="ER431" s="7"/>
      <c r="ES431" s="7"/>
      <c r="ET431" s="7"/>
      <c r="EU431" s="7"/>
      <c r="EV431" s="7"/>
      <c r="EW431" s="7"/>
      <c r="EX431" s="7"/>
      <c r="EY431" s="7"/>
      <c r="EZ431" s="7"/>
      <c r="FA431" s="7"/>
      <c r="FB431" s="7"/>
      <c r="FC431" s="7"/>
      <c r="FD431" s="7"/>
      <c r="FE431" s="7"/>
      <c r="FF431" s="7"/>
      <c r="FG431" s="7"/>
      <c r="FH431" s="7"/>
      <c r="FI431" s="7"/>
      <c r="FJ431" s="7"/>
      <c r="FK431" s="7"/>
      <c r="FL431" s="7"/>
      <c r="FM431" s="7"/>
      <c r="FN431" s="7"/>
      <c r="FO431" s="7"/>
      <c r="FP431" s="7"/>
      <c r="FQ431" s="7"/>
      <c r="FR431" s="7"/>
      <c r="FS431" s="7"/>
      <c r="FT431" s="7"/>
      <c r="FU431" s="7"/>
      <c r="FV431" s="7"/>
      <c r="FW431" s="7"/>
      <c r="FX431" s="7"/>
      <c r="FY431" s="7"/>
      <c r="FZ431" s="7"/>
      <c r="GA431" s="7"/>
      <c r="GB431" s="7"/>
      <c r="GC431" s="7"/>
      <c r="GD431" s="7"/>
      <c r="GE431" s="7"/>
      <c r="GF431" s="7"/>
      <c r="GG431" s="7"/>
      <c r="GH431" s="7"/>
      <c r="GI431" s="7"/>
      <c r="GJ431" s="7"/>
      <c r="GK431" s="7"/>
      <c r="GL431" s="7"/>
      <c r="GM431" s="7"/>
      <c r="GN431" s="7"/>
      <c r="GO431" s="7"/>
      <c r="GP431" s="7"/>
      <c r="GQ431" s="7"/>
      <c r="GR431" s="7"/>
      <c r="GS431" s="7"/>
      <c r="GT431" s="7"/>
      <c r="GU431" s="7"/>
      <c r="GV431" s="7"/>
      <c r="GW431" s="7"/>
      <c r="GX431" s="7"/>
      <c r="GY431" s="7"/>
      <c r="GZ431" s="7"/>
      <c r="HA431" s="7"/>
      <c r="HB431" s="7"/>
      <c r="HC431" s="7"/>
      <c r="HD431" s="7"/>
      <c r="HE431" s="7"/>
      <c r="HF431" s="7"/>
      <c r="HG431" s="7"/>
      <c r="HH431" s="7"/>
      <c r="HI431" s="7"/>
      <c r="HJ431" s="7"/>
      <c r="HK431" s="7"/>
      <c r="HL431" s="7"/>
      <c r="HM431" s="7"/>
      <c r="HN431" s="7"/>
      <c r="HO431" s="7"/>
      <c r="HP431" s="7"/>
      <c r="HQ431" s="7"/>
      <c r="HR431" s="7"/>
      <c r="HS431" s="7"/>
      <c r="HT431" s="7"/>
      <c r="HU431" s="7"/>
      <c r="HV431" s="7"/>
      <c r="HW431" s="7"/>
      <c r="HX431" s="7"/>
      <c r="HY431" s="7"/>
      <c r="HZ431" s="7"/>
      <c r="IA431" s="7"/>
      <c r="IB431" s="7"/>
      <c r="IC431" s="7"/>
      <c r="ID431" s="7"/>
      <c r="IE431" s="7"/>
      <c r="IF431" s="7"/>
      <c r="IG431" s="7"/>
      <c r="IH431" s="7"/>
      <c r="II431" s="7"/>
      <c r="IJ431" s="7"/>
      <c r="IK431" s="7"/>
      <c r="IL431" s="7"/>
      <c r="IM431" s="7"/>
      <c r="IN431" s="7"/>
      <c r="IO431" s="7"/>
      <c r="IP431" s="7"/>
      <c r="IQ431" s="7"/>
      <c r="IR431" s="7"/>
      <c r="IS431" s="7"/>
      <c r="IT431" s="7"/>
      <c r="IU431" s="7"/>
      <c r="IV431" s="7"/>
      <c r="IW431" s="7"/>
      <c r="IX431" s="7"/>
      <c r="IY431" s="7"/>
      <c r="IZ431" s="7"/>
      <c r="JA431" s="7"/>
      <c r="JB431" s="7"/>
      <c r="JC431" s="7"/>
      <c r="JD431" s="7"/>
      <c r="JE431" s="7"/>
      <c r="JF431" s="7"/>
      <c r="JG431" s="7"/>
      <c r="JH431" s="7"/>
      <c r="JI431" s="7"/>
      <c r="JJ431" s="7"/>
      <c r="JK431" s="7"/>
      <c r="JL431" s="7"/>
      <c r="JM431" s="7"/>
      <c r="JN431" s="7"/>
      <c r="JO431" s="7"/>
      <c r="JP431" s="7"/>
      <c r="JQ431" s="7"/>
      <c r="JR431" s="7"/>
      <c r="JS431" s="7"/>
      <c r="JT431" s="7"/>
      <c r="JU431" s="7"/>
      <c r="JV431" s="7"/>
      <c r="JW431" s="7"/>
      <c r="JX431" s="7"/>
      <c r="JY431" s="7"/>
      <c r="JZ431" s="7"/>
      <c r="KA431" s="7"/>
      <c r="KB431" s="7"/>
      <c r="KC431" s="7"/>
      <c r="KD431" s="7"/>
      <c r="KE431" s="7"/>
      <c r="KF431" s="7"/>
      <c r="KG431" s="7"/>
      <c r="KH431" s="7"/>
      <c r="KI431" s="7"/>
      <c r="KJ431" s="7"/>
      <c r="KK431" s="7"/>
      <c r="KL431" s="7"/>
      <c r="KM431" s="7"/>
      <c r="KN431" s="7"/>
      <c r="KO431" s="7"/>
      <c r="KP431" s="7"/>
      <c r="KQ431" s="7"/>
      <c r="KR431" s="7"/>
      <c r="KS431" s="7"/>
      <c r="KT431" s="7"/>
      <c r="KU431" s="7"/>
      <c r="KV431" s="7"/>
      <c r="KW431" s="7"/>
      <c r="KX431" s="7"/>
      <c r="KY431" s="7"/>
      <c r="KZ431" s="7"/>
      <c r="LA431" s="7"/>
      <c r="LB431" s="7"/>
      <c r="LC431" s="7"/>
      <c r="LD431" s="7"/>
      <c r="LE431" s="7"/>
      <c r="LF431" s="7"/>
      <c r="LG431" s="7"/>
      <c r="LH431" s="7"/>
      <c r="LI431" s="7"/>
      <c r="LJ431" s="7"/>
      <c r="LK431" s="7"/>
      <c r="LL431" s="7"/>
      <c r="LM431" s="7"/>
      <c r="LN431" s="7"/>
      <c r="LO431" s="7"/>
      <c r="LP431" s="7"/>
      <c r="LQ431" s="7"/>
      <c r="LR431" s="7"/>
      <c r="LS431" s="7"/>
      <c r="LT431" s="7"/>
      <c r="LU431" s="7"/>
      <c r="LV431" s="7"/>
      <c r="LW431" s="7"/>
      <c r="LX431" s="7"/>
      <c r="LY431" s="7"/>
      <c r="LZ431" s="7"/>
      <c r="MA431" s="7"/>
      <c r="MB431" s="7"/>
      <c r="MC431" s="7"/>
      <c r="MD431" s="7"/>
      <c r="ME431" s="7"/>
      <c r="MF431" s="7"/>
      <c r="MG431" s="7"/>
      <c r="MH431" s="7"/>
      <c r="MI431" s="7"/>
      <c r="MJ431" s="7"/>
      <c r="MK431" s="7"/>
      <c r="ML431" s="7"/>
      <c r="MM431" s="7"/>
      <c r="MN431" s="7"/>
      <c r="MO431" s="7"/>
      <c r="MP431" s="7"/>
      <c r="MQ431" s="7"/>
      <c r="MR431" s="7"/>
      <c r="MS431" s="7"/>
      <c r="MT431" s="7"/>
      <c r="MU431" s="7"/>
      <c r="MV431" s="7"/>
      <c r="MW431" s="7"/>
      <c r="MX431" s="7"/>
      <c r="MY431" s="7"/>
      <c r="MZ431" s="7"/>
      <c r="NA431" s="7"/>
      <c r="NB431" s="7"/>
      <c r="NC431" s="7"/>
      <c r="ND431" s="7"/>
      <c r="NE431" s="7"/>
      <c r="NF431" s="7"/>
      <c r="NG431" s="7"/>
      <c r="NH431" s="7"/>
      <c r="NI431" s="7"/>
      <c r="NJ431" s="7"/>
      <c r="NK431" s="7"/>
      <c r="NL431" s="7"/>
      <c r="NM431" s="7"/>
      <c r="NN431" s="7"/>
      <c r="NO431" s="7"/>
      <c r="NP431" s="7"/>
      <c r="NQ431" s="7"/>
      <c r="NR431" s="7"/>
      <c r="NS431" s="7"/>
      <c r="NT431" s="7"/>
      <c r="NU431" s="7"/>
      <c r="NV431" s="7"/>
      <c r="NW431" s="7"/>
      <c r="NX431" s="7"/>
      <c r="NY431" s="7"/>
      <c r="NZ431" s="7"/>
      <c r="OA431" s="7"/>
      <c r="OB431" s="7"/>
      <c r="OC431" s="7"/>
      <c r="OD431" s="7"/>
      <c r="OE431" s="7"/>
      <c r="OF431" s="7"/>
      <c r="OG431" s="7"/>
      <c r="OH431" s="7"/>
      <c r="OI431" s="7"/>
    </row>
    <row r="432" spans="1:399" s="21" customFormat="1">
      <c r="A432" s="53"/>
      <c r="B432" s="53"/>
      <c r="C432" s="53"/>
      <c r="D432" s="53"/>
      <c r="E432" s="53"/>
      <c r="F432" s="53"/>
      <c r="G432" s="7"/>
      <c r="H432"/>
      <c r="I432"/>
      <c r="J432"/>
      <c r="K432"/>
      <c r="L432" s="53"/>
      <c r="M432"/>
      <c r="N432" s="7"/>
      <c r="O432"/>
      <c r="P432"/>
      <c r="Q432"/>
      <c r="R432"/>
      <c r="S432" s="53"/>
      <c r="T432"/>
      <c r="U432" s="7"/>
      <c r="V432"/>
      <c r="W432"/>
      <c r="X432"/>
      <c r="Y432"/>
      <c r="Z432" s="53"/>
      <c r="AA432"/>
      <c r="AB432" s="7"/>
      <c r="AC432"/>
      <c r="AD432"/>
      <c r="AE432"/>
      <c r="AF432"/>
      <c r="AG432" s="53"/>
      <c r="AH432"/>
      <c r="AI432" s="7"/>
      <c r="AJ432"/>
      <c r="AK432"/>
      <c r="AL432"/>
      <c r="AM432"/>
      <c r="AN432" s="53"/>
      <c r="AO432"/>
      <c r="AP432" s="7"/>
      <c r="AQ432"/>
      <c r="AR432"/>
      <c r="AS432"/>
      <c r="AT432"/>
      <c r="AU432" s="53"/>
      <c r="AV432"/>
      <c r="AW432" s="7"/>
      <c r="AX432"/>
      <c r="AY432"/>
      <c r="AZ432"/>
      <c r="BA432"/>
      <c r="BB432" s="53"/>
      <c r="BC432"/>
      <c r="BD432" s="7"/>
      <c r="BE432"/>
      <c r="BF432"/>
      <c r="BG432"/>
      <c r="BH432"/>
      <c r="BI432" s="53"/>
      <c r="BJ432"/>
      <c r="BK432" s="7"/>
      <c r="BL432"/>
      <c r="BM432"/>
      <c r="BN432"/>
      <c r="BO432"/>
      <c r="BP432" s="53"/>
      <c r="BQ432"/>
      <c r="BR432" s="7"/>
      <c r="BS432"/>
      <c r="BT432"/>
      <c r="BU432"/>
      <c r="BV432"/>
      <c r="BW432" s="53"/>
      <c r="BX432"/>
      <c r="BY432" s="7"/>
      <c r="BZ432" s="49">
        <v>44902</v>
      </c>
      <c r="CA432" s="67" t="s">
        <v>1627</v>
      </c>
      <c r="CB432" s="140">
        <f>[1]!i_dq_close(CB$2,BZ432)</f>
        <v>6204.0051000000003</v>
      </c>
      <c r="CC432">
        <v>2.121</v>
      </c>
      <c r="CD432" s="277">
        <f t="shared" si="38"/>
        <v>0.23433832271673671</v>
      </c>
      <c r="CE432"/>
      <c r="CF432" s="7"/>
      <c r="CG432"/>
      <c r="CH432"/>
      <c r="CI432"/>
      <c r="CJ432"/>
      <c r="CK432" s="53"/>
      <c r="CL432"/>
      <c r="CM432" s="7"/>
      <c r="CN432"/>
      <c r="CO432"/>
      <c r="CP432"/>
      <c r="CQ432"/>
      <c r="CR432" s="53"/>
      <c r="CS432"/>
      <c r="CT432" s="7"/>
      <c r="CU432"/>
      <c r="CV432"/>
      <c r="CW432"/>
      <c r="CX432"/>
      <c r="CY432" s="53"/>
      <c r="CZ432"/>
      <c r="DA432" s="7"/>
      <c r="DB432"/>
      <c r="DC432"/>
      <c r="DD432"/>
      <c r="DE432"/>
      <c r="DF432" s="53"/>
      <c r="DG432"/>
      <c r="DH432" s="7"/>
      <c r="DI432"/>
      <c r="DJ432"/>
      <c r="DK432"/>
      <c r="DL432"/>
      <c r="DM432" s="53"/>
      <c r="DN432"/>
      <c r="DO432" s="7"/>
      <c r="DP432"/>
      <c r="DQ432"/>
      <c r="DR432"/>
      <c r="DS432"/>
      <c r="DT432" s="53"/>
      <c r="DU432"/>
      <c r="DV432" s="7"/>
      <c r="DW432" s="7"/>
      <c r="DX432" s="7"/>
      <c r="DY432" s="7"/>
      <c r="DZ432" s="7"/>
      <c r="EA432" s="7"/>
      <c r="EB432" s="7"/>
      <c r="EC432" s="7"/>
      <c r="ED432" s="7"/>
      <c r="EE432" s="7"/>
      <c r="EF432" s="7"/>
      <c r="EG432" s="7"/>
      <c r="EH432" s="7"/>
      <c r="EI432" s="7"/>
      <c r="EJ432" s="7"/>
      <c r="EK432" s="7"/>
      <c r="EL432" s="7"/>
      <c r="EM432" s="7"/>
      <c r="EN432" s="7"/>
      <c r="EO432" s="7"/>
      <c r="EP432" s="7"/>
      <c r="EQ432" s="7"/>
      <c r="ER432" s="7"/>
      <c r="ES432" s="7"/>
      <c r="ET432" s="7"/>
      <c r="EU432" s="7"/>
      <c r="EV432" s="7"/>
      <c r="EW432" s="7"/>
      <c r="EX432" s="7"/>
      <c r="EY432" s="7"/>
      <c r="EZ432" s="7"/>
      <c r="FA432" s="7"/>
      <c r="FB432" s="7"/>
      <c r="FC432" s="7"/>
      <c r="FD432" s="7"/>
      <c r="FE432" s="7"/>
      <c r="FF432" s="7"/>
      <c r="FG432" s="7"/>
      <c r="FH432" s="7"/>
      <c r="FI432" s="7"/>
      <c r="FJ432" s="7"/>
      <c r="FK432" s="7"/>
      <c r="FL432" s="7"/>
      <c r="FM432" s="7"/>
      <c r="FN432" s="7"/>
      <c r="FO432" s="7"/>
      <c r="FP432" s="7"/>
      <c r="FQ432" s="7"/>
      <c r="FR432" s="7"/>
      <c r="FS432" s="7"/>
      <c r="FT432" s="7"/>
      <c r="FU432" s="7"/>
      <c r="FV432" s="7"/>
      <c r="FW432" s="7"/>
      <c r="FX432" s="7"/>
      <c r="FY432" s="7"/>
      <c r="FZ432" s="7"/>
      <c r="GA432" s="7"/>
      <c r="GB432" s="7"/>
      <c r="GC432" s="7"/>
      <c r="GD432" s="7"/>
      <c r="GE432" s="7"/>
      <c r="GF432" s="7"/>
      <c r="GG432" s="7"/>
      <c r="GH432" s="7"/>
      <c r="GI432" s="7"/>
      <c r="GJ432" s="7"/>
      <c r="GK432" s="7"/>
      <c r="GL432" s="7"/>
      <c r="GM432" s="7"/>
      <c r="GN432" s="7"/>
      <c r="GO432" s="7"/>
      <c r="GP432" s="7"/>
      <c r="GQ432" s="7"/>
      <c r="GR432" s="7"/>
      <c r="GS432" s="7"/>
      <c r="GT432" s="7"/>
      <c r="GU432" s="7"/>
      <c r="GV432" s="7"/>
      <c r="GW432" s="7"/>
      <c r="GX432" s="7"/>
      <c r="GY432" s="7"/>
      <c r="GZ432" s="7"/>
      <c r="HA432" s="7"/>
      <c r="HB432" s="7"/>
      <c r="HC432" s="7"/>
      <c r="HD432" s="7"/>
      <c r="HE432" s="7"/>
      <c r="HF432" s="7"/>
      <c r="HG432" s="7"/>
      <c r="HH432" s="7"/>
      <c r="HI432" s="7"/>
      <c r="HJ432" s="7"/>
      <c r="HK432" s="7"/>
      <c r="HL432" s="7"/>
      <c r="HM432" s="7"/>
      <c r="HN432" s="7"/>
      <c r="HO432" s="7"/>
      <c r="HP432" s="7"/>
      <c r="HQ432" s="7"/>
      <c r="HR432" s="7"/>
      <c r="HS432" s="7"/>
      <c r="HT432" s="7"/>
      <c r="HU432" s="7"/>
      <c r="HV432" s="7"/>
      <c r="HW432" s="7"/>
      <c r="HX432" s="7"/>
      <c r="HY432" s="7"/>
      <c r="HZ432" s="7"/>
      <c r="IA432" s="7"/>
      <c r="IB432" s="7"/>
      <c r="IC432" s="7"/>
      <c r="ID432" s="7"/>
      <c r="IE432" s="7"/>
      <c r="IF432" s="7"/>
      <c r="IG432" s="7"/>
      <c r="IH432" s="7"/>
      <c r="II432" s="7"/>
      <c r="IJ432" s="7"/>
      <c r="IK432" s="7"/>
      <c r="IL432" s="7"/>
      <c r="IM432" s="7"/>
      <c r="IN432" s="7"/>
      <c r="IO432" s="7"/>
      <c r="IP432" s="7"/>
      <c r="IQ432" s="7"/>
      <c r="IR432" s="7"/>
      <c r="IS432" s="7"/>
      <c r="IT432" s="7"/>
      <c r="IU432" s="7"/>
      <c r="IV432" s="7"/>
      <c r="IW432" s="7"/>
      <c r="IX432" s="7"/>
      <c r="IY432" s="7"/>
      <c r="IZ432" s="7"/>
      <c r="JA432" s="7"/>
      <c r="JB432" s="7"/>
      <c r="JC432" s="7"/>
      <c r="JD432" s="7"/>
      <c r="JE432" s="7"/>
      <c r="JF432" s="7"/>
      <c r="JG432" s="7"/>
      <c r="JH432" s="7"/>
      <c r="JI432" s="7"/>
      <c r="JJ432" s="7"/>
      <c r="JK432" s="7"/>
      <c r="JL432" s="7"/>
      <c r="JM432" s="7"/>
      <c r="JN432" s="7"/>
      <c r="JO432" s="7"/>
      <c r="JP432" s="7"/>
      <c r="JQ432" s="7"/>
      <c r="JR432" s="7"/>
      <c r="JS432" s="7"/>
      <c r="JT432" s="7"/>
      <c r="JU432" s="7"/>
      <c r="JV432" s="7"/>
      <c r="JW432" s="7"/>
      <c r="JX432" s="7"/>
      <c r="JY432" s="7"/>
      <c r="JZ432" s="7"/>
      <c r="KA432" s="7"/>
      <c r="KB432" s="7"/>
      <c r="KC432" s="7"/>
      <c r="KD432" s="7"/>
      <c r="KE432" s="7"/>
      <c r="KF432" s="7"/>
      <c r="KG432" s="7"/>
      <c r="KH432" s="7"/>
      <c r="KI432" s="7"/>
      <c r="KJ432" s="7"/>
      <c r="KK432" s="7"/>
      <c r="KL432" s="7"/>
      <c r="KM432" s="7"/>
      <c r="KN432" s="7"/>
      <c r="KO432" s="7"/>
      <c r="KP432" s="7"/>
      <c r="KQ432" s="7"/>
      <c r="KR432" s="7"/>
      <c r="KS432" s="7"/>
      <c r="KT432" s="7"/>
      <c r="KU432" s="7"/>
      <c r="KV432" s="7"/>
      <c r="KW432" s="7"/>
      <c r="KX432" s="7"/>
      <c r="KY432" s="7"/>
      <c r="KZ432" s="7"/>
      <c r="LA432" s="7"/>
      <c r="LB432" s="7"/>
      <c r="LC432" s="7"/>
      <c r="LD432" s="7"/>
      <c r="LE432" s="7"/>
      <c r="LF432" s="7"/>
      <c r="LG432" s="7"/>
      <c r="LH432" s="7"/>
      <c r="LI432" s="7"/>
      <c r="LJ432" s="7"/>
      <c r="LK432" s="7"/>
      <c r="LL432" s="7"/>
      <c r="LM432" s="7"/>
      <c r="LN432" s="7"/>
      <c r="LO432" s="7"/>
      <c r="LP432" s="7"/>
      <c r="LQ432" s="7"/>
      <c r="LR432" s="7"/>
      <c r="LS432" s="7"/>
      <c r="LT432" s="7"/>
      <c r="LU432" s="7"/>
      <c r="LV432" s="7"/>
      <c r="LW432" s="7"/>
      <c r="LX432" s="7"/>
      <c r="LY432" s="7"/>
      <c r="LZ432" s="7"/>
      <c r="MA432" s="7"/>
      <c r="MB432" s="7"/>
      <c r="MC432" s="7"/>
      <c r="MD432" s="7"/>
      <c r="ME432" s="7"/>
      <c r="MF432" s="7"/>
      <c r="MG432" s="7"/>
      <c r="MH432" s="7"/>
      <c r="MI432" s="7"/>
      <c r="MJ432" s="7"/>
      <c r="MK432" s="7"/>
      <c r="ML432" s="7"/>
      <c r="MM432" s="7"/>
      <c r="MN432" s="7"/>
      <c r="MO432" s="7"/>
      <c r="MP432" s="7"/>
      <c r="MQ432" s="7"/>
      <c r="MR432" s="7"/>
      <c r="MS432" s="7"/>
      <c r="MT432" s="7"/>
      <c r="MU432" s="7"/>
      <c r="MV432" s="7"/>
      <c r="MW432" s="7"/>
      <c r="MX432" s="7"/>
      <c r="MY432" s="7"/>
      <c r="MZ432" s="7"/>
      <c r="NA432" s="7"/>
      <c r="NB432" s="7"/>
      <c r="NC432" s="7"/>
      <c r="ND432" s="7"/>
      <c r="NE432" s="7"/>
      <c r="NF432" s="7"/>
      <c r="NG432" s="7"/>
      <c r="NH432" s="7"/>
      <c r="NI432" s="7"/>
      <c r="NJ432" s="7"/>
      <c r="NK432" s="7"/>
      <c r="NL432" s="7"/>
      <c r="NM432" s="7"/>
      <c r="NN432" s="7"/>
      <c r="NO432" s="7"/>
      <c r="NP432" s="7"/>
      <c r="NQ432" s="7"/>
      <c r="NR432" s="7"/>
      <c r="NS432" s="7"/>
      <c r="NT432" s="7"/>
      <c r="NU432" s="7"/>
      <c r="NV432" s="7"/>
      <c r="NW432" s="7"/>
      <c r="NX432" s="7"/>
      <c r="NY432" s="7"/>
      <c r="NZ432" s="7"/>
      <c r="OA432" s="7"/>
      <c r="OB432" s="7"/>
      <c r="OC432" s="7"/>
      <c r="OD432" s="7"/>
      <c r="OE432" s="7"/>
      <c r="OF432" s="7"/>
      <c r="OG432" s="7"/>
      <c r="OH432" s="7"/>
      <c r="OI432" s="7"/>
    </row>
    <row r="433" spans="1:399" s="21" customFormat="1">
      <c r="A433" s="53"/>
      <c r="B433" s="53"/>
      <c r="C433" s="53"/>
      <c r="D433" s="53"/>
      <c r="E433" s="53"/>
      <c r="F433" s="53"/>
      <c r="G433" s="7"/>
      <c r="H433"/>
      <c r="I433"/>
      <c r="J433"/>
      <c r="K433"/>
      <c r="L433" s="53"/>
      <c r="M433"/>
      <c r="N433" s="7"/>
      <c r="O433"/>
      <c r="P433"/>
      <c r="Q433"/>
      <c r="R433"/>
      <c r="S433" s="53"/>
      <c r="T433"/>
      <c r="U433" s="7"/>
      <c r="V433"/>
      <c r="W433"/>
      <c r="X433"/>
      <c r="Y433"/>
      <c r="Z433" s="53"/>
      <c r="AA433"/>
      <c r="AB433" s="7"/>
      <c r="AC433"/>
      <c r="AD433"/>
      <c r="AE433"/>
      <c r="AF433"/>
      <c r="AG433" s="53"/>
      <c r="AH433"/>
      <c r="AI433" s="7"/>
      <c r="AJ433"/>
      <c r="AK433"/>
      <c r="AL433"/>
      <c r="AM433"/>
      <c r="AN433" s="53"/>
      <c r="AO433"/>
      <c r="AP433" s="7"/>
      <c r="AQ433"/>
      <c r="AR433"/>
      <c r="AS433"/>
      <c r="AT433"/>
      <c r="AU433" s="53"/>
      <c r="AV433"/>
      <c r="AW433" s="7"/>
      <c r="AX433"/>
      <c r="AY433"/>
      <c r="AZ433"/>
      <c r="BA433"/>
      <c r="BB433" s="53"/>
      <c r="BC433"/>
      <c r="BD433" s="7"/>
      <c r="BE433"/>
      <c r="BF433"/>
      <c r="BG433"/>
      <c r="BH433"/>
      <c r="BI433" s="53"/>
      <c r="BJ433"/>
      <c r="BK433" s="7"/>
      <c r="BL433"/>
      <c r="BM433"/>
      <c r="BN433"/>
      <c r="BO433"/>
      <c r="BP433" s="53"/>
      <c r="BQ433"/>
      <c r="BR433" s="7"/>
      <c r="BS433"/>
      <c r="BT433"/>
      <c r="BU433"/>
      <c r="BV433"/>
      <c r="BW433" s="53"/>
      <c r="BX433"/>
      <c r="BY433" s="7"/>
      <c r="BZ433" s="49">
        <v>44903</v>
      </c>
      <c r="CA433" s="67" t="s">
        <v>1627</v>
      </c>
      <c r="CB433" s="140">
        <f>[1]!i_dq_close(CB$2,BZ433)</f>
        <v>6186.2834999999995</v>
      </c>
      <c r="CC433">
        <v>2.117</v>
      </c>
      <c r="CD433" s="277">
        <f t="shared" si="38"/>
        <v>0.23482480160864894</v>
      </c>
      <c r="CE433"/>
      <c r="CF433" s="7"/>
      <c r="CG433"/>
      <c r="CH433"/>
      <c r="CI433"/>
      <c r="CJ433"/>
      <c r="CK433" s="53"/>
      <c r="CL433"/>
      <c r="CM433" s="7"/>
      <c r="CN433"/>
      <c r="CO433"/>
      <c r="CP433"/>
      <c r="CQ433"/>
      <c r="CR433" s="53"/>
      <c r="CS433"/>
      <c r="CT433" s="7"/>
      <c r="CU433"/>
      <c r="CV433"/>
      <c r="CW433"/>
      <c r="CX433"/>
      <c r="CY433" s="53"/>
      <c r="CZ433"/>
      <c r="DA433" s="7"/>
      <c r="DB433"/>
      <c r="DC433"/>
      <c r="DD433"/>
      <c r="DE433"/>
      <c r="DF433" s="53"/>
      <c r="DG433"/>
      <c r="DH433" s="7"/>
      <c r="DI433"/>
      <c r="DJ433"/>
      <c r="DK433"/>
      <c r="DL433"/>
      <c r="DM433" s="53"/>
      <c r="DN433"/>
      <c r="DO433" s="7"/>
      <c r="DP433"/>
      <c r="DQ433"/>
      <c r="DR433"/>
      <c r="DS433"/>
      <c r="DT433" s="53"/>
      <c r="DU433"/>
      <c r="DV433" s="7"/>
      <c r="DW433" s="7"/>
      <c r="DX433" s="7"/>
      <c r="DY433" s="7"/>
      <c r="DZ433" s="7"/>
      <c r="EA433" s="7"/>
      <c r="EB433" s="7"/>
      <c r="EC433" s="7"/>
      <c r="ED433" s="7"/>
      <c r="EE433" s="7"/>
      <c r="EF433" s="7"/>
      <c r="EG433" s="7"/>
      <c r="EH433" s="7"/>
      <c r="EI433" s="7"/>
      <c r="EJ433" s="7"/>
      <c r="EK433" s="7"/>
      <c r="EL433" s="7"/>
      <c r="EM433" s="7"/>
      <c r="EN433" s="7"/>
      <c r="EO433" s="7"/>
      <c r="EP433" s="7"/>
      <c r="EQ433" s="7"/>
      <c r="ER433" s="7"/>
      <c r="ES433" s="7"/>
      <c r="ET433" s="7"/>
      <c r="EU433" s="7"/>
      <c r="EV433" s="7"/>
      <c r="EW433" s="7"/>
      <c r="EX433" s="7"/>
      <c r="EY433" s="7"/>
      <c r="EZ433" s="7"/>
      <c r="FA433" s="7"/>
      <c r="FB433" s="7"/>
      <c r="FC433" s="7"/>
      <c r="FD433" s="7"/>
      <c r="FE433" s="7"/>
      <c r="FF433" s="7"/>
      <c r="FG433" s="7"/>
      <c r="FH433" s="7"/>
      <c r="FI433" s="7"/>
      <c r="FJ433" s="7"/>
      <c r="FK433" s="7"/>
      <c r="FL433" s="7"/>
      <c r="FM433" s="7"/>
      <c r="FN433" s="7"/>
      <c r="FO433" s="7"/>
      <c r="FP433" s="7"/>
      <c r="FQ433" s="7"/>
      <c r="FR433" s="7"/>
      <c r="FS433" s="7"/>
      <c r="FT433" s="7"/>
      <c r="FU433" s="7"/>
      <c r="FV433" s="7"/>
      <c r="FW433" s="7"/>
      <c r="FX433" s="7"/>
      <c r="FY433" s="7"/>
      <c r="FZ433" s="7"/>
      <c r="GA433" s="7"/>
      <c r="GB433" s="7"/>
      <c r="GC433" s="7"/>
      <c r="GD433" s="7"/>
      <c r="GE433" s="7"/>
      <c r="GF433" s="7"/>
      <c r="GG433" s="7"/>
      <c r="GH433" s="7"/>
      <c r="GI433" s="7"/>
      <c r="GJ433" s="7"/>
      <c r="GK433" s="7"/>
      <c r="GL433" s="7"/>
      <c r="GM433" s="7"/>
      <c r="GN433" s="7"/>
      <c r="GO433" s="7"/>
      <c r="GP433" s="7"/>
      <c r="GQ433" s="7"/>
      <c r="GR433" s="7"/>
      <c r="GS433" s="7"/>
      <c r="GT433" s="7"/>
      <c r="GU433" s="7"/>
      <c r="GV433" s="7"/>
      <c r="GW433" s="7"/>
      <c r="GX433" s="7"/>
      <c r="GY433" s="7"/>
      <c r="GZ433" s="7"/>
      <c r="HA433" s="7"/>
      <c r="HB433" s="7"/>
      <c r="HC433" s="7"/>
      <c r="HD433" s="7"/>
      <c r="HE433" s="7"/>
      <c r="HF433" s="7"/>
      <c r="HG433" s="7"/>
      <c r="HH433" s="7"/>
      <c r="HI433" s="7"/>
      <c r="HJ433" s="7"/>
      <c r="HK433" s="7"/>
      <c r="HL433" s="7"/>
      <c r="HM433" s="7"/>
      <c r="HN433" s="7"/>
      <c r="HO433" s="7"/>
      <c r="HP433" s="7"/>
      <c r="HQ433" s="7"/>
      <c r="HR433" s="7"/>
      <c r="HS433" s="7"/>
      <c r="HT433" s="7"/>
      <c r="HU433" s="7"/>
      <c r="HV433" s="7"/>
      <c r="HW433" s="7"/>
      <c r="HX433" s="7"/>
      <c r="HY433" s="7"/>
      <c r="HZ433" s="7"/>
      <c r="IA433" s="7"/>
      <c r="IB433" s="7"/>
      <c r="IC433" s="7"/>
      <c r="ID433" s="7"/>
      <c r="IE433" s="7"/>
      <c r="IF433" s="7"/>
      <c r="IG433" s="7"/>
      <c r="IH433" s="7"/>
      <c r="II433" s="7"/>
      <c r="IJ433" s="7"/>
      <c r="IK433" s="7"/>
      <c r="IL433" s="7"/>
      <c r="IM433" s="7"/>
      <c r="IN433" s="7"/>
      <c r="IO433" s="7"/>
      <c r="IP433" s="7"/>
      <c r="IQ433" s="7"/>
      <c r="IR433" s="7"/>
      <c r="IS433" s="7"/>
      <c r="IT433" s="7"/>
      <c r="IU433" s="7"/>
      <c r="IV433" s="7"/>
      <c r="IW433" s="7"/>
      <c r="IX433" s="7"/>
      <c r="IY433" s="7"/>
      <c r="IZ433" s="7"/>
      <c r="JA433" s="7"/>
      <c r="JB433" s="7"/>
      <c r="JC433" s="7"/>
      <c r="JD433" s="7"/>
      <c r="JE433" s="7"/>
      <c r="JF433" s="7"/>
      <c r="JG433" s="7"/>
      <c r="JH433" s="7"/>
      <c r="JI433" s="7"/>
      <c r="JJ433" s="7"/>
      <c r="JK433" s="7"/>
      <c r="JL433" s="7"/>
      <c r="JM433" s="7"/>
      <c r="JN433" s="7"/>
      <c r="JO433" s="7"/>
      <c r="JP433" s="7"/>
      <c r="JQ433" s="7"/>
      <c r="JR433" s="7"/>
      <c r="JS433" s="7"/>
      <c r="JT433" s="7"/>
      <c r="JU433" s="7"/>
      <c r="JV433" s="7"/>
      <c r="JW433" s="7"/>
      <c r="JX433" s="7"/>
      <c r="JY433" s="7"/>
      <c r="JZ433" s="7"/>
      <c r="KA433" s="7"/>
      <c r="KB433" s="7"/>
      <c r="KC433" s="7"/>
      <c r="KD433" s="7"/>
      <c r="KE433" s="7"/>
      <c r="KF433" s="7"/>
      <c r="KG433" s="7"/>
      <c r="KH433" s="7"/>
      <c r="KI433" s="7"/>
      <c r="KJ433" s="7"/>
      <c r="KK433" s="7"/>
      <c r="KL433" s="7"/>
      <c r="KM433" s="7"/>
      <c r="KN433" s="7"/>
      <c r="KO433" s="7"/>
      <c r="KP433" s="7"/>
      <c r="KQ433" s="7"/>
      <c r="KR433" s="7"/>
      <c r="KS433" s="7"/>
      <c r="KT433" s="7"/>
      <c r="KU433" s="7"/>
      <c r="KV433" s="7"/>
      <c r="KW433" s="7"/>
      <c r="KX433" s="7"/>
      <c r="KY433" s="7"/>
      <c r="KZ433" s="7"/>
      <c r="LA433" s="7"/>
      <c r="LB433" s="7"/>
      <c r="LC433" s="7"/>
      <c r="LD433" s="7"/>
      <c r="LE433" s="7"/>
      <c r="LF433" s="7"/>
      <c r="LG433" s="7"/>
      <c r="LH433" s="7"/>
      <c r="LI433" s="7"/>
      <c r="LJ433" s="7"/>
      <c r="LK433" s="7"/>
      <c r="LL433" s="7"/>
      <c r="LM433" s="7"/>
      <c r="LN433" s="7"/>
      <c r="LO433" s="7"/>
      <c r="LP433" s="7"/>
      <c r="LQ433" s="7"/>
      <c r="LR433" s="7"/>
      <c r="LS433" s="7"/>
      <c r="LT433" s="7"/>
      <c r="LU433" s="7"/>
      <c r="LV433" s="7"/>
      <c r="LW433" s="7"/>
      <c r="LX433" s="7"/>
      <c r="LY433" s="7"/>
      <c r="LZ433" s="7"/>
      <c r="MA433" s="7"/>
      <c r="MB433" s="7"/>
      <c r="MC433" s="7"/>
      <c r="MD433" s="7"/>
      <c r="ME433" s="7"/>
      <c r="MF433" s="7"/>
      <c r="MG433" s="7"/>
      <c r="MH433" s="7"/>
      <c r="MI433" s="7"/>
      <c r="MJ433" s="7"/>
      <c r="MK433" s="7"/>
      <c r="ML433" s="7"/>
      <c r="MM433" s="7"/>
      <c r="MN433" s="7"/>
      <c r="MO433" s="7"/>
      <c r="MP433" s="7"/>
      <c r="MQ433" s="7"/>
      <c r="MR433" s="7"/>
      <c r="MS433" s="7"/>
      <c r="MT433" s="7"/>
      <c r="MU433" s="7"/>
      <c r="MV433" s="7"/>
      <c r="MW433" s="7"/>
      <c r="MX433" s="7"/>
      <c r="MY433" s="7"/>
      <c r="MZ433" s="7"/>
      <c r="NA433" s="7"/>
      <c r="NB433" s="7"/>
      <c r="NC433" s="7"/>
      <c r="ND433" s="7"/>
      <c r="NE433" s="7"/>
      <c r="NF433" s="7"/>
      <c r="NG433" s="7"/>
      <c r="NH433" s="7"/>
      <c r="NI433" s="7"/>
      <c r="NJ433" s="7"/>
      <c r="NK433" s="7"/>
      <c r="NL433" s="7"/>
      <c r="NM433" s="7"/>
      <c r="NN433" s="7"/>
      <c r="NO433" s="7"/>
      <c r="NP433" s="7"/>
      <c r="NQ433" s="7"/>
      <c r="NR433" s="7"/>
      <c r="NS433" s="7"/>
      <c r="NT433" s="7"/>
      <c r="NU433" s="7"/>
      <c r="NV433" s="7"/>
      <c r="NW433" s="7"/>
      <c r="NX433" s="7"/>
      <c r="NY433" s="7"/>
      <c r="NZ433" s="7"/>
      <c r="OA433" s="7"/>
      <c r="OB433" s="7"/>
      <c r="OC433" s="7"/>
      <c r="OD433" s="7"/>
      <c r="OE433" s="7"/>
      <c r="OF433" s="7"/>
      <c r="OG433" s="7"/>
      <c r="OH433" s="7"/>
      <c r="OI433" s="7"/>
    </row>
    <row r="434" spans="1:399" s="21" customFormat="1">
      <c r="A434" s="53"/>
      <c r="B434" s="53"/>
      <c r="C434" s="53"/>
      <c r="D434" s="53"/>
      <c r="E434" s="53"/>
      <c r="F434" s="53"/>
      <c r="G434" s="7"/>
      <c r="H434"/>
      <c r="I434"/>
      <c r="J434"/>
      <c r="K434"/>
      <c r="L434" s="53"/>
      <c r="M434"/>
      <c r="N434" s="7"/>
      <c r="O434"/>
      <c r="P434"/>
      <c r="Q434"/>
      <c r="R434"/>
      <c r="S434" s="53"/>
      <c r="T434"/>
      <c r="U434" s="7"/>
      <c r="V434"/>
      <c r="W434"/>
      <c r="X434"/>
      <c r="Y434"/>
      <c r="Z434" s="53"/>
      <c r="AA434"/>
      <c r="AB434" s="7"/>
      <c r="AC434"/>
      <c r="AD434"/>
      <c r="AE434"/>
      <c r="AF434"/>
      <c r="AG434" s="53"/>
      <c r="AH434"/>
      <c r="AI434" s="7"/>
      <c r="AJ434"/>
      <c r="AK434"/>
      <c r="AL434"/>
      <c r="AM434"/>
      <c r="AN434" s="53"/>
      <c r="AO434"/>
      <c r="AP434" s="7"/>
      <c r="AQ434"/>
      <c r="AR434"/>
      <c r="AS434"/>
      <c r="AT434"/>
      <c r="AU434" s="53"/>
      <c r="AV434"/>
      <c r="AW434" s="7"/>
      <c r="AX434"/>
      <c r="AY434"/>
      <c r="AZ434"/>
      <c r="BA434"/>
      <c r="BB434" s="53"/>
      <c r="BC434"/>
      <c r="BD434" s="7"/>
      <c r="BE434"/>
      <c r="BF434"/>
      <c r="BG434"/>
      <c r="BH434"/>
      <c r="BI434" s="53"/>
      <c r="BJ434"/>
      <c r="BK434" s="7"/>
      <c r="BL434"/>
      <c r="BM434"/>
      <c r="BN434"/>
      <c r="BO434"/>
      <c r="BP434" s="53"/>
      <c r="BQ434"/>
      <c r="BR434" s="7"/>
      <c r="BS434"/>
      <c r="BT434"/>
      <c r="BU434"/>
      <c r="BV434"/>
      <c r="BW434" s="53"/>
      <c r="BX434"/>
      <c r="BY434" s="7"/>
      <c r="BZ434" s="49">
        <v>44904</v>
      </c>
      <c r="CA434" s="67" t="s">
        <v>1627</v>
      </c>
      <c r="CB434" s="140">
        <f>[1]!i_dq_close(CB$2,BZ434)</f>
        <v>6192.3009000000002</v>
      </c>
      <c r="CC434">
        <v>2.1150000000000002</v>
      </c>
      <c r="CD434" s="277">
        <f t="shared" si="38"/>
        <v>0.23277404305978322</v>
      </c>
      <c r="CE434"/>
      <c r="CF434" s="7"/>
      <c r="CG434"/>
      <c r="CH434"/>
      <c r="CI434"/>
      <c r="CJ434"/>
      <c r="CK434" s="53"/>
      <c r="CL434"/>
      <c r="CM434" s="7"/>
      <c r="CN434"/>
      <c r="CO434"/>
      <c r="CP434"/>
      <c r="CQ434"/>
      <c r="CR434" s="53"/>
      <c r="CS434"/>
      <c r="CT434" s="7"/>
      <c r="CU434"/>
      <c r="CV434"/>
      <c r="CW434"/>
      <c r="CX434"/>
      <c r="CY434" s="53"/>
      <c r="CZ434"/>
      <c r="DA434" s="7"/>
      <c r="DB434"/>
      <c r="DC434"/>
      <c r="DD434"/>
      <c r="DE434"/>
      <c r="DF434" s="53"/>
      <c r="DG434"/>
      <c r="DH434" s="7"/>
      <c r="DI434"/>
      <c r="DJ434"/>
      <c r="DK434"/>
      <c r="DL434"/>
      <c r="DM434" s="53"/>
      <c r="DN434"/>
      <c r="DO434" s="7"/>
      <c r="DP434"/>
      <c r="DQ434"/>
      <c r="DR434"/>
      <c r="DS434"/>
      <c r="DT434" s="53"/>
      <c r="DU434"/>
      <c r="DV434" s="7"/>
      <c r="DW434" s="7"/>
      <c r="DX434" s="7"/>
      <c r="DY434" s="7"/>
      <c r="DZ434" s="7"/>
      <c r="EA434" s="7"/>
      <c r="EB434" s="7"/>
      <c r="EC434" s="7"/>
      <c r="ED434" s="7"/>
      <c r="EE434" s="7"/>
      <c r="EF434" s="7"/>
      <c r="EG434" s="7"/>
      <c r="EH434" s="7"/>
      <c r="EI434" s="7"/>
      <c r="EJ434" s="7"/>
      <c r="EK434" s="7"/>
      <c r="EL434" s="7"/>
      <c r="EM434" s="7"/>
      <c r="EN434" s="7"/>
      <c r="EO434" s="7"/>
      <c r="EP434" s="7"/>
      <c r="EQ434" s="7"/>
      <c r="ER434" s="7"/>
      <c r="ES434" s="7"/>
      <c r="ET434" s="7"/>
      <c r="EU434" s="7"/>
      <c r="EV434" s="7"/>
      <c r="EW434" s="7"/>
      <c r="EX434" s="7"/>
      <c r="EY434" s="7"/>
      <c r="EZ434" s="7"/>
      <c r="FA434" s="7"/>
      <c r="FB434" s="7"/>
      <c r="FC434" s="7"/>
      <c r="FD434" s="7"/>
      <c r="FE434" s="7"/>
      <c r="FF434" s="7"/>
      <c r="FG434" s="7"/>
      <c r="FH434" s="7"/>
      <c r="FI434" s="7"/>
      <c r="FJ434" s="7"/>
      <c r="FK434" s="7"/>
      <c r="FL434" s="7"/>
      <c r="FM434" s="7"/>
      <c r="FN434" s="7"/>
      <c r="FO434" s="7"/>
      <c r="FP434" s="7"/>
      <c r="FQ434" s="7"/>
      <c r="FR434" s="7"/>
      <c r="FS434" s="7"/>
      <c r="FT434" s="7"/>
      <c r="FU434" s="7"/>
      <c r="FV434" s="7"/>
      <c r="FW434" s="7"/>
      <c r="FX434" s="7"/>
      <c r="FY434" s="7"/>
      <c r="FZ434" s="7"/>
      <c r="GA434" s="7"/>
      <c r="GB434" s="7"/>
      <c r="GC434" s="7"/>
      <c r="GD434" s="7"/>
      <c r="GE434" s="7"/>
      <c r="GF434" s="7"/>
      <c r="GG434" s="7"/>
      <c r="GH434" s="7"/>
      <c r="GI434" s="7"/>
      <c r="GJ434" s="7"/>
      <c r="GK434" s="7"/>
      <c r="GL434" s="7"/>
      <c r="GM434" s="7"/>
      <c r="GN434" s="7"/>
      <c r="GO434" s="7"/>
      <c r="GP434" s="7"/>
      <c r="GQ434" s="7"/>
      <c r="GR434" s="7"/>
      <c r="GS434" s="7"/>
      <c r="GT434" s="7"/>
      <c r="GU434" s="7"/>
      <c r="GV434" s="7"/>
      <c r="GW434" s="7"/>
      <c r="GX434" s="7"/>
      <c r="GY434" s="7"/>
      <c r="GZ434" s="7"/>
      <c r="HA434" s="7"/>
      <c r="HB434" s="7"/>
      <c r="HC434" s="7"/>
      <c r="HD434" s="7"/>
      <c r="HE434" s="7"/>
      <c r="HF434" s="7"/>
      <c r="HG434" s="7"/>
      <c r="HH434" s="7"/>
      <c r="HI434" s="7"/>
      <c r="HJ434" s="7"/>
      <c r="HK434" s="7"/>
      <c r="HL434" s="7"/>
      <c r="HM434" s="7"/>
      <c r="HN434" s="7"/>
      <c r="HO434" s="7"/>
      <c r="HP434" s="7"/>
      <c r="HQ434" s="7"/>
      <c r="HR434" s="7"/>
      <c r="HS434" s="7"/>
      <c r="HT434" s="7"/>
      <c r="HU434" s="7"/>
      <c r="HV434" s="7"/>
      <c r="HW434" s="7"/>
      <c r="HX434" s="7"/>
      <c r="HY434" s="7"/>
      <c r="HZ434" s="7"/>
      <c r="IA434" s="7"/>
      <c r="IB434" s="7"/>
      <c r="IC434" s="7"/>
      <c r="ID434" s="7"/>
      <c r="IE434" s="7"/>
      <c r="IF434" s="7"/>
      <c r="IG434" s="7"/>
      <c r="IH434" s="7"/>
      <c r="II434" s="7"/>
      <c r="IJ434" s="7"/>
      <c r="IK434" s="7"/>
      <c r="IL434" s="7"/>
      <c r="IM434" s="7"/>
      <c r="IN434" s="7"/>
      <c r="IO434" s="7"/>
      <c r="IP434" s="7"/>
      <c r="IQ434" s="7"/>
      <c r="IR434" s="7"/>
      <c r="IS434" s="7"/>
      <c r="IT434" s="7"/>
      <c r="IU434" s="7"/>
      <c r="IV434" s="7"/>
      <c r="IW434" s="7"/>
      <c r="IX434" s="7"/>
      <c r="IY434" s="7"/>
      <c r="IZ434" s="7"/>
      <c r="JA434" s="7"/>
      <c r="JB434" s="7"/>
      <c r="JC434" s="7"/>
      <c r="JD434" s="7"/>
      <c r="JE434" s="7"/>
      <c r="JF434" s="7"/>
      <c r="JG434" s="7"/>
      <c r="JH434" s="7"/>
      <c r="JI434" s="7"/>
      <c r="JJ434" s="7"/>
      <c r="JK434" s="7"/>
      <c r="JL434" s="7"/>
      <c r="JM434" s="7"/>
      <c r="JN434" s="7"/>
      <c r="JO434" s="7"/>
      <c r="JP434" s="7"/>
      <c r="JQ434" s="7"/>
      <c r="JR434" s="7"/>
      <c r="JS434" s="7"/>
      <c r="JT434" s="7"/>
      <c r="JU434" s="7"/>
      <c r="JV434" s="7"/>
      <c r="JW434" s="7"/>
      <c r="JX434" s="7"/>
      <c r="JY434" s="7"/>
      <c r="JZ434" s="7"/>
      <c r="KA434" s="7"/>
      <c r="KB434" s="7"/>
      <c r="KC434" s="7"/>
      <c r="KD434" s="7"/>
      <c r="KE434" s="7"/>
      <c r="KF434" s="7"/>
      <c r="KG434" s="7"/>
      <c r="KH434" s="7"/>
      <c r="KI434" s="7"/>
      <c r="KJ434" s="7"/>
      <c r="KK434" s="7"/>
      <c r="KL434" s="7"/>
      <c r="KM434" s="7"/>
      <c r="KN434" s="7"/>
      <c r="KO434" s="7"/>
      <c r="KP434" s="7"/>
      <c r="KQ434" s="7"/>
      <c r="KR434" s="7"/>
      <c r="KS434" s="7"/>
      <c r="KT434" s="7"/>
      <c r="KU434" s="7"/>
      <c r="KV434" s="7"/>
      <c r="KW434" s="7"/>
      <c r="KX434" s="7"/>
      <c r="KY434" s="7"/>
      <c r="KZ434" s="7"/>
      <c r="LA434" s="7"/>
      <c r="LB434" s="7"/>
      <c r="LC434" s="7"/>
      <c r="LD434" s="7"/>
      <c r="LE434" s="7"/>
      <c r="LF434" s="7"/>
      <c r="LG434" s="7"/>
      <c r="LH434" s="7"/>
      <c r="LI434" s="7"/>
      <c r="LJ434" s="7"/>
      <c r="LK434" s="7"/>
      <c r="LL434" s="7"/>
      <c r="LM434" s="7"/>
      <c r="LN434" s="7"/>
      <c r="LO434" s="7"/>
      <c r="LP434" s="7"/>
      <c r="LQ434" s="7"/>
      <c r="LR434" s="7"/>
      <c r="LS434" s="7"/>
      <c r="LT434" s="7"/>
      <c r="LU434" s="7"/>
      <c r="LV434" s="7"/>
      <c r="LW434" s="7"/>
      <c r="LX434" s="7"/>
      <c r="LY434" s="7"/>
      <c r="LZ434" s="7"/>
      <c r="MA434" s="7"/>
      <c r="MB434" s="7"/>
      <c r="MC434" s="7"/>
      <c r="MD434" s="7"/>
      <c r="ME434" s="7"/>
      <c r="MF434" s="7"/>
      <c r="MG434" s="7"/>
      <c r="MH434" s="7"/>
      <c r="MI434" s="7"/>
      <c r="MJ434" s="7"/>
      <c r="MK434" s="7"/>
      <c r="ML434" s="7"/>
      <c r="MM434" s="7"/>
      <c r="MN434" s="7"/>
      <c r="MO434" s="7"/>
      <c r="MP434" s="7"/>
      <c r="MQ434" s="7"/>
      <c r="MR434" s="7"/>
      <c r="MS434" s="7"/>
      <c r="MT434" s="7"/>
      <c r="MU434" s="7"/>
      <c r="MV434" s="7"/>
      <c r="MW434" s="7"/>
      <c r="MX434" s="7"/>
      <c r="MY434" s="7"/>
      <c r="MZ434" s="7"/>
      <c r="NA434" s="7"/>
      <c r="NB434" s="7"/>
      <c r="NC434" s="7"/>
      <c r="ND434" s="7"/>
      <c r="NE434" s="7"/>
      <c r="NF434" s="7"/>
      <c r="NG434" s="7"/>
      <c r="NH434" s="7"/>
      <c r="NI434" s="7"/>
      <c r="NJ434" s="7"/>
      <c r="NK434" s="7"/>
      <c r="NL434" s="7"/>
      <c r="NM434" s="7"/>
      <c r="NN434" s="7"/>
      <c r="NO434" s="7"/>
      <c r="NP434" s="7"/>
      <c r="NQ434" s="7"/>
      <c r="NR434" s="7"/>
      <c r="NS434" s="7"/>
      <c r="NT434" s="7"/>
      <c r="NU434" s="7"/>
      <c r="NV434" s="7"/>
      <c r="NW434" s="7"/>
      <c r="NX434" s="7"/>
      <c r="NY434" s="7"/>
      <c r="NZ434" s="7"/>
      <c r="OA434" s="7"/>
      <c r="OB434" s="7"/>
      <c r="OC434" s="7"/>
      <c r="OD434" s="7"/>
      <c r="OE434" s="7"/>
      <c r="OF434" s="7"/>
      <c r="OG434" s="7"/>
      <c r="OH434" s="7"/>
      <c r="OI434" s="7"/>
    </row>
    <row r="435" spans="1:399" s="21" customFormat="1">
      <c r="A435" s="53"/>
      <c r="B435" s="53"/>
      <c r="C435" s="53"/>
      <c r="D435" s="53"/>
      <c r="E435" s="53"/>
      <c r="F435" s="53"/>
      <c r="G435" s="7"/>
      <c r="H435"/>
      <c r="I435"/>
      <c r="J435"/>
      <c r="K435"/>
      <c r="L435" s="53"/>
      <c r="M435"/>
      <c r="N435" s="7"/>
      <c r="O435"/>
      <c r="P435"/>
      <c r="Q435"/>
      <c r="R435"/>
      <c r="S435" s="53"/>
      <c r="T435"/>
      <c r="U435" s="7"/>
      <c r="V435"/>
      <c r="W435"/>
      <c r="X435"/>
      <c r="Y435"/>
      <c r="Z435" s="53"/>
      <c r="AA435"/>
      <c r="AB435" s="7"/>
      <c r="AC435"/>
      <c r="AD435"/>
      <c r="AE435"/>
      <c r="AF435"/>
      <c r="AG435" s="53"/>
      <c r="AH435"/>
      <c r="AI435" s="7"/>
      <c r="AJ435"/>
      <c r="AK435"/>
      <c r="AL435"/>
      <c r="AM435"/>
      <c r="AN435" s="53"/>
      <c r="AO435"/>
      <c r="AP435" s="7"/>
      <c r="AQ435"/>
      <c r="AR435"/>
      <c r="AS435"/>
      <c r="AT435"/>
      <c r="AU435" s="53"/>
      <c r="AV435"/>
      <c r="AW435" s="7"/>
      <c r="AX435"/>
      <c r="AY435"/>
      <c r="AZ435"/>
      <c r="BA435"/>
      <c r="BB435" s="53"/>
      <c r="BC435"/>
      <c r="BD435" s="7"/>
      <c r="BE435"/>
      <c r="BF435"/>
      <c r="BG435"/>
      <c r="BH435"/>
      <c r="BI435" s="53"/>
      <c r="BJ435"/>
      <c r="BK435" s="7"/>
      <c r="BL435"/>
      <c r="BM435"/>
      <c r="BN435"/>
      <c r="BO435"/>
      <c r="BP435" s="53"/>
      <c r="BQ435"/>
      <c r="BR435" s="7"/>
      <c r="BS435"/>
      <c r="BT435"/>
      <c r="BU435"/>
      <c r="BV435"/>
      <c r="BW435" s="53"/>
      <c r="BX435"/>
      <c r="BY435" s="7"/>
      <c r="BZ435" s="49">
        <v>44907</v>
      </c>
      <c r="CA435" s="67" t="s">
        <v>1627</v>
      </c>
      <c r="CB435" s="140">
        <f>[1]!i_dq_close(CB$2,BZ435)</f>
        <v>6154.8091999999997</v>
      </c>
      <c r="CC435">
        <v>2.1019999999999999</v>
      </c>
      <c r="CD435" s="277">
        <f t="shared" si="38"/>
        <v>0.23125543762515111</v>
      </c>
      <c r="CE435"/>
      <c r="CF435" s="7"/>
      <c r="CG435"/>
      <c r="CH435"/>
      <c r="CI435"/>
      <c r="CJ435"/>
      <c r="CK435" s="53"/>
      <c r="CL435"/>
      <c r="CM435" s="7"/>
      <c r="CN435"/>
      <c r="CO435"/>
      <c r="CP435"/>
      <c r="CQ435"/>
      <c r="CR435" s="53"/>
      <c r="CS435"/>
      <c r="CT435" s="7"/>
      <c r="CU435"/>
      <c r="CV435"/>
      <c r="CW435"/>
      <c r="CX435"/>
      <c r="CY435" s="53"/>
      <c r="CZ435"/>
      <c r="DA435" s="7"/>
      <c r="DB435"/>
      <c r="DC435"/>
      <c r="DD435"/>
      <c r="DE435"/>
      <c r="DF435" s="53"/>
      <c r="DG435"/>
      <c r="DH435" s="7"/>
      <c r="DI435"/>
      <c r="DJ435"/>
      <c r="DK435"/>
      <c r="DL435"/>
      <c r="DM435" s="53"/>
      <c r="DN435"/>
      <c r="DO435" s="7"/>
      <c r="DP435"/>
      <c r="DQ435"/>
      <c r="DR435"/>
      <c r="DS435"/>
      <c r="DT435" s="53"/>
      <c r="DU435"/>
      <c r="DV435" s="7"/>
      <c r="DW435" s="7"/>
      <c r="DX435" s="7"/>
      <c r="DY435" s="7"/>
      <c r="DZ435" s="7"/>
      <c r="EA435" s="7"/>
      <c r="EB435" s="7"/>
      <c r="EC435" s="7"/>
      <c r="ED435" s="7"/>
      <c r="EE435" s="7"/>
      <c r="EF435" s="7"/>
      <c r="EG435" s="7"/>
      <c r="EH435" s="7"/>
      <c r="EI435" s="7"/>
      <c r="EJ435" s="7"/>
      <c r="EK435" s="7"/>
      <c r="EL435" s="7"/>
      <c r="EM435" s="7"/>
      <c r="EN435" s="7"/>
      <c r="EO435" s="7"/>
      <c r="EP435" s="7"/>
      <c r="EQ435" s="7"/>
      <c r="ER435" s="7"/>
      <c r="ES435" s="7"/>
      <c r="ET435" s="7"/>
      <c r="EU435" s="7"/>
      <c r="EV435" s="7"/>
      <c r="EW435" s="7"/>
      <c r="EX435" s="7"/>
      <c r="EY435" s="7"/>
      <c r="EZ435" s="7"/>
      <c r="FA435" s="7"/>
      <c r="FB435" s="7"/>
      <c r="FC435" s="7"/>
      <c r="FD435" s="7"/>
      <c r="FE435" s="7"/>
      <c r="FF435" s="7"/>
      <c r="FG435" s="7"/>
      <c r="FH435" s="7"/>
      <c r="FI435" s="7"/>
      <c r="FJ435" s="7"/>
      <c r="FK435" s="7"/>
      <c r="FL435" s="7"/>
      <c r="FM435" s="7"/>
      <c r="FN435" s="7"/>
      <c r="FO435" s="7"/>
      <c r="FP435" s="7"/>
      <c r="FQ435" s="7"/>
      <c r="FR435" s="7"/>
      <c r="FS435" s="7"/>
      <c r="FT435" s="7"/>
      <c r="FU435" s="7"/>
      <c r="FV435" s="7"/>
      <c r="FW435" s="7"/>
      <c r="FX435" s="7"/>
      <c r="FY435" s="7"/>
      <c r="FZ435" s="7"/>
      <c r="GA435" s="7"/>
      <c r="GB435" s="7"/>
      <c r="GC435" s="7"/>
      <c r="GD435" s="7"/>
      <c r="GE435" s="7"/>
      <c r="GF435" s="7"/>
      <c r="GG435" s="7"/>
      <c r="GH435" s="7"/>
      <c r="GI435" s="7"/>
      <c r="GJ435" s="7"/>
      <c r="GK435" s="7"/>
      <c r="GL435" s="7"/>
      <c r="GM435" s="7"/>
      <c r="GN435" s="7"/>
      <c r="GO435" s="7"/>
      <c r="GP435" s="7"/>
      <c r="GQ435" s="7"/>
      <c r="GR435" s="7"/>
      <c r="GS435" s="7"/>
      <c r="GT435" s="7"/>
      <c r="GU435" s="7"/>
      <c r="GV435" s="7"/>
      <c r="GW435" s="7"/>
      <c r="GX435" s="7"/>
      <c r="GY435" s="7"/>
      <c r="GZ435" s="7"/>
      <c r="HA435" s="7"/>
      <c r="HB435" s="7"/>
      <c r="HC435" s="7"/>
      <c r="HD435" s="7"/>
      <c r="HE435" s="7"/>
      <c r="HF435" s="7"/>
      <c r="HG435" s="7"/>
      <c r="HH435" s="7"/>
      <c r="HI435" s="7"/>
      <c r="HJ435" s="7"/>
      <c r="HK435" s="7"/>
      <c r="HL435" s="7"/>
      <c r="HM435" s="7"/>
      <c r="HN435" s="7"/>
      <c r="HO435" s="7"/>
      <c r="HP435" s="7"/>
      <c r="HQ435" s="7"/>
      <c r="HR435" s="7"/>
      <c r="HS435" s="7"/>
      <c r="HT435" s="7"/>
      <c r="HU435" s="7"/>
      <c r="HV435" s="7"/>
      <c r="HW435" s="7"/>
      <c r="HX435" s="7"/>
      <c r="HY435" s="7"/>
      <c r="HZ435" s="7"/>
      <c r="IA435" s="7"/>
      <c r="IB435" s="7"/>
      <c r="IC435" s="7"/>
      <c r="ID435" s="7"/>
      <c r="IE435" s="7"/>
      <c r="IF435" s="7"/>
      <c r="IG435" s="7"/>
      <c r="IH435" s="7"/>
      <c r="II435" s="7"/>
      <c r="IJ435" s="7"/>
      <c r="IK435" s="7"/>
      <c r="IL435" s="7"/>
      <c r="IM435" s="7"/>
      <c r="IN435" s="7"/>
      <c r="IO435" s="7"/>
      <c r="IP435" s="7"/>
      <c r="IQ435" s="7"/>
      <c r="IR435" s="7"/>
      <c r="IS435" s="7"/>
      <c r="IT435" s="7"/>
      <c r="IU435" s="7"/>
      <c r="IV435" s="7"/>
      <c r="IW435" s="7"/>
      <c r="IX435" s="7"/>
      <c r="IY435" s="7"/>
      <c r="IZ435" s="7"/>
      <c r="JA435" s="7"/>
      <c r="JB435" s="7"/>
      <c r="JC435" s="7"/>
      <c r="JD435" s="7"/>
      <c r="JE435" s="7"/>
      <c r="JF435" s="7"/>
      <c r="JG435" s="7"/>
      <c r="JH435" s="7"/>
      <c r="JI435" s="7"/>
      <c r="JJ435" s="7"/>
      <c r="JK435" s="7"/>
      <c r="JL435" s="7"/>
      <c r="JM435" s="7"/>
      <c r="JN435" s="7"/>
      <c r="JO435" s="7"/>
      <c r="JP435" s="7"/>
      <c r="JQ435" s="7"/>
      <c r="JR435" s="7"/>
      <c r="JS435" s="7"/>
      <c r="JT435" s="7"/>
      <c r="JU435" s="7"/>
      <c r="JV435" s="7"/>
      <c r="JW435" s="7"/>
      <c r="JX435" s="7"/>
      <c r="JY435" s="7"/>
      <c r="JZ435" s="7"/>
      <c r="KA435" s="7"/>
      <c r="KB435" s="7"/>
      <c r="KC435" s="7"/>
      <c r="KD435" s="7"/>
      <c r="KE435" s="7"/>
      <c r="KF435" s="7"/>
      <c r="KG435" s="7"/>
      <c r="KH435" s="7"/>
      <c r="KI435" s="7"/>
      <c r="KJ435" s="7"/>
      <c r="KK435" s="7"/>
      <c r="KL435" s="7"/>
      <c r="KM435" s="7"/>
      <c r="KN435" s="7"/>
      <c r="KO435" s="7"/>
      <c r="KP435" s="7"/>
      <c r="KQ435" s="7"/>
      <c r="KR435" s="7"/>
      <c r="KS435" s="7"/>
      <c r="KT435" s="7"/>
      <c r="KU435" s="7"/>
      <c r="KV435" s="7"/>
      <c r="KW435" s="7"/>
      <c r="KX435" s="7"/>
      <c r="KY435" s="7"/>
      <c r="KZ435" s="7"/>
      <c r="LA435" s="7"/>
      <c r="LB435" s="7"/>
      <c r="LC435" s="7"/>
      <c r="LD435" s="7"/>
      <c r="LE435" s="7"/>
      <c r="LF435" s="7"/>
      <c r="LG435" s="7"/>
      <c r="LH435" s="7"/>
      <c r="LI435" s="7"/>
      <c r="LJ435" s="7"/>
      <c r="LK435" s="7"/>
      <c r="LL435" s="7"/>
      <c r="LM435" s="7"/>
      <c r="LN435" s="7"/>
      <c r="LO435" s="7"/>
      <c r="LP435" s="7"/>
      <c r="LQ435" s="7"/>
      <c r="LR435" s="7"/>
      <c r="LS435" s="7"/>
      <c r="LT435" s="7"/>
      <c r="LU435" s="7"/>
      <c r="LV435" s="7"/>
      <c r="LW435" s="7"/>
      <c r="LX435" s="7"/>
      <c r="LY435" s="7"/>
      <c r="LZ435" s="7"/>
      <c r="MA435" s="7"/>
      <c r="MB435" s="7"/>
      <c r="MC435" s="7"/>
      <c r="MD435" s="7"/>
      <c r="ME435" s="7"/>
      <c r="MF435" s="7"/>
      <c r="MG435" s="7"/>
      <c r="MH435" s="7"/>
      <c r="MI435" s="7"/>
      <c r="MJ435" s="7"/>
      <c r="MK435" s="7"/>
      <c r="ML435" s="7"/>
      <c r="MM435" s="7"/>
      <c r="MN435" s="7"/>
      <c r="MO435" s="7"/>
      <c r="MP435" s="7"/>
      <c r="MQ435" s="7"/>
      <c r="MR435" s="7"/>
      <c r="MS435" s="7"/>
      <c r="MT435" s="7"/>
      <c r="MU435" s="7"/>
      <c r="MV435" s="7"/>
      <c r="MW435" s="7"/>
      <c r="MX435" s="7"/>
      <c r="MY435" s="7"/>
      <c r="MZ435" s="7"/>
      <c r="NA435" s="7"/>
      <c r="NB435" s="7"/>
      <c r="NC435" s="7"/>
      <c r="ND435" s="7"/>
      <c r="NE435" s="7"/>
      <c r="NF435" s="7"/>
      <c r="NG435" s="7"/>
      <c r="NH435" s="7"/>
      <c r="NI435" s="7"/>
      <c r="NJ435" s="7"/>
      <c r="NK435" s="7"/>
      <c r="NL435" s="7"/>
      <c r="NM435" s="7"/>
      <c r="NN435" s="7"/>
      <c r="NO435" s="7"/>
      <c r="NP435" s="7"/>
      <c r="NQ435" s="7"/>
      <c r="NR435" s="7"/>
      <c r="NS435" s="7"/>
      <c r="NT435" s="7"/>
      <c r="NU435" s="7"/>
      <c r="NV435" s="7"/>
      <c r="NW435" s="7"/>
      <c r="NX435" s="7"/>
      <c r="NY435" s="7"/>
      <c r="NZ435" s="7"/>
      <c r="OA435" s="7"/>
      <c r="OB435" s="7"/>
      <c r="OC435" s="7"/>
      <c r="OD435" s="7"/>
      <c r="OE435" s="7"/>
      <c r="OF435" s="7"/>
      <c r="OG435" s="7"/>
      <c r="OH435" s="7"/>
      <c r="OI435" s="7"/>
    </row>
    <row r="436" spans="1:399" s="21" customFormat="1">
      <c r="A436" s="53"/>
      <c r="B436" s="53"/>
      <c r="C436" s="53"/>
      <c r="D436" s="53"/>
      <c r="E436" s="53"/>
      <c r="F436" s="53"/>
      <c r="G436" s="7"/>
      <c r="H436"/>
      <c r="I436"/>
      <c r="J436"/>
      <c r="K436"/>
      <c r="L436" s="53"/>
      <c r="M436"/>
      <c r="N436" s="7"/>
      <c r="O436"/>
      <c r="P436"/>
      <c r="Q436"/>
      <c r="R436"/>
      <c r="S436" s="53"/>
      <c r="T436"/>
      <c r="U436" s="7"/>
      <c r="V436"/>
      <c r="W436"/>
      <c r="X436"/>
      <c r="Y436"/>
      <c r="Z436" s="53"/>
      <c r="AA436"/>
      <c r="AB436" s="7"/>
      <c r="AC436"/>
      <c r="AD436"/>
      <c r="AE436"/>
      <c r="AF436"/>
      <c r="AG436" s="53"/>
      <c r="AH436"/>
      <c r="AI436" s="7"/>
      <c r="AJ436"/>
      <c r="AK436"/>
      <c r="AL436"/>
      <c r="AM436"/>
      <c r="AN436" s="53"/>
      <c r="AO436"/>
      <c r="AP436" s="7"/>
      <c r="AQ436"/>
      <c r="AR436"/>
      <c r="AS436"/>
      <c r="AT436"/>
      <c r="AU436" s="53"/>
      <c r="AV436"/>
      <c r="AW436" s="7"/>
      <c r="AX436"/>
      <c r="AY436"/>
      <c r="AZ436"/>
      <c r="BA436"/>
      <c r="BB436" s="53"/>
      <c r="BC436"/>
      <c r="BD436" s="7"/>
      <c r="BE436"/>
      <c r="BF436"/>
      <c r="BG436"/>
      <c r="BH436"/>
      <c r="BI436" s="53"/>
      <c r="BJ436"/>
      <c r="BK436" s="7"/>
      <c r="BL436"/>
      <c r="BM436"/>
      <c r="BN436"/>
      <c r="BO436"/>
      <c r="BP436" s="53"/>
      <c r="BQ436"/>
      <c r="BR436" s="7"/>
      <c r="BS436"/>
      <c r="BT436"/>
      <c r="BU436"/>
      <c r="BV436"/>
      <c r="BW436" s="53"/>
      <c r="BX436"/>
      <c r="BY436" s="7"/>
      <c r="BZ436" s="49">
        <v>44908</v>
      </c>
      <c r="CA436" s="67" t="s">
        <v>1627</v>
      </c>
      <c r="CB436" s="140">
        <f>[1]!i_dq_close(CB$2,BZ436)</f>
        <v>6121.6615000000002</v>
      </c>
      <c r="CC436">
        <v>2.0979999999999999</v>
      </c>
      <c r="CD436" s="277">
        <f t="shared" si="38"/>
        <v>0.23412039257383865</v>
      </c>
      <c r="CE436"/>
      <c r="CF436" s="7"/>
      <c r="CG436"/>
      <c r="CH436"/>
      <c r="CI436"/>
      <c r="CJ436"/>
      <c r="CK436" s="53"/>
      <c r="CL436"/>
      <c r="CM436" s="7"/>
      <c r="CN436"/>
      <c r="CO436"/>
      <c r="CP436"/>
      <c r="CQ436"/>
      <c r="CR436" s="53"/>
      <c r="CS436"/>
      <c r="CT436" s="7"/>
      <c r="CU436"/>
      <c r="CV436"/>
      <c r="CW436"/>
      <c r="CX436"/>
      <c r="CY436" s="53"/>
      <c r="CZ436"/>
      <c r="DA436" s="7"/>
      <c r="DB436"/>
      <c r="DC436"/>
      <c r="DD436"/>
      <c r="DE436"/>
      <c r="DF436" s="53"/>
      <c r="DG436"/>
      <c r="DH436" s="7"/>
      <c r="DI436"/>
      <c r="DJ436"/>
      <c r="DK436"/>
      <c r="DL436"/>
      <c r="DM436" s="53"/>
      <c r="DN436"/>
      <c r="DO436" s="7"/>
      <c r="DP436"/>
      <c r="DQ436"/>
      <c r="DR436"/>
      <c r="DS436"/>
      <c r="DT436" s="53"/>
      <c r="DU436"/>
      <c r="DV436" s="7"/>
      <c r="DW436" s="7"/>
      <c r="DX436" s="7"/>
      <c r="DY436" s="7"/>
      <c r="DZ436" s="7"/>
      <c r="EA436" s="7"/>
      <c r="EB436" s="7"/>
      <c r="EC436" s="7"/>
      <c r="ED436" s="7"/>
      <c r="EE436" s="7"/>
      <c r="EF436" s="7"/>
      <c r="EG436" s="7"/>
      <c r="EH436" s="7"/>
      <c r="EI436" s="7"/>
      <c r="EJ436" s="7"/>
      <c r="EK436" s="7"/>
      <c r="EL436" s="7"/>
      <c r="EM436" s="7"/>
      <c r="EN436" s="7"/>
      <c r="EO436" s="7"/>
      <c r="EP436" s="7"/>
      <c r="EQ436" s="7"/>
      <c r="ER436" s="7"/>
      <c r="ES436" s="7"/>
      <c r="ET436" s="7"/>
      <c r="EU436" s="7"/>
      <c r="EV436" s="7"/>
      <c r="EW436" s="7"/>
      <c r="EX436" s="7"/>
      <c r="EY436" s="7"/>
      <c r="EZ436" s="7"/>
      <c r="FA436" s="7"/>
      <c r="FB436" s="7"/>
      <c r="FC436" s="7"/>
      <c r="FD436" s="7"/>
      <c r="FE436" s="7"/>
      <c r="FF436" s="7"/>
      <c r="FG436" s="7"/>
      <c r="FH436" s="7"/>
      <c r="FI436" s="7"/>
      <c r="FJ436" s="7"/>
      <c r="FK436" s="7"/>
      <c r="FL436" s="7"/>
      <c r="FM436" s="7"/>
      <c r="FN436" s="7"/>
      <c r="FO436" s="7"/>
      <c r="FP436" s="7"/>
      <c r="FQ436" s="7"/>
      <c r="FR436" s="7"/>
      <c r="FS436" s="7"/>
      <c r="FT436" s="7"/>
      <c r="FU436" s="7"/>
      <c r="FV436" s="7"/>
      <c r="FW436" s="7"/>
      <c r="FX436" s="7"/>
      <c r="FY436" s="7"/>
      <c r="FZ436" s="7"/>
      <c r="GA436" s="7"/>
      <c r="GB436" s="7"/>
      <c r="GC436" s="7"/>
      <c r="GD436" s="7"/>
      <c r="GE436" s="7"/>
      <c r="GF436" s="7"/>
      <c r="GG436" s="7"/>
      <c r="GH436" s="7"/>
      <c r="GI436" s="7"/>
      <c r="GJ436" s="7"/>
      <c r="GK436" s="7"/>
      <c r="GL436" s="7"/>
      <c r="GM436" s="7"/>
      <c r="GN436" s="7"/>
      <c r="GO436" s="7"/>
      <c r="GP436" s="7"/>
      <c r="GQ436" s="7"/>
      <c r="GR436" s="7"/>
      <c r="GS436" s="7"/>
      <c r="GT436" s="7"/>
      <c r="GU436" s="7"/>
      <c r="GV436" s="7"/>
      <c r="GW436" s="7"/>
      <c r="GX436" s="7"/>
      <c r="GY436" s="7"/>
      <c r="GZ436" s="7"/>
      <c r="HA436" s="7"/>
      <c r="HB436" s="7"/>
      <c r="HC436" s="7"/>
      <c r="HD436" s="7"/>
      <c r="HE436" s="7"/>
      <c r="HF436" s="7"/>
      <c r="HG436" s="7"/>
      <c r="HH436" s="7"/>
      <c r="HI436" s="7"/>
      <c r="HJ436" s="7"/>
      <c r="HK436" s="7"/>
      <c r="HL436" s="7"/>
      <c r="HM436" s="7"/>
      <c r="HN436" s="7"/>
      <c r="HO436" s="7"/>
      <c r="HP436" s="7"/>
      <c r="HQ436" s="7"/>
      <c r="HR436" s="7"/>
      <c r="HS436" s="7"/>
      <c r="HT436" s="7"/>
      <c r="HU436" s="7"/>
      <c r="HV436" s="7"/>
      <c r="HW436" s="7"/>
      <c r="HX436" s="7"/>
      <c r="HY436" s="7"/>
      <c r="HZ436" s="7"/>
      <c r="IA436" s="7"/>
      <c r="IB436" s="7"/>
      <c r="IC436" s="7"/>
      <c r="ID436" s="7"/>
      <c r="IE436" s="7"/>
      <c r="IF436" s="7"/>
      <c r="IG436" s="7"/>
      <c r="IH436" s="7"/>
      <c r="II436" s="7"/>
      <c r="IJ436" s="7"/>
      <c r="IK436" s="7"/>
      <c r="IL436" s="7"/>
      <c r="IM436" s="7"/>
      <c r="IN436" s="7"/>
      <c r="IO436" s="7"/>
      <c r="IP436" s="7"/>
      <c r="IQ436" s="7"/>
      <c r="IR436" s="7"/>
      <c r="IS436" s="7"/>
      <c r="IT436" s="7"/>
      <c r="IU436" s="7"/>
      <c r="IV436" s="7"/>
      <c r="IW436" s="7"/>
      <c r="IX436" s="7"/>
      <c r="IY436" s="7"/>
      <c r="IZ436" s="7"/>
      <c r="JA436" s="7"/>
      <c r="JB436" s="7"/>
      <c r="JC436" s="7"/>
      <c r="JD436" s="7"/>
      <c r="JE436" s="7"/>
      <c r="JF436" s="7"/>
      <c r="JG436" s="7"/>
      <c r="JH436" s="7"/>
      <c r="JI436" s="7"/>
      <c r="JJ436" s="7"/>
      <c r="JK436" s="7"/>
      <c r="JL436" s="7"/>
      <c r="JM436" s="7"/>
      <c r="JN436" s="7"/>
      <c r="JO436" s="7"/>
      <c r="JP436" s="7"/>
      <c r="JQ436" s="7"/>
      <c r="JR436" s="7"/>
      <c r="JS436" s="7"/>
      <c r="JT436" s="7"/>
      <c r="JU436" s="7"/>
      <c r="JV436" s="7"/>
      <c r="JW436" s="7"/>
      <c r="JX436" s="7"/>
      <c r="JY436" s="7"/>
      <c r="JZ436" s="7"/>
      <c r="KA436" s="7"/>
      <c r="KB436" s="7"/>
      <c r="KC436" s="7"/>
      <c r="KD436" s="7"/>
      <c r="KE436" s="7"/>
      <c r="KF436" s="7"/>
      <c r="KG436" s="7"/>
      <c r="KH436" s="7"/>
      <c r="KI436" s="7"/>
      <c r="KJ436" s="7"/>
      <c r="KK436" s="7"/>
      <c r="KL436" s="7"/>
      <c r="KM436" s="7"/>
      <c r="KN436" s="7"/>
      <c r="KO436" s="7"/>
      <c r="KP436" s="7"/>
      <c r="KQ436" s="7"/>
      <c r="KR436" s="7"/>
      <c r="KS436" s="7"/>
      <c r="KT436" s="7"/>
      <c r="KU436" s="7"/>
      <c r="KV436" s="7"/>
      <c r="KW436" s="7"/>
      <c r="KX436" s="7"/>
      <c r="KY436" s="7"/>
      <c r="KZ436" s="7"/>
      <c r="LA436" s="7"/>
      <c r="LB436" s="7"/>
      <c r="LC436" s="7"/>
      <c r="LD436" s="7"/>
      <c r="LE436" s="7"/>
      <c r="LF436" s="7"/>
      <c r="LG436" s="7"/>
      <c r="LH436" s="7"/>
      <c r="LI436" s="7"/>
      <c r="LJ436" s="7"/>
      <c r="LK436" s="7"/>
      <c r="LL436" s="7"/>
      <c r="LM436" s="7"/>
      <c r="LN436" s="7"/>
      <c r="LO436" s="7"/>
      <c r="LP436" s="7"/>
      <c r="LQ436" s="7"/>
      <c r="LR436" s="7"/>
      <c r="LS436" s="7"/>
      <c r="LT436" s="7"/>
      <c r="LU436" s="7"/>
      <c r="LV436" s="7"/>
      <c r="LW436" s="7"/>
      <c r="LX436" s="7"/>
      <c r="LY436" s="7"/>
      <c r="LZ436" s="7"/>
      <c r="MA436" s="7"/>
      <c r="MB436" s="7"/>
      <c r="MC436" s="7"/>
      <c r="MD436" s="7"/>
      <c r="ME436" s="7"/>
      <c r="MF436" s="7"/>
      <c r="MG436" s="7"/>
      <c r="MH436" s="7"/>
      <c r="MI436" s="7"/>
      <c r="MJ436" s="7"/>
      <c r="MK436" s="7"/>
      <c r="ML436" s="7"/>
      <c r="MM436" s="7"/>
      <c r="MN436" s="7"/>
      <c r="MO436" s="7"/>
      <c r="MP436" s="7"/>
      <c r="MQ436" s="7"/>
      <c r="MR436" s="7"/>
      <c r="MS436" s="7"/>
      <c r="MT436" s="7"/>
      <c r="MU436" s="7"/>
      <c r="MV436" s="7"/>
      <c r="MW436" s="7"/>
      <c r="MX436" s="7"/>
      <c r="MY436" s="7"/>
      <c r="MZ436" s="7"/>
      <c r="NA436" s="7"/>
      <c r="NB436" s="7"/>
      <c r="NC436" s="7"/>
      <c r="ND436" s="7"/>
      <c r="NE436" s="7"/>
      <c r="NF436" s="7"/>
      <c r="NG436" s="7"/>
      <c r="NH436" s="7"/>
      <c r="NI436" s="7"/>
      <c r="NJ436" s="7"/>
      <c r="NK436" s="7"/>
      <c r="NL436" s="7"/>
      <c r="NM436" s="7"/>
      <c r="NN436" s="7"/>
      <c r="NO436" s="7"/>
      <c r="NP436" s="7"/>
      <c r="NQ436" s="7"/>
      <c r="NR436" s="7"/>
      <c r="NS436" s="7"/>
      <c r="NT436" s="7"/>
      <c r="NU436" s="7"/>
      <c r="NV436" s="7"/>
      <c r="NW436" s="7"/>
      <c r="NX436" s="7"/>
      <c r="NY436" s="7"/>
      <c r="NZ436" s="7"/>
      <c r="OA436" s="7"/>
      <c r="OB436" s="7"/>
      <c r="OC436" s="7"/>
      <c r="OD436" s="7"/>
      <c r="OE436" s="7"/>
      <c r="OF436" s="7"/>
      <c r="OG436" s="7"/>
      <c r="OH436" s="7"/>
      <c r="OI436" s="7"/>
    </row>
    <row r="437" spans="1:399" s="21" customFormat="1">
      <c r="A437" s="53"/>
      <c r="B437" s="53"/>
      <c r="C437" s="53"/>
      <c r="D437" s="53"/>
      <c r="E437" s="53"/>
      <c r="F437" s="53"/>
      <c r="G437" s="7"/>
      <c r="H437"/>
      <c r="I437"/>
      <c r="J437"/>
      <c r="K437"/>
      <c r="L437" s="53"/>
      <c r="M437"/>
      <c r="N437" s="7"/>
      <c r="O437"/>
      <c r="P437"/>
      <c r="Q437"/>
      <c r="R437"/>
      <c r="S437" s="53"/>
      <c r="T437"/>
      <c r="U437" s="7"/>
      <c r="V437"/>
      <c r="W437"/>
      <c r="X437"/>
      <c r="Y437"/>
      <c r="Z437" s="53"/>
      <c r="AA437"/>
      <c r="AB437" s="7"/>
      <c r="AC437"/>
      <c r="AD437"/>
      <c r="AE437"/>
      <c r="AF437"/>
      <c r="AG437" s="53"/>
      <c r="AH437"/>
      <c r="AI437" s="7"/>
      <c r="AJ437"/>
      <c r="AK437"/>
      <c r="AL437"/>
      <c r="AM437"/>
      <c r="AN437" s="53"/>
      <c r="AO437"/>
      <c r="AP437" s="7"/>
      <c r="AQ437"/>
      <c r="AR437"/>
      <c r="AS437"/>
      <c r="AT437"/>
      <c r="AU437" s="53"/>
      <c r="AV437"/>
      <c r="AW437" s="7"/>
      <c r="AX437"/>
      <c r="AY437"/>
      <c r="AZ437"/>
      <c r="BA437"/>
      <c r="BB437" s="53"/>
      <c r="BC437"/>
      <c r="BD437" s="7"/>
      <c r="BE437"/>
      <c r="BF437"/>
      <c r="BG437"/>
      <c r="BH437"/>
      <c r="BI437" s="53"/>
      <c r="BJ437"/>
      <c r="BK437" s="7"/>
      <c r="BL437"/>
      <c r="BM437"/>
      <c r="BN437"/>
      <c r="BO437"/>
      <c r="BP437" s="53"/>
      <c r="BQ437"/>
      <c r="BR437" s="7"/>
      <c r="BS437"/>
      <c r="BT437"/>
      <c r="BU437"/>
      <c r="BV437"/>
      <c r="BW437" s="53"/>
      <c r="BX437"/>
      <c r="BY437" s="7"/>
      <c r="BZ437" s="49">
        <v>44909</v>
      </c>
      <c r="CA437" s="67" t="s">
        <v>1627</v>
      </c>
      <c r="CB437" s="140">
        <f>[1]!i_dq_close(CB$2,BZ437)</f>
        <v>6096.3855999999996</v>
      </c>
      <c r="CC437">
        <v>2.0910000000000002</v>
      </c>
      <c r="CD437" s="277">
        <f t="shared" si="38"/>
        <v>0.23408718565636177</v>
      </c>
      <c r="CE437"/>
      <c r="CF437" s="7"/>
      <c r="CG437"/>
      <c r="CH437"/>
      <c r="CI437"/>
      <c r="CJ437"/>
      <c r="CK437" s="53"/>
      <c r="CL437"/>
      <c r="CM437" s="7"/>
      <c r="CN437"/>
      <c r="CO437"/>
      <c r="CP437"/>
      <c r="CQ437"/>
      <c r="CR437" s="53"/>
      <c r="CS437"/>
      <c r="CT437" s="7"/>
      <c r="CU437"/>
      <c r="CV437"/>
      <c r="CW437"/>
      <c r="CX437"/>
      <c r="CY437" s="53"/>
      <c r="CZ437"/>
      <c r="DA437" s="7"/>
      <c r="DB437"/>
      <c r="DC437"/>
      <c r="DD437"/>
      <c r="DE437"/>
      <c r="DF437" s="53"/>
      <c r="DG437"/>
      <c r="DH437" s="7"/>
      <c r="DI437"/>
      <c r="DJ437"/>
      <c r="DK437"/>
      <c r="DL437"/>
      <c r="DM437" s="53"/>
      <c r="DN437"/>
      <c r="DO437" s="7"/>
      <c r="DP437"/>
      <c r="DQ437"/>
      <c r="DR437"/>
      <c r="DS437"/>
      <c r="DT437" s="53"/>
      <c r="DU437"/>
      <c r="DV437" s="7"/>
      <c r="DW437" s="7"/>
      <c r="DX437" s="7"/>
      <c r="DY437" s="7"/>
      <c r="DZ437" s="7"/>
      <c r="EA437" s="7"/>
      <c r="EB437" s="7"/>
      <c r="EC437" s="7"/>
      <c r="ED437" s="7"/>
      <c r="EE437" s="7"/>
      <c r="EF437" s="7"/>
      <c r="EG437" s="7"/>
      <c r="EH437" s="7"/>
      <c r="EI437" s="7"/>
      <c r="EJ437" s="7"/>
      <c r="EK437" s="7"/>
      <c r="EL437" s="7"/>
      <c r="EM437" s="7"/>
      <c r="EN437" s="7"/>
      <c r="EO437" s="7"/>
      <c r="EP437" s="7"/>
      <c r="EQ437" s="7"/>
      <c r="ER437" s="7"/>
      <c r="ES437" s="7"/>
      <c r="ET437" s="7"/>
      <c r="EU437" s="7"/>
      <c r="EV437" s="7"/>
      <c r="EW437" s="7"/>
      <c r="EX437" s="7"/>
      <c r="EY437" s="7"/>
      <c r="EZ437" s="7"/>
      <c r="FA437" s="7"/>
      <c r="FB437" s="7"/>
      <c r="FC437" s="7"/>
      <c r="FD437" s="7"/>
      <c r="FE437" s="7"/>
      <c r="FF437" s="7"/>
      <c r="FG437" s="7"/>
      <c r="FH437" s="7"/>
      <c r="FI437" s="7"/>
      <c r="FJ437" s="7"/>
      <c r="FK437" s="7"/>
      <c r="FL437" s="7"/>
      <c r="FM437" s="7"/>
      <c r="FN437" s="7"/>
      <c r="FO437" s="7"/>
      <c r="FP437" s="7"/>
      <c r="FQ437" s="7"/>
      <c r="FR437" s="7"/>
      <c r="FS437" s="7"/>
      <c r="FT437" s="7"/>
      <c r="FU437" s="7"/>
      <c r="FV437" s="7"/>
      <c r="FW437" s="7"/>
      <c r="FX437" s="7"/>
      <c r="FY437" s="7"/>
      <c r="FZ437" s="7"/>
      <c r="GA437" s="7"/>
      <c r="GB437" s="7"/>
      <c r="GC437" s="7"/>
      <c r="GD437" s="7"/>
      <c r="GE437" s="7"/>
      <c r="GF437" s="7"/>
      <c r="GG437" s="7"/>
      <c r="GH437" s="7"/>
      <c r="GI437" s="7"/>
      <c r="GJ437" s="7"/>
      <c r="GK437" s="7"/>
      <c r="GL437" s="7"/>
      <c r="GM437" s="7"/>
      <c r="GN437" s="7"/>
      <c r="GO437" s="7"/>
      <c r="GP437" s="7"/>
      <c r="GQ437" s="7"/>
      <c r="GR437" s="7"/>
      <c r="GS437" s="7"/>
      <c r="GT437" s="7"/>
      <c r="GU437" s="7"/>
      <c r="GV437" s="7"/>
      <c r="GW437" s="7"/>
      <c r="GX437" s="7"/>
      <c r="GY437" s="7"/>
      <c r="GZ437" s="7"/>
      <c r="HA437" s="7"/>
      <c r="HB437" s="7"/>
      <c r="HC437" s="7"/>
      <c r="HD437" s="7"/>
      <c r="HE437" s="7"/>
      <c r="HF437" s="7"/>
      <c r="HG437" s="7"/>
      <c r="HH437" s="7"/>
      <c r="HI437" s="7"/>
      <c r="HJ437" s="7"/>
      <c r="HK437" s="7"/>
      <c r="HL437" s="7"/>
      <c r="HM437" s="7"/>
      <c r="HN437" s="7"/>
      <c r="HO437" s="7"/>
      <c r="HP437" s="7"/>
      <c r="HQ437" s="7"/>
      <c r="HR437" s="7"/>
      <c r="HS437" s="7"/>
      <c r="HT437" s="7"/>
      <c r="HU437" s="7"/>
      <c r="HV437" s="7"/>
      <c r="HW437" s="7"/>
      <c r="HX437" s="7"/>
      <c r="HY437" s="7"/>
      <c r="HZ437" s="7"/>
      <c r="IA437" s="7"/>
      <c r="IB437" s="7"/>
      <c r="IC437" s="7"/>
      <c r="ID437" s="7"/>
      <c r="IE437" s="7"/>
      <c r="IF437" s="7"/>
      <c r="IG437" s="7"/>
      <c r="IH437" s="7"/>
      <c r="II437" s="7"/>
      <c r="IJ437" s="7"/>
      <c r="IK437" s="7"/>
      <c r="IL437" s="7"/>
      <c r="IM437" s="7"/>
      <c r="IN437" s="7"/>
      <c r="IO437" s="7"/>
      <c r="IP437" s="7"/>
      <c r="IQ437" s="7"/>
      <c r="IR437" s="7"/>
      <c r="IS437" s="7"/>
      <c r="IT437" s="7"/>
      <c r="IU437" s="7"/>
      <c r="IV437" s="7"/>
      <c r="IW437" s="7"/>
      <c r="IX437" s="7"/>
      <c r="IY437" s="7"/>
      <c r="IZ437" s="7"/>
      <c r="JA437" s="7"/>
      <c r="JB437" s="7"/>
      <c r="JC437" s="7"/>
      <c r="JD437" s="7"/>
      <c r="JE437" s="7"/>
      <c r="JF437" s="7"/>
      <c r="JG437" s="7"/>
      <c r="JH437" s="7"/>
      <c r="JI437" s="7"/>
      <c r="JJ437" s="7"/>
      <c r="JK437" s="7"/>
      <c r="JL437" s="7"/>
      <c r="JM437" s="7"/>
      <c r="JN437" s="7"/>
      <c r="JO437" s="7"/>
      <c r="JP437" s="7"/>
      <c r="JQ437" s="7"/>
      <c r="JR437" s="7"/>
      <c r="JS437" s="7"/>
      <c r="JT437" s="7"/>
      <c r="JU437" s="7"/>
      <c r="JV437" s="7"/>
      <c r="JW437" s="7"/>
      <c r="JX437" s="7"/>
      <c r="JY437" s="7"/>
      <c r="JZ437" s="7"/>
      <c r="KA437" s="7"/>
      <c r="KB437" s="7"/>
      <c r="KC437" s="7"/>
      <c r="KD437" s="7"/>
      <c r="KE437" s="7"/>
      <c r="KF437" s="7"/>
      <c r="KG437" s="7"/>
      <c r="KH437" s="7"/>
      <c r="KI437" s="7"/>
      <c r="KJ437" s="7"/>
      <c r="KK437" s="7"/>
      <c r="KL437" s="7"/>
      <c r="KM437" s="7"/>
      <c r="KN437" s="7"/>
      <c r="KO437" s="7"/>
      <c r="KP437" s="7"/>
      <c r="KQ437" s="7"/>
      <c r="KR437" s="7"/>
      <c r="KS437" s="7"/>
      <c r="KT437" s="7"/>
      <c r="KU437" s="7"/>
      <c r="KV437" s="7"/>
      <c r="KW437" s="7"/>
      <c r="KX437" s="7"/>
      <c r="KY437" s="7"/>
      <c r="KZ437" s="7"/>
      <c r="LA437" s="7"/>
      <c r="LB437" s="7"/>
      <c r="LC437" s="7"/>
      <c r="LD437" s="7"/>
      <c r="LE437" s="7"/>
      <c r="LF437" s="7"/>
      <c r="LG437" s="7"/>
      <c r="LH437" s="7"/>
      <c r="LI437" s="7"/>
      <c r="LJ437" s="7"/>
      <c r="LK437" s="7"/>
      <c r="LL437" s="7"/>
      <c r="LM437" s="7"/>
      <c r="LN437" s="7"/>
      <c r="LO437" s="7"/>
      <c r="LP437" s="7"/>
      <c r="LQ437" s="7"/>
      <c r="LR437" s="7"/>
      <c r="LS437" s="7"/>
      <c r="LT437" s="7"/>
      <c r="LU437" s="7"/>
      <c r="LV437" s="7"/>
      <c r="LW437" s="7"/>
      <c r="LX437" s="7"/>
      <c r="LY437" s="7"/>
      <c r="LZ437" s="7"/>
      <c r="MA437" s="7"/>
      <c r="MB437" s="7"/>
      <c r="MC437" s="7"/>
      <c r="MD437" s="7"/>
      <c r="ME437" s="7"/>
      <c r="MF437" s="7"/>
      <c r="MG437" s="7"/>
      <c r="MH437" s="7"/>
      <c r="MI437" s="7"/>
      <c r="MJ437" s="7"/>
      <c r="MK437" s="7"/>
      <c r="ML437" s="7"/>
      <c r="MM437" s="7"/>
      <c r="MN437" s="7"/>
      <c r="MO437" s="7"/>
      <c r="MP437" s="7"/>
      <c r="MQ437" s="7"/>
      <c r="MR437" s="7"/>
      <c r="MS437" s="7"/>
      <c r="MT437" s="7"/>
      <c r="MU437" s="7"/>
      <c r="MV437" s="7"/>
      <c r="MW437" s="7"/>
      <c r="MX437" s="7"/>
      <c r="MY437" s="7"/>
      <c r="MZ437" s="7"/>
      <c r="NA437" s="7"/>
      <c r="NB437" s="7"/>
      <c r="NC437" s="7"/>
      <c r="ND437" s="7"/>
      <c r="NE437" s="7"/>
      <c r="NF437" s="7"/>
      <c r="NG437" s="7"/>
      <c r="NH437" s="7"/>
      <c r="NI437" s="7"/>
      <c r="NJ437" s="7"/>
      <c r="NK437" s="7"/>
      <c r="NL437" s="7"/>
      <c r="NM437" s="7"/>
      <c r="NN437" s="7"/>
      <c r="NO437" s="7"/>
      <c r="NP437" s="7"/>
      <c r="NQ437" s="7"/>
      <c r="NR437" s="7"/>
      <c r="NS437" s="7"/>
      <c r="NT437" s="7"/>
      <c r="NU437" s="7"/>
      <c r="NV437" s="7"/>
      <c r="NW437" s="7"/>
      <c r="NX437" s="7"/>
      <c r="NY437" s="7"/>
      <c r="NZ437" s="7"/>
      <c r="OA437" s="7"/>
      <c r="OB437" s="7"/>
      <c r="OC437" s="7"/>
      <c r="OD437" s="7"/>
      <c r="OE437" s="7"/>
      <c r="OF437" s="7"/>
      <c r="OG437" s="7"/>
      <c r="OH437" s="7"/>
      <c r="OI437" s="7"/>
    </row>
    <row r="438" spans="1:399" s="21" customFormat="1">
      <c r="A438" s="53"/>
      <c r="B438" s="53"/>
      <c r="C438" s="53"/>
      <c r="D438" s="53"/>
      <c r="E438" s="53"/>
      <c r="F438" s="53"/>
      <c r="G438" s="7"/>
      <c r="H438"/>
      <c r="I438"/>
      <c r="J438"/>
      <c r="K438"/>
      <c r="L438" s="53"/>
      <c r="M438"/>
      <c r="N438" s="7"/>
      <c r="O438"/>
      <c r="P438"/>
      <c r="Q438"/>
      <c r="R438"/>
      <c r="S438" s="53"/>
      <c r="T438"/>
      <c r="U438" s="7"/>
      <c r="V438"/>
      <c r="W438"/>
      <c r="X438"/>
      <c r="Y438"/>
      <c r="Z438" s="53"/>
      <c r="AA438"/>
      <c r="AB438" s="7"/>
      <c r="AC438"/>
      <c r="AD438"/>
      <c r="AE438"/>
      <c r="AF438"/>
      <c r="AG438" s="53"/>
      <c r="AH438"/>
      <c r="AI438" s="7"/>
      <c r="AJ438"/>
      <c r="AK438"/>
      <c r="AL438"/>
      <c r="AM438"/>
      <c r="AN438" s="53"/>
      <c r="AO438"/>
      <c r="AP438" s="7"/>
      <c r="AQ438"/>
      <c r="AR438"/>
      <c r="AS438"/>
      <c r="AT438"/>
      <c r="AU438" s="53"/>
      <c r="AV438"/>
      <c r="AW438" s="7"/>
      <c r="AX438"/>
      <c r="AY438"/>
      <c r="AZ438"/>
      <c r="BA438"/>
      <c r="BB438" s="53"/>
      <c r="BC438"/>
      <c r="BD438" s="7"/>
      <c r="BE438"/>
      <c r="BF438"/>
      <c r="BG438"/>
      <c r="BH438"/>
      <c r="BI438" s="53"/>
      <c r="BJ438"/>
      <c r="BK438" s="7"/>
      <c r="BL438"/>
      <c r="BM438"/>
      <c r="BN438"/>
      <c r="BO438"/>
      <c r="BP438" s="53"/>
      <c r="BQ438"/>
      <c r="BR438" s="7"/>
      <c r="BS438"/>
      <c r="BT438"/>
      <c r="BU438"/>
      <c r="BV438"/>
      <c r="BW438" s="53"/>
      <c r="BX438"/>
      <c r="BY438" s="7"/>
      <c r="BZ438" s="49">
        <v>44910</v>
      </c>
      <c r="CA438" s="67" t="s">
        <v>1627</v>
      </c>
      <c r="CB438" s="140">
        <f>[1]!i_dq_close(CB$2,BZ438)</f>
        <v>6101.8787000000002</v>
      </c>
      <c r="CC438">
        <v>2.0960000000000001</v>
      </c>
      <c r="CD438" s="277">
        <f t="shared" si="38"/>
        <v>0.23604764259227307</v>
      </c>
      <c r="CE438"/>
      <c r="CF438" s="7"/>
      <c r="CG438"/>
      <c r="CH438"/>
      <c r="CI438"/>
      <c r="CJ438"/>
      <c r="CK438" s="53"/>
      <c r="CL438"/>
      <c r="CM438" s="7"/>
      <c r="CN438"/>
      <c r="CO438"/>
      <c r="CP438"/>
      <c r="CQ438"/>
      <c r="CR438" s="53"/>
      <c r="CS438"/>
      <c r="CT438" s="7"/>
      <c r="CU438"/>
      <c r="CV438"/>
      <c r="CW438"/>
      <c r="CX438"/>
      <c r="CY438" s="53"/>
      <c r="CZ438"/>
      <c r="DA438" s="7"/>
      <c r="DB438"/>
      <c r="DC438"/>
      <c r="DD438"/>
      <c r="DE438"/>
      <c r="DF438" s="53"/>
      <c r="DG438"/>
      <c r="DH438" s="7"/>
      <c r="DI438"/>
      <c r="DJ438"/>
      <c r="DK438"/>
      <c r="DL438"/>
      <c r="DM438" s="53"/>
      <c r="DN438"/>
      <c r="DO438" s="7"/>
      <c r="DP438"/>
      <c r="DQ438"/>
      <c r="DR438"/>
      <c r="DS438"/>
      <c r="DT438" s="53"/>
      <c r="DU438"/>
      <c r="DV438" s="7"/>
      <c r="DW438" s="7"/>
      <c r="DX438" s="7"/>
      <c r="DY438" s="7"/>
      <c r="DZ438" s="7"/>
      <c r="EA438" s="7"/>
      <c r="EB438" s="7"/>
      <c r="EC438" s="7"/>
      <c r="ED438" s="7"/>
      <c r="EE438" s="7"/>
      <c r="EF438" s="7"/>
      <c r="EG438" s="7"/>
      <c r="EH438" s="7"/>
      <c r="EI438" s="7"/>
      <c r="EJ438" s="7"/>
      <c r="EK438" s="7"/>
      <c r="EL438" s="7"/>
      <c r="EM438" s="7"/>
      <c r="EN438" s="7"/>
      <c r="EO438" s="7"/>
      <c r="EP438" s="7"/>
      <c r="EQ438" s="7"/>
      <c r="ER438" s="7"/>
      <c r="ES438" s="7"/>
      <c r="ET438" s="7"/>
      <c r="EU438" s="7"/>
      <c r="EV438" s="7"/>
      <c r="EW438" s="7"/>
      <c r="EX438" s="7"/>
      <c r="EY438" s="7"/>
      <c r="EZ438" s="7"/>
      <c r="FA438" s="7"/>
      <c r="FB438" s="7"/>
      <c r="FC438" s="7"/>
      <c r="FD438" s="7"/>
      <c r="FE438" s="7"/>
      <c r="FF438" s="7"/>
      <c r="FG438" s="7"/>
      <c r="FH438" s="7"/>
      <c r="FI438" s="7"/>
      <c r="FJ438" s="7"/>
      <c r="FK438" s="7"/>
      <c r="FL438" s="7"/>
      <c r="FM438" s="7"/>
      <c r="FN438" s="7"/>
      <c r="FO438" s="7"/>
      <c r="FP438" s="7"/>
      <c r="FQ438" s="7"/>
      <c r="FR438" s="7"/>
      <c r="FS438" s="7"/>
      <c r="FT438" s="7"/>
      <c r="FU438" s="7"/>
      <c r="FV438" s="7"/>
      <c r="FW438" s="7"/>
      <c r="FX438" s="7"/>
      <c r="FY438" s="7"/>
      <c r="FZ438" s="7"/>
      <c r="GA438" s="7"/>
      <c r="GB438" s="7"/>
      <c r="GC438" s="7"/>
      <c r="GD438" s="7"/>
      <c r="GE438" s="7"/>
      <c r="GF438" s="7"/>
      <c r="GG438" s="7"/>
      <c r="GH438" s="7"/>
      <c r="GI438" s="7"/>
      <c r="GJ438" s="7"/>
      <c r="GK438" s="7"/>
      <c r="GL438" s="7"/>
      <c r="GM438" s="7"/>
      <c r="GN438" s="7"/>
      <c r="GO438" s="7"/>
      <c r="GP438" s="7"/>
      <c r="GQ438" s="7"/>
      <c r="GR438" s="7"/>
      <c r="GS438" s="7"/>
      <c r="GT438" s="7"/>
      <c r="GU438" s="7"/>
      <c r="GV438" s="7"/>
      <c r="GW438" s="7"/>
      <c r="GX438" s="7"/>
      <c r="GY438" s="7"/>
      <c r="GZ438" s="7"/>
      <c r="HA438" s="7"/>
      <c r="HB438" s="7"/>
      <c r="HC438" s="7"/>
      <c r="HD438" s="7"/>
      <c r="HE438" s="7"/>
      <c r="HF438" s="7"/>
      <c r="HG438" s="7"/>
      <c r="HH438" s="7"/>
      <c r="HI438" s="7"/>
      <c r="HJ438" s="7"/>
      <c r="HK438" s="7"/>
      <c r="HL438" s="7"/>
      <c r="HM438" s="7"/>
      <c r="HN438" s="7"/>
      <c r="HO438" s="7"/>
      <c r="HP438" s="7"/>
      <c r="HQ438" s="7"/>
      <c r="HR438" s="7"/>
      <c r="HS438" s="7"/>
      <c r="HT438" s="7"/>
      <c r="HU438" s="7"/>
      <c r="HV438" s="7"/>
      <c r="HW438" s="7"/>
      <c r="HX438" s="7"/>
      <c r="HY438" s="7"/>
      <c r="HZ438" s="7"/>
      <c r="IA438" s="7"/>
      <c r="IB438" s="7"/>
      <c r="IC438" s="7"/>
      <c r="ID438" s="7"/>
      <c r="IE438" s="7"/>
      <c r="IF438" s="7"/>
      <c r="IG438" s="7"/>
      <c r="IH438" s="7"/>
      <c r="II438" s="7"/>
      <c r="IJ438" s="7"/>
      <c r="IK438" s="7"/>
      <c r="IL438" s="7"/>
      <c r="IM438" s="7"/>
      <c r="IN438" s="7"/>
      <c r="IO438" s="7"/>
      <c r="IP438" s="7"/>
      <c r="IQ438" s="7"/>
      <c r="IR438" s="7"/>
      <c r="IS438" s="7"/>
      <c r="IT438" s="7"/>
      <c r="IU438" s="7"/>
      <c r="IV438" s="7"/>
      <c r="IW438" s="7"/>
      <c r="IX438" s="7"/>
      <c r="IY438" s="7"/>
      <c r="IZ438" s="7"/>
      <c r="JA438" s="7"/>
      <c r="JB438" s="7"/>
      <c r="JC438" s="7"/>
      <c r="JD438" s="7"/>
      <c r="JE438" s="7"/>
      <c r="JF438" s="7"/>
      <c r="JG438" s="7"/>
      <c r="JH438" s="7"/>
      <c r="JI438" s="7"/>
      <c r="JJ438" s="7"/>
      <c r="JK438" s="7"/>
      <c r="JL438" s="7"/>
      <c r="JM438" s="7"/>
      <c r="JN438" s="7"/>
      <c r="JO438" s="7"/>
      <c r="JP438" s="7"/>
      <c r="JQ438" s="7"/>
      <c r="JR438" s="7"/>
      <c r="JS438" s="7"/>
      <c r="JT438" s="7"/>
      <c r="JU438" s="7"/>
      <c r="JV438" s="7"/>
      <c r="JW438" s="7"/>
      <c r="JX438" s="7"/>
      <c r="JY438" s="7"/>
      <c r="JZ438" s="7"/>
      <c r="KA438" s="7"/>
      <c r="KB438" s="7"/>
      <c r="KC438" s="7"/>
      <c r="KD438" s="7"/>
      <c r="KE438" s="7"/>
      <c r="KF438" s="7"/>
      <c r="KG438" s="7"/>
      <c r="KH438" s="7"/>
      <c r="KI438" s="7"/>
      <c r="KJ438" s="7"/>
      <c r="KK438" s="7"/>
      <c r="KL438" s="7"/>
      <c r="KM438" s="7"/>
      <c r="KN438" s="7"/>
      <c r="KO438" s="7"/>
      <c r="KP438" s="7"/>
      <c r="KQ438" s="7"/>
      <c r="KR438" s="7"/>
      <c r="KS438" s="7"/>
      <c r="KT438" s="7"/>
      <c r="KU438" s="7"/>
      <c r="KV438" s="7"/>
      <c r="KW438" s="7"/>
      <c r="KX438" s="7"/>
      <c r="KY438" s="7"/>
      <c r="KZ438" s="7"/>
      <c r="LA438" s="7"/>
      <c r="LB438" s="7"/>
      <c r="LC438" s="7"/>
      <c r="LD438" s="7"/>
      <c r="LE438" s="7"/>
      <c r="LF438" s="7"/>
      <c r="LG438" s="7"/>
      <c r="LH438" s="7"/>
      <c r="LI438" s="7"/>
      <c r="LJ438" s="7"/>
      <c r="LK438" s="7"/>
      <c r="LL438" s="7"/>
      <c r="LM438" s="7"/>
      <c r="LN438" s="7"/>
      <c r="LO438" s="7"/>
      <c r="LP438" s="7"/>
      <c r="LQ438" s="7"/>
      <c r="LR438" s="7"/>
      <c r="LS438" s="7"/>
      <c r="LT438" s="7"/>
      <c r="LU438" s="7"/>
      <c r="LV438" s="7"/>
      <c r="LW438" s="7"/>
      <c r="LX438" s="7"/>
      <c r="LY438" s="7"/>
      <c r="LZ438" s="7"/>
      <c r="MA438" s="7"/>
      <c r="MB438" s="7"/>
      <c r="MC438" s="7"/>
      <c r="MD438" s="7"/>
      <c r="ME438" s="7"/>
      <c r="MF438" s="7"/>
      <c r="MG438" s="7"/>
      <c r="MH438" s="7"/>
      <c r="MI438" s="7"/>
      <c r="MJ438" s="7"/>
      <c r="MK438" s="7"/>
      <c r="ML438" s="7"/>
      <c r="MM438" s="7"/>
      <c r="MN438" s="7"/>
      <c r="MO438" s="7"/>
      <c r="MP438" s="7"/>
      <c r="MQ438" s="7"/>
      <c r="MR438" s="7"/>
      <c r="MS438" s="7"/>
      <c r="MT438" s="7"/>
      <c r="MU438" s="7"/>
      <c r="MV438" s="7"/>
      <c r="MW438" s="7"/>
      <c r="MX438" s="7"/>
      <c r="MY438" s="7"/>
      <c r="MZ438" s="7"/>
      <c r="NA438" s="7"/>
      <c r="NB438" s="7"/>
      <c r="NC438" s="7"/>
      <c r="ND438" s="7"/>
      <c r="NE438" s="7"/>
      <c r="NF438" s="7"/>
      <c r="NG438" s="7"/>
      <c r="NH438" s="7"/>
      <c r="NI438" s="7"/>
      <c r="NJ438" s="7"/>
      <c r="NK438" s="7"/>
      <c r="NL438" s="7"/>
      <c r="NM438" s="7"/>
      <c r="NN438" s="7"/>
      <c r="NO438" s="7"/>
      <c r="NP438" s="7"/>
      <c r="NQ438" s="7"/>
      <c r="NR438" s="7"/>
      <c r="NS438" s="7"/>
      <c r="NT438" s="7"/>
      <c r="NU438" s="7"/>
      <c r="NV438" s="7"/>
      <c r="NW438" s="7"/>
      <c r="NX438" s="7"/>
      <c r="NY438" s="7"/>
      <c r="NZ438" s="7"/>
      <c r="OA438" s="7"/>
      <c r="OB438" s="7"/>
      <c r="OC438" s="7"/>
      <c r="OD438" s="7"/>
      <c r="OE438" s="7"/>
      <c r="OF438" s="7"/>
      <c r="OG438" s="7"/>
      <c r="OH438" s="7"/>
      <c r="OI438" s="7"/>
    </row>
    <row r="439" spans="1:399" s="21" customFormat="1">
      <c r="A439" s="53"/>
      <c r="B439" s="53"/>
      <c r="C439" s="53"/>
      <c r="D439" s="53"/>
      <c r="E439" s="53"/>
      <c r="F439" s="53"/>
      <c r="G439" s="7"/>
      <c r="H439"/>
      <c r="I439"/>
      <c r="J439"/>
      <c r="K439"/>
      <c r="L439" s="53"/>
      <c r="M439"/>
      <c r="N439" s="7"/>
      <c r="O439"/>
      <c r="P439"/>
      <c r="Q439"/>
      <c r="R439"/>
      <c r="S439" s="53"/>
      <c r="T439"/>
      <c r="U439" s="7"/>
      <c r="V439"/>
      <c r="W439"/>
      <c r="X439"/>
      <c r="Y439"/>
      <c r="Z439" s="53"/>
      <c r="AA439"/>
      <c r="AB439" s="7"/>
      <c r="AC439"/>
      <c r="AD439"/>
      <c r="AE439"/>
      <c r="AF439"/>
      <c r="AG439" s="53"/>
      <c r="AH439"/>
      <c r="AI439" s="7"/>
      <c r="AJ439"/>
      <c r="AK439"/>
      <c r="AL439"/>
      <c r="AM439"/>
      <c r="AN439" s="53"/>
      <c r="AO439"/>
      <c r="AP439" s="7"/>
      <c r="AQ439"/>
      <c r="AR439"/>
      <c r="AS439"/>
      <c r="AT439"/>
      <c r="AU439" s="53"/>
      <c r="AV439"/>
      <c r="AW439" s="7"/>
      <c r="AX439"/>
      <c r="AY439"/>
      <c r="AZ439"/>
      <c r="BA439"/>
      <c r="BB439" s="53"/>
      <c r="BC439"/>
      <c r="BD439" s="7"/>
      <c r="BE439"/>
      <c r="BF439"/>
      <c r="BG439"/>
      <c r="BH439"/>
      <c r="BI439" s="53"/>
      <c r="BJ439"/>
      <c r="BK439" s="7"/>
      <c r="BL439"/>
      <c r="BM439"/>
      <c r="BN439"/>
      <c r="BO439"/>
      <c r="BP439" s="53"/>
      <c r="BQ439"/>
      <c r="BR439" s="7"/>
      <c r="BS439"/>
      <c r="BT439"/>
      <c r="BU439"/>
      <c r="BV439"/>
      <c r="BW439" s="53"/>
      <c r="BX439"/>
      <c r="BY439" s="7"/>
      <c r="BZ439" s="49">
        <v>44911</v>
      </c>
      <c r="CA439" s="67" t="s">
        <v>1627</v>
      </c>
      <c r="CB439" s="140">
        <f>[1]!i_dq_close(CB$2,BZ439)</f>
        <v>6072.8626999999997</v>
      </c>
      <c r="CC439">
        <v>2.081</v>
      </c>
      <c r="CD439" s="277">
        <f t="shared" si="38"/>
        <v>0.23209924517256197</v>
      </c>
      <c r="CE439"/>
      <c r="CF439" s="7"/>
      <c r="CG439"/>
      <c r="CH439"/>
      <c r="CI439"/>
      <c r="CJ439"/>
      <c r="CK439" s="53"/>
      <c r="CL439"/>
      <c r="CM439" s="7"/>
      <c r="CN439"/>
      <c r="CO439"/>
      <c r="CP439"/>
      <c r="CQ439"/>
      <c r="CR439" s="53"/>
      <c r="CS439"/>
      <c r="CT439" s="7"/>
      <c r="CU439"/>
      <c r="CV439"/>
      <c r="CW439"/>
      <c r="CX439"/>
      <c r="CY439" s="53"/>
      <c r="CZ439"/>
      <c r="DA439" s="7"/>
      <c r="DB439"/>
      <c r="DC439"/>
      <c r="DD439"/>
      <c r="DE439"/>
      <c r="DF439" s="53"/>
      <c r="DG439"/>
      <c r="DH439" s="7"/>
      <c r="DI439"/>
      <c r="DJ439"/>
      <c r="DK439"/>
      <c r="DL439"/>
      <c r="DM439" s="53"/>
      <c r="DN439"/>
      <c r="DO439" s="7"/>
      <c r="DP439"/>
      <c r="DQ439"/>
      <c r="DR439"/>
      <c r="DS439"/>
      <c r="DT439" s="53"/>
      <c r="DU439"/>
      <c r="DV439" s="7"/>
      <c r="DW439" s="7"/>
      <c r="DX439" s="7"/>
      <c r="DY439" s="7"/>
      <c r="DZ439" s="7"/>
      <c r="EA439" s="7"/>
      <c r="EB439" s="7"/>
      <c r="EC439" s="7"/>
      <c r="ED439" s="7"/>
      <c r="EE439" s="7"/>
      <c r="EF439" s="7"/>
      <c r="EG439" s="7"/>
      <c r="EH439" s="7"/>
      <c r="EI439" s="7"/>
      <c r="EJ439" s="7"/>
      <c r="EK439" s="7"/>
      <c r="EL439" s="7"/>
      <c r="EM439" s="7"/>
      <c r="EN439" s="7"/>
      <c r="EO439" s="7"/>
      <c r="EP439" s="7"/>
      <c r="EQ439" s="7"/>
      <c r="ER439" s="7"/>
      <c r="ES439" s="7"/>
      <c r="ET439" s="7"/>
      <c r="EU439" s="7"/>
      <c r="EV439" s="7"/>
      <c r="EW439" s="7"/>
      <c r="EX439" s="7"/>
      <c r="EY439" s="7"/>
      <c r="EZ439" s="7"/>
      <c r="FA439" s="7"/>
      <c r="FB439" s="7"/>
      <c r="FC439" s="7"/>
      <c r="FD439" s="7"/>
      <c r="FE439" s="7"/>
      <c r="FF439" s="7"/>
      <c r="FG439" s="7"/>
      <c r="FH439" s="7"/>
      <c r="FI439" s="7"/>
      <c r="FJ439" s="7"/>
      <c r="FK439" s="7"/>
      <c r="FL439" s="7"/>
      <c r="FM439" s="7"/>
      <c r="FN439" s="7"/>
      <c r="FO439" s="7"/>
      <c r="FP439" s="7"/>
      <c r="FQ439" s="7"/>
      <c r="FR439" s="7"/>
      <c r="FS439" s="7"/>
      <c r="FT439" s="7"/>
      <c r="FU439" s="7"/>
      <c r="FV439" s="7"/>
      <c r="FW439" s="7"/>
      <c r="FX439" s="7"/>
      <c r="FY439" s="7"/>
      <c r="FZ439" s="7"/>
      <c r="GA439" s="7"/>
      <c r="GB439" s="7"/>
      <c r="GC439" s="7"/>
      <c r="GD439" s="7"/>
      <c r="GE439" s="7"/>
      <c r="GF439" s="7"/>
      <c r="GG439" s="7"/>
      <c r="GH439" s="7"/>
      <c r="GI439" s="7"/>
      <c r="GJ439" s="7"/>
      <c r="GK439" s="7"/>
      <c r="GL439" s="7"/>
      <c r="GM439" s="7"/>
      <c r="GN439" s="7"/>
      <c r="GO439" s="7"/>
      <c r="GP439" s="7"/>
      <c r="GQ439" s="7"/>
      <c r="GR439" s="7"/>
      <c r="GS439" s="7"/>
      <c r="GT439" s="7"/>
      <c r="GU439" s="7"/>
      <c r="GV439" s="7"/>
      <c r="GW439" s="7"/>
      <c r="GX439" s="7"/>
      <c r="GY439" s="7"/>
      <c r="GZ439" s="7"/>
      <c r="HA439" s="7"/>
      <c r="HB439" s="7"/>
      <c r="HC439" s="7"/>
      <c r="HD439" s="7"/>
      <c r="HE439" s="7"/>
      <c r="HF439" s="7"/>
      <c r="HG439" s="7"/>
      <c r="HH439" s="7"/>
      <c r="HI439" s="7"/>
      <c r="HJ439" s="7"/>
      <c r="HK439" s="7"/>
      <c r="HL439" s="7"/>
      <c r="HM439" s="7"/>
      <c r="HN439" s="7"/>
      <c r="HO439" s="7"/>
      <c r="HP439" s="7"/>
      <c r="HQ439" s="7"/>
      <c r="HR439" s="7"/>
      <c r="HS439" s="7"/>
      <c r="HT439" s="7"/>
      <c r="HU439" s="7"/>
      <c r="HV439" s="7"/>
      <c r="HW439" s="7"/>
      <c r="HX439" s="7"/>
      <c r="HY439" s="7"/>
      <c r="HZ439" s="7"/>
      <c r="IA439" s="7"/>
      <c r="IB439" s="7"/>
      <c r="IC439" s="7"/>
      <c r="ID439" s="7"/>
      <c r="IE439" s="7"/>
      <c r="IF439" s="7"/>
      <c r="IG439" s="7"/>
      <c r="IH439" s="7"/>
      <c r="II439" s="7"/>
      <c r="IJ439" s="7"/>
      <c r="IK439" s="7"/>
      <c r="IL439" s="7"/>
      <c r="IM439" s="7"/>
      <c r="IN439" s="7"/>
      <c r="IO439" s="7"/>
      <c r="IP439" s="7"/>
      <c r="IQ439" s="7"/>
      <c r="IR439" s="7"/>
      <c r="IS439" s="7"/>
      <c r="IT439" s="7"/>
      <c r="IU439" s="7"/>
      <c r="IV439" s="7"/>
      <c r="IW439" s="7"/>
      <c r="IX439" s="7"/>
      <c r="IY439" s="7"/>
      <c r="IZ439" s="7"/>
      <c r="JA439" s="7"/>
      <c r="JB439" s="7"/>
      <c r="JC439" s="7"/>
      <c r="JD439" s="7"/>
      <c r="JE439" s="7"/>
      <c r="JF439" s="7"/>
      <c r="JG439" s="7"/>
      <c r="JH439" s="7"/>
      <c r="JI439" s="7"/>
      <c r="JJ439" s="7"/>
      <c r="JK439" s="7"/>
      <c r="JL439" s="7"/>
      <c r="JM439" s="7"/>
      <c r="JN439" s="7"/>
      <c r="JO439" s="7"/>
      <c r="JP439" s="7"/>
      <c r="JQ439" s="7"/>
      <c r="JR439" s="7"/>
      <c r="JS439" s="7"/>
      <c r="JT439" s="7"/>
      <c r="JU439" s="7"/>
      <c r="JV439" s="7"/>
      <c r="JW439" s="7"/>
      <c r="JX439" s="7"/>
      <c r="JY439" s="7"/>
      <c r="JZ439" s="7"/>
      <c r="KA439" s="7"/>
      <c r="KB439" s="7"/>
      <c r="KC439" s="7"/>
      <c r="KD439" s="7"/>
      <c r="KE439" s="7"/>
      <c r="KF439" s="7"/>
      <c r="KG439" s="7"/>
      <c r="KH439" s="7"/>
      <c r="KI439" s="7"/>
      <c r="KJ439" s="7"/>
      <c r="KK439" s="7"/>
      <c r="KL439" s="7"/>
      <c r="KM439" s="7"/>
      <c r="KN439" s="7"/>
      <c r="KO439" s="7"/>
      <c r="KP439" s="7"/>
      <c r="KQ439" s="7"/>
      <c r="KR439" s="7"/>
      <c r="KS439" s="7"/>
      <c r="KT439" s="7"/>
      <c r="KU439" s="7"/>
      <c r="KV439" s="7"/>
      <c r="KW439" s="7"/>
      <c r="KX439" s="7"/>
      <c r="KY439" s="7"/>
      <c r="KZ439" s="7"/>
      <c r="LA439" s="7"/>
      <c r="LB439" s="7"/>
      <c r="LC439" s="7"/>
      <c r="LD439" s="7"/>
      <c r="LE439" s="7"/>
      <c r="LF439" s="7"/>
      <c r="LG439" s="7"/>
      <c r="LH439" s="7"/>
      <c r="LI439" s="7"/>
      <c r="LJ439" s="7"/>
      <c r="LK439" s="7"/>
      <c r="LL439" s="7"/>
      <c r="LM439" s="7"/>
      <c r="LN439" s="7"/>
      <c r="LO439" s="7"/>
      <c r="LP439" s="7"/>
      <c r="LQ439" s="7"/>
      <c r="LR439" s="7"/>
      <c r="LS439" s="7"/>
      <c r="LT439" s="7"/>
      <c r="LU439" s="7"/>
      <c r="LV439" s="7"/>
      <c r="LW439" s="7"/>
      <c r="LX439" s="7"/>
      <c r="LY439" s="7"/>
      <c r="LZ439" s="7"/>
      <c r="MA439" s="7"/>
      <c r="MB439" s="7"/>
      <c r="MC439" s="7"/>
      <c r="MD439" s="7"/>
      <c r="ME439" s="7"/>
      <c r="MF439" s="7"/>
      <c r="MG439" s="7"/>
      <c r="MH439" s="7"/>
      <c r="MI439" s="7"/>
      <c r="MJ439" s="7"/>
      <c r="MK439" s="7"/>
      <c r="ML439" s="7"/>
      <c r="MM439" s="7"/>
      <c r="MN439" s="7"/>
      <c r="MO439" s="7"/>
      <c r="MP439" s="7"/>
      <c r="MQ439" s="7"/>
      <c r="MR439" s="7"/>
      <c r="MS439" s="7"/>
      <c r="MT439" s="7"/>
      <c r="MU439" s="7"/>
      <c r="MV439" s="7"/>
      <c r="MW439" s="7"/>
      <c r="MX439" s="7"/>
      <c r="MY439" s="7"/>
      <c r="MZ439" s="7"/>
      <c r="NA439" s="7"/>
      <c r="NB439" s="7"/>
      <c r="NC439" s="7"/>
      <c r="ND439" s="7"/>
      <c r="NE439" s="7"/>
      <c r="NF439" s="7"/>
      <c r="NG439" s="7"/>
      <c r="NH439" s="7"/>
      <c r="NI439" s="7"/>
      <c r="NJ439" s="7"/>
      <c r="NK439" s="7"/>
      <c r="NL439" s="7"/>
      <c r="NM439" s="7"/>
      <c r="NN439" s="7"/>
      <c r="NO439" s="7"/>
      <c r="NP439" s="7"/>
      <c r="NQ439" s="7"/>
      <c r="NR439" s="7"/>
      <c r="NS439" s="7"/>
      <c r="NT439" s="7"/>
      <c r="NU439" s="7"/>
      <c r="NV439" s="7"/>
      <c r="NW439" s="7"/>
      <c r="NX439" s="7"/>
      <c r="NY439" s="7"/>
      <c r="NZ439" s="7"/>
      <c r="OA439" s="7"/>
      <c r="OB439" s="7"/>
      <c r="OC439" s="7"/>
      <c r="OD439" s="7"/>
      <c r="OE439" s="7"/>
      <c r="OF439" s="7"/>
      <c r="OG439" s="7"/>
      <c r="OH439" s="7"/>
      <c r="OI439" s="7"/>
    </row>
    <row r="440" spans="1:399" s="21" customFormat="1">
      <c r="A440" s="53"/>
      <c r="B440" s="53"/>
      <c r="C440" s="53"/>
      <c r="D440" s="53"/>
      <c r="E440" s="53"/>
      <c r="F440" s="53"/>
      <c r="G440" s="7"/>
      <c r="H440"/>
      <c r="I440"/>
      <c r="J440"/>
      <c r="K440"/>
      <c r="L440" s="53"/>
      <c r="M440"/>
      <c r="N440" s="7"/>
      <c r="O440"/>
      <c r="P440"/>
      <c r="Q440"/>
      <c r="R440"/>
      <c r="S440" s="53"/>
      <c r="T440"/>
      <c r="U440" s="7"/>
      <c r="V440"/>
      <c r="W440"/>
      <c r="X440"/>
      <c r="Y440"/>
      <c r="Z440" s="53"/>
      <c r="AA440"/>
      <c r="AB440" s="7"/>
      <c r="AC440"/>
      <c r="AD440"/>
      <c r="AE440"/>
      <c r="AF440"/>
      <c r="AG440" s="53"/>
      <c r="AH440"/>
      <c r="AI440" s="7"/>
      <c r="AJ440"/>
      <c r="AK440"/>
      <c r="AL440"/>
      <c r="AM440"/>
      <c r="AN440" s="53"/>
      <c r="AO440"/>
      <c r="AP440" s="7"/>
      <c r="AQ440"/>
      <c r="AR440"/>
      <c r="AS440"/>
      <c r="AT440"/>
      <c r="AU440" s="53"/>
      <c r="AV440"/>
      <c r="AW440" s="7"/>
      <c r="AX440"/>
      <c r="AY440"/>
      <c r="AZ440"/>
      <c r="BA440"/>
      <c r="BB440" s="53"/>
      <c r="BC440"/>
      <c r="BD440" s="7"/>
      <c r="BE440"/>
      <c r="BF440"/>
      <c r="BG440"/>
      <c r="BH440"/>
      <c r="BI440" s="53"/>
      <c r="BJ440"/>
      <c r="BK440" s="7"/>
      <c r="BL440"/>
      <c r="BM440"/>
      <c r="BN440"/>
      <c r="BO440"/>
      <c r="BP440" s="53"/>
      <c r="BQ440"/>
      <c r="BR440" s="7"/>
      <c r="BS440"/>
      <c r="BT440"/>
      <c r="BU440"/>
      <c r="BV440"/>
      <c r="BW440" s="53"/>
      <c r="BX440"/>
      <c r="BY440" s="7"/>
      <c r="BZ440" s="49">
        <v>44914</v>
      </c>
      <c r="CA440" s="67" t="s">
        <v>1627</v>
      </c>
      <c r="CB440" s="140">
        <f>[1]!i_dq_close(CB$2,BZ440)</f>
        <v>5936.4750999999997</v>
      </c>
      <c r="CC440">
        <v>2.0369999999999999</v>
      </c>
      <c r="CD440" s="277">
        <f t="shared" si="38"/>
        <v>0.22842297049883187</v>
      </c>
      <c r="CE440"/>
      <c r="CF440" s="7"/>
      <c r="CG440"/>
      <c r="CH440"/>
      <c r="CI440"/>
      <c r="CJ440"/>
      <c r="CK440" s="53"/>
      <c r="CL440"/>
      <c r="CM440" s="7"/>
      <c r="CN440"/>
      <c r="CO440"/>
      <c r="CP440"/>
      <c r="CQ440"/>
      <c r="CR440" s="53"/>
      <c r="CS440"/>
      <c r="CT440" s="7"/>
      <c r="CU440"/>
      <c r="CV440"/>
      <c r="CW440"/>
      <c r="CX440"/>
      <c r="CY440" s="53"/>
      <c r="CZ440"/>
      <c r="DA440" s="7"/>
      <c r="DB440"/>
      <c r="DC440"/>
      <c r="DD440"/>
      <c r="DE440"/>
      <c r="DF440" s="53"/>
      <c r="DG440"/>
      <c r="DH440" s="7"/>
      <c r="DI440"/>
      <c r="DJ440"/>
      <c r="DK440"/>
      <c r="DL440"/>
      <c r="DM440" s="53"/>
      <c r="DN440"/>
      <c r="DO440" s="7"/>
      <c r="DP440"/>
      <c r="DQ440"/>
      <c r="DR440"/>
      <c r="DS440"/>
      <c r="DT440" s="53"/>
      <c r="DU440"/>
      <c r="DV440" s="7"/>
      <c r="DW440" s="7"/>
      <c r="DX440" s="7"/>
      <c r="DY440" s="7"/>
      <c r="DZ440" s="7"/>
      <c r="EA440" s="7"/>
      <c r="EB440" s="7"/>
      <c r="EC440" s="7"/>
      <c r="ED440" s="7"/>
      <c r="EE440" s="7"/>
      <c r="EF440" s="7"/>
      <c r="EG440" s="7"/>
      <c r="EH440" s="7"/>
      <c r="EI440" s="7"/>
      <c r="EJ440" s="7"/>
      <c r="EK440" s="7"/>
      <c r="EL440" s="7"/>
      <c r="EM440" s="7"/>
      <c r="EN440" s="7"/>
      <c r="EO440" s="7"/>
      <c r="EP440" s="7"/>
      <c r="EQ440" s="7"/>
      <c r="ER440" s="7"/>
      <c r="ES440" s="7"/>
      <c r="ET440" s="7"/>
      <c r="EU440" s="7"/>
      <c r="EV440" s="7"/>
      <c r="EW440" s="7"/>
      <c r="EX440" s="7"/>
      <c r="EY440" s="7"/>
      <c r="EZ440" s="7"/>
      <c r="FA440" s="7"/>
      <c r="FB440" s="7"/>
      <c r="FC440" s="7"/>
      <c r="FD440" s="7"/>
      <c r="FE440" s="7"/>
      <c r="FF440" s="7"/>
      <c r="FG440" s="7"/>
      <c r="FH440" s="7"/>
      <c r="FI440" s="7"/>
      <c r="FJ440" s="7"/>
      <c r="FK440" s="7"/>
      <c r="FL440" s="7"/>
      <c r="FM440" s="7"/>
      <c r="FN440" s="7"/>
      <c r="FO440" s="7"/>
      <c r="FP440" s="7"/>
      <c r="FQ440" s="7"/>
      <c r="FR440" s="7"/>
      <c r="FS440" s="7"/>
      <c r="FT440" s="7"/>
      <c r="FU440" s="7"/>
      <c r="FV440" s="7"/>
      <c r="FW440" s="7"/>
      <c r="FX440" s="7"/>
      <c r="FY440" s="7"/>
      <c r="FZ440" s="7"/>
      <c r="GA440" s="7"/>
      <c r="GB440" s="7"/>
      <c r="GC440" s="7"/>
      <c r="GD440" s="7"/>
      <c r="GE440" s="7"/>
      <c r="GF440" s="7"/>
      <c r="GG440" s="7"/>
      <c r="GH440" s="7"/>
      <c r="GI440" s="7"/>
      <c r="GJ440" s="7"/>
      <c r="GK440" s="7"/>
      <c r="GL440" s="7"/>
      <c r="GM440" s="7"/>
      <c r="GN440" s="7"/>
      <c r="GO440" s="7"/>
      <c r="GP440" s="7"/>
      <c r="GQ440" s="7"/>
      <c r="GR440" s="7"/>
      <c r="GS440" s="7"/>
      <c r="GT440" s="7"/>
      <c r="GU440" s="7"/>
      <c r="GV440" s="7"/>
      <c r="GW440" s="7"/>
      <c r="GX440" s="7"/>
      <c r="GY440" s="7"/>
      <c r="GZ440" s="7"/>
      <c r="HA440" s="7"/>
      <c r="HB440" s="7"/>
      <c r="HC440" s="7"/>
      <c r="HD440" s="7"/>
      <c r="HE440" s="7"/>
      <c r="HF440" s="7"/>
      <c r="HG440" s="7"/>
      <c r="HH440" s="7"/>
      <c r="HI440" s="7"/>
      <c r="HJ440" s="7"/>
      <c r="HK440" s="7"/>
      <c r="HL440" s="7"/>
      <c r="HM440" s="7"/>
      <c r="HN440" s="7"/>
      <c r="HO440" s="7"/>
      <c r="HP440" s="7"/>
      <c r="HQ440" s="7"/>
      <c r="HR440" s="7"/>
      <c r="HS440" s="7"/>
      <c r="HT440" s="7"/>
      <c r="HU440" s="7"/>
      <c r="HV440" s="7"/>
      <c r="HW440" s="7"/>
      <c r="HX440" s="7"/>
      <c r="HY440" s="7"/>
      <c r="HZ440" s="7"/>
      <c r="IA440" s="7"/>
      <c r="IB440" s="7"/>
      <c r="IC440" s="7"/>
      <c r="ID440" s="7"/>
      <c r="IE440" s="7"/>
      <c r="IF440" s="7"/>
      <c r="IG440" s="7"/>
      <c r="IH440" s="7"/>
      <c r="II440" s="7"/>
      <c r="IJ440" s="7"/>
      <c r="IK440" s="7"/>
      <c r="IL440" s="7"/>
      <c r="IM440" s="7"/>
      <c r="IN440" s="7"/>
      <c r="IO440" s="7"/>
      <c r="IP440" s="7"/>
      <c r="IQ440" s="7"/>
      <c r="IR440" s="7"/>
      <c r="IS440" s="7"/>
      <c r="IT440" s="7"/>
      <c r="IU440" s="7"/>
      <c r="IV440" s="7"/>
      <c r="IW440" s="7"/>
      <c r="IX440" s="7"/>
      <c r="IY440" s="7"/>
      <c r="IZ440" s="7"/>
      <c r="JA440" s="7"/>
      <c r="JB440" s="7"/>
      <c r="JC440" s="7"/>
      <c r="JD440" s="7"/>
      <c r="JE440" s="7"/>
      <c r="JF440" s="7"/>
      <c r="JG440" s="7"/>
      <c r="JH440" s="7"/>
      <c r="JI440" s="7"/>
      <c r="JJ440" s="7"/>
      <c r="JK440" s="7"/>
      <c r="JL440" s="7"/>
      <c r="JM440" s="7"/>
      <c r="JN440" s="7"/>
      <c r="JO440" s="7"/>
      <c r="JP440" s="7"/>
      <c r="JQ440" s="7"/>
      <c r="JR440" s="7"/>
      <c r="JS440" s="7"/>
      <c r="JT440" s="7"/>
      <c r="JU440" s="7"/>
      <c r="JV440" s="7"/>
      <c r="JW440" s="7"/>
      <c r="JX440" s="7"/>
      <c r="JY440" s="7"/>
      <c r="JZ440" s="7"/>
      <c r="KA440" s="7"/>
      <c r="KB440" s="7"/>
      <c r="KC440" s="7"/>
      <c r="KD440" s="7"/>
      <c r="KE440" s="7"/>
      <c r="KF440" s="7"/>
      <c r="KG440" s="7"/>
      <c r="KH440" s="7"/>
      <c r="KI440" s="7"/>
      <c r="KJ440" s="7"/>
      <c r="KK440" s="7"/>
      <c r="KL440" s="7"/>
      <c r="KM440" s="7"/>
      <c r="KN440" s="7"/>
      <c r="KO440" s="7"/>
      <c r="KP440" s="7"/>
      <c r="KQ440" s="7"/>
      <c r="KR440" s="7"/>
      <c r="KS440" s="7"/>
      <c r="KT440" s="7"/>
      <c r="KU440" s="7"/>
      <c r="KV440" s="7"/>
      <c r="KW440" s="7"/>
      <c r="KX440" s="7"/>
      <c r="KY440" s="7"/>
      <c r="KZ440" s="7"/>
      <c r="LA440" s="7"/>
      <c r="LB440" s="7"/>
      <c r="LC440" s="7"/>
      <c r="LD440" s="7"/>
      <c r="LE440" s="7"/>
      <c r="LF440" s="7"/>
      <c r="LG440" s="7"/>
      <c r="LH440" s="7"/>
      <c r="LI440" s="7"/>
      <c r="LJ440" s="7"/>
      <c r="LK440" s="7"/>
      <c r="LL440" s="7"/>
      <c r="LM440" s="7"/>
      <c r="LN440" s="7"/>
      <c r="LO440" s="7"/>
      <c r="LP440" s="7"/>
      <c r="LQ440" s="7"/>
      <c r="LR440" s="7"/>
      <c r="LS440" s="7"/>
      <c r="LT440" s="7"/>
      <c r="LU440" s="7"/>
      <c r="LV440" s="7"/>
      <c r="LW440" s="7"/>
      <c r="LX440" s="7"/>
      <c r="LY440" s="7"/>
      <c r="LZ440" s="7"/>
      <c r="MA440" s="7"/>
      <c r="MB440" s="7"/>
      <c r="MC440" s="7"/>
      <c r="MD440" s="7"/>
      <c r="ME440" s="7"/>
      <c r="MF440" s="7"/>
      <c r="MG440" s="7"/>
      <c r="MH440" s="7"/>
      <c r="MI440" s="7"/>
      <c r="MJ440" s="7"/>
      <c r="MK440" s="7"/>
      <c r="ML440" s="7"/>
      <c r="MM440" s="7"/>
      <c r="MN440" s="7"/>
      <c r="MO440" s="7"/>
      <c r="MP440" s="7"/>
      <c r="MQ440" s="7"/>
      <c r="MR440" s="7"/>
      <c r="MS440" s="7"/>
      <c r="MT440" s="7"/>
      <c r="MU440" s="7"/>
      <c r="MV440" s="7"/>
      <c r="MW440" s="7"/>
      <c r="MX440" s="7"/>
      <c r="MY440" s="7"/>
      <c r="MZ440" s="7"/>
      <c r="NA440" s="7"/>
      <c r="NB440" s="7"/>
      <c r="NC440" s="7"/>
      <c r="ND440" s="7"/>
      <c r="NE440" s="7"/>
      <c r="NF440" s="7"/>
      <c r="NG440" s="7"/>
      <c r="NH440" s="7"/>
      <c r="NI440" s="7"/>
      <c r="NJ440" s="7"/>
      <c r="NK440" s="7"/>
      <c r="NL440" s="7"/>
      <c r="NM440" s="7"/>
      <c r="NN440" s="7"/>
      <c r="NO440" s="7"/>
      <c r="NP440" s="7"/>
      <c r="NQ440" s="7"/>
      <c r="NR440" s="7"/>
      <c r="NS440" s="7"/>
      <c r="NT440" s="7"/>
      <c r="NU440" s="7"/>
      <c r="NV440" s="7"/>
      <c r="NW440" s="7"/>
      <c r="NX440" s="7"/>
      <c r="NY440" s="7"/>
      <c r="NZ440" s="7"/>
      <c r="OA440" s="7"/>
      <c r="OB440" s="7"/>
      <c r="OC440" s="7"/>
      <c r="OD440" s="7"/>
      <c r="OE440" s="7"/>
      <c r="OF440" s="7"/>
      <c r="OG440" s="7"/>
      <c r="OH440" s="7"/>
      <c r="OI440" s="7"/>
    </row>
    <row r="441" spans="1:399" s="21" customFormat="1">
      <c r="A441" s="53"/>
      <c r="B441" s="53"/>
      <c r="C441" s="53"/>
      <c r="D441" s="53"/>
      <c r="E441" s="53"/>
      <c r="F441" s="53"/>
      <c r="G441" s="7"/>
      <c r="H441"/>
      <c r="I441"/>
      <c r="J441"/>
      <c r="K441"/>
      <c r="L441" s="53"/>
      <c r="M441"/>
      <c r="N441" s="7"/>
      <c r="O441"/>
      <c r="P441"/>
      <c r="Q441"/>
      <c r="R441"/>
      <c r="S441" s="53"/>
      <c r="T441"/>
      <c r="U441" s="7"/>
      <c r="V441"/>
      <c r="W441"/>
      <c r="X441"/>
      <c r="Y441"/>
      <c r="Z441" s="53"/>
      <c r="AA441"/>
      <c r="AB441" s="7"/>
      <c r="AC441"/>
      <c r="AD441"/>
      <c r="AE441"/>
      <c r="AF441"/>
      <c r="AG441" s="53"/>
      <c r="AH441"/>
      <c r="AI441" s="7"/>
      <c r="AJ441"/>
      <c r="AK441"/>
      <c r="AL441"/>
      <c r="AM441"/>
      <c r="AN441" s="53"/>
      <c r="AO441"/>
      <c r="AP441" s="7"/>
      <c r="AQ441"/>
      <c r="AR441"/>
      <c r="AS441"/>
      <c r="AT441"/>
      <c r="AU441" s="53"/>
      <c r="AV441"/>
      <c r="AW441" s="7"/>
      <c r="AX441"/>
      <c r="AY441"/>
      <c r="AZ441"/>
      <c r="BA441"/>
      <c r="BB441" s="53"/>
      <c r="BC441"/>
      <c r="BD441" s="7"/>
      <c r="BE441"/>
      <c r="BF441"/>
      <c r="BG441"/>
      <c r="BH441"/>
      <c r="BI441" s="53"/>
      <c r="BJ441"/>
      <c r="BK441" s="7"/>
      <c r="BL441"/>
      <c r="BM441"/>
      <c r="BN441"/>
      <c r="BO441"/>
      <c r="BP441" s="53"/>
      <c r="BQ441"/>
      <c r="BR441" s="7"/>
      <c r="BS441"/>
      <c r="BT441"/>
      <c r="BU441"/>
      <c r="BV441"/>
      <c r="BW441" s="53"/>
      <c r="BX441"/>
      <c r="BY441" s="7"/>
      <c r="BZ441" s="49">
        <v>44915</v>
      </c>
      <c r="CA441" s="67" t="s">
        <v>1627</v>
      </c>
      <c r="CB441" s="140">
        <f>[1]!i_dq_close(CB$2,BZ441)</f>
        <v>5878.0313999999998</v>
      </c>
      <c r="CC441">
        <v>2.0249999999999999</v>
      </c>
      <c r="CD441" s="277">
        <f t="shared" ref="CD441:CD472" si="39">CC441/CC$43-CB441/CB$43</f>
        <v>0.23069633533892053</v>
      </c>
      <c r="CE441"/>
      <c r="CF441" s="7"/>
      <c r="CG441"/>
      <c r="CH441"/>
      <c r="CI441"/>
      <c r="CJ441"/>
      <c r="CK441" s="53"/>
      <c r="CL441"/>
      <c r="CM441" s="7"/>
      <c r="CN441"/>
      <c r="CO441"/>
      <c r="CP441"/>
      <c r="CQ441"/>
      <c r="CR441" s="53"/>
      <c r="CS441"/>
      <c r="CT441" s="7"/>
      <c r="CU441"/>
      <c r="CV441"/>
      <c r="CW441"/>
      <c r="CX441"/>
      <c r="CY441" s="53"/>
      <c r="CZ441"/>
      <c r="DA441" s="7"/>
      <c r="DB441"/>
      <c r="DC441"/>
      <c r="DD441"/>
      <c r="DE441"/>
      <c r="DF441" s="53"/>
      <c r="DG441"/>
      <c r="DH441" s="7"/>
      <c r="DI441"/>
      <c r="DJ441"/>
      <c r="DK441"/>
      <c r="DL441"/>
      <c r="DM441" s="53"/>
      <c r="DN441"/>
      <c r="DO441" s="7"/>
      <c r="DP441"/>
      <c r="DQ441"/>
      <c r="DR441"/>
      <c r="DS441"/>
      <c r="DT441" s="53"/>
      <c r="DU441"/>
      <c r="DV441" s="7"/>
      <c r="DW441" s="7"/>
      <c r="DX441" s="7"/>
      <c r="DY441" s="7"/>
      <c r="DZ441" s="7"/>
      <c r="EA441" s="7"/>
      <c r="EB441" s="7"/>
      <c r="EC441" s="7"/>
      <c r="ED441" s="7"/>
      <c r="EE441" s="7"/>
      <c r="EF441" s="7"/>
      <c r="EG441" s="7"/>
      <c r="EH441" s="7"/>
      <c r="EI441" s="7"/>
      <c r="EJ441" s="7"/>
      <c r="EK441" s="7"/>
      <c r="EL441" s="7"/>
      <c r="EM441" s="7"/>
      <c r="EN441" s="7"/>
      <c r="EO441" s="7"/>
      <c r="EP441" s="7"/>
      <c r="EQ441" s="7"/>
      <c r="ER441" s="7"/>
      <c r="ES441" s="7"/>
      <c r="ET441" s="7"/>
      <c r="EU441" s="7"/>
      <c r="EV441" s="7"/>
      <c r="EW441" s="7"/>
      <c r="EX441" s="7"/>
      <c r="EY441" s="7"/>
      <c r="EZ441" s="7"/>
      <c r="FA441" s="7"/>
      <c r="FB441" s="7"/>
      <c r="FC441" s="7"/>
      <c r="FD441" s="7"/>
      <c r="FE441" s="7"/>
      <c r="FF441" s="7"/>
      <c r="FG441" s="7"/>
      <c r="FH441" s="7"/>
      <c r="FI441" s="7"/>
      <c r="FJ441" s="7"/>
      <c r="FK441" s="7"/>
      <c r="FL441" s="7"/>
      <c r="FM441" s="7"/>
      <c r="FN441" s="7"/>
      <c r="FO441" s="7"/>
      <c r="FP441" s="7"/>
      <c r="FQ441" s="7"/>
      <c r="FR441" s="7"/>
      <c r="FS441" s="7"/>
      <c r="FT441" s="7"/>
      <c r="FU441" s="7"/>
      <c r="FV441" s="7"/>
      <c r="FW441" s="7"/>
      <c r="FX441" s="7"/>
      <c r="FY441" s="7"/>
      <c r="FZ441" s="7"/>
      <c r="GA441" s="7"/>
      <c r="GB441" s="7"/>
      <c r="GC441" s="7"/>
      <c r="GD441" s="7"/>
      <c r="GE441" s="7"/>
      <c r="GF441" s="7"/>
      <c r="GG441" s="7"/>
      <c r="GH441" s="7"/>
      <c r="GI441" s="7"/>
      <c r="GJ441" s="7"/>
      <c r="GK441" s="7"/>
      <c r="GL441" s="7"/>
      <c r="GM441" s="7"/>
      <c r="GN441" s="7"/>
      <c r="GO441" s="7"/>
      <c r="GP441" s="7"/>
      <c r="GQ441" s="7"/>
      <c r="GR441" s="7"/>
      <c r="GS441" s="7"/>
      <c r="GT441" s="7"/>
      <c r="GU441" s="7"/>
      <c r="GV441" s="7"/>
      <c r="GW441" s="7"/>
      <c r="GX441" s="7"/>
      <c r="GY441" s="7"/>
      <c r="GZ441" s="7"/>
      <c r="HA441" s="7"/>
      <c r="HB441" s="7"/>
      <c r="HC441" s="7"/>
      <c r="HD441" s="7"/>
      <c r="HE441" s="7"/>
      <c r="HF441" s="7"/>
      <c r="HG441" s="7"/>
      <c r="HH441" s="7"/>
      <c r="HI441" s="7"/>
      <c r="HJ441" s="7"/>
      <c r="HK441" s="7"/>
      <c r="HL441" s="7"/>
      <c r="HM441" s="7"/>
      <c r="HN441" s="7"/>
      <c r="HO441" s="7"/>
      <c r="HP441" s="7"/>
      <c r="HQ441" s="7"/>
      <c r="HR441" s="7"/>
      <c r="HS441" s="7"/>
      <c r="HT441" s="7"/>
      <c r="HU441" s="7"/>
      <c r="HV441" s="7"/>
      <c r="HW441" s="7"/>
      <c r="HX441" s="7"/>
      <c r="HY441" s="7"/>
      <c r="HZ441" s="7"/>
      <c r="IA441" s="7"/>
      <c r="IB441" s="7"/>
      <c r="IC441" s="7"/>
      <c r="ID441" s="7"/>
      <c r="IE441" s="7"/>
      <c r="IF441" s="7"/>
      <c r="IG441" s="7"/>
      <c r="IH441" s="7"/>
      <c r="II441" s="7"/>
      <c r="IJ441" s="7"/>
      <c r="IK441" s="7"/>
      <c r="IL441" s="7"/>
      <c r="IM441" s="7"/>
      <c r="IN441" s="7"/>
      <c r="IO441" s="7"/>
      <c r="IP441" s="7"/>
      <c r="IQ441" s="7"/>
      <c r="IR441" s="7"/>
      <c r="IS441" s="7"/>
      <c r="IT441" s="7"/>
      <c r="IU441" s="7"/>
      <c r="IV441" s="7"/>
      <c r="IW441" s="7"/>
      <c r="IX441" s="7"/>
      <c r="IY441" s="7"/>
      <c r="IZ441" s="7"/>
      <c r="JA441" s="7"/>
      <c r="JB441" s="7"/>
      <c r="JC441" s="7"/>
      <c r="JD441" s="7"/>
      <c r="JE441" s="7"/>
      <c r="JF441" s="7"/>
      <c r="JG441" s="7"/>
      <c r="JH441" s="7"/>
      <c r="JI441" s="7"/>
      <c r="JJ441" s="7"/>
      <c r="JK441" s="7"/>
      <c r="JL441" s="7"/>
      <c r="JM441" s="7"/>
      <c r="JN441" s="7"/>
      <c r="JO441" s="7"/>
      <c r="JP441" s="7"/>
      <c r="JQ441" s="7"/>
      <c r="JR441" s="7"/>
      <c r="JS441" s="7"/>
      <c r="JT441" s="7"/>
      <c r="JU441" s="7"/>
      <c r="JV441" s="7"/>
      <c r="JW441" s="7"/>
      <c r="JX441" s="7"/>
      <c r="JY441" s="7"/>
      <c r="JZ441" s="7"/>
      <c r="KA441" s="7"/>
      <c r="KB441" s="7"/>
      <c r="KC441" s="7"/>
      <c r="KD441" s="7"/>
      <c r="KE441" s="7"/>
      <c r="KF441" s="7"/>
      <c r="KG441" s="7"/>
      <c r="KH441" s="7"/>
      <c r="KI441" s="7"/>
      <c r="KJ441" s="7"/>
      <c r="KK441" s="7"/>
      <c r="KL441" s="7"/>
      <c r="KM441" s="7"/>
      <c r="KN441" s="7"/>
      <c r="KO441" s="7"/>
      <c r="KP441" s="7"/>
      <c r="KQ441" s="7"/>
      <c r="KR441" s="7"/>
      <c r="KS441" s="7"/>
      <c r="KT441" s="7"/>
      <c r="KU441" s="7"/>
      <c r="KV441" s="7"/>
      <c r="KW441" s="7"/>
      <c r="KX441" s="7"/>
      <c r="KY441" s="7"/>
      <c r="KZ441" s="7"/>
      <c r="LA441" s="7"/>
      <c r="LB441" s="7"/>
      <c r="LC441" s="7"/>
      <c r="LD441" s="7"/>
      <c r="LE441" s="7"/>
      <c r="LF441" s="7"/>
      <c r="LG441" s="7"/>
      <c r="LH441" s="7"/>
      <c r="LI441" s="7"/>
      <c r="LJ441" s="7"/>
      <c r="LK441" s="7"/>
      <c r="LL441" s="7"/>
      <c r="LM441" s="7"/>
      <c r="LN441" s="7"/>
      <c r="LO441" s="7"/>
      <c r="LP441" s="7"/>
      <c r="LQ441" s="7"/>
      <c r="LR441" s="7"/>
      <c r="LS441" s="7"/>
      <c r="LT441" s="7"/>
      <c r="LU441" s="7"/>
      <c r="LV441" s="7"/>
      <c r="LW441" s="7"/>
      <c r="LX441" s="7"/>
      <c r="LY441" s="7"/>
      <c r="LZ441" s="7"/>
      <c r="MA441" s="7"/>
      <c r="MB441" s="7"/>
      <c r="MC441" s="7"/>
      <c r="MD441" s="7"/>
      <c r="ME441" s="7"/>
      <c r="MF441" s="7"/>
      <c r="MG441" s="7"/>
      <c r="MH441" s="7"/>
      <c r="MI441" s="7"/>
      <c r="MJ441" s="7"/>
      <c r="MK441" s="7"/>
      <c r="ML441" s="7"/>
      <c r="MM441" s="7"/>
      <c r="MN441" s="7"/>
      <c r="MO441" s="7"/>
      <c r="MP441" s="7"/>
      <c r="MQ441" s="7"/>
      <c r="MR441" s="7"/>
      <c r="MS441" s="7"/>
      <c r="MT441" s="7"/>
      <c r="MU441" s="7"/>
      <c r="MV441" s="7"/>
      <c r="MW441" s="7"/>
      <c r="MX441" s="7"/>
      <c r="MY441" s="7"/>
      <c r="MZ441" s="7"/>
      <c r="NA441" s="7"/>
      <c r="NB441" s="7"/>
      <c r="NC441" s="7"/>
      <c r="ND441" s="7"/>
      <c r="NE441" s="7"/>
      <c r="NF441" s="7"/>
      <c r="NG441" s="7"/>
      <c r="NH441" s="7"/>
      <c r="NI441" s="7"/>
      <c r="NJ441" s="7"/>
      <c r="NK441" s="7"/>
      <c r="NL441" s="7"/>
      <c r="NM441" s="7"/>
      <c r="NN441" s="7"/>
      <c r="NO441" s="7"/>
      <c r="NP441" s="7"/>
      <c r="NQ441" s="7"/>
      <c r="NR441" s="7"/>
      <c r="NS441" s="7"/>
      <c r="NT441" s="7"/>
      <c r="NU441" s="7"/>
      <c r="NV441" s="7"/>
      <c r="NW441" s="7"/>
      <c r="NX441" s="7"/>
      <c r="NY441" s="7"/>
      <c r="NZ441" s="7"/>
      <c r="OA441" s="7"/>
      <c r="OB441" s="7"/>
      <c r="OC441" s="7"/>
      <c r="OD441" s="7"/>
      <c r="OE441" s="7"/>
      <c r="OF441" s="7"/>
      <c r="OG441" s="7"/>
      <c r="OH441" s="7"/>
      <c r="OI441" s="7"/>
    </row>
    <row r="442" spans="1:399" s="21" customFormat="1">
      <c r="A442" s="53"/>
      <c r="B442" s="53"/>
      <c r="C442" s="53"/>
      <c r="D442" s="53"/>
      <c r="E442" s="53"/>
      <c r="F442" s="53"/>
      <c r="G442" s="7"/>
      <c r="H442"/>
      <c r="I442"/>
      <c r="J442"/>
      <c r="K442"/>
      <c r="L442" s="53"/>
      <c r="M442"/>
      <c r="N442" s="7"/>
      <c r="O442"/>
      <c r="P442"/>
      <c r="Q442"/>
      <c r="R442"/>
      <c r="S442" s="53"/>
      <c r="T442"/>
      <c r="U442" s="7"/>
      <c r="V442"/>
      <c r="W442"/>
      <c r="X442"/>
      <c r="Y442"/>
      <c r="Z442" s="53"/>
      <c r="AA442"/>
      <c r="AB442" s="7"/>
      <c r="AC442"/>
      <c r="AD442"/>
      <c r="AE442"/>
      <c r="AF442"/>
      <c r="AG442" s="53"/>
      <c r="AH442"/>
      <c r="AI442" s="7"/>
      <c r="AJ442"/>
      <c r="AK442"/>
      <c r="AL442"/>
      <c r="AM442"/>
      <c r="AN442" s="53"/>
      <c r="AO442"/>
      <c r="AP442" s="7"/>
      <c r="AQ442"/>
      <c r="AR442"/>
      <c r="AS442"/>
      <c r="AT442"/>
      <c r="AU442" s="53"/>
      <c r="AV442"/>
      <c r="AW442" s="7"/>
      <c r="AX442"/>
      <c r="AY442"/>
      <c r="AZ442"/>
      <c r="BA442"/>
      <c r="BB442" s="53"/>
      <c r="BC442"/>
      <c r="BD442" s="7"/>
      <c r="BE442"/>
      <c r="BF442"/>
      <c r="BG442"/>
      <c r="BH442"/>
      <c r="BI442" s="53"/>
      <c r="BJ442"/>
      <c r="BK442" s="7"/>
      <c r="BL442"/>
      <c r="BM442"/>
      <c r="BN442"/>
      <c r="BO442"/>
      <c r="BP442" s="53"/>
      <c r="BQ442"/>
      <c r="BR442" s="7"/>
      <c r="BS442"/>
      <c r="BT442"/>
      <c r="BU442"/>
      <c r="BV442"/>
      <c r="BW442" s="53"/>
      <c r="BX442"/>
      <c r="BY442" s="7"/>
      <c r="BZ442" s="49">
        <v>44916</v>
      </c>
      <c r="CA442" s="67" t="s">
        <v>1627</v>
      </c>
      <c r="CB442" s="140">
        <f>[1]!i_dq_close(CB$2,BZ442)</f>
        <v>5845.835</v>
      </c>
      <c r="CC442">
        <v>2.0150000000000001</v>
      </c>
      <c r="CD442" s="277">
        <f t="shared" si="39"/>
        <v>0.23004572004285084</v>
      </c>
      <c r="CE442"/>
      <c r="CF442" s="7"/>
      <c r="CG442"/>
      <c r="CH442"/>
      <c r="CI442"/>
      <c r="CJ442"/>
      <c r="CK442" s="53"/>
      <c r="CL442"/>
      <c r="CM442" s="7"/>
      <c r="CN442"/>
      <c r="CO442"/>
      <c r="CP442"/>
      <c r="CQ442"/>
      <c r="CR442" s="53"/>
      <c r="CS442"/>
      <c r="CT442" s="7"/>
      <c r="CU442"/>
      <c r="CV442"/>
      <c r="CW442"/>
      <c r="CX442"/>
      <c r="CY442" s="53"/>
      <c r="CZ442"/>
      <c r="DA442" s="7"/>
      <c r="DB442"/>
      <c r="DC442"/>
      <c r="DD442"/>
      <c r="DE442"/>
      <c r="DF442" s="53"/>
      <c r="DG442"/>
      <c r="DH442" s="7"/>
      <c r="DI442"/>
      <c r="DJ442"/>
      <c r="DK442"/>
      <c r="DL442"/>
      <c r="DM442" s="53"/>
      <c r="DN442"/>
      <c r="DO442" s="7"/>
      <c r="DP442"/>
      <c r="DQ442"/>
      <c r="DR442"/>
      <c r="DS442"/>
      <c r="DT442" s="53"/>
      <c r="DU442"/>
      <c r="DV442" s="7"/>
      <c r="DW442" s="7"/>
      <c r="DX442" s="7"/>
      <c r="DY442" s="7"/>
      <c r="DZ442" s="7"/>
      <c r="EA442" s="7"/>
      <c r="EB442" s="7"/>
      <c r="EC442" s="7"/>
      <c r="ED442" s="7"/>
      <c r="EE442" s="7"/>
      <c r="EF442" s="7"/>
      <c r="EG442" s="7"/>
      <c r="EH442" s="7"/>
      <c r="EI442" s="7"/>
      <c r="EJ442" s="7"/>
      <c r="EK442" s="7"/>
      <c r="EL442" s="7"/>
      <c r="EM442" s="7"/>
      <c r="EN442" s="7"/>
      <c r="EO442" s="7"/>
      <c r="EP442" s="7"/>
      <c r="EQ442" s="7"/>
      <c r="ER442" s="7"/>
      <c r="ES442" s="7"/>
      <c r="ET442" s="7"/>
      <c r="EU442" s="7"/>
      <c r="EV442" s="7"/>
      <c r="EW442" s="7"/>
      <c r="EX442" s="7"/>
      <c r="EY442" s="7"/>
      <c r="EZ442" s="7"/>
      <c r="FA442" s="7"/>
      <c r="FB442" s="7"/>
      <c r="FC442" s="7"/>
      <c r="FD442" s="7"/>
      <c r="FE442" s="7"/>
      <c r="FF442" s="7"/>
      <c r="FG442" s="7"/>
      <c r="FH442" s="7"/>
      <c r="FI442" s="7"/>
      <c r="FJ442" s="7"/>
      <c r="FK442" s="7"/>
      <c r="FL442" s="7"/>
      <c r="FM442" s="7"/>
      <c r="FN442" s="7"/>
      <c r="FO442" s="7"/>
      <c r="FP442" s="7"/>
      <c r="FQ442" s="7"/>
      <c r="FR442" s="7"/>
      <c r="FS442" s="7"/>
      <c r="FT442" s="7"/>
      <c r="FU442" s="7"/>
      <c r="FV442" s="7"/>
      <c r="FW442" s="7"/>
      <c r="FX442" s="7"/>
      <c r="FY442" s="7"/>
      <c r="FZ442" s="7"/>
      <c r="GA442" s="7"/>
      <c r="GB442" s="7"/>
      <c r="GC442" s="7"/>
      <c r="GD442" s="7"/>
      <c r="GE442" s="7"/>
      <c r="GF442" s="7"/>
      <c r="GG442" s="7"/>
      <c r="GH442" s="7"/>
      <c r="GI442" s="7"/>
      <c r="GJ442" s="7"/>
      <c r="GK442" s="7"/>
      <c r="GL442" s="7"/>
      <c r="GM442" s="7"/>
      <c r="GN442" s="7"/>
      <c r="GO442" s="7"/>
      <c r="GP442" s="7"/>
      <c r="GQ442" s="7"/>
      <c r="GR442" s="7"/>
      <c r="GS442" s="7"/>
      <c r="GT442" s="7"/>
      <c r="GU442" s="7"/>
      <c r="GV442" s="7"/>
      <c r="GW442" s="7"/>
      <c r="GX442" s="7"/>
      <c r="GY442" s="7"/>
      <c r="GZ442" s="7"/>
      <c r="HA442" s="7"/>
      <c r="HB442" s="7"/>
      <c r="HC442" s="7"/>
      <c r="HD442" s="7"/>
      <c r="HE442" s="7"/>
      <c r="HF442" s="7"/>
      <c r="HG442" s="7"/>
      <c r="HH442" s="7"/>
      <c r="HI442" s="7"/>
      <c r="HJ442" s="7"/>
      <c r="HK442" s="7"/>
      <c r="HL442" s="7"/>
      <c r="HM442" s="7"/>
      <c r="HN442" s="7"/>
      <c r="HO442" s="7"/>
      <c r="HP442" s="7"/>
      <c r="HQ442" s="7"/>
      <c r="HR442" s="7"/>
      <c r="HS442" s="7"/>
      <c r="HT442" s="7"/>
      <c r="HU442" s="7"/>
      <c r="HV442" s="7"/>
      <c r="HW442" s="7"/>
      <c r="HX442" s="7"/>
      <c r="HY442" s="7"/>
      <c r="HZ442" s="7"/>
      <c r="IA442" s="7"/>
      <c r="IB442" s="7"/>
      <c r="IC442" s="7"/>
      <c r="ID442" s="7"/>
      <c r="IE442" s="7"/>
      <c r="IF442" s="7"/>
      <c r="IG442" s="7"/>
      <c r="IH442" s="7"/>
      <c r="II442" s="7"/>
      <c r="IJ442" s="7"/>
      <c r="IK442" s="7"/>
      <c r="IL442" s="7"/>
      <c r="IM442" s="7"/>
      <c r="IN442" s="7"/>
      <c r="IO442" s="7"/>
      <c r="IP442" s="7"/>
      <c r="IQ442" s="7"/>
      <c r="IR442" s="7"/>
      <c r="IS442" s="7"/>
      <c r="IT442" s="7"/>
      <c r="IU442" s="7"/>
      <c r="IV442" s="7"/>
      <c r="IW442" s="7"/>
      <c r="IX442" s="7"/>
      <c r="IY442" s="7"/>
      <c r="IZ442" s="7"/>
      <c r="JA442" s="7"/>
      <c r="JB442" s="7"/>
      <c r="JC442" s="7"/>
      <c r="JD442" s="7"/>
      <c r="JE442" s="7"/>
      <c r="JF442" s="7"/>
      <c r="JG442" s="7"/>
      <c r="JH442" s="7"/>
      <c r="JI442" s="7"/>
      <c r="JJ442" s="7"/>
      <c r="JK442" s="7"/>
      <c r="JL442" s="7"/>
      <c r="JM442" s="7"/>
      <c r="JN442" s="7"/>
      <c r="JO442" s="7"/>
      <c r="JP442" s="7"/>
      <c r="JQ442" s="7"/>
      <c r="JR442" s="7"/>
      <c r="JS442" s="7"/>
      <c r="JT442" s="7"/>
      <c r="JU442" s="7"/>
      <c r="JV442" s="7"/>
      <c r="JW442" s="7"/>
      <c r="JX442" s="7"/>
      <c r="JY442" s="7"/>
      <c r="JZ442" s="7"/>
      <c r="KA442" s="7"/>
      <c r="KB442" s="7"/>
      <c r="KC442" s="7"/>
      <c r="KD442" s="7"/>
      <c r="KE442" s="7"/>
      <c r="KF442" s="7"/>
      <c r="KG442" s="7"/>
      <c r="KH442" s="7"/>
      <c r="KI442" s="7"/>
      <c r="KJ442" s="7"/>
      <c r="KK442" s="7"/>
      <c r="KL442" s="7"/>
      <c r="KM442" s="7"/>
      <c r="KN442" s="7"/>
      <c r="KO442" s="7"/>
      <c r="KP442" s="7"/>
      <c r="KQ442" s="7"/>
      <c r="KR442" s="7"/>
      <c r="KS442" s="7"/>
      <c r="KT442" s="7"/>
      <c r="KU442" s="7"/>
      <c r="KV442" s="7"/>
      <c r="KW442" s="7"/>
      <c r="KX442" s="7"/>
      <c r="KY442" s="7"/>
      <c r="KZ442" s="7"/>
      <c r="LA442" s="7"/>
      <c r="LB442" s="7"/>
      <c r="LC442" s="7"/>
      <c r="LD442" s="7"/>
      <c r="LE442" s="7"/>
      <c r="LF442" s="7"/>
      <c r="LG442" s="7"/>
      <c r="LH442" s="7"/>
      <c r="LI442" s="7"/>
      <c r="LJ442" s="7"/>
      <c r="LK442" s="7"/>
      <c r="LL442" s="7"/>
      <c r="LM442" s="7"/>
      <c r="LN442" s="7"/>
      <c r="LO442" s="7"/>
      <c r="LP442" s="7"/>
      <c r="LQ442" s="7"/>
      <c r="LR442" s="7"/>
      <c r="LS442" s="7"/>
      <c r="LT442" s="7"/>
      <c r="LU442" s="7"/>
      <c r="LV442" s="7"/>
      <c r="LW442" s="7"/>
      <c r="LX442" s="7"/>
      <c r="LY442" s="7"/>
      <c r="LZ442" s="7"/>
      <c r="MA442" s="7"/>
      <c r="MB442" s="7"/>
      <c r="MC442" s="7"/>
      <c r="MD442" s="7"/>
      <c r="ME442" s="7"/>
      <c r="MF442" s="7"/>
      <c r="MG442" s="7"/>
      <c r="MH442" s="7"/>
      <c r="MI442" s="7"/>
      <c r="MJ442" s="7"/>
      <c r="MK442" s="7"/>
      <c r="ML442" s="7"/>
      <c r="MM442" s="7"/>
      <c r="MN442" s="7"/>
      <c r="MO442" s="7"/>
      <c r="MP442" s="7"/>
      <c r="MQ442" s="7"/>
      <c r="MR442" s="7"/>
      <c r="MS442" s="7"/>
      <c r="MT442" s="7"/>
      <c r="MU442" s="7"/>
      <c r="MV442" s="7"/>
      <c r="MW442" s="7"/>
      <c r="MX442" s="7"/>
      <c r="MY442" s="7"/>
      <c r="MZ442" s="7"/>
      <c r="NA442" s="7"/>
      <c r="NB442" s="7"/>
      <c r="NC442" s="7"/>
      <c r="ND442" s="7"/>
      <c r="NE442" s="7"/>
      <c r="NF442" s="7"/>
      <c r="NG442" s="7"/>
      <c r="NH442" s="7"/>
      <c r="NI442" s="7"/>
      <c r="NJ442" s="7"/>
      <c r="NK442" s="7"/>
      <c r="NL442" s="7"/>
      <c r="NM442" s="7"/>
      <c r="NN442" s="7"/>
      <c r="NO442" s="7"/>
      <c r="NP442" s="7"/>
      <c r="NQ442" s="7"/>
      <c r="NR442" s="7"/>
      <c r="NS442" s="7"/>
      <c r="NT442" s="7"/>
      <c r="NU442" s="7"/>
      <c r="NV442" s="7"/>
      <c r="NW442" s="7"/>
      <c r="NX442" s="7"/>
      <c r="NY442" s="7"/>
      <c r="NZ442" s="7"/>
      <c r="OA442" s="7"/>
      <c r="OB442" s="7"/>
      <c r="OC442" s="7"/>
      <c r="OD442" s="7"/>
      <c r="OE442" s="7"/>
      <c r="OF442" s="7"/>
      <c r="OG442" s="7"/>
      <c r="OH442" s="7"/>
      <c r="OI442" s="7"/>
    </row>
    <row r="443" spans="1:399" s="21" customFormat="1">
      <c r="A443" s="53"/>
      <c r="B443" s="53"/>
      <c r="C443" s="53"/>
      <c r="D443" s="53"/>
      <c r="E443" s="53"/>
      <c r="F443" s="53"/>
      <c r="G443" s="7"/>
      <c r="H443"/>
      <c r="I443"/>
      <c r="J443"/>
      <c r="K443"/>
      <c r="L443" s="53"/>
      <c r="M443"/>
      <c r="N443" s="7"/>
      <c r="O443"/>
      <c r="P443"/>
      <c r="Q443"/>
      <c r="R443"/>
      <c r="S443" s="53"/>
      <c r="T443"/>
      <c r="U443" s="7"/>
      <c r="V443"/>
      <c r="W443"/>
      <c r="X443"/>
      <c r="Y443"/>
      <c r="Z443" s="53"/>
      <c r="AA443"/>
      <c r="AB443" s="7"/>
      <c r="AC443"/>
      <c r="AD443"/>
      <c r="AE443"/>
      <c r="AF443"/>
      <c r="AG443" s="53"/>
      <c r="AH443"/>
      <c r="AI443" s="7"/>
      <c r="AJ443"/>
      <c r="AK443"/>
      <c r="AL443"/>
      <c r="AM443"/>
      <c r="AN443" s="53"/>
      <c r="AO443"/>
      <c r="AP443" s="7"/>
      <c r="AQ443"/>
      <c r="AR443"/>
      <c r="AS443"/>
      <c r="AT443"/>
      <c r="AU443" s="53"/>
      <c r="AV443"/>
      <c r="AW443" s="7"/>
      <c r="AX443"/>
      <c r="AY443"/>
      <c r="AZ443"/>
      <c r="BA443"/>
      <c r="BB443" s="53"/>
      <c r="BC443"/>
      <c r="BD443" s="7"/>
      <c r="BE443"/>
      <c r="BF443"/>
      <c r="BG443"/>
      <c r="BH443"/>
      <c r="BI443" s="53"/>
      <c r="BJ443"/>
      <c r="BK443" s="7"/>
      <c r="BL443"/>
      <c r="BM443"/>
      <c r="BN443"/>
      <c r="BO443"/>
      <c r="BP443" s="53"/>
      <c r="BQ443"/>
      <c r="BR443" s="7"/>
      <c r="BS443"/>
      <c r="BT443"/>
      <c r="BU443"/>
      <c r="BV443"/>
      <c r="BW443" s="53"/>
      <c r="BX443"/>
      <c r="BY443" s="7"/>
      <c r="BZ443" s="49">
        <v>44917</v>
      </c>
      <c r="CA443" s="67" t="s">
        <v>1627</v>
      </c>
      <c r="CB443" s="140">
        <f>[1]!i_dq_close(CB$2,BZ443)</f>
        <v>5779.0555000000004</v>
      </c>
      <c r="CC443">
        <v>1.9910000000000001</v>
      </c>
      <c r="CD443" s="277">
        <f t="shared" si="39"/>
        <v>0.22686655397456879</v>
      </c>
      <c r="CE443"/>
      <c r="CF443" s="7"/>
      <c r="CG443"/>
      <c r="CH443"/>
      <c r="CI443"/>
      <c r="CJ443"/>
      <c r="CK443" s="53"/>
      <c r="CL443"/>
      <c r="CM443" s="7"/>
      <c r="CN443"/>
      <c r="CO443"/>
      <c r="CP443"/>
      <c r="CQ443"/>
      <c r="CR443" s="53"/>
      <c r="CS443"/>
      <c r="CT443" s="7"/>
      <c r="CU443"/>
      <c r="CV443"/>
      <c r="CW443"/>
      <c r="CX443"/>
      <c r="CY443" s="53"/>
      <c r="CZ443"/>
      <c r="DA443" s="7"/>
      <c r="DB443"/>
      <c r="DC443"/>
      <c r="DD443"/>
      <c r="DE443"/>
      <c r="DF443" s="53"/>
      <c r="DG443"/>
      <c r="DH443" s="7"/>
      <c r="DI443"/>
      <c r="DJ443"/>
      <c r="DK443"/>
      <c r="DL443"/>
      <c r="DM443" s="53"/>
      <c r="DN443"/>
      <c r="DO443" s="7"/>
      <c r="DP443"/>
      <c r="DQ443"/>
      <c r="DR443"/>
      <c r="DS443"/>
      <c r="DT443" s="53"/>
      <c r="DU443"/>
      <c r="DV443" s="7"/>
      <c r="DW443" s="7"/>
      <c r="DX443" s="7"/>
      <c r="DY443" s="7"/>
      <c r="DZ443" s="7"/>
      <c r="EA443" s="7"/>
      <c r="EB443" s="7"/>
      <c r="EC443" s="7"/>
      <c r="ED443" s="7"/>
      <c r="EE443" s="7"/>
      <c r="EF443" s="7"/>
      <c r="EG443" s="7"/>
      <c r="EH443" s="7"/>
      <c r="EI443" s="7"/>
      <c r="EJ443" s="7"/>
      <c r="EK443" s="7"/>
      <c r="EL443" s="7"/>
      <c r="EM443" s="7"/>
      <c r="EN443" s="7"/>
      <c r="EO443" s="7"/>
      <c r="EP443" s="7"/>
      <c r="EQ443" s="7"/>
      <c r="ER443" s="7"/>
      <c r="ES443" s="7"/>
      <c r="ET443" s="7"/>
      <c r="EU443" s="7"/>
      <c r="EV443" s="7"/>
      <c r="EW443" s="7"/>
      <c r="EX443" s="7"/>
      <c r="EY443" s="7"/>
      <c r="EZ443" s="7"/>
      <c r="FA443" s="7"/>
      <c r="FB443" s="7"/>
      <c r="FC443" s="7"/>
      <c r="FD443" s="7"/>
      <c r="FE443" s="7"/>
      <c r="FF443" s="7"/>
      <c r="FG443" s="7"/>
      <c r="FH443" s="7"/>
      <c r="FI443" s="7"/>
      <c r="FJ443" s="7"/>
      <c r="FK443" s="7"/>
      <c r="FL443" s="7"/>
      <c r="FM443" s="7"/>
      <c r="FN443" s="7"/>
      <c r="FO443" s="7"/>
      <c r="FP443" s="7"/>
      <c r="FQ443" s="7"/>
      <c r="FR443" s="7"/>
      <c r="FS443" s="7"/>
      <c r="FT443" s="7"/>
      <c r="FU443" s="7"/>
      <c r="FV443" s="7"/>
      <c r="FW443" s="7"/>
      <c r="FX443" s="7"/>
      <c r="FY443" s="7"/>
      <c r="FZ443" s="7"/>
      <c r="GA443" s="7"/>
      <c r="GB443" s="7"/>
      <c r="GC443" s="7"/>
      <c r="GD443" s="7"/>
      <c r="GE443" s="7"/>
      <c r="GF443" s="7"/>
      <c r="GG443" s="7"/>
      <c r="GH443" s="7"/>
      <c r="GI443" s="7"/>
      <c r="GJ443" s="7"/>
      <c r="GK443" s="7"/>
      <c r="GL443" s="7"/>
      <c r="GM443" s="7"/>
      <c r="GN443" s="7"/>
      <c r="GO443" s="7"/>
      <c r="GP443" s="7"/>
      <c r="GQ443" s="7"/>
      <c r="GR443" s="7"/>
      <c r="GS443" s="7"/>
      <c r="GT443" s="7"/>
      <c r="GU443" s="7"/>
      <c r="GV443" s="7"/>
      <c r="GW443" s="7"/>
      <c r="GX443" s="7"/>
      <c r="GY443" s="7"/>
      <c r="GZ443" s="7"/>
      <c r="HA443" s="7"/>
      <c r="HB443" s="7"/>
      <c r="HC443" s="7"/>
      <c r="HD443" s="7"/>
      <c r="HE443" s="7"/>
      <c r="HF443" s="7"/>
      <c r="HG443" s="7"/>
      <c r="HH443" s="7"/>
      <c r="HI443" s="7"/>
      <c r="HJ443" s="7"/>
      <c r="HK443" s="7"/>
      <c r="HL443" s="7"/>
      <c r="HM443" s="7"/>
      <c r="HN443" s="7"/>
      <c r="HO443" s="7"/>
      <c r="HP443" s="7"/>
      <c r="HQ443" s="7"/>
      <c r="HR443" s="7"/>
      <c r="HS443" s="7"/>
      <c r="HT443" s="7"/>
      <c r="HU443" s="7"/>
      <c r="HV443" s="7"/>
      <c r="HW443" s="7"/>
      <c r="HX443" s="7"/>
      <c r="HY443" s="7"/>
      <c r="HZ443" s="7"/>
      <c r="IA443" s="7"/>
      <c r="IB443" s="7"/>
      <c r="IC443" s="7"/>
      <c r="ID443" s="7"/>
      <c r="IE443" s="7"/>
      <c r="IF443" s="7"/>
      <c r="IG443" s="7"/>
      <c r="IH443" s="7"/>
      <c r="II443" s="7"/>
      <c r="IJ443" s="7"/>
      <c r="IK443" s="7"/>
      <c r="IL443" s="7"/>
      <c r="IM443" s="7"/>
      <c r="IN443" s="7"/>
      <c r="IO443" s="7"/>
      <c r="IP443" s="7"/>
      <c r="IQ443" s="7"/>
      <c r="IR443" s="7"/>
      <c r="IS443" s="7"/>
      <c r="IT443" s="7"/>
      <c r="IU443" s="7"/>
      <c r="IV443" s="7"/>
      <c r="IW443" s="7"/>
      <c r="IX443" s="7"/>
      <c r="IY443" s="7"/>
      <c r="IZ443" s="7"/>
      <c r="JA443" s="7"/>
      <c r="JB443" s="7"/>
      <c r="JC443" s="7"/>
      <c r="JD443" s="7"/>
      <c r="JE443" s="7"/>
      <c r="JF443" s="7"/>
      <c r="JG443" s="7"/>
      <c r="JH443" s="7"/>
      <c r="JI443" s="7"/>
      <c r="JJ443" s="7"/>
      <c r="JK443" s="7"/>
      <c r="JL443" s="7"/>
      <c r="JM443" s="7"/>
      <c r="JN443" s="7"/>
      <c r="JO443" s="7"/>
      <c r="JP443" s="7"/>
      <c r="JQ443" s="7"/>
      <c r="JR443" s="7"/>
      <c r="JS443" s="7"/>
      <c r="JT443" s="7"/>
      <c r="JU443" s="7"/>
      <c r="JV443" s="7"/>
      <c r="JW443" s="7"/>
      <c r="JX443" s="7"/>
      <c r="JY443" s="7"/>
      <c r="JZ443" s="7"/>
      <c r="KA443" s="7"/>
      <c r="KB443" s="7"/>
      <c r="KC443" s="7"/>
      <c r="KD443" s="7"/>
      <c r="KE443" s="7"/>
      <c r="KF443" s="7"/>
      <c r="KG443" s="7"/>
      <c r="KH443" s="7"/>
      <c r="KI443" s="7"/>
      <c r="KJ443" s="7"/>
      <c r="KK443" s="7"/>
      <c r="KL443" s="7"/>
      <c r="KM443" s="7"/>
      <c r="KN443" s="7"/>
      <c r="KO443" s="7"/>
      <c r="KP443" s="7"/>
      <c r="KQ443" s="7"/>
      <c r="KR443" s="7"/>
      <c r="KS443" s="7"/>
      <c r="KT443" s="7"/>
      <c r="KU443" s="7"/>
      <c r="KV443" s="7"/>
      <c r="KW443" s="7"/>
      <c r="KX443" s="7"/>
      <c r="KY443" s="7"/>
      <c r="KZ443" s="7"/>
      <c r="LA443" s="7"/>
      <c r="LB443" s="7"/>
      <c r="LC443" s="7"/>
      <c r="LD443" s="7"/>
      <c r="LE443" s="7"/>
      <c r="LF443" s="7"/>
      <c r="LG443" s="7"/>
      <c r="LH443" s="7"/>
      <c r="LI443" s="7"/>
      <c r="LJ443" s="7"/>
      <c r="LK443" s="7"/>
      <c r="LL443" s="7"/>
      <c r="LM443" s="7"/>
      <c r="LN443" s="7"/>
      <c r="LO443" s="7"/>
      <c r="LP443" s="7"/>
      <c r="LQ443" s="7"/>
      <c r="LR443" s="7"/>
      <c r="LS443" s="7"/>
      <c r="LT443" s="7"/>
      <c r="LU443" s="7"/>
      <c r="LV443" s="7"/>
      <c r="LW443" s="7"/>
      <c r="LX443" s="7"/>
      <c r="LY443" s="7"/>
      <c r="LZ443" s="7"/>
      <c r="MA443" s="7"/>
      <c r="MB443" s="7"/>
      <c r="MC443" s="7"/>
      <c r="MD443" s="7"/>
      <c r="ME443" s="7"/>
      <c r="MF443" s="7"/>
      <c r="MG443" s="7"/>
      <c r="MH443" s="7"/>
      <c r="MI443" s="7"/>
      <c r="MJ443" s="7"/>
      <c r="MK443" s="7"/>
      <c r="ML443" s="7"/>
      <c r="MM443" s="7"/>
      <c r="MN443" s="7"/>
      <c r="MO443" s="7"/>
      <c r="MP443" s="7"/>
      <c r="MQ443" s="7"/>
      <c r="MR443" s="7"/>
      <c r="MS443" s="7"/>
      <c r="MT443" s="7"/>
      <c r="MU443" s="7"/>
      <c r="MV443" s="7"/>
      <c r="MW443" s="7"/>
      <c r="MX443" s="7"/>
      <c r="MY443" s="7"/>
      <c r="MZ443" s="7"/>
      <c r="NA443" s="7"/>
      <c r="NB443" s="7"/>
      <c r="NC443" s="7"/>
      <c r="ND443" s="7"/>
      <c r="NE443" s="7"/>
      <c r="NF443" s="7"/>
      <c r="NG443" s="7"/>
      <c r="NH443" s="7"/>
      <c r="NI443" s="7"/>
      <c r="NJ443" s="7"/>
      <c r="NK443" s="7"/>
      <c r="NL443" s="7"/>
      <c r="NM443" s="7"/>
      <c r="NN443" s="7"/>
      <c r="NO443" s="7"/>
      <c r="NP443" s="7"/>
      <c r="NQ443" s="7"/>
      <c r="NR443" s="7"/>
      <c r="NS443" s="7"/>
      <c r="NT443" s="7"/>
      <c r="NU443" s="7"/>
      <c r="NV443" s="7"/>
      <c r="NW443" s="7"/>
      <c r="NX443" s="7"/>
      <c r="NY443" s="7"/>
      <c r="NZ443" s="7"/>
      <c r="OA443" s="7"/>
      <c r="OB443" s="7"/>
      <c r="OC443" s="7"/>
      <c r="OD443" s="7"/>
      <c r="OE443" s="7"/>
      <c r="OF443" s="7"/>
      <c r="OG443" s="7"/>
      <c r="OH443" s="7"/>
      <c r="OI443" s="7"/>
    </row>
    <row r="444" spans="1:399" s="21" customFormat="1">
      <c r="A444" s="53"/>
      <c r="B444" s="53"/>
      <c r="C444" s="53"/>
      <c r="D444" s="53"/>
      <c r="E444" s="53"/>
      <c r="F444" s="53"/>
      <c r="G444" s="7"/>
      <c r="H444"/>
      <c r="I444"/>
      <c r="J444"/>
      <c r="K444"/>
      <c r="L444" s="53"/>
      <c r="M444"/>
      <c r="N444" s="7"/>
      <c r="O444"/>
      <c r="P444"/>
      <c r="Q444"/>
      <c r="R444"/>
      <c r="S444" s="53"/>
      <c r="T444"/>
      <c r="U444" s="7"/>
      <c r="V444"/>
      <c r="W444"/>
      <c r="X444"/>
      <c r="Y444"/>
      <c r="Z444" s="53"/>
      <c r="AA444"/>
      <c r="AB444" s="7"/>
      <c r="AC444"/>
      <c r="AD444"/>
      <c r="AE444"/>
      <c r="AF444"/>
      <c r="AG444" s="53"/>
      <c r="AH444"/>
      <c r="AI444" s="7"/>
      <c r="AJ444"/>
      <c r="AK444"/>
      <c r="AL444"/>
      <c r="AM444"/>
      <c r="AN444" s="53"/>
      <c r="AO444"/>
      <c r="AP444" s="7"/>
      <c r="AQ444"/>
      <c r="AR444"/>
      <c r="AS444"/>
      <c r="AT444"/>
      <c r="AU444" s="53"/>
      <c r="AV444"/>
      <c r="AW444" s="7"/>
      <c r="AX444"/>
      <c r="AY444"/>
      <c r="AZ444"/>
      <c r="BA444"/>
      <c r="BB444" s="53"/>
      <c r="BC444"/>
      <c r="BD444" s="7"/>
      <c r="BE444"/>
      <c r="BF444"/>
      <c r="BG444"/>
      <c r="BH444"/>
      <c r="BI444" s="53"/>
      <c r="BJ444"/>
      <c r="BK444" s="7"/>
      <c r="BL444"/>
      <c r="BM444"/>
      <c r="BN444"/>
      <c r="BO444"/>
      <c r="BP444" s="53"/>
      <c r="BQ444"/>
      <c r="BR444" s="7"/>
      <c r="BS444"/>
      <c r="BT444"/>
      <c r="BU444"/>
      <c r="BV444"/>
      <c r="BW444" s="53"/>
      <c r="BX444"/>
      <c r="BY444" s="7"/>
      <c r="BZ444" s="49">
        <v>44918</v>
      </c>
      <c r="CA444" s="67" t="s">
        <v>1627</v>
      </c>
      <c r="CB444" s="140">
        <f>[1]!i_dq_close(CB$2,BZ444)</f>
        <v>5763.3458000000001</v>
      </c>
      <c r="CC444">
        <v>1.988</v>
      </c>
      <c r="CD444" s="277">
        <f t="shared" si="39"/>
        <v>0.22760431000941939</v>
      </c>
      <c r="CE444"/>
      <c r="CF444" s="7"/>
      <c r="CG444"/>
      <c r="CH444"/>
      <c r="CI444"/>
      <c r="CJ444"/>
      <c r="CK444" s="53"/>
      <c r="CL444"/>
      <c r="CM444" s="7"/>
      <c r="CN444"/>
      <c r="CO444"/>
      <c r="CP444"/>
      <c r="CQ444"/>
      <c r="CR444" s="53"/>
      <c r="CS444"/>
      <c r="CT444" s="7"/>
      <c r="CU444"/>
      <c r="CV444"/>
      <c r="CW444"/>
      <c r="CX444"/>
      <c r="CY444" s="53"/>
      <c r="CZ444"/>
      <c r="DA444" s="7"/>
      <c r="DB444"/>
      <c r="DC444"/>
      <c r="DD444"/>
      <c r="DE444"/>
      <c r="DF444" s="53"/>
      <c r="DG444"/>
      <c r="DH444" s="7"/>
      <c r="DI444"/>
      <c r="DJ444"/>
      <c r="DK444"/>
      <c r="DL444"/>
      <c r="DM444" s="53"/>
      <c r="DN444"/>
      <c r="DO444" s="7"/>
      <c r="DP444"/>
      <c r="DQ444"/>
      <c r="DR444"/>
      <c r="DS444"/>
      <c r="DT444" s="53"/>
      <c r="DU444"/>
      <c r="DV444" s="7"/>
      <c r="DW444" s="7"/>
      <c r="DX444" s="7"/>
      <c r="DY444" s="7"/>
      <c r="DZ444" s="7"/>
      <c r="EA444" s="7"/>
      <c r="EB444" s="7"/>
      <c r="EC444" s="7"/>
      <c r="ED444" s="7"/>
      <c r="EE444" s="7"/>
      <c r="EF444" s="7"/>
      <c r="EG444" s="7"/>
      <c r="EH444" s="7"/>
      <c r="EI444" s="7"/>
      <c r="EJ444" s="7"/>
      <c r="EK444" s="7"/>
      <c r="EL444" s="7"/>
      <c r="EM444" s="7"/>
      <c r="EN444" s="7"/>
      <c r="EO444" s="7"/>
      <c r="EP444" s="7"/>
      <c r="EQ444" s="7"/>
      <c r="ER444" s="7"/>
      <c r="ES444" s="7"/>
      <c r="ET444" s="7"/>
      <c r="EU444" s="7"/>
      <c r="EV444" s="7"/>
      <c r="EW444" s="7"/>
      <c r="EX444" s="7"/>
      <c r="EY444" s="7"/>
      <c r="EZ444" s="7"/>
      <c r="FA444" s="7"/>
      <c r="FB444" s="7"/>
      <c r="FC444" s="7"/>
      <c r="FD444" s="7"/>
      <c r="FE444" s="7"/>
      <c r="FF444" s="7"/>
      <c r="FG444" s="7"/>
      <c r="FH444" s="7"/>
      <c r="FI444" s="7"/>
      <c r="FJ444" s="7"/>
      <c r="FK444" s="7"/>
      <c r="FL444" s="7"/>
      <c r="FM444" s="7"/>
      <c r="FN444" s="7"/>
      <c r="FO444" s="7"/>
      <c r="FP444" s="7"/>
      <c r="FQ444" s="7"/>
      <c r="FR444" s="7"/>
      <c r="FS444" s="7"/>
      <c r="FT444" s="7"/>
      <c r="FU444" s="7"/>
      <c r="FV444" s="7"/>
      <c r="FW444" s="7"/>
      <c r="FX444" s="7"/>
      <c r="FY444" s="7"/>
      <c r="FZ444" s="7"/>
      <c r="GA444" s="7"/>
      <c r="GB444" s="7"/>
      <c r="GC444" s="7"/>
      <c r="GD444" s="7"/>
      <c r="GE444" s="7"/>
      <c r="GF444" s="7"/>
      <c r="GG444" s="7"/>
      <c r="GH444" s="7"/>
      <c r="GI444" s="7"/>
      <c r="GJ444" s="7"/>
      <c r="GK444" s="7"/>
      <c r="GL444" s="7"/>
      <c r="GM444" s="7"/>
      <c r="GN444" s="7"/>
      <c r="GO444" s="7"/>
      <c r="GP444" s="7"/>
      <c r="GQ444" s="7"/>
      <c r="GR444" s="7"/>
      <c r="GS444" s="7"/>
      <c r="GT444" s="7"/>
      <c r="GU444" s="7"/>
      <c r="GV444" s="7"/>
      <c r="GW444" s="7"/>
      <c r="GX444" s="7"/>
      <c r="GY444" s="7"/>
      <c r="GZ444" s="7"/>
      <c r="HA444" s="7"/>
      <c r="HB444" s="7"/>
      <c r="HC444" s="7"/>
      <c r="HD444" s="7"/>
      <c r="HE444" s="7"/>
      <c r="HF444" s="7"/>
      <c r="HG444" s="7"/>
      <c r="HH444" s="7"/>
      <c r="HI444" s="7"/>
      <c r="HJ444" s="7"/>
      <c r="HK444" s="7"/>
      <c r="HL444" s="7"/>
      <c r="HM444" s="7"/>
      <c r="HN444" s="7"/>
      <c r="HO444" s="7"/>
      <c r="HP444" s="7"/>
      <c r="HQ444" s="7"/>
      <c r="HR444" s="7"/>
      <c r="HS444" s="7"/>
      <c r="HT444" s="7"/>
      <c r="HU444" s="7"/>
      <c r="HV444" s="7"/>
      <c r="HW444" s="7"/>
      <c r="HX444" s="7"/>
      <c r="HY444" s="7"/>
      <c r="HZ444" s="7"/>
      <c r="IA444" s="7"/>
      <c r="IB444" s="7"/>
      <c r="IC444" s="7"/>
      <c r="ID444" s="7"/>
      <c r="IE444" s="7"/>
      <c r="IF444" s="7"/>
      <c r="IG444" s="7"/>
      <c r="IH444" s="7"/>
      <c r="II444" s="7"/>
      <c r="IJ444" s="7"/>
      <c r="IK444" s="7"/>
      <c r="IL444" s="7"/>
      <c r="IM444" s="7"/>
      <c r="IN444" s="7"/>
      <c r="IO444" s="7"/>
      <c r="IP444" s="7"/>
      <c r="IQ444" s="7"/>
      <c r="IR444" s="7"/>
      <c r="IS444" s="7"/>
      <c r="IT444" s="7"/>
      <c r="IU444" s="7"/>
      <c r="IV444" s="7"/>
      <c r="IW444" s="7"/>
      <c r="IX444" s="7"/>
      <c r="IY444" s="7"/>
      <c r="IZ444" s="7"/>
      <c r="JA444" s="7"/>
      <c r="JB444" s="7"/>
      <c r="JC444" s="7"/>
      <c r="JD444" s="7"/>
      <c r="JE444" s="7"/>
      <c r="JF444" s="7"/>
      <c r="JG444" s="7"/>
      <c r="JH444" s="7"/>
      <c r="JI444" s="7"/>
      <c r="JJ444" s="7"/>
      <c r="JK444" s="7"/>
      <c r="JL444" s="7"/>
      <c r="JM444" s="7"/>
      <c r="JN444" s="7"/>
      <c r="JO444" s="7"/>
      <c r="JP444" s="7"/>
      <c r="JQ444" s="7"/>
      <c r="JR444" s="7"/>
      <c r="JS444" s="7"/>
      <c r="JT444" s="7"/>
      <c r="JU444" s="7"/>
      <c r="JV444" s="7"/>
      <c r="JW444" s="7"/>
      <c r="JX444" s="7"/>
      <c r="JY444" s="7"/>
      <c r="JZ444" s="7"/>
      <c r="KA444" s="7"/>
      <c r="KB444" s="7"/>
      <c r="KC444" s="7"/>
      <c r="KD444" s="7"/>
      <c r="KE444" s="7"/>
      <c r="KF444" s="7"/>
      <c r="KG444" s="7"/>
      <c r="KH444" s="7"/>
      <c r="KI444" s="7"/>
      <c r="KJ444" s="7"/>
      <c r="KK444" s="7"/>
      <c r="KL444" s="7"/>
      <c r="KM444" s="7"/>
      <c r="KN444" s="7"/>
      <c r="KO444" s="7"/>
      <c r="KP444" s="7"/>
      <c r="KQ444" s="7"/>
      <c r="KR444" s="7"/>
      <c r="KS444" s="7"/>
      <c r="KT444" s="7"/>
      <c r="KU444" s="7"/>
      <c r="KV444" s="7"/>
      <c r="KW444" s="7"/>
      <c r="KX444" s="7"/>
      <c r="KY444" s="7"/>
      <c r="KZ444" s="7"/>
      <c r="LA444" s="7"/>
      <c r="LB444" s="7"/>
      <c r="LC444" s="7"/>
      <c r="LD444" s="7"/>
      <c r="LE444" s="7"/>
      <c r="LF444" s="7"/>
      <c r="LG444" s="7"/>
      <c r="LH444" s="7"/>
      <c r="LI444" s="7"/>
      <c r="LJ444" s="7"/>
      <c r="LK444" s="7"/>
      <c r="LL444" s="7"/>
      <c r="LM444" s="7"/>
      <c r="LN444" s="7"/>
      <c r="LO444" s="7"/>
      <c r="LP444" s="7"/>
      <c r="LQ444" s="7"/>
      <c r="LR444" s="7"/>
      <c r="LS444" s="7"/>
      <c r="LT444" s="7"/>
      <c r="LU444" s="7"/>
      <c r="LV444" s="7"/>
      <c r="LW444" s="7"/>
      <c r="LX444" s="7"/>
      <c r="LY444" s="7"/>
      <c r="LZ444" s="7"/>
      <c r="MA444" s="7"/>
      <c r="MB444" s="7"/>
      <c r="MC444" s="7"/>
      <c r="MD444" s="7"/>
      <c r="ME444" s="7"/>
      <c r="MF444" s="7"/>
      <c r="MG444" s="7"/>
      <c r="MH444" s="7"/>
      <c r="MI444" s="7"/>
      <c r="MJ444" s="7"/>
      <c r="MK444" s="7"/>
      <c r="ML444" s="7"/>
      <c r="MM444" s="7"/>
      <c r="MN444" s="7"/>
      <c r="MO444" s="7"/>
      <c r="MP444" s="7"/>
      <c r="MQ444" s="7"/>
      <c r="MR444" s="7"/>
      <c r="MS444" s="7"/>
      <c r="MT444" s="7"/>
      <c r="MU444" s="7"/>
      <c r="MV444" s="7"/>
      <c r="MW444" s="7"/>
      <c r="MX444" s="7"/>
      <c r="MY444" s="7"/>
      <c r="MZ444" s="7"/>
      <c r="NA444" s="7"/>
      <c r="NB444" s="7"/>
      <c r="NC444" s="7"/>
      <c r="ND444" s="7"/>
      <c r="NE444" s="7"/>
      <c r="NF444" s="7"/>
      <c r="NG444" s="7"/>
      <c r="NH444" s="7"/>
      <c r="NI444" s="7"/>
      <c r="NJ444" s="7"/>
      <c r="NK444" s="7"/>
      <c r="NL444" s="7"/>
      <c r="NM444" s="7"/>
      <c r="NN444" s="7"/>
      <c r="NO444" s="7"/>
      <c r="NP444" s="7"/>
      <c r="NQ444" s="7"/>
      <c r="NR444" s="7"/>
      <c r="NS444" s="7"/>
      <c r="NT444" s="7"/>
      <c r="NU444" s="7"/>
      <c r="NV444" s="7"/>
      <c r="NW444" s="7"/>
      <c r="NX444" s="7"/>
      <c r="NY444" s="7"/>
      <c r="NZ444" s="7"/>
      <c r="OA444" s="7"/>
      <c r="OB444" s="7"/>
      <c r="OC444" s="7"/>
      <c r="OD444" s="7"/>
      <c r="OE444" s="7"/>
      <c r="OF444" s="7"/>
      <c r="OG444" s="7"/>
      <c r="OH444" s="7"/>
      <c r="OI444" s="7"/>
    </row>
    <row r="445" spans="1:399" s="21" customFormat="1">
      <c r="A445" s="53"/>
      <c r="B445" s="53"/>
      <c r="C445" s="53"/>
      <c r="D445" s="53"/>
      <c r="E445" s="53"/>
      <c r="F445" s="53"/>
      <c r="G445" s="7"/>
      <c r="H445"/>
      <c r="I445"/>
      <c r="J445"/>
      <c r="K445"/>
      <c r="L445" s="53"/>
      <c r="M445"/>
      <c r="N445" s="7"/>
      <c r="O445"/>
      <c r="P445"/>
      <c r="Q445"/>
      <c r="R445"/>
      <c r="S445" s="53"/>
      <c r="T445"/>
      <c r="U445" s="7"/>
      <c r="V445"/>
      <c r="W445"/>
      <c r="X445"/>
      <c r="Y445"/>
      <c r="Z445" s="53"/>
      <c r="AA445"/>
      <c r="AB445" s="7"/>
      <c r="AC445"/>
      <c r="AD445"/>
      <c r="AE445"/>
      <c r="AF445"/>
      <c r="AG445" s="53"/>
      <c r="AH445"/>
      <c r="AI445" s="7"/>
      <c r="AJ445"/>
      <c r="AK445"/>
      <c r="AL445"/>
      <c r="AM445"/>
      <c r="AN445" s="53"/>
      <c r="AO445"/>
      <c r="AP445" s="7"/>
      <c r="AQ445"/>
      <c r="AR445"/>
      <c r="AS445"/>
      <c r="AT445"/>
      <c r="AU445" s="53"/>
      <c r="AV445"/>
      <c r="AW445" s="7"/>
      <c r="AX445"/>
      <c r="AY445"/>
      <c r="AZ445"/>
      <c r="BA445"/>
      <c r="BB445" s="53"/>
      <c r="BC445"/>
      <c r="BD445" s="7"/>
      <c r="BE445"/>
      <c r="BF445"/>
      <c r="BG445"/>
      <c r="BH445"/>
      <c r="BI445" s="53"/>
      <c r="BJ445"/>
      <c r="BK445" s="7"/>
      <c r="BL445"/>
      <c r="BM445"/>
      <c r="BN445"/>
      <c r="BO445"/>
      <c r="BP445" s="53"/>
      <c r="BQ445"/>
      <c r="BR445" s="7"/>
      <c r="BS445"/>
      <c r="BT445"/>
      <c r="BU445"/>
      <c r="BV445"/>
      <c r="BW445" s="53"/>
      <c r="BX445"/>
      <c r="BY445" s="7"/>
      <c r="BZ445" s="49">
        <v>44921</v>
      </c>
      <c r="CA445" s="67" t="s">
        <v>1627</v>
      </c>
      <c r="CB445" s="140">
        <f>[1]!i_dq_close(CB$2,BZ445)</f>
        <v>5843.2555000000002</v>
      </c>
      <c r="CC445">
        <v>2.012</v>
      </c>
      <c r="CD445" s="277">
        <f t="shared" si="39"/>
        <v>0.22875899378336417</v>
      </c>
      <c r="CE445"/>
      <c r="CF445" s="7"/>
      <c r="CG445"/>
      <c r="CH445"/>
      <c r="CI445"/>
      <c r="CJ445"/>
      <c r="CK445" s="53"/>
      <c r="CL445"/>
      <c r="CM445" s="7"/>
      <c r="CN445"/>
      <c r="CO445"/>
      <c r="CP445"/>
      <c r="CQ445"/>
      <c r="CR445" s="53"/>
      <c r="CS445"/>
      <c r="CT445" s="7"/>
      <c r="CU445"/>
      <c r="CV445"/>
      <c r="CW445"/>
      <c r="CX445"/>
      <c r="CY445" s="53"/>
      <c r="CZ445"/>
      <c r="DA445" s="7"/>
      <c r="DB445"/>
      <c r="DC445"/>
      <c r="DD445"/>
      <c r="DE445"/>
      <c r="DF445" s="53"/>
      <c r="DG445"/>
      <c r="DH445" s="7"/>
      <c r="DI445"/>
      <c r="DJ445"/>
      <c r="DK445"/>
      <c r="DL445"/>
      <c r="DM445" s="53"/>
      <c r="DN445"/>
      <c r="DO445" s="7"/>
      <c r="DP445"/>
      <c r="DQ445"/>
      <c r="DR445"/>
      <c r="DS445"/>
      <c r="DT445" s="53"/>
      <c r="DU445"/>
      <c r="DV445" s="7"/>
      <c r="DW445" s="7"/>
      <c r="DX445" s="7"/>
      <c r="DY445" s="7"/>
      <c r="DZ445" s="7"/>
      <c r="EA445" s="7"/>
      <c r="EB445" s="7"/>
      <c r="EC445" s="7"/>
      <c r="ED445" s="7"/>
      <c r="EE445" s="7"/>
      <c r="EF445" s="7"/>
      <c r="EG445" s="7"/>
      <c r="EH445" s="7"/>
      <c r="EI445" s="7"/>
      <c r="EJ445" s="7"/>
      <c r="EK445" s="7"/>
      <c r="EL445" s="7"/>
      <c r="EM445" s="7"/>
      <c r="EN445" s="7"/>
      <c r="EO445" s="7"/>
      <c r="EP445" s="7"/>
      <c r="EQ445" s="7"/>
      <c r="ER445" s="7"/>
      <c r="ES445" s="7"/>
      <c r="ET445" s="7"/>
      <c r="EU445" s="7"/>
      <c r="EV445" s="7"/>
      <c r="EW445" s="7"/>
      <c r="EX445" s="7"/>
      <c r="EY445" s="7"/>
      <c r="EZ445" s="7"/>
      <c r="FA445" s="7"/>
      <c r="FB445" s="7"/>
      <c r="FC445" s="7"/>
      <c r="FD445" s="7"/>
      <c r="FE445" s="7"/>
      <c r="FF445" s="7"/>
      <c r="FG445" s="7"/>
      <c r="FH445" s="7"/>
      <c r="FI445" s="7"/>
      <c r="FJ445" s="7"/>
      <c r="FK445" s="7"/>
      <c r="FL445" s="7"/>
      <c r="FM445" s="7"/>
      <c r="FN445" s="7"/>
      <c r="FO445" s="7"/>
      <c r="FP445" s="7"/>
      <c r="FQ445" s="7"/>
      <c r="FR445" s="7"/>
      <c r="FS445" s="7"/>
      <c r="FT445" s="7"/>
      <c r="FU445" s="7"/>
      <c r="FV445" s="7"/>
      <c r="FW445" s="7"/>
      <c r="FX445" s="7"/>
      <c r="FY445" s="7"/>
      <c r="FZ445" s="7"/>
      <c r="GA445" s="7"/>
      <c r="GB445" s="7"/>
      <c r="GC445" s="7"/>
      <c r="GD445" s="7"/>
      <c r="GE445" s="7"/>
      <c r="GF445" s="7"/>
      <c r="GG445" s="7"/>
      <c r="GH445" s="7"/>
      <c r="GI445" s="7"/>
      <c r="GJ445" s="7"/>
      <c r="GK445" s="7"/>
      <c r="GL445" s="7"/>
      <c r="GM445" s="7"/>
      <c r="GN445" s="7"/>
      <c r="GO445" s="7"/>
      <c r="GP445" s="7"/>
      <c r="GQ445" s="7"/>
      <c r="GR445" s="7"/>
      <c r="GS445" s="7"/>
      <c r="GT445" s="7"/>
      <c r="GU445" s="7"/>
      <c r="GV445" s="7"/>
      <c r="GW445" s="7"/>
      <c r="GX445" s="7"/>
      <c r="GY445" s="7"/>
      <c r="GZ445" s="7"/>
      <c r="HA445" s="7"/>
      <c r="HB445" s="7"/>
      <c r="HC445" s="7"/>
      <c r="HD445" s="7"/>
      <c r="HE445" s="7"/>
      <c r="HF445" s="7"/>
      <c r="HG445" s="7"/>
      <c r="HH445" s="7"/>
      <c r="HI445" s="7"/>
      <c r="HJ445" s="7"/>
      <c r="HK445" s="7"/>
      <c r="HL445" s="7"/>
      <c r="HM445" s="7"/>
      <c r="HN445" s="7"/>
      <c r="HO445" s="7"/>
      <c r="HP445" s="7"/>
      <c r="HQ445" s="7"/>
      <c r="HR445" s="7"/>
      <c r="HS445" s="7"/>
      <c r="HT445" s="7"/>
      <c r="HU445" s="7"/>
      <c r="HV445" s="7"/>
      <c r="HW445" s="7"/>
      <c r="HX445" s="7"/>
      <c r="HY445" s="7"/>
      <c r="HZ445" s="7"/>
      <c r="IA445" s="7"/>
      <c r="IB445" s="7"/>
      <c r="IC445" s="7"/>
      <c r="ID445" s="7"/>
      <c r="IE445" s="7"/>
      <c r="IF445" s="7"/>
      <c r="IG445" s="7"/>
      <c r="IH445" s="7"/>
      <c r="II445" s="7"/>
      <c r="IJ445" s="7"/>
      <c r="IK445" s="7"/>
      <c r="IL445" s="7"/>
      <c r="IM445" s="7"/>
      <c r="IN445" s="7"/>
      <c r="IO445" s="7"/>
      <c r="IP445" s="7"/>
      <c r="IQ445" s="7"/>
      <c r="IR445" s="7"/>
      <c r="IS445" s="7"/>
      <c r="IT445" s="7"/>
      <c r="IU445" s="7"/>
      <c r="IV445" s="7"/>
      <c r="IW445" s="7"/>
      <c r="IX445" s="7"/>
      <c r="IY445" s="7"/>
      <c r="IZ445" s="7"/>
      <c r="JA445" s="7"/>
      <c r="JB445" s="7"/>
      <c r="JC445" s="7"/>
      <c r="JD445" s="7"/>
      <c r="JE445" s="7"/>
      <c r="JF445" s="7"/>
      <c r="JG445" s="7"/>
      <c r="JH445" s="7"/>
      <c r="JI445" s="7"/>
      <c r="JJ445" s="7"/>
      <c r="JK445" s="7"/>
      <c r="JL445" s="7"/>
      <c r="JM445" s="7"/>
      <c r="JN445" s="7"/>
      <c r="JO445" s="7"/>
      <c r="JP445" s="7"/>
      <c r="JQ445" s="7"/>
      <c r="JR445" s="7"/>
      <c r="JS445" s="7"/>
      <c r="JT445" s="7"/>
      <c r="JU445" s="7"/>
      <c r="JV445" s="7"/>
      <c r="JW445" s="7"/>
      <c r="JX445" s="7"/>
      <c r="JY445" s="7"/>
      <c r="JZ445" s="7"/>
      <c r="KA445" s="7"/>
      <c r="KB445" s="7"/>
      <c r="KC445" s="7"/>
      <c r="KD445" s="7"/>
      <c r="KE445" s="7"/>
      <c r="KF445" s="7"/>
      <c r="KG445" s="7"/>
      <c r="KH445" s="7"/>
      <c r="KI445" s="7"/>
      <c r="KJ445" s="7"/>
      <c r="KK445" s="7"/>
      <c r="KL445" s="7"/>
      <c r="KM445" s="7"/>
      <c r="KN445" s="7"/>
      <c r="KO445" s="7"/>
      <c r="KP445" s="7"/>
      <c r="KQ445" s="7"/>
      <c r="KR445" s="7"/>
      <c r="KS445" s="7"/>
      <c r="KT445" s="7"/>
      <c r="KU445" s="7"/>
      <c r="KV445" s="7"/>
      <c r="KW445" s="7"/>
      <c r="KX445" s="7"/>
      <c r="KY445" s="7"/>
      <c r="KZ445" s="7"/>
      <c r="LA445" s="7"/>
      <c r="LB445" s="7"/>
      <c r="LC445" s="7"/>
      <c r="LD445" s="7"/>
      <c r="LE445" s="7"/>
      <c r="LF445" s="7"/>
      <c r="LG445" s="7"/>
      <c r="LH445" s="7"/>
      <c r="LI445" s="7"/>
      <c r="LJ445" s="7"/>
      <c r="LK445" s="7"/>
      <c r="LL445" s="7"/>
      <c r="LM445" s="7"/>
      <c r="LN445" s="7"/>
      <c r="LO445" s="7"/>
      <c r="LP445" s="7"/>
      <c r="LQ445" s="7"/>
      <c r="LR445" s="7"/>
      <c r="LS445" s="7"/>
      <c r="LT445" s="7"/>
      <c r="LU445" s="7"/>
      <c r="LV445" s="7"/>
      <c r="LW445" s="7"/>
      <c r="LX445" s="7"/>
      <c r="LY445" s="7"/>
      <c r="LZ445" s="7"/>
      <c r="MA445" s="7"/>
      <c r="MB445" s="7"/>
      <c r="MC445" s="7"/>
      <c r="MD445" s="7"/>
      <c r="ME445" s="7"/>
      <c r="MF445" s="7"/>
      <c r="MG445" s="7"/>
      <c r="MH445" s="7"/>
      <c r="MI445" s="7"/>
      <c r="MJ445" s="7"/>
      <c r="MK445" s="7"/>
      <c r="ML445" s="7"/>
      <c r="MM445" s="7"/>
      <c r="MN445" s="7"/>
      <c r="MO445" s="7"/>
      <c r="MP445" s="7"/>
      <c r="MQ445" s="7"/>
      <c r="MR445" s="7"/>
      <c r="MS445" s="7"/>
      <c r="MT445" s="7"/>
      <c r="MU445" s="7"/>
      <c r="MV445" s="7"/>
      <c r="MW445" s="7"/>
      <c r="MX445" s="7"/>
      <c r="MY445" s="7"/>
      <c r="MZ445" s="7"/>
      <c r="NA445" s="7"/>
      <c r="NB445" s="7"/>
      <c r="NC445" s="7"/>
      <c r="ND445" s="7"/>
      <c r="NE445" s="7"/>
      <c r="NF445" s="7"/>
      <c r="NG445" s="7"/>
      <c r="NH445" s="7"/>
      <c r="NI445" s="7"/>
      <c r="NJ445" s="7"/>
      <c r="NK445" s="7"/>
      <c r="NL445" s="7"/>
      <c r="NM445" s="7"/>
      <c r="NN445" s="7"/>
      <c r="NO445" s="7"/>
      <c r="NP445" s="7"/>
      <c r="NQ445" s="7"/>
      <c r="NR445" s="7"/>
      <c r="NS445" s="7"/>
      <c r="NT445" s="7"/>
      <c r="NU445" s="7"/>
      <c r="NV445" s="7"/>
      <c r="NW445" s="7"/>
      <c r="NX445" s="7"/>
      <c r="NY445" s="7"/>
      <c r="NZ445" s="7"/>
      <c r="OA445" s="7"/>
      <c r="OB445" s="7"/>
      <c r="OC445" s="7"/>
      <c r="OD445" s="7"/>
      <c r="OE445" s="7"/>
      <c r="OF445" s="7"/>
      <c r="OG445" s="7"/>
      <c r="OH445" s="7"/>
      <c r="OI445" s="7"/>
    </row>
    <row r="446" spans="1:399" s="21" customFormat="1">
      <c r="A446" s="53"/>
      <c r="B446" s="53"/>
      <c r="C446" s="53"/>
      <c r="D446" s="53"/>
      <c r="E446" s="53"/>
      <c r="F446" s="53"/>
      <c r="G446" s="7"/>
      <c r="H446"/>
      <c r="I446"/>
      <c r="J446"/>
      <c r="K446"/>
      <c r="L446" s="53"/>
      <c r="M446"/>
      <c r="N446" s="7"/>
      <c r="O446"/>
      <c r="P446"/>
      <c r="Q446"/>
      <c r="R446"/>
      <c r="S446" s="53"/>
      <c r="T446"/>
      <c r="U446" s="7"/>
      <c r="V446"/>
      <c r="W446"/>
      <c r="X446"/>
      <c r="Y446"/>
      <c r="Z446" s="53"/>
      <c r="AA446"/>
      <c r="AB446" s="7"/>
      <c r="AC446"/>
      <c r="AD446"/>
      <c r="AE446"/>
      <c r="AF446"/>
      <c r="AG446" s="53"/>
      <c r="AH446"/>
      <c r="AI446" s="7"/>
      <c r="AJ446"/>
      <c r="AK446"/>
      <c r="AL446"/>
      <c r="AM446"/>
      <c r="AN446" s="53"/>
      <c r="AO446"/>
      <c r="AP446" s="7"/>
      <c r="AQ446"/>
      <c r="AR446"/>
      <c r="AS446"/>
      <c r="AT446"/>
      <c r="AU446" s="53"/>
      <c r="AV446"/>
      <c r="AW446" s="7"/>
      <c r="AX446"/>
      <c r="AY446"/>
      <c r="AZ446"/>
      <c r="BA446"/>
      <c r="BB446" s="53"/>
      <c r="BC446"/>
      <c r="BD446" s="7"/>
      <c r="BE446"/>
      <c r="BF446"/>
      <c r="BG446"/>
      <c r="BH446"/>
      <c r="BI446" s="53"/>
      <c r="BJ446"/>
      <c r="BK446" s="7"/>
      <c r="BL446"/>
      <c r="BM446"/>
      <c r="BN446"/>
      <c r="BO446"/>
      <c r="BP446" s="53"/>
      <c r="BQ446"/>
      <c r="BR446" s="7"/>
      <c r="BS446"/>
      <c r="BT446"/>
      <c r="BU446"/>
      <c r="BV446"/>
      <c r="BW446" s="53"/>
      <c r="BX446"/>
      <c r="BY446" s="7"/>
      <c r="BZ446" s="49">
        <v>44922</v>
      </c>
      <c r="CA446" s="67" t="s">
        <v>1627</v>
      </c>
      <c r="CB446" s="140">
        <f>[1]!i_dq_close(CB$2,BZ446)</f>
        <v>5885.6621999999998</v>
      </c>
      <c r="CC446">
        <v>2.028</v>
      </c>
      <c r="CD446" s="277">
        <f t="shared" si="39"/>
        <v>0.23120422598178436</v>
      </c>
      <c r="CE446"/>
      <c r="CF446" s="7"/>
      <c r="CG446"/>
      <c r="CH446"/>
      <c r="CI446"/>
      <c r="CJ446"/>
      <c r="CK446" s="53"/>
      <c r="CL446"/>
      <c r="CM446" s="7"/>
      <c r="CN446"/>
      <c r="CO446"/>
      <c r="CP446"/>
      <c r="CQ446"/>
      <c r="CR446" s="53"/>
      <c r="CS446"/>
      <c r="CT446" s="7"/>
      <c r="CU446"/>
      <c r="CV446"/>
      <c r="CW446"/>
      <c r="CX446"/>
      <c r="CY446" s="53"/>
      <c r="CZ446"/>
      <c r="DA446" s="7"/>
      <c r="DB446"/>
      <c r="DC446"/>
      <c r="DD446"/>
      <c r="DE446"/>
      <c r="DF446" s="53"/>
      <c r="DG446"/>
      <c r="DH446" s="7"/>
      <c r="DI446"/>
      <c r="DJ446"/>
      <c r="DK446"/>
      <c r="DL446"/>
      <c r="DM446" s="53"/>
      <c r="DN446"/>
      <c r="DO446" s="7"/>
      <c r="DP446"/>
      <c r="DQ446"/>
      <c r="DR446"/>
      <c r="DS446"/>
      <c r="DT446" s="53"/>
      <c r="DU446"/>
      <c r="DV446" s="7"/>
      <c r="DW446" s="7"/>
      <c r="DX446" s="7"/>
      <c r="DY446" s="7"/>
      <c r="DZ446" s="7"/>
      <c r="EA446" s="7"/>
      <c r="EB446" s="7"/>
      <c r="EC446" s="7"/>
      <c r="ED446" s="7"/>
      <c r="EE446" s="7"/>
      <c r="EF446" s="7"/>
      <c r="EG446" s="7"/>
      <c r="EH446" s="7"/>
      <c r="EI446" s="7"/>
      <c r="EJ446" s="7"/>
      <c r="EK446" s="7"/>
      <c r="EL446" s="7"/>
      <c r="EM446" s="7"/>
      <c r="EN446" s="7"/>
      <c r="EO446" s="7"/>
      <c r="EP446" s="7"/>
      <c r="EQ446" s="7"/>
      <c r="ER446" s="7"/>
      <c r="ES446" s="7"/>
      <c r="ET446" s="7"/>
      <c r="EU446" s="7"/>
      <c r="EV446" s="7"/>
      <c r="EW446" s="7"/>
      <c r="EX446" s="7"/>
      <c r="EY446" s="7"/>
      <c r="EZ446" s="7"/>
      <c r="FA446" s="7"/>
      <c r="FB446" s="7"/>
      <c r="FC446" s="7"/>
      <c r="FD446" s="7"/>
      <c r="FE446" s="7"/>
      <c r="FF446" s="7"/>
      <c r="FG446" s="7"/>
      <c r="FH446" s="7"/>
      <c r="FI446" s="7"/>
      <c r="FJ446" s="7"/>
      <c r="FK446" s="7"/>
      <c r="FL446" s="7"/>
      <c r="FM446" s="7"/>
      <c r="FN446" s="7"/>
      <c r="FO446" s="7"/>
      <c r="FP446" s="7"/>
      <c r="FQ446" s="7"/>
      <c r="FR446" s="7"/>
      <c r="FS446" s="7"/>
      <c r="FT446" s="7"/>
      <c r="FU446" s="7"/>
      <c r="FV446" s="7"/>
      <c r="FW446" s="7"/>
      <c r="FX446" s="7"/>
      <c r="FY446" s="7"/>
      <c r="FZ446" s="7"/>
      <c r="GA446" s="7"/>
      <c r="GB446" s="7"/>
      <c r="GC446" s="7"/>
      <c r="GD446" s="7"/>
      <c r="GE446" s="7"/>
      <c r="GF446" s="7"/>
      <c r="GG446" s="7"/>
      <c r="GH446" s="7"/>
      <c r="GI446" s="7"/>
      <c r="GJ446" s="7"/>
      <c r="GK446" s="7"/>
      <c r="GL446" s="7"/>
      <c r="GM446" s="7"/>
      <c r="GN446" s="7"/>
      <c r="GO446" s="7"/>
      <c r="GP446" s="7"/>
      <c r="GQ446" s="7"/>
      <c r="GR446" s="7"/>
      <c r="GS446" s="7"/>
      <c r="GT446" s="7"/>
      <c r="GU446" s="7"/>
      <c r="GV446" s="7"/>
      <c r="GW446" s="7"/>
      <c r="GX446" s="7"/>
      <c r="GY446" s="7"/>
      <c r="GZ446" s="7"/>
      <c r="HA446" s="7"/>
      <c r="HB446" s="7"/>
      <c r="HC446" s="7"/>
      <c r="HD446" s="7"/>
      <c r="HE446" s="7"/>
      <c r="HF446" s="7"/>
      <c r="HG446" s="7"/>
      <c r="HH446" s="7"/>
      <c r="HI446" s="7"/>
      <c r="HJ446" s="7"/>
      <c r="HK446" s="7"/>
      <c r="HL446" s="7"/>
      <c r="HM446" s="7"/>
      <c r="HN446" s="7"/>
      <c r="HO446" s="7"/>
      <c r="HP446" s="7"/>
      <c r="HQ446" s="7"/>
      <c r="HR446" s="7"/>
      <c r="HS446" s="7"/>
      <c r="HT446" s="7"/>
      <c r="HU446" s="7"/>
      <c r="HV446" s="7"/>
      <c r="HW446" s="7"/>
      <c r="HX446" s="7"/>
      <c r="HY446" s="7"/>
      <c r="HZ446" s="7"/>
      <c r="IA446" s="7"/>
      <c r="IB446" s="7"/>
      <c r="IC446" s="7"/>
      <c r="ID446" s="7"/>
      <c r="IE446" s="7"/>
      <c r="IF446" s="7"/>
      <c r="IG446" s="7"/>
      <c r="IH446" s="7"/>
      <c r="II446" s="7"/>
      <c r="IJ446" s="7"/>
      <c r="IK446" s="7"/>
      <c r="IL446" s="7"/>
      <c r="IM446" s="7"/>
      <c r="IN446" s="7"/>
      <c r="IO446" s="7"/>
      <c r="IP446" s="7"/>
      <c r="IQ446" s="7"/>
      <c r="IR446" s="7"/>
      <c r="IS446" s="7"/>
      <c r="IT446" s="7"/>
      <c r="IU446" s="7"/>
      <c r="IV446" s="7"/>
      <c r="IW446" s="7"/>
      <c r="IX446" s="7"/>
      <c r="IY446" s="7"/>
      <c r="IZ446" s="7"/>
      <c r="JA446" s="7"/>
      <c r="JB446" s="7"/>
      <c r="JC446" s="7"/>
      <c r="JD446" s="7"/>
      <c r="JE446" s="7"/>
      <c r="JF446" s="7"/>
      <c r="JG446" s="7"/>
      <c r="JH446" s="7"/>
      <c r="JI446" s="7"/>
      <c r="JJ446" s="7"/>
      <c r="JK446" s="7"/>
      <c r="JL446" s="7"/>
      <c r="JM446" s="7"/>
      <c r="JN446" s="7"/>
      <c r="JO446" s="7"/>
      <c r="JP446" s="7"/>
      <c r="JQ446" s="7"/>
      <c r="JR446" s="7"/>
      <c r="JS446" s="7"/>
      <c r="JT446" s="7"/>
      <c r="JU446" s="7"/>
      <c r="JV446" s="7"/>
      <c r="JW446" s="7"/>
      <c r="JX446" s="7"/>
      <c r="JY446" s="7"/>
      <c r="JZ446" s="7"/>
      <c r="KA446" s="7"/>
      <c r="KB446" s="7"/>
      <c r="KC446" s="7"/>
      <c r="KD446" s="7"/>
      <c r="KE446" s="7"/>
      <c r="KF446" s="7"/>
      <c r="KG446" s="7"/>
      <c r="KH446" s="7"/>
      <c r="KI446" s="7"/>
      <c r="KJ446" s="7"/>
      <c r="KK446" s="7"/>
      <c r="KL446" s="7"/>
      <c r="KM446" s="7"/>
      <c r="KN446" s="7"/>
      <c r="KO446" s="7"/>
      <c r="KP446" s="7"/>
      <c r="KQ446" s="7"/>
      <c r="KR446" s="7"/>
      <c r="KS446" s="7"/>
      <c r="KT446" s="7"/>
      <c r="KU446" s="7"/>
      <c r="KV446" s="7"/>
      <c r="KW446" s="7"/>
      <c r="KX446" s="7"/>
      <c r="KY446" s="7"/>
      <c r="KZ446" s="7"/>
      <c r="LA446" s="7"/>
      <c r="LB446" s="7"/>
      <c r="LC446" s="7"/>
      <c r="LD446" s="7"/>
      <c r="LE446" s="7"/>
      <c r="LF446" s="7"/>
      <c r="LG446" s="7"/>
      <c r="LH446" s="7"/>
      <c r="LI446" s="7"/>
      <c r="LJ446" s="7"/>
      <c r="LK446" s="7"/>
      <c r="LL446" s="7"/>
      <c r="LM446" s="7"/>
      <c r="LN446" s="7"/>
      <c r="LO446" s="7"/>
      <c r="LP446" s="7"/>
      <c r="LQ446" s="7"/>
      <c r="LR446" s="7"/>
      <c r="LS446" s="7"/>
      <c r="LT446" s="7"/>
      <c r="LU446" s="7"/>
      <c r="LV446" s="7"/>
      <c r="LW446" s="7"/>
      <c r="LX446" s="7"/>
      <c r="LY446" s="7"/>
      <c r="LZ446" s="7"/>
      <c r="MA446" s="7"/>
      <c r="MB446" s="7"/>
      <c r="MC446" s="7"/>
      <c r="MD446" s="7"/>
      <c r="ME446" s="7"/>
      <c r="MF446" s="7"/>
      <c r="MG446" s="7"/>
      <c r="MH446" s="7"/>
      <c r="MI446" s="7"/>
      <c r="MJ446" s="7"/>
      <c r="MK446" s="7"/>
      <c r="ML446" s="7"/>
      <c r="MM446" s="7"/>
      <c r="MN446" s="7"/>
      <c r="MO446" s="7"/>
      <c r="MP446" s="7"/>
      <c r="MQ446" s="7"/>
      <c r="MR446" s="7"/>
      <c r="MS446" s="7"/>
      <c r="MT446" s="7"/>
      <c r="MU446" s="7"/>
      <c r="MV446" s="7"/>
      <c r="MW446" s="7"/>
      <c r="MX446" s="7"/>
      <c r="MY446" s="7"/>
      <c r="MZ446" s="7"/>
      <c r="NA446" s="7"/>
      <c r="NB446" s="7"/>
      <c r="NC446" s="7"/>
      <c r="ND446" s="7"/>
      <c r="NE446" s="7"/>
      <c r="NF446" s="7"/>
      <c r="NG446" s="7"/>
      <c r="NH446" s="7"/>
      <c r="NI446" s="7"/>
      <c r="NJ446" s="7"/>
      <c r="NK446" s="7"/>
      <c r="NL446" s="7"/>
      <c r="NM446" s="7"/>
      <c r="NN446" s="7"/>
      <c r="NO446" s="7"/>
      <c r="NP446" s="7"/>
      <c r="NQ446" s="7"/>
      <c r="NR446" s="7"/>
      <c r="NS446" s="7"/>
      <c r="NT446" s="7"/>
      <c r="NU446" s="7"/>
      <c r="NV446" s="7"/>
      <c r="NW446" s="7"/>
      <c r="NX446" s="7"/>
      <c r="NY446" s="7"/>
      <c r="NZ446" s="7"/>
      <c r="OA446" s="7"/>
      <c r="OB446" s="7"/>
      <c r="OC446" s="7"/>
      <c r="OD446" s="7"/>
      <c r="OE446" s="7"/>
      <c r="OF446" s="7"/>
      <c r="OG446" s="7"/>
      <c r="OH446" s="7"/>
      <c r="OI446" s="7"/>
    </row>
    <row r="447" spans="1:399" s="21" customFormat="1">
      <c r="A447" s="53"/>
      <c r="B447" s="53"/>
      <c r="C447" s="53"/>
      <c r="D447" s="53"/>
      <c r="E447" s="53"/>
      <c r="F447" s="53"/>
      <c r="G447" s="7"/>
      <c r="H447"/>
      <c r="I447"/>
      <c r="J447"/>
      <c r="K447"/>
      <c r="L447" s="53"/>
      <c r="M447"/>
      <c r="N447" s="7"/>
      <c r="O447"/>
      <c r="P447"/>
      <c r="Q447"/>
      <c r="R447"/>
      <c r="S447" s="53"/>
      <c r="T447"/>
      <c r="U447" s="7"/>
      <c r="V447"/>
      <c r="W447"/>
      <c r="X447"/>
      <c r="Y447"/>
      <c r="Z447" s="53"/>
      <c r="AA447"/>
      <c r="AB447" s="7"/>
      <c r="AC447"/>
      <c r="AD447"/>
      <c r="AE447"/>
      <c r="AF447"/>
      <c r="AG447" s="53"/>
      <c r="AH447"/>
      <c r="AI447" s="7"/>
      <c r="AJ447"/>
      <c r="AK447"/>
      <c r="AL447"/>
      <c r="AM447"/>
      <c r="AN447" s="53"/>
      <c r="AO447"/>
      <c r="AP447" s="7"/>
      <c r="AQ447"/>
      <c r="AR447"/>
      <c r="AS447"/>
      <c r="AT447"/>
      <c r="AU447" s="53"/>
      <c r="AV447"/>
      <c r="AW447" s="7"/>
      <c r="AX447"/>
      <c r="AY447"/>
      <c r="AZ447"/>
      <c r="BA447"/>
      <c r="BB447" s="53"/>
      <c r="BC447"/>
      <c r="BD447" s="7"/>
      <c r="BE447"/>
      <c r="BF447"/>
      <c r="BG447"/>
      <c r="BH447"/>
      <c r="BI447" s="53"/>
      <c r="BJ447"/>
      <c r="BK447" s="7"/>
      <c r="BL447"/>
      <c r="BM447"/>
      <c r="BN447"/>
      <c r="BO447"/>
      <c r="BP447" s="53"/>
      <c r="BQ447"/>
      <c r="BR447" s="7"/>
      <c r="BS447"/>
      <c r="BT447"/>
      <c r="BU447"/>
      <c r="BV447"/>
      <c r="BW447" s="53"/>
      <c r="BX447"/>
      <c r="BY447" s="7"/>
      <c r="BZ447" s="49">
        <v>44923</v>
      </c>
      <c r="CA447" s="67" t="s">
        <v>1627</v>
      </c>
      <c r="CB447" s="140">
        <f>[1]!i_dq_close(CB$2,BZ447)</f>
        <v>5862.0967000000001</v>
      </c>
      <c r="CC447">
        <v>2.0099999999999998</v>
      </c>
      <c r="CD447" s="277">
        <f t="shared" si="39"/>
        <v>0.22473099528033769</v>
      </c>
      <c r="CE447"/>
      <c r="CF447" s="7"/>
      <c r="CG447"/>
      <c r="CH447"/>
      <c r="CI447"/>
      <c r="CJ447"/>
      <c r="CK447" s="53"/>
      <c r="CL447"/>
      <c r="CM447" s="7"/>
      <c r="CN447"/>
      <c r="CO447"/>
      <c r="CP447"/>
      <c r="CQ447"/>
      <c r="CR447" s="53"/>
      <c r="CS447"/>
      <c r="CT447" s="7"/>
      <c r="CU447"/>
      <c r="CV447"/>
      <c r="CW447"/>
      <c r="CX447"/>
      <c r="CY447" s="53"/>
      <c r="CZ447"/>
      <c r="DA447" s="7"/>
      <c r="DB447"/>
      <c r="DC447"/>
      <c r="DD447"/>
      <c r="DE447"/>
      <c r="DF447" s="53"/>
      <c r="DG447"/>
      <c r="DH447" s="7"/>
      <c r="DI447"/>
      <c r="DJ447"/>
      <c r="DK447"/>
      <c r="DL447"/>
      <c r="DM447" s="53"/>
      <c r="DN447"/>
      <c r="DO447" s="7"/>
      <c r="DP447"/>
      <c r="DQ447"/>
      <c r="DR447"/>
      <c r="DS447"/>
      <c r="DT447" s="53"/>
      <c r="DU447"/>
      <c r="DV447" s="7"/>
      <c r="DW447" s="7"/>
      <c r="DX447" s="7"/>
      <c r="DY447" s="7"/>
      <c r="DZ447" s="7"/>
      <c r="EA447" s="7"/>
      <c r="EB447" s="7"/>
      <c r="EC447" s="7"/>
      <c r="ED447" s="7"/>
      <c r="EE447" s="7"/>
      <c r="EF447" s="7"/>
      <c r="EG447" s="7"/>
      <c r="EH447" s="7"/>
      <c r="EI447" s="7"/>
      <c r="EJ447" s="7"/>
      <c r="EK447" s="7"/>
      <c r="EL447" s="7"/>
      <c r="EM447" s="7"/>
      <c r="EN447" s="7"/>
      <c r="EO447" s="7"/>
      <c r="EP447" s="7"/>
      <c r="EQ447" s="7"/>
      <c r="ER447" s="7"/>
      <c r="ES447" s="7"/>
      <c r="ET447" s="7"/>
      <c r="EU447" s="7"/>
      <c r="EV447" s="7"/>
      <c r="EW447" s="7"/>
      <c r="EX447" s="7"/>
      <c r="EY447" s="7"/>
      <c r="EZ447" s="7"/>
      <c r="FA447" s="7"/>
      <c r="FB447" s="7"/>
      <c r="FC447" s="7"/>
      <c r="FD447" s="7"/>
      <c r="FE447" s="7"/>
      <c r="FF447" s="7"/>
      <c r="FG447" s="7"/>
      <c r="FH447" s="7"/>
      <c r="FI447" s="7"/>
      <c r="FJ447" s="7"/>
      <c r="FK447" s="7"/>
      <c r="FL447" s="7"/>
      <c r="FM447" s="7"/>
      <c r="FN447" s="7"/>
      <c r="FO447" s="7"/>
      <c r="FP447" s="7"/>
      <c r="FQ447" s="7"/>
      <c r="FR447" s="7"/>
      <c r="FS447" s="7"/>
      <c r="FT447" s="7"/>
      <c r="FU447" s="7"/>
      <c r="FV447" s="7"/>
      <c r="FW447" s="7"/>
      <c r="FX447" s="7"/>
      <c r="FY447" s="7"/>
      <c r="FZ447" s="7"/>
      <c r="GA447" s="7"/>
      <c r="GB447" s="7"/>
      <c r="GC447" s="7"/>
      <c r="GD447" s="7"/>
      <c r="GE447" s="7"/>
      <c r="GF447" s="7"/>
      <c r="GG447" s="7"/>
      <c r="GH447" s="7"/>
      <c r="GI447" s="7"/>
      <c r="GJ447" s="7"/>
      <c r="GK447" s="7"/>
      <c r="GL447" s="7"/>
      <c r="GM447" s="7"/>
      <c r="GN447" s="7"/>
      <c r="GO447" s="7"/>
      <c r="GP447" s="7"/>
      <c r="GQ447" s="7"/>
      <c r="GR447" s="7"/>
      <c r="GS447" s="7"/>
      <c r="GT447" s="7"/>
      <c r="GU447" s="7"/>
      <c r="GV447" s="7"/>
      <c r="GW447" s="7"/>
      <c r="GX447" s="7"/>
      <c r="GY447" s="7"/>
      <c r="GZ447" s="7"/>
      <c r="HA447" s="7"/>
      <c r="HB447" s="7"/>
      <c r="HC447" s="7"/>
      <c r="HD447" s="7"/>
      <c r="HE447" s="7"/>
      <c r="HF447" s="7"/>
      <c r="HG447" s="7"/>
      <c r="HH447" s="7"/>
      <c r="HI447" s="7"/>
      <c r="HJ447" s="7"/>
      <c r="HK447" s="7"/>
      <c r="HL447" s="7"/>
      <c r="HM447" s="7"/>
      <c r="HN447" s="7"/>
      <c r="HO447" s="7"/>
      <c r="HP447" s="7"/>
      <c r="HQ447" s="7"/>
      <c r="HR447" s="7"/>
      <c r="HS447" s="7"/>
      <c r="HT447" s="7"/>
      <c r="HU447" s="7"/>
      <c r="HV447" s="7"/>
      <c r="HW447" s="7"/>
      <c r="HX447" s="7"/>
      <c r="HY447" s="7"/>
      <c r="HZ447" s="7"/>
      <c r="IA447" s="7"/>
      <c r="IB447" s="7"/>
      <c r="IC447" s="7"/>
      <c r="ID447" s="7"/>
      <c r="IE447" s="7"/>
      <c r="IF447" s="7"/>
      <c r="IG447" s="7"/>
      <c r="IH447" s="7"/>
      <c r="II447" s="7"/>
      <c r="IJ447" s="7"/>
      <c r="IK447" s="7"/>
      <c r="IL447" s="7"/>
      <c r="IM447" s="7"/>
      <c r="IN447" s="7"/>
      <c r="IO447" s="7"/>
      <c r="IP447" s="7"/>
      <c r="IQ447" s="7"/>
      <c r="IR447" s="7"/>
      <c r="IS447" s="7"/>
      <c r="IT447" s="7"/>
      <c r="IU447" s="7"/>
      <c r="IV447" s="7"/>
      <c r="IW447" s="7"/>
      <c r="IX447" s="7"/>
      <c r="IY447" s="7"/>
      <c r="IZ447" s="7"/>
      <c r="JA447" s="7"/>
      <c r="JB447" s="7"/>
      <c r="JC447" s="7"/>
      <c r="JD447" s="7"/>
      <c r="JE447" s="7"/>
      <c r="JF447" s="7"/>
      <c r="JG447" s="7"/>
      <c r="JH447" s="7"/>
      <c r="JI447" s="7"/>
      <c r="JJ447" s="7"/>
      <c r="JK447" s="7"/>
      <c r="JL447" s="7"/>
      <c r="JM447" s="7"/>
      <c r="JN447" s="7"/>
      <c r="JO447" s="7"/>
      <c r="JP447" s="7"/>
      <c r="JQ447" s="7"/>
      <c r="JR447" s="7"/>
      <c r="JS447" s="7"/>
      <c r="JT447" s="7"/>
      <c r="JU447" s="7"/>
      <c r="JV447" s="7"/>
      <c r="JW447" s="7"/>
      <c r="JX447" s="7"/>
      <c r="JY447" s="7"/>
      <c r="JZ447" s="7"/>
      <c r="KA447" s="7"/>
      <c r="KB447" s="7"/>
      <c r="KC447" s="7"/>
      <c r="KD447" s="7"/>
      <c r="KE447" s="7"/>
      <c r="KF447" s="7"/>
      <c r="KG447" s="7"/>
      <c r="KH447" s="7"/>
      <c r="KI447" s="7"/>
      <c r="KJ447" s="7"/>
      <c r="KK447" s="7"/>
      <c r="KL447" s="7"/>
      <c r="KM447" s="7"/>
      <c r="KN447" s="7"/>
      <c r="KO447" s="7"/>
      <c r="KP447" s="7"/>
      <c r="KQ447" s="7"/>
      <c r="KR447" s="7"/>
      <c r="KS447" s="7"/>
      <c r="KT447" s="7"/>
      <c r="KU447" s="7"/>
      <c r="KV447" s="7"/>
      <c r="KW447" s="7"/>
      <c r="KX447" s="7"/>
      <c r="KY447" s="7"/>
      <c r="KZ447" s="7"/>
      <c r="LA447" s="7"/>
      <c r="LB447" s="7"/>
      <c r="LC447" s="7"/>
      <c r="LD447" s="7"/>
      <c r="LE447" s="7"/>
      <c r="LF447" s="7"/>
      <c r="LG447" s="7"/>
      <c r="LH447" s="7"/>
      <c r="LI447" s="7"/>
      <c r="LJ447" s="7"/>
      <c r="LK447" s="7"/>
      <c r="LL447" s="7"/>
      <c r="LM447" s="7"/>
      <c r="LN447" s="7"/>
      <c r="LO447" s="7"/>
      <c r="LP447" s="7"/>
      <c r="LQ447" s="7"/>
      <c r="LR447" s="7"/>
      <c r="LS447" s="7"/>
      <c r="LT447" s="7"/>
      <c r="LU447" s="7"/>
      <c r="LV447" s="7"/>
      <c r="LW447" s="7"/>
      <c r="LX447" s="7"/>
      <c r="LY447" s="7"/>
      <c r="LZ447" s="7"/>
      <c r="MA447" s="7"/>
      <c r="MB447" s="7"/>
      <c r="MC447" s="7"/>
      <c r="MD447" s="7"/>
      <c r="ME447" s="7"/>
      <c r="MF447" s="7"/>
      <c r="MG447" s="7"/>
      <c r="MH447" s="7"/>
      <c r="MI447" s="7"/>
      <c r="MJ447" s="7"/>
      <c r="MK447" s="7"/>
      <c r="ML447" s="7"/>
      <c r="MM447" s="7"/>
      <c r="MN447" s="7"/>
      <c r="MO447" s="7"/>
      <c r="MP447" s="7"/>
      <c r="MQ447" s="7"/>
      <c r="MR447" s="7"/>
      <c r="MS447" s="7"/>
      <c r="MT447" s="7"/>
      <c r="MU447" s="7"/>
      <c r="MV447" s="7"/>
      <c r="MW447" s="7"/>
      <c r="MX447" s="7"/>
      <c r="MY447" s="7"/>
      <c r="MZ447" s="7"/>
      <c r="NA447" s="7"/>
      <c r="NB447" s="7"/>
      <c r="NC447" s="7"/>
      <c r="ND447" s="7"/>
      <c r="NE447" s="7"/>
      <c r="NF447" s="7"/>
      <c r="NG447" s="7"/>
      <c r="NH447" s="7"/>
      <c r="NI447" s="7"/>
      <c r="NJ447" s="7"/>
      <c r="NK447" s="7"/>
      <c r="NL447" s="7"/>
      <c r="NM447" s="7"/>
      <c r="NN447" s="7"/>
      <c r="NO447" s="7"/>
      <c r="NP447" s="7"/>
      <c r="NQ447" s="7"/>
      <c r="NR447" s="7"/>
      <c r="NS447" s="7"/>
      <c r="NT447" s="7"/>
      <c r="NU447" s="7"/>
      <c r="NV447" s="7"/>
      <c r="NW447" s="7"/>
      <c r="NX447" s="7"/>
      <c r="NY447" s="7"/>
      <c r="NZ447" s="7"/>
      <c r="OA447" s="7"/>
      <c r="OB447" s="7"/>
      <c r="OC447" s="7"/>
      <c r="OD447" s="7"/>
      <c r="OE447" s="7"/>
      <c r="OF447" s="7"/>
      <c r="OG447" s="7"/>
      <c r="OH447" s="7"/>
      <c r="OI447" s="7"/>
    </row>
    <row r="448" spans="1:399" s="21" customFormat="1">
      <c r="A448" s="53"/>
      <c r="B448" s="53"/>
      <c r="C448" s="53"/>
      <c r="D448" s="53"/>
      <c r="E448" s="53"/>
      <c r="F448" s="53"/>
      <c r="G448" s="7"/>
      <c r="H448"/>
      <c r="I448"/>
      <c r="J448"/>
      <c r="K448"/>
      <c r="L448" s="53"/>
      <c r="M448"/>
      <c r="N448" s="7"/>
      <c r="O448"/>
      <c r="P448"/>
      <c r="Q448"/>
      <c r="R448"/>
      <c r="S448" s="53"/>
      <c r="T448"/>
      <c r="U448" s="7"/>
      <c r="V448"/>
      <c r="W448"/>
      <c r="X448"/>
      <c r="Y448"/>
      <c r="Z448" s="53"/>
      <c r="AA448"/>
      <c r="AB448" s="7"/>
      <c r="AC448"/>
      <c r="AD448"/>
      <c r="AE448"/>
      <c r="AF448"/>
      <c r="AG448" s="53"/>
      <c r="AH448"/>
      <c r="AI448" s="7"/>
      <c r="AJ448"/>
      <c r="AK448"/>
      <c r="AL448"/>
      <c r="AM448"/>
      <c r="AN448" s="53"/>
      <c r="AO448"/>
      <c r="AP448" s="7"/>
      <c r="AQ448"/>
      <c r="AR448"/>
      <c r="AS448"/>
      <c r="AT448"/>
      <c r="AU448" s="53"/>
      <c r="AV448"/>
      <c r="AW448" s="7"/>
      <c r="AX448"/>
      <c r="AY448"/>
      <c r="AZ448"/>
      <c r="BA448"/>
      <c r="BB448" s="53"/>
      <c r="BC448"/>
      <c r="BD448" s="7"/>
      <c r="BE448"/>
      <c r="BF448"/>
      <c r="BG448"/>
      <c r="BH448"/>
      <c r="BI448" s="53"/>
      <c r="BJ448"/>
      <c r="BK448" s="7"/>
      <c r="BL448"/>
      <c r="BM448"/>
      <c r="BN448"/>
      <c r="BO448"/>
      <c r="BP448" s="53"/>
      <c r="BQ448"/>
      <c r="BR448" s="7"/>
      <c r="BS448"/>
      <c r="BT448"/>
      <c r="BU448"/>
      <c r="BV448"/>
      <c r="BW448" s="53"/>
      <c r="BX448"/>
      <c r="BY448" s="7"/>
      <c r="BZ448" s="49">
        <v>44924</v>
      </c>
      <c r="CA448" s="67" t="s">
        <v>1627</v>
      </c>
      <c r="CB448" s="140">
        <f>[1]!i_dq_close(CB$2,BZ448)</f>
        <v>5857.4021000000002</v>
      </c>
      <c r="CC448">
        <v>2.0059999999999998</v>
      </c>
      <c r="CD448" s="277">
        <f t="shared" si="39"/>
        <v>0.22320890378883351</v>
      </c>
      <c r="CE448"/>
      <c r="CF448" s="7"/>
      <c r="CG448"/>
      <c r="CH448"/>
      <c r="CI448"/>
      <c r="CJ448"/>
      <c r="CK448" s="53"/>
      <c r="CL448"/>
      <c r="CM448" s="7"/>
      <c r="CN448"/>
      <c r="CO448"/>
      <c r="CP448"/>
      <c r="CQ448"/>
      <c r="CR448" s="53"/>
      <c r="CS448"/>
      <c r="CT448" s="7"/>
      <c r="CU448"/>
      <c r="CV448"/>
      <c r="CW448"/>
      <c r="CX448"/>
      <c r="CY448" s="53"/>
      <c r="CZ448"/>
      <c r="DA448" s="7"/>
      <c r="DB448"/>
      <c r="DC448"/>
      <c r="DD448"/>
      <c r="DE448"/>
      <c r="DF448" s="53"/>
      <c r="DG448"/>
      <c r="DH448" s="7"/>
      <c r="DI448"/>
      <c r="DJ448"/>
      <c r="DK448"/>
      <c r="DL448"/>
      <c r="DM448" s="53"/>
      <c r="DN448"/>
      <c r="DO448" s="7"/>
      <c r="DP448"/>
      <c r="DQ448"/>
      <c r="DR448"/>
      <c r="DS448"/>
      <c r="DT448" s="53"/>
      <c r="DU448"/>
      <c r="DV448" s="7"/>
      <c r="DW448" s="7"/>
      <c r="DX448" s="7"/>
      <c r="DY448" s="7"/>
      <c r="DZ448" s="7"/>
      <c r="EA448" s="7"/>
      <c r="EB448" s="7"/>
      <c r="EC448" s="7"/>
      <c r="ED448" s="7"/>
      <c r="EE448" s="7"/>
      <c r="EF448" s="7"/>
      <c r="EG448" s="7"/>
      <c r="EH448" s="7"/>
      <c r="EI448" s="7"/>
      <c r="EJ448" s="7"/>
      <c r="EK448" s="7"/>
      <c r="EL448" s="7"/>
      <c r="EM448" s="7"/>
      <c r="EN448" s="7"/>
      <c r="EO448" s="7"/>
      <c r="EP448" s="7"/>
      <c r="EQ448" s="7"/>
      <c r="ER448" s="7"/>
      <c r="ES448" s="7"/>
      <c r="ET448" s="7"/>
      <c r="EU448" s="7"/>
      <c r="EV448" s="7"/>
      <c r="EW448" s="7"/>
      <c r="EX448" s="7"/>
      <c r="EY448" s="7"/>
      <c r="EZ448" s="7"/>
      <c r="FA448" s="7"/>
      <c r="FB448" s="7"/>
      <c r="FC448" s="7"/>
      <c r="FD448" s="7"/>
      <c r="FE448" s="7"/>
      <c r="FF448" s="7"/>
      <c r="FG448" s="7"/>
      <c r="FH448" s="7"/>
      <c r="FI448" s="7"/>
      <c r="FJ448" s="7"/>
      <c r="FK448" s="7"/>
      <c r="FL448" s="7"/>
      <c r="FM448" s="7"/>
      <c r="FN448" s="7"/>
      <c r="FO448" s="7"/>
      <c r="FP448" s="7"/>
      <c r="FQ448" s="7"/>
      <c r="FR448" s="7"/>
      <c r="FS448" s="7"/>
      <c r="FT448" s="7"/>
      <c r="FU448" s="7"/>
      <c r="FV448" s="7"/>
      <c r="FW448" s="7"/>
      <c r="FX448" s="7"/>
      <c r="FY448" s="7"/>
      <c r="FZ448" s="7"/>
      <c r="GA448" s="7"/>
      <c r="GB448" s="7"/>
      <c r="GC448" s="7"/>
      <c r="GD448" s="7"/>
      <c r="GE448" s="7"/>
      <c r="GF448" s="7"/>
      <c r="GG448" s="7"/>
      <c r="GH448" s="7"/>
      <c r="GI448" s="7"/>
      <c r="GJ448" s="7"/>
      <c r="GK448" s="7"/>
      <c r="GL448" s="7"/>
      <c r="GM448" s="7"/>
      <c r="GN448" s="7"/>
      <c r="GO448" s="7"/>
      <c r="GP448" s="7"/>
      <c r="GQ448" s="7"/>
      <c r="GR448" s="7"/>
      <c r="GS448" s="7"/>
      <c r="GT448" s="7"/>
      <c r="GU448" s="7"/>
      <c r="GV448" s="7"/>
      <c r="GW448" s="7"/>
      <c r="GX448" s="7"/>
      <c r="GY448" s="7"/>
      <c r="GZ448" s="7"/>
      <c r="HA448" s="7"/>
      <c r="HB448" s="7"/>
      <c r="HC448" s="7"/>
      <c r="HD448" s="7"/>
      <c r="HE448" s="7"/>
      <c r="HF448" s="7"/>
      <c r="HG448" s="7"/>
      <c r="HH448" s="7"/>
      <c r="HI448" s="7"/>
      <c r="HJ448" s="7"/>
      <c r="HK448" s="7"/>
      <c r="HL448" s="7"/>
      <c r="HM448" s="7"/>
      <c r="HN448" s="7"/>
      <c r="HO448" s="7"/>
      <c r="HP448" s="7"/>
      <c r="HQ448" s="7"/>
      <c r="HR448" s="7"/>
      <c r="HS448" s="7"/>
      <c r="HT448" s="7"/>
      <c r="HU448" s="7"/>
      <c r="HV448" s="7"/>
      <c r="HW448" s="7"/>
      <c r="HX448" s="7"/>
      <c r="HY448" s="7"/>
      <c r="HZ448" s="7"/>
      <c r="IA448" s="7"/>
      <c r="IB448" s="7"/>
      <c r="IC448" s="7"/>
      <c r="ID448" s="7"/>
      <c r="IE448" s="7"/>
      <c r="IF448" s="7"/>
      <c r="IG448" s="7"/>
      <c r="IH448" s="7"/>
      <c r="II448" s="7"/>
      <c r="IJ448" s="7"/>
      <c r="IK448" s="7"/>
      <c r="IL448" s="7"/>
      <c r="IM448" s="7"/>
      <c r="IN448" s="7"/>
      <c r="IO448" s="7"/>
      <c r="IP448" s="7"/>
      <c r="IQ448" s="7"/>
      <c r="IR448" s="7"/>
      <c r="IS448" s="7"/>
      <c r="IT448" s="7"/>
      <c r="IU448" s="7"/>
      <c r="IV448" s="7"/>
      <c r="IW448" s="7"/>
      <c r="IX448" s="7"/>
      <c r="IY448" s="7"/>
      <c r="IZ448" s="7"/>
      <c r="JA448" s="7"/>
      <c r="JB448" s="7"/>
      <c r="JC448" s="7"/>
      <c r="JD448" s="7"/>
      <c r="JE448" s="7"/>
      <c r="JF448" s="7"/>
      <c r="JG448" s="7"/>
      <c r="JH448" s="7"/>
      <c r="JI448" s="7"/>
      <c r="JJ448" s="7"/>
      <c r="JK448" s="7"/>
      <c r="JL448" s="7"/>
      <c r="JM448" s="7"/>
      <c r="JN448" s="7"/>
      <c r="JO448" s="7"/>
      <c r="JP448" s="7"/>
      <c r="JQ448" s="7"/>
      <c r="JR448" s="7"/>
      <c r="JS448" s="7"/>
      <c r="JT448" s="7"/>
      <c r="JU448" s="7"/>
      <c r="JV448" s="7"/>
      <c r="JW448" s="7"/>
      <c r="JX448" s="7"/>
      <c r="JY448" s="7"/>
      <c r="JZ448" s="7"/>
      <c r="KA448" s="7"/>
      <c r="KB448" s="7"/>
      <c r="KC448" s="7"/>
      <c r="KD448" s="7"/>
      <c r="KE448" s="7"/>
      <c r="KF448" s="7"/>
      <c r="KG448" s="7"/>
      <c r="KH448" s="7"/>
      <c r="KI448" s="7"/>
      <c r="KJ448" s="7"/>
      <c r="KK448" s="7"/>
      <c r="KL448" s="7"/>
      <c r="KM448" s="7"/>
      <c r="KN448" s="7"/>
      <c r="KO448" s="7"/>
      <c r="KP448" s="7"/>
      <c r="KQ448" s="7"/>
      <c r="KR448" s="7"/>
      <c r="KS448" s="7"/>
      <c r="KT448" s="7"/>
      <c r="KU448" s="7"/>
      <c r="KV448" s="7"/>
      <c r="KW448" s="7"/>
      <c r="KX448" s="7"/>
      <c r="KY448" s="7"/>
      <c r="KZ448" s="7"/>
      <c r="LA448" s="7"/>
      <c r="LB448" s="7"/>
      <c r="LC448" s="7"/>
      <c r="LD448" s="7"/>
      <c r="LE448" s="7"/>
      <c r="LF448" s="7"/>
      <c r="LG448" s="7"/>
      <c r="LH448" s="7"/>
      <c r="LI448" s="7"/>
      <c r="LJ448" s="7"/>
      <c r="LK448" s="7"/>
      <c r="LL448" s="7"/>
      <c r="LM448" s="7"/>
      <c r="LN448" s="7"/>
      <c r="LO448" s="7"/>
      <c r="LP448" s="7"/>
      <c r="LQ448" s="7"/>
      <c r="LR448" s="7"/>
      <c r="LS448" s="7"/>
      <c r="LT448" s="7"/>
      <c r="LU448" s="7"/>
      <c r="LV448" s="7"/>
      <c r="LW448" s="7"/>
      <c r="LX448" s="7"/>
      <c r="LY448" s="7"/>
      <c r="LZ448" s="7"/>
      <c r="MA448" s="7"/>
      <c r="MB448" s="7"/>
      <c r="MC448" s="7"/>
      <c r="MD448" s="7"/>
      <c r="ME448" s="7"/>
      <c r="MF448" s="7"/>
      <c r="MG448" s="7"/>
      <c r="MH448" s="7"/>
      <c r="MI448" s="7"/>
      <c r="MJ448" s="7"/>
      <c r="MK448" s="7"/>
      <c r="ML448" s="7"/>
      <c r="MM448" s="7"/>
      <c r="MN448" s="7"/>
      <c r="MO448" s="7"/>
      <c r="MP448" s="7"/>
      <c r="MQ448" s="7"/>
      <c r="MR448" s="7"/>
      <c r="MS448" s="7"/>
      <c r="MT448" s="7"/>
      <c r="MU448" s="7"/>
      <c r="MV448" s="7"/>
      <c r="MW448" s="7"/>
      <c r="MX448" s="7"/>
      <c r="MY448" s="7"/>
      <c r="MZ448" s="7"/>
      <c r="NA448" s="7"/>
      <c r="NB448" s="7"/>
      <c r="NC448" s="7"/>
      <c r="ND448" s="7"/>
      <c r="NE448" s="7"/>
      <c r="NF448" s="7"/>
      <c r="NG448" s="7"/>
      <c r="NH448" s="7"/>
      <c r="NI448" s="7"/>
      <c r="NJ448" s="7"/>
      <c r="NK448" s="7"/>
      <c r="NL448" s="7"/>
      <c r="NM448" s="7"/>
      <c r="NN448" s="7"/>
      <c r="NO448" s="7"/>
      <c r="NP448" s="7"/>
      <c r="NQ448" s="7"/>
      <c r="NR448" s="7"/>
      <c r="NS448" s="7"/>
      <c r="NT448" s="7"/>
      <c r="NU448" s="7"/>
      <c r="NV448" s="7"/>
      <c r="NW448" s="7"/>
      <c r="NX448" s="7"/>
      <c r="NY448" s="7"/>
      <c r="NZ448" s="7"/>
      <c r="OA448" s="7"/>
      <c r="OB448" s="7"/>
      <c r="OC448" s="7"/>
      <c r="OD448" s="7"/>
      <c r="OE448" s="7"/>
      <c r="OF448" s="7"/>
      <c r="OG448" s="7"/>
      <c r="OH448" s="7"/>
      <c r="OI448" s="7"/>
    </row>
    <row r="449" spans="1:399" s="21" customFormat="1">
      <c r="A449" s="53"/>
      <c r="B449" s="53"/>
      <c r="C449" s="53"/>
      <c r="D449" s="53"/>
      <c r="E449" s="53"/>
      <c r="F449" s="53"/>
      <c r="G449" s="7"/>
      <c r="H449"/>
      <c r="I449"/>
      <c r="J449"/>
      <c r="K449"/>
      <c r="L449" s="53"/>
      <c r="M449"/>
      <c r="N449" s="7"/>
      <c r="O449"/>
      <c r="P449"/>
      <c r="Q449"/>
      <c r="R449"/>
      <c r="S449" s="53"/>
      <c r="T449"/>
      <c r="U449" s="7"/>
      <c r="V449"/>
      <c r="W449"/>
      <c r="X449"/>
      <c r="Y449"/>
      <c r="Z449" s="53"/>
      <c r="AA449"/>
      <c r="AB449" s="7"/>
      <c r="AC449"/>
      <c r="AD449"/>
      <c r="AE449"/>
      <c r="AF449"/>
      <c r="AG449" s="53"/>
      <c r="AH449"/>
      <c r="AI449" s="7"/>
      <c r="AJ449"/>
      <c r="AK449"/>
      <c r="AL449"/>
      <c r="AM449"/>
      <c r="AN449" s="53"/>
      <c r="AO449"/>
      <c r="AP449" s="7"/>
      <c r="AQ449"/>
      <c r="AR449"/>
      <c r="AS449"/>
      <c r="AT449"/>
      <c r="AU449" s="53"/>
      <c r="AV449"/>
      <c r="AW449" s="7"/>
      <c r="AX449"/>
      <c r="AY449"/>
      <c r="AZ449"/>
      <c r="BA449"/>
      <c r="BB449" s="53"/>
      <c r="BC449"/>
      <c r="BD449" s="7"/>
      <c r="BE449"/>
      <c r="BF449"/>
      <c r="BG449"/>
      <c r="BH449"/>
      <c r="BI449" s="53"/>
      <c r="BJ449"/>
      <c r="BK449" s="7"/>
      <c r="BL449"/>
      <c r="BM449"/>
      <c r="BN449"/>
      <c r="BO449"/>
      <c r="BP449" s="53"/>
      <c r="BQ449"/>
      <c r="BR449" s="7"/>
      <c r="BS449"/>
      <c r="BT449"/>
      <c r="BU449"/>
      <c r="BV449"/>
      <c r="BW449" s="53"/>
      <c r="BX449"/>
      <c r="BY449" s="7"/>
      <c r="BZ449" s="49">
        <v>44925</v>
      </c>
      <c r="CA449" s="67" t="s">
        <v>1627</v>
      </c>
      <c r="CB449" s="140">
        <f>[1]!i_dq_close(CB$2,BZ449)</f>
        <v>5864.4669000000004</v>
      </c>
      <c r="CC449">
        <v>2.0139999999999998</v>
      </c>
      <c r="CD449" s="277">
        <f t="shared" si="39"/>
        <v>0.22661147481200516</v>
      </c>
      <c r="CE449"/>
      <c r="CF449" s="7"/>
      <c r="CG449"/>
      <c r="CH449"/>
      <c r="CI449"/>
      <c r="CJ449"/>
      <c r="CK449" s="53"/>
      <c r="CL449"/>
      <c r="CM449" s="7"/>
      <c r="CN449"/>
      <c r="CO449"/>
      <c r="CP449"/>
      <c r="CQ449"/>
      <c r="CR449" s="53"/>
      <c r="CS449"/>
      <c r="CT449" s="7"/>
      <c r="CU449"/>
      <c r="CV449"/>
      <c r="CW449"/>
      <c r="CX449"/>
      <c r="CY449" s="53"/>
      <c r="CZ449"/>
      <c r="DA449" s="7"/>
      <c r="DB449"/>
      <c r="DC449"/>
      <c r="DD449"/>
      <c r="DE449"/>
      <c r="DF449" s="53"/>
      <c r="DG449"/>
      <c r="DH449" s="7"/>
      <c r="DI449"/>
      <c r="DJ449"/>
      <c r="DK449"/>
      <c r="DL449"/>
      <c r="DM449" s="53"/>
      <c r="DN449"/>
      <c r="DO449" s="7"/>
      <c r="DP449"/>
      <c r="DQ449"/>
      <c r="DR449"/>
      <c r="DS449"/>
      <c r="DT449" s="53"/>
      <c r="DU449"/>
      <c r="DV449" s="7"/>
      <c r="DW449" s="7"/>
      <c r="DX449" s="7"/>
      <c r="DY449" s="7"/>
      <c r="DZ449" s="7"/>
      <c r="EA449" s="7"/>
      <c r="EB449" s="7"/>
      <c r="EC449" s="7"/>
      <c r="ED449" s="7"/>
      <c r="EE449" s="7"/>
      <c r="EF449" s="7"/>
      <c r="EG449" s="7"/>
      <c r="EH449" s="7"/>
      <c r="EI449" s="7"/>
      <c r="EJ449" s="7"/>
      <c r="EK449" s="7"/>
      <c r="EL449" s="7"/>
      <c r="EM449" s="7"/>
      <c r="EN449" s="7"/>
      <c r="EO449" s="7"/>
      <c r="EP449" s="7"/>
      <c r="EQ449" s="7"/>
      <c r="ER449" s="7"/>
      <c r="ES449" s="7"/>
      <c r="ET449" s="7"/>
      <c r="EU449" s="7"/>
      <c r="EV449" s="7"/>
      <c r="EW449" s="7"/>
      <c r="EX449" s="7"/>
      <c r="EY449" s="7"/>
      <c r="EZ449" s="7"/>
      <c r="FA449" s="7"/>
      <c r="FB449" s="7"/>
      <c r="FC449" s="7"/>
      <c r="FD449" s="7"/>
      <c r="FE449" s="7"/>
      <c r="FF449" s="7"/>
      <c r="FG449" s="7"/>
      <c r="FH449" s="7"/>
      <c r="FI449" s="7"/>
      <c r="FJ449" s="7"/>
      <c r="FK449" s="7"/>
      <c r="FL449" s="7"/>
      <c r="FM449" s="7"/>
      <c r="FN449" s="7"/>
      <c r="FO449" s="7"/>
      <c r="FP449" s="7"/>
      <c r="FQ449" s="7"/>
      <c r="FR449" s="7"/>
      <c r="FS449" s="7"/>
      <c r="FT449" s="7"/>
      <c r="FU449" s="7"/>
      <c r="FV449" s="7"/>
      <c r="FW449" s="7"/>
      <c r="FX449" s="7"/>
      <c r="FY449" s="7"/>
      <c r="FZ449" s="7"/>
      <c r="GA449" s="7"/>
      <c r="GB449" s="7"/>
      <c r="GC449" s="7"/>
      <c r="GD449" s="7"/>
      <c r="GE449" s="7"/>
      <c r="GF449" s="7"/>
      <c r="GG449" s="7"/>
      <c r="GH449" s="7"/>
      <c r="GI449" s="7"/>
      <c r="GJ449" s="7"/>
      <c r="GK449" s="7"/>
      <c r="GL449" s="7"/>
      <c r="GM449" s="7"/>
      <c r="GN449" s="7"/>
      <c r="GO449" s="7"/>
      <c r="GP449" s="7"/>
      <c r="GQ449" s="7"/>
      <c r="GR449" s="7"/>
      <c r="GS449" s="7"/>
      <c r="GT449" s="7"/>
      <c r="GU449" s="7"/>
      <c r="GV449" s="7"/>
      <c r="GW449" s="7"/>
      <c r="GX449" s="7"/>
      <c r="GY449" s="7"/>
      <c r="GZ449" s="7"/>
      <c r="HA449" s="7"/>
      <c r="HB449" s="7"/>
      <c r="HC449" s="7"/>
      <c r="HD449" s="7"/>
      <c r="HE449" s="7"/>
      <c r="HF449" s="7"/>
      <c r="HG449" s="7"/>
      <c r="HH449" s="7"/>
      <c r="HI449" s="7"/>
      <c r="HJ449" s="7"/>
      <c r="HK449" s="7"/>
      <c r="HL449" s="7"/>
      <c r="HM449" s="7"/>
      <c r="HN449" s="7"/>
      <c r="HO449" s="7"/>
      <c r="HP449" s="7"/>
      <c r="HQ449" s="7"/>
      <c r="HR449" s="7"/>
      <c r="HS449" s="7"/>
      <c r="HT449" s="7"/>
      <c r="HU449" s="7"/>
      <c r="HV449" s="7"/>
      <c r="HW449" s="7"/>
      <c r="HX449" s="7"/>
      <c r="HY449" s="7"/>
      <c r="HZ449" s="7"/>
      <c r="IA449" s="7"/>
      <c r="IB449" s="7"/>
      <c r="IC449" s="7"/>
      <c r="ID449" s="7"/>
      <c r="IE449" s="7"/>
      <c r="IF449" s="7"/>
      <c r="IG449" s="7"/>
      <c r="IH449" s="7"/>
      <c r="II449" s="7"/>
      <c r="IJ449" s="7"/>
      <c r="IK449" s="7"/>
      <c r="IL449" s="7"/>
      <c r="IM449" s="7"/>
      <c r="IN449" s="7"/>
      <c r="IO449" s="7"/>
      <c r="IP449" s="7"/>
      <c r="IQ449" s="7"/>
      <c r="IR449" s="7"/>
      <c r="IS449" s="7"/>
      <c r="IT449" s="7"/>
      <c r="IU449" s="7"/>
      <c r="IV449" s="7"/>
      <c r="IW449" s="7"/>
      <c r="IX449" s="7"/>
      <c r="IY449" s="7"/>
      <c r="IZ449" s="7"/>
      <c r="JA449" s="7"/>
      <c r="JB449" s="7"/>
      <c r="JC449" s="7"/>
      <c r="JD449" s="7"/>
      <c r="JE449" s="7"/>
      <c r="JF449" s="7"/>
      <c r="JG449" s="7"/>
      <c r="JH449" s="7"/>
      <c r="JI449" s="7"/>
      <c r="JJ449" s="7"/>
      <c r="JK449" s="7"/>
      <c r="JL449" s="7"/>
      <c r="JM449" s="7"/>
      <c r="JN449" s="7"/>
      <c r="JO449" s="7"/>
      <c r="JP449" s="7"/>
      <c r="JQ449" s="7"/>
      <c r="JR449" s="7"/>
      <c r="JS449" s="7"/>
      <c r="JT449" s="7"/>
      <c r="JU449" s="7"/>
      <c r="JV449" s="7"/>
      <c r="JW449" s="7"/>
      <c r="JX449" s="7"/>
      <c r="JY449" s="7"/>
      <c r="JZ449" s="7"/>
      <c r="KA449" s="7"/>
      <c r="KB449" s="7"/>
      <c r="KC449" s="7"/>
      <c r="KD449" s="7"/>
      <c r="KE449" s="7"/>
      <c r="KF449" s="7"/>
      <c r="KG449" s="7"/>
      <c r="KH449" s="7"/>
      <c r="KI449" s="7"/>
      <c r="KJ449" s="7"/>
      <c r="KK449" s="7"/>
      <c r="KL449" s="7"/>
      <c r="KM449" s="7"/>
      <c r="KN449" s="7"/>
      <c r="KO449" s="7"/>
      <c r="KP449" s="7"/>
      <c r="KQ449" s="7"/>
      <c r="KR449" s="7"/>
      <c r="KS449" s="7"/>
      <c r="KT449" s="7"/>
      <c r="KU449" s="7"/>
      <c r="KV449" s="7"/>
      <c r="KW449" s="7"/>
      <c r="KX449" s="7"/>
      <c r="KY449" s="7"/>
      <c r="KZ449" s="7"/>
      <c r="LA449" s="7"/>
      <c r="LB449" s="7"/>
      <c r="LC449" s="7"/>
      <c r="LD449" s="7"/>
      <c r="LE449" s="7"/>
      <c r="LF449" s="7"/>
      <c r="LG449" s="7"/>
      <c r="LH449" s="7"/>
      <c r="LI449" s="7"/>
      <c r="LJ449" s="7"/>
      <c r="LK449" s="7"/>
      <c r="LL449" s="7"/>
      <c r="LM449" s="7"/>
      <c r="LN449" s="7"/>
      <c r="LO449" s="7"/>
      <c r="LP449" s="7"/>
      <c r="LQ449" s="7"/>
      <c r="LR449" s="7"/>
      <c r="LS449" s="7"/>
      <c r="LT449" s="7"/>
      <c r="LU449" s="7"/>
      <c r="LV449" s="7"/>
      <c r="LW449" s="7"/>
      <c r="LX449" s="7"/>
      <c r="LY449" s="7"/>
      <c r="LZ449" s="7"/>
      <c r="MA449" s="7"/>
      <c r="MB449" s="7"/>
      <c r="MC449" s="7"/>
      <c r="MD449" s="7"/>
      <c r="ME449" s="7"/>
      <c r="MF449" s="7"/>
      <c r="MG449" s="7"/>
      <c r="MH449" s="7"/>
      <c r="MI449" s="7"/>
      <c r="MJ449" s="7"/>
      <c r="MK449" s="7"/>
      <c r="ML449" s="7"/>
      <c r="MM449" s="7"/>
      <c r="MN449" s="7"/>
      <c r="MO449" s="7"/>
      <c r="MP449" s="7"/>
      <c r="MQ449" s="7"/>
      <c r="MR449" s="7"/>
      <c r="MS449" s="7"/>
      <c r="MT449" s="7"/>
      <c r="MU449" s="7"/>
      <c r="MV449" s="7"/>
      <c r="MW449" s="7"/>
      <c r="MX449" s="7"/>
      <c r="MY449" s="7"/>
      <c r="MZ449" s="7"/>
      <c r="NA449" s="7"/>
      <c r="NB449" s="7"/>
      <c r="NC449" s="7"/>
      <c r="ND449" s="7"/>
      <c r="NE449" s="7"/>
      <c r="NF449" s="7"/>
      <c r="NG449" s="7"/>
      <c r="NH449" s="7"/>
      <c r="NI449" s="7"/>
      <c r="NJ449" s="7"/>
      <c r="NK449" s="7"/>
      <c r="NL449" s="7"/>
      <c r="NM449" s="7"/>
      <c r="NN449" s="7"/>
      <c r="NO449" s="7"/>
      <c r="NP449" s="7"/>
      <c r="NQ449" s="7"/>
      <c r="NR449" s="7"/>
      <c r="NS449" s="7"/>
      <c r="NT449" s="7"/>
      <c r="NU449" s="7"/>
      <c r="NV449" s="7"/>
      <c r="NW449" s="7"/>
      <c r="NX449" s="7"/>
      <c r="NY449" s="7"/>
      <c r="NZ449" s="7"/>
      <c r="OA449" s="7"/>
      <c r="OB449" s="7"/>
      <c r="OC449" s="7"/>
      <c r="OD449" s="7"/>
      <c r="OE449" s="7"/>
      <c r="OF449" s="7"/>
      <c r="OG449" s="7"/>
      <c r="OH449" s="7"/>
      <c r="OI449" s="7"/>
    </row>
    <row r="450" spans="1:399" s="21" customFormat="1">
      <c r="A450" s="53"/>
      <c r="B450" s="53"/>
      <c r="C450" s="53"/>
      <c r="D450" s="53"/>
      <c r="E450" s="53"/>
      <c r="F450" s="53"/>
      <c r="G450" s="7"/>
      <c r="H450"/>
      <c r="I450"/>
      <c r="J450"/>
      <c r="K450"/>
      <c r="L450" s="53"/>
      <c r="M450"/>
      <c r="N450" s="7"/>
      <c r="O450"/>
      <c r="P450"/>
      <c r="Q450"/>
      <c r="R450"/>
      <c r="S450" s="53"/>
      <c r="T450"/>
      <c r="U450" s="7"/>
      <c r="V450"/>
      <c r="W450"/>
      <c r="X450"/>
      <c r="Y450"/>
      <c r="Z450" s="53"/>
      <c r="AA450"/>
      <c r="AB450" s="7"/>
      <c r="AC450"/>
      <c r="AD450"/>
      <c r="AE450"/>
      <c r="AF450"/>
      <c r="AG450" s="53"/>
      <c r="AH450"/>
      <c r="AI450" s="7"/>
      <c r="AJ450"/>
      <c r="AK450"/>
      <c r="AL450"/>
      <c r="AM450"/>
      <c r="AN450" s="53"/>
      <c r="AO450"/>
      <c r="AP450" s="7"/>
      <c r="AQ450"/>
      <c r="AR450"/>
      <c r="AS450"/>
      <c r="AT450"/>
      <c r="AU450" s="53"/>
      <c r="AV450"/>
      <c r="AW450" s="7"/>
      <c r="AX450"/>
      <c r="AY450"/>
      <c r="AZ450"/>
      <c r="BA450"/>
      <c r="BB450" s="53"/>
      <c r="BC450"/>
      <c r="BD450" s="7"/>
      <c r="BE450"/>
      <c r="BF450"/>
      <c r="BG450"/>
      <c r="BH450"/>
      <c r="BI450" s="53"/>
      <c r="BJ450"/>
      <c r="BK450" s="7"/>
      <c r="BL450"/>
      <c r="BM450"/>
      <c r="BN450"/>
      <c r="BO450"/>
      <c r="BP450" s="53"/>
      <c r="BQ450"/>
      <c r="BR450" s="7"/>
      <c r="BS450"/>
      <c r="BT450"/>
      <c r="BU450"/>
      <c r="BV450"/>
      <c r="BW450" s="53"/>
      <c r="BX450"/>
      <c r="BY450" s="7"/>
      <c r="BZ450" s="49">
        <v>44929</v>
      </c>
      <c r="CA450" s="67" t="s">
        <v>1628</v>
      </c>
      <c r="CB450" s="140">
        <f>[1]!i_dq_close(CB$2,BZ450)</f>
        <v>5955.8968999999997</v>
      </c>
      <c r="CC450">
        <v>2.0499999999999998</v>
      </c>
      <c r="CD450" s="277">
        <f t="shared" si="39"/>
        <v>0.23272768677796329</v>
      </c>
      <c r="CE450"/>
      <c r="CF450" s="7"/>
      <c r="CG450"/>
      <c r="CH450"/>
      <c r="CI450"/>
      <c r="CJ450"/>
      <c r="CK450" s="53"/>
      <c r="CL450"/>
      <c r="CM450" s="7"/>
      <c r="CN450"/>
      <c r="CO450"/>
      <c r="CP450"/>
      <c r="CQ450"/>
      <c r="CR450" s="53"/>
      <c r="CS450"/>
      <c r="CT450" s="7"/>
      <c r="CU450"/>
      <c r="CV450"/>
      <c r="CW450"/>
      <c r="CX450"/>
      <c r="CY450" s="53"/>
      <c r="CZ450"/>
      <c r="DA450" s="7"/>
      <c r="DB450"/>
      <c r="DC450"/>
      <c r="DD450"/>
      <c r="DE450"/>
      <c r="DF450" s="53"/>
      <c r="DG450"/>
      <c r="DH450" s="7"/>
      <c r="DI450"/>
      <c r="DJ450"/>
      <c r="DK450"/>
      <c r="DL450"/>
      <c r="DM450" s="53"/>
      <c r="DN450"/>
      <c r="DO450" s="7"/>
      <c r="DP450"/>
      <c r="DQ450"/>
      <c r="DR450"/>
      <c r="DS450"/>
      <c r="DT450" s="53"/>
      <c r="DU450"/>
      <c r="DV450" s="7"/>
      <c r="DW450" s="7"/>
      <c r="DX450" s="7"/>
      <c r="DY450" s="7"/>
      <c r="DZ450" s="7"/>
      <c r="EA450" s="7"/>
      <c r="EB450" s="7"/>
      <c r="EC450" s="7"/>
      <c r="ED450" s="7"/>
      <c r="EE450" s="7"/>
      <c r="EF450" s="7"/>
      <c r="EG450" s="7"/>
      <c r="EH450" s="7"/>
      <c r="EI450" s="7"/>
      <c r="EJ450" s="7"/>
      <c r="EK450" s="7"/>
      <c r="EL450" s="7"/>
      <c r="EM450" s="7"/>
      <c r="EN450" s="7"/>
      <c r="EO450" s="7"/>
      <c r="EP450" s="7"/>
      <c r="EQ450" s="7"/>
      <c r="ER450" s="7"/>
      <c r="ES450" s="7"/>
      <c r="ET450" s="7"/>
      <c r="EU450" s="7"/>
      <c r="EV450" s="7"/>
      <c r="EW450" s="7"/>
      <c r="EX450" s="7"/>
      <c r="EY450" s="7"/>
      <c r="EZ450" s="7"/>
      <c r="FA450" s="7"/>
      <c r="FB450" s="7"/>
      <c r="FC450" s="7"/>
      <c r="FD450" s="7"/>
      <c r="FE450" s="7"/>
      <c r="FF450" s="7"/>
      <c r="FG450" s="7"/>
      <c r="FH450" s="7"/>
      <c r="FI450" s="7"/>
      <c r="FJ450" s="7"/>
      <c r="FK450" s="7"/>
      <c r="FL450" s="7"/>
      <c r="FM450" s="7"/>
      <c r="FN450" s="7"/>
      <c r="FO450" s="7"/>
      <c r="FP450" s="7"/>
      <c r="FQ450" s="7"/>
      <c r="FR450" s="7"/>
      <c r="FS450" s="7"/>
      <c r="FT450" s="7"/>
      <c r="FU450" s="7"/>
      <c r="FV450" s="7"/>
      <c r="FW450" s="7"/>
      <c r="FX450" s="7"/>
      <c r="FY450" s="7"/>
      <c r="FZ450" s="7"/>
      <c r="GA450" s="7"/>
      <c r="GB450" s="7"/>
      <c r="GC450" s="7"/>
      <c r="GD450" s="7"/>
      <c r="GE450" s="7"/>
      <c r="GF450" s="7"/>
      <c r="GG450" s="7"/>
      <c r="GH450" s="7"/>
      <c r="GI450" s="7"/>
      <c r="GJ450" s="7"/>
      <c r="GK450" s="7"/>
      <c r="GL450" s="7"/>
      <c r="GM450" s="7"/>
      <c r="GN450" s="7"/>
      <c r="GO450" s="7"/>
      <c r="GP450" s="7"/>
      <c r="GQ450" s="7"/>
      <c r="GR450" s="7"/>
      <c r="GS450" s="7"/>
      <c r="GT450" s="7"/>
      <c r="GU450" s="7"/>
      <c r="GV450" s="7"/>
      <c r="GW450" s="7"/>
      <c r="GX450" s="7"/>
      <c r="GY450" s="7"/>
      <c r="GZ450" s="7"/>
      <c r="HA450" s="7"/>
      <c r="HB450" s="7"/>
      <c r="HC450" s="7"/>
      <c r="HD450" s="7"/>
      <c r="HE450" s="7"/>
      <c r="HF450" s="7"/>
      <c r="HG450" s="7"/>
      <c r="HH450" s="7"/>
      <c r="HI450" s="7"/>
      <c r="HJ450" s="7"/>
      <c r="HK450" s="7"/>
      <c r="HL450" s="7"/>
      <c r="HM450" s="7"/>
      <c r="HN450" s="7"/>
      <c r="HO450" s="7"/>
      <c r="HP450" s="7"/>
      <c r="HQ450" s="7"/>
      <c r="HR450" s="7"/>
      <c r="HS450" s="7"/>
      <c r="HT450" s="7"/>
      <c r="HU450" s="7"/>
      <c r="HV450" s="7"/>
      <c r="HW450" s="7"/>
      <c r="HX450" s="7"/>
      <c r="HY450" s="7"/>
      <c r="HZ450" s="7"/>
      <c r="IA450" s="7"/>
      <c r="IB450" s="7"/>
      <c r="IC450" s="7"/>
      <c r="ID450" s="7"/>
      <c r="IE450" s="7"/>
      <c r="IF450" s="7"/>
      <c r="IG450" s="7"/>
      <c r="IH450" s="7"/>
      <c r="II450" s="7"/>
      <c r="IJ450" s="7"/>
      <c r="IK450" s="7"/>
      <c r="IL450" s="7"/>
      <c r="IM450" s="7"/>
      <c r="IN450" s="7"/>
      <c r="IO450" s="7"/>
      <c r="IP450" s="7"/>
      <c r="IQ450" s="7"/>
      <c r="IR450" s="7"/>
      <c r="IS450" s="7"/>
      <c r="IT450" s="7"/>
      <c r="IU450" s="7"/>
      <c r="IV450" s="7"/>
      <c r="IW450" s="7"/>
      <c r="IX450" s="7"/>
      <c r="IY450" s="7"/>
      <c r="IZ450" s="7"/>
      <c r="JA450" s="7"/>
      <c r="JB450" s="7"/>
      <c r="JC450" s="7"/>
      <c r="JD450" s="7"/>
      <c r="JE450" s="7"/>
      <c r="JF450" s="7"/>
      <c r="JG450" s="7"/>
      <c r="JH450" s="7"/>
      <c r="JI450" s="7"/>
      <c r="JJ450" s="7"/>
      <c r="JK450" s="7"/>
      <c r="JL450" s="7"/>
      <c r="JM450" s="7"/>
      <c r="JN450" s="7"/>
      <c r="JO450" s="7"/>
      <c r="JP450" s="7"/>
      <c r="JQ450" s="7"/>
      <c r="JR450" s="7"/>
      <c r="JS450" s="7"/>
      <c r="JT450" s="7"/>
      <c r="JU450" s="7"/>
      <c r="JV450" s="7"/>
      <c r="JW450" s="7"/>
      <c r="JX450" s="7"/>
      <c r="JY450" s="7"/>
      <c r="JZ450" s="7"/>
      <c r="KA450" s="7"/>
      <c r="KB450" s="7"/>
      <c r="KC450" s="7"/>
      <c r="KD450" s="7"/>
      <c r="KE450" s="7"/>
      <c r="KF450" s="7"/>
      <c r="KG450" s="7"/>
      <c r="KH450" s="7"/>
      <c r="KI450" s="7"/>
      <c r="KJ450" s="7"/>
      <c r="KK450" s="7"/>
      <c r="KL450" s="7"/>
      <c r="KM450" s="7"/>
      <c r="KN450" s="7"/>
      <c r="KO450" s="7"/>
      <c r="KP450" s="7"/>
      <c r="KQ450" s="7"/>
      <c r="KR450" s="7"/>
      <c r="KS450" s="7"/>
      <c r="KT450" s="7"/>
      <c r="KU450" s="7"/>
      <c r="KV450" s="7"/>
      <c r="KW450" s="7"/>
      <c r="KX450" s="7"/>
      <c r="KY450" s="7"/>
      <c r="KZ450" s="7"/>
      <c r="LA450" s="7"/>
      <c r="LB450" s="7"/>
      <c r="LC450" s="7"/>
      <c r="LD450" s="7"/>
      <c r="LE450" s="7"/>
      <c r="LF450" s="7"/>
      <c r="LG450" s="7"/>
      <c r="LH450" s="7"/>
      <c r="LI450" s="7"/>
      <c r="LJ450" s="7"/>
      <c r="LK450" s="7"/>
      <c r="LL450" s="7"/>
      <c r="LM450" s="7"/>
      <c r="LN450" s="7"/>
      <c r="LO450" s="7"/>
      <c r="LP450" s="7"/>
      <c r="LQ450" s="7"/>
      <c r="LR450" s="7"/>
      <c r="LS450" s="7"/>
      <c r="LT450" s="7"/>
      <c r="LU450" s="7"/>
      <c r="LV450" s="7"/>
      <c r="LW450" s="7"/>
      <c r="LX450" s="7"/>
      <c r="LY450" s="7"/>
      <c r="LZ450" s="7"/>
      <c r="MA450" s="7"/>
      <c r="MB450" s="7"/>
      <c r="MC450" s="7"/>
      <c r="MD450" s="7"/>
      <c r="ME450" s="7"/>
      <c r="MF450" s="7"/>
      <c r="MG450" s="7"/>
      <c r="MH450" s="7"/>
      <c r="MI450" s="7"/>
      <c r="MJ450" s="7"/>
      <c r="MK450" s="7"/>
      <c r="ML450" s="7"/>
      <c r="MM450" s="7"/>
      <c r="MN450" s="7"/>
      <c r="MO450" s="7"/>
      <c r="MP450" s="7"/>
      <c r="MQ450" s="7"/>
      <c r="MR450" s="7"/>
      <c r="MS450" s="7"/>
      <c r="MT450" s="7"/>
      <c r="MU450" s="7"/>
      <c r="MV450" s="7"/>
      <c r="MW450" s="7"/>
      <c r="MX450" s="7"/>
      <c r="MY450" s="7"/>
      <c r="MZ450" s="7"/>
      <c r="NA450" s="7"/>
      <c r="NB450" s="7"/>
      <c r="NC450" s="7"/>
      <c r="ND450" s="7"/>
      <c r="NE450" s="7"/>
      <c r="NF450" s="7"/>
      <c r="NG450" s="7"/>
      <c r="NH450" s="7"/>
      <c r="NI450" s="7"/>
      <c r="NJ450" s="7"/>
      <c r="NK450" s="7"/>
      <c r="NL450" s="7"/>
      <c r="NM450" s="7"/>
      <c r="NN450" s="7"/>
      <c r="NO450" s="7"/>
      <c r="NP450" s="7"/>
      <c r="NQ450" s="7"/>
      <c r="NR450" s="7"/>
      <c r="NS450" s="7"/>
      <c r="NT450" s="7"/>
      <c r="NU450" s="7"/>
      <c r="NV450" s="7"/>
      <c r="NW450" s="7"/>
      <c r="NX450" s="7"/>
      <c r="NY450" s="7"/>
      <c r="NZ450" s="7"/>
      <c r="OA450" s="7"/>
      <c r="OB450" s="7"/>
      <c r="OC450" s="7"/>
      <c r="OD450" s="7"/>
      <c r="OE450" s="7"/>
      <c r="OF450" s="7"/>
      <c r="OG450" s="7"/>
      <c r="OH450" s="7"/>
      <c r="OI450" s="7"/>
    </row>
    <row r="451" spans="1:399" s="21" customFormat="1">
      <c r="A451" s="53"/>
      <c r="B451" s="53"/>
      <c r="C451" s="53"/>
      <c r="D451" s="53"/>
      <c r="E451" s="53"/>
      <c r="F451" s="53"/>
      <c r="G451" s="7"/>
      <c r="H451"/>
      <c r="I451"/>
      <c r="J451"/>
      <c r="K451"/>
      <c r="L451" s="53"/>
      <c r="M451"/>
      <c r="N451" s="7"/>
      <c r="O451"/>
      <c r="P451"/>
      <c r="Q451"/>
      <c r="R451"/>
      <c r="S451" s="53"/>
      <c r="T451"/>
      <c r="U451" s="7"/>
      <c r="V451"/>
      <c r="W451"/>
      <c r="X451"/>
      <c r="Y451"/>
      <c r="Z451" s="53"/>
      <c r="AA451"/>
      <c r="AB451" s="7"/>
      <c r="AC451"/>
      <c r="AD451"/>
      <c r="AE451"/>
      <c r="AF451"/>
      <c r="AG451" s="53"/>
      <c r="AH451"/>
      <c r="AI451" s="7"/>
      <c r="AJ451"/>
      <c r="AK451"/>
      <c r="AL451"/>
      <c r="AM451"/>
      <c r="AN451" s="53"/>
      <c r="AO451"/>
      <c r="AP451" s="7"/>
      <c r="AQ451"/>
      <c r="AR451"/>
      <c r="AS451"/>
      <c r="AT451"/>
      <c r="AU451" s="53"/>
      <c r="AV451"/>
      <c r="AW451" s="7"/>
      <c r="AX451"/>
      <c r="AY451"/>
      <c r="AZ451"/>
      <c r="BA451"/>
      <c r="BB451" s="53"/>
      <c r="BC451"/>
      <c r="BD451" s="7"/>
      <c r="BE451"/>
      <c r="BF451"/>
      <c r="BG451"/>
      <c r="BH451"/>
      <c r="BI451" s="53"/>
      <c r="BJ451"/>
      <c r="BK451" s="7"/>
      <c r="BL451"/>
      <c r="BM451"/>
      <c r="BN451"/>
      <c r="BO451"/>
      <c r="BP451" s="53"/>
      <c r="BQ451"/>
      <c r="BR451" s="7"/>
      <c r="BS451"/>
      <c r="BT451"/>
      <c r="BU451"/>
      <c r="BV451"/>
      <c r="BW451" s="53"/>
      <c r="BX451"/>
      <c r="BY451" s="7"/>
      <c r="BZ451" s="49">
        <v>44930</v>
      </c>
      <c r="CA451" s="67" t="s">
        <v>1628</v>
      </c>
      <c r="CB451" s="140">
        <f>[1]!i_dq_close(CB$2,BZ451)</f>
        <v>5952.4538000000002</v>
      </c>
      <c r="CC451">
        <v>2.0510000000000002</v>
      </c>
      <c r="CD451" s="277">
        <f t="shared" si="39"/>
        <v>0.23382004409604074</v>
      </c>
      <c r="CE451"/>
      <c r="CF451" s="7"/>
      <c r="CG451"/>
      <c r="CH451"/>
      <c r="CI451"/>
      <c r="CJ451"/>
      <c r="CK451" s="53"/>
      <c r="CL451"/>
      <c r="CM451" s="7"/>
      <c r="CN451"/>
      <c r="CO451"/>
      <c r="CP451"/>
      <c r="CQ451"/>
      <c r="CR451" s="53"/>
      <c r="CS451"/>
      <c r="CT451" s="7"/>
      <c r="CU451"/>
      <c r="CV451"/>
      <c r="CW451"/>
      <c r="CX451"/>
      <c r="CY451" s="53"/>
      <c r="CZ451"/>
      <c r="DA451" s="7"/>
      <c r="DB451"/>
      <c r="DC451"/>
      <c r="DD451"/>
      <c r="DE451"/>
      <c r="DF451" s="53"/>
      <c r="DG451"/>
      <c r="DH451" s="7"/>
      <c r="DI451"/>
      <c r="DJ451"/>
      <c r="DK451"/>
      <c r="DL451"/>
      <c r="DM451" s="53"/>
      <c r="DN451"/>
      <c r="DO451" s="7"/>
      <c r="DP451"/>
      <c r="DQ451"/>
      <c r="DR451"/>
      <c r="DS451"/>
      <c r="DT451" s="53"/>
      <c r="DU451"/>
      <c r="DV451" s="7"/>
      <c r="DW451" s="7"/>
      <c r="DX451" s="7"/>
      <c r="DY451" s="7"/>
      <c r="DZ451" s="7"/>
      <c r="EA451" s="7"/>
      <c r="EB451" s="7"/>
      <c r="EC451" s="7"/>
      <c r="ED451" s="7"/>
      <c r="EE451" s="7"/>
      <c r="EF451" s="7"/>
      <c r="EG451" s="7"/>
      <c r="EH451" s="7"/>
      <c r="EI451" s="7"/>
      <c r="EJ451" s="7"/>
      <c r="EK451" s="7"/>
      <c r="EL451" s="7"/>
      <c r="EM451" s="7"/>
      <c r="EN451" s="7"/>
      <c r="EO451" s="7"/>
      <c r="EP451" s="7"/>
      <c r="EQ451" s="7"/>
      <c r="ER451" s="7"/>
      <c r="ES451" s="7"/>
      <c r="ET451" s="7"/>
      <c r="EU451" s="7"/>
      <c r="EV451" s="7"/>
      <c r="EW451" s="7"/>
      <c r="EX451" s="7"/>
      <c r="EY451" s="7"/>
      <c r="EZ451" s="7"/>
      <c r="FA451" s="7"/>
      <c r="FB451" s="7"/>
      <c r="FC451" s="7"/>
      <c r="FD451" s="7"/>
      <c r="FE451" s="7"/>
      <c r="FF451" s="7"/>
      <c r="FG451" s="7"/>
      <c r="FH451" s="7"/>
      <c r="FI451" s="7"/>
      <c r="FJ451" s="7"/>
      <c r="FK451" s="7"/>
      <c r="FL451" s="7"/>
      <c r="FM451" s="7"/>
      <c r="FN451" s="7"/>
      <c r="FO451" s="7"/>
      <c r="FP451" s="7"/>
      <c r="FQ451" s="7"/>
      <c r="FR451" s="7"/>
      <c r="FS451" s="7"/>
      <c r="FT451" s="7"/>
      <c r="FU451" s="7"/>
      <c r="FV451" s="7"/>
      <c r="FW451" s="7"/>
      <c r="FX451" s="7"/>
      <c r="FY451" s="7"/>
      <c r="FZ451" s="7"/>
      <c r="GA451" s="7"/>
      <c r="GB451" s="7"/>
      <c r="GC451" s="7"/>
      <c r="GD451" s="7"/>
      <c r="GE451" s="7"/>
      <c r="GF451" s="7"/>
      <c r="GG451" s="7"/>
      <c r="GH451" s="7"/>
      <c r="GI451" s="7"/>
      <c r="GJ451" s="7"/>
      <c r="GK451" s="7"/>
      <c r="GL451" s="7"/>
      <c r="GM451" s="7"/>
      <c r="GN451" s="7"/>
      <c r="GO451" s="7"/>
      <c r="GP451" s="7"/>
      <c r="GQ451" s="7"/>
      <c r="GR451" s="7"/>
      <c r="GS451" s="7"/>
      <c r="GT451" s="7"/>
      <c r="GU451" s="7"/>
      <c r="GV451" s="7"/>
      <c r="GW451" s="7"/>
      <c r="GX451" s="7"/>
      <c r="GY451" s="7"/>
      <c r="GZ451" s="7"/>
      <c r="HA451" s="7"/>
      <c r="HB451" s="7"/>
      <c r="HC451" s="7"/>
      <c r="HD451" s="7"/>
      <c r="HE451" s="7"/>
      <c r="HF451" s="7"/>
      <c r="HG451" s="7"/>
      <c r="HH451" s="7"/>
      <c r="HI451" s="7"/>
      <c r="HJ451" s="7"/>
      <c r="HK451" s="7"/>
      <c r="HL451" s="7"/>
      <c r="HM451" s="7"/>
      <c r="HN451" s="7"/>
      <c r="HO451" s="7"/>
      <c r="HP451" s="7"/>
      <c r="HQ451" s="7"/>
      <c r="HR451" s="7"/>
      <c r="HS451" s="7"/>
      <c r="HT451" s="7"/>
      <c r="HU451" s="7"/>
      <c r="HV451" s="7"/>
      <c r="HW451" s="7"/>
      <c r="HX451" s="7"/>
      <c r="HY451" s="7"/>
      <c r="HZ451" s="7"/>
      <c r="IA451" s="7"/>
      <c r="IB451" s="7"/>
      <c r="IC451" s="7"/>
      <c r="ID451" s="7"/>
      <c r="IE451" s="7"/>
      <c r="IF451" s="7"/>
      <c r="IG451" s="7"/>
      <c r="IH451" s="7"/>
      <c r="II451" s="7"/>
      <c r="IJ451" s="7"/>
      <c r="IK451" s="7"/>
      <c r="IL451" s="7"/>
      <c r="IM451" s="7"/>
      <c r="IN451" s="7"/>
      <c r="IO451" s="7"/>
      <c r="IP451" s="7"/>
      <c r="IQ451" s="7"/>
      <c r="IR451" s="7"/>
      <c r="IS451" s="7"/>
      <c r="IT451" s="7"/>
      <c r="IU451" s="7"/>
      <c r="IV451" s="7"/>
      <c r="IW451" s="7"/>
      <c r="IX451" s="7"/>
      <c r="IY451" s="7"/>
      <c r="IZ451" s="7"/>
      <c r="JA451" s="7"/>
      <c r="JB451" s="7"/>
      <c r="JC451" s="7"/>
      <c r="JD451" s="7"/>
      <c r="JE451" s="7"/>
      <c r="JF451" s="7"/>
      <c r="JG451" s="7"/>
      <c r="JH451" s="7"/>
      <c r="JI451" s="7"/>
      <c r="JJ451" s="7"/>
      <c r="JK451" s="7"/>
      <c r="JL451" s="7"/>
      <c r="JM451" s="7"/>
      <c r="JN451" s="7"/>
      <c r="JO451" s="7"/>
      <c r="JP451" s="7"/>
      <c r="JQ451" s="7"/>
      <c r="JR451" s="7"/>
      <c r="JS451" s="7"/>
      <c r="JT451" s="7"/>
      <c r="JU451" s="7"/>
      <c r="JV451" s="7"/>
      <c r="JW451" s="7"/>
      <c r="JX451" s="7"/>
      <c r="JY451" s="7"/>
      <c r="JZ451" s="7"/>
      <c r="KA451" s="7"/>
      <c r="KB451" s="7"/>
      <c r="KC451" s="7"/>
      <c r="KD451" s="7"/>
      <c r="KE451" s="7"/>
      <c r="KF451" s="7"/>
      <c r="KG451" s="7"/>
      <c r="KH451" s="7"/>
      <c r="KI451" s="7"/>
      <c r="KJ451" s="7"/>
      <c r="KK451" s="7"/>
      <c r="KL451" s="7"/>
      <c r="KM451" s="7"/>
      <c r="KN451" s="7"/>
      <c r="KO451" s="7"/>
      <c r="KP451" s="7"/>
      <c r="KQ451" s="7"/>
      <c r="KR451" s="7"/>
      <c r="KS451" s="7"/>
      <c r="KT451" s="7"/>
      <c r="KU451" s="7"/>
      <c r="KV451" s="7"/>
      <c r="KW451" s="7"/>
      <c r="KX451" s="7"/>
      <c r="KY451" s="7"/>
      <c r="KZ451" s="7"/>
      <c r="LA451" s="7"/>
      <c r="LB451" s="7"/>
      <c r="LC451" s="7"/>
      <c r="LD451" s="7"/>
      <c r="LE451" s="7"/>
      <c r="LF451" s="7"/>
      <c r="LG451" s="7"/>
      <c r="LH451" s="7"/>
      <c r="LI451" s="7"/>
      <c r="LJ451" s="7"/>
      <c r="LK451" s="7"/>
      <c r="LL451" s="7"/>
      <c r="LM451" s="7"/>
      <c r="LN451" s="7"/>
      <c r="LO451" s="7"/>
      <c r="LP451" s="7"/>
      <c r="LQ451" s="7"/>
      <c r="LR451" s="7"/>
      <c r="LS451" s="7"/>
      <c r="LT451" s="7"/>
      <c r="LU451" s="7"/>
      <c r="LV451" s="7"/>
      <c r="LW451" s="7"/>
      <c r="LX451" s="7"/>
      <c r="LY451" s="7"/>
      <c r="LZ451" s="7"/>
      <c r="MA451" s="7"/>
      <c r="MB451" s="7"/>
      <c r="MC451" s="7"/>
      <c r="MD451" s="7"/>
      <c r="ME451" s="7"/>
      <c r="MF451" s="7"/>
      <c r="MG451" s="7"/>
      <c r="MH451" s="7"/>
      <c r="MI451" s="7"/>
      <c r="MJ451" s="7"/>
      <c r="MK451" s="7"/>
      <c r="ML451" s="7"/>
      <c r="MM451" s="7"/>
      <c r="MN451" s="7"/>
      <c r="MO451" s="7"/>
      <c r="MP451" s="7"/>
      <c r="MQ451" s="7"/>
      <c r="MR451" s="7"/>
      <c r="MS451" s="7"/>
      <c r="MT451" s="7"/>
      <c r="MU451" s="7"/>
      <c r="MV451" s="7"/>
      <c r="MW451" s="7"/>
      <c r="MX451" s="7"/>
      <c r="MY451" s="7"/>
      <c r="MZ451" s="7"/>
      <c r="NA451" s="7"/>
      <c r="NB451" s="7"/>
      <c r="NC451" s="7"/>
      <c r="ND451" s="7"/>
      <c r="NE451" s="7"/>
      <c r="NF451" s="7"/>
      <c r="NG451" s="7"/>
      <c r="NH451" s="7"/>
      <c r="NI451" s="7"/>
      <c r="NJ451" s="7"/>
      <c r="NK451" s="7"/>
      <c r="NL451" s="7"/>
      <c r="NM451" s="7"/>
      <c r="NN451" s="7"/>
      <c r="NO451" s="7"/>
      <c r="NP451" s="7"/>
      <c r="NQ451" s="7"/>
      <c r="NR451" s="7"/>
      <c r="NS451" s="7"/>
      <c r="NT451" s="7"/>
      <c r="NU451" s="7"/>
      <c r="NV451" s="7"/>
      <c r="NW451" s="7"/>
      <c r="NX451" s="7"/>
      <c r="NY451" s="7"/>
      <c r="NZ451" s="7"/>
      <c r="OA451" s="7"/>
      <c r="OB451" s="7"/>
      <c r="OC451" s="7"/>
      <c r="OD451" s="7"/>
      <c r="OE451" s="7"/>
      <c r="OF451" s="7"/>
      <c r="OG451" s="7"/>
      <c r="OH451" s="7"/>
      <c r="OI451" s="7"/>
    </row>
    <row r="452" spans="1:399" s="21" customFormat="1">
      <c r="A452" s="53"/>
      <c r="B452" s="53"/>
      <c r="C452" s="53"/>
      <c r="D452" s="53"/>
      <c r="E452" s="53"/>
      <c r="F452" s="53"/>
      <c r="G452" s="7"/>
      <c r="H452"/>
      <c r="I452"/>
      <c r="J452"/>
      <c r="K452"/>
      <c r="L452" s="53"/>
      <c r="M452"/>
      <c r="N452" s="7"/>
      <c r="O452"/>
      <c r="P452"/>
      <c r="Q452"/>
      <c r="R452"/>
      <c r="S452" s="53"/>
      <c r="T452"/>
      <c r="U452" s="7"/>
      <c r="V452"/>
      <c r="W452"/>
      <c r="X452"/>
      <c r="Y452"/>
      <c r="Z452" s="53"/>
      <c r="AA452"/>
      <c r="AB452" s="7"/>
      <c r="AC452"/>
      <c r="AD452"/>
      <c r="AE452"/>
      <c r="AF452"/>
      <c r="AG452" s="53"/>
      <c r="AH452"/>
      <c r="AI452" s="7"/>
      <c r="AJ452"/>
      <c r="AK452"/>
      <c r="AL452"/>
      <c r="AM452"/>
      <c r="AN452" s="53"/>
      <c r="AO452"/>
      <c r="AP452" s="7"/>
      <c r="AQ452"/>
      <c r="AR452"/>
      <c r="AS452"/>
      <c r="AT452"/>
      <c r="AU452" s="53"/>
      <c r="AV452"/>
      <c r="AW452" s="7"/>
      <c r="AX452"/>
      <c r="AY452"/>
      <c r="AZ452"/>
      <c r="BA452"/>
      <c r="BB452" s="53"/>
      <c r="BC452"/>
      <c r="BD452" s="7"/>
      <c r="BE452"/>
      <c r="BF452"/>
      <c r="BG452"/>
      <c r="BH452"/>
      <c r="BI452" s="53"/>
      <c r="BJ452"/>
      <c r="BK452" s="7"/>
      <c r="BL452"/>
      <c r="BM452"/>
      <c r="BN452"/>
      <c r="BO452"/>
      <c r="BP452" s="53"/>
      <c r="BQ452"/>
      <c r="BR452" s="7"/>
      <c r="BS452"/>
      <c r="BT452"/>
      <c r="BU452"/>
      <c r="BV452"/>
      <c r="BW452" s="53"/>
      <c r="BX452"/>
      <c r="BY452" s="7"/>
      <c r="BZ452" s="49">
        <v>44931</v>
      </c>
      <c r="CA452" s="67" t="s">
        <v>1628</v>
      </c>
      <c r="CB452" s="140">
        <f>[1]!i_dq_close(CB$2,BZ452)</f>
        <v>6010.4641000000001</v>
      </c>
      <c r="CC452">
        <v>2.073</v>
      </c>
      <c r="CD452" s="277">
        <f t="shared" si="39"/>
        <v>0.23722832624748436</v>
      </c>
      <c r="CE452"/>
      <c r="CF452" s="7"/>
      <c r="CG452"/>
      <c r="CH452"/>
      <c r="CI452"/>
      <c r="CJ452"/>
      <c r="CK452" s="53"/>
      <c r="CL452"/>
      <c r="CM452" s="7"/>
      <c r="CN452"/>
      <c r="CO452"/>
      <c r="CP452"/>
      <c r="CQ452"/>
      <c r="CR452" s="53"/>
      <c r="CS452"/>
      <c r="CT452" s="7"/>
      <c r="CU452"/>
      <c r="CV452"/>
      <c r="CW452"/>
      <c r="CX452"/>
      <c r="CY452" s="53"/>
      <c r="CZ452"/>
      <c r="DA452" s="7"/>
      <c r="DB452"/>
      <c r="DC452"/>
      <c r="DD452"/>
      <c r="DE452"/>
      <c r="DF452" s="53"/>
      <c r="DG452"/>
      <c r="DH452" s="7"/>
      <c r="DI452"/>
      <c r="DJ452"/>
      <c r="DK452"/>
      <c r="DL452"/>
      <c r="DM452" s="53"/>
      <c r="DN452"/>
      <c r="DO452" s="7"/>
      <c r="DP452"/>
      <c r="DQ452"/>
      <c r="DR452"/>
      <c r="DS452"/>
      <c r="DT452" s="53"/>
      <c r="DU452"/>
      <c r="DV452" s="7"/>
      <c r="DW452" s="7"/>
      <c r="DX452" s="7"/>
      <c r="DY452" s="7"/>
      <c r="DZ452" s="7"/>
      <c r="EA452" s="7"/>
      <c r="EB452" s="7"/>
      <c r="EC452" s="7"/>
      <c r="ED452" s="7"/>
      <c r="EE452" s="7"/>
      <c r="EF452" s="7"/>
      <c r="EG452" s="7"/>
      <c r="EH452" s="7"/>
      <c r="EI452" s="7"/>
      <c r="EJ452" s="7"/>
      <c r="EK452" s="7"/>
      <c r="EL452" s="7"/>
      <c r="EM452" s="7"/>
      <c r="EN452" s="7"/>
      <c r="EO452" s="7"/>
      <c r="EP452" s="7"/>
      <c r="EQ452" s="7"/>
      <c r="ER452" s="7"/>
      <c r="ES452" s="7"/>
      <c r="ET452" s="7"/>
      <c r="EU452" s="7"/>
      <c r="EV452" s="7"/>
      <c r="EW452" s="7"/>
      <c r="EX452" s="7"/>
      <c r="EY452" s="7"/>
      <c r="EZ452" s="7"/>
      <c r="FA452" s="7"/>
      <c r="FB452" s="7"/>
      <c r="FC452" s="7"/>
      <c r="FD452" s="7"/>
      <c r="FE452" s="7"/>
      <c r="FF452" s="7"/>
      <c r="FG452" s="7"/>
      <c r="FH452" s="7"/>
      <c r="FI452" s="7"/>
      <c r="FJ452" s="7"/>
      <c r="FK452" s="7"/>
      <c r="FL452" s="7"/>
      <c r="FM452" s="7"/>
      <c r="FN452" s="7"/>
      <c r="FO452" s="7"/>
      <c r="FP452" s="7"/>
      <c r="FQ452" s="7"/>
      <c r="FR452" s="7"/>
      <c r="FS452" s="7"/>
      <c r="FT452" s="7"/>
      <c r="FU452" s="7"/>
      <c r="FV452" s="7"/>
      <c r="FW452" s="7"/>
      <c r="FX452" s="7"/>
      <c r="FY452" s="7"/>
      <c r="FZ452" s="7"/>
      <c r="GA452" s="7"/>
      <c r="GB452" s="7"/>
      <c r="GC452" s="7"/>
      <c r="GD452" s="7"/>
      <c r="GE452" s="7"/>
      <c r="GF452" s="7"/>
      <c r="GG452" s="7"/>
      <c r="GH452" s="7"/>
      <c r="GI452" s="7"/>
      <c r="GJ452" s="7"/>
      <c r="GK452" s="7"/>
      <c r="GL452" s="7"/>
      <c r="GM452" s="7"/>
      <c r="GN452" s="7"/>
      <c r="GO452" s="7"/>
      <c r="GP452" s="7"/>
      <c r="GQ452" s="7"/>
      <c r="GR452" s="7"/>
      <c r="GS452" s="7"/>
      <c r="GT452" s="7"/>
      <c r="GU452" s="7"/>
      <c r="GV452" s="7"/>
      <c r="GW452" s="7"/>
      <c r="GX452" s="7"/>
      <c r="GY452" s="7"/>
      <c r="GZ452" s="7"/>
      <c r="HA452" s="7"/>
      <c r="HB452" s="7"/>
      <c r="HC452" s="7"/>
      <c r="HD452" s="7"/>
      <c r="HE452" s="7"/>
      <c r="HF452" s="7"/>
      <c r="HG452" s="7"/>
      <c r="HH452" s="7"/>
      <c r="HI452" s="7"/>
      <c r="HJ452" s="7"/>
      <c r="HK452" s="7"/>
      <c r="HL452" s="7"/>
      <c r="HM452" s="7"/>
      <c r="HN452" s="7"/>
      <c r="HO452" s="7"/>
      <c r="HP452" s="7"/>
      <c r="HQ452" s="7"/>
      <c r="HR452" s="7"/>
      <c r="HS452" s="7"/>
      <c r="HT452" s="7"/>
      <c r="HU452" s="7"/>
      <c r="HV452" s="7"/>
      <c r="HW452" s="7"/>
      <c r="HX452" s="7"/>
      <c r="HY452" s="7"/>
      <c r="HZ452" s="7"/>
      <c r="IA452" s="7"/>
      <c r="IB452" s="7"/>
      <c r="IC452" s="7"/>
      <c r="ID452" s="7"/>
      <c r="IE452" s="7"/>
      <c r="IF452" s="7"/>
      <c r="IG452" s="7"/>
      <c r="IH452" s="7"/>
      <c r="II452" s="7"/>
      <c r="IJ452" s="7"/>
      <c r="IK452" s="7"/>
      <c r="IL452" s="7"/>
      <c r="IM452" s="7"/>
      <c r="IN452" s="7"/>
      <c r="IO452" s="7"/>
      <c r="IP452" s="7"/>
      <c r="IQ452" s="7"/>
      <c r="IR452" s="7"/>
      <c r="IS452" s="7"/>
      <c r="IT452" s="7"/>
      <c r="IU452" s="7"/>
      <c r="IV452" s="7"/>
      <c r="IW452" s="7"/>
      <c r="IX452" s="7"/>
      <c r="IY452" s="7"/>
      <c r="IZ452" s="7"/>
      <c r="JA452" s="7"/>
      <c r="JB452" s="7"/>
      <c r="JC452" s="7"/>
      <c r="JD452" s="7"/>
      <c r="JE452" s="7"/>
      <c r="JF452" s="7"/>
      <c r="JG452" s="7"/>
      <c r="JH452" s="7"/>
      <c r="JI452" s="7"/>
      <c r="JJ452" s="7"/>
      <c r="JK452" s="7"/>
      <c r="JL452" s="7"/>
      <c r="JM452" s="7"/>
      <c r="JN452" s="7"/>
      <c r="JO452" s="7"/>
      <c r="JP452" s="7"/>
      <c r="JQ452" s="7"/>
      <c r="JR452" s="7"/>
      <c r="JS452" s="7"/>
      <c r="JT452" s="7"/>
      <c r="JU452" s="7"/>
      <c r="JV452" s="7"/>
      <c r="JW452" s="7"/>
      <c r="JX452" s="7"/>
      <c r="JY452" s="7"/>
      <c r="JZ452" s="7"/>
      <c r="KA452" s="7"/>
      <c r="KB452" s="7"/>
      <c r="KC452" s="7"/>
      <c r="KD452" s="7"/>
      <c r="KE452" s="7"/>
      <c r="KF452" s="7"/>
      <c r="KG452" s="7"/>
      <c r="KH452" s="7"/>
      <c r="KI452" s="7"/>
      <c r="KJ452" s="7"/>
      <c r="KK452" s="7"/>
      <c r="KL452" s="7"/>
      <c r="KM452" s="7"/>
      <c r="KN452" s="7"/>
      <c r="KO452" s="7"/>
      <c r="KP452" s="7"/>
      <c r="KQ452" s="7"/>
      <c r="KR452" s="7"/>
      <c r="KS452" s="7"/>
      <c r="KT452" s="7"/>
      <c r="KU452" s="7"/>
      <c r="KV452" s="7"/>
      <c r="KW452" s="7"/>
      <c r="KX452" s="7"/>
      <c r="KY452" s="7"/>
      <c r="KZ452" s="7"/>
      <c r="LA452" s="7"/>
      <c r="LB452" s="7"/>
      <c r="LC452" s="7"/>
      <c r="LD452" s="7"/>
      <c r="LE452" s="7"/>
      <c r="LF452" s="7"/>
      <c r="LG452" s="7"/>
      <c r="LH452" s="7"/>
      <c r="LI452" s="7"/>
      <c r="LJ452" s="7"/>
      <c r="LK452" s="7"/>
      <c r="LL452" s="7"/>
      <c r="LM452" s="7"/>
      <c r="LN452" s="7"/>
      <c r="LO452" s="7"/>
      <c r="LP452" s="7"/>
      <c r="LQ452" s="7"/>
      <c r="LR452" s="7"/>
      <c r="LS452" s="7"/>
      <c r="LT452" s="7"/>
      <c r="LU452" s="7"/>
      <c r="LV452" s="7"/>
      <c r="LW452" s="7"/>
      <c r="LX452" s="7"/>
      <c r="LY452" s="7"/>
      <c r="LZ452" s="7"/>
      <c r="MA452" s="7"/>
      <c r="MB452" s="7"/>
      <c r="MC452" s="7"/>
      <c r="MD452" s="7"/>
      <c r="ME452" s="7"/>
      <c r="MF452" s="7"/>
      <c r="MG452" s="7"/>
      <c r="MH452" s="7"/>
      <c r="MI452" s="7"/>
      <c r="MJ452" s="7"/>
      <c r="MK452" s="7"/>
      <c r="ML452" s="7"/>
      <c r="MM452" s="7"/>
      <c r="MN452" s="7"/>
      <c r="MO452" s="7"/>
      <c r="MP452" s="7"/>
      <c r="MQ452" s="7"/>
      <c r="MR452" s="7"/>
      <c r="MS452" s="7"/>
      <c r="MT452" s="7"/>
      <c r="MU452" s="7"/>
      <c r="MV452" s="7"/>
      <c r="MW452" s="7"/>
      <c r="MX452" s="7"/>
      <c r="MY452" s="7"/>
      <c r="MZ452" s="7"/>
      <c r="NA452" s="7"/>
      <c r="NB452" s="7"/>
      <c r="NC452" s="7"/>
      <c r="ND452" s="7"/>
      <c r="NE452" s="7"/>
      <c r="NF452" s="7"/>
      <c r="NG452" s="7"/>
      <c r="NH452" s="7"/>
      <c r="NI452" s="7"/>
      <c r="NJ452" s="7"/>
      <c r="NK452" s="7"/>
      <c r="NL452" s="7"/>
      <c r="NM452" s="7"/>
      <c r="NN452" s="7"/>
      <c r="NO452" s="7"/>
      <c r="NP452" s="7"/>
      <c r="NQ452" s="7"/>
      <c r="NR452" s="7"/>
      <c r="NS452" s="7"/>
      <c r="NT452" s="7"/>
      <c r="NU452" s="7"/>
      <c r="NV452" s="7"/>
      <c r="NW452" s="7"/>
      <c r="NX452" s="7"/>
      <c r="NY452" s="7"/>
      <c r="NZ452" s="7"/>
      <c r="OA452" s="7"/>
      <c r="OB452" s="7"/>
      <c r="OC452" s="7"/>
      <c r="OD452" s="7"/>
      <c r="OE452" s="7"/>
      <c r="OF452" s="7"/>
      <c r="OG452" s="7"/>
      <c r="OH452" s="7"/>
      <c r="OI452" s="7"/>
    </row>
    <row r="453" spans="1:399" s="21" customFormat="1">
      <c r="A453" s="53"/>
      <c r="B453" s="53"/>
      <c r="C453" s="53"/>
      <c r="D453" s="53"/>
      <c r="E453" s="53"/>
      <c r="F453" s="53"/>
      <c r="G453" s="7"/>
      <c r="H453"/>
      <c r="I453"/>
      <c r="J453"/>
      <c r="K453"/>
      <c r="L453" s="53"/>
      <c r="M453"/>
      <c r="N453" s="7"/>
      <c r="O453"/>
      <c r="P453"/>
      <c r="Q453"/>
      <c r="R453"/>
      <c r="S453" s="53"/>
      <c r="T453"/>
      <c r="U453" s="7"/>
      <c r="V453"/>
      <c r="W453"/>
      <c r="X453"/>
      <c r="Y453"/>
      <c r="Z453" s="53"/>
      <c r="AA453"/>
      <c r="AB453" s="7"/>
      <c r="AC453"/>
      <c r="AD453"/>
      <c r="AE453"/>
      <c r="AF453"/>
      <c r="AG453" s="53"/>
      <c r="AH453"/>
      <c r="AI453" s="7"/>
      <c r="AJ453"/>
      <c r="AK453"/>
      <c r="AL453"/>
      <c r="AM453"/>
      <c r="AN453" s="53"/>
      <c r="AO453"/>
      <c r="AP453" s="7"/>
      <c r="AQ453"/>
      <c r="AR453"/>
      <c r="AS453"/>
      <c r="AT453"/>
      <c r="AU453" s="53"/>
      <c r="AV453"/>
      <c r="AW453" s="7"/>
      <c r="AX453"/>
      <c r="AY453"/>
      <c r="AZ453"/>
      <c r="BA453"/>
      <c r="BB453" s="53"/>
      <c r="BC453"/>
      <c r="BD453" s="7"/>
      <c r="BE453"/>
      <c r="BF453"/>
      <c r="BG453"/>
      <c r="BH453"/>
      <c r="BI453" s="53"/>
      <c r="BJ453"/>
      <c r="BK453" s="7"/>
      <c r="BL453"/>
      <c r="BM453"/>
      <c r="BN453"/>
      <c r="BO453"/>
      <c r="BP453" s="53"/>
      <c r="BQ453"/>
      <c r="BR453" s="7"/>
      <c r="BS453"/>
      <c r="BT453"/>
      <c r="BU453"/>
      <c r="BV453"/>
      <c r="BW453" s="53"/>
      <c r="BX453"/>
      <c r="BY453" s="7"/>
      <c r="BZ453" s="49">
        <v>44932</v>
      </c>
      <c r="CA453" s="67" t="s">
        <v>1628</v>
      </c>
      <c r="CB453" s="140">
        <f>[1]!i_dq_close(CB$2,BZ453)</f>
        <v>6012.8152</v>
      </c>
      <c r="CC453">
        <v>2.0779999999999998</v>
      </c>
      <c r="CD453" s="277">
        <f t="shared" si="39"/>
        <v>0.23967323302946086</v>
      </c>
      <c r="CE453"/>
      <c r="CF453" s="7"/>
      <c r="CG453"/>
      <c r="CH453"/>
      <c r="CI453"/>
      <c r="CJ453"/>
      <c r="CK453" s="53"/>
      <c r="CL453"/>
      <c r="CM453" s="7"/>
      <c r="CN453"/>
      <c r="CO453"/>
      <c r="CP453"/>
      <c r="CQ453"/>
      <c r="CR453" s="53"/>
      <c r="CS453"/>
      <c r="CT453" s="7"/>
      <c r="CU453"/>
      <c r="CV453"/>
      <c r="CW453"/>
      <c r="CX453"/>
      <c r="CY453" s="53"/>
      <c r="CZ453"/>
      <c r="DA453" s="7"/>
      <c r="DB453"/>
      <c r="DC453"/>
      <c r="DD453"/>
      <c r="DE453"/>
      <c r="DF453" s="53"/>
      <c r="DG453"/>
      <c r="DH453" s="7"/>
      <c r="DI453"/>
      <c r="DJ453"/>
      <c r="DK453"/>
      <c r="DL453"/>
      <c r="DM453" s="53"/>
      <c r="DN453"/>
      <c r="DO453" s="7"/>
      <c r="DP453"/>
      <c r="DQ453"/>
      <c r="DR453"/>
      <c r="DS453"/>
      <c r="DT453" s="53"/>
      <c r="DU453"/>
      <c r="DV453" s="7"/>
      <c r="DW453" s="7"/>
      <c r="DX453" s="7"/>
      <c r="DY453" s="7"/>
      <c r="DZ453" s="7"/>
      <c r="EA453" s="7"/>
      <c r="EB453" s="7"/>
      <c r="EC453" s="7"/>
      <c r="ED453" s="7"/>
      <c r="EE453" s="7"/>
      <c r="EF453" s="7"/>
      <c r="EG453" s="7"/>
      <c r="EH453" s="7"/>
      <c r="EI453" s="7"/>
      <c r="EJ453" s="7"/>
      <c r="EK453" s="7"/>
      <c r="EL453" s="7"/>
      <c r="EM453" s="7"/>
      <c r="EN453" s="7"/>
      <c r="EO453" s="7"/>
      <c r="EP453" s="7"/>
      <c r="EQ453" s="7"/>
      <c r="ER453" s="7"/>
      <c r="ES453" s="7"/>
      <c r="ET453" s="7"/>
      <c r="EU453" s="7"/>
      <c r="EV453" s="7"/>
      <c r="EW453" s="7"/>
      <c r="EX453" s="7"/>
      <c r="EY453" s="7"/>
      <c r="EZ453" s="7"/>
      <c r="FA453" s="7"/>
      <c r="FB453" s="7"/>
      <c r="FC453" s="7"/>
      <c r="FD453" s="7"/>
      <c r="FE453" s="7"/>
      <c r="FF453" s="7"/>
      <c r="FG453" s="7"/>
      <c r="FH453" s="7"/>
      <c r="FI453" s="7"/>
      <c r="FJ453" s="7"/>
      <c r="FK453" s="7"/>
      <c r="FL453" s="7"/>
      <c r="FM453" s="7"/>
      <c r="FN453" s="7"/>
      <c r="FO453" s="7"/>
      <c r="FP453" s="7"/>
      <c r="FQ453" s="7"/>
      <c r="FR453" s="7"/>
      <c r="FS453" s="7"/>
      <c r="FT453" s="7"/>
      <c r="FU453" s="7"/>
      <c r="FV453" s="7"/>
      <c r="FW453" s="7"/>
      <c r="FX453" s="7"/>
      <c r="FY453" s="7"/>
      <c r="FZ453" s="7"/>
      <c r="GA453" s="7"/>
      <c r="GB453" s="7"/>
      <c r="GC453" s="7"/>
      <c r="GD453" s="7"/>
      <c r="GE453" s="7"/>
      <c r="GF453" s="7"/>
      <c r="GG453" s="7"/>
      <c r="GH453" s="7"/>
      <c r="GI453" s="7"/>
      <c r="GJ453" s="7"/>
      <c r="GK453" s="7"/>
      <c r="GL453" s="7"/>
      <c r="GM453" s="7"/>
      <c r="GN453" s="7"/>
      <c r="GO453" s="7"/>
      <c r="GP453" s="7"/>
      <c r="GQ453" s="7"/>
      <c r="GR453" s="7"/>
      <c r="GS453" s="7"/>
      <c r="GT453" s="7"/>
      <c r="GU453" s="7"/>
      <c r="GV453" s="7"/>
      <c r="GW453" s="7"/>
      <c r="GX453" s="7"/>
      <c r="GY453" s="7"/>
      <c r="GZ453" s="7"/>
      <c r="HA453" s="7"/>
      <c r="HB453" s="7"/>
      <c r="HC453" s="7"/>
      <c r="HD453" s="7"/>
      <c r="HE453" s="7"/>
      <c r="HF453" s="7"/>
      <c r="HG453" s="7"/>
      <c r="HH453" s="7"/>
      <c r="HI453" s="7"/>
      <c r="HJ453" s="7"/>
      <c r="HK453" s="7"/>
      <c r="HL453" s="7"/>
      <c r="HM453" s="7"/>
      <c r="HN453" s="7"/>
      <c r="HO453" s="7"/>
      <c r="HP453" s="7"/>
      <c r="HQ453" s="7"/>
      <c r="HR453" s="7"/>
      <c r="HS453" s="7"/>
      <c r="HT453" s="7"/>
      <c r="HU453" s="7"/>
      <c r="HV453" s="7"/>
      <c r="HW453" s="7"/>
      <c r="HX453" s="7"/>
      <c r="HY453" s="7"/>
      <c r="HZ453" s="7"/>
      <c r="IA453" s="7"/>
      <c r="IB453" s="7"/>
      <c r="IC453" s="7"/>
      <c r="ID453" s="7"/>
      <c r="IE453" s="7"/>
      <c r="IF453" s="7"/>
      <c r="IG453" s="7"/>
      <c r="IH453" s="7"/>
      <c r="II453" s="7"/>
      <c r="IJ453" s="7"/>
      <c r="IK453" s="7"/>
      <c r="IL453" s="7"/>
      <c r="IM453" s="7"/>
      <c r="IN453" s="7"/>
      <c r="IO453" s="7"/>
      <c r="IP453" s="7"/>
      <c r="IQ453" s="7"/>
      <c r="IR453" s="7"/>
      <c r="IS453" s="7"/>
      <c r="IT453" s="7"/>
      <c r="IU453" s="7"/>
      <c r="IV453" s="7"/>
      <c r="IW453" s="7"/>
      <c r="IX453" s="7"/>
      <c r="IY453" s="7"/>
      <c r="IZ453" s="7"/>
      <c r="JA453" s="7"/>
      <c r="JB453" s="7"/>
      <c r="JC453" s="7"/>
      <c r="JD453" s="7"/>
      <c r="JE453" s="7"/>
      <c r="JF453" s="7"/>
      <c r="JG453" s="7"/>
      <c r="JH453" s="7"/>
      <c r="JI453" s="7"/>
      <c r="JJ453" s="7"/>
      <c r="JK453" s="7"/>
      <c r="JL453" s="7"/>
      <c r="JM453" s="7"/>
      <c r="JN453" s="7"/>
      <c r="JO453" s="7"/>
      <c r="JP453" s="7"/>
      <c r="JQ453" s="7"/>
      <c r="JR453" s="7"/>
      <c r="JS453" s="7"/>
      <c r="JT453" s="7"/>
      <c r="JU453" s="7"/>
      <c r="JV453" s="7"/>
      <c r="JW453" s="7"/>
      <c r="JX453" s="7"/>
      <c r="JY453" s="7"/>
      <c r="JZ453" s="7"/>
      <c r="KA453" s="7"/>
      <c r="KB453" s="7"/>
      <c r="KC453" s="7"/>
      <c r="KD453" s="7"/>
      <c r="KE453" s="7"/>
      <c r="KF453" s="7"/>
      <c r="KG453" s="7"/>
      <c r="KH453" s="7"/>
      <c r="KI453" s="7"/>
      <c r="KJ453" s="7"/>
      <c r="KK453" s="7"/>
      <c r="KL453" s="7"/>
      <c r="KM453" s="7"/>
      <c r="KN453" s="7"/>
      <c r="KO453" s="7"/>
      <c r="KP453" s="7"/>
      <c r="KQ453" s="7"/>
      <c r="KR453" s="7"/>
      <c r="KS453" s="7"/>
      <c r="KT453" s="7"/>
      <c r="KU453" s="7"/>
      <c r="KV453" s="7"/>
      <c r="KW453" s="7"/>
      <c r="KX453" s="7"/>
      <c r="KY453" s="7"/>
      <c r="KZ453" s="7"/>
      <c r="LA453" s="7"/>
      <c r="LB453" s="7"/>
      <c r="LC453" s="7"/>
      <c r="LD453" s="7"/>
      <c r="LE453" s="7"/>
      <c r="LF453" s="7"/>
      <c r="LG453" s="7"/>
      <c r="LH453" s="7"/>
      <c r="LI453" s="7"/>
      <c r="LJ453" s="7"/>
      <c r="LK453" s="7"/>
      <c r="LL453" s="7"/>
      <c r="LM453" s="7"/>
      <c r="LN453" s="7"/>
      <c r="LO453" s="7"/>
      <c r="LP453" s="7"/>
      <c r="LQ453" s="7"/>
      <c r="LR453" s="7"/>
      <c r="LS453" s="7"/>
      <c r="LT453" s="7"/>
      <c r="LU453" s="7"/>
      <c r="LV453" s="7"/>
      <c r="LW453" s="7"/>
      <c r="LX453" s="7"/>
      <c r="LY453" s="7"/>
      <c r="LZ453" s="7"/>
      <c r="MA453" s="7"/>
      <c r="MB453" s="7"/>
      <c r="MC453" s="7"/>
      <c r="MD453" s="7"/>
      <c r="ME453" s="7"/>
      <c r="MF453" s="7"/>
      <c r="MG453" s="7"/>
      <c r="MH453" s="7"/>
      <c r="MI453" s="7"/>
      <c r="MJ453" s="7"/>
      <c r="MK453" s="7"/>
      <c r="ML453" s="7"/>
      <c r="MM453" s="7"/>
      <c r="MN453" s="7"/>
      <c r="MO453" s="7"/>
      <c r="MP453" s="7"/>
      <c r="MQ453" s="7"/>
      <c r="MR453" s="7"/>
      <c r="MS453" s="7"/>
      <c r="MT453" s="7"/>
      <c r="MU453" s="7"/>
      <c r="MV453" s="7"/>
      <c r="MW453" s="7"/>
      <c r="MX453" s="7"/>
      <c r="MY453" s="7"/>
      <c r="MZ453" s="7"/>
      <c r="NA453" s="7"/>
      <c r="NB453" s="7"/>
      <c r="NC453" s="7"/>
      <c r="ND453" s="7"/>
      <c r="NE453" s="7"/>
      <c r="NF453" s="7"/>
      <c r="NG453" s="7"/>
      <c r="NH453" s="7"/>
      <c r="NI453" s="7"/>
      <c r="NJ453" s="7"/>
      <c r="NK453" s="7"/>
      <c r="NL453" s="7"/>
      <c r="NM453" s="7"/>
      <c r="NN453" s="7"/>
      <c r="NO453" s="7"/>
      <c r="NP453" s="7"/>
      <c r="NQ453" s="7"/>
      <c r="NR453" s="7"/>
      <c r="NS453" s="7"/>
      <c r="NT453" s="7"/>
      <c r="NU453" s="7"/>
      <c r="NV453" s="7"/>
      <c r="NW453" s="7"/>
      <c r="NX453" s="7"/>
      <c r="NY453" s="7"/>
      <c r="NZ453" s="7"/>
      <c r="OA453" s="7"/>
      <c r="OB453" s="7"/>
      <c r="OC453" s="7"/>
      <c r="OD453" s="7"/>
      <c r="OE453" s="7"/>
      <c r="OF453" s="7"/>
      <c r="OG453" s="7"/>
      <c r="OH453" s="7"/>
      <c r="OI453" s="7"/>
    </row>
    <row r="454" spans="1:399" s="21" customFormat="1">
      <c r="A454" s="53"/>
      <c r="B454" s="53"/>
      <c r="C454" s="53"/>
      <c r="D454" s="53"/>
      <c r="E454" s="53"/>
      <c r="F454" s="53"/>
      <c r="G454" s="7"/>
      <c r="H454"/>
      <c r="I454"/>
      <c r="J454"/>
      <c r="K454"/>
      <c r="L454" s="53"/>
      <c r="M454"/>
      <c r="N454" s="7"/>
      <c r="O454"/>
      <c r="P454"/>
      <c r="Q454"/>
      <c r="R454"/>
      <c r="S454" s="53"/>
      <c r="T454"/>
      <c r="U454" s="7"/>
      <c r="V454"/>
      <c r="W454"/>
      <c r="X454"/>
      <c r="Y454"/>
      <c r="Z454" s="53"/>
      <c r="AA454"/>
      <c r="AB454" s="7"/>
      <c r="AC454"/>
      <c r="AD454"/>
      <c r="AE454"/>
      <c r="AF454"/>
      <c r="AG454" s="53"/>
      <c r="AH454"/>
      <c r="AI454" s="7"/>
      <c r="AJ454"/>
      <c r="AK454"/>
      <c r="AL454"/>
      <c r="AM454"/>
      <c r="AN454" s="53"/>
      <c r="AO454"/>
      <c r="AP454" s="7"/>
      <c r="AQ454"/>
      <c r="AR454"/>
      <c r="AS454"/>
      <c r="AT454"/>
      <c r="AU454" s="53"/>
      <c r="AV454"/>
      <c r="AW454" s="7"/>
      <c r="AX454"/>
      <c r="AY454"/>
      <c r="AZ454"/>
      <c r="BA454"/>
      <c r="BB454" s="53"/>
      <c r="BC454"/>
      <c r="BD454" s="7"/>
      <c r="BE454"/>
      <c r="BF454"/>
      <c r="BG454"/>
      <c r="BH454"/>
      <c r="BI454" s="53"/>
      <c r="BJ454"/>
      <c r="BK454" s="7"/>
      <c r="BL454"/>
      <c r="BM454"/>
      <c r="BN454"/>
      <c r="BO454"/>
      <c r="BP454" s="53"/>
      <c r="BQ454"/>
      <c r="BR454" s="7"/>
      <c r="BS454"/>
      <c r="BT454"/>
      <c r="BU454"/>
      <c r="BV454"/>
      <c r="BW454" s="53"/>
      <c r="BX454"/>
      <c r="BY454" s="7"/>
      <c r="BZ454" s="49">
        <v>44935</v>
      </c>
      <c r="CA454" s="67" t="s">
        <v>1628</v>
      </c>
      <c r="CB454" s="140">
        <f>[1]!i_dq_close(CB$2,BZ454)</f>
        <v>6040.0192999999999</v>
      </c>
      <c r="CC454">
        <v>2.0910000000000002</v>
      </c>
      <c r="CD454" s="277">
        <f t="shared" si="39"/>
        <v>0.24277803395625808</v>
      </c>
      <c r="CE454"/>
      <c r="CF454" s="7"/>
      <c r="CG454"/>
      <c r="CH454"/>
      <c r="CI454"/>
      <c r="CJ454"/>
      <c r="CK454" s="53"/>
      <c r="CL454"/>
      <c r="CM454" s="7"/>
      <c r="CN454"/>
      <c r="CO454"/>
      <c r="CP454"/>
      <c r="CQ454"/>
      <c r="CR454" s="53"/>
      <c r="CS454"/>
      <c r="CT454" s="7"/>
      <c r="CU454"/>
      <c r="CV454"/>
      <c r="CW454"/>
      <c r="CX454"/>
      <c r="CY454" s="53"/>
      <c r="CZ454"/>
      <c r="DA454" s="7"/>
      <c r="DB454"/>
      <c r="DC454"/>
      <c r="DD454"/>
      <c r="DE454"/>
      <c r="DF454" s="53"/>
      <c r="DG454"/>
      <c r="DH454" s="7"/>
      <c r="DI454"/>
      <c r="DJ454"/>
      <c r="DK454"/>
      <c r="DL454"/>
      <c r="DM454" s="53"/>
      <c r="DN454"/>
      <c r="DO454" s="7"/>
      <c r="DP454"/>
      <c r="DQ454"/>
      <c r="DR454"/>
      <c r="DS454"/>
      <c r="DT454" s="53"/>
      <c r="DU454"/>
      <c r="DV454" s="7"/>
      <c r="DW454" s="7"/>
      <c r="DX454" s="7"/>
      <c r="DY454" s="7"/>
      <c r="DZ454" s="7"/>
      <c r="EA454" s="7"/>
      <c r="EB454" s="7"/>
      <c r="EC454" s="7"/>
      <c r="ED454" s="7"/>
      <c r="EE454" s="7"/>
      <c r="EF454" s="7"/>
      <c r="EG454" s="7"/>
      <c r="EH454" s="7"/>
      <c r="EI454" s="7"/>
      <c r="EJ454" s="7"/>
      <c r="EK454" s="7"/>
      <c r="EL454" s="7"/>
      <c r="EM454" s="7"/>
      <c r="EN454" s="7"/>
      <c r="EO454" s="7"/>
      <c r="EP454" s="7"/>
      <c r="EQ454" s="7"/>
      <c r="ER454" s="7"/>
      <c r="ES454" s="7"/>
      <c r="ET454" s="7"/>
      <c r="EU454" s="7"/>
      <c r="EV454" s="7"/>
      <c r="EW454" s="7"/>
      <c r="EX454" s="7"/>
      <c r="EY454" s="7"/>
      <c r="EZ454" s="7"/>
      <c r="FA454" s="7"/>
      <c r="FB454" s="7"/>
      <c r="FC454" s="7"/>
      <c r="FD454" s="7"/>
      <c r="FE454" s="7"/>
      <c r="FF454" s="7"/>
      <c r="FG454" s="7"/>
      <c r="FH454" s="7"/>
      <c r="FI454" s="7"/>
      <c r="FJ454" s="7"/>
      <c r="FK454" s="7"/>
      <c r="FL454" s="7"/>
      <c r="FM454" s="7"/>
      <c r="FN454" s="7"/>
      <c r="FO454" s="7"/>
      <c r="FP454" s="7"/>
      <c r="FQ454" s="7"/>
      <c r="FR454" s="7"/>
      <c r="FS454" s="7"/>
      <c r="FT454" s="7"/>
      <c r="FU454" s="7"/>
      <c r="FV454" s="7"/>
      <c r="FW454" s="7"/>
      <c r="FX454" s="7"/>
      <c r="FY454" s="7"/>
      <c r="FZ454" s="7"/>
      <c r="GA454" s="7"/>
      <c r="GB454" s="7"/>
      <c r="GC454" s="7"/>
      <c r="GD454" s="7"/>
      <c r="GE454" s="7"/>
      <c r="GF454" s="7"/>
      <c r="GG454" s="7"/>
      <c r="GH454" s="7"/>
      <c r="GI454" s="7"/>
      <c r="GJ454" s="7"/>
      <c r="GK454" s="7"/>
      <c r="GL454" s="7"/>
      <c r="GM454" s="7"/>
      <c r="GN454" s="7"/>
      <c r="GO454" s="7"/>
      <c r="GP454" s="7"/>
      <c r="GQ454" s="7"/>
      <c r="GR454" s="7"/>
      <c r="GS454" s="7"/>
      <c r="GT454" s="7"/>
      <c r="GU454" s="7"/>
      <c r="GV454" s="7"/>
      <c r="GW454" s="7"/>
      <c r="GX454" s="7"/>
      <c r="GY454" s="7"/>
      <c r="GZ454" s="7"/>
      <c r="HA454" s="7"/>
      <c r="HB454" s="7"/>
      <c r="HC454" s="7"/>
      <c r="HD454" s="7"/>
      <c r="HE454" s="7"/>
      <c r="HF454" s="7"/>
      <c r="HG454" s="7"/>
      <c r="HH454" s="7"/>
      <c r="HI454" s="7"/>
      <c r="HJ454" s="7"/>
      <c r="HK454" s="7"/>
      <c r="HL454" s="7"/>
      <c r="HM454" s="7"/>
      <c r="HN454" s="7"/>
      <c r="HO454" s="7"/>
      <c r="HP454" s="7"/>
      <c r="HQ454" s="7"/>
      <c r="HR454" s="7"/>
      <c r="HS454" s="7"/>
      <c r="HT454" s="7"/>
      <c r="HU454" s="7"/>
      <c r="HV454" s="7"/>
      <c r="HW454" s="7"/>
      <c r="HX454" s="7"/>
      <c r="HY454" s="7"/>
      <c r="HZ454" s="7"/>
      <c r="IA454" s="7"/>
      <c r="IB454" s="7"/>
      <c r="IC454" s="7"/>
      <c r="ID454" s="7"/>
      <c r="IE454" s="7"/>
      <c r="IF454" s="7"/>
      <c r="IG454" s="7"/>
      <c r="IH454" s="7"/>
      <c r="II454" s="7"/>
      <c r="IJ454" s="7"/>
      <c r="IK454" s="7"/>
      <c r="IL454" s="7"/>
      <c r="IM454" s="7"/>
      <c r="IN454" s="7"/>
      <c r="IO454" s="7"/>
      <c r="IP454" s="7"/>
      <c r="IQ454" s="7"/>
      <c r="IR454" s="7"/>
      <c r="IS454" s="7"/>
      <c r="IT454" s="7"/>
      <c r="IU454" s="7"/>
      <c r="IV454" s="7"/>
      <c r="IW454" s="7"/>
      <c r="IX454" s="7"/>
      <c r="IY454" s="7"/>
      <c r="IZ454" s="7"/>
      <c r="JA454" s="7"/>
      <c r="JB454" s="7"/>
      <c r="JC454" s="7"/>
      <c r="JD454" s="7"/>
      <c r="JE454" s="7"/>
      <c r="JF454" s="7"/>
      <c r="JG454" s="7"/>
      <c r="JH454" s="7"/>
      <c r="JI454" s="7"/>
      <c r="JJ454" s="7"/>
      <c r="JK454" s="7"/>
      <c r="JL454" s="7"/>
      <c r="JM454" s="7"/>
      <c r="JN454" s="7"/>
      <c r="JO454" s="7"/>
      <c r="JP454" s="7"/>
      <c r="JQ454" s="7"/>
      <c r="JR454" s="7"/>
      <c r="JS454" s="7"/>
      <c r="JT454" s="7"/>
      <c r="JU454" s="7"/>
      <c r="JV454" s="7"/>
      <c r="JW454" s="7"/>
      <c r="JX454" s="7"/>
      <c r="JY454" s="7"/>
      <c r="JZ454" s="7"/>
      <c r="KA454" s="7"/>
      <c r="KB454" s="7"/>
      <c r="KC454" s="7"/>
      <c r="KD454" s="7"/>
      <c r="KE454" s="7"/>
      <c r="KF454" s="7"/>
      <c r="KG454" s="7"/>
      <c r="KH454" s="7"/>
      <c r="KI454" s="7"/>
      <c r="KJ454" s="7"/>
      <c r="KK454" s="7"/>
      <c r="KL454" s="7"/>
      <c r="KM454" s="7"/>
      <c r="KN454" s="7"/>
      <c r="KO454" s="7"/>
      <c r="KP454" s="7"/>
      <c r="KQ454" s="7"/>
      <c r="KR454" s="7"/>
      <c r="KS454" s="7"/>
      <c r="KT454" s="7"/>
      <c r="KU454" s="7"/>
      <c r="KV454" s="7"/>
      <c r="KW454" s="7"/>
      <c r="KX454" s="7"/>
      <c r="KY454" s="7"/>
      <c r="KZ454" s="7"/>
      <c r="LA454" s="7"/>
      <c r="LB454" s="7"/>
      <c r="LC454" s="7"/>
      <c r="LD454" s="7"/>
      <c r="LE454" s="7"/>
      <c r="LF454" s="7"/>
      <c r="LG454" s="7"/>
      <c r="LH454" s="7"/>
      <c r="LI454" s="7"/>
      <c r="LJ454" s="7"/>
      <c r="LK454" s="7"/>
      <c r="LL454" s="7"/>
      <c r="LM454" s="7"/>
      <c r="LN454" s="7"/>
      <c r="LO454" s="7"/>
      <c r="LP454" s="7"/>
      <c r="LQ454" s="7"/>
      <c r="LR454" s="7"/>
      <c r="LS454" s="7"/>
      <c r="LT454" s="7"/>
      <c r="LU454" s="7"/>
      <c r="LV454" s="7"/>
      <c r="LW454" s="7"/>
      <c r="LX454" s="7"/>
      <c r="LY454" s="7"/>
      <c r="LZ454" s="7"/>
      <c r="MA454" s="7"/>
      <c r="MB454" s="7"/>
      <c r="MC454" s="7"/>
      <c r="MD454" s="7"/>
      <c r="ME454" s="7"/>
      <c r="MF454" s="7"/>
      <c r="MG454" s="7"/>
      <c r="MH454" s="7"/>
      <c r="MI454" s="7"/>
      <c r="MJ454" s="7"/>
      <c r="MK454" s="7"/>
      <c r="ML454" s="7"/>
      <c r="MM454" s="7"/>
      <c r="MN454" s="7"/>
      <c r="MO454" s="7"/>
      <c r="MP454" s="7"/>
      <c r="MQ454" s="7"/>
      <c r="MR454" s="7"/>
      <c r="MS454" s="7"/>
      <c r="MT454" s="7"/>
      <c r="MU454" s="7"/>
      <c r="MV454" s="7"/>
      <c r="MW454" s="7"/>
      <c r="MX454" s="7"/>
      <c r="MY454" s="7"/>
      <c r="MZ454" s="7"/>
      <c r="NA454" s="7"/>
      <c r="NB454" s="7"/>
      <c r="NC454" s="7"/>
      <c r="ND454" s="7"/>
      <c r="NE454" s="7"/>
      <c r="NF454" s="7"/>
      <c r="NG454" s="7"/>
      <c r="NH454" s="7"/>
      <c r="NI454" s="7"/>
      <c r="NJ454" s="7"/>
      <c r="NK454" s="7"/>
      <c r="NL454" s="7"/>
      <c r="NM454" s="7"/>
      <c r="NN454" s="7"/>
      <c r="NO454" s="7"/>
      <c r="NP454" s="7"/>
      <c r="NQ454" s="7"/>
      <c r="NR454" s="7"/>
      <c r="NS454" s="7"/>
      <c r="NT454" s="7"/>
      <c r="NU454" s="7"/>
      <c r="NV454" s="7"/>
      <c r="NW454" s="7"/>
      <c r="NX454" s="7"/>
      <c r="NY454" s="7"/>
      <c r="NZ454" s="7"/>
      <c r="OA454" s="7"/>
      <c r="OB454" s="7"/>
      <c r="OC454" s="7"/>
      <c r="OD454" s="7"/>
      <c r="OE454" s="7"/>
      <c r="OF454" s="7"/>
      <c r="OG454" s="7"/>
      <c r="OH454" s="7"/>
      <c r="OI454" s="7"/>
    </row>
    <row r="455" spans="1:399" s="21" customFormat="1">
      <c r="A455" s="53"/>
      <c r="B455" s="53"/>
      <c r="C455" s="53"/>
      <c r="D455" s="53"/>
      <c r="E455" s="53"/>
      <c r="F455" s="53"/>
      <c r="G455" s="7"/>
      <c r="H455"/>
      <c r="I455"/>
      <c r="J455"/>
      <c r="K455"/>
      <c r="L455" s="53"/>
      <c r="M455"/>
      <c r="N455" s="7"/>
      <c r="O455"/>
      <c r="P455"/>
      <c r="Q455"/>
      <c r="R455"/>
      <c r="S455" s="53"/>
      <c r="T455"/>
      <c r="U455" s="7"/>
      <c r="V455"/>
      <c r="W455"/>
      <c r="X455"/>
      <c r="Y455"/>
      <c r="Z455" s="53"/>
      <c r="AA455"/>
      <c r="AB455" s="7"/>
      <c r="AC455"/>
      <c r="AD455"/>
      <c r="AE455"/>
      <c r="AF455"/>
      <c r="AG455" s="53"/>
      <c r="AH455"/>
      <c r="AI455" s="7"/>
      <c r="AJ455"/>
      <c r="AK455"/>
      <c r="AL455"/>
      <c r="AM455"/>
      <c r="AN455" s="53"/>
      <c r="AO455"/>
      <c r="AP455" s="7"/>
      <c r="AQ455"/>
      <c r="AR455"/>
      <c r="AS455"/>
      <c r="AT455"/>
      <c r="AU455" s="53"/>
      <c r="AV455"/>
      <c r="AW455" s="7"/>
      <c r="AX455"/>
      <c r="AY455"/>
      <c r="AZ455"/>
      <c r="BA455"/>
      <c r="BB455" s="53"/>
      <c r="BC455"/>
      <c r="BD455" s="7"/>
      <c r="BE455"/>
      <c r="BF455"/>
      <c r="BG455"/>
      <c r="BH455"/>
      <c r="BI455" s="53"/>
      <c r="BJ455"/>
      <c r="BK455" s="7"/>
      <c r="BL455"/>
      <c r="BM455"/>
      <c r="BN455"/>
      <c r="BO455"/>
      <c r="BP455" s="53"/>
      <c r="BQ455"/>
      <c r="BR455" s="7"/>
      <c r="BS455"/>
      <c r="BT455"/>
      <c r="BU455"/>
      <c r="BV455"/>
      <c r="BW455" s="53"/>
      <c r="BX455"/>
      <c r="BY455" s="7"/>
      <c r="BZ455" s="49">
        <v>44936</v>
      </c>
      <c r="CA455" s="67" t="s">
        <v>1628</v>
      </c>
      <c r="CB455" s="140">
        <f>[1]!i_dq_close(CB$2,BZ455)</f>
        <v>6048.2968000000001</v>
      </c>
      <c r="CC455">
        <v>2.0939999999999999</v>
      </c>
      <c r="CD455" s="277">
        <f t="shared" si="39"/>
        <v>0.24318621304105326</v>
      </c>
      <c r="CE455"/>
      <c r="CF455" s="7"/>
      <c r="CG455"/>
      <c r="CH455"/>
      <c r="CI455"/>
      <c r="CJ455"/>
      <c r="CK455" s="53"/>
      <c r="CL455"/>
      <c r="CM455" s="7"/>
      <c r="CN455"/>
      <c r="CO455"/>
      <c r="CP455"/>
      <c r="CQ455"/>
      <c r="CR455" s="53"/>
      <c r="CS455"/>
      <c r="CT455" s="7"/>
      <c r="CU455"/>
      <c r="CV455"/>
      <c r="CW455"/>
      <c r="CX455"/>
      <c r="CY455" s="53"/>
      <c r="CZ455"/>
      <c r="DA455" s="7"/>
      <c r="DB455"/>
      <c r="DC455"/>
      <c r="DD455"/>
      <c r="DE455"/>
      <c r="DF455" s="53"/>
      <c r="DG455"/>
      <c r="DH455" s="7"/>
      <c r="DI455"/>
      <c r="DJ455"/>
      <c r="DK455"/>
      <c r="DL455"/>
      <c r="DM455" s="53"/>
      <c r="DN455"/>
      <c r="DO455" s="7"/>
      <c r="DP455"/>
      <c r="DQ455"/>
      <c r="DR455"/>
      <c r="DS455"/>
      <c r="DT455" s="53"/>
      <c r="DU455"/>
      <c r="DV455" s="7"/>
      <c r="DW455" s="7"/>
      <c r="DX455" s="7"/>
      <c r="DY455" s="7"/>
      <c r="DZ455" s="7"/>
      <c r="EA455" s="7"/>
      <c r="EB455" s="7"/>
      <c r="EC455" s="7"/>
      <c r="ED455" s="7"/>
      <c r="EE455" s="7"/>
      <c r="EF455" s="7"/>
      <c r="EG455" s="7"/>
      <c r="EH455" s="7"/>
      <c r="EI455" s="7"/>
      <c r="EJ455" s="7"/>
      <c r="EK455" s="7"/>
      <c r="EL455" s="7"/>
      <c r="EM455" s="7"/>
      <c r="EN455" s="7"/>
      <c r="EO455" s="7"/>
      <c r="EP455" s="7"/>
      <c r="EQ455" s="7"/>
      <c r="ER455" s="7"/>
      <c r="ES455" s="7"/>
      <c r="ET455" s="7"/>
      <c r="EU455" s="7"/>
      <c r="EV455" s="7"/>
      <c r="EW455" s="7"/>
      <c r="EX455" s="7"/>
      <c r="EY455" s="7"/>
      <c r="EZ455" s="7"/>
      <c r="FA455" s="7"/>
      <c r="FB455" s="7"/>
      <c r="FC455" s="7"/>
      <c r="FD455" s="7"/>
      <c r="FE455" s="7"/>
      <c r="FF455" s="7"/>
      <c r="FG455" s="7"/>
      <c r="FH455" s="7"/>
      <c r="FI455" s="7"/>
      <c r="FJ455" s="7"/>
      <c r="FK455" s="7"/>
      <c r="FL455" s="7"/>
      <c r="FM455" s="7"/>
      <c r="FN455" s="7"/>
      <c r="FO455" s="7"/>
      <c r="FP455" s="7"/>
      <c r="FQ455" s="7"/>
      <c r="FR455" s="7"/>
      <c r="FS455" s="7"/>
      <c r="FT455" s="7"/>
      <c r="FU455" s="7"/>
      <c r="FV455" s="7"/>
      <c r="FW455" s="7"/>
      <c r="FX455" s="7"/>
      <c r="FY455" s="7"/>
      <c r="FZ455" s="7"/>
      <c r="GA455" s="7"/>
      <c r="GB455" s="7"/>
      <c r="GC455" s="7"/>
      <c r="GD455" s="7"/>
      <c r="GE455" s="7"/>
      <c r="GF455" s="7"/>
      <c r="GG455" s="7"/>
      <c r="GH455" s="7"/>
      <c r="GI455" s="7"/>
      <c r="GJ455" s="7"/>
      <c r="GK455" s="7"/>
      <c r="GL455" s="7"/>
      <c r="GM455" s="7"/>
      <c r="GN455" s="7"/>
      <c r="GO455" s="7"/>
      <c r="GP455" s="7"/>
      <c r="GQ455" s="7"/>
      <c r="GR455" s="7"/>
      <c r="GS455" s="7"/>
      <c r="GT455" s="7"/>
      <c r="GU455" s="7"/>
      <c r="GV455" s="7"/>
      <c r="GW455" s="7"/>
      <c r="GX455" s="7"/>
      <c r="GY455" s="7"/>
      <c r="GZ455" s="7"/>
      <c r="HA455" s="7"/>
      <c r="HB455" s="7"/>
      <c r="HC455" s="7"/>
      <c r="HD455" s="7"/>
      <c r="HE455" s="7"/>
      <c r="HF455" s="7"/>
      <c r="HG455" s="7"/>
      <c r="HH455" s="7"/>
      <c r="HI455" s="7"/>
      <c r="HJ455" s="7"/>
      <c r="HK455" s="7"/>
      <c r="HL455" s="7"/>
      <c r="HM455" s="7"/>
      <c r="HN455" s="7"/>
      <c r="HO455" s="7"/>
      <c r="HP455" s="7"/>
      <c r="HQ455" s="7"/>
      <c r="HR455" s="7"/>
      <c r="HS455" s="7"/>
      <c r="HT455" s="7"/>
      <c r="HU455" s="7"/>
      <c r="HV455" s="7"/>
      <c r="HW455" s="7"/>
      <c r="HX455" s="7"/>
      <c r="HY455" s="7"/>
      <c r="HZ455" s="7"/>
      <c r="IA455" s="7"/>
      <c r="IB455" s="7"/>
      <c r="IC455" s="7"/>
      <c r="ID455" s="7"/>
      <c r="IE455" s="7"/>
      <c r="IF455" s="7"/>
      <c r="IG455" s="7"/>
      <c r="IH455" s="7"/>
      <c r="II455" s="7"/>
      <c r="IJ455" s="7"/>
      <c r="IK455" s="7"/>
      <c r="IL455" s="7"/>
      <c r="IM455" s="7"/>
      <c r="IN455" s="7"/>
      <c r="IO455" s="7"/>
      <c r="IP455" s="7"/>
      <c r="IQ455" s="7"/>
      <c r="IR455" s="7"/>
      <c r="IS455" s="7"/>
      <c r="IT455" s="7"/>
      <c r="IU455" s="7"/>
      <c r="IV455" s="7"/>
      <c r="IW455" s="7"/>
      <c r="IX455" s="7"/>
      <c r="IY455" s="7"/>
      <c r="IZ455" s="7"/>
      <c r="JA455" s="7"/>
      <c r="JB455" s="7"/>
      <c r="JC455" s="7"/>
      <c r="JD455" s="7"/>
      <c r="JE455" s="7"/>
      <c r="JF455" s="7"/>
      <c r="JG455" s="7"/>
      <c r="JH455" s="7"/>
      <c r="JI455" s="7"/>
      <c r="JJ455" s="7"/>
      <c r="JK455" s="7"/>
      <c r="JL455" s="7"/>
      <c r="JM455" s="7"/>
      <c r="JN455" s="7"/>
      <c r="JO455" s="7"/>
      <c r="JP455" s="7"/>
      <c r="JQ455" s="7"/>
      <c r="JR455" s="7"/>
      <c r="JS455" s="7"/>
      <c r="JT455" s="7"/>
      <c r="JU455" s="7"/>
      <c r="JV455" s="7"/>
      <c r="JW455" s="7"/>
      <c r="JX455" s="7"/>
      <c r="JY455" s="7"/>
      <c r="JZ455" s="7"/>
      <c r="KA455" s="7"/>
      <c r="KB455" s="7"/>
      <c r="KC455" s="7"/>
      <c r="KD455" s="7"/>
      <c r="KE455" s="7"/>
      <c r="KF455" s="7"/>
      <c r="KG455" s="7"/>
      <c r="KH455" s="7"/>
      <c r="KI455" s="7"/>
      <c r="KJ455" s="7"/>
      <c r="KK455" s="7"/>
      <c r="KL455" s="7"/>
      <c r="KM455" s="7"/>
      <c r="KN455" s="7"/>
      <c r="KO455" s="7"/>
      <c r="KP455" s="7"/>
      <c r="KQ455" s="7"/>
      <c r="KR455" s="7"/>
      <c r="KS455" s="7"/>
      <c r="KT455" s="7"/>
      <c r="KU455" s="7"/>
      <c r="KV455" s="7"/>
      <c r="KW455" s="7"/>
      <c r="KX455" s="7"/>
      <c r="KY455" s="7"/>
      <c r="KZ455" s="7"/>
      <c r="LA455" s="7"/>
      <c r="LB455" s="7"/>
      <c r="LC455" s="7"/>
      <c r="LD455" s="7"/>
      <c r="LE455" s="7"/>
      <c r="LF455" s="7"/>
      <c r="LG455" s="7"/>
      <c r="LH455" s="7"/>
      <c r="LI455" s="7"/>
      <c r="LJ455" s="7"/>
      <c r="LK455" s="7"/>
      <c r="LL455" s="7"/>
      <c r="LM455" s="7"/>
      <c r="LN455" s="7"/>
      <c r="LO455" s="7"/>
      <c r="LP455" s="7"/>
      <c r="LQ455" s="7"/>
      <c r="LR455" s="7"/>
      <c r="LS455" s="7"/>
      <c r="LT455" s="7"/>
      <c r="LU455" s="7"/>
      <c r="LV455" s="7"/>
      <c r="LW455" s="7"/>
      <c r="LX455" s="7"/>
      <c r="LY455" s="7"/>
      <c r="LZ455" s="7"/>
      <c r="MA455" s="7"/>
      <c r="MB455" s="7"/>
      <c r="MC455" s="7"/>
      <c r="MD455" s="7"/>
      <c r="ME455" s="7"/>
      <c r="MF455" s="7"/>
      <c r="MG455" s="7"/>
      <c r="MH455" s="7"/>
      <c r="MI455" s="7"/>
      <c r="MJ455" s="7"/>
      <c r="MK455" s="7"/>
      <c r="ML455" s="7"/>
      <c r="MM455" s="7"/>
      <c r="MN455" s="7"/>
      <c r="MO455" s="7"/>
      <c r="MP455" s="7"/>
      <c r="MQ455" s="7"/>
      <c r="MR455" s="7"/>
      <c r="MS455" s="7"/>
      <c r="MT455" s="7"/>
      <c r="MU455" s="7"/>
      <c r="MV455" s="7"/>
      <c r="MW455" s="7"/>
      <c r="MX455" s="7"/>
      <c r="MY455" s="7"/>
      <c r="MZ455" s="7"/>
      <c r="NA455" s="7"/>
      <c r="NB455" s="7"/>
      <c r="NC455" s="7"/>
      <c r="ND455" s="7"/>
      <c r="NE455" s="7"/>
      <c r="NF455" s="7"/>
      <c r="NG455" s="7"/>
      <c r="NH455" s="7"/>
      <c r="NI455" s="7"/>
      <c r="NJ455" s="7"/>
      <c r="NK455" s="7"/>
      <c r="NL455" s="7"/>
      <c r="NM455" s="7"/>
      <c r="NN455" s="7"/>
      <c r="NO455" s="7"/>
      <c r="NP455" s="7"/>
      <c r="NQ455" s="7"/>
      <c r="NR455" s="7"/>
      <c r="NS455" s="7"/>
      <c r="NT455" s="7"/>
      <c r="NU455" s="7"/>
      <c r="NV455" s="7"/>
      <c r="NW455" s="7"/>
      <c r="NX455" s="7"/>
      <c r="NY455" s="7"/>
      <c r="NZ455" s="7"/>
      <c r="OA455" s="7"/>
      <c r="OB455" s="7"/>
      <c r="OC455" s="7"/>
      <c r="OD455" s="7"/>
      <c r="OE455" s="7"/>
      <c r="OF455" s="7"/>
      <c r="OG455" s="7"/>
      <c r="OH455" s="7"/>
      <c r="OI455" s="7"/>
    </row>
    <row r="456" spans="1:399" s="21" customFormat="1">
      <c r="A456" s="53"/>
      <c r="B456" s="53"/>
      <c r="C456" s="53"/>
      <c r="D456" s="53"/>
      <c r="E456" s="53"/>
      <c r="F456" s="53"/>
      <c r="G456" s="7"/>
      <c r="H456"/>
      <c r="I456"/>
      <c r="J456"/>
      <c r="K456"/>
      <c r="L456" s="53"/>
      <c r="M456"/>
      <c r="N456" s="7"/>
      <c r="O456"/>
      <c r="P456"/>
      <c r="Q456"/>
      <c r="R456"/>
      <c r="S456" s="53"/>
      <c r="T456"/>
      <c r="U456" s="7"/>
      <c r="V456"/>
      <c r="W456"/>
      <c r="X456"/>
      <c r="Y456"/>
      <c r="Z456" s="53"/>
      <c r="AA456"/>
      <c r="AB456" s="7"/>
      <c r="AC456"/>
      <c r="AD456"/>
      <c r="AE456"/>
      <c r="AF456"/>
      <c r="AG456" s="53"/>
      <c r="AH456"/>
      <c r="AI456" s="7"/>
      <c r="AJ456"/>
      <c r="AK456"/>
      <c r="AL456"/>
      <c r="AM456"/>
      <c r="AN456" s="53"/>
      <c r="AO456"/>
      <c r="AP456" s="7"/>
      <c r="AQ456"/>
      <c r="AR456"/>
      <c r="AS456"/>
      <c r="AT456"/>
      <c r="AU456" s="53"/>
      <c r="AV456"/>
      <c r="AW456" s="7"/>
      <c r="AX456"/>
      <c r="AY456"/>
      <c r="AZ456"/>
      <c r="BA456"/>
      <c r="BB456" s="53"/>
      <c r="BC456"/>
      <c r="BD456" s="7"/>
      <c r="BE456"/>
      <c r="BF456"/>
      <c r="BG456"/>
      <c r="BH456"/>
      <c r="BI456" s="53"/>
      <c r="BJ456"/>
      <c r="BK456" s="7"/>
      <c r="BL456"/>
      <c r="BM456"/>
      <c r="BN456"/>
      <c r="BO456"/>
      <c r="BP456" s="53"/>
      <c r="BQ456"/>
      <c r="BR456" s="7"/>
      <c r="BS456"/>
      <c r="BT456"/>
      <c r="BU456"/>
      <c r="BV456"/>
      <c r="BW456" s="53"/>
      <c r="BX456"/>
      <c r="BY456" s="7"/>
      <c r="BZ456" s="49">
        <v>44937</v>
      </c>
      <c r="CA456" s="67" t="s">
        <v>1628</v>
      </c>
      <c r="CB456" s="140">
        <f>[1]!i_dq_close(CB$2,BZ456)</f>
        <v>6014.1565000000001</v>
      </c>
      <c r="CC456">
        <v>2.0790000000000002</v>
      </c>
      <c r="CD456" s="277">
        <f t="shared" si="39"/>
        <v>0.24002790675634955</v>
      </c>
      <c r="CE456"/>
      <c r="CF456" s="7"/>
      <c r="CG456"/>
      <c r="CH456"/>
      <c r="CI456"/>
      <c r="CJ456"/>
      <c r="CK456" s="53"/>
      <c r="CL456"/>
      <c r="CM456" s="7"/>
      <c r="CN456"/>
      <c r="CO456"/>
      <c r="CP456"/>
      <c r="CQ456"/>
      <c r="CR456" s="53"/>
      <c r="CS456"/>
      <c r="CT456" s="7"/>
      <c r="CU456"/>
      <c r="CV456"/>
      <c r="CW456"/>
      <c r="CX456"/>
      <c r="CY456" s="53"/>
      <c r="CZ456"/>
      <c r="DA456" s="7"/>
      <c r="DB456"/>
      <c r="DC456"/>
      <c r="DD456"/>
      <c r="DE456"/>
      <c r="DF456" s="53"/>
      <c r="DG456"/>
      <c r="DH456" s="7"/>
      <c r="DI456"/>
      <c r="DJ456"/>
      <c r="DK456"/>
      <c r="DL456"/>
      <c r="DM456" s="53"/>
      <c r="DN456"/>
      <c r="DO456" s="7"/>
      <c r="DP456"/>
      <c r="DQ456"/>
      <c r="DR456"/>
      <c r="DS456"/>
      <c r="DT456" s="53"/>
      <c r="DU456"/>
      <c r="DV456" s="7"/>
      <c r="DW456" s="7"/>
      <c r="DX456" s="7"/>
      <c r="DY456" s="7"/>
      <c r="DZ456" s="7"/>
      <c r="EA456" s="7"/>
      <c r="EB456" s="7"/>
      <c r="EC456" s="7"/>
      <c r="ED456" s="7"/>
      <c r="EE456" s="7"/>
      <c r="EF456" s="7"/>
      <c r="EG456" s="7"/>
      <c r="EH456" s="7"/>
      <c r="EI456" s="7"/>
      <c r="EJ456" s="7"/>
      <c r="EK456" s="7"/>
      <c r="EL456" s="7"/>
      <c r="EM456" s="7"/>
      <c r="EN456" s="7"/>
      <c r="EO456" s="7"/>
      <c r="EP456" s="7"/>
      <c r="EQ456" s="7"/>
      <c r="ER456" s="7"/>
      <c r="ES456" s="7"/>
      <c r="ET456" s="7"/>
      <c r="EU456" s="7"/>
      <c r="EV456" s="7"/>
      <c r="EW456" s="7"/>
      <c r="EX456" s="7"/>
      <c r="EY456" s="7"/>
      <c r="EZ456" s="7"/>
      <c r="FA456" s="7"/>
      <c r="FB456" s="7"/>
      <c r="FC456" s="7"/>
      <c r="FD456" s="7"/>
      <c r="FE456" s="7"/>
      <c r="FF456" s="7"/>
      <c r="FG456" s="7"/>
      <c r="FH456" s="7"/>
      <c r="FI456" s="7"/>
      <c r="FJ456" s="7"/>
      <c r="FK456" s="7"/>
      <c r="FL456" s="7"/>
      <c r="FM456" s="7"/>
      <c r="FN456" s="7"/>
      <c r="FO456" s="7"/>
      <c r="FP456" s="7"/>
      <c r="FQ456" s="7"/>
      <c r="FR456" s="7"/>
      <c r="FS456" s="7"/>
      <c r="FT456" s="7"/>
      <c r="FU456" s="7"/>
      <c r="FV456" s="7"/>
      <c r="FW456" s="7"/>
      <c r="FX456" s="7"/>
      <c r="FY456" s="7"/>
      <c r="FZ456" s="7"/>
      <c r="GA456" s="7"/>
      <c r="GB456" s="7"/>
      <c r="GC456" s="7"/>
      <c r="GD456" s="7"/>
      <c r="GE456" s="7"/>
      <c r="GF456" s="7"/>
      <c r="GG456" s="7"/>
      <c r="GH456" s="7"/>
      <c r="GI456" s="7"/>
      <c r="GJ456" s="7"/>
      <c r="GK456" s="7"/>
      <c r="GL456" s="7"/>
      <c r="GM456" s="7"/>
      <c r="GN456" s="7"/>
      <c r="GO456" s="7"/>
      <c r="GP456" s="7"/>
      <c r="GQ456" s="7"/>
      <c r="GR456" s="7"/>
      <c r="GS456" s="7"/>
      <c r="GT456" s="7"/>
      <c r="GU456" s="7"/>
      <c r="GV456" s="7"/>
      <c r="GW456" s="7"/>
      <c r="GX456" s="7"/>
      <c r="GY456" s="7"/>
      <c r="GZ456" s="7"/>
      <c r="HA456" s="7"/>
      <c r="HB456" s="7"/>
      <c r="HC456" s="7"/>
      <c r="HD456" s="7"/>
      <c r="HE456" s="7"/>
      <c r="HF456" s="7"/>
      <c r="HG456" s="7"/>
      <c r="HH456" s="7"/>
      <c r="HI456" s="7"/>
      <c r="HJ456" s="7"/>
      <c r="HK456" s="7"/>
      <c r="HL456" s="7"/>
      <c r="HM456" s="7"/>
      <c r="HN456" s="7"/>
      <c r="HO456" s="7"/>
      <c r="HP456" s="7"/>
      <c r="HQ456" s="7"/>
      <c r="HR456" s="7"/>
      <c r="HS456" s="7"/>
      <c r="HT456" s="7"/>
      <c r="HU456" s="7"/>
      <c r="HV456" s="7"/>
      <c r="HW456" s="7"/>
      <c r="HX456" s="7"/>
      <c r="HY456" s="7"/>
      <c r="HZ456" s="7"/>
      <c r="IA456" s="7"/>
      <c r="IB456" s="7"/>
      <c r="IC456" s="7"/>
      <c r="ID456" s="7"/>
      <c r="IE456" s="7"/>
      <c r="IF456" s="7"/>
      <c r="IG456" s="7"/>
      <c r="IH456" s="7"/>
      <c r="II456" s="7"/>
      <c r="IJ456" s="7"/>
      <c r="IK456" s="7"/>
      <c r="IL456" s="7"/>
      <c r="IM456" s="7"/>
      <c r="IN456" s="7"/>
      <c r="IO456" s="7"/>
      <c r="IP456" s="7"/>
      <c r="IQ456" s="7"/>
      <c r="IR456" s="7"/>
      <c r="IS456" s="7"/>
      <c r="IT456" s="7"/>
      <c r="IU456" s="7"/>
      <c r="IV456" s="7"/>
      <c r="IW456" s="7"/>
      <c r="IX456" s="7"/>
      <c r="IY456" s="7"/>
      <c r="IZ456" s="7"/>
      <c r="JA456" s="7"/>
      <c r="JB456" s="7"/>
      <c r="JC456" s="7"/>
      <c r="JD456" s="7"/>
      <c r="JE456" s="7"/>
      <c r="JF456" s="7"/>
      <c r="JG456" s="7"/>
      <c r="JH456" s="7"/>
      <c r="JI456" s="7"/>
      <c r="JJ456" s="7"/>
      <c r="JK456" s="7"/>
      <c r="JL456" s="7"/>
      <c r="JM456" s="7"/>
      <c r="JN456" s="7"/>
      <c r="JO456" s="7"/>
      <c r="JP456" s="7"/>
      <c r="JQ456" s="7"/>
      <c r="JR456" s="7"/>
      <c r="JS456" s="7"/>
      <c r="JT456" s="7"/>
      <c r="JU456" s="7"/>
      <c r="JV456" s="7"/>
      <c r="JW456" s="7"/>
      <c r="JX456" s="7"/>
      <c r="JY456" s="7"/>
      <c r="JZ456" s="7"/>
      <c r="KA456" s="7"/>
      <c r="KB456" s="7"/>
      <c r="KC456" s="7"/>
      <c r="KD456" s="7"/>
      <c r="KE456" s="7"/>
      <c r="KF456" s="7"/>
      <c r="KG456" s="7"/>
      <c r="KH456" s="7"/>
      <c r="KI456" s="7"/>
      <c r="KJ456" s="7"/>
      <c r="KK456" s="7"/>
      <c r="KL456" s="7"/>
      <c r="KM456" s="7"/>
      <c r="KN456" s="7"/>
      <c r="KO456" s="7"/>
      <c r="KP456" s="7"/>
      <c r="KQ456" s="7"/>
      <c r="KR456" s="7"/>
      <c r="KS456" s="7"/>
      <c r="KT456" s="7"/>
      <c r="KU456" s="7"/>
      <c r="KV456" s="7"/>
      <c r="KW456" s="7"/>
      <c r="KX456" s="7"/>
      <c r="KY456" s="7"/>
      <c r="KZ456" s="7"/>
      <c r="LA456" s="7"/>
      <c r="LB456" s="7"/>
      <c r="LC456" s="7"/>
      <c r="LD456" s="7"/>
      <c r="LE456" s="7"/>
      <c r="LF456" s="7"/>
      <c r="LG456" s="7"/>
      <c r="LH456" s="7"/>
      <c r="LI456" s="7"/>
      <c r="LJ456" s="7"/>
      <c r="LK456" s="7"/>
      <c r="LL456" s="7"/>
      <c r="LM456" s="7"/>
      <c r="LN456" s="7"/>
      <c r="LO456" s="7"/>
      <c r="LP456" s="7"/>
      <c r="LQ456" s="7"/>
      <c r="LR456" s="7"/>
      <c r="LS456" s="7"/>
      <c r="LT456" s="7"/>
      <c r="LU456" s="7"/>
      <c r="LV456" s="7"/>
      <c r="LW456" s="7"/>
      <c r="LX456" s="7"/>
      <c r="LY456" s="7"/>
      <c r="LZ456" s="7"/>
      <c r="MA456" s="7"/>
      <c r="MB456" s="7"/>
      <c r="MC456" s="7"/>
      <c r="MD456" s="7"/>
      <c r="ME456" s="7"/>
      <c r="MF456" s="7"/>
      <c r="MG456" s="7"/>
      <c r="MH456" s="7"/>
      <c r="MI456" s="7"/>
      <c r="MJ456" s="7"/>
      <c r="MK456" s="7"/>
      <c r="ML456" s="7"/>
      <c r="MM456" s="7"/>
      <c r="MN456" s="7"/>
      <c r="MO456" s="7"/>
      <c r="MP456" s="7"/>
      <c r="MQ456" s="7"/>
      <c r="MR456" s="7"/>
      <c r="MS456" s="7"/>
      <c r="MT456" s="7"/>
      <c r="MU456" s="7"/>
      <c r="MV456" s="7"/>
      <c r="MW456" s="7"/>
      <c r="MX456" s="7"/>
      <c r="MY456" s="7"/>
      <c r="MZ456" s="7"/>
      <c r="NA456" s="7"/>
      <c r="NB456" s="7"/>
      <c r="NC456" s="7"/>
      <c r="ND456" s="7"/>
      <c r="NE456" s="7"/>
      <c r="NF456" s="7"/>
      <c r="NG456" s="7"/>
      <c r="NH456" s="7"/>
      <c r="NI456" s="7"/>
      <c r="NJ456" s="7"/>
      <c r="NK456" s="7"/>
      <c r="NL456" s="7"/>
      <c r="NM456" s="7"/>
      <c r="NN456" s="7"/>
      <c r="NO456" s="7"/>
      <c r="NP456" s="7"/>
      <c r="NQ456" s="7"/>
      <c r="NR456" s="7"/>
      <c r="NS456" s="7"/>
      <c r="NT456" s="7"/>
      <c r="NU456" s="7"/>
      <c r="NV456" s="7"/>
      <c r="NW456" s="7"/>
      <c r="NX456" s="7"/>
      <c r="NY456" s="7"/>
      <c r="NZ456" s="7"/>
      <c r="OA456" s="7"/>
      <c r="OB456" s="7"/>
      <c r="OC456" s="7"/>
      <c r="OD456" s="7"/>
      <c r="OE456" s="7"/>
      <c r="OF456" s="7"/>
      <c r="OG456" s="7"/>
      <c r="OH456" s="7"/>
      <c r="OI456" s="7"/>
    </row>
    <row r="457" spans="1:399" s="21" customFormat="1">
      <c r="A457" s="53"/>
      <c r="B457" s="53"/>
      <c r="C457" s="53"/>
      <c r="D457" s="53"/>
      <c r="E457" s="53"/>
      <c r="F457" s="53"/>
      <c r="G457" s="7"/>
      <c r="H457"/>
      <c r="I457"/>
      <c r="J457"/>
      <c r="K457"/>
      <c r="L457" s="53"/>
      <c r="M457"/>
      <c r="N457" s="7"/>
      <c r="O457"/>
      <c r="P457"/>
      <c r="Q457"/>
      <c r="R457"/>
      <c r="S457" s="53"/>
      <c r="T457"/>
      <c r="U457" s="7"/>
      <c r="V457"/>
      <c r="W457"/>
      <c r="X457"/>
      <c r="Y457"/>
      <c r="Z457" s="53"/>
      <c r="AA457"/>
      <c r="AB457" s="7"/>
      <c r="AC457"/>
      <c r="AD457"/>
      <c r="AE457"/>
      <c r="AF457"/>
      <c r="AG457" s="53"/>
      <c r="AH457"/>
      <c r="AI457" s="7"/>
      <c r="AJ457"/>
      <c r="AK457"/>
      <c r="AL457"/>
      <c r="AM457"/>
      <c r="AN457" s="53"/>
      <c r="AO457"/>
      <c r="AP457" s="7"/>
      <c r="AQ457"/>
      <c r="AR457"/>
      <c r="AS457"/>
      <c r="AT457"/>
      <c r="AU457" s="53"/>
      <c r="AV457"/>
      <c r="AW457" s="7"/>
      <c r="AX457"/>
      <c r="AY457"/>
      <c r="AZ457"/>
      <c r="BA457"/>
      <c r="BB457" s="53"/>
      <c r="BC457"/>
      <c r="BD457" s="7"/>
      <c r="BE457"/>
      <c r="BF457"/>
      <c r="BG457"/>
      <c r="BH457"/>
      <c r="BI457" s="53"/>
      <c r="BJ457"/>
      <c r="BK457" s="7"/>
      <c r="BL457"/>
      <c r="BM457"/>
      <c r="BN457"/>
      <c r="BO457"/>
      <c r="BP457" s="53"/>
      <c r="BQ457"/>
      <c r="BR457" s="7"/>
      <c r="BS457"/>
      <c r="BT457"/>
      <c r="BU457"/>
      <c r="BV457"/>
      <c r="BW457" s="53"/>
      <c r="BX457"/>
      <c r="BY457" s="7"/>
      <c r="BZ457" s="49">
        <v>44938</v>
      </c>
      <c r="CA457" s="67" t="s">
        <v>1628</v>
      </c>
      <c r="CB457" s="140">
        <f>[1]!i_dq_close(CB$2,BZ457)</f>
        <v>6015.2870999999996</v>
      </c>
      <c r="CC457">
        <v>2.0819999999999999</v>
      </c>
      <c r="CD457" s="277">
        <f t="shared" si="39"/>
        <v>0.24153803192798273</v>
      </c>
      <c r="CE457"/>
      <c r="CF457" s="7"/>
      <c r="CG457"/>
      <c r="CH457"/>
      <c r="CI457"/>
      <c r="CJ457"/>
      <c r="CK457" s="53"/>
      <c r="CL457"/>
      <c r="CM457" s="7"/>
      <c r="CN457"/>
      <c r="CO457"/>
      <c r="CP457"/>
      <c r="CQ457"/>
      <c r="CR457" s="53"/>
      <c r="CS457"/>
      <c r="CT457" s="7"/>
      <c r="CU457"/>
      <c r="CV457"/>
      <c r="CW457"/>
      <c r="CX457"/>
      <c r="CY457" s="53"/>
      <c r="CZ457"/>
      <c r="DA457" s="7"/>
      <c r="DB457"/>
      <c r="DC457"/>
      <c r="DD457"/>
      <c r="DE457"/>
      <c r="DF457" s="53"/>
      <c r="DG457"/>
      <c r="DH457" s="7"/>
      <c r="DI457"/>
      <c r="DJ457"/>
      <c r="DK457"/>
      <c r="DL457"/>
      <c r="DM457" s="53"/>
      <c r="DN457"/>
      <c r="DO457" s="7"/>
      <c r="DP457"/>
      <c r="DQ457"/>
      <c r="DR457"/>
      <c r="DS457"/>
      <c r="DT457" s="53"/>
      <c r="DU457"/>
      <c r="DV457" s="7"/>
      <c r="DW457" s="7"/>
      <c r="DX457" s="7"/>
      <c r="DY457" s="7"/>
      <c r="DZ457" s="7"/>
      <c r="EA457" s="7"/>
      <c r="EB457" s="7"/>
      <c r="EC457" s="7"/>
      <c r="ED457" s="7"/>
      <c r="EE457" s="7"/>
      <c r="EF457" s="7"/>
      <c r="EG457" s="7"/>
      <c r="EH457" s="7"/>
      <c r="EI457" s="7"/>
      <c r="EJ457" s="7"/>
      <c r="EK457" s="7"/>
      <c r="EL457" s="7"/>
      <c r="EM457" s="7"/>
      <c r="EN457" s="7"/>
      <c r="EO457" s="7"/>
      <c r="EP457" s="7"/>
      <c r="EQ457" s="7"/>
      <c r="ER457" s="7"/>
      <c r="ES457" s="7"/>
      <c r="ET457" s="7"/>
      <c r="EU457" s="7"/>
      <c r="EV457" s="7"/>
      <c r="EW457" s="7"/>
      <c r="EX457" s="7"/>
      <c r="EY457" s="7"/>
      <c r="EZ457" s="7"/>
      <c r="FA457" s="7"/>
      <c r="FB457" s="7"/>
      <c r="FC457" s="7"/>
      <c r="FD457" s="7"/>
      <c r="FE457" s="7"/>
      <c r="FF457" s="7"/>
      <c r="FG457" s="7"/>
      <c r="FH457" s="7"/>
      <c r="FI457" s="7"/>
      <c r="FJ457" s="7"/>
      <c r="FK457" s="7"/>
      <c r="FL457" s="7"/>
      <c r="FM457" s="7"/>
      <c r="FN457" s="7"/>
      <c r="FO457" s="7"/>
      <c r="FP457" s="7"/>
      <c r="FQ457" s="7"/>
      <c r="FR457" s="7"/>
      <c r="FS457" s="7"/>
      <c r="FT457" s="7"/>
      <c r="FU457" s="7"/>
      <c r="FV457" s="7"/>
      <c r="FW457" s="7"/>
      <c r="FX457" s="7"/>
      <c r="FY457" s="7"/>
      <c r="FZ457" s="7"/>
      <c r="GA457" s="7"/>
      <c r="GB457" s="7"/>
      <c r="GC457" s="7"/>
      <c r="GD457" s="7"/>
      <c r="GE457" s="7"/>
      <c r="GF457" s="7"/>
      <c r="GG457" s="7"/>
      <c r="GH457" s="7"/>
      <c r="GI457" s="7"/>
      <c r="GJ457" s="7"/>
      <c r="GK457" s="7"/>
      <c r="GL457" s="7"/>
      <c r="GM457" s="7"/>
      <c r="GN457" s="7"/>
      <c r="GO457" s="7"/>
      <c r="GP457" s="7"/>
      <c r="GQ457" s="7"/>
      <c r="GR457" s="7"/>
      <c r="GS457" s="7"/>
      <c r="GT457" s="7"/>
      <c r="GU457" s="7"/>
      <c r="GV457" s="7"/>
      <c r="GW457" s="7"/>
      <c r="GX457" s="7"/>
      <c r="GY457" s="7"/>
      <c r="GZ457" s="7"/>
      <c r="HA457" s="7"/>
      <c r="HB457" s="7"/>
      <c r="HC457" s="7"/>
      <c r="HD457" s="7"/>
      <c r="HE457" s="7"/>
      <c r="HF457" s="7"/>
      <c r="HG457" s="7"/>
      <c r="HH457" s="7"/>
      <c r="HI457" s="7"/>
      <c r="HJ457" s="7"/>
      <c r="HK457" s="7"/>
      <c r="HL457" s="7"/>
      <c r="HM457" s="7"/>
      <c r="HN457" s="7"/>
      <c r="HO457" s="7"/>
      <c r="HP457" s="7"/>
      <c r="HQ457" s="7"/>
      <c r="HR457" s="7"/>
      <c r="HS457" s="7"/>
      <c r="HT457" s="7"/>
      <c r="HU457" s="7"/>
      <c r="HV457" s="7"/>
      <c r="HW457" s="7"/>
      <c r="HX457" s="7"/>
      <c r="HY457" s="7"/>
      <c r="HZ457" s="7"/>
      <c r="IA457" s="7"/>
      <c r="IB457" s="7"/>
      <c r="IC457" s="7"/>
      <c r="ID457" s="7"/>
      <c r="IE457" s="7"/>
      <c r="IF457" s="7"/>
      <c r="IG457" s="7"/>
      <c r="IH457" s="7"/>
      <c r="II457" s="7"/>
      <c r="IJ457" s="7"/>
      <c r="IK457" s="7"/>
      <c r="IL457" s="7"/>
      <c r="IM457" s="7"/>
      <c r="IN457" s="7"/>
      <c r="IO457" s="7"/>
      <c r="IP457" s="7"/>
      <c r="IQ457" s="7"/>
      <c r="IR457" s="7"/>
      <c r="IS457" s="7"/>
      <c r="IT457" s="7"/>
      <c r="IU457" s="7"/>
      <c r="IV457" s="7"/>
      <c r="IW457" s="7"/>
      <c r="IX457" s="7"/>
      <c r="IY457" s="7"/>
      <c r="IZ457" s="7"/>
      <c r="JA457" s="7"/>
      <c r="JB457" s="7"/>
      <c r="JC457" s="7"/>
      <c r="JD457" s="7"/>
      <c r="JE457" s="7"/>
      <c r="JF457" s="7"/>
      <c r="JG457" s="7"/>
      <c r="JH457" s="7"/>
      <c r="JI457" s="7"/>
      <c r="JJ457" s="7"/>
      <c r="JK457" s="7"/>
      <c r="JL457" s="7"/>
      <c r="JM457" s="7"/>
      <c r="JN457" s="7"/>
      <c r="JO457" s="7"/>
      <c r="JP457" s="7"/>
      <c r="JQ457" s="7"/>
      <c r="JR457" s="7"/>
      <c r="JS457" s="7"/>
      <c r="JT457" s="7"/>
      <c r="JU457" s="7"/>
      <c r="JV457" s="7"/>
      <c r="JW457" s="7"/>
      <c r="JX457" s="7"/>
      <c r="JY457" s="7"/>
      <c r="JZ457" s="7"/>
      <c r="KA457" s="7"/>
      <c r="KB457" s="7"/>
      <c r="KC457" s="7"/>
      <c r="KD457" s="7"/>
      <c r="KE457" s="7"/>
      <c r="KF457" s="7"/>
      <c r="KG457" s="7"/>
      <c r="KH457" s="7"/>
      <c r="KI457" s="7"/>
      <c r="KJ457" s="7"/>
      <c r="KK457" s="7"/>
      <c r="KL457" s="7"/>
      <c r="KM457" s="7"/>
      <c r="KN457" s="7"/>
      <c r="KO457" s="7"/>
      <c r="KP457" s="7"/>
      <c r="KQ457" s="7"/>
      <c r="KR457" s="7"/>
      <c r="KS457" s="7"/>
      <c r="KT457" s="7"/>
      <c r="KU457" s="7"/>
      <c r="KV457" s="7"/>
      <c r="KW457" s="7"/>
      <c r="KX457" s="7"/>
      <c r="KY457" s="7"/>
      <c r="KZ457" s="7"/>
      <c r="LA457" s="7"/>
      <c r="LB457" s="7"/>
      <c r="LC457" s="7"/>
      <c r="LD457" s="7"/>
      <c r="LE457" s="7"/>
      <c r="LF457" s="7"/>
      <c r="LG457" s="7"/>
      <c r="LH457" s="7"/>
      <c r="LI457" s="7"/>
      <c r="LJ457" s="7"/>
      <c r="LK457" s="7"/>
      <c r="LL457" s="7"/>
      <c r="LM457" s="7"/>
      <c r="LN457" s="7"/>
      <c r="LO457" s="7"/>
      <c r="LP457" s="7"/>
      <c r="LQ457" s="7"/>
      <c r="LR457" s="7"/>
      <c r="LS457" s="7"/>
      <c r="LT457" s="7"/>
      <c r="LU457" s="7"/>
      <c r="LV457" s="7"/>
      <c r="LW457" s="7"/>
      <c r="LX457" s="7"/>
      <c r="LY457" s="7"/>
      <c r="LZ457" s="7"/>
      <c r="MA457" s="7"/>
      <c r="MB457" s="7"/>
      <c r="MC457" s="7"/>
      <c r="MD457" s="7"/>
      <c r="ME457" s="7"/>
      <c r="MF457" s="7"/>
      <c r="MG457" s="7"/>
      <c r="MH457" s="7"/>
      <c r="MI457" s="7"/>
      <c r="MJ457" s="7"/>
      <c r="MK457" s="7"/>
      <c r="ML457" s="7"/>
      <c r="MM457" s="7"/>
      <c r="MN457" s="7"/>
      <c r="MO457" s="7"/>
      <c r="MP457" s="7"/>
      <c r="MQ457" s="7"/>
      <c r="MR457" s="7"/>
      <c r="MS457" s="7"/>
      <c r="MT457" s="7"/>
      <c r="MU457" s="7"/>
      <c r="MV457" s="7"/>
      <c r="MW457" s="7"/>
      <c r="MX457" s="7"/>
      <c r="MY457" s="7"/>
      <c r="MZ457" s="7"/>
      <c r="NA457" s="7"/>
      <c r="NB457" s="7"/>
      <c r="NC457" s="7"/>
      <c r="ND457" s="7"/>
      <c r="NE457" s="7"/>
      <c r="NF457" s="7"/>
      <c r="NG457" s="7"/>
      <c r="NH457" s="7"/>
      <c r="NI457" s="7"/>
      <c r="NJ457" s="7"/>
      <c r="NK457" s="7"/>
      <c r="NL457" s="7"/>
      <c r="NM457" s="7"/>
      <c r="NN457" s="7"/>
      <c r="NO457" s="7"/>
      <c r="NP457" s="7"/>
      <c r="NQ457" s="7"/>
      <c r="NR457" s="7"/>
      <c r="NS457" s="7"/>
      <c r="NT457" s="7"/>
      <c r="NU457" s="7"/>
      <c r="NV457" s="7"/>
      <c r="NW457" s="7"/>
      <c r="NX457" s="7"/>
      <c r="NY457" s="7"/>
      <c r="NZ457" s="7"/>
      <c r="OA457" s="7"/>
      <c r="OB457" s="7"/>
      <c r="OC457" s="7"/>
      <c r="OD457" s="7"/>
      <c r="OE457" s="7"/>
      <c r="OF457" s="7"/>
      <c r="OG457" s="7"/>
      <c r="OH457" s="7"/>
      <c r="OI457" s="7"/>
    </row>
    <row r="458" spans="1:399" s="21" customFormat="1">
      <c r="A458" s="53"/>
      <c r="B458" s="53"/>
      <c r="C458" s="53"/>
      <c r="D458" s="53"/>
      <c r="E458" s="53"/>
      <c r="F458" s="53"/>
      <c r="G458" s="7"/>
      <c r="H458"/>
      <c r="I458"/>
      <c r="J458"/>
      <c r="K458"/>
      <c r="L458" s="53"/>
      <c r="M458"/>
      <c r="N458" s="7"/>
      <c r="O458"/>
      <c r="P458"/>
      <c r="Q458"/>
      <c r="R458"/>
      <c r="S458" s="53"/>
      <c r="T458"/>
      <c r="U458" s="7"/>
      <c r="V458"/>
      <c r="W458"/>
      <c r="X458"/>
      <c r="Y458"/>
      <c r="Z458" s="53"/>
      <c r="AA458"/>
      <c r="AB458" s="7"/>
      <c r="AC458"/>
      <c r="AD458"/>
      <c r="AE458"/>
      <c r="AF458"/>
      <c r="AG458" s="53"/>
      <c r="AH458"/>
      <c r="AI458" s="7"/>
      <c r="AJ458"/>
      <c r="AK458"/>
      <c r="AL458"/>
      <c r="AM458"/>
      <c r="AN458" s="53"/>
      <c r="AO458"/>
      <c r="AP458" s="7"/>
      <c r="AQ458"/>
      <c r="AR458"/>
      <c r="AS458"/>
      <c r="AT458"/>
      <c r="AU458" s="53"/>
      <c r="AV458"/>
      <c r="AW458" s="7"/>
      <c r="AX458"/>
      <c r="AY458"/>
      <c r="AZ458"/>
      <c r="BA458"/>
      <c r="BB458" s="53"/>
      <c r="BC458"/>
      <c r="BD458" s="7"/>
      <c r="BE458"/>
      <c r="BF458"/>
      <c r="BG458"/>
      <c r="BH458"/>
      <c r="BI458" s="53"/>
      <c r="BJ458"/>
      <c r="BK458" s="7"/>
      <c r="BL458"/>
      <c r="BM458"/>
      <c r="BN458"/>
      <c r="BO458"/>
      <c r="BP458" s="53"/>
      <c r="BQ458"/>
      <c r="BR458" s="7"/>
      <c r="BS458"/>
      <c r="BT458"/>
      <c r="BU458"/>
      <c r="BV458"/>
      <c r="BW458" s="53"/>
      <c r="BX458"/>
      <c r="BY458" s="7"/>
      <c r="BZ458" s="49">
        <v>44939</v>
      </c>
      <c r="CA458" s="67" t="s">
        <v>1628</v>
      </c>
      <c r="CB458" s="140">
        <f>[1]!i_dq_close(CB$2,BZ458)</f>
        <v>6057.6902</v>
      </c>
      <c r="CC458">
        <v>2.0920000000000001</v>
      </c>
      <c r="CD458" s="277">
        <f t="shared" si="39"/>
        <v>0.24061492531321993</v>
      </c>
      <c r="CE458"/>
      <c r="CF458" s="7"/>
      <c r="CG458"/>
      <c r="CH458"/>
      <c r="CI458"/>
      <c r="CJ458"/>
      <c r="CK458" s="53"/>
      <c r="CL458"/>
      <c r="CM458" s="7"/>
      <c r="CN458"/>
      <c r="CO458"/>
      <c r="CP458"/>
      <c r="CQ458"/>
      <c r="CR458" s="53"/>
      <c r="CS458"/>
      <c r="CT458" s="7"/>
      <c r="CU458"/>
      <c r="CV458"/>
      <c r="CW458"/>
      <c r="CX458"/>
      <c r="CY458" s="53"/>
      <c r="CZ458"/>
      <c r="DA458" s="7"/>
      <c r="DB458"/>
      <c r="DC458"/>
      <c r="DD458"/>
      <c r="DE458"/>
      <c r="DF458" s="53"/>
      <c r="DG458"/>
      <c r="DH458" s="7"/>
      <c r="DI458"/>
      <c r="DJ458"/>
      <c r="DK458"/>
      <c r="DL458"/>
      <c r="DM458" s="53"/>
      <c r="DN458"/>
      <c r="DO458" s="7"/>
      <c r="DP458"/>
      <c r="DQ458"/>
      <c r="DR458"/>
      <c r="DS458"/>
      <c r="DT458" s="53"/>
      <c r="DU458"/>
      <c r="DV458" s="7"/>
      <c r="DW458" s="7"/>
      <c r="DX458" s="7"/>
      <c r="DY458" s="7"/>
      <c r="DZ458" s="7"/>
      <c r="EA458" s="7"/>
      <c r="EB458" s="7"/>
      <c r="EC458" s="7"/>
      <c r="ED458" s="7"/>
      <c r="EE458" s="7"/>
      <c r="EF458" s="7"/>
      <c r="EG458" s="7"/>
      <c r="EH458" s="7"/>
      <c r="EI458" s="7"/>
      <c r="EJ458" s="7"/>
      <c r="EK458" s="7"/>
      <c r="EL458" s="7"/>
      <c r="EM458" s="7"/>
      <c r="EN458" s="7"/>
      <c r="EO458" s="7"/>
      <c r="EP458" s="7"/>
      <c r="EQ458" s="7"/>
      <c r="ER458" s="7"/>
      <c r="ES458" s="7"/>
      <c r="ET458" s="7"/>
      <c r="EU458" s="7"/>
      <c r="EV458" s="7"/>
      <c r="EW458" s="7"/>
      <c r="EX458" s="7"/>
      <c r="EY458" s="7"/>
      <c r="EZ458" s="7"/>
      <c r="FA458" s="7"/>
      <c r="FB458" s="7"/>
      <c r="FC458" s="7"/>
      <c r="FD458" s="7"/>
      <c r="FE458" s="7"/>
      <c r="FF458" s="7"/>
      <c r="FG458" s="7"/>
      <c r="FH458" s="7"/>
      <c r="FI458" s="7"/>
      <c r="FJ458" s="7"/>
      <c r="FK458" s="7"/>
      <c r="FL458" s="7"/>
      <c r="FM458" s="7"/>
      <c r="FN458" s="7"/>
      <c r="FO458" s="7"/>
      <c r="FP458" s="7"/>
      <c r="FQ458" s="7"/>
      <c r="FR458" s="7"/>
      <c r="FS458" s="7"/>
      <c r="FT458" s="7"/>
      <c r="FU458" s="7"/>
      <c r="FV458" s="7"/>
      <c r="FW458" s="7"/>
      <c r="FX458" s="7"/>
      <c r="FY458" s="7"/>
      <c r="FZ458" s="7"/>
      <c r="GA458" s="7"/>
      <c r="GB458" s="7"/>
      <c r="GC458" s="7"/>
      <c r="GD458" s="7"/>
      <c r="GE458" s="7"/>
      <c r="GF458" s="7"/>
      <c r="GG458" s="7"/>
      <c r="GH458" s="7"/>
      <c r="GI458" s="7"/>
      <c r="GJ458" s="7"/>
      <c r="GK458" s="7"/>
      <c r="GL458" s="7"/>
      <c r="GM458" s="7"/>
      <c r="GN458" s="7"/>
      <c r="GO458" s="7"/>
      <c r="GP458" s="7"/>
      <c r="GQ458" s="7"/>
      <c r="GR458" s="7"/>
      <c r="GS458" s="7"/>
      <c r="GT458" s="7"/>
      <c r="GU458" s="7"/>
      <c r="GV458" s="7"/>
      <c r="GW458" s="7"/>
      <c r="GX458" s="7"/>
      <c r="GY458" s="7"/>
      <c r="GZ458" s="7"/>
      <c r="HA458" s="7"/>
      <c r="HB458" s="7"/>
      <c r="HC458" s="7"/>
      <c r="HD458" s="7"/>
      <c r="HE458" s="7"/>
      <c r="HF458" s="7"/>
      <c r="HG458" s="7"/>
      <c r="HH458" s="7"/>
      <c r="HI458" s="7"/>
      <c r="HJ458" s="7"/>
      <c r="HK458" s="7"/>
      <c r="HL458" s="7"/>
      <c r="HM458" s="7"/>
      <c r="HN458" s="7"/>
      <c r="HO458" s="7"/>
      <c r="HP458" s="7"/>
      <c r="HQ458" s="7"/>
      <c r="HR458" s="7"/>
      <c r="HS458" s="7"/>
      <c r="HT458" s="7"/>
      <c r="HU458" s="7"/>
      <c r="HV458" s="7"/>
      <c r="HW458" s="7"/>
      <c r="HX458" s="7"/>
      <c r="HY458" s="7"/>
      <c r="HZ458" s="7"/>
      <c r="IA458" s="7"/>
      <c r="IB458" s="7"/>
      <c r="IC458" s="7"/>
      <c r="ID458" s="7"/>
      <c r="IE458" s="7"/>
      <c r="IF458" s="7"/>
      <c r="IG458" s="7"/>
      <c r="IH458" s="7"/>
      <c r="II458" s="7"/>
      <c r="IJ458" s="7"/>
      <c r="IK458" s="7"/>
      <c r="IL458" s="7"/>
      <c r="IM458" s="7"/>
      <c r="IN458" s="7"/>
      <c r="IO458" s="7"/>
      <c r="IP458" s="7"/>
      <c r="IQ458" s="7"/>
      <c r="IR458" s="7"/>
      <c r="IS458" s="7"/>
      <c r="IT458" s="7"/>
      <c r="IU458" s="7"/>
      <c r="IV458" s="7"/>
      <c r="IW458" s="7"/>
      <c r="IX458" s="7"/>
      <c r="IY458" s="7"/>
      <c r="IZ458" s="7"/>
      <c r="JA458" s="7"/>
      <c r="JB458" s="7"/>
      <c r="JC458" s="7"/>
      <c r="JD458" s="7"/>
      <c r="JE458" s="7"/>
      <c r="JF458" s="7"/>
      <c r="JG458" s="7"/>
      <c r="JH458" s="7"/>
      <c r="JI458" s="7"/>
      <c r="JJ458" s="7"/>
      <c r="JK458" s="7"/>
      <c r="JL458" s="7"/>
      <c r="JM458" s="7"/>
      <c r="JN458" s="7"/>
      <c r="JO458" s="7"/>
      <c r="JP458" s="7"/>
      <c r="JQ458" s="7"/>
      <c r="JR458" s="7"/>
      <c r="JS458" s="7"/>
      <c r="JT458" s="7"/>
      <c r="JU458" s="7"/>
      <c r="JV458" s="7"/>
      <c r="JW458" s="7"/>
      <c r="JX458" s="7"/>
      <c r="JY458" s="7"/>
      <c r="JZ458" s="7"/>
      <c r="KA458" s="7"/>
      <c r="KB458" s="7"/>
      <c r="KC458" s="7"/>
      <c r="KD458" s="7"/>
      <c r="KE458" s="7"/>
      <c r="KF458" s="7"/>
      <c r="KG458" s="7"/>
      <c r="KH458" s="7"/>
      <c r="KI458" s="7"/>
      <c r="KJ458" s="7"/>
      <c r="KK458" s="7"/>
      <c r="KL458" s="7"/>
      <c r="KM458" s="7"/>
      <c r="KN458" s="7"/>
      <c r="KO458" s="7"/>
      <c r="KP458" s="7"/>
      <c r="KQ458" s="7"/>
      <c r="KR458" s="7"/>
      <c r="KS458" s="7"/>
      <c r="KT458" s="7"/>
      <c r="KU458" s="7"/>
      <c r="KV458" s="7"/>
      <c r="KW458" s="7"/>
      <c r="KX458" s="7"/>
      <c r="KY458" s="7"/>
      <c r="KZ458" s="7"/>
      <c r="LA458" s="7"/>
      <c r="LB458" s="7"/>
      <c r="LC458" s="7"/>
      <c r="LD458" s="7"/>
      <c r="LE458" s="7"/>
      <c r="LF458" s="7"/>
      <c r="LG458" s="7"/>
      <c r="LH458" s="7"/>
      <c r="LI458" s="7"/>
      <c r="LJ458" s="7"/>
      <c r="LK458" s="7"/>
      <c r="LL458" s="7"/>
      <c r="LM458" s="7"/>
      <c r="LN458" s="7"/>
      <c r="LO458" s="7"/>
      <c r="LP458" s="7"/>
      <c r="LQ458" s="7"/>
      <c r="LR458" s="7"/>
      <c r="LS458" s="7"/>
      <c r="LT458" s="7"/>
      <c r="LU458" s="7"/>
      <c r="LV458" s="7"/>
      <c r="LW458" s="7"/>
      <c r="LX458" s="7"/>
      <c r="LY458" s="7"/>
      <c r="LZ458" s="7"/>
      <c r="MA458" s="7"/>
      <c r="MB458" s="7"/>
      <c r="MC458" s="7"/>
      <c r="MD458" s="7"/>
      <c r="ME458" s="7"/>
      <c r="MF458" s="7"/>
      <c r="MG458" s="7"/>
      <c r="MH458" s="7"/>
      <c r="MI458" s="7"/>
      <c r="MJ458" s="7"/>
      <c r="MK458" s="7"/>
      <c r="ML458" s="7"/>
      <c r="MM458" s="7"/>
      <c r="MN458" s="7"/>
      <c r="MO458" s="7"/>
      <c r="MP458" s="7"/>
      <c r="MQ458" s="7"/>
      <c r="MR458" s="7"/>
      <c r="MS458" s="7"/>
      <c r="MT458" s="7"/>
      <c r="MU458" s="7"/>
      <c r="MV458" s="7"/>
      <c r="MW458" s="7"/>
      <c r="MX458" s="7"/>
      <c r="MY458" s="7"/>
      <c r="MZ458" s="7"/>
      <c r="NA458" s="7"/>
      <c r="NB458" s="7"/>
      <c r="NC458" s="7"/>
      <c r="ND458" s="7"/>
      <c r="NE458" s="7"/>
      <c r="NF458" s="7"/>
      <c r="NG458" s="7"/>
      <c r="NH458" s="7"/>
      <c r="NI458" s="7"/>
      <c r="NJ458" s="7"/>
      <c r="NK458" s="7"/>
      <c r="NL458" s="7"/>
      <c r="NM458" s="7"/>
      <c r="NN458" s="7"/>
      <c r="NO458" s="7"/>
      <c r="NP458" s="7"/>
      <c r="NQ458" s="7"/>
      <c r="NR458" s="7"/>
      <c r="NS458" s="7"/>
      <c r="NT458" s="7"/>
      <c r="NU458" s="7"/>
      <c r="NV458" s="7"/>
      <c r="NW458" s="7"/>
      <c r="NX458" s="7"/>
      <c r="NY458" s="7"/>
      <c r="NZ458" s="7"/>
      <c r="OA458" s="7"/>
      <c r="OB458" s="7"/>
      <c r="OC458" s="7"/>
      <c r="OD458" s="7"/>
      <c r="OE458" s="7"/>
      <c r="OF458" s="7"/>
      <c r="OG458" s="7"/>
      <c r="OH458" s="7"/>
      <c r="OI458" s="7"/>
    </row>
    <row r="459" spans="1:399" s="21" customFormat="1">
      <c r="A459" s="53"/>
      <c r="B459" s="53"/>
      <c r="C459" s="53"/>
      <c r="D459" s="53"/>
      <c r="E459" s="53"/>
      <c r="F459" s="53"/>
      <c r="G459" s="7"/>
      <c r="H459"/>
      <c r="I459"/>
      <c r="J459"/>
      <c r="K459"/>
      <c r="L459" s="53"/>
      <c r="M459"/>
      <c r="N459" s="7"/>
      <c r="O459"/>
      <c r="P459"/>
      <c r="Q459"/>
      <c r="R459"/>
      <c r="S459" s="53"/>
      <c r="T459"/>
      <c r="U459" s="7"/>
      <c r="V459"/>
      <c r="W459"/>
      <c r="X459"/>
      <c r="Y459"/>
      <c r="Z459" s="53"/>
      <c r="AA459"/>
      <c r="AB459" s="7"/>
      <c r="AC459"/>
      <c r="AD459"/>
      <c r="AE459"/>
      <c r="AF459"/>
      <c r="AG459" s="53"/>
      <c r="AH459"/>
      <c r="AI459" s="7"/>
      <c r="AJ459"/>
      <c r="AK459"/>
      <c r="AL459"/>
      <c r="AM459"/>
      <c r="AN459" s="53"/>
      <c r="AO459"/>
      <c r="AP459" s="7"/>
      <c r="AQ459"/>
      <c r="AR459"/>
      <c r="AS459"/>
      <c r="AT459"/>
      <c r="AU459" s="53"/>
      <c r="AV459"/>
      <c r="AW459" s="7"/>
      <c r="AX459"/>
      <c r="AY459"/>
      <c r="AZ459"/>
      <c r="BA459"/>
      <c r="BB459" s="53"/>
      <c r="BC459"/>
      <c r="BD459" s="7"/>
      <c r="BE459"/>
      <c r="BF459"/>
      <c r="BG459"/>
      <c r="BH459"/>
      <c r="BI459" s="53"/>
      <c r="BJ459"/>
      <c r="BK459" s="7"/>
      <c r="BL459"/>
      <c r="BM459"/>
      <c r="BN459"/>
      <c r="BO459"/>
      <c r="BP459" s="53"/>
      <c r="BQ459"/>
      <c r="BR459" s="7"/>
      <c r="BS459"/>
      <c r="BT459"/>
      <c r="BU459"/>
      <c r="BV459"/>
      <c r="BW459" s="53"/>
      <c r="BX459"/>
      <c r="BY459" s="7"/>
      <c r="BZ459" s="49">
        <v>44942</v>
      </c>
      <c r="CA459" s="67" t="s">
        <v>1628</v>
      </c>
      <c r="CB459" s="140">
        <f>[1]!i_dq_close(CB$2,BZ459)</f>
        <v>6126.1772000000001</v>
      </c>
      <c r="CC459">
        <v>2.1160000000000001</v>
      </c>
      <c r="CD459" s="277">
        <f t="shared" si="39"/>
        <v>0.24353082018094285</v>
      </c>
      <c r="CE459"/>
      <c r="CF459" s="7"/>
      <c r="CG459"/>
      <c r="CH459"/>
      <c r="CI459"/>
      <c r="CJ459"/>
      <c r="CK459" s="53"/>
      <c r="CL459"/>
      <c r="CM459" s="7"/>
      <c r="CN459"/>
      <c r="CO459"/>
      <c r="CP459"/>
      <c r="CQ459"/>
      <c r="CR459" s="53"/>
      <c r="CS459"/>
      <c r="CT459" s="7"/>
      <c r="CU459"/>
      <c r="CV459"/>
      <c r="CW459"/>
      <c r="CX459"/>
      <c r="CY459" s="53"/>
      <c r="CZ459"/>
      <c r="DA459" s="7"/>
      <c r="DB459"/>
      <c r="DC459"/>
      <c r="DD459"/>
      <c r="DE459"/>
      <c r="DF459" s="53"/>
      <c r="DG459"/>
      <c r="DH459" s="7"/>
      <c r="DI459"/>
      <c r="DJ459"/>
      <c r="DK459"/>
      <c r="DL459"/>
      <c r="DM459" s="53"/>
      <c r="DN459"/>
      <c r="DO459" s="7"/>
      <c r="DP459"/>
      <c r="DQ459"/>
      <c r="DR459"/>
      <c r="DS459"/>
      <c r="DT459" s="53"/>
      <c r="DU459"/>
      <c r="DV459" s="7"/>
      <c r="DW459" s="7"/>
      <c r="DX459" s="7"/>
      <c r="DY459" s="7"/>
      <c r="DZ459" s="7"/>
      <c r="EA459" s="7"/>
      <c r="EB459" s="7"/>
      <c r="EC459" s="7"/>
      <c r="ED459" s="7"/>
      <c r="EE459" s="7"/>
      <c r="EF459" s="7"/>
      <c r="EG459" s="7"/>
      <c r="EH459" s="7"/>
      <c r="EI459" s="7"/>
      <c r="EJ459" s="7"/>
      <c r="EK459" s="7"/>
      <c r="EL459" s="7"/>
      <c r="EM459" s="7"/>
      <c r="EN459" s="7"/>
      <c r="EO459" s="7"/>
      <c r="EP459" s="7"/>
      <c r="EQ459" s="7"/>
      <c r="ER459" s="7"/>
      <c r="ES459" s="7"/>
      <c r="ET459" s="7"/>
      <c r="EU459" s="7"/>
      <c r="EV459" s="7"/>
      <c r="EW459" s="7"/>
      <c r="EX459" s="7"/>
      <c r="EY459" s="7"/>
      <c r="EZ459" s="7"/>
      <c r="FA459" s="7"/>
      <c r="FB459" s="7"/>
      <c r="FC459" s="7"/>
      <c r="FD459" s="7"/>
      <c r="FE459" s="7"/>
      <c r="FF459" s="7"/>
      <c r="FG459" s="7"/>
      <c r="FH459" s="7"/>
      <c r="FI459" s="7"/>
      <c r="FJ459" s="7"/>
      <c r="FK459" s="7"/>
      <c r="FL459" s="7"/>
      <c r="FM459" s="7"/>
      <c r="FN459" s="7"/>
      <c r="FO459" s="7"/>
      <c r="FP459" s="7"/>
      <c r="FQ459" s="7"/>
      <c r="FR459" s="7"/>
      <c r="FS459" s="7"/>
      <c r="FT459" s="7"/>
      <c r="FU459" s="7"/>
      <c r="FV459" s="7"/>
      <c r="FW459" s="7"/>
      <c r="FX459" s="7"/>
      <c r="FY459" s="7"/>
      <c r="FZ459" s="7"/>
      <c r="GA459" s="7"/>
      <c r="GB459" s="7"/>
      <c r="GC459" s="7"/>
      <c r="GD459" s="7"/>
      <c r="GE459" s="7"/>
      <c r="GF459" s="7"/>
      <c r="GG459" s="7"/>
      <c r="GH459" s="7"/>
      <c r="GI459" s="7"/>
      <c r="GJ459" s="7"/>
      <c r="GK459" s="7"/>
      <c r="GL459" s="7"/>
      <c r="GM459" s="7"/>
      <c r="GN459" s="7"/>
      <c r="GO459" s="7"/>
      <c r="GP459" s="7"/>
      <c r="GQ459" s="7"/>
      <c r="GR459" s="7"/>
      <c r="GS459" s="7"/>
      <c r="GT459" s="7"/>
      <c r="GU459" s="7"/>
      <c r="GV459" s="7"/>
      <c r="GW459" s="7"/>
      <c r="GX459" s="7"/>
      <c r="GY459" s="7"/>
      <c r="GZ459" s="7"/>
      <c r="HA459" s="7"/>
      <c r="HB459" s="7"/>
      <c r="HC459" s="7"/>
      <c r="HD459" s="7"/>
      <c r="HE459" s="7"/>
      <c r="HF459" s="7"/>
      <c r="HG459" s="7"/>
      <c r="HH459" s="7"/>
      <c r="HI459" s="7"/>
      <c r="HJ459" s="7"/>
      <c r="HK459" s="7"/>
      <c r="HL459" s="7"/>
      <c r="HM459" s="7"/>
      <c r="HN459" s="7"/>
      <c r="HO459" s="7"/>
      <c r="HP459" s="7"/>
      <c r="HQ459" s="7"/>
      <c r="HR459" s="7"/>
      <c r="HS459" s="7"/>
      <c r="HT459" s="7"/>
      <c r="HU459" s="7"/>
      <c r="HV459" s="7"/>
      <c r="HW459" s="7"/>
      <c r="HX459" s="7"/>
      <c r="HY459" s="7"/>
      <c r="HZ459" s="7"/>
      <c r="IA459" s="7"/>
      <c r="IB459" s="7"/>
      <c r="IC459" s="7"/>
      <c r="ID459" s="7"/>
      <c r="IE459" s="7"/>
      <c r="IF459" s="7"/>
      <c r="IG459" s="7"/>
      <c r="IH459" s="7"/>
      <c r="II459" s="7"/>
      <c r="IJ459" s="7"/>
      <c r="IK459" s="7"/>
      <c r="IL459" s="7"/>
      <c r="IM459" s="7"/>
      <c r="IN459" s="7"/>
      <c r="IO459" s="7"/>
      <c r="IP459" s="7"/>
      <c r="IQ459" s="7"/>
      <c r="IR459" s="7"/>
      <c r="IS459" s="7"/>
      <c r="IT459" s="7"/>
      <c r="IU459" s="7"/>
      <c r="IV459" s="7"/>
      <c r="IW459" s="7"/>
      <c r="IX459" s="7"/>
      <c r="IY459" s="7"/>
      <c r="IZ459" s="7"/>
      <c r="JA459" s="7"/>
      <c r="JB459" s="7"/>
      <c r="JC459" s="7"/>
      <c r="JD459" s="7"/>
      <c r="JE459" s="7"/>
      <c r="JF459" s="7"/>
      <c r="JG459" s="7"/>
      <c r="JH459" s="7"/>
      <c r="JI459" s="7"/>
      <c r="JJ459" s="7"/>
      <c r="JK459" s="7"/>
      <c r="JL459" s="7"/>
      <c r="JM459" s="7"/>
      <c r="JN459" s="7"/>
      <c r="JO459" s="7"/>
      <c r="JP459" s="7"/>
      <c r="JQ459" s="7"/>
      <c r="JR459" s="7"/>
      <c r="JS459" s="7"/>
      <c r="JT459" s="7"/>
      <c r="JU459" s="7"/>
      <c r="JV459" s="7"/>
      <c r="JW459" s="7"/>
      <c r="JX459" s="7"/>
      <c r="JY459" s="7"/>
      <c r="JZ459" s="7"/>
      <c r="KA459" s="7"/>
      <c r="KB459" s="7"/>
      <c r="KC459" s="7"/>
      <c r="KD459" s="7"/>
      <c r="KE459" s="7"/>
      <c r="KF459" s="7"/>
      <c r="KG459" s="7"/>
      <c r="KH459" s="7"/>
      <c r="KI459" s="7"/>
      <c r="KJ459" s="7"/>
      <c r="KK459" s="7"/>
      <c r="KL459" s="7"/>
      <c r="KM459" s="7"/>
      <c r="KN459" s="7"/>
      <c r="KO459" s="7"/>
      <c r="KP459" s="7"/>
      <c r="KQ459" s="7"/>
      <c r="KR459" s="7"/>
      <c r="KS459" s="7"/>
      <c r="KT459" s="7"/>
      <c r="KU459" s="7"/>
      <c r="KV459" s="7"/>
      <c r="KW459" s="7"/>
      <c r="KX459" s="7"/>
      <c r="KY459" s="7"/>
      <c r="KZ459" s="7"/>
      <c r="LA459" s="7"/>
      <c r="LB459" s="7"/>
      <c r="LC459" s="7"/>
      <c r="LD459" s="7"/>
      <c r="LE459" s="7"/>
      <c r="LF459" s="7"/>
      <c r="LG459" s="7"/>
      <c r="LH459" s="7"/>
      <c r="LI459" s="7"/>
      <c r="LJ459" s="7"/>
      <c r="LK459" s="7"/>
      <c r="LL459" s="7"/>
      <c r="LM459" s="7"/>
      <c r="LN459" s="7"/>
      <c r="LO459" s="7"/>
      <c r="LP459" s="7"/>
      <c r="LQ459" s="7"/>
      <c r="LR459" s="7"/>
      <c r="LS459" s="7"/>
      <c r="LT459" s="7"/>
      <c r="LU459" s="7"/>
      <c r="LV459" s="7"/>
      <c r="LW459" s="7"/>
      <c r="LX459" s="7"/>
      <c r="LY459" s="7"/>
      <c r="LZ459" s="7"/>
      <c r="MA459" s="7"/>
      <c r="MB459" s="7"/>
      <c r="MC459" s="7"/>
      <c r="MD459" s="7"/>
      <c r="ME459" s="7"/>
      <c r="MF459" s="7"/>
      <c r="MG459" s="7"/>
      <c r="MH459" s="7"/>
      <c r="MI459" s="7"/>
      <c r="MJ459" s="7"/>
      <c r="MK459" s="7"/>
      <c r="ML459" s="7"/>
      <c r="MM459" s="7"/>
      <c r="MN459" s="7"/>
      <c r="MO459" s="7"/>
      <c r="MP459" s="7"/>
      <c r="MQ459" s="7"/>
      <c r="MR459" s="7"/>
      <c r="MS459" s="7"/>
      <c r="MT459" s="7"/>
      <c r="MU459" s="7"/>
      <c r="MV459" s="7"/>
      <c r="MW459" s="7"/>
      <c r="MX459" s="7"/>
      <c r="MY459" s="7"/>
      <c r="MZ459" s="7"/>
      <c r="NA459" s="7"/>
      <c r="NB459" s="7"/>
      <c r="NC459" s="7"/>
      <c r="ND459" s="7"/>
      <c r="NE459" s="7"/>
      <c r="NF459" s="7"/>
      <c r="NG459" s="7"/>
      <c r="NH459" s="7"/>
      <c r="NI459" s="7"/>
      <c r="NJ459" s="7"/>
      <c r="NK459" s="7"/>
      <c r="NL459" s="7"/>
      <c r="NM459" s="7"/>
      <c r="NN459" s="7"/>
      <c r="NO459" s="7"/>
      <c r="NP459" s="7"/>
      <c r="NQ459" s="7"/>
      <c r="NR459" s="7"/>
      <c r="NS459" s="7"/>
      <c r="NT459" s="7"/>
      <c r="NU459" s="7"/>
      <c r="NV459" s="7"/>
      <c r="NW459" s="7"/>
      <c r="NX459" s="7"/>
      <c r="NY459" s="7"/>
      <c r="NZ459" s="7"/>
      <c r="OA459" s="7"/>
      <c r="OB459" s="7"/>
      <c r="OC459" s="7"/>
      <c r="OD459" s="7"/>
      <c r="OE459" s="7"/>
      <c r="OF459" s="7"/>
      <c r="OG459" s="7"/>
      <c r="OH459" s="7"/>
      <c r="OI459" s="7"/>
    </row>
    <row r="460" spans="1:399" s="21" customFormat="1">
      <c r="A460" s="53"/>
      <c r="B460" s="53"/>
      <c r="C460" s="53"/>
      <c r="D460" s="53"/>
      <c r="E460" s="53"/>
      <c r="F460" s="53"/>
      <c r="G460" s="7"/>
      <c r="H460"/>
      <c r="I460"/>
      <c r="J460"/>
      <c r="K460"/>
      <c r="L460" s="53"/>
      <c r="M460"/>
      <c r="N460" s="7"/>
      <c r="O460"/>
      <c r="P460"/>
      <c r="Q460"/>
      <c r="R460"/>
      <c r="S460" s="53"/>
      <c r="T460"/>
      <c r="U460" s="7"/>
      <c r="V460"/>
      <c r="W460"/>
      <c r="X460"/>
      <c r="Y460"/>
      <c r="Z460" s="53"/>
      <c r="AA460"/>
      <c r="AB460" s="7"/>
      <c r="AC460"/>
      <c r="AD460"/>
      <c r="AE460"/>
      <c r="AF460"/>
      <c r="AG460" s="53"/>
      <c r="AH460"/>
      <c r="AI460" s="7"/>
      <c r="AJ460"/>
      <c r="AK460"/>
      <c r="AL460"/>
      <c r="AM460"/>
      <c r="AN460" s="53"/>
      <c r="AO460"/>
      <c r="AP460" s="7"/>
      <c r="AQ460"/>
      <c r="AR460"/>
      <c r="AS460"/>
      <c r="AT460"/>
      <c r="AU460" s="53"/>
      <c r="AV460"/>
      <c r="AW460" s="7"/>
      <c r="AX460"/>
      <c r="AY460"/>
      <c r="AZ460"/>
      <c r="BA460"/>
      <c r="BB460" s="53"/>
      <c r="BC460"/>
      <c r="BD460" s="7"/>
      <c r="BE460"/>
      <c r="BF460"/>
      <c r="BG460"/>
      <c r="BH460"/>
      <c r="BI460" s="53"/>
      <c r="BJ460"/>
      <c r="BK460" s="7"/>
      <c r="BL460"/>
      <c r="BM460"/>
      <c r="BN460"/>
      <c r="BO460"/>
      <c r="BP460" s="53"/>
      <c r="BQ460"/>
      <c r="BR460" s="7"/>
      <c r="BS460"/>
      <c r="BT460"/>
      <c r="BU460"/>
      <c r="BV460"/>
      <c r="BW460" s="53"/>
      <c r="BX460"/>
      <c r="BY460" s="7"/>
      <c r="BZ460" s="49">
        <v>44943</v>
      </c>
      <c r="CA460" s="67" t="s">
        <v>1628</v>
      </c>
      <c r="CB460" s="140">
        <f>[1]!i_dq_close(CB$2,BZ460)</f>
        <v>6132.6391000000003</v>
      </c>
      <c r="CC460">
        <v>2.1190000000000002</v>
      </c>
      <c r="CD460" s="277">
        <f t="shared" si="39"/>
        <v>0.24421893788461679</v>
      </c>
      <c r="CE460"/>
      <c r="CF460" s="7"/>
      <c r="CG460"/>
      <c r="CH460"/>
      <c r="CI460"/>
      <c r="CJ460"/>
      <c r="CK460" s="53"/>
      <c r="CL460"/>
      <c r="CM460" s="7"/>
      <c r="CN460"/>
      <c r="CO460"/>
      <c r="CP460"/>
      <c r="CQ460"/>
      <c r="CR460" s="53"/>
      <c r="CS460"/>
      <c r="CT460" s="7"/>
      <c r="CU460"/>
      <c r="CV460"/>
      <c r="CW460"/>
      <c r="CX460"/>
      <c r="CY460" s="53"/>
      <c r="CZ460"/>
      <c r="DA460" s="7"/>
      <c r="DB460"/>
      <c r="DC460"/>
      <c r="DD460"/>
      <c r="DE460"/>
      <c r="DF460" s="53"/>
      <c r="DG460"/>
      <c r="DH460" s="7"/>
      <c r="DI460"/>
      <c r="DJ460"/>
      <c r="DK460"/>
      <c r="DL460"/>
      <c r="DM460" s="53"/>
      <c r="DN460"/>
      <c r="DO460" s="7"/>
      <c r="DP460"/>
      <c r="DQ460"/>
      <c r="DR460"/>
      <c r="DS460"/>
      <c r="DT460" s="53"/>
      <c r="DU460"/>
      <c r="DV460" s="7"/>
      <c r="DW460" s="7"/>
      <c r="DX460" s="7"/>
      <c r="DY460" s="7"/>
      <c r="DZ460" s="7"/>
      <c r="EA460" s="7"/>
      <c r="EB460" s="7"/>
      <c r="EC460" s="7"/>
      <c r="ED460" s="7"/>
      <c r="EE460" s="7"/>
      <c r="EF460" s="7"/>
      <c r="EG460" s="7"/>
      <c r="EH460" s="7"/>
      <c r="EI460" s="7"/>
      <c r="EJ460" s="7"/>
      <c r="EK460" s="7"/>
      <c r="EL460" s="7"/>
      <c r="EM460" s="7"/>
      <c r="EN460" s="7"/>
      <c r="EO460" s="7"/>
      <c r="EP460" s="7"/>
      <c r="EQ460" s="7"/>
      <c r="ER460" s="7"/>
      <c r="ES460" s="7"/>
      <c r="ET460" s="7"/>
      <c r="EU460" s="7"/>
      <c r="EV460" s="7"/>
      <c r="EW460" s="7"/>
      <c r="EX460" s="7"/>
      <c r="EY460" s="7"/>
      <c r="EZ460" s="7"/>
      <c r="FA460" s="7"/>
      <c r="FB460" s="7"/>
      <c r="FC460" s="7"/>
      <c r="FD460" s="7"/>
      <c r="FE460" s="7"/>
      <c r="FF460" s="7"/>
      <c r="FG460" s="7"/>
      <c r="FH460" s="7"/>
      <c r="FI460" s="7"/>
      <c r="FJ460" s="7"/>
      <c r="FK460" s="7"/>
      <c r="FL460" s="7"/>
      <c r="FM460" s="7"/>
      <c r="FN460" s="7"/>
      <c r="FO460" s="7"/>
      <c r="FP460" s="7"/>
      <c r="FQ460" s="7"/>
      <c r="FR460" s="7"/>
      <c r="FS460" s="7"/>
      <c r="FT460" s="7"/>
      <c r="FU460" s="7"/>
      <c r="FV460" s="7"/>
      <c r="FW460" s="7"/>
      <c r="FX460" s="7"/>
      <c r="FY460" s="7"/>
      <c r="FZ460" s="7"/>
      <c r="GA460" s="7"/>
      <c r="GB460" s="7"/>
      <c r="GC460" s="7"/>
      <c r="GD460" s="7"/>
      <c r="GE460" s="7"/>
      <c r="GF460" s="7"/>
      <c r="GG460" s="7"/>
      <c r="GH460" s="7"/>
      <c r="GI460" s="7"/>
      <c r="GJ460" s="7"/>
      <c r="GK460" s="7"/>
      <c r="GL460" s="7"/>
      <c r="GM460" s="7"/>
      <c r="GN460" s="7"/>
      <c r="GO460" s="7"/>
      <c r="GP460" s="7"/>
      <c r="GQ460" s="7"/>
      <c r="GR460" s="7"/>
      <c r="GS460" s="7"/>
      <c r="GT460" s="7"/>
      <c r="GU460" s="7"/>
      <c r="GV460" s="7"/>
      <c r="GW460" s="7"/>
      <c r="GX460" s="7"/>
      <c r="GY460" s="7"/>
      <c r="GZ460" s="7"/>
      <c r="HA460" s="7"/>
      <c r="HB460" s="7"/>
      <c r="HC460" s="7"/>
      <c r="HD460" s="7"/>
      <c r="HE460" s="7"/>
      <c r="HF460" s="7"/>
      <c r="HG460" s="7"/>
      <c r="HH460" s="7"/>
      <c r="HI460" s="7"/>
      <c r="HJ460" s="7"/>
      <c r="HK460" s="7"/>
      <c r="HL460" s="7"/>
      <c r="HM460" s="7"/>
      <c r="HN460" s="7"/>
      <c r="HO460" s="7"/>
      <c r="HP460" s="7"/>
      <c r="HQ460" s="7"/>
      <c r="HR460" s="7"/>
      <c r="HS460" s="7"/>
      <c r="HT460" s="7"/>
      <c r="HU460" s="7"/>
      <c r="HV460" s="7"/>
      <c r="HW460" s="7"/>
      <c r="HX460" s="7"/>
      <c r="HY460" s="7"/>
      <c r="HZ460" s="7"/>
      <c r="IA460" s="7"/>
      <c r="IB460" s="7"/>
      <c r="IC460" s="7"/>
      <c r="ID460" s="7"/>
      <c r="IE460" s="7"/>
      <c r="IF460" s="7"/>
      <c r="IG460" s="7"/>
      <c r="IH460" s="7"/>
      <c r="II460" s="7"/>
      <c r="IJ460" s="7"/>
      <c r="IK460" s="7"/>
      <c r="IL460" s="7"/>
      <c r="IM460" s="7"/>
      <c r="IN460" s="7"/>
      <c r="IO460" s="7"/>
      <c r="IP460" s="7"/>
      <c r="IQ460" s="7"/>
      <c r="IR460" s="7"/>
      <c r="IS460" s="7"/>
      <c r="IT460" s="7"/>
      <c r="IU460" s="7"/>
      <c r="IV460" s="7"/>
      <c r="IW460" s="7"/>
      <c r="IX460" s="7"/>
      <c r="IY460" s="7"/>
      <c r="IZ460" s="7"/>
      <c r="JA460" s="7"/>
      <c r="JB460" s="7"/>
      <c r="JC460" s="7"/>
      <c r="JD460" s="7"/>
      <c r="JE460" s="7"/>
      <c r="JF460" s="7"/>
      <c r="JG460" s="7"/>
      <c r="JH460" s="7"/>
      <c r="JI460" s="7"/>
      <c r="JJ460" s="7"/>
      <c r="JK460" s="7"/>
      <c r="JL460" s="7"/>
      <c r="JM460" s="7"/>
      <c r="JN460" s="7"/>
      <c r="JO460" s="7"/>
      <c r="JP460" s="7"/>
      <c r="JQ460" s="7"/>
      <c r="JR460" s="7"/>
      <c r="JS460" s="7"/>
      <c r="JT460" s="7"/>
      <c r="JU460" s="7"/>
      <c r="JV460" s="7"/>
      <c r="JW460" s="7"/>
      <c r="JX460" s="7"/>
      <c r="JY460" s="7"/>
      <c r="JZ460" s="7"/>
      <c r="KA460" s="7"/>
      <c r="KB460" s="7"/>
      <c r="KC460" s="7"/>
      <c r="KD460" s="7"/>
      <c r="KE460" s="7"/>
      <c r="KF460" s="7"/>
      <c r="KG460" s="7"/>
      <c r="KH460" s="7"/>
      <c r="KI460" s="7"/>
      <c r="KJ460" s="7"/>
      <c r="KK460" s="7"/>
      <c r="KL460" s="7"/>
      <c r="KM460" s="7"/>
      <c r="KN460" s="7"/>
      <c r="KO460" s="7"/>
      <c r="KP460" s="7"/>
      <c r="KQ460" s="7"/>
      <c r="KR460" s="7"/>
      <c r="KS460" s="7"/>
      <c r="KT460" s="7"/>
      <c r="KU460" s="7"/>
      <c r="KV460" s="7"/>
      <c r="KW460" s="7"/>
      <c r="KX460" s="7"/>
      <c r="KY460" s="7"/>
      <c r="KZ460" s="7"/>
      <c r="LA460" s="7"/>
      <c r="LB460" s="7"/>
      <c r="LC460" s="7"/>
      <c r="LD460" s="7"/>
      <c r="LE460" s="7"/>
      <c r="LF460" s="7"/>
      <c r="LG460" s="7"/>
      <c r="LH460" s="7"/>
      <c r="LI460" s="7"/>
      <c r="LJ460" s="7"/>
      <c r="LK460" s="7"/>
      <c r="LL460" s="7"/>
      <c r="LM460" s="7"/>
      <c r="LN460" s="7"/>
      <c r="LO460" s="7"/>
      <c r="LP460" s="7"/>
      <c r="LQ460" s="7"/>
      <c r="LR460" s="7"/>
      <c r="LS460" s="7"/>
      <c r="LT460" s="7"/>
      <c r="LU460" s="7"/>
      <c r="LV460" s="7"/>
      <c r="LW460" s="7"/>
      <c r="LX460" s="7"/>
      <c r="LY460" s="7"/>
      <c r="LZ460" s="7"/>
      <c r="MA460" s="7"/>
      <c r="MB460" s="7"/>
      <c r="MC460" s="7"/>
      <c r="MD460" s="7"/>
      <c r="ME460" s="7"/>
      <c r="MF460" s="7"/>
      <c r="MG460" s="7"/>
      <c r="MH460" s="7"/>
      <c r="MI460" s="7"/>
      <c r="MJ460" s="7"/>
      <c r="MK460" s="7"/>
      <c r="ML460" s="7"/>
      <c r="MM460" s="7"/>
      <c r="MN460" s="7"/>
      <c r="MO460" s="7"/>
      <c r="MP460" s="7"/>
      <c r="MQ460" s="7"/>
      <c r="MR460" s="7"/>
      <c r="MS460" s="7"/>
      <c r="MT460" s="7"/>
      <c r="MU460" s="7"/>
      <c r="MV460" s="7"/>
      <c r="MW460" s="7"/>
      <c r="MX460" s="7"/>
      <c r="MY460" s="7"/>
      <c r="MZ460" s="7"/>
      <c r="NA460" s="7"/>
      <c r="NB460" s="7"/>
      <c r="NC460" s="7"/>
      <c r="ND460" s="7"/>
      <c r="NE460" s="7"/>
      <c r="NF460" s="7"/>
      <c r="NG460" s="7"/>
      <c r="NH460" s="7"/>
      <c r="NI460" s="7"/>
      <c r="NJ460" s="7"/>
      <c r="NK460" s="7"/>
      <c r="NL460" s="7"/>
      <c r="NM460" s="7"/>
      <c r="NN460" s="7"/>
      <c r="NO460" s="7"/>
      <c r="NP460" s="7"/>
      <c r="NQ460" s="7"/>
      <c r="NR460" s="7"/>
      <c r="NS460" s="7"/>
      <c r="NT460" s="7"/>
      <c r="NU460" s="7"/>
      <c r="NV460" s="7"/>
      <c r="NW460" s="7"/>
      <c r="NX460" s="7"/>
      <c r="NY460" s="7"/>
      <c r="NZ460" s="7"/>
      <c r="OA460" s="7"/>
      <c r="OB460" s="7"/>
      <c r="OC460" s="7"/>
      <c r="OD460" s="7"/>
      <c r="OE460" s="7"/>
      <c r="OF460" s="7"/>
      <c r="OG460" s="7"/>
      <c r="OH460" s="7"/>
      <c r="OI460" s="7"/>
    </row>
    <row r="461" spans="1:399" s="21" customFormat="1">
      <c r="A461" s="53"/>
      <c r="B461" s="53"/>
      <c r="C461" s="53"/>
      <c r="D461" s="53"/>
      <c r="E461" s="53"/>
      <c r="F461" s="53"/>
      <c r="G461" s="7"/>
      <c r="H461"/>
      <c r="I461"/>
      <c r="J461"/>
      <c r="K461"/>
      <c r="L461" s="53"/>
      <c r="M461"/>
      <c r="N461" s="7"/>
      <c r="O461"/>
      <c r="P461"/>
      <c r="Q461"/>
      <c r="R461"/>
      <c r="S461" s="53"/>
      <c r="T461"/>
      <c r="U461" s="7"/>
      <c r="V461"/>
      <c r="W461"/>
      <c r="X461"/>
      <c r="Y461"/>
      <c r="Z461" s="53"/>
      <c r="AA461"/>
      <c r="AB461" s="7"/>
      <c r="AC461"/>
      <c r="AD461"/>
      <c r="AE461"/>
      <c r="AF461"/>
      <c r="AG461" s="53"/>
      <c r="AH461"/>
      <c r="AI461" s="7"/>
      <c r="AJ461"/>
      <c r="AK461"/>
      <c r="AL461"/>
      <c r="AM461"/>
      <c r="AN461" s="53"/>
      <c r="AO461"/>
      <c r="AP461" s="7"/>
      <c r="AQ461"/>
      <c r="AR461"/>
      <c r="AS461"/>
      <c r="AT461"/>
      <c r="AU461" s="53"/>
      <c r="AV461"/>
      <c r="AW461" s="7"/>
      <c r="AX461"/>
      <c r="AY461"/>
      <c r="AZ461"/>
      <c r="BA461"/>
      <c r="BB461" s="53"/>
      <c r="BC461"/>
      <c r="BD461" s="7"/>
      <c r="BE461"/>
      <c r="BF461"/>
      <c r="BG461"/>
      <c r="BH461"/>
      <c r="BI461" s="53"/>
      <c r="BJ461"/>
      <c r="BK461" s="7"/>
      <c r="BL461"/>
      <c r="BM461"/>
      <c r="BN461"/>
      <c r="BO461"/>
      <c r="BP461" s="53"/>
      <c r="BQ461"/>
      <c r="BR461" s="7"/>
      <c r="BS461"/>
      <c r="BT461"/>
      <c r="BU461"/>
      <c r="BV461"/>
      <c r="BW461" s="53"/>
      <c r="BX461"/>
      <c r="BY461" s="7"/>
      <c r="BZ461" s="49">
        <v>44944</v>
      </c>
      <c r="CA461" s="67" t="s">
        <v>1628</v>
      </c>
      <c r="CB461" s="140">
        <f>[1]!i_dq_close(CB$2,BZ461)</f>
        <v>6151.4557000000004</v>
      </c>
      <c r="CC461">
        <v>2.125</v>
      </c>
      <c r="CD461" s="277">
        <f t="shared" si="39"/>
        <v>0.24468659084355759</v>
      </c>
      <c r="CE461"/>
      <c r="CF461" s="7"/>
      <c r="CG461"/>
      <c r="CH461"/>
      <c r="CI461"/>
      <c r="CJ461"/>
      <c r="CK461" s="53"/>
      <c r="CL461"/>
      <c r="CM461" s="7"/>
      <c r="CN461"/>
      <c r="CO461"/>
      <c r="CP461"/>
      <c r="CQ461"/>
      <c r="CR461" s="53"/>
      <c r="CS461"/>
      <c r="CT461" s="7"/>
      <c r="CU461"/>
      <c r="CV461"/>
      <c r="CW461"/>
      <c r="CX461"/>
      <c r="CY461" s="53"/>
      <c r="CZ461"/>
      <c r="DA461" s="7"/>
      <c r="DB461"/>
      <c r="DC461"/>
      <c r="DD461"/>
      <c r="DE461"/>
      <c r="DF461" s="53"/>
      <c r="DG461"/>
      <c r="DH461" s="7"/>
      <c r="DI461"/>
      <c r="DJ461"/>
      <c r="DK461"/>
      <c r="DL461"/>
      <c r="DM461" s="53"/>
      <c r="DN461"/>
      <c r="DO461" s="7"/>
      <c r="DP461"/>
      <c r="DQ461"/>
      <c r="DR461"/>
      <c r="DS461"/>
      <c r="DT461" s="53"/>
      <c r="DU461"/>
      <c r="DV461" s="7"/>
      <c r="DW461" s="7"/>
      <c r="DX461" s="7"/>
      <c r="DY461" s="7"/>
      <c r="DZ461" s="7"/>
      <c r="EA461" s="7"/>
      <c r="EB461" s="7"/>
      <c r="EC461" s="7"/>
      <c r="ED461" s="7"/>
      <c r="EE461" s="7"/>
      <c r="EF461" s="7"/>
      <c r="EG461" s="7"/>
      <c r="EH461" s="7"/>
      <c r="EI461" s="7"/>
      <c r="EJ461" s="7"/>
      <c r="EK461" s="7"/>
      <c r="EL461" s="7"/>
      <c r="EM461" s="7"/>
      <c r="EN461" s="7"/>
      <c r="EO461" s="7"/>
      <c r="EP461" s="7"/>
      <c r="EQ461" s="7"/>
      <c r="ER461" s="7"/>
      <c r="ES461" s="7"/>
      <c r="ET461" s="7"/>
      <c r="EU461" s="7"/>
      <c r="EV461" s="7"/>
      <c r="EW461" s="7"/>
      <c r="EX461" s="7"/>
      <c r="EY461" s="7"/>
      <c r="EZ461" s="7"/>
      <c r="FA461" s="7"/>
      <c r="FB461" s="7"/>
      <c r="FC461" s="7"/>
      <c r="FD461" s="7"/>
      <c r="FE461" s="7"/>
      <c r="FF461" s="7"/>
      <c r="FG461" s="7"/>
      <c r="FH461" s="7"/>
      <c r="FI461" s="7"/>
      <c r="FJ461" s="7"/>
      <c r="FK461" s="7"/>
      <c r="FL461" s="7"/>
      <c r="FM461" s="7"/>
      <c r="FN461" s="7"/>
      <c r="FO461" s="7"/>
      <c r="FP461" s="7"/>
      <c r="FQ461" s="7"/>
      <c r="FR461" s="7"/>
      <c r="FS461" s="7"/>
      <c r="FT461" s="7"/>
      <c r="FU461" s="7"/>
      <c r="FV461" s="7"/>
      <c r="FW461" s="7"/>
      <c r="FX461" s="7"/>
      <c r="FY461" s="7"/>
      <c r="FZ461" s="7"/>
      <c r="GA461" s="7"/>
      <c r="GB461" s="7"/>
      <c r="GC461" s="7"/>
      <c r="GD461" s="7"/>
      <c r="GE461" s="7"/>
      <c r="GF461" s="7"/>
      <c r="GG461" s="7"/>
      <c r="GH461" s="7"/>
      <c r="GI461" s="7"/>
      <c r="GJ461" s="7"/>
      <c r="GK461" s="7"/>
      <c r="GL461" s="7"/>
      <c r="GM461" s="7"/>
      <c r="GN461" s="7"/>
      <c r="GO461" s="7"/>
      <c r="GP461" s="7"/>
      <c r="GQ461" s="7"/>
      <c r="GR461" s="7"/>
      <c r="GS461" s="7"/>
      <c r="GT461" s="7"/>
      <c r="GU461" s="7"/>
      <c r="GV461" s="7"/>
      <c r="GW461" s="7"/>
      <c r="GX461" s="7"/>
      <c r="GY461" s="7"/>
      <c r="GZ461" s="7"/>
      <c r="HA461" s="7"/>
      <c r="HB461" s="7"/>
      <c r="HC461" s="7"/>
      <c r="HD461" s="7"/>
      <c r="HE461" s="7"/>
      <c r="HF461" s="7"/>
      <c r="HG461" s="7"/>
      <c r="HH461" s="7"/>
      <c r="HI461" s="7"/>
      <c r="HJ461" s="7"/>
      <c r="HK461" s="7"/>
      <c r="HL461" s="7"/>
      <c r="HM461" s="7"/>
      <c r="HN461" s="7"/>
      <c r="HO461" s="7"/>
      <c r="HP461" s="7"/>
      <c r="HQ461" s="7"/>
      <c r="HR461" s="7"/>
      <c r="HS461" s="7"/>
      <c r="HT461" s="7"/>
      <c r="HU461" s="7"/>
      <c r="HV461" s="7"/>
      <c r="HW461" s="7"/>
      <c r="HX461" s="7"/>
      <c r="HY461" s="7"/>
      <c r="HZ461" s="7"/>
      <c r="IA461" s="7"/>
      <c r="IB461" s="7"/>
      <c r="IC461" s="7"/>
      <c r="ID461" s="7"/>
      <c r="IE461" s="7"/>
      <c r="IF461" s="7"/>
      <c r="IG461" s="7"/>
      <c r="IH461" s="7"/>
      <c r="II461" s="7"/>
      <c r="IJ461" s="7"/>
      <c r="IK461" s="7"/>
      <c r="IL461" s="7"/>
      <c r="IM461" s="7"/>
      <c r="IN461" s="7"/>
      <c r="IO461" s="7"/>
      <c r="IP461" s="7"/>
      <c r="IQ461" s="7"/>
      <c r="IR461" s="7"/>
      <c r="IS461" s="7"/>
      <c r="IT461" s="7"/>
      <c r="IU461" s="7"/>
      <c r="IV461" s="7"/>
      <c r="IW461" s="7"/>
      <c r="IX461" s="7"/>
      <c r="IY461" s="7"/>
      <c r="IZ461" s="7"/>
      <c r="JA461" s="7"/>
      <c r="JB461" s="7"/>
      <c r="JC461" s="7"/>
      <c r="JD461" s="7"/>
      <c r="JE461" s="7"/>
      <c r="JF461" s="7"/>
      <c r="JG461" s="7"/>
      <c r="JH461" s="7"/>
      <c r="JI461" s="7"/>
      <c r="JJ461" s="7"/>
      <c r="JK461" s="7"/>
      <c r="JL461" s="7"/>
      <c r="JM461" s="7"/>
      <c r="JN461" s="7"/>
      <c r="JO461" s="7"/>
      <c r="JP461" s="7"/>
      <c r="JQ461" s="7"/>
      <c r="JR461" s="7"/>
      <c r="JS461" s="7"/>
      <c r="JT461" s="7"/>
      <c r="JU461" s="7"/>
      <c r="JV461" s="7"/>
      <c r="JW461" s="7"/>
      <c r="JX461" s="7"/>
      <c r="JY461" s="7"/>
      <c r="JZ461" s="7"/>
      <c r="KA461" s="7"/>
      <c r="KB461" s="7"/>
      <c r="KC461" s="7"/>
      <c r="KD461" s="7"/>
      <c r="KE461" s="7"/>
      <c r="KF461" s="7"/>
      <c r="KG461" s="7"/>
      <c r="KH461" s="7"/>
      <c r="KI461" s="7"/>
      <c r="KJ461" s="7"/>
      <c r="KK461" s="7"/>
      <c r="KL461" s="7"/>
      <c r="KM461" s="7"/>
      <c r="KN461" s="7"/>
      <c r="KO461" s="7"/>
      <c r="KP461" s="7"/>
      <c r="KQ461" s="7"/>
      <c r="KR461" s="7"/>
      <c r="KS461" s="7"/>
      <c r="KT461" s="7"/>
      <c r="KU461" s="7"/>
      <c r="KV461" s="7"/>
      <c r="KW461" s="7"/>
      <c r="KX461" s="7"/>
      <c r="KY461" s="7"/>
      <c r="KZ461" s="7"/>
      <c r="LA461" s="7"/>
      <c r="LB461" s="7"/>
      <c r="LC461" s="7"/>
      <c r="LD461" s="7"/>
      <c r="LE461" s="7"/>
      <c r="LF461" s="7"/>
      <c r="LG461" s="7"/>
      <c r="LH461" s="7"/>
      <c r="LI461" s="7"/>
      <c r="LJ461" s="7"/>
      <c r="LK461" s="7"/>
      <c r="LL461" s="7"/>
      <c r="LM461" s="7"/>
      <c r="LN461" s="7"/>
      <c r="LO461" s="7"/>
      <c r="LP461" s="7"/>
      <c r="LQ461" s="7"/>
      <c r="LR461" s="7"/>
      <c r="LS461" s="7"/>
      <c r="LT461" s="7"/>
      <c r="LU461" s="7"/>
      <c r="LV461" s="7"/>
      <c r="LW461" s="7"/>
      <c r="LX461" s="7"/>
      <c r="LY461" s="7"/>
      <c r="LZ461" s="7"/>
      <c r="MA461" s="7"/>
      <c r="MB461" s="7"/>
      <c r="MC461" s="7"/>
      <c r="MD461" s="7"/>
      <c r="ME461" s="7"/>
      <c r="MF461" s="7"/>
      <c r="MG461" s="7"/>
      <c r="MH461" s="7"/>
      <c r="MI461" s="7"/>
      <c r="MJ461" s="7"/>
      <c r="MK461" s="7"/>
      <c r="ML461" s="7"/>
      <c r="MM461" s="7"/>
      <c r="MN461" s="7"/>
      <c r="MO461" s="7"/>
      <c r="MP461" s="7"/>
      <c r="MQ461" s="7"/>
      <c r="MR461" s="7"/>
      <c r="MS461" s="7"/>
      <c r="MT461" s="7"/>
      <c r="MU461" s="7"/>
      <c r="MV461" s="7"/>
      <c r="MW461" s="7"/>
      <c r="MX461" s="7"/>
      <c r="MY461" s="7"/>
      <c r="MZ461" s="7"/>
      <c r="NA461" s="7"/>
      <c r="NB461" s="7"/>
      <c r="NC461" s="7"/>
      <c r="ND461" s="7"/>
      <c r="NE461" s="7"/>
      <c r="NF461" s="7"/>
      <c r="NG461" s="7"/>
      <c r="NH461" s="7"/>
      <c r="NI461" s="7"/>
      <c r="NJ461" s="7"/>
      <c r="NK461" s="7"/>
      <c r="NL461" s="7"/>
      <c r="NM461" s="7"/>
      <c r="NN461" s="7"/>
      <c r="NO461" s="7"/>
      <c r="NP461" s="7"/>
      <c r="NQ461" s="7"/>
      <c r="NR461" s="7"/>
      <c r="NS461" s="7"/>
      <c r="NT461" s="7"/>
      <c r="NU461" s="7"/>
      <c r="NV461" s="7"/>
      <c r="NW461" s="7"/>
      <c r="NX461" s="7"/>
      <c r="NY461" s="7"/>
      <c r="NZ461" s="7"/>
      <c r="OA461" s="7"/>
      <c r="OB461" s="7"/>
      <c r="OC461" s="7"/>
      <c r="OD461" s="7"/>
      <c r="OE461" s="7"/>
      <c r="OF461" s="7"/>
      <c r="OG461" s="7"/>
      <c r="OH461" s="7"/>
      <c r="OI461" s="7"/>
    </row>
    <row r="462" spans="1:399" s="21" customFormat="1">
      <c r="A462" s="53"/>
      <c r="B462" s="53"/>
      <c r="C462" s="53"/>
      <c r="D462" s="53"/>
      <c r="E462" s="53"/>
      <c r="F462" s="53"/>
      <c r="G462" s="7"/>
      <c r="H462"/>
      <c r="I462"/>
      <c r="J462"/>
      <c r="K462"/>
      <c r="L462" s="53"/>
      <c r="M462"/>
      <c r="N462" s="7"/>
      <c r="O462"/>
      <c r="P462"/>
      <c r="Q462"/>
      <c r="R462"/>
      <c r="S462" s="53"/>
      <c r="T462"/>
      <c r="U462" s="7"/>
      <c r="V462"/>
      <c r="W462"/>
      <c r="X462"/>
      <c r="Y462"/>
      <c r="Z462" s="53"/>
      <c r="AA462"/>
      <c r="AB462" s="7"/>
      <c r="AC462"/>
      <c r="AD462"/>
      <c r="AE462"/>
      <c r="AF462"/>
      <c r="AG462" s="53"/>
      <c r="AH462"/>
      <c r="AI462" s="7"/>
      <c r="AJ462"/>
      <c r="AK462"/>
      <c r="AL462"/>
      <c r="AM462"/>
      <c r="AN462" s="53"/>
      <c r="AO462"/>
      <c r="AP462" s="7"/>
      <c r="AQ462"/>
      <c r="AR462"/>
      <c r="AS462"/>
      <c r="AT462"/>
      <c r="AU462" s="53"/>
      <c r="AV462"/>
      <c r="AW462" s="7"/>
      <c r="AX462"/>
      <c r="AY462"/>
      <c r="AZ462"/>
      <c r="BA462"/>
      <c r="BB462" s="53"/>
      <c r="BC462"/>
      <c r="BD462" s="7"/>
      <c r="BE462"/>
      <c r="BF462"/>
      <c r="BG462"/>
      <c r="BH462"/>
      <c r="BI462" s="53"/>
      <c r="BJ462"/>
      <c r="BK462" s="7"/>
      <c r="BL462"/>
      <c r="BM462"/>
      <c r="BN462"/>
      <c r="BO462"/>
      <c r="BP462" s="53"/>
      <c r="BQ462"/>
      <c r="BR462" s="7"/>
      <c r="BS462"/>
      <c r="BT462"/>
      <c r="BU462"/>
      <c r="BV462"/>
      <c r="BW462" s="53"/>
      <c r="BX462"/>
      <c r="BY462" s="7"/>
      <c r="BZ462" s="49">
        <v>44945</v>
      </c>
      <c r="CA462" s="67" t="s">
        <v>1628</v>
      </c>
      <c r="CB462" s="140">
        <f>[1]!i_dq_close(CB$2,BZ462)</f>
        <v>6204.3261000000002</v>
      </c>
      <c r="CC462">
        <v>2.137</v>
      </c>
      <c r="CD462" s="277">
        <f t="shared" si="39"/>
        <v>0.24327254628579742</v>
      </c>
      <c r="CE462"/>
      <c r="CF462" s="7"/>
      <c r="CG462"/>
      <c r="CH462"/>
      <c r="CI462"/>
      <c r="CJ462"/>
      <c r="CK462" s="53"/>
      <c r="CL462"/>
      <c r="CM462" s="7"/>
      <c r="CN462"/>
      <c r="CO462"/>
      <c r="CP462"/>
      <c r="CQ462"/>
      <c r="CR462" s="53"/>
      <c r="CS462"/>
      <c r="CT462" s="7"/>
      <c r="CU462"/>
      <c r="CV462"/>
      <c r="CW462"/>
      <c r="CX462"/>
      <c r="CY462" s="53"/>
      <c r="CZ462"/>
      <c r="DA462" s="7"/>
      <c r="DB462"/>
      <c r="DC462"/>
      <c r="DD462"/>
      <c r="DE462"/>
      <c r="DF462" s="53"/>
      <c r="DG462"/>
      <c r="DH462" s="7"/>
      <c r="DI462"/>
      <c r="DJ462"/>
      <c r="DK462"/>
      <c r="DL462"/>
      <c r="DM462" s="53"/>
      <c r="DN462"/>
      <c r="DO462" s="7"/>
      <c r="DP462"/>
      <c r="DQ462"/>
      <c r="DR462"/>
      <c r="DS462"/>
      <c r="DT462" s="53"/>
      <c r="DU462"/>
      <c r="DV462" s="7"/>
      <c r="DW462" s="7"/>
      <c r="DX462" s="7"/>
      <c r="DY462" s="7"/>
      <c r="DZ462" s="7"/>
      <c r="EA462" s="7"/>
      <c r="EB462" s="7"/>
      <c r="EC462" s="7"/>
      <c r="ED462" s="7"/>
      <c r="EE462" s="7"/>
      <c r="EF462" s="7"/>
      <c r="EG462" s="7"/>
      <c r="EH462" s="7"/>
      <c r="EI462" s="7"/>
      <c r="EJ462" s="7"/>
      <c r="EK462" s="7"/>
      <c r="EL462" s="7"/>
      <c r="EM462" s="7"/>
      <c r="EN462" s="7"/>
      <c r="EO462" s="7"/>
      <c r="EP462" s="7"/>
      <c r="EQ462" s="7"/>
      <c r="ER462" s="7"/>
      <c r="ES462" s="7"/>
      <c r="ET462" s="7"/>
      <c r="EU462" s="7"/>
      <c r="EV462" s="7"/>
      <c r="EW462" s="7"/>
      <c r="EX462" s="7"/>
      <c r="EY462" s="7"/>
      <c r="EZ462" s="7"/>
      <c r="FA462" s="7"/>
      <c r="FB462" s="7"/>
      <c r="FC462" s="7"/>
      <c r="FD462" s="7"/>
      <c r="FE462" s="7"/>
      <c r="FF462" s="7"/>
      <c r="FG462" s="7"/>
      <c r="FH462" s="7"/>
      <c r="FI462" s="7"/>
      <c r="FJ462" s="7"/>
      <c r="FK462" s="7"/>
      <c r="FL462" s="7"/>
      <c r="FM462" s="7"/>
      <c r="FN462" s="7"/>
      <c r="FO462" s="7"/>
      <c r="FP462" s="7"/>
      <c r="FQ462" s="7"/>
      <c r="FR462" s="7"/>
      <c r="FS462" s="7"/>
      <c r="FT462" s="7"/>
      <c r="FU462" s="7"/>
      <c r="FV462" s="7"/>
      <c r="FW462" s="7"/>
      <c r="FX462" s="7"/>
      <c r="FY462" s="7"/>
      <c r="FZ462" s="7"/>
      <c r="GA462" s="7"/>
      <c r="GB462" s="7"/>
      <c r="GC462" s="7"/>
      <c r="GD462" s="7"/>
      <c r="GE462" s="7"/>
      <c r="GF462" s="7"/>
      <c r="GG462" s="7"/>
      <c r="GH462" s="7"/>
      <c r="GI462" s="7"/>
      <c r="GJ462" s="7"/>
      <c r="GK462" s="7"/>
      <c r="GL462" s="7"/>
      <c r="GM462" s="7"/>
      <c r="GN462" s="7"/>
      <c r="GO462" s="7"/>
      <c r="GP462" s="7"/>
      <c r="GQ462" s="7"/>
      <c r="GR462" s="7"/>
      <c r="GS462" s="7"/>
      <c r="GT462" s="7"/>
      <c r="GU462" s="7"/>
      <c r="GV462" s="7"/>
      <c r="GW462" s="7"/>
      <c r="GX462" s="7"/>
      <c r="GY462" s="7"/>
      <c r="GZ462" s="7"/>
      <c r="HA462" s="7"/>
      <c r="HB462" s="7"/>
      <c r="HC462" s="7"/>
      <c r="HD462" s="7"/>
      <c r="HE462" s="7"/>
      <c r="HF462" s="7"/>
      <c r="HG462" s="7"/>
      <c r="HH462" s="7"/>
      <c r="HI462" s="7"/>
      <c r="HJ462" s="7"/>
      <c r="HK462" s="7"/>
      <c r="HL462" s="7"/>
      <c r="HM462" s="7"/>
      <c r="HN462" s="7"/>
      <c r="HO462" s="7"/>
      <c r="HP462" s="7"/>
      <c r="HQ462" s="7"/>
      <c r="HR462" s="7"/>
      <c r="HS462" s="7"/>
      <c r="HT462" s="7"/>
      <c r="HU462" s="7"/>
      <c r="HV462" s="7"/>
      <c r="HW462" s="7"/>
      <c r="HX462" s="7"/>
      <c r="HY462" s="7"/>
      <c r="HZ462" s="7"/>
      <c r="IA462" s="7"/>
      <c r="IB462" s="7"/>
      <c r="IC462" s="7"/>
      <c r="ID462" s="7"/>
      <c r="IE462" s="7"/>
      <c r="IF462" s="7"/>
      <c r="IG462" s="7"/>
      <c r="IH462" s="7"/>
      <c r="II462" s="7"/>
      <c r="IJ462" s="7"/>
      <c r="IK462" s="7"/>
      <c r="IL462" s="7"/>
      <c r="IM462" s="7"/>
      <c r="IN462" s="7"/>
      <c r="IO462" s="7"/>
      <c r="IP462" s="7"/>
      <c r="IQ462" s="7"/>
      <c r="IR462" s="7"/>
      <c r="IS462" s="7"/>
      <c r="IT462" s="7"/>
      <c r="IU462" s="7"/>
      <c r="IV462" s="7"/>
      <c r="IW462" s="7"/>
      <c r="IX462" s="7"/>
      <c r="IY462" s="7"/>
      <c r="IZ462" s="7"/>
      <c r="JA462" s="7"/>
      <c r="JB462" s="7"/>
      <c r="JC462" s="7"/>
      <c r="JD462" s="7"/>
      <c r="JE462" s="7"/>
      <c r="JF462" s="7"/>
      <c r="JG462" s="7"/>
      <c r="JH462" s="7"/>
      <c r="JI462" s="7"/>
      <c r="JJ462" s="7"/>
      <c r="JK462" s="7"/>
      <c r="JL462" s="7"/>
      <c r="JM462" s="7"/>
      <c r="JN462" s="7"/>
      <c r="JO462" s="7"/>
      <c r="JP462" s="7"/>
      <c r="JQ462" s="7"/>
      <c r="JR462" s="7"/>
      <c r="JS462" s="7"/>
      <c r="JT462" s="7"/>
      <c r="JU462" s="7"/>
      <c r="JV462" s="7"/>
      <c r="JW462" s="7"/>
      <c r="JX462" s="7"/>
      <c r="JY462" s="7"/>
      <c r="JZ462" s="7"/>
      <c r="KA462" s="7"/>
      <c r="KB462" s="7"/>
      <c r="KC462" s="7"/>
      <c r="KD462" s="7"/>
      <c r="KE462" s="7"/>
      <c r="KF462" s="7"/>
      <c r="KG462" s="7"/>
      <c r="KH462" s="7"/>
      <c r="KI462" s="7"/>
      <c r="KJ462" s="7"/>
      <c r="KK462" s="7"/>
      <c r="KL462" s="7"/>
      <c r="KM462" s="7"/>
      <c r="KN462" s="7"/>
      <c r="KO462" s="7"/>
      <c r="KP462" s="7"/>
      <c r="KQ462" s="7"/>
      <c r="KR462" s="7"/>
      <c r="KS462" s="7"/>
      <c r="KT462" s="7"/>
      <c r="KU462" s="7"/>
      <c r="KV462" s="7"/>
      <c r="KW462" s="7"/>
      <c r="KX462" s="7"/>
      <c r="KY462" s="7"/>
      <c r="KZ462" s="7"/>
      <c r="LA462" s="7"/>
      <c r="LB462" s="7"/>
      <c r="LC462" s="7"/>
      <c r="LD462" s="7"/>
      <c r="LE462" s="7"/>
      <c r="LF462" s="7"/>
      <c r="LG462" s="7"/>
      <c r="LH462" s="7"/>
      <c r="LI462" s="7"/>
      <c r="LJ462" s="7"/>
      <c r="LK462" s="7"/>
      <c r="LL462" s="7"/>
      <c r="LM462" s="7"/>
      <c r="LN462" s="7"/>
      <c r="LO462" s="7"/>
      <c r="LP462" s="7"/>
      <c r="LQ462" s="7"/>
      <c r="LR462" s="7"/>
      <c r="LS462" s="7"/>
      <c r="LT462" s="7"/>
      <c r="LU462" s="7"/>
      <c r="LV462" s="7"/>
      <c r="LW462" s="7"/>
      <c r="LX462" s="7"/>
      <c r="LY462" s="7"/>
      <c r="LZ462" s="7"/>
      <c r="MA462" s="7"/>
      <c r="MB462" s="7"/>
      <c r="MC462" s="7"/>
      <c r="MD462" s="7"/>
      <c r="ME462" s="7"/>
      <c r="MF462" s="7"/>
      <c r="MG462" s="7"/>
      <c r="MH462" s="7"/>
      <c r="MI462" s="7"/>
      <c r="MJ462" s="7"/>
      <c r="MK462" s="7"/>
      <c r="ML462" s="7"/>
      <c r="MM462" s="7"/>
      <c r="MN462" s="7"/>
      <c r="MO462" s="7"/>
      <c r="MP462" s="7"/>
      <c r="MQ462" s="7"/>
      <c r="MR462" s="7"/>
      <c r="MS462" s="7"/>
      <c r="MT462" s="7"/>
      <c r="MU462" s="7"/>
      <c r="MV462" s="7"/>
      <c r="MW462" s="7"/>
      <c r="MX462" s="7"/>
      <c r="MY462" s="7"/>
      <c r="MZ462" s="7"/>
      <c r="NA462" s="7"/>
      <c r="NB462" s="7"/>
      <c r="NC462" s="7"/>
      <c r="ND462" s="7"/>
      <c r="NE462" s="7"/>
      <c r="NF462" s="7"/>
      <c r="NG462" s="7"/>
      <c r="NH462" s="7"/>
      <c r="NI462" s="7"/>
      <c r="NJ462" s="7"/>
      <c r="NK462" s="7"/>
      <c r="NL462" s="7"/>
      <c r="NM462" s="7"/>
      <c r="NN462" s="7"/>
      <c r="NO462" s="7"/>
      <c r="NP462" s="7"/>
      <c r="NQ462" s="7"/>
      <c r="NR462" s="7"/>
      <c r="NS462" s="7"/>
      <c r="NT462" s="7"/>
      <c r="NU462" s="7"/>
      <c r="NV462" s="7"/>
      <c r="NW462" s="7"/>
      <c r="NX462" s="7"/>
      <c r="NY462" s="7"/>
      <c r="NZ462" s="7"/>
      <c r="OA462" s="7"/>
      <c r="OB462" s="7"/>
      <c r="OC462" s="7"/>
      <c r="OD462" s="7"/>
      <c r="OE462" s="7"/>
      <c r="OF462" s="7"/>
      <c r="OG462" s="7"/>
      <c r="OH462" s="7"/>
      <c r="OI462" s="7"/>
    </row>
    <row r="463" spans="1:399" s="21" customFormat="1">
      <c r="A463" s="53"/>
      <c r="B463" s="53"/>
      <c r="C463" s="53"/>
      <c r="D463" s="53"/>
      <c r="E463" s="53"/>
      <c r="F463" s="53"/>
      <c r="G463" s="7"/>
      <c r="H463"/>
      <c r="I463"/>
      <c r="J463"/>
      <c r="K463"/>
      <c r="L463" s="53"/>
      <c r="M463"/>
      <c r="N463" s="7"/>
      <c r="O463"/>
      <c r="P463"/>
      <c r="Q463"/>
      <c r="R463"/>
      <c r="S463" s="53"/>
      <c r="T463"/>
      <c r="U463" s="7"/>
      <c r="V463"/>
      <c r="W463"/>
      <c r="X463"/>
      <c r="Y463"/>
      <c r="Z463" s="53"/>
      <c r="AA463"/>
      <c r="AB463" s="7"/>
      <c r="AC463"/>
      <c r="AD463"/>
      <c r="AE463"/>
      <c r="AF463"/>
      <c r="AG463" s="53"/>
      <c r="AH463"/>
      <c r="AI463" s="7"/>
      <c r="AJ463"/>
      <c r="AK463"/>
      <c r="AL463"/>
      <c r="AM463"/>
      <c r="AN463" s="53"/>
      <c r="AO463"/>
      <c r="AP463" s="7"/>
      <c r="AQ463"/>
      <c r="AR463"/>
      <c r="AS463"/>
      <c r="AT463"/>
      <c r="AU463" s="53"/>
      <c r="AV463"/>
      <c r="AW463" s="7"/>
      <c r="AX463"/>
      <c r="AY463"/>
      <c r="AZ463"/>
      <c r="BA463"/>
      <c r="BB463" s="53"/>
      <c r="BC463"/>
      <c r="BD463" s="7"/>
      <c r="BE463"/>
      <c r="BF463"/>
      <c r="BG463"/>
      <c r="BH463"/>
      <c r="BI463" s="53"/>
      <c r="BJ463"/>
      <c r="BK463" s="7"/>
      <c r="BL463"/>
      <c r="BM463"/>
      <c r="BN463"/>
      <c r="BO463"/>
      <c r="BP463" s="53"/>
      <c r="BQ463"/>
      <c r="BR463" s="7"/>
      <c r="BS463"/>
      <c r="BT463"/>
      <c r="BU463"/>
      <c r="BV463"/>
      <c r="BW463" s="53"/>
      <c r="BX463"/>
      <c r="BY463" s="7"/>
      <c r="BZ463" s="49">
        <v>44946</v>
      </c>
      <c r="CA463" s="67" t="s">
        <v>1628</v>
      </c>
      <c r="CB463" s="140">
        <f>[1]!i_dq_close(CB$2,BZ463)</f>
        <v>6251.4336999999996</v>
      </c>
      <c r="CC463">
        <v>2.157</v>
      </c>
      <c r="CD463" s="277">
        <f t="shared" si="39"/>
        <v>0.24723889860906667</v>
      </c>
      <c r="CE463"/>
      <c r="CF463" s="7"/>
      <c r="CG463"/>
      <c r="CH463"/>
      <c r="CI463"/>
      <c r="CJ463"/>
      <c r="CK463" s="53"/>
      <c r="CL463"/>
      <c r="CM463" s="7"/>
      <c r="CN463"/>
      <c r="CO463"/>
      <c r="CP463"/>
      <c r="CQ463"/>
      <c r="CR463" s="53"/>
      <c r="CS463"/>
      <c r="CT463" s="7"/>
      <c r="CU463"/>
      <c r="CV463"/>
      <c r="CW463"/>
      <c r="CX463"/>
      <c r="CY463" s="53"/>
      <c r="CZ463"/>
      <c r="DA463" s="7"/>
      <c r="DB463"/>
      <c r="DC463"/>
      <c r="DD463"/>
      <c r="DE463"/>
      <c r="DF463" s="53"/>
      <c r="DG463"/>
      <c r="DH463" s="7"/>
      <c r="DI463"/>
      <c r="DJ463"/>
      <c r="DK463"/>
      <c r="DL463"/>
      <c r="DM463" s="53"/>
      <c r="DN463"/>
      <c r="DO463" s="7"/>
      <c r="DP463"/>
      <c r="DQ463"/>
      <c r="DR463"/>
      <c r="DS463"/>
      <c r="DT463" s="53"/>
      <c r="DU463"/>
      <c r="DV463" s="7"/>
      <c r="DW463" s="7"/>
      <c r="DX463" s="7"/>
      <c r="DY463" s="7"/>
      <c r="DZ463" s="7"/>
      <c r="EA463" s="7"/>
      <c r="EB463" s="7"/>
      <c r="EC463" s="7"/>
      <c r="ED463" s="7"/>
      <c r="EE463" s="7"/>
      <c r="EF463" s="7"/>
      <c r="EG463" s="7"/>
      <c r="EH463" s="7"/>
      <c r="EI463" s="7"/>
      <c r="EJ463" s="7"/>
      <c r="EK463" s="7"/>
      <c r="EL463" s="7"/>
      <c r="EM463" s="7"/>
      <c r="EN463" s="7"/>
      <c r="EO463" s="7"/>
      <c r="EP463" s="7"/>
      <c r="EQ463" s="7"/>
      <c r="ER463" s="7"/>
      <c r="ES463" s="7"/>
      <c r="ET463" s="7"/>
      <c r="EU463" s="7"/>
      <c r="EV463" s="7"/>
      <c r="EW463" s="7"/>
      <c r="EX463" s="7"/>
      <c r="EY463" s="7"/>
      <c r="EZ463" s="7"/>
      <c r="FA463" s="7"/>
      <c r="FB463" s="7"/>
      <c r="FC463" s="7"/>
      <c r="FD463" s="7"/>
      <c r="FE463" s="7"/>
      <c r="FF463" s="7"/>
      <c r="FG463" s="7"/>
      <c r="FH463" s="7"/>
      <c r="FI463" s="7"/>
      <c r="FJ463" s="7"/>
      <c r="FK463" s="7"/>
      <c r="FL463" s="7"/>
      <c r="FM463" s="7"/>
      <c r="FN463" s="7"/>
      <c r="FO463" s="7"/>
      <c r="FP463" s="7"/>
      <c r="FQ463" s="7"/>
      <c r="FR463" s="7"/>
      <c r="FS463" s="7"/>
      <c r="FT463" s="7"/>
      <c r="FU463" s="7"/>
      <c r="FV463" s="7"/>
      <c r="FW463" s="7"/>
      <c r="FX463" s="7"/>
      <c r="FY463" s="7"/>
      <c r="FZ463" s="7"/>
      <c r="GA463" s="7"/>
      <c r="GB463" s="7"/>
      <c r="GC463" s="7"/>
      <c r="GD463" s="7"/>
      <c r="GE463" s="7"/>
      <c r="GF463" s="7"/>
      <c r="GG463" s="7"/>
      <c r="GH463" s="7"/>
      <c r="GI463" s="7"/>
      <c r="GJ463" s="7"/>
      <c r="GK463" s="7"/>
      <c r="GL463" s="7"/>
      <c r="GM463" s="7"/>
      <c r="GN463" s="7"/>
      <c r="GO463" s="7"/>
      <c r="GP463" s="7"/>
      <c r="GQ463" s="7"/>
      <c r="GR463" s="7"/>
      <c r="GS463" s="7"/>
      <c r="GT463" s="7"/>
      <c r="GU463" s="7"/>
      <c r="GV463" s="7"/>
      <c r="GW463" s="7"/>
      <c r="GX463" s="7"/>
      <c r="GY463" s="7"/>
      <c r="GZ463" s="7"/>
      <c r="HA463" s="7"/>
      <c r="HB463" s="7"/>
      <c r="HC463" s="7"/>
      <c r="HD463" s="7"/>
      <c r="HE463" s="7"/>
      <c r="HF463" s="7"/>
      <c r="HG463" s="7"/>
      <c r="HH463" s="7"/>
      <c r="HI463" s="7"/>
      <c r="HJ463" s="7"/>
      <c r="HK463" s="7"/>
      <c r="HL463" s="7"/>
      <c r="HM463" s="7"/>
      <c r="HN463" s="7"/>
      <c r="HO463" s="7"/>
      <c r="HP463" s="7"/>
      <c r="HQ463" s="7"/>
      <c r="HR463" s="7"/>
      <c r="HS463" s="7"/>
      <c r="HT463" s="7"/>
      <c r="HU463" s="7"/>
      <c r="HV463" s="7"/>
      <c r="HW463" s="7"/>
      <c r="HX463" s="7"/>
      <c r="HY463" s="7"/>
      <c r="HZ463" s="7"/>
      <c r="IA463" s="7"/>
      <c r="IB463" s="7"/>
      <c r="IC463" s="7"/>
      <c r="ID463" s="7"/>
      <c r="IE463" s="7"/>
      <c r="IF463" s="7"/>
      <c r="IG463" s="7"/>
      <c r="IH463" s="7"/>
      <c r="II463" s="7"/>
      <c r="IJ463" s="7"/>
      <c r="IK463" s="7"/>
      <c r="IL463" s="7"/>
      <c r="IM463" s="7"/>
      <c r="IN463" s="7"/>
      <c r="IO463" s="7"/>
      <c r="IP463" s="7"/>
      <c r="IQ463" s="7"/>
      <c r="IR463" s="7"/>
      <c r="IS463" s="7"/>
      <c r="IT463" s="7"/>
      <c r="IU463" s="7"/>
      <c r="IV463" s="7"/>
      <c r="IW463" s="7"/>
      <c r="IX463" s="7"/>
      <c r="IY463" s="7"/>
      <c r="IZ463" s="7"/>
      <c r="JA463" s="7"/>
      <c r="JB463" s="7"/>
      <c r="JC463" s="7"/>
      <c r="JD463" s="7"/>
      <c r="JE463" s="7"/>
      <c r="JF463" s="7"/>
      <c r="JG463" s="7"/>
      <c r="JH463" s="7"/>
      <c r="JI463" s="7"/>
      <c r="JJ463" s="7"/>
      <c r="JK463" s="7"/>
      <c r="JL463" s="7"/>
      <c r="JM463" s="7"/>
      <c r="JN463" s="7"/>
      <c r="JO463" s="7"/>
      <c r="JP463" s="7"/>
      <c r="JQ463" s="7"/>
      <c r="JR463" s="7"/>
      <c r="JS463" s="7"/>
      <c r="JT463" s="7"/>
      <c r="JU463" s="7"/>
      <c r="JV463" s="7"/>
      <c r="JW463" s="7"/>
      <c r="JX463" s="7"/>
      <c r="JY463" s="7"/>
      <c r="JZ463" s="7"/>
      <c r="KA463" s="7"/>
      <c r="KB463" s="7"/>
      <c r="KC463" s="7"/>
      <c r="KD463" s="7"/>
      <c r="KE463" s="7"/>
      <c r="KF463" s="7"/>
      <c r="KG463" s="7"/>
      <c r="KH463" s="7"/>
      <c r="KI463" s="7"/>
      <c r="KJ463" s="7"/>
      <c r="KK463" s="7"/>
      <c r="KL463" s="7"/>
      <c r="KM463" s="7"/>
      <c r="KN463" s="7"/>
      <c r="KO463" s="7"/>
      <c r="KP463" s="7"/>
      <c r="KQ463" s="7"/>
      <c r="KR463" s="7"/>
      <c r="KS463" s="7"/>
      <c r="KT463" s="7"/>
      <c r="KU463" s="7"/>
      <c r="KV463" s="7"/>
      <c r="KW463" s="7"/>
      <c r="KX463" s="7"/>
      <c r="KY463" s="7"/>
      <c r="KZ463" s="7"/>
      <c r="LA463" s="7"/>
      <c r="LB463" s="7"/>
      <c r="LC463" s="7"/>
      <c r="LD463" s="7"/>
      <c r="LE463" s="7"/>
      <c r="LF463" s="7"/>
      <c r="LG463" s="7"/>
      <c r="LH463" s="7"/>
      <c r="LI463" s="7"/>
      <c r="LJ463" s="7"/>
      <c r="LK463" s="7"/>
      <c r="LL463" s="7"/>
      <c r="LM463" s="7"/>
      <c r="LN463" s="7"/>
      <c r="LO463" s="7"/>
      <c r="LP463" s="7"/>
      <c r="LQ463" s="7"/>
      <c r="LR463" s="7"/>
      <c r="LS463" s="7"/>
      <c r="LT463" s="7"/>
      <c r="LU463" s="7"/>
      <c r="LV463" s="7"/>
      <c r="LW463" s="7"/>
      <c r="LX463" s="7"/>
      <c r="LY463" s="7"/>
      <c r="LZ463" s="7"/>
      <c r="MA463" s="7"/>
      <c r="MB463" s="7"/>
      <c r="MC463" s="7"/>
      <c r="MD463" s="7"/>
      <c r="ME463" s="7"/>
      <c r="MF463" s="7"/>
      <c r="MG463" s="7"/>
      <c r="MH463" s="7"/>
      <c r="MI463" s="7"/>
      <c r="MJ463" s="7"/>
      <c r="MK463" s="7"/>
      <c r="ML463" s="7"/>
      <c r="MM463" s="7"/>
      <c r="MN463" s="7"/>
      <c r="MO463" s="7"/>
      <c r="MP463" s="7"/>
      <c r="MQ463" s="7"/>
      <c r="MR463" s="7"/>
      <c r="MS463" s="7"/>
      <c r="MT463" s="7"/>
      <c r="MU463" s="7"/>
      <c r="MV463" s="7"/>
      <c r="MW463" s="7"/>
      <c r="MX463" s="7"/>
      <c r="MY463" s="7"/>
      <c r="MZ463" s="7"/>
      <c r="NA463" s="7"/>
      <c r="NB463" s="7"/>
      <c r="NC463" s="7"/>
      <c r="ND463" s="7"/>
      <c r="NE463" s="7"/>
      <c r="NF463" s="7"/>
      <c r="NG463" s="7"/>
      <c r="NH463" s="7"/>
      <c r="NI463" s="7"/>
      <c r="NJ463" s="7"/>
      <c r="NK463" s="7"/>
      <c r="NL463" s="7"/>
      <c r="NM463" s="7"/>
      <c r="NN463" s="7"/>
      <c r="NO463" s="7"/>
      <c r="NP463" s="7"/>
      <c r="NQ463" s="7"/>
      <c r="NR463" s="7"/>
      <c r="NS463" s="7"/>
      <c r="NT463" s="7"/>
      <c r="NU463" s="7"/>
      <c r="NV463" s="7"/>
      <c r="NW463" s="7"/>
      <c r="NX463" s="7"/>
      <c r="NY463" s="7"/>
      <c r="NZ463" s="7"/>
      <c r="OA463" s="7"/>
      <c r="OB463" s="7"/>
      <c r="OC463" s="7"/>
      <c r="OD463" s="7"/>
      <c r="OE463" s="7"/>
      <c r="OF463" s="7"/>
      <c r="OG463" s="7"/>
      <c r="OH463" s="7"/>
      <c r="OI463" s="7"/>
    </row>
    <row r="464" spans="1:399" s="21" customFormat="1">
      <c r="A464" s="53"/>
      <c r="B464" s="53"/>
      <c r="C464" s="53"/>
      <c r="D464" s="53"/>
      <c r="E464" s="53"/>
      <c r="F464" s="53"/>
      <c r="G464" s="7"/>
      <c r="H464"/>
      <c r="I464"/>
      <c r="J464"/>
      <c r="K464"/>
      <c r="L464" s="53"/>
      <c r="M464"/>
      <c r="N464" s="7"/>
      <c r="O464"/>
      <c r="P464"/>
      <c r="Q464"/>
      <c r="R464"/>
      <c r="S464" s="53"/>
      <c r="T464"/>
      <c r="U464" s="7"/>
      <c r="V464"/>
      <c r="W464"/>
      <c r="X464"/>
      <c r="Y464"/>
      <c r="Z464" s="53"/>
      <c r="AA464"/>
      <c r="AB464" s="7"/>
      <c r="AC464"/>
      <c r="AD464"/>
      <c r="AE464"/>
      <c r="AF464"/>
      <c r="AG464" s="53"/>
      <c r="AH464"/>
      <c r="AI464" s="7"/>
      <c r="AJ464"/>
      <c r="AK464"/>
      <c r="AL464"/>
      <c r="AM464"/>
      <c r="AN464" s="53"/>
      <c r="AO464"/>
      <c r="AP464" s="7"/>
      <c r="AQ464"/>
      <c r="AR464"/>
      <c r="AS464"/>
      <c r="AT464"/>
      <c r="AU464" s="53"/>
      <c r="AV464"/>
      <c r="AW464" s="7"/>
      <c r="AX464"/>
      <c r="AY464"/>
      <c r="AZ464"/>
      <c r="BA464"/>
      <c r="BB464" s="53"/>
      <c r="BC464"/>
      <c r="BD464" s="7"/>
      <c r="BE464"/>
      <c r="BF464"/>
      <c r="BG464"/>
      <c r="BH464"/>
      <c r="BI464" s="53"/>
      <c r="BJ464"/>
      <c r="BK464" s="7"/>
      <c r="BL464"/>
      <c r="BM464"/>
      <c r="BN464"/>
      <c r="BO464"/>
      <c r="BP464" s="53"/>
      <c r="BQ464"/>
      <c r="BR464" s="7"/>
      <c r="BS464"/>
      <c r="BT464"/>
      <c r="BU464"/>
      <c r="BV464"/>
      <c r="BW464" s="53"/>
      <c r="BX464"/>
      <c r="BY464" s="7"/>
      <c r="BZ464" s="49">
        <v>44956</v>
      </c>
      <c r="CA464" s="67" t="s">
        <v>1628</v>
      </c>
      <c r="CB464" s="140">
        <f>[1]!i_dq_close(CB$2,BZ464)</f>
        <v>6283.3271999999997</v>
      </c>
      <c r="CC464">
        <v>2.1819999999999999</v>
      </c>
      <c r="CD464" s="277">
        <f t="shared" si="39"/>
        <v>0.25635845129677803</v>
      </c>
      <c r="CE464"/>
      <c r="CF464" s="7"/>
      <c r="CG464"/>
      <c r="CH464"/>
      <c r="CI464"/>
      <c r="CJ464"/>
      <c r="CK464" s="53"/>
      <c r="CL464"/>
      <c r="CM464" s="7"/>
      <c r="CN464"/>
      <c r="CO464"/>
      <c r="CP464"/>
      <c r="CQ464"/>
      <c r="CR464" s="53"/>
      <c r="CS464"/>
      <c r="CT464" s="7"/>
      <c r="CU464"/>
      <c r="CV464"/>
      <c r="CW464"/>
      <c r="CX464"/>
      <c r="CY464" s="53"/>
      <c r="CZ464"/>
      <c r="DA464" s="7"/>
      <c r="DB464"/>
      <c r="DC464"/>
      <c r="DD464"/>
      <c r="DE464"/>
      <c r="DF464" s="53"/>
      <c r="DG464"/>
      <c r="DH464" s="7"/>
      <c r="DI464"/>
      <c r="DJ464"/>
      <c r="DK464"/>
      <c r="DL464"/>
      <c r="DM464" s="53"/>
      <c r="DN464"/>
      <c r="DO464" s="7"/>
      <c r="DP464"/>
      <c r="DQ464"/>
      <c r="DR464"/>
      <c r="DS464"/>
      <c r="DT464" s="53"/>
      <c r="DU464"/>
      <c r="DV464" s="7"/>
      <c r="DW464" s="7"/>
      <c r="DX464" s="7"/>
      <c r="DY464" s="7"/>
      <c r="DZ464" s="7"/>
      <c r="EA464" s="7"/>
      <c r="EB464" s="7"/>
      <c r="EC464" s="7"/>
      <c r="ED464" s="7"/>
      <c r="EE464" s="7"/>
      <c r="EF464" s="7"/>
      <c r="EG464" s="7"/>
      <c r="EH464" s="7"/>
      <c r="EI464" s="7"/>
      <c r="EJ464" s="7"/>
      <c r="EK464" s="7"/>
      <c r="EL464" s="7"/>
      <c r="EM464" s="7"/>
      <c r="EN464" s="7"/>
      <c r="EO464" s="7"/>
      <c r="EP464" s="7"/>
      <c r="EQ464" s="7"/>
      <c r="ER464" s="7"/>
      <c r="ES464" s="7"/>
      <c r="ET464" s="7"/>
      <c r="EU464" s="7"/>
      <c r="EV464" s="7"/>
      <c r="EW464" s="7"/>
      <c r="EX464" s="7"/>
      <c r="EY464" s="7"/>
      <c r="EZ464" s="7"/>
      <c r="FA464" s="7"/>
      <c r="FB464" s="7"/>
      <c r="FC464" s="7"/>
      <c r="FD464" s="7"/>
      <c r="FE464" s="7"/>
      <c r="FF464" s="7"/>
      <c r="FG464" s="7"/>
      <c r="FH464" s="7"/>
      <c r="FI464" s="7"/>
      <c r="FJ464" s="7"/>
      <c r="FK464" s="7"/>
      <c r="FL464" s="7"/>
      <c r="FM464" s="7"/>
      <c r="FN464" s="7"/>
      <c r="FO464" s="7"/>
      <c r="FP464" s="7"/>
      <c r="FQ464" s="7"/>
      <c r="FR464" s="7"/>
      <c r="FS464" s="7"/>
      <c r="FT464" s="7"/>
      <c r="FU464" s="7"/>
      <c r="FV464" s="7"/>
      <c r="FW464" s="7"/>
      <c r="FX464" s="7"/>
      <c r="FY464" s="7"/>
      <c r="FZ464" s="7"/>
      <c r="GA464" s="7"/>
      <c r="GB464" s="7"/>
      <c r="GC464" s="7"/>
      <c r="GD464" s="7"/>
      <c r="GE464" s="7"/>
      <c r="GF464" s="7"/>
      <c r="GG464" s="7"/>
      <c r="GH464" s="7"/>
      <c r="GI464" s="7"/>
      <c r="GJ464" s="7"/>
      <c r="GK464" s="7"/>
      <c r="GL464" s="7"/>
      <c r="GM464" s="7"/>
      <c r="GN464" s="7"/>
      <c r="GO464" s="7"/>
      <c r="GP464" s="7"/>
      <c r="GQ464" s="7"/>
      <c r="GR464" s="7"/>
      <c r="GS464" s="7"/>
      <c r="GT464" s="7"/>
      <c r="GU464" s="7"/>
      <c r="GV464" s="7"/>
      <c r="GW464" s="7"/>
      <c r="GX464" s="7"/>
      <c r="GY464" s="7"/>
      <c r="GZ464" s="7"/>
      <c r="HA464" s="7"/>
      <c r="HB464" s="7"/>
      <c r="HC464" s="7"/>
      <c r="HD464" s="7"/>
      <c r="HE464" s="7"/>
      <c r="HF464" s="7"/>
      <c r="HG464" s="7"/>
      <c r="HH464" s="7"/>
      <c r="HI464" s="7"/>
      <c r="HJ464" s="7"/>
      <c r="HK464" s="7"/>
      <c r="HL464" s="7"/>
      <c r="HM464" s="7"/>
      <c r="HN464" s="7"/>
      <c r="HO464" s="7"/>
      <c r="HP464" s="7"/>
      <c r="HQ464" s="7"/>
      <c r="HR464" s="7"/>
      <c r="HS464" s="7"/>
      <c r="HT464" s="7"/>
      <c r="HU464" s="7"/>
      <c r="HV464" s="7"/>
      <c r="HW464" s="7"/>
      <c r="HX464" s="7"/>
      <c r="HY464" s="7"/>
      <c r="HZ464" s="7"/>
      <c r="IA464" s="7"/>
      <c r="IB464" s="7"/>
      <c r="IC464" s="7"/>
      <c r="ID464" s="7"/>
      <c r="IE464" s="7"/>
      <c r="IF464" s="7"/>
      <c r="IG464" s="7"/>
      <c r="IH464" s="7"/>
      <c r="II464" s="7"/>
      <c r="IJ464" s="7"/>
      <c r="IK464" s="7"/>
      <c r="IL464" s="7"/>
      <c r="IM464" s="7"/>
      <c r="IN464" s="7"/>
      <c r="IO464" s="7"/>
      <c r="IP464" s="7"/>
      <c r="IQ464" s="7"/>
      <c r="IR464" s="7"/>
      <c r="IS464" s="7"/>
      <c r="IT464" s="7"/>
      <c r="IU464" s="7"/>
      <c r="IV464" s="7"/>
      <c r="IW464" s="7"/>
      <c r="IX464" s="7"/>
      <c r="IY464" s="7"/>
      <c r="IZ464" s="7"/>
      <c r="JA464" s="7"/>
      <c r="JB464" s="7"/>
      <c r="JC464" s="7"/>
      <c r="JD464" s="7"/>
      <c r="JE464" s="7"/>
      <c r="JF464" s="7"/>
      <c r="JG464" s="7"/>
      <c r="JH464" s="7"/>
      <c r="JI464" s="7"/>
      <c r="JJ464" s="7"/>
      <c r="JK464" s="7"/>
      <c r="JL464" s="7"/>
      <c r="JM464" s="7"/>
      <c r="JN464" s="7"/>
      <c r="JO464" s="7"/>
      <c r="JP464" s="7"/>
      <c r="JQ464" s="7"/>
      <c r="JR464" s="7"/>
      <c r="JS464" s="7"/>
      <c r="JT464" s="7"/>
      <c r="JU464" s="7"/>
      <c r="JV464" s="7"/>
      <c r="JW464" s="7"/>
      <c r="JX464" s="7"/>
      <c r="JY464" s="7"/>
      <c r="JZ464" s="7"/>
      <c r="KA464" s="7"/>
      <c r="KB464" s="7"/>
      <c r="KC464" s="7"/>
      <c r="KD464" s="7"/>
      <c r="KE464" s="7"/>
      <c r="KF464" s="7"/>
      <c r="KG464" s="7"/>
      <c r="KH464" s="7"/>
      <c r="KI464" s="7"/>
      <c r="KJ464" s="7"/>
      <c r="KK464" s="7"/>
      <c r="KL464" s="7"/>
      <c r="KM464" s="7"/>
      <c r="KN464" s="7"/>
      <c r="KO464" s="7"/>
      <c r="KP464" s="7"/>
      <c r="KQ464" s="7"/>
      <c r="KR464" s="7"/>
      <c r="KS464" s="7"/>
      <c r="KT464" s="7"/>
      <c r="KU464" s="7"/>
      <c r="KV464" s="7"/>
      <c r="KW464" s="7"/>
      <c r="KX464" s="7"/>
      <c r="KY464" s="7"/>
      <c r="KZ464" s="7"/>
      <c r="LA464" s="7"/>
      <c r="LB464" s="7"/>
      <c r="LC464" s="7"/>
      <c r="LD464" s="7"/>
      <c r="LE464" s="7"/>
      <c r="LF464" s="7"/>
      <c r="LG464" s="7"/>
      <c r="LH464" s="7"/>
      <c r="LI464" s="7"/>
      <c r="LJ464" s="7"/>
      <c r="LK464" s="7"/>
      <c r="LL464" s="7"/>
      <c r="LM464" s="7"/>
      <c r="LN464" s="7"/>
      <c r="LO464" s="7"/>
      <c r="LP464" s="7"/>
      <c r="LQ464" s="7"/>
      <c r="LR464" s="7"/>
      <c r="LS464" s="7"/>
      <c r="LT464" s="7"/>
      <c r="LU464" s="7"/>
      <c r="LV464" s="7"/>
      <c r="LW464" s="7"/>
      <c r="LX464" s="7"/>
      <c r="LY464" s="7"/>
      <c r="LZ464" s="7"/>
      <c r="MA464" s="7"/>
      <c r="MB464" s="7"/>
      <c r="MC464" s="7"/>
      <c r="MD464" s="7"/>
      <c r="ME464" s="7"/>
      <c r="MF464" s="7"/>
      <c r="MG464" s="7"/>
      <c r="MH464" s="7"/>
      <c r="MI464" s="7"/>
      <c r="MJ464" s="7"/>
      <c r="MK464" s="7"/>
      <c r="ML464" s="7"/>
      <c r="MM464" s="7"/>
      <c r="MN464" s="7"/>
      <c r="MO464" s="7"/>
      <c r="MP464" s="7"/>
      <c r="MQ464" s="7"/>
      <c r="MR464" s="7"/>
      <c r="MS464" s="7"/>
      <c r="MT464" s="7"/>
      <c r="MU464" s="7"/>
      <c r="MV464" s="7"/>
      <c r="MW464" s="7"/>
      <c r="MX464" s="7"/>
      <c r="MY464" s="7"/>
      <c r="MZ464" s="7"/>
      <c r="NA464" s="7"/>
      <c r="NB464" s="7"/>
      <c r="NC464" s="7"/>
      <c r="ND464" s="7"/>
      <c r="NE464" s="7"/>
      <c r="NF464" s="7"/>
      <c r="NG464" s="7"/>
      <c r="NH464" s="7"/>
      <c r="NI464" s="7"/>
      <c r="NJ464" s="7"/>
      <c r="NK464" s="7"/>
      <c r="NL464" s="7"/>
      <c r="NM464" s="7"/>
      <c r="NN464" s="7"/>
      <c r="NO464" s="7"/>
      <c r="NP464" s="7"/>
      <c r="NQ464" s="7"/>
      <c r="NR464" s="7"/>
      <c r="NS464" s="7"/>
      <c r="NT464" s="7"/>
      <c r="NU464" s="7"/>
      <c r="NV464" s="7"/>
      <c r="NW464" s="7"/>
      <c r="NX464" s="7"/>
      <c r="NY464" s="7"/>
      <c r="NZ464" s="7"/>
      <c r="OA464" s="7"/>
      <c r="OB464" s="7"/>
      <c r="OC464" s="7"/>
      <c r="OD464" s="7"/>
      <c r="OE464" s="7"/>
      <c r="OF464" s="7"/>
      <c r="OG464" s="7"/>
      <c r="OH464" s="7"/>
      <c r="OI464" s="7"/>
    </row>
    <row r="465" spans="1:399" s="21" customFormat="1">
      <c r="A465" s="53"/>
      <c r="B465" s="53"/>
      <c r="C465" s="53"/>
      <c r="D465" s="53"/>
      <c r="E465" s="53"/>
      <c r="F465" s="53"/>
      <c r="G465" s="7"/>
      <c r="H465"/>
      <c r="I465"/>
      <c r="J465"/>
      <c r="K465"/>
      <c r="L465" s="53"/>
      <c r="M465"/>
      <c r="N465" s="7"/>
      <c r="O465"/>
      <c r="P465"/>
      <c r="Q465"/>
      <c r="R465"/>
      <c r="S465" s="53"/>
      <c r="T465"/>
      <c r="U465" s="7"/>
      <c r="V465"/>
      <c r="W465"/>
      <c r="X465"/>
      <c r="Y465"/>
      <c r="Z465" s="53"/>
      <c r="AA465"/>
      <c r="AB465" s="7"/>
      <c r="AC465"/>
      <c r="AD465"/>
      <c r="AE465"/>
      <c r="AF465"/>
      <c r="AG465" s="53"/>
      <c r="AH465"/>
      <c r="AI465" s="7"/>
      <c r="AJ465"/>
      <c r="AK465"/>
      <c r="AL465"/>
      <c r="AM465"/>
      <c r="AN465" s="53"/>
      <c r="AO465"/>
      <c r="AP465" s="7"/>
      <c r="AQ465"/>
      <c r="AR465"/>
      <c r="AS465"/>
      <c r="AT465"/>
      <c r="AU465" s="53"/>
      <c r="AV465"/>
      <c r="AW465" s="7"/>
      <c r="AX465"/>
      <c r="AY465"/>
      <c r="AZ465"/>
      <c r="BA465"/>
      <c r="BB465" s="53"/>
      <c r="BC465"/>
      <c r="BD465" s="7"/>
      <c r="BE465"/>
      <c r="BF465"/>
      <c r="BG465"/>
      <c r="BH465"/>
      <c r="BI465" s="53"/>
      <c r="BJ465"/>
      <c r="BK465" s="7"/>
      <c r="BL465"/>
      <c r="BM465"/>
      <c r="BN465"/>
      <c r="BO465"/>
      <c r="BP465" s="53"/>
      <c r="BQ465"/>
      <c r="BR465" s="7"/>
      <c r="BS465"/>
      <c r="BT465"/>
      <c r="BU465"/>
      <c r="BV465"/>
      <c r="BW465" s="53"/>
      <c r="BX465"/>
      <c r="BY465" s="7"/>
      <c r="BZ465" s="49">
        <v>44957</v>
      </c>
      <c r="CA465" s="67" t="s">
        <v>1628</v>
      </c>
      <c r="CB465" s="140">
        <f>[1]!i_dq_close(CB$2,BZ465)</f>
        <v>6289.15</v>
      </c>
      <c r="CC465">
        <v>2.1890000000000001</v>
      </c>
      <c r="CD465" s="277">
        <f t="shared" si="39"/>
        <v>0.25939103800435537</v>
      </c>
      <c r="CE465"/>
      <c r="CF465" s="7"/>
      <c r="CG465"/>
      <c r="CH465"/>
      <c r="CI465"/>
      <c r="CJ465"/>
      <c r="CK465" s="53"/>
      <c r="CL465"/>
      <c r="CM465" s="7"/>
      <c r="CN465"/>
      <c r="CO465"/>
      <c r="CP465"/>
      <c r="CQ465"/>
      <c r="CR465" s="53"/>
      <c r="CS465"/>
      <c r="CT465" s="7"/>
      <c r="CU465"/>
      <c r="CV465"/>
      <c r="CW465"/>
      <c r="CX465"/>
      <c r="CY465" s="53"/>
      <c r="CZ465"/>
      <c r="DA465" s="7"/>
      <c r="DB465"/>
      <c r="DC465"/>
      <c r="DD465"/>
      <c r="DE465"/>
      <c r="DF465" s="53"/>
      <c r="DG465"/>
      <c r="DH465" s="7"/>
      <c r="DI465"/>
      <c r="DJ465"/>
      <c r="DK465"/>
      <c r="DL465"/>
      <c r="DM465" s="53"/>
      <c r="DN465"/>
      <c r="DO465" s="7"/>
      <c r="DP465"/>
      <c r="DQ465"/>
      <c r="DR465"/>
      <c r="DS465"/>
      <c r="DT465" s="53"/>
      <c r="DU465"/>
      <c r="DV465" s="7"/>
      <c r="DW465" s="7"/>
      <c r="DX465" s="7"/>
      <c r="DY465" s="7"/>
      <c r="DZ465" s="7"/>
      <c r="EA465" s="7"/>
      <c r="EB465" s="7"/>
      <c r="EC465" s="7"/>
      <c r="ED465" s="7"/>
      <c r="EE465" s="7"/>
      <c r="EF465" s="7"/>
      <c r="EG465" s="7"/>
      <c r="EH465" s="7"/>
      <c r="EI465" s="7"/>
      <c r="EJ465" s="7"/>
      <c r="EK465" s="7"/>
      <c r="EL465" s="7"/>
      <c r="EM465" s="7"/>
      <c r="EN465" s="7"/>
      <c r="EO465" s="7"/>
      <c r="EP465" s="7"/>
      <c r="EQ465" s="7"/>
      <c r="ER465" s="7"/>
      <c r="ES465" s="7"/>
      <c r="ET465" s="7"/>
      <c r="EU465" s="7"/>
      <c r="EV465" s="7"/>
      <c r="EW465" s="7"/>
      <c r="EX465" s="7"/>
      <c r="EY465" s="7"/>
      <c r="EZ465" s="7"/>
      <c r="FA465" s="7"/>
      <c r="FB465" s="7"/>
      <c r="FC465" s="7"/>
      <c r="FD465" s="7"/>
      <c r="FE465" s="7"/>
      <c r="FF465" s="7"/>
      <c r="FG465" s="7"/>
      <c r="FH465" s="7"/>
      <c r="FI465" s="7"/>
      <c r="FJ465" s="7"/>
      <c r="FK465" s="7"/>
      <c r="FL465" s="7"/>
      <c r="FM465" s="7"/>
      <c r="FN465" s="7"/>
      <c r="FO465" s="7"/>
      <c r="FP465" s="7"/>
      <c r="FQ465" s="7"/>
      <c r="FR465" s="7"/>
      <c r="FS465" s="7"/>
      <c r="FT465" s="7"/>
      <c r="FU465" s="7"/>
      <c r="FV465" s="7"/>
      <c r="FW465" s="7"/>
      <c r="FX465" s="7"/>
      <c r="FY465" s="7"/>
      <c r="FZ465" s="7"/>
      <c r="GA465" s="7"/>
      <c r="GB465" s="7"/>
      <c r="GC465" s="7"/>
      <c r="GD465" s="7"/>
      <c r="GE465" s="7"/>
      <c r="GF465" s="7"/>
      <c r="GG465" s="7"/>
      <c r="GH465" s="7"/>
      <c r="GI465" s="7"/>
      <c r="GJ465" s="7"/>
      <c r="GK465" s="7"/>
      <c r="GL465" s="7"/>
      <c r="GM465" s="7"/>
      <c r="GN465" s="7"/>
      <c r="GO465" s="7"/>
      <c r="GP465" s="7"/>
      <c r="GQ465" s="7"/>
      <c r="GR465" s="7"/>
      <c r="GS465" s="7"/>
      <c r="GT465" s="7"/>
      <c r="GU465" s="7"/>
      <c r="GV465" s="7"/>
      <c r="GW465" s="7"/>
      <c r="GX465" s="7"/>
      <c r="GY465" s="7"/>
      <c r="GZ465" s="7"/>
      <c r="HA465" s="7"/>
      <c r="HB465" s="7"/>
      <c r="HC465" s="7"/>
      <c r="HD465" s="7"/>
      <c r="HE465" s="7"/>
      <c r="HF465" s="7"/>
      <c r="HG465" s="7"/>
      <c r="HH465" s="7"/>
      <c r="HI465" s="7"/>
      <c r="HJ465" s="7"/>
      <c r="HK465" s="7"/>
      <c r="HL465" s="7"/>
      <c r="HM465" s="7"/>
      <c r="HN465" s="7"/>
      <c r="HO465" s="7"/>
      <c r="HP465" s="7"/>
      <c r="HQ465" s="7"/>
      <c r="HR465" s="7"/>
      <c r="HS465" s="7"/>
      <c r="HT465" s="7"/>
      <c r="HU465" s="7"/>
      <c r="HV465" s="7"/>
      <c r="HW465" s="7"/>
      <c r="HX465" s="7"/>
      <c r="HY465" s="7"/>
      <c r="HZ465" s="7"/>
      <c r="IA465" s="7"/>
      <c r="IB465" s="7"/>
      <c r="IC465" s="7"/>
      <c r="ID465" s="7"/>
      <c r="IE465" s="7"/>
      <c r="IF465" s="7"/>
      <c r="IG465" s="7"/>
      <c r="IH465" s="7"/>
      <c r="II465" s="7"/>
      <c r="IJ465" s="7"/>
      <c r="IK465" s="7"/>
      <c r="IL465" s="7"/>
      <c r="IM465" s="7"/>
      <c r="IN465" s="7"/>
      <c r="IO465" s="7"/>
      <c r="IP465" s="7"/>
      <c r="IQ465" s="7"/>
      <c r="IR465" s="7"/>
      <c r="IS465" s="7"/>
      <c r="IT465" s="7"/>
      <c r="IU465" s="7"/>
      <c r="IV465" s="7"/>
      <c r="IW465" s="7"/>
      <c r="IX465" s="7"/>
      <c r="IY465" s="7"/>
      <c r="IZ465" s="7"/>
      <c r="JA465" s="7"/>
      <c r="JB465" s="7"/>
      <c r="JC465" s="7"/>
      <c r="JD465" s="7"/>
      <c r="JE465" s="7"/>
      <c r="JF465" s="7"/>
      <c r="JG465" s="7"/>
      <c r="JH465" s="7"/>
      <c r="JI465" s="7"/>
      <c r="JJ465" s="7"/>
      <c r="JK465" s="7"/>
      <c r="JL465" s="7"/>
      <c r="JM465" s="7"/>
      <c r="JN465" s="7"/>
      <c r="JO465" s="7"/>
      <c r="JP465" s="7"/>
      <c r="JQ465" s="7"/>
      <c r="JR465" s="7"/>
      <c r="JS465" s="7"/>
      <c r="JT465" s="7"/>
      <c r="JU465" s="7"/>
      <c r="JV465" s="7"/>
      <c r="JW465" s="7"/>
      <c r="JX465" s="7"/>
      <c r="JY465" s="7"/>
      <c r="JZ465" s="7"/>
      <c r="KA465" s="7"/>
      <c r="KB465" s="7"/>
      <c r="KC465" s="7"/>
      <c r="KD465" s="7"/>
      <c r="KE465" s="7"/>
      <c r="KF465" s="7"/>
      <c r="KG465" s="7"/>
      <c r="KH465" s="7"/>
      <c r="KI465" s="7"/>
      <c r="KJ465" s="7"/>
      <c r="KK465" s="7"/>
      <c r="KL465" s="7"/>
      <c r="KM465" s="7"/>
      <c r="KN465" s="7"/>
      <c r="KO465" s="7"/>
      <c r="KP465" s="7"/>
      <c r="KQ465" s="7"/>
      <c r="KR465" s="7"/>
      <c r="KS465" s="7"/>
      <c r="KT465" s="7"/>
      <c r="KU465" s="7"/>
      <c r="KV465" s="7"/>
      <c r="KW465" s="7"/>
      <c r="KX465" s="7"/>
      <c r="KY465" s="7"/>
      <c r="KZ465" s="7"/>
      <c r="LA465" s="7"/>
      <c r="LB465" s="7"/>
      <c r="LC465" s="7"/>
      <c r="LD465" s="7"/>
      <c r="LE465" s="7"/>
      <c r="LF465" s="7"/>
      <c r="LG465" s="7"/>
      <c r="LH465" s="7"/>
      <c r="LI465" s="7"/>
      <c r="LJ465" s="7"/>
      <c r="LK465" s="7"/>
      <c r="LL465" s="7"/>
      <c r="LM465" s="7"/>
      <c r="LN465" s="7"/>
      <c r="LO465" s="7"/>
      <c r="LP465" s="7"/>
      <c r="LQ465" s="7"/>
      <c r="LR465" s="7"/>
      <c r="LS465" s="7"/>
      <c r="LT465" s="7"/>
      <c r="LU465" s="7"/>
      <c r="LV465" s="7"/>
      <c r="LW465" s="7"/>
      <c r="LX465" s="7"/>
      <c r="LY465" s="7"/>
      <c r="LZ465" s="7"/>
      <c r="MA465" s="7"/>
      <c r="MB465" s="7"/>
      <c r="MC465" s="7"/>
      <c r="MD465" s="7"/>
      <c r="ME465" s="7"/>
      <c r="MF465" s="7"/>
      <c r="MG465" s="7"/>
      <c r="MH465" s="7"/>
      <c r="MI465" s="7"/>
      <c r="MJ465" s="7"/>
      <c r="MK465" s="7"/>
      <c r="ML465" s="7"/>
      <c r="MM465" s="7"/>
      <c r="MN465" s="7"/>
      <c r="MO465" s="7"/>
      <c r="MP465" s="7"/>
      <c r="MQ465" s="7"/>
      <c r="MR465" s="7"/>
      <c r="MS465" s="7"/>
      <c r="MT465" s="7"/>
      <c r="MU465" s="7"/>
      <c r="MV465" s="7"/>
      <c r="MW465" s="7"/>
      <c r="MX465" s="7"/>
      <c r="MY465" s="7"/>
      <c r="MZ465" s="7"/>
      <c r="NA465" s="7"/>
      <c r="NB465" s="7"/>
      <c r="NC465" s="7"/>
      <c r="ND465" s="7"/>
      <c r="NE465" s="7"/>
      <c r="NF465" s="7"/>
      <c r="NG465" s="7"/>
      <c r="NH465" s="7"/>
      <c r="NI465" s="7"/>
      <c r="NJ465" s="7"/>
      <c r="NK465" s="7"/>
      <c r="NL465" s="7"/>
      <c r="NM465" s="7"/>
      <c r="NN465" s="7"/>
      <c r="NO465" s="7"/>
      <c r="NP465" s="7"/>
      <c r="NQ465" s="7"/>
      <c r="NR465" s="7"/>
      <c r="NS465" s="7"/>
      <c r="NT465" s="7"/>
      <c r="NU465" s="7"/>
      <c r="NV465" s="7"/>
      <c r="NW465" s="7"/>
      <c r="NX465" s="7"/>
      <c r="NY465" s="7"/>
      <c r="NZ465" s="7"/>
      <c r="OA465" s="7"/>
      <c r="OB465" s="7"/>
      <c r="OC465" s="7"/>
      <c r="OD465" s="7"/>
      <c r="OE465" s="7"/>
      <c r="OF465" s="7"/>
      <c r="OG465" s="7"/>
      <c r="OH465" s="7"/>
      <c r="OI465" s="7"/>
    </row>
    <row r="466" spans="1:399" s="21" customFormat="1">
      <c r="A466" s="53"/>
      <c r="B466" s="53"/>
      <c r="C466" s="53"/>
      <c r="D466" s="53"/>
      <c r="E466" s="53"/>
      <c r="F466" s="53"/>
      <c r="G466" s="7"/>
      <c r="H466"/>
      <c r="I466"/>
      <c r="J466"/>
      <c r="K466"/>
      <c r="L466" s="53"/>
      <c r="M466"/>
      <c r="N466" s="7"/>
      <c r="O466"/>
      <c r="P466"/>
      <c r="Q466"/>
      <c r="R466"/>
      <c r="S466" s="53"/>
      <c r="T466"/>
      <c r="U466" s="7"/>
      <c r="V466"/>
      <c r="W466"/>
      <c r="X466"/>
      <c r="Y466"/>
      <c r="Z466" s="53"/>
      <c r="AA466"/>
      <c r="AB466" s="7"/>
      <c r="AC466"/>
      <c r="AD466"/>
      <c r="AE466"/>
      <c r="AF466"/>
      <c r="AG466" s="53"/>
      <c r="AH466"/>
      <c r="AI466" s="7"/>
      <c r="AJ466"/>
      <c r="AK466"/>
      <c r="AL466"/>
      <c r="AM466"/>
      <c r="AN466" s="53"/>
      <c r="AO466"/>
      <c r="AP466" s="7"/>
      <c r="AQ466"/>
      <c r="AR466"/>
      <c r="AS466"/>
      <c r="AT466"/>
      <c r="AU466" s="53"/>
      <c r="AV466"/>
      <c r="AW466" s="7"/>
      <c r="AX466"/>
      <c r="AY466"/>
      <c r="AZ466"/>
      <c r="BA466"/>
      <c r="BB466" s="53"/>
      <c r="BC466"/>
      <c r="BD466" s="7"/>
      <c r="BE466"/>
      <c r="BF466"/>
      <c r="BG466"/>
      <c r="BH466"/>
      <c r="BI466" s="53"/>
      <c r="BJ466"/>
      <c r="BK466" s="7"/>
      <c r="BL466"/>
      <c r="BM466"/>
      <c r="BN466"/>
      <c r="BO466"/>
      <c r="BP466" s="53"/>
      <c r="BQ466"/>
      <c r="BR466" s="7"/>
      <c r="BS466"/>
      <c r="BT466"/>
      <c r="BU466"/>
      <c r="BV466"/>
      <c r="BW466" s="53"/>
      <c r="BX466"/>
      <c r="BY466" s="7"/>
      <c r="BZ466" s="49">
        <v>44958</v>
      </c>
      <c r="CA466" s="67" t="s">
        <v>371</v>
      </c>
      <c r="CB466" s="140">
        <f>[1]!i_dq_close(CB$2,BZ466)</f>
        <v>6365.9050999999999</v>
      </c>
      <c r="CC466">
        <v>2.2160000000000002</v>
      </c>
      <c r="CD466" s="277">
        <f t="shared" si="39"/>
        <v>0.26271656129759691</v>
      </c>
      <c r="CE466"/>
      <c r="CF466" s="7"/>
      <c r="CG466"/>
      <c r="CH466"/>
      <c r="CI466"/>
      <c r="CJ466"/>
      <c r="CK466" s="53"/>
      <c r="CL466"/>
      <c r="CM466" s="7"/>
      <c r="CN466"/>
      <c r="CO466"/>
      <c r="CP466"/>
      <c r="CQ466"/>
      <c r="CR466" s="53"/>
      <c r="CS466"/>
      <c r="CT466" s="7"/>
      <c r="CU466"/>
      <c r="CV466"/>
      <c r="CW466"/>
      <c r="CX466"/>
      <c r="CY466" s="53"/>
      <c r="CZ466"/>
      <c r="DA466" s="7"/>
      <c r="DB466"/>
      <c r="DC466"/>
      <c r="DD466"/>
      <c r="DE466"/>
      <c r="DF466" s="53"/>
      <c r="DG466"/>
      <c r="DH466" s="7"/>
      <c r="DI466"/>
      <c r="DJ466"/>
      <c r="DK466"/>
      <c r="DL466"/>
      <c r="DM466" s="53"/>
      <c r="DN466"/>
      <c r="DO466" s="7"/>
      <c r="DP466"/>
      <c r="DQ466"/>
      <c r="DR466"/>
      <c r="DS466"/>
      <c r="DT466" s="53"/>
      <c r="DU466"/>
      <c r="DV466" s="7"/>
      <c r="DW466" s="7"/>
      <c r="DX466" s="7"/>
      <c r="DY466" s="7"/>
      <c r="DZ466" s="7"/>
      <c r="EA466" s="7"/>
      <c r="EB466" s="7"/>
      <c r="EC466" s="7"/>
      <c r="ED466" s="7"/>
      <c r="EE466" s="7"/>
      <c r="EF466" s="7"/>
      <c r="EG466" s="7"/>
      <c r="EH466" s="7"/>
      <c r="EI466" s="7"/>
      <c r="EJ466" s="7"/>
      <c r="EK466" s="7"/>
      <c r="EL466" s="7"/>
      <c r="EM466" s="7"/>
      <c r="EN466" s="7"/>
      <c r="EO466" s="7"/>
      <c r="EP466" s="7"/>
      <c r="EQ466" s="7"/>
      <c r="ER466" s="7"/>
      <c r="ES466" s="7"/>
      <c r="ET466" s="7"/>
      <c r="EU466" s="7"/>
      <c r="EV466" s="7"/>
      <c r="EW466" s="7"/>
      <c r="EX466" s="7"/>
      <c r="EY466" s="7"/>
      <c r="EZ466" s="7"/>
      <c r="FA466" s="7"/>
      <c r="FB466" s="7"/>
      <c r="FC466" s="7"/>
      <c r="FD466" s="7"/>
      <c r="FE466" s="7"/>
      <c r="FF466" s="7"/>
      <c r="FG466" s="7"/>
      <c r="FH466" s="7"/>
      <c r="FI466" s="7"/>
      <c r="FJ466" s="7"/>
      <c r="FK466" s="7"/>
      <c r="FL466" s="7"/>
      <c r="FM466" s="7"/>
      <c r="FN466" s="7"/>
      <c r="FO466" s="7"/>
      <c r="FP466" s="7"/>
      <c r="FQ466" s="7"/>
      <c r="FR466" s="7"/>
      <c r="FS466" s="7"/>
      <c r="FT466" s="7"/>
      <c r="FU466" s="7"/>
      <c r="FV466" s="7"/>
      <c r="FW466" s="7"/>
      <c r="FX466" s="7"/>
      <c r="FY466" s="7"/>
      <c r="FZ466" s="7"/>
      <c r="GA466" s="7"/>
      <c r="GB466" s="7"/>
      <c r="GC466" s="7"/>
      <c r="GD466" s="7"/>
      <c r="GE466" s="7"/>
      <c r="GF466" s="7"/>
      <c r="GG466" s="7"/>
      <c r="GH466" s="7"/>
      <c r="GI466" s="7"/>
      <c r="GJ466" s="7"/>
      <c r="GK466" s="7"/>
      <c r="GL466" s="7"/>
      <c r="GM466" s="7"/>
      <c r="GN466" s="7"/>
      <c r="GO466" s="7"/>
      <c r="GP466" s="7"/>
      <c r="GQ466" s="7"/>
      <c r="GR466" s="7"/>
      <c r="GS466" s="7"/>
      <c r="GT466" s="7"/>
      <c r="GU466" s="7"/>
      <c r="GV466" s="7"/>
      <c r="GW466" s="7"/>
      <c r="GX466" s="7"/>
      <c r="GY466" s="7"/>
      <c r="GZ466" s="7"/>
      <c r="HA466" s="7"/>
      <c r="HB466" s="7"/>
      <c r="HC466" s="7"/>
      <c r="HD466" s="7"/>
      <c r="HE466" s="7"/>
      <c r="HF466" s="7"/>
      <c r="HG466" s="7"/>
      <c r="HH466" s="7"/>
      <c r="HI466" s="7"/>
      <c r="HJ466" s="7"/>
      <c r="HK466" s="7"/>
      <c r="HL466" s="7"/>
      <c r="HM466" s="7"/>
      <c r="HN466" s="7"/>
      <c r="HO466" s="7"/>
      <c r="HP466" s="7"/>
      <c r="HQ466" s="7"/>
      <c r="HR466" s="7"/>
      <c r="HS466" s="7"/>
      <c r="HT466" s="7"/>
      <c r="HU466" s="7"/>
      <c r="HV466" s="7"/>
      <c r="HW466" s="7"/>
      <c r="HX466" s="7"/>
      <c r="HY466" s="7"/>
      <c r="HZ466" s="7"/>
      <c r="IA466" s="7"/>
      <c r="IB466" s="7"/>
      <c r="IC466" s="7"/>
      <c r="ID466" s="7"/>
      <c r="IE466" s="7"/>
      <c r="IF466" s="7"/>
      <c r="IG466" s="7"/>
      <c r="IH466" s="7"/>
      <c r="II466" s="7"/>
      <c r="IJ466" s="7"/>
      <c r="IK466" s="7"/>
      <c r="IL466" s="7"/>
      <c r="IM466" s="7"/>
      <c r="IN466" s="7"/>
      <c r="IO466" s="7"/>
      <c r="IP466" s="7"/>
      <c r="IQ466" s="7"/>
      <c r="IR466" s="7"/>
      <c r="IS466" s="7"/>
      <c r="IT466" s="7"/>
      <c r="IU466" s="7"/>
      <c r="IV466" s="7"/>
      <c r="IW466" s="7"/>
      <c r="IX466" s="7"/>
      <c r="IY466" s="7"/>
      <c r="IZ466" s="7"/>
      <c r="JA466" s="7"/>
      <c r="JB466" s="7"/>
      <c r="JC466" s="7"/>
      <c r="JD466" s="7"/>
      <c r="JE466" s="7"/>
      <c r="JF466" s="7"/>
      <c r="JG466" s="7"/>
      <c r="JH466" s="7"/>
      <c r="JI466" s="7"/>
      <c r="JJ466" s="7"/>
      <c r="JK466" s="7"/>
      <c r="JL466" s="7"/>
      <c r="JM466" s="7"/>
      <c r="JN466" s="7"/>
      <c r="JO466" s="7"/>
      <c r="JP466" s="7"/>
      <c r="JQ466" s="7"/>
      <c r="JR466" s="7"/>
      <c r="JS466" s="7"/>
      <c r="JT466" s="7"/>
      <c r="JU466" s="7"/>
      <c r="JV466" s="7"/>
      <c r="JW466" s="7"/>
      <c r="JX466" s="7"/>
      <c r="JY466" s="7"/>
      <c r="JZ466" s="7"/>
      <c r="KA466" s="7"/>
      <c r="KB466" s="7"/>
      <c r="KC466" s="7"/>
      <c r="KD466" s="7"/>
      <c r="KE466" s="7"/>
      <c r="KF466" s="7"/>
      <c r="KG466" s="7"/>
      <c r="KH466" s="7"/>
      <c r="KI466" s="7"/>
      <c r="KJ466" s="7"/>
      <c r="KK466" s="7"/>
      <c r="KL466" s="7"/>
      <c r="KM466" s="7"/>
      <c r="KN466" s="7"/>
      <c r="KO466" s="7"/>
      <c r="KP466" s="7"/>
      <c r="KQ466" s="7"/>
      <c r="KR466" s="7"/>
      <c r="KS466" s="7"/>
      <c r="KT466" s="7"/>
      <c r="KU466" s="7"/>
      <c r="KV466" s="7"/>
      <c r="KW466" s="7"/>
      <c r="KX466" s="7"/>
      <c r="KY466" s="7"/>
      <c r="KZ466" s="7"/>
      <c r="LA466" s="7"/>
      <c r="LB466" s="7"/>
      <c r="LC466" s="7"/>
      <c r="LD466" s="7"/>
      <c r="LE466" s="7"/>
      <c r="LF466" s="7"/>
      <c r="LG466" s="7"/>
      <c r="LH466" s="7"/>
      <c r="LI466" s="7"/>
      <c r="LJ466" s="7"/>
      <c r="LK466" s="7"/>
      <c r="LL466" s="7"/>
      <c r="LM466" s="7"/>
      <c r="LN466" s="7"/>
      <c r="LO466" s="7"/>
      <c r="LP466" s="7"/>
      <c r="LQ466" s="7"/>
      <c r="LR466" s="7"/>
      <c r="LS466" s="7"/>
      <c r="LT466" s="7"/>
      <c r="LU466" s="7"/>
      <c r="LV466" s="7"/>
      <c r="LW466" s="7"/>
      <c r="LX466" s="7"/>
      <c r="LY466" s="7"/>
      <c r="LZ466" s="7"/>
      <c r="MA466" s="7"/>
      <c r="MB466" s="7"/>
      <c r="MC466" s="7"/>
      <c r="MD466" s="7"/>
      <c r="ME466" s="7"/>
      <c r="MF466" s="7"/>
      <c r="MG466" s="7"/>
      <c r="MH466" s="7"/>
      <c r="MI466" s="7"/>
      <c r="MJ466" s="7"/>
      <c r="MK466" s="7"/>
      <c r="ML466" s="7"/>
      <c r="MM466" s="7"/>
      <c r="MN466" s="7"/>
      <c r="MO466" s="7"/>
      <c r="MP466" s="7"/>
      <c r="MQ466" s="7"/>
      <c r="MR466" s="7"/>
      <c r="MS466" s="7"/>
      <c r="MT466" s="7"/>
      <c r="MU466" s="7"/>
      <c r="MV466" s="7"/>
      <c r="MW466" s="7"/>
      <c r="MX466" s="7"/>
      <c r="MY466" s="7"/>
      <c r="MZ466" s="7"/>
      <c r="NA466" s="7"/>
      <c r="NB466" s="7"/>
      <c r="NC466" s="7"/>
      <c r="ND466" s="7"/>
      <c r="NE466" s="7"/>
      <c r="NF466" s="7"/>
      <c r="NG466" s="7"/>
      <c r="NH466" s="7"/>
      <c r="NI466" s="7"/>
      <c r="NJ466" s="7"/>
      <c r="NK466" s="7"/>
      <c r="NL466" s="7"/>
      <c r="NM466" s="7"/>
      <c r="NN466" s="7"/>
      <c r="NO466" s="7"/>
      <c r="NP466" s="7"/>
      <c r="NQ466" s="7"/>
      <c r="NR466" s="7"/>
      <c r="NS466" s="7"/>
      <c r="NT466" s="7"/>
      <c r="NU466" s="7"/>
      <c r="NV466" s="7"/>
      <c r="NW466" s="7"/>
      <c r="NX466" s="7"/>
      <c r="NY466" s="7"/>
      <c r="NZ466" s="7"/>
      <c r="OA466" s="7"/>
      <c r="OB466" s="7"/>
      <c r="OC466" s="7"/>
      <c r="OD466" s="7"/>
      <c r="OE466" s="7"/>
      <c r="OF466" s="7"/>
      <c r="OG466" s="7"/>
      <c r="OH466" s="7"/>
      <c r="OI466" s="7"/>
    </row>
    <row r="467" spans="1:399" s="21" customFormat="1">
      <c r="A467" s="53"/>
      <c r="B467" s="53"/>
      <c r="C467" s="53"/>
      <c r="D467" s="53"/>
      <c r="E467" s="53"/>
      <c r="F467" s="53"/>
      <c r="G467" s="7"/>
      <c r="H467"/>
      <c r="I467"/>
      <c r="J467"/>
      <c r="K467"/>
      <c r="L467" s="53"/>
      <c r="M467"/>
      <c r="N467" s="7"/>
      <c r="O467"/>
      <c r="P467"/>
      <c r="Q467"/>
      <c r="R467"/>
      <c r="S467" s="53"/>
      <c r="T467"/>
      <c r="U467" s="7"/>
      <c r="V467"/>
      <c r="W467"/>
      <c r="X467"/>
      <c r="Y467"/>
      <c r="Z467" s="53"/>
      <c r="AA467"/>
      <c r="AB467" s="7"/>
      <c r="AC467"/>
      <c r="AD467"/>
      <c r="AE467"/>
      <c r="AF467"/>
      <c r="AG467" s="53"/>
      <c r="AH467"/>
      <c r="AI467" s="7"/>
      <c r="AJ467"/>
      <c r="AK467"/>
      <c r="AL467"/>
      <c r="AM467"/>
      <c r="AN467" s="53"/>
      <c r="AO467"/>
      <c r="AP467" s="7"/>
      <c r="AQ467"/>
      <c r="AR467"/>
      <c r="AS467"/>
      <c r="AT467"/>
      <c r="AU467" s="53"/>
      <c r="AV467"/>
      <c r="AW467" s="7"/>
      <c r="AX467"/>
      <c r="AY467"/>
      <c r="AZ467"/>
      <c r="BA467"/>
      <c r="BB467" s="53"/>
      <c r="BC467"/>
      <c r="BD467" s="7"/>
      <c r="BE467"/>
      <c r="BF467"/>
      <c r="BG467"/>
      <c r="BH467"/>
      <c r="BI467" s="53"/>
      <c r="BJ467"/>
      <c r="BK467" s="7"/>
      <c r="BL467"/>
      <c r="BM467"/>
      <c r="BN467"/>
      <c r="BO467"/>
      <c r="BP467" s="53"/>
      <c r="BQ467"/>
      <c r="BR467" s="7"/>
      <c r="BS467"/>
      <c r="BT467"/>
      <c r="BU467"/>
      <c r="BV467"/>
      <c r="BW467" s="53"/>
      <c r="BX467"/>
      <c r="BY467" s="7"/>
      <c r="BZ467" s="49">
        <v>44959</v>
      </c>
      <c r="CA467" s="67" t="s">
        <v>1637</v>
      </c>
      <c r="CB467" s="140">
        <f>[1]!i_dq_close(CB$2,BZ467)</f>
        <v>6370.1410999999998</v>
      </c>
      <c r="CC467">
        <v>2.2200000000000002</v>
      </c>
      <c r="CD467" s="277">
        <f t="shared" si="39"/>
        <v>0.26430936211418232</v>
      </c>
      <c r="CE467"/>
      <c r="CF467" s="7"/>
      <c r="CG467"/>
      <c r="CH467"/>
      <c r="CI467"/>
      <c r="CJ467"/>
      <c r="CK467" s="53"/>
      <c r="CL467"/>
      <c r="CM467" s="7"/>
      <c r="CN467"/>
      <c r="CO467"/>
      <c r="CP467"/>
      <c r="CQ467"/>
      <c r="CR467" s="53"/>
      <c r="CS467"/>
      <c r="CT467" s="7"/>
      <c r="CU467"/>
      <c r="CV467"/>
      <c r="CW467"/>
      <c r="CX467"/>
      <c r="CY467" s="53"/>
      <c r="CZ467"/>
      <c r="DA467" s="7"/>
      <c r="DB467"/>
      <c r="DC467"/>
      <c r="DD467"/>
      <c r="DE467"/>
      <c r="DF467" s="53"/>
      <c r="DG467"/>
      <c r="DH467" s="7"/>
      <c r="DI467"/>
      <c r="DJ467"/>
      <c r="DK467"/>
      <c r="DL467"/>
      <c r="DM467" s="53"/>
      <c r="DN467"/>
      <c r="DO467" s="7"/>
      <c r="DP467"/>
      <c r="DQ467"/>
      <c r="DR467"/>
      <c r="DS467"/>
      <c r="DT467" s="53"/>
      <c r="DU467"/>
      <c r="DV467" s="7"/>
      <c r="DW467" s="7"/>
      <c r="DX467" s="7"/>
      <c r="DY467" s="7"/>
      <c r="DZ467" s="7"/>
      <c r="EA467" s="7"/>
      <c r="EB467" s="7"/>
      <c r="EC467" s="7"/>
      <c r="ED467" s="7"/>
      <c r="EE467" s="7"/>
      <c r="EF467" s="7"/>
      <c r="EG467" s="7"/>
      <c r="EH467" s="7"/>
      <c r="EI467" s="7"/>
      <c r="EJ467" s="7"/>
      <c r="EK467" s="7"/>
      <c r="EL467" s="7"/>
      <c r="EM467" s="7"/>
      <c r="EN467" s="7"/>
      <c r="EO467" s="7"/>
      <c r="EP467" s="7"/>
      <c r="EQ467" s="7"/>
      <c r="ER467" s="7"/>
      <c r="ES467" s="7"/>
      <c r="ET467" s="7"/>
      <c r="EU467" s="7"/>
      <c r="EV467" s="7"/>
      <c r="EW467" s="7"/>
      <c r="EX467" s="7"/>
      <c r="EY467" s="7"/>
      <c r="EZ467" s="7"/>
      <c r="FA467" s="7"/>
      <c r="FB467" s="7"/>
      <c r="FC467" s="7"/>
      <c r="FD467" s="7"/>
      <c r="FE467" s="7"/>
      <c r="FF467" s="7"/>
      <c r="FG467" s="7"/>
      <c r="FH467" s="7"/>
      <c r="FI467" s="7"/>
      <c r="FJ467" s="7"/>
      <c r="FK467" s="7"/>
      <c r="FL467" s="7"/>
      <c r="FM467" s="7"/>
      <c r="FN467" s="7"/>
      <c r="FO467" s="7"/>
      <c r="FP467" s="7"/>
      <c r="FQ467" s="7"/>
      <c r="FR467" s="7"/>
      <c r="FS467" s="7"/>
      <c r="FT467" s="7"/>
      <c r="FU467" s="7"/>
      <c r="FV467" s="7"/>
      <c r="FW467" s="7"/>
      <c r="FX467" s="7"/>
      <c r="FY467" s="7"/>
      <c r="FZ467" s="7"/>
      <c r="GA467" s="7"/>
      <c r="GB467" s="7"/>
      <c r="GC467" s="7"/>
      <c r="GD467" s="7"/>
      <c r="GE467" s="7"/>
      <c r="GF467" s="7"/>
      <c r="GG467" s="7"/>
      <c r="GH467" s="7"/>
      <c r="GI467" s="7"/>
      <c r="GJ467" s="7"/>
      <c r="GK467" s="7"/>
      <c r="GL467" s="7"/>
      <c r="GM467" s="7"/>
      <c r="GN467" s="7"/>
      <c r="GO467" s="7"/>
      <c r="GP467" s="7"/>
      <c r="GQ467" s="7"/>
      <c r="GR467" s="7"/>
      <c r="GS467" s="7"/>
      <c r="GT467" s="7"/>
      <c r="GU467" s="7"/>
      <c r="GV467" s="7"/>
      <c r="GW467" s="7"/>
      <c r="GX467" s="7"/>
      <c r="GY467" s="7"/>
      <c r="GZ467" s="7"/>
      <c r="HA467" s="7"/>
      <c r="HB467" s="7"/>
      <c r="HC467" s="7"/>
      <c r="HD467" s="7"/>
      <c r="HE467" s="7"/>
      <c r="HF467" s="7"/>
      <c r="HG467" s="7"/>
      <c r="HH467" s="7"/>
      <c r="HI467" s="7"/>
      <c r="HJ467" s="7"/>
      <c r="HK467" s="7"/>
      <c r="HL467" s="7"/>
      <c r="HM467" s="7"/>
      <c r="HN467" s="7"/>
      <c r="HO467" s="7"/>
      <c r="HP467" s="7"/>
      <c r="HQ467" s="7"/>
      <c r="HR467" s="7"/>
      <c r="HS467" s="7"/>
      <c r="HT467" s="7"/>
      <c r="HU467" s="7"/>
      <c r="HV467" s="7"/>
      <c r="HW467" s="7"/>
      <c r="HX467" s="7"/>
      <c r="HY467" s="7"/>
      <c r="HZ467" s="7"/>
      <c r="IA467" s="7"/>
      <c r="IB467" s="7"/>
      <c r="IC467" s="7"/>
      <c r="ID467" s="7"/>
      <c r="IE467" s="7"/>
      <c r="IF467" s="7"/>
      <c r="IG467" s="7"/>
      <c r="IH467" s="7"/>
      <c r="II467" s="7"/>
      <c r="IJ467" s="7"/>
      <c r="IK467" s="7"/>
      <c r="IL467" s="7"/>
      <c r="IM467" s="7"/>
      <c r="IN467" s="7"/>
      <c r="IO467" s="7"/>
      <c r="IP467" s="7"/>
      <c r="IQ467" s="7"/>
      <c r="IR467" s="7"/>
      <c r="IS467" s="7"/>
      <c r="IT467" s="7"/>
      <c r="IU467" s="7"/>
      <c r="IV467" s="7"/>
      <c r="IW467" s="7"/>
      <c r="IX467" s="7"/>
      <c r="IY467" s="7"/>
      <c r="IZ467" s="7"/>
      <c r="JA467" s="7"/>
      <c r="JB467" s="7"/>
      <c r="JC467" s="7"/>
      <c r="JD467" s="7"/>
      <c r="JE467" s="7"/>
      <c r="JF467" s="7"/>
      <c r="JG467" s="7"/>
      <c r="JH467" s="7"/>
      <c r="JI467" s="7"/>
      <c r="JJ467" s="7"/>
      <c r="JK467" s="7"/>
      <c r="JL467" s="7"/>
      <c r="JM467" s="7"/>
      <c r="JN467" s="7"/>
      <c r="JO467" s="7"/>
      <c r="JP467" s="7"/>
      <c r="JQ467" s="7"/>
      <c r="JR467" s="7"/>
      <c r="JS467" s="7"/>
      <c r="JT467" s="7"/>
      <c r="JU467" s="7"/>
      <c r="JV467" s="7"/>
      <c r="JW467" s="7"/>
      <c r="JX467" s="7"/>
      <c r="JY467" s="7"/>
      <c r="JZ467" s="7"/>
      <c r="KA467" s="7"/>
      <c r="KB467" s="7"/>
      <c r="KC467" s="7"/>
      <c r="KD467" s="7"/>
      <c r="KE467" s="7"/>
      <c r="KF467" s="7"/>
      <c r="KG467" s="7"/>
      <c r="KH467" s="7"/>
      <c r="KI467" s="7"/>
      <c r="KJ467" s="7"/>
      <c r="KK467" s="7"/>
      <c r="KL467" s="7"/>
      <c r="KM467" s="7"/>
      <c r="KN467" s="7"/>
      <c r="KO467" s="7"/>
      <c r="KP467" s="7"/>
      <c r="KQ467" s="7"/>
      <c r="KR467" s="7"/>
      <c r="KS467" s="7"/>
      <c r="KT467" s="7"/>
      <c r="KU467" s="7"/>
      <c r="KV467" s="7"/>
      <c r="KW467" s="7"/>
      <c r="KX467" s="7"/>
      <c r="KY467" s="7"/>
      <c r="KZ467" s="7"/>
      <c r="LA467" s="7"/>
      <c r="LB467" s="7"/>
      <c r="LC467" s="7"/>
      <c r="LD467" s="7"/>
      <c r="LE467" s="7"/>
      <c r="LF467" s="7"/>
      <c r="LG467" s="7"/>
      <c r="LH467" s="7"/>
      <c r="LI467" s="7"/>
      <c r="LJ467" s="7"/>
      <c r="LK467" s="7"/>
      <c r="LL467" s="7"/>
      <c r="LM467" s="7"/>
      <c r="LN467" s="7"/>
      <c r="LO467" s="7"/>
      <c r="LP467" s="7"/>
      <c r="LQ467" s="7"/>
      <c r="LR467" s="7"/>
      <c r="LS467" s="7"/>
      <c r="LT467" s="7"/>
      <c r="LU467" s="7"/>
      <c r="LV467" s="7"/>
      <c r="LW467" s="7"/>
      <c r="LX467" s="7"/>
      <c r="LY467" s="7"/>
      <c r="LZ467" s="7"/>
      <c r="MA467" s="7"/>
      <c r="MB467" s="7"/>
      <c r="MC467" s="7"/>
      <c r="MD467" s="7"/>
      <c r="ME467" s="7"/>
      <c r="MF467" s="7"/>
      <c r="MG467" s="7"/>
      <c r="MH467" s="7"/>
      <c r="MI467" s="7"/>
      <c r="MJ467" s="7"/>
      <c r="MK467" s="7"/>
      <c r="ML467" s="7"/>
      <c r="MM467" s="7"/>
      <c r="MN467" s="7"/>
      <c r="MO467" s="7"/>
      <c r="MP467" s="7"/>
      <c r="MQ467" s="7"/>
      <c r="MR467" s="7"/>
      <c r="MS467" s="7"/>
      <c r="MT467" s="7"/>
      <c r="MU467" s="7"/>
      <c r="MV467" s="7"/>
      <c r="MW467" s="7"/>
      <c r="MX467" s="7"/>
      <c r="MY467" s="7"/>
      <c r="MZ467" s="7"/>
      <c r="NA467" s="7"/>
      <c r="NB467" s="7"/>
      <c r="NC467" s="7"/>
      <c r="ND467" s="7"/>
      <c r="NE467" s="7"/>
      <c r="NF467" s="7"/>
      <c r="NG467" s="7"/>
      <c r="NH467" s="7"/>
      <c r="NI467" s="7"/>
      <c r="NJ467" s="7"/>
      <c r="NK467" s="7"/>
      <c r="NL467" s="7"/>
      <c r="NM467" s="7"/>
      <c r="NN467" s="7"/>
      <c r="NO467" s="7"/>
      <c r="NP467" s="7"/>
      <c r="NQ467" s="7"/>
      <c r="NR467" s="7"/>
      <c r="NS467" s="7"/>
      <c r="NT467" s="7"/>
      <c r="NU467" s="7"/>
      <c r="NV467" s="7"/>
      <c r="NW467" s="7"/>
      <c r="NX467" s="7"/>
      <c r="NY467" s="7"/>
      <c r="NZ467" s="7"/>
      <c r="OA467" s="7"/>
      <c r="OB467" s="7"/>
      <c r="OC467" s="7"/>
      <c r="OD467" s="7"/>
      <c r="OE467" s="7"/>
      <c r="OF467" s="7"/>
      <c r="OG467" s="7"/>
      <c r="OH467" s="7"/>
      <c r="OI467" s="7"/>
    </row>
    <row r="468" spans="1:399" s="21" customFormat="1">
      <c r="A468" s="53"/>
      <c r="B468" s="53"/>
      <c r="C468" s="53"/>
      <c r="D468" s="53"/>
      <c r="E468" s="53"/>
      <c r="F468" s="53"/>
      <c r="G468" s="7"/>
      <c r="H468"/>
      <c r="I468"/>
      <c r="J468"/>
      <c r="K468"/>
      <c r="L468" s="53"/>
      <c r="M468"/>
      <c r="N468" s="7"/>
      <c r="O468"/>
      <c r="P468"/>
      <c r="Q468"/>
      <c r="R468"/>
      <c r="S468" s="53"/>
      <c r="T468"/>
      <c r="U468" s="7"/>
      <c r="V468"/>
      <c r="W468"/>
      <c r="X468"/>
      <c r="Y468"/>
      <c r="Z468" s="53"/>
      <c r="AA468"/>
      <c r="AB468" s="7"/>
      <c r="AC468"/>
      <c r="AD468"/>
      <c r="AE468"/>
      <c r="AF468"/>
      <c r="AG468" s="53"/>
      <c r="AH468"/>
      <c r="AI468" s="7"/>
      <c r="AJ468"/>
      <c r="AK468"/>
      <c r="AL468"/>
      <c r="AM468"/>
      <c r="AN468" s="53"/>
      <c r="AO468"/>
      <c r="AP468" s="7"/>
      <c r="AQ468"/>
      <c r="AR468"/>
      <c r="AS468"/>
      <c r="AT468"/>
      <c r="AU468" s="53"/>
      <c r="AV468"/>
      <c r="AW468" s="7"/>
      <c r="AX468"/>
      <c r="AY468"/>
      <c r="AZ468"/>
      <c r="BA468"/>
      <c r="BB468" s="53"/>
      <c r="BC468"/>
      <c r="BD468" s="7"/>
      <c r="BE468"/>
      <c r="BF468"/>
      <c r="BG468"/>
      <c r="BH468"/>
      <c r="BI468" s="53"/>
      <c r="BJ468"/>
      <c r="BK468" s="7"/>
      <c r="BL468"/>
      <c r="BM468"/>
      <c r="BN468"/>
      <c r="BO468"/>
      <c r="BP468" s="53"/>
      <c r="BQ468"/>
      <c r="BR468" s="7"/>
      <c r="BS468"/>
      <c r="BT468"/>
      <c r="BU468"/>
      <c r="BV468"/>
      <c r="BW468" s="53"/>
      <c r="BX468"/>
      <c r="BY468" s="7"/>
      <c r="BZ468" s="49">
        <v>44960</v>
      </c>
      <c r="CA468" s="67" t="s">
        <v>1637</v>
      </c>
      <c r="CB468" s="140">
        <f>[1]!i_dq_close(CB$2,BZ468)</f>
        <v>6343.6860999999999</v>
      </c>
      <c r="CC468">
        <v>2.2090000000000001</v>
      </c>
      <c r="CD468" s="277">
        <f t="shared" si="39"/>
        <v>0.26221202569315682</v>
      </c>
      <c r="CE468"/>
      <c r="CF468" s="7"/>
      <c r="CG468"/>
      <c r="CH468"/>
      <c r="CI468"/>
      <c r="CJ468"/>
      <c r="CK468" s="53"/>
      <c r="CL468"/>
      <c r="CM468" s="7"/>
      <c r="CN468"/>
      <c r="CO468"/>
      <c r="CP468"/>
      <c r="CQ468"/>
      <c r="CR468" s="53"/>
      <c r="CS468"/>
      <c r="CT468" s="7"/>
      <c r="CU468"/>
      <c r="CV468"/>
      <c r="CW468"/>
      <c r="CX468"/>
      <c r="CY468" s="53"/>
      <c r="CZ468"/>
      <c r="DA468" s="7"/>
      <c r="DB468"/>
      <c r="DC468"/>
      <c r="DD468"/>
      <c r="DE468"/>
      <c r="DF468" s="53"/>
      <c r="DG468"/>
      <c r="DH468" s="7"/>
      <c r="DI468"/>
      <c r="DJ468"/>
      <c r="DK468"/>
      <c r="DL468"/>
      <c r="DM468" s="53"/>
      <c r="DN468"/>
      <c r="DO468" s="7"/>
      <c r="DP468"/>
      <c r="DQ468"/>
      <c r="DR468"/>
      <c r="DS468"/>
      <c r="DT468" s="53"/>
      <c r="DU468"/>
      <c r="DV468" s="7"/>
      <c r="DW468" s="7"/>
      <c r="DX468" s="7"/>
      <c r="DY468" s="7"/>
      <c r="DZ468" s="7"/>
      <c r="EA468" s="7"/>
      <c r="EB468" s="7"/>
      <c r="EC468" s="7"/>
      <c r="ED468" s="7"/>
      <c r="EE468" s="7"/>
      <c r="EF468" s="7"/>
      <c r="EG468" s="7"/>
      <c r="EH468" s="7"/>
      <c r="EI468" s="7"/>
      <c r="EJ468" s="7"/>
      <c r="EK468" s="7"/>
      <c r="EL468" s="7"/>
      <c r="EM468" s="7"/>
      <c r="EN468" s="7"/>
      <c r="EO468" s="7"/>
      <c r="EP468" s="7"/>
      <c r="EQ468" s="7"/>
      <c r="ER468" s="7"/>
      <c r="ES468" s="7"/>
      <c r="ET468" s="7"/>
      <c r="EU468" s="7"/>
      <c r="EV468" s="7"/>
      <c r="EW468" s="7"/>
      <c r="EX468" s="7"/>
      <c r="EY468" s="7"/>
      <c r="EZ468" s="7"/>
      <c r="FA468" s="7"/>
      <c r="FB468" s="7"/>
      <c r="FC468" s="7"/>
      <c r="FD468" s="7"/>
      <c r="FE468" s="7"/>
      <c r="FF468" s="7"/>
      <c r="FG468" s="7"/>
      <c r="FH468" s="7"/>
      <c r="FI468" s="7"/>
      <c r="FJ468" s="7"/>
      <c r="FK468" s="7"/>
      <c r="FL468" s="7"/>
      <c r="FM468" s="7"/>
      <c r="FN468" s="7"/>
      <c r="FO468" s="7"/>
      <c r="FP468" s="7"/>
      <c r="FQ468" s="7"/>
      <c r="FR468" s="7"/>
      <c r="FS468" s="7"/>
      <c r="FT468" s="7"/>
      <c r="FU468" s="7"/>
      <c r="FV468" s="7"/>
      <c r="FW468" s="7"/>
      <c r="FX468" s="7"/>
      <c r="FY468" s="7"/>
      <c r="FZ468" s="7"/>
      <c r="GA468" s="7"/>
      <c r="GB468" s="7"/>
      <c r="GC468" s="7"/>
      <c r="GD468" s="7"/>
      <c r="GE468" s="7"/>
      <c r="GF468" s="7"/>
      <c r="GG468" s="7"/>
      <c r="GH468" s="7"/>
      <c r="GI468" s="7"/>
      <c r="GJ468" s="7"/>
      <c r="GK468" s="7"/>
      <c r="GL468" s="7"/>
      <c r="GM468" s="7"/>
      <c r="GN468" s="7"/>
      <c r="GO468" s="7"/>
      <c r="GP468" s="7"/>
      <c r="GQ468" s="7"/>
      <c r="GR468" s="7"/>
      <c r="GS468" s="7"/>
      <c r="GT468" s="7"/>
      <c r="GU468" s="7"/>
      <c r="GV468" s="7"/>
      <c r="GW468" s="7"/>
      <c r="GX468" s="7"/>
      <c r="GY468" s="7"/>
      <c r="GZ468" s="7"/>
      <c r="HA468" s="7"/>
      <c r="HB468" s="7"/>
      <c r="HC468" s="7"/>
      <c r="HD468" s="7"/>
      <c r="HE468" s="7"/>
      <c r="HF468" s="7"/>
      <c r="HG468" s="7"/>
      <c r="HH468" s="7"/>
      <c r="HI468" s="7"/>
      <c r="HJ468" s="7"/>
      <c r="HK468" s="7"/>
      <c r="HL468" s="7"/>
      <c r="HM468" s="7"/>
      <c r="HN468" s="7"/>
      <c r="HO468" s="7"/>
      <c r="HP468" s="7"/>
      <c r="HQ468" s="7"/>
      <c r="HR468" s="7"/>
      <c r="HS468" s="7"/>
      <c r="HT468" s="7"/>
      <c r="HU468" s="7"/>
      <c r="HV468" s="7"/>
      <c r="HW468" s="7"/>
      <c r="HX468" s="7"/>
      <c r="HY468" s="7"/>
      <c r="HZ468" s="7"/>
      <c r="IA468" s="7"/>
      <c r="IB468" s="7"/>
      <c r="IC468" s="7"/>
      <c r="ID468" s="7"/>
      <c r="IE468" s="7"/>
      <c r="IF468" s="7"/>
      <c r="IG468" s="7"/>
      <c r="IH468" s="7"/>
      <c r="II468" s="7"/>
      <c r="IJ468" s="7"/>
      <c r="IK468" s="7"/>
      <c r="IL468" s="7"/>
      <c r="IM468" s="7"/>
      <c r="IN468" s="7"/>
      <c r="IO468" s="7"/>
      <c r="IP468" s="7"/>
      <c r="IQ468" s="7"/>
      <c r="IR468" s="7"/>
      <c r="IS468" s="7"/>
      <c r="IT468" s="7"/>
      <c r="IU468" s="7"/>
      <c r="IV468" s="7"/>
      <c r="IW468" s="7"/>
      <c r="IX468" s="7"/>
      <c r="IY468" s="7"/>
      <c r="IZ468" s="7"/>
      <c r="JA468" s="7"/>
      <c r="JB468" s="7"/>
      <c r="JC468" s="7"/>
      <c r="JD468" s="7"/>
      <c r="JE468" s="7"/>
      <c r="JF468" s="7"/>
      <c r="JG468" s="7"/>
      <c r="JH468" s="7"/>
      <c r="JI468" s="7"/>
      <c r="JJ468" s="7"/>
      <c r="JK468" s="7"/>
      <c r="JL468" s="7"/>
      <c r="JM468" s="7"/>
      <c r="JN468" s="7"/>
      <c r="JO468" s="7"/>
      <c r="JP468" s="7"/>
      <c r="JQ468" s="7"/>
      <c r="JR468" s="7"/>
      <c r="JS468" s="7"/>
      <c r="JT468" s="7"/>
      <c r="JU468" s="7"/>
      <c r="JV468" s="7"/>
      <c r="JW468" s="7"/>
      <c r="JX468" s="7"/>
      <c r="JY468" s="7"/>
      <c r="JZ468" s="7"/>
      <c r="KA468" s="7"/>
      <c r="KB468" s="7"/>
      <c r="KC468" s="7"/>
      <c r="KD468" s="7"/>
      <c r="KE468" s="7"/>
      <c r="KF468" s="7"/>
      <c r="KG468" s="7"/>
      <c r="KH468" s="7"/>
      <c r="KI468" s="7"/>
      <c r="KJ468" s="7"/>
      <c r="KK468" s="7"/>
      <c r="KL468" s="7"/>
      <c r="KM468" s="7"/>
      <c r="KN468" s="7"/>
      <c r="KO468" s="7"/>
      <c r="KP468" s="7"/>
      <c r="KQ468" s="7"/>
      <c r="KR468" s="7"/>
      <c r="KS468" s="7"/>
      <c r="KT468" s="7"/>
      <c r="KU468" s="7"/>
      <c r="KV468" s="7"/>
      <c r="KW468" s="7"/>
      <c r="KX468" s="7"/>
      <c r="KY468" s="7"/>
      <c r="KZ468" s="7"/>
      <c r="LA468" s="7"/>
      <c r="LB468" s="7"/>
      <c r="LC468" s="7"/>
      <c r="LD468" s="7"/>
      <c r="LE468" s="7"/>
      <c r="LF468" s="7"/>
      <c r="LG468" s="7"/>
      <c r="LH468" s="7"/>
      <c r="LI468" s="7"/>
      <c r="LJ468" s="7"/>
      <c r="LK468" s="7"/>
      <c r="LL468" s="7"/>
      <c r="LM468" s="7"/>
      <c r="LN468" s="7"/>
      <c r="LO468" s="7"/>
      <c r="LP468" s="7"/>
      <c r="LQ468" s="7"/>
      <c r="LR468" s="7"/>
      <c r="LS468" s="7"/>
      <c r="LT468" s="7"/>
      <c r="LU468" s="7"/>
      <c r="LV468" s="7"/>
      <c r="LW468" s="7"/>
      <c r="LX468" s="7"/>
      <c r="LY468" s="7"/>
      <c r="LZ468" s="7"/>
      <c r="MA468" s="7"/>
      <c r="MB468" s="7"/>
      <c r="MC468" s="7"/>
      <c r="MD468" s="7"/>
      <c r="ME468" s="7"/>
      <c r="MF468" s="7"/>
      <c r="MG468" s="7"/>
      <c r="MH468" s="7"/>
      <c r="MI468" s="7"/>
      <c r="MJ468" s="7"/>
      <c r="MK468" s="7"/>
      <c r="ML468" s="7"/>
      <c r="MM468" s="7"/>
      <c r="MN468" s="7"/>
      <c r="MO468" s="7"/>
      <c r="MP468" s="7"/>
      <c r="MQ468" s="7"/>
      <c r="MR468" s="7"/>
      <c r="MS468" s="7"/>
      <c r="MT468" s="7"/>
      <c r="MU468" s="7"/>
      <c r="MV468" s="7"/>
      <c r="MW468" s="7"/>
      <c r="MX468" s="7"/>
      <c r="MY468" s="7"/>
      <c r="MZ468" s="7"/>
      <c r="NA468" s="7"/>
      <c r="NB468" s="7"/>
      <c r="NC468" s="7"/>
      <c r="ND468" s="7"/>
      <c r="NE468" s="7"/>
      <c r="NF468" s="7"/>
      <c r="NG468" s="7"/>
      <c r="NH468" s="7"/>
      <c r="NI468" s="7"/>
      <c r="NJ468" s="7"/>
      <c r="NK468" s="7"/>
      <c r="NL468" s="7"/>
      <c r="NM468" s="7"/>
      <c r="NN468" s="7"/>
      <c r="NO468" s="7"/>
      <c r="NP468" s="7"/>
      <c r="NQ468" s="7"/>
      <c r="NR468" s="7"/>
      <c r="NS468" s="7"/>
      <c r="NT468" s="7"/>
      <c r="NU468" s="7"/>
      <c r="NV468" s="7"/>
      <c r="NW468" s="7"/>
      <c r="NX468" s="7"/>
      <c r="NY468" s="7"/>
      <c r="NZ468" s="7"/>
      <c r="OA468" s="7"/>
      <c r="OB468" s="7"/>
      <c r="OC468" s="7"/>
      <c r="OD468" s="7"/>
      <c r="OE468" s="7"/>
      <c r="OF468" s="7"/>
      <c r="OG468" s="7"/>
      <c r="OH468" s="7"/>
      <c r="OI468" s="7"/>
    </row>
    <row r="469" spans="1:399" s="21" customFormat="1">
      <c r="A469" s="53"/>
      <c r="B469" s="53"/>
      <c r="C469" s="53"/>
      <c r="D469" s="53"/>
      <c r="E469" s="53"/>
      <c r="F469" s="53"/>
      <c r="G469" s="7"/>
      <c r="H469"/>
      <c r="I469"/>
      <c r="J469"/>
      <c r="K469"/>
      <c r="L469" s="53"/>
      <c r="M469"/>
      <c r="N469" s="7"/>
      <c r="O469"/>
      <c r="P469"/>
      <c r="Q469"/>
      <c r="R469"/>
      <c r="S469" s="53"/>
      <c r="T469"/>
      <c r="U469" s="7"/>
      <c r="V469"/>
      <c r="W469"/>
      <c r="X469"/>
      <c r="Y469"/>
      <c r="Z469" s="53"/>
      <c r="AA469"/>
      <c r="AB469" s="7"/>
      <c r="AC469"/>
      <c r="AD469"/>
      <c r="AE469"/>
      <c r="AF469"/>
      <c r="AG469" s="53"/>
      <c r="AH469"/>
      <c r="AI469" s="7"/>
      <c r="AJ469"/>
      <c r="AK469"/>
      <c r="AL469"/>
      <c r="AM469"/>
      <c r="AN469" s="53"/>
      <c r="AO469"/>
      <c r="AP469" s="7"/>
      <c r="AQ469"/>
      <c r="AR469"/>
      <c r="AS469"/>
      <c r="AT469"/>
      <c r="AU469" s="53"/>
      <c r="AV469"/>
      <c r="AW469" s="7"/>
      <c r="AX469"/>
      <c r="AY469"/>
      <c r="AZ469"/>
      <c r="BA469"/>
      <c r="BB469" s="53"/>
      <c r="BC469"/>
      <c r="BD469" s="7"/>
      <c r="BE469"/>
      <c r="BF469"/>
      <c r="BG469"/>
      <c r="BH469"/>
      <c r="BI469" s="53"/>
      <c r="BJ469"/>
      <c r="BK469" s="7"/>
      <c r="BL469"/>
      <c r="BM469"/>
      <c r="BN469"/>
      <c r="BO469"/>
      <c r="BP469" s="53"/>
      <c r="BQ469"/>
      <c r="BR469" s="7"/>
      <c r="BS469"/>
      <c r="BT469"/>
      <c r="BU469"/>
      <c r="BV469"/>
      <c r="BW469" s="53"/>
      <c r="BX469"/>
      <c r="BY469" s="7"/>
      <c r="BZ469" s="49">
        <v>44963</v>
      </c>
      <c r="CA469" s="67" t="s">
        <v>1637</v>
      </c>
      <c r="CB469" s="140">
        <f>[1]!i_dq_close(CB$2,BZ469)</f>
        <v>6302.3348999999998</v>
      </c>
      <c r="CC469">
        <v>2.2000000000000002</v>
      </c>
      <c r="CD469" s="277">
        <f t="shared" si="39"/>
        <v>0.2635344272268676</v>
      </c>
      <c r="CE469"/>
      <c r="CF469" s="7"/>
      <c r="CG469"/>
      <c r="CH469"/>
      <c r="CI469"/>
      <c r="CJ469"/>
      <c r="CK469" s="53"/>
      <c r="CL469"/>
      <c r="CM469" s="7"/>
      <c r="CN469"/>
      <c r="CO469"/>
      <c r="CP469"/>
      <c r="CQ469"/>
      <c r="CR469" s="53"/>
      <c r="CS469"/>
      <c r="CT469" s="7"/>
      <c r="CU469"/>
      <c r="CV469"/>
      <c r="CW469"/>
      <c r="CX469"/>
      <c r="CY469" s="53"/>
      <c r="CZ469"/>
      <c r="DA469" s="7"/>
      <c r="DB469"/>
      <c r="DC469"/>
      <c r="DD469"/>
      <c r="DE469"/>
      <c r="DF469" s="53"/>
      <c r="DG469"/>
      <c r="DH469" s="7"/>
      <c r="DI469"/>
      <c r="DJ469"/>
      <c r="DK469"/>
      <c r="DL469"/>
      <c r="DM469" s="53"/>
      <c r="DN469"/>
      <c r="DO469" s="7"/>
      <c r="DP469"/>
      <c r="DQ469"/>
      <c r="DR469"/>
      <c r="DS469"/>
      <c r="DT469" s="53"/>
      <c r="DU469"/>
      <c r="DV469" s="7"/>
      <c r="DW469" s="7"/>
      <c r="DX469" s="7"/>
      <c r="DY469" s="7"/>
      <c r="DZ469" s="7"/>
      <c r="EA469" s="7"/>
      <c r="EB469" s="7"/>
      <c r="EC469" s="7"/>
      <c r="ED469" s="7"/>
      <c r="EE469" s="7"/>
      <c r="EF469" s="7"/>
      <c r="EG469" s="7"/>
      <c r="EH469" s="7"/>
      <c r="EI469" s="7"/>
      <c r="EJ469" s="7"/>
      <c r="EK469" s="7"/>
      <c r="EL469" s="7"/>
      <c r="EM469" s="7"/>
      <c r="EN469" s="7"/>
      <c r="EO469" s="7"/>
      <c r="EP469" s="7"/>
      <c r="EQ469" s="7"/>
      <c r="ER469" s="7"/>
      <c r="ES469" s="7"/>
      <c r="ET469" s="7"/>
      <c r="EU469" s="7"/>
      <c r="EV469" s="7"/>
      <c r="EW469" s="7"/>
      <c r="EX469" s="7"/>
      <c r="EY469" s="7"/>
      <c r="EZ469" s="7"/>
      <c r="FA469" s="7"/>
      <c r="FB469" s="7"/>
      <c r="FC469" s="7"/>
      <c r="FD469" s="7"/>
      <c r="FE469" s="7"/>
      <c r="FF469" s="7"/>
      <c r="FG469" s="7"/>
      <c r="FH469" s="7"/>
      <c r="FI469" s="7"/>
      <c r="FJ469" s="7"/>
      <c r="FK469" s="7"/>
      <c r="FL469" s="7"/>
      <c r="FM469" s="7"/>
      <c r="FN469" s="7"/>
      <c r="FO469" s="7"/>
      <c r="FP469" s="7"/>
      <c r="FQ469" s="7"/>
      <c r="FR469" s="7"/>
      <c r="FS469" s="7"/>
      <c r="FT469" s="7"/>
      <c r="FU469" s="7"/>
      <c r="FV469" s="7"/>
      <c r="FW469" s="7"/>
      <c r="FX469" s="7"/>
      <c r="FY469" s="7"/>
      <c r="FZ469" s="7"/>
      <c r="GA469" s="7"/>
      <c r="GB469" s="7"/>
      <c r="GC469" s="7"/>
      <c r="GD469" s="7"/>
      <c r="GE469" s="7"/>
      <c r="GF469" s="7"/>
      <c r="GG469" s="7"/>
      <c r="GH469" s="7"/>
      <c r="GI469" s="7"/>
      <c r="GJ469" s="7"/>
      <c r="GK469" s="7"/>
      <c r="GL469" s="7"/>
      <c r="GM469" s="7"/>
      <c r="GN469" s="7"/>
      <c r="GO469" s="7"/>
      <c r="GP469" s="7"/>
      <c r="GQ469" s="7"/>
      <c r="GR469" s="7"/>
      <c r="GS469" s="7"/>
      <c r="GT469" s="7"/>
      <c r="GU469" s="7"/>
      <c r="GV469" s="7"/>
      <c r="GW469" s="7"/>
      <c r="GX469" s="7"/>
      <c r="GY469" s="7"/>
      <c r="GZ469" s="7"/>
      <c r="HA469" s="7"/>
      <c r="HB469" s="7"/>
      <c r="HC469" s="7"/>
      <c r="HD469" s="7"/>
      <c r="HE469" s="7"/>
      <c r="HF469" s="7"/>
      <c r="HG469" s="7"/>
      <c r="HH469" s="7"/>
      <c r="HI469" s="7"/>
      <c r="HJ469" s="7"/>
      <c r="HK469" s="7"/>
      <c r="HL469" s="7"/>
      <c r="HM469" s="7"/>
      <c r="HN469" s="7"/>
      <c r="HO469" s="7"/>
      <c r="HP469" s="7"/>
      <c r="HQ469" s="7"/>
      <c r="HR469" s="7"/>
      <c r="HS469" s="7"/>
      <c r="HT469" s="7"/>
      <c r="HU469" s="7"/>
      <c r="HV469" s="7"/>
      <c r="HW469" s="7"/>
      <c r="HX469" s="7"/>
      <c r="HY469" s="7"/>
      <c r="HZ469" s="7"/>
      <c r="IA469" s="7"/>
      <c r="IB469" s="7"/>
      <c r="IC469" s="7"/>
      <c r="ID469" s="7"/>
      <c r="IE469" s="7"/>
      <c r="IF469" s="7"/>
      <c r="IG469" s="7"/>
      <c r="IH469" s="7"/>
      <c r="II469" s="7"/>
      <c r="IJ469" s="7"/>
      <c r="IK469" s="7"/>
      <c r="IL469" s="7"/>
      <c r="IM469" s="7"/>
      <c r="IN469" s="7"/>
      <c r="IO469" s="7"/>
      <c r="IP469" s="7"/>
      <c r="IQ469" s="7"/>
      <c r="IR469" s="7"/>
      <c r="IS469" s="7"/>
      <c r="IT469" s="7"/>
      <c r="IU469" s="7"/>
      <c r="IV469" s="7"/>
      <c r="IW469" s="7"/>
      <c r="IX469" s="7"/>
      <c r="IY469" s="7"/>
      <c r="IZ469" s="7"/>
      <c r="JA469" s="7"/>
      <c r="JB469" s="7"/>
      <c r="JC469" s="7"/>
      <c r="JD469" s="7"/>
      <c r="JE469" s="7"/>
      <c r="JF469" s="7"/>
      <c r="JG469" s="7"/>
      <c r="JH469" s="7"/>
      <c r="JI469" s="7"/>
      <c r="JJ469" s="7"/>
      <c r="JK469" s="7"/>
      <c r="JL469" s="7"/>
      <c r="JM469" s="7"/>
      <c r="JN469" s="7"/>
      <c r="JO469" s="7"/>
      <c r="JP469" s="7"/>
      <c r="JQ469" s="7"/>
      <c r="JR469" s="7"/>
      <c r="JS469" s="7"/>
      <c r="JT469" s="7"/>
      <c r="JU469" s="7"/>
      <c r="JV469" s="7"/>
      <c r="JW469" s="7"/>
      <c r="JX469" s="7"/>
      <c r="JY469" s="7"/>
      <c r="JZ469" s="7"/>
      <c r="KA469" s="7"/>
      <c r="KB469" s="7"/>
      <c r="KC469" s="7"/>
      <c r="KD469" s="7"/>
      <c r="KE469" s="7"/>
      <c r="KF469" s="7"/>
      <c r="KG469" s="7"/>
      <c r="KH469" s="7"/>
      <c r="KI469" s="7"/>
      <c r="KJ469" s="7"/>
      <c r="KK469" s="7"/>
      <c r="KL469" s="7"/>
      <c r="KM469" s="7"/>
      <c r="KN469" s="7"/>
      <c r="KO469" s="7"/>
      <c r="KP469" s="7"/>
      <c r="KQ469" s="7"/>
      <c r="KR469" s="7"/>
      <c r="KS469" s="7"/>
      <c r="KT469" s="7"/>
      <c r="KU469" s="7"/>
      <c r="KV469" s="7"/>
      <c r="KW469" s="7"/>
      <c r="KX469" s="7"/>
      <c r="KY469" s="7"/>
      <c r="KZ469" s="7"/>
      <c r="LA469" s="7"/>
      <c r="LB469" s="7"/>
      <c r="LC469" s="7"/>
      <c r="LD469" s="7"/>
      <c r="LE469" s="7"/>
      <c r="LF469" s="7"/>
      <c r="LG469" s="7"/>
      <c r="LH469" s="7"/>
      <c r="LI469" s="7"/>
      <c r="LJ469" s="7"/>
      <c r="LK469" s="7"/>
      <c r="LL469" s="7"/>
      <c r="LM469" s="7"/>
      <c r="LN469" s="7"/>
      <c r="LO469" s="7"/>
      <c r="LP469" s="7"/>
      <c r="LQ469" s="7"/>
      <c r="LR469" s="7"/>
      <c r="LS469" s="7"/>
      <c r="LT469" s="7"/>
      <c r="LU469" s="7"/>
      <c r="LV469" s="7"/>
      <c r="LW469" s="7"/>
      <c r="LX469" s="7"/>
      <c r="LY469" s="7"/>
      <c r="LZ469" s="7"/>
      <c r="MA469" s="7"/>
      <c r="MB469" s="7"/>
      <c r="MC469" s="7"/>
      <c r="MD469" s="7"/>
      <c r="ME469" s="7"/>
      <c r="MF469" s="7"/>
      <c r="MG469" s="7"/>
      <c r="MH469" s="7"/>
      <c r="MI469" s="7"/>
      <c r="MJ469" s="7"/>
      <c r="MK469" s="7"/>
      <c r="ML469" s="7"/>
      <c r="MM469" s="7"/>
      <c r="MN469" s="7"/>
      <c r="MO469" s="7"/>
      <c r="MP469" s="7"/>
      <c r="MQ469" s="7"/>
      <c r="MR469" s="7"/>
      <c r="MS469" s="7"/>
      <c r="MT469" s="7"/>
      <c r="MU469" s="7"/>
      <c r="MV469" s="7"/>
      <c r="MW469" s="7"/>
      <c r="MX469" s="7"/>
      <c r="MY469" s="7"/>
      <c r="MZ469" s="7"/>
      <c r="NA469" s="7"/>
      <c r="NB469" s="7"/>
      <c r="NC469" s="7"/>
      <c r="ND469" s="7"/>
      <c r="NE469" s="7"/>
      <c r="NF469" s="7"/>
      <c r="NG469" s="7"/>
      <c r="NH469" s="7"/>
      <c r="NI469" s="7"/>
      <c r="NJ469" s="7"/>
      <c r="NK469" s="7"/>
      <c r="NL469" s="7"/>
      <c r="NM469" s="7"/>
      <c r="NN469" s="7"/>
      <c r="NO469" s="7"/>
      <c r="NP469" s="7"/>
      <c r="NQ469" s="7"/>
      <c r="NR469" s="7"/>
      <c r="NS469" s="7"/>
      <c r="NT469" s="7"/>
      <c r="NU469" s="7"/>
      <c r="NV469" s="7"/>
      <c r="NW469" s="7"/>
      <c r="NX469" s="7"/>
      <c r="NY469" s="7"/>
      <c r="NZ469" s="7"/>
      <c r="OA469" s="7"/>
      <c r="OB469" s="7"/>
      <c r="OC469" s="7"/>
      <c r="OD469" s="7"/>
      <c r="OE469" s="7"/>
      <c r="OF469" s="7"/>
      <c r="OG469" s="7"/>
      <c r="OH469" s="7"/>
      <c r="OI469" s="7"/>
    </row>
    <row r="470" spans="1:399" s="21" customFormat="1">
      <c r="A470" s="53"/>
      <c r="B470" s="53"/>
      <c r="C470" s="53"/>
      <c r="D470" s="53"/>
      <c r="E470" s="53"/>
      <c r="F470" s="53"/>
      <c r="G470" s="7"/>
      <c r="H470"/>
      <c r="I470"/>
      <c r="J470"/>
      <c r="K470"/>
      <c r="L470" s="53"/>
      <c r="M470"/>
      <c r="N470" s="7"/>
      <c r="O470"/>
      <c r="P470"/>
      <c r="Q470"/>
      <c r="R470"/>
      <c r="S470" s="53"/>
      <c r="T470"/>
      <c r="U470" s="7"/>
      <c r="V470"/>
      <c r="W470"/>
      <c r="X470"/>
      <c r="Y470"/>
      <c r="Z470" s="53"/>
      <c r="AA470"/>
      <c r="AB470" s="7"/>
      <c r="AC470"/>
      <c r="AD470"/>
      <c r="AE470"/>
      <c r="AF470"/>
      <c r="AG470" s="53"/>
      <c r="AH470"/>
      <c r="AI470" s="7"/>
      <c r="AJ470"/>
      <c r="AK470"/>
      <c r="AL470"/>
      <c r="AM470"/>
      <c r="AN470" s="53"/>
      <c r="AO470"/>
      <c r="AP470" s="7"/>
      <c r="AQ470"/>
      <c r="AR470"/>
      <c r="AS470"/>
      <c r="AT470"/>
      <c r="AU470" s="53"/>
      <c r="AV470"/>
      <c r="AW470" s="7"/>
      <c r="AX470"/>
      <c r="AY470"/>
      <c r="AZ470"/>
      <c r="BA470"/>
      <c r="BB470" s="53"/>
      <c r="BC470"/>
      <c r="BD470" s="7"/>
      <c r="BE470"/>
      <c r="BF470"/>
      <c r="BG470"/>
      <c r="BH470"/>
      <c r="BI470" s="53"/>
      <c r="BJ470"/>
      <c r="BK470" s="7"/>
      <c r="BL470"/>
      <c r="BM470"/>
      <c r="BN470"/>
      <c r="BO470"/>
      <c r="BP470" s="53"/>
      <c r="BQ470"/>
      <c r="BR470" s="7"/>
      <c r="BS470"/>
      <c r="BT470"/>
      <c r="BU470"/>
      <c r="BV470"/>
      <c r="BW470" s="53"/>
      <c r="BX470"/>
      <c r="BY470" s="7"/>
      <c r="BZ470" s="49">
        <v>44964</v>
      </c>
      <c r="CA470" s="67" t="s">
        <v>1689</v>
      </c>
      <c r="CB470" s="140">
        <f>[1]!i_dq_close(CB$2,BZ470)</f>
        <v>6317.2376999999997</v>
      </c>
      <c r="CC470">
        <v>2.2090000000000001</v>
      </c>
      <c r="CD470" s="277">
        <f t="shared" si="39"/>
        <v>0.26628997709629976</v>
      </c>
      <c r="CE470"/>
      <c r="CF470" s="7"/>
      <c r="CG470"/>
      <c r="CH470"/>
      <c r="CI470"/>
      <c r="CJ470"/>
      <c r="CK470" s="53"/>
      <c r="CL470"/>
      <c r="CM470" s="7"/>
      <c r="CN470"/>
      <c r="CO470"/>
      <c r="CP470"/>
      <c r="CQ470"/>
      <c r="CR470" s="53"/>
      <c r="CS470"/>
      <c r="CT470" s="7"/>
      <c r="CU470"/>
      <c r="CV470"/>
      <c r="CW470"/>
      <c r="CX470"/>
      <c r="CY470" s="53"/>
      <c r="CZ470"/>
      <c r="DA470" s="7"/>
      <c r="DB470"/>
      <c r="DC470"/>
      <c r="DD470"/>
      <c r="DE470"/>
      <c r="DF470" s="53"/>
      <c r="DG470"/>
      <c r="DH470" s="7"/>
      <c r="DI470"/>
      <c r="DJ470"/>
      <c r="DK470"/>
      <c r="DL470"/>
      <c r="DM470" s="53"/>
      <c r="DN470"/>
      <c r="DO470" s="7"/>
      <c r="DP470"/>
      <c r="DQ470"/>
      <c r="DR470"/>
      <c r="DS470"/>
      <c r="DT470" s="53"/>
      <c r="DU470"/>
      <c r="DV470" s="7"/>
      <c r="DW470" s="7"/>
      <c r="DX470" s="7"/>
      <c r="DY470" s="7"/>
      <c r="DZ470" s="7"/>
      <c r="EA470" s="7"/>
      <c r="EB470" s="7"/>
      <c r="EC470" s="7"/>
      <c r="ED470" s="7"/>
      <c r="EE470" s="7"/>
      <c r="EF470" s="7"/>
      <c r="EG470" s="7"/>
      <c r="EH470" s="7"/>
      <c r="EI470" s="7"/>
      <c r="EJ470" s="7"/>
      <c r="EK470" s="7"/>
      <c r="EL470" s="7"/>
      <c r="EM470" s="7"/>
      <c r="EN470" s="7"/>
      <c r="EO470" s="7"/>
      <c r="EP470" s="7"/>
      <c r="EQ470" s="7"/>
      <c r="ER470" s="7"/>
      <c r="ES470" s="7"/>
      <c r="ET470" s="7"/>
      <c r="EU470" s="7"/>
      <c r="EV470" s="7"/>
      <c r="EW470" s="7"/>
      <c r="EX470" s="7"/>
      <c r="EY470" s="7"/>
      <c r="EZ470" s="7"/>
      <c r="FA470" s="7"/>
      <c r="FB470" s="7"/>
      <c r="FC470" s="7"/>
      <c r="FD470" s="7"/>
      <c r="FE470" s="7"/>
      <c r="FF470" s="7"/>
      <c r="FG470" s="7"/>
      <c r="FH470" s="7"/>
      <c r="FI470" s="7"/>
      <c r="FJ470" s="7"/>
      <c r="FK470" s="7"/>
      <c r="FL470" s="7"/>
      <c r="FM470" s="7"/>
      <c r="FN470" s="7"/>
      <c r="FO470" s="7"/>
      <c r="FP470" s="7"/>
      <c r="FQ470" s="7"/>
      <c r="FR470" s="7"/>
      <c r="FS470" s="7"/>
      <c r="FT470" s="7"/>
      <c r="FU470" s="7"/>
      <c r="FV470" s="7"/>
      <c r="FW470" s="7"/>
      <c r="FX470" s="7"/>
      <c r="FY470" s="7"/>
      <c r="FZ470" s="7"/>
      <c r="GA470" s="7"/>
      <c r="GB470" s="7"/>
      <c r="GC470" s="7"/>
      <c r="GD470" s="7"/>
      <c r="GE470" s="7"/>
      <c r="GF470" s="7"/>
      <c r="GG470" s="7"/>
      <c r="GH470" s="7"/>
      <c r="GI470" s="7"/>
      <c r="GJ470" s="7"/>
      <c r="GK470" s="7"/>
      <c r="GL470" s="7"/>
      <c r="GM470" s="7"/>
      <c r="GN470" s="7"/>
      <c r="GO470" s="7"/>
      <c r="GP470" s="7"/>
      <c r="GQ470" s="7"/>
      <c r="GR470" s="7"/>
      <c r="GS470" s="7"/>
      <c r="GT470" s="7"/>
      <c r="GU470" s="7"/>
      <c r="GV470" s="7"/>
      <c r="GW470" s="7"/>
      <c r="GX470" s="7"/>
      <c r="GY470" s="7"/>
      <c r="GZ470" s="7"/>
      <c r="HA470" s="7"/>
      <c r="HB470" s="7"/>
      <c r="HC470" s="7"/>
      <c r="HD470" s="7"/>
      <c r="HE470" s="7"/>
      <c r="HF470" s="7"/>
      <c r="HG470" s="7"/>
      <c r="HH470" s="7"/>
      <c r="HI470" s="7"/>
      <c r="HJ470" s="7"/>
      <c r="HK470" s="7"/>
      <c r="HL470" s="7"/>
      <c r="HM470" s="7"/>
      <c r="HN470" s="7"/>
      <c r="HO470" s="7"/>
      <c r="HP470" s="7"/>
      <c r="HQ470" s="7"/>
      <c r="HR470" s="7"/>
      <c r="HS470" s="7"/>
      <c r="HT470" s="7"/>
      <c r="HU470" s="7"/>
      <c r="HV470" s="7"/>
      <c r="HW470" s="7"/>
      <c r="HX470" s="7"/>
      <c r="HY470" s="7"/>
      <c r="HZ470" s="7"/>
      <c r="IA470" s="7"/>
      <c r="IB470" s="7"/>
      <c r="IC470" s="7"/>
      <c r="ID470" s="7"/>
      <c r="IE470" s="7"/>
      <c r="IF470" s="7"/>
      <c r="IG470" s="7"/>
      <c r="IH470" s="7"/>
      <c r="II470" s="7"/>
      <c r="IJ470" s="7"/>
      <c r="IK470" s="7"/>
      <c r="IL470" s="7"/>
      <c r="IM470" s="7"/>
      <c r="IN470" s="7"/>
      <c r="IO470" s="7"/>
      <c r="IP470" s="7"/>
      <c r="IQ470" s="7"/>
      <c r="IR470" s="7"/>
      <c r="IS470" s="7"/>
      <c r="IT470" s="7"/>
      <c r="IU470" s="7"/>
      <c r="IV470" s="7"/>
      <c r="IW470" s="7"/>
      <c r="IX470" s="7"/>
      <c r="IY470" s="7"/>
      <c r="IZ470" s="7"/>
      <c r="JA470" s="7"/>
      <c r="JB470" s="7"/>
      <c r="JC470" s="7"/>
      <c r="JD470" s="7"/>
      <c r="JE470" s="7"/>
      <c r="JF470" s="7"/>
      <c r="JG470" s="7"/>
      <c r="JH470" s="7"/>
      <c r="JI470" s="7"/>
      <c r="JJ470" s="7"/>
      <c r="JK470" s="7"/>
      <c r="JL470" s="7"/>
      <c r="JM470" s="7"/>
      <c r="JN470" s="7"/>
      <c r="JO470" s="7"/>
      <c r="JP470" s="7"/>
      <c r="JQ470" s="7"/>
      <c r="JR470" s="7"/>
      <c r="JS470" s="7"/>
      <c r="JT470" s="7"/>
      <c r="JU470" s="7"/>
      <c r="JV470" s="7"/>
      <c r="JW470" s="7"/>
      <c r="JX470" s="7"/>
      <c r="JY470" s="7"/>
      <c r="JZ470" s="7"/>
      <c r="KA470" s="7"/>
      <c r="KB470" s="7"/>
      <c r="KC470" s="7"/>
      <c r="KD470" s="7"/>
      <c r="KE470" s="7"/>
      <c r="KF470" s="7"/>
      <c r="KG470" s="7"/>
      <c r="KH470" s="7"/>
      <c r="KI470" s="7"/>
      <c r="KJ470" s="7"/>
      <c r="KK470" s="7"/>
      <c r="KL470" s="7"/>
      <c r="KM470" s="7"/>
      <c r="KN470" s="7"/>
      <c r="KO470" s="7"/>
      <c r="KP470" s="7"/>
      <c r="KQ470" s="7"/>
      <c r="KR470" s="7"/>
      <c r="KS470" s="7"/>
      <c r="KT470" s="7"/>
      <c r="KU470" s="7"/>
      <c r="KV470" s="7"/>
      <c r="KW470" s="7"/>
      <c r="KX470" s="7"/>
      <c r="KY470" s="7"/>
      <c r="KZ470" s="7"/>
      <c r="LA470" s="7"/>
      <c r="LB470" s="7"/>
      <c r="LC470" s="7"/>
      <c r="LD470" s="7"/>
      <c r="LE470" s="7"/>
      <c r="LF470" s="7"/>
      <c r="LG470" s="7"/>
      <c r="LH470" s="7"/>
      <c r="LI470" s="7"/>
      <c r="LJ470" s="7"/>
      <c r="LK470" s="7"/>
      <c r="LL470" s="7"/>
      <c r="LM470" s="7"/>
      <c r="LN470" s="7"/>
      <c r="LO470" s="7"/>
      <c r="LP470" s="7"/>
      <c r="LQ470" s="7"/>
      <c r="LR470" s="7"/>
      <c r="LS470" s="7"/>
      <c r="LT470" s="7"/>
      <c r="LU470" s="7"/>
      <c r="LV470" s="7"/>
      <c r="LW470" s="7"/>
      <c r="LX470" s="7"/>
      <c r="LY470" s="7"/>
      <c r="LZ470" s="7"/>
      <c r="MA470" s="7"/>
      <c r="MB470" s="7"/>
      <c r="MC470" s="7"/>
      <c r="MD470" s="7"/>
      <c r="ME470" s="7"/>
      <c r="MF470" s="7"/>
      <c r="MG470" s="7"/>
      <c r="MH470" s="7"/>
      <c r="MI470" s="7"/>
      <c r="MJ470" s="7"/>
      <c r="MK470" s="7"/>
      <c r="ML470" s="7"/>
      <c r="MM470" s="7"/>
      <c r="MN470" s="7"/>
      <c r="MO470" s="7"/>
      <c r="MP470" s="7"/>
      <c r="MQ470" s="7"/>
      <c r="MR470" s="7"/>
      <c r="MS470" s="7"/>
      <c r="MT470" s="7"/>
      <c r="MU470" s="7"/>
      <c r="MV470" s="7"/>
      <c r="MW470" s="7"/>
      <c r="MX470" s="7"/>
      <c r="MY470" s="7"/>
      <c r="MZ470" s="7"/>
      <c r="NA470" s="7"/>
      <c r="NB470" s="7"/>
      <c r="NC470" s="7"/>
      <c r="ND470" s="7"/>
      <c r="NE470" s="7"/>
      <c r="NF470" s="7"/>
      <c r="NG470" s="7"/>
      <c r="NH470" s="7"/>
      <c r="NI470" s="7"/>
      <c r="NJ470" s="7"/>
      <c r="NK470" s="7"/>
      <c r="NL470" s="7"/>
      <c r="NM470" s="7"/>
      <c r="NN470" s="7"/>
      <c r="NO470" s="7"/>
      <c r="NP470" s="7"/>
      <c r="NQ470" s="7"/>
      <c r="NR470" s="7"/>
      <c r="NS470" s="7"/>
      <c r="NT470" s="7"/>
      <c r="NU470" s="7"/>
      <c r="NV470" s="7"/>
      <c r="NW470" s="7"/>
      <c r="NX470" s="7"/>
      <c r="NY470" s="7"/>
      <c r="NZ470" s="7"/>
      <c r="OA470" s="7"/>
      <c r="OB470" s="7"/>
      <c r="OC470" s="7"/>
      <c r="OD470" s="7"/>
      <c r="OE470" s="7"/>
      <c r="OF470" s="7"/>
      <c r="OG470" s="7"/>
      <c r="OH470" s="7"/>
      <c r="OI470" s="7"/>
    </row>
    <row r="471" spans="1:399" s="21" customFormat="1">
      <c r="A471" s="53"/>
      <c r="B471" s="53"/>
      <c r="C471" s="53"/>
      <c r="D471" s="53"/>
      <c r="E471" s="53"/>
      <c r="F471" s="53"/>
      <c r="G471" s="7"/>
      <c r="H471"/>
      <c r="I471"/>
      <c r="J471"/>
      <c r="K471"/>
      <c r="L471" s="53"/>
      <c r="M471"/>
      <c r="N471" s="7"/>
      <c r="O471"/>
      <c r="P471"/>
      <c r="Q471"/>
      <c r="R471"/>
      <c r="S471" s="53"/>
      <c r="T471"/>
      <c r="U471" s="7"/>
      <c r="V471"/>
      <c r="W471"/>
      <c r="X471"/>
      <c r="Y471"/>
      <c r="Z471" s="53"/>
      <c r="AA471"/>
      <c r="AB471" s="7"/>
      <c r="AC471"/>
      <c r="AD471"/>
      <c r="AE471"/>
      <c r="AF471"/>
      <c r="AG471" s="53"/>
      <c r="AH471"/>
      <c r="AI471" s="7"/>
      <c r="AJ471"/>
      <c r="AK471"/>
      <c r="AL471"/>
      <c r="AM471"/>
      <c r="AN471" s="53"/>
      <c r="AO471"/>
      <c r="AP471" s="7"/>
      <c r="AQ471"/>
      <c r="AR471"/>
      <c r="AS471"/>
      <c r="AT471"/>
      <c r="AU471" s="53"/>
      <c r="AV471"/>
      <c r="AW471" s="7"/>
      <c r="AX471"/>
      <c r="AY471"/>
      <c r="AZ471"/>
      <c r="BA471"/>
      <c r="BB471" s="53"/>
      <c r="BC471"/>
      <c r="BD471" s="7"/>
      <c r="BE471"/>
      <c r="BF471"/>
      <c r="BG471"/>
      <c r="BH471"/>
      <c r="BI471" s="53"/>
      <c r="BJ471"/>
      <c r="BK471" s="7"/>
      <c r="BL471"/>
      <c r="BM471"/>
      <c r="BN471"/>
      <c r="BO471"/>
      <c r="BP471" s="53"/>
      <c r="BQ471"/>
      <c r="BR471" s="7"/>
      <c r="BS471"/>
      <c r="BT471"/>
      <c r="BU471"/>
      <c r="BV471"/>
      <c r="BW471" s="53"/>
      <c r="BX471"/>
      <c r="BY471" s="7"/>
      <c r="BZ471" s="49">
        <v>44965</v>
      </c>
      <c r="CA471" s="67" t="s">
        <v>1695</v>
      </c>
      <c r="CB471" s="140">
        <f>[1]!i_dq_close(CB$2,BZ471)</f>
        <v>6268.2758999999996</v>
      </c>
      <c r="CC471">
        <v>2.2010000000000001</v>
      </c>
      <c r="CD471" s="277">
        <f t="shared" si="39"/>
        <v>0.269347302699672</v>
      </c>
      <c r="CE471"/>
      <c r="CF471" s="7"/>
      <c r="CG471"/>
      <c r="CH471"/>
      <c r="CI471"/>
      <c r="CJ471"/>
      <c r="CK471" s="53"/>
      <c r="CL471"/>
      <c r="CM471" s="7"/>
      <c r="CN471"/>
      <c r="CO471"/>
      <c r="CP471"/>
      <c r="CQ471"/>
      <c r="CR471" s="53"/>
      <c r="CS471"/>
      <c r="CT471" s="7"/>
      <c r="CU471"/>
      <c r="CV471"/>
      <c r="CW471"/>
      <c r="CX471"/>
      <c r="CY471" s="53"/>
      <c r="CZ471"/>
      <c r="DA471" s="7"/>
      <c r="DB471"/>
      <c r="DC471"/>
      <c r="DD471"/>
      <c r="DE471"/>
      <c r="DF471" s="53"/>
      <c r="DG471"/>
      <c r="DH471" s="7"/>
      <c r="DI471"/>
      <c r="DJ471"/>
      <c r="DK471"/>
      <c r="DL471"/>
      <c r="DM471" s="53"/>
      <c r="DN471"/>
      <c r="DO471" s="7"/>
      <c r="DP471"/>
      <c r="DQ471"/>
      <c r="DR471"/>
      <c r="DS471"/>
      <c r="DT471" s="53"/>
      <c r="DU471"/>
      <c r="DV471" s="7"/>
      <c r="DW471" s="7"/>
      <c r="DX471" s="7"/>
      <c r="DY471" s="7"/>
      <c r="DZ471" s="7"/>
      <c r="EA471" s="7"/>
      <c r="EB471" s="7"/>
      <c r="EC471" s="7"/>
      <c r="ED471" s="7"/>
      <c r="EE471" s="7"/>
      <c r="EF471" s="7"/>
      <c r="EG471" s="7"/>
      <c r="EH471" s="7"/>
      <c r="EI471" s="7"/>
      <c r="EJ471" s="7"/>
      <c r="EK471" s="7"/>
      <c r="EL471" s="7"/>
      <c r="EM471" s="7"/>
      <c r="EN471" s="7"/>
      <c r="EO471" s="7"/>
      <c r="EP471" s="7"/>
      <c r="EQ471" s="7"/>
      <c r="ER471" s="7"/>
      <c r="ES471" s="7"/>
      <c r="ET471" s="7"/>
      <c r="EU471" s="7"/>
      <c r="EV471" s="7"/>
      <c r="EW471" s="7"/>
      <c r="EX471" s="7"/>
      <c r="EY471" s="7"/>
      <c r="EZ471" s="7"/>
      <c r="FA471" s="7"/>
      <c r="FB471" s="7"/>
      <c r="FC471" s="7"/>
      <c r="FD471" s="7"/>
      <c r="FE471" s="7"/>
      <c r="FF471" s="7"/>
      <c r="FG471" s="7"/>
      <c r="FH471" s="7"/>
      <c r="FI471" s="7"/>
      <c r="FJ471" s="7"/>
      <c r="FK471" s="7"/>
      <c r="FL471" s="7"/>
      <c r="FM471" s="7"/>
      <c r="FN471" s="7"/>
      <c r="FO471" s="7"/>
      <c r="FP471" s="7"/>
      <c r="FQ471" s="7"/>
      <c r="FR471" s="7"/>
      <c r="FS471" s="7"/>
      <c r="FT471" s="7"/>
      <c r="FU471" s="7"/>
      <c r="FV471" s="7"/>
      <c r="FW471" s="7"/>
      <c r="FX471" s="7"/>
      <c r="FY471" s="7"/>
      <c r="FZ471" s="7"/>
      <c r="GA471" s="7"/>
      <c r="GB471" s="7"/>
      <c r="GC471" s="7"/>
      <c r="GD471" s="7"/>
      <c r="GE471" s="7"/>
      <c r="GF471" s="7"/>
      <c r="GG471" s="7"/>
      <c r="GH471" s="7"/>
      <c r="GI471" s="7"/>
      <c r="GJ471" s="7"/>
      <c r="GK471" s="7"/>
      <c r="GL471" s="7"/>
      <c r="GM471" s="7"/>
      <c r="GN471" s="7"/>
      <c r="GO471" s="7"/>
      <c r="GP471" s="7"/>
      <c r="GQ471" s="7"/>
      <c r="GR471" s="7"/>
      <c r="GS471" s="7"/>
      <c r="GT471" s="7"/>
      <c r="GU471" s="7"/>
      <c r="GV471" s="7"/>
      <c r="GW471" s="7"/>
      <c r="GX471" s="7"/>
      <c r="GY471" s="7"/>
      <c r="GZ471" s="7"/>
      <c r="HA471" s="7"/>
      <c r="HB471" s="7"/>
      <c r="HC471" s="7"/>
      <c r="HD471" s="7"/>
      <c r="HE471" s="7"/>
      <c r="HF471" s="7"/>
      <c r="HG471" s="7"/>
      <c r="HH471" s="7"/>
      <c r="HI471" s="7"/>
      <c r="HJ471" s="7"/>
      <c r="HK471" s="7"/>
      <c r="HL471" s="7"/>
      <c r="HM471" s="7"/>
      <c r="HN471" s="7"/>
      <c r="HO471" s="7"/>
      <c r="HP471" s="7"/>
      <c r="HQ471" s="7"/>
      <c r="HR471" s="7"/>
      <c r="HS471" s="7"/>
      <c r="HT471" s="7"/>
      <c r="HU471" s="7"/>
      <c r="HV471" s="7"/>
      <c r="HW471" s="7"/>
      <c r="HX471" s="7"/>
      <c r="HY471" s="7"/>
      <c r="HZ471" s="7"/>
      <c r="IA471" s="7"/>
      <c r="IB471" s="7"/>
      <c r="IC471" s="7"/>
      <c r="ID471" s="7"/>
      <c r="IE471" s="7"/>
      <c r="IF471" s="7"/>
      <c r="IG471" s="7"/>
      <c r="IH471" s="7"/>
      <c r="II471" s="7"/>
      <c r="IJ471" s="7"/>
      <c r="IK471" s="7"/>
      <c r="IL471" s="7"/>
      <c r="IM471" s="7"/>
      <c r="IN471" s="7"/>
      <c r="IO471" s="7"/>
      <c r="IP471" s="7"/>
      <c r="IQ471" s="7"/>
      <c r="IR471" s="7"/>
      <c r="IS471" s="7"/>
      <c r="IT471" s="7"/>
      <c r="IU471" s="7"/>
      <c r="IV471" s="7"/>
      <c r="IW471" s="7"/>
      <c r="IX471" s="7"/>
      <c r="IY471" s="7"/>
      <c r="IZ471" s="7"/>
      <c r="JA471" s="7"/>
      <c r="JB471" s="7"/>
      <c r="JC471" s="7"/>
      <c r="JD471" s="7"/>
      <c r="JE471" s="7"/>
      <c r="JF471" s="7"/>
      <c r="JG471" s="7"/>
      <c r="JH471" s="7"/>
      <c r="JI471" s="7"/>
      <c r="JJ471" s="7"/>
      <c r="JK471" s="7"/>
      <c r="JL471" s="7"/>
      <c r="JM471" s="7"/>
      <c r="JN471" s="7"/>
      <c r="JO471" s="7"/>
      <c r="JP471" s="7"/>
      <c r="JQ471" s="7"/>
      <c r="JR471" s="7"/>
      <c r="JS471" s="7"/>
      <c r="JT471" s="7"/>
      <c r="JU471" s="7"/>
      <c r="JV471" s="7"/>
      <c r="JW471" s="7"/>
      <c r="JX471" s="7"/>
      <c r="JY471" s="7"/>
      <c r="JZ471" s="7"/>
      <c r="KA471" s="7"/>
      <c r="KB471" s="7"/>
      <c r="KC471" s="7"/>
      <c r="KD471" s="7"/>
      <c r="KE471" s="7"/>
      <c r="KF471" s="7"/>
      <c r="KG471" s="7"/>
      <c r="KH471" s="7"/>
      <c r="KI471" s="7"/>
      <c r="KJ471" s="7"/>
      <c r="KK471" s="7"/>
      <c r="KL471" s="7"/>
      <c r="KM471" s="7"/>
      <c r="KN471" s="7"/>
      <c r="KO471" s="7"/>
      <c r="KP471" s="7"/>
      <c r="KQ471" s="7"/>
      <c r="KR471" s="7"/>
      <c r="KS471" s="7"/>
      <c r="KT471" s="7"/>
      <c r="KU471" s="7"/>
      <c r="KV471" s="7"/>
      <c r="KW471" s="7"/>
      <c r="KX471" s="7"/>
      <c r="KY471" s="7"/>
      <c r="KZ471" s="7"/>
      <c r="LA471" s="7"/>
      <c r="LB471" s="7"/>
      <c r="LC471" s="7"/>
      <c r="LD471" s="7"/>
      <c r="LE471" s="7"/>
      <c r="LF471" s="7"/>
      <c r="LG471" s="7"/>
      <c r="LH471" s="7"/>
      <c r="LI471" s="7"/>
      <c r="LJ471" s="7"/>
      <c r="LK471" s="7"/>
      <c r="LL471" s="7"/>
      <c r="LM471" s="7"/>
      <c r="LN471" s="7"/>
      <c r="LO471" s="7"/>
      <c r="LP471" s="7"/>
      <c r="LQ471" s="7"/>
      <c r="LR471" s="7"/>
      <c r="LS471" s="7"/>
      <c r="LT471" s="7"/>
      <c r="LU471" s="7"/>
      <c r="LV471" s="7"/>
      <c r="LW471" s="7"/>
      <c r="LX471" s="7"/>
      <c r="LY471" s="7"/>
      <c r="LZ471" s="7"/>
      <c r="MA471" s="7"/>
      <c r="MB471" s="7"/>
      <c r="MC471" s="7"/>
      <c r="MD471" s="7"/>
      <c r="ME471" s="7"/>
      <c r="MF471" s="7"/>
      <c r="MG471" s="7"/>
      <c r="MH471" s="7"/>
      <c r="MI471" s="7"/>
      <c r="MJ471" s="7"/>
      <c r="MK471" s="7"/>
      <c r="ML471" s="7"/>
      <c r="MM471" s="7"/>
      <c r="MN471" s="7"/>
      <c r="MO471" s="7"/>
      <c r="MP471" s="7"/>
      <c r="MQ471" s="7"/>
      <c r="MR471" s="7"/>
      <c r="MS471" s="7"/>
      <c r="MT471" s="7"/>
      <c r="MU471" s="7"/>
      <c r="MV471" s="7"/>
      <c r="MW471" s="7"/>
      <c r="MX471" s="7"/>
      <c r="MY471" s="7"/>
      <c r="MZ471" s="7"/>
      <c r="NA471" s="7"/>
      <c r="NB471" s="7"/>
      <c r="NC471" s="7"/>
      <c r="ND471" s="7"/>
      <c r="NE471" s="7"/>
      <c r="NF471" s="7"/>
      <c r="NG471" s="7"/>
      <c r="NH471" s="7"/>
      <c r="NI471" s="7"/>
      <c r="NJ471" s="7"/>
      <c r="NK471" s="7"/>
      <c r="NL471" s="7"/>
      <c r="NM471" s="7"/>
      <c r="NN471" s="7"/>
      <c r="NO471" s="7"/>
      <c r="NP471" s="7"/>
      <c r="NQ471" s="7"/>
      <c r="NR471" s="7"/>
      <c r="NS471" s="7"/>
      <c r="NT471" s="7"/>
      <c r="NU471" s="7"/>
      <c r="NV471" s="7"/>
      <c r="NW471" s="7"/>
      <c r="NX471" s="7"/>
      <c r="NY471" s="7"/>
      <c r="NZ471" s="7"/>
      <c r="OA471" s="7"/>
      <c r="OB471" s="7"/>
      <c r="OC471" s="7"/>
      <c r="OD471" s="7"/>
      <c r="OE471" s="7"/>
      <c r="OF471" s="7"/>
      <c r="OG471" s="7"/>
      <c r="OH471" s="7"/>
      <c r="OI471" s="7"/>
    </row>
    <row r="472" spans="1:399" s="21" customFormat="1">
      <c r="A472" s="53"/>
      <c r="B472" s="53"/>
      <c r="C472" s="53"/>
      <c r="D472" s="53"/>
      <c r="E472" s="53"/>
      <c r="F472" s="53"/>
      <c r="G472" s="7"/>
      <c r="H472"/>
      <c r="I472"/>
      <c r="J472"/>
      <c r="K472"/>
      <c r="L472" s="53"/>
      <c r="M472"/>
      <c r="N472" s="7"/>
      <c r="O472"/>
      <c r="P472"/>
      <c r="Q472"/>
      <c r="R472"/>
      <c r="S472" s="53"/>
      <c r="T472"/>
      <c r="U472" s="7"/>
      <c r="V472"/>
      <c r="W472"/>
      <c r="X472"/>
      <c r="Y472"/>
      <c r="Z472" s="53"/>
      <c r="AA472"/>
      <c r="AB472" s="7"/>
      <c r="AC472"/>
      <c r="AD472"/>
      <c r="AE472"/>
      <c r="AF472"/>
      <c r="AG472" s="53"/>
      <c r="AH472"/>
      <c r="AI472" s="7"/>
      <c r="AJ472"/>
      <c r="AK472"/>
      <c r="AL472"/>
      <c r="AM472"/>
      <c r="AN472" s="53"/>
      <c r="AO472"/>
      <c r="AP472" s="7"/>
      <c r="AQ472"/>
      <c r="AR472"/>
      <c r="AS472"/>
      <c r="AT472"/>
      <c r="AU472" s="53"/>
      <c r="AV472"/>
      <c r="AW472" s="7"/>
      <c r="AX472"/>
      <c r="AY472"/>
      <c r="AZ472"/>
      <c r="BA472"/>
      <c r="BB472" s="53"/>
      <c r="BC472"/>
      <c r="BD472" s="7"/>
      <c r="BE472"/>
      <c r="BF472"/>
      <c r="BG472"/>
      <c r="BH472"/>
      <c r="BI472" s="53"/>
      <c r="BJ472"/>
      <c r="BK472" s="7"/>
      <c r="BL472"/>
      <c r="BM472"/>
      <c r="BN472"/>
      <c r="BO472"/>
      <c r="BP472" s="53"/>
      <c r="BQ472"/>
      <c r="BR472" s="7"/>
      <c r="BS472"/>
      <c r="BT472"/>
      <c r="BU472"/>
      <c r="BV472"/>
      <c r="BW472" s="53"/>
      <c r="BX472"/>
      <c r="BY472" s="7"/>
      <c r="BZ472" s="49">
        <v>44966</v>
      </c>
      <c r="CA472" s="67" t="s">
        <v>1705</v>
      </c>
      <c r="CB472" s="140">
        <f>[1]!i_dq_close(CB$2,BZ472)</f>
        <v>6354.5619999999999</v>
      </c>
      <c r="CC472">
        <v>2.2290000000000001</v>
      </c>
      <c r="CD472" s="277">
        <f t="shared" si="39"/>
        <v>0.27176476932377369</v>
      </c>
      <c r="CE472"/>
      <c r="CF472" s="7"/>
      <c r="CG472"/>
      <c r="CH472"/>
      <c r="CI472"/>
      <c r="CJ472"/>
      <c r="CK472" s="53"/>
      <c r="CL472"/>
      <c r="CM472" s="7"/>
      <c r="CN472"/>
      <c r="CO472"/>
      <c r="CP472"/>
      <c r="CQ472"/>
      <c r="CR472" s="53"/>
      <c r="CS472"/>
      <c r="CT472" s="7"/>
      <c r="CU472"/>
      <c r="CV472"/>
      <c r="CW472"/>
      <c r="CX472"/>
      <c r="CY472" s="53"/>
      <c r="CZ472"/>
      <c r="DA472" s="7"/>
      <c r="DB472"/>
      <c r="DC472"/>
      <c r="DD472"/>
      <c r="DE472"/>
      <c r="DF472" s="53"/>
      <c r="DG472"/>
      <c r="DH472" s="7"/>
      <c r="DI472"/>
      <c r="DJ472"/>
      <c r="DK472"/>
      <c r="DL472"/>
      <c r="DM472" s="53"/>
      <c r="DN472"/>
      <c r="DO472" s="7"/>
      <c r="DP472"/>
      <c r="DQ472"/>
      <c r="DR472"/>
      <c r="DS472"/>
      <c r="DT472" s="53"/>
      <c r="DU472"/>
      <c r="DV472" s="7"/>
      <c r="DW472" s="7"/>
      <c r="DX472" s="7"/>
      <c r="DY472" s="7"/>
      <c r="DZ472" s="7"/>
      <c r="EA472" s="7"/>
      <c r="EB472" s="7"/>
      <c r="EC472" s="7"/>
      <c r="ED472" s="7"/>
      <c r="EE472" s="7"/>
      <c r="EF472" s="7"/>
      <c r="EG472" s="7"/>
      <c r="EH472" s="7"/>
      <c r="EI472" s="7"/>
      <c r="EJ472" s="7"/>
      <c r="EK472" s="7"/>
      <c r="EL472" s="7"/>
      <c r="EM472" s="7"/>
      <c r="EN472" s="7"/>
      <c r="EO472" s="7"/>
      <c r="EP472" s="7"/>
      <c r="EQ472" s="7"/>
      <c r="ER472" s="7"/>
      <c r="ES472" s="7"/>
      <c r="ET472" s="7"/>
      <c r="EU472" s="7"/>
      <c r="EV472" s="7"/>
      <c r="EW472" s="7"/>
      <c r="EX472" s="7"/>
      <c r="EY472" s="7"/>
      <c r="EZ472" s="7"/>
      <c r="FA472" s="7"/>
      <c r="FB472" s="7"/>
      <c r="FC472" s="7"/>
      <c r="FD472" s="7"/>
      <c r="FE472" s="7"/>
      <c r="FF472" s="7"/>
      <c r="FG472" s="7"/>
      <c r="FH472" s="7"/>
      <c r="FI472" s="7"/>
      <c r="FJ472" s="7"/>
      <c r="FK472" s="7"/>
      <c r="FL472" s="7"/>
      <c r="FM472" s="7"/>
      <c r="FN472" s="7"/>
      <c r="FO472" s="7"/>
      <c r="FP472" s="7"/>
      <c r="FQ472" s="7"/>
      <c r="FR472" s="7"/>
      <c r="FS472" s="7"/>
      <c r="FT472" s="7"/>
      <c r="FU472" s="7"/>
      <c r="FV472" s="7"/>
      <c r="FW472" s="7"/>
      <c r="FX472" s="7"/>
      <c r="FY472" s="7"/>
      <c r="FZ472" s="7"/>
      <c r="GA472" s="7"/>
      <c r="GB472" s="7"/>
      <c r="GC472" s="7"/>
      <c r="GD472" s="7"/>
      <c r="GE472" s="7"/>
      <c r="GF472" s="7"/>
      <c r="GG472" s="7"/>
      <c r="GH472" s="7"/>
      <c r="GI472" s="7"/>
      <c r="GJ472" s="7"/>
      <c r="GK472" s="7"/>
      <c r="GL472" s="7"/>
      <c r="GM472" s="7"/>
      <c r="GN472" s="7"/>
      <c r="GO472" s="7"/>
      <c r="GP472" s="7"/>
      <c r="GQ472" s="7"/>
      <c r="GR472" s="7"/>
      <c r="GS472" s="7"/>
      <c r="GT472" s="7"/>
      <c r="GU472" s="7"/>
      <c r="GV472" s="7"/>
      <c r="GW472" s="7"/>
      <c r="GX472" s="7"/>
      <c r="GY472" s="7"/>
      <c r="GZ472" s="7"/>
      <c r="HA472" s="7"/>
      <c r="HB472" s="7"/>
      <c r="HC472" s="7"/>
      <c r="HD472" s="7"/>
      <c r="HE472" s="7"/>
      <c r="HF472" s="7"/>
      <c r="HG472" s="7"/>
      <c r="HH472" s="7"/>
      <c r="HI472" s="7"/>
      <c r="HJ472" s="7"/>
      <c r="HK472" s="7"/>
      <c r="HL472" s="7"/>
      <c r="HM472" s="7"/>
      <c r="HN472" s="7"/>
      <c r="HO472" s="7"/>
      <c r="HP472" s="7"/>
      <c r="HQ472" s="7"/>
      <c r="HR472" s="7"/>
      <c r="HS472" s="7"/>
      <c r="HT472" s="7"/>
      <c r="HU472" s="7"/>
      <c r="HV472" s="7"/>
      <c r="HW472" s="7"/>
      <c r="HX472" s="7"/>
      <c r="HY472" s="7"/>
      <c r="HZ472" s="7"/>
      <c r="IA472" s="7"/>
      <c r="IB472" s="7"/>
      <c r="IC472" s="7"/>
      <c r="ID472" s="7"/>
      <c r="IE472" s="7"/>
      <c r="IF472" s="7"/>
      <c r="IG472" s="7"/>
      <c r="IH472" s="7"/>
      <c r="II472" s="7"/>
      <c r="IJ472" s="7"/>
      <c r="IK472" s="7"/>
      <c r="IL472" s="7"/>
      <c r="IM472" s="7"/>
      <c r="IN472" s="7"/>
      <c r="IO472" s="7"/>
      <c r="IP472" s="7"/>
      <c r="IQ472" s="7"/>
      <c r="IR472" s="7"/>
      <c r="IS472" s="7"/>
      <c r="IT472" s="7"/>
      <c r="IU472" s="7"/>
      <c r="IV472" s="7"/>
      <c r="IW472" s="7"/>
      <c r="IX472" s="7"/>
      <c r="IY472" s="7"/>
      <c r="IZ472" s="7"/>
      <c r="JA472" s="7"/>
      <c r="JB472" s="7"/>
      <c r="JC472" s="7"/>
      <c r="JD472" s="7"/>
      <c r="JE472" s="7"/>
      <c r="JF472" s="7"/>
      <c r="JG472" s="7"/>
      <c r="JH472" s="7"/>
      <c r="JI472" s="7"/>
      <c r="JJ472" s="7"/>
      <c r="JK472" s="7"/>
      <c r="JL472" s="7"/>
      <c r="JM472" s="7"/>
      <c r="JN472" s="7"/>
      <c r="JO472" s="7"/>
      <c r="JP472" s="7"/>
      <c r="JQ472" s="7"/>
      <c r="JR472" s="7"/>
      <c r="JS472" s="7"/>
      <c r="JT472" s="7"/>
      <c r="JU472" s="7"/>
      <c r="JV472" s="7"/>
      <c r="JW472" s="7"/>
      <c r="JX472" s="7"/>
      <c r="JY472" s="7"/>
      <c r="JZ472" s="7"/>
      <c r="KA472" s="7"/>
      <c r="KB472" s="7"/>
      <c r="KC472" s="7"/>
      <c r="KD472" s="7"/>
      <c r="KE472" s="7"/>
      <c r="KF472" s="7"/>
      <c r="KG472" s="7"/>
      <c r="KH472" s="7"/>
      <c r="KI472" s="7"/>
      <c r="KJ472" s="7"/>
      <c r="KK472" s="7"/>
      <c r="KL472" s="7"/>
      <c r="KM472" s="7"/>
      <c r="KN472" s="7"/>
      <c r="KO472" s="7"/>
      <c r="KP472" s="7"/>
      <c r="KQ472" s="7"/>
      <c r="KR472" s="7"/>
      <c r="KS472" s="7"/>
      <c r="KT472" s="7"/>
      <c r="KU472" s="7"/>
      <c r="KV472" s="7"/>
      <c r="KW472" s="7"/>
      <c r="KX472" s="7"/>
      <c r="KY472" s="7"/>
      <c r="KZ472" s="7"/>
      <c r="LA472" s="7"/>
      <c r="LB472" s="7"/>
      <c r="LC472" s="7"/>
      <c r="LD472" s="7"/>
      <c r="LE472" s="7"/>
      <c r="LF472" s="7"/>
      <c r="LG472" s="7"/>
      <c r="LH472" s="7"/>
      <c r="LI472" s="7"/>
      <c r="LJ472" s="7"/>
      <c r="LK472" s="7"/>
      <c r="LL472" s="7"/>
      <c r="LM472" s="7"/>
      <c r="LN472" s="7"/>
      <c r="LO472" s="7"/>
      <c r="LP472" s="7"/>
      <c r="LQ472" s="7"/>
      <c r="LR472" s="7"/>
      <c r="LS472" s="7"/>
      <c r="LT472" s="7"/>
      <c r="LU472" s="7"/>
      <c r="LV472" s="7"/>
      <c r="LW472" s="7"/>
      <c r="LX472" s="7"/>
      <c r="LY472" s="7"/>
      <c r="LZ472" s="7"/>
      <c r="MA472" s="7"/>
      <c r="MB472" s="7"/>
      <c r="MC472" s="7"/>
      <c r="MD472" s="7"/>
      <c r="ME472" s="7"/>
      <c r="MF472" s="7"/>
      <c r="MG472" s="7"/>
      <c r="MH472" s="7"/>
      <c r="MI472" s="7"/>
      <c r="MJ472" s="7"/>
      <c r="MK472" s="7"/>
      <c r="ML472" s="7"/>
      <c r="MM472" s="7"/>
      <c r="MN472" s="7"/>
      <c r="MO472" s="7"/>
      <c r="MP472" s="7"/>
      <c r="MQ472" s="7"/>
      <c r="MR472" s="7"/>
      <c r="MS472" s="7"/>
      <c r="MT472" s="7"/>
      <c r="MU472" s="7"/>
      <c r="MV472" s="7"/>
      <c r="MW472" s="7"/>
      <c r="MX472" s="7"/>
      <c r="MY472" s="7"/>
      <c r="MZ472" s="7"/>
      <c r="NA472" s="7"/>
      <c r="NB472" s="7"/>
      <c r="NC472" s="7"/>
      <c r="ND472" s="7"/>
      <c r="NE472" s="7"/>
      <c r="NF472" s="7"/>
      <c r="NG472" s="7"/>
      <c r="NH472" s="7"/>
      <c r="NI472" s="7"/>
      <c r="NJ472" s="7"/>
      <c r="NK472" s="7"/>
      <c r="NL472" s="7"/>
      <c r="NM472" s="7"/>
      <c r="NN472" s="7"/>
      <c r="NO472" s="7"/>
      <c r="NP472" s="7"/>
      <c r="NQ472" s="7"/>
      <c r="NR472" s="7"/>
      <c r="NS472" s="7"/>
      <c r="NT472" s="7"/>
      <c r="NU472" s="7"/>
      <c r="NV472" s="7"/>
      <c r="NW472" s="7"/>
      <c r="NX472" s="7"/>
      <c r="NY472" s="7"/>
      <c r="NZ472" s="7"/>
      <c r="OA472" s="7"/>
      <c r="OB472" s="7"/>
      <c r="OC472" s="7"/>
      <c r="OD472" s="7"/>
      <c r="OE472" s="7"/>
      <c r="OF472" s="7"/>
      <c r="OG472" s="7"/>
      <c r="OH472" s="7"/>
      <c r="OI472" s="7"/>
    </row>
    <row r="473" spans="1:399" s="21" customFormat="1">
      <c r="A473" s="53"/>
      <c r="B473" s="53"/>
      <c r="C473" s="53"/>
      <c r="D473" s="53"/>
      <c r="E473" s="53"/>
      <c r="F473" s="53"/>
      <c r="G473" s="7"/>
      <c r="H473"/>
      <c r="I473"/>
      <c r="J473"/>
      <c r="K473"/>
      <c r="L473" s="53"/>
      <c r="M473"/>
      <c r="N473" s="7"/>
      <c r="O473"/>
      <c r="P473"/>
      <c r="Q473"/>
      <c r="R473"/>
      <c r="S473" s="53"/>
      <c r="T473"/>
      <c r="U473" s="7"/>
      <c r="V473"/>
      <c r="W473"/>
      <c r="X473"/>
      <c r="Y473"/>
      <c r="Z473" s="53"/>
      <c r="AA473"/>
      <c r="AB473" s="7"/>
      <c r="AC473"/>
      <c r="AD473"/>
      <c r="AE473"/>
      <c r="AF473"/>
      <c r="AG473" s="53"/>
      <c r="AH473"/>
      <c r="AI473" s="7"/>
      <c r="AJ473"/>
      <c r="AK473"/>
      <c r="AL473"/>
      <c r="AM473"/>
      <c r="AN473" s="53"/>
      <c r="AO473"/>
      <c r="AP473" s="7"/>
      <c r="AQ473"/>
      <c r="AR473"/>
      <c r="AS473"/>
      <c r="AT473"/>
      <c r="AU473" s="53"/>
      <c r="AV473"/>
      <c r="AW473" s="7"/>
      <c r="AX473"/>
      <c r="AY473"/>
      <c r="AZ473"/>
      <c r="BA473"/>
      <c r="BB473" s="53"/>
      <c r="BC473"/>
      <c r="BD473" s="7"/>
      <c r="BE473"/>
      <c r="BF473"/>
      <c r="BG473"/>
      <c r="BH473"/>
      <c r="BI473" s="53"/>
      <c r="BJ473"/>
      <c r="BK473" s="7"/>
      <c r="BL473"/>
      <c r="BM473"/>
      <c r="BN473"/>
      <c r="BO473"/>
      <c r="BP473" s="53"/>
      <c r="BQ473"/>
      <c r="BR473" s="7"/>
      <c r="BS473"/>
      <c r="BT473"/>
      <c r="BU473"/>
      <c r="BV473"/>
      <c r="BW473" s="53"/>
      <c r="BX473"/>
      <c r="BY473" s="7"/>
      <c r="BZ473"/>
      <c r="CA473"/>
      <c r="CB473"/>
      <c r="CC473"/>
      <c r="CD473" s="53"/>
      <c r="CE473"/>
      <c r="CF473" s="7"/>
      <c r="CG473"/>
      <c r="CH473"/>
      <c r="CI473"/>
      <c r="CJ473"/>
      <c r="CK473" s="53"/>
      <c r="CL473"/>
      <c r="CM473" s="7"/>
      <c r="CN473"/>
      <c r="CO473"/>
      <c r="CP473"/>
      <c r="CQ473"/>
      <c r="CR473" s="53"/>
      <c r="CS473"/>
      <c r="CT473" s="7"/>
      <c r="CU473"/>
      <c r="CV473"/>
      <c r="CW473"/>
      <c r="CX473"/>
      <c r="CY473" s="53"/>
      <c r="CZ473"/>
      <c r="DA473" s="7"/>
      <c r="DB473"/>
      <c r="DC473"/>
      <c r="DD473"/>
      <c r="DE473"/>
      <c r="DF473" s="53"/>
      <c r="DG473"/>
      <c r="DH473" s="7"/>
      <c r="DI473"/>
      <c r="DJ473"/>
      <c r="DK473"/>
      <c r="DL473"/>
      <c r="DM473" s="53"/>
      <c r="DN473"/>
      <c r="DO473" s="7"/>
      <c r="DP473"/>
      <c r="DQ473"/>
      <c r="DR473"/>
      <c r="DS473"/>
      <c r="DT473" s="53"/>
      <c r="DU473"/>
      <c r="DV473" s="7"/>
      <c r="DW473" s="7"/>
      <c r="DX473" s="7"/>
      <c r="DY473" s="7"/>
      <c r="DZ473" s="7"/>
      <c r="EA473" s="7"/>
      <c r="EB473" s="7"/>
      <c r="EC473" s="7"/>
      <c r="ED473" s="7"/>
      <c r="EE473" s="7"/>
      <c r="EF473" s="7"/>
      <c r="EG473" s="7"/>
      <c r="EH473" s="7"/>
      <c r="EI473" s="7"/>
      <c r="EJ473" s="7"/>
      <c r="EK473" s="7"/>
      <c r="EL473" s="7"/>
      <c r="EM473" s="7"/>
      <c r="EN473" s="7"/>
      <c r="EO473" s="7"/>
      <c r="EP473" s="7"/>
      <c r="EQ473" s="7"/>
      <c r="ER473" s="7"/>
      <c r="ES473" s="7"/>
      <c r="ET473" s="7"/>
      <c r="EU473" s="7"/>
      <c r="EV473" s="7"/>
      <c r="EW473" s="7"/>
      <c r="EX473" s="7"/>
      <c r="EY473" s="7"/>
      <c r="EZ473" s="7"/>
      <c r="FA473" s="7"/>
      <c r="FB473" s="7"/>
      <c r="FC473" s="7"/>
      <c r="FD473" s="7"/>
      <c r="FE473" s="7"/>
      <c r="FF473" s="7"/>
      <c r="FG473" s="7"/>
      <c r="FH473" s="7"/>
      <c r="FI473" s="7"/>
      <c r="FJ473" s="7"/>
      <c r="FK473" s="7"/>
      <c r="FL473" s="7"/>
      <c r="FM473" s="7"/>
      <c r="FN473" s="7"/>
      <c r="FO473" s="7"/>
      <c r="FP473" s="7"/>
      <c r="FQ473" s="7"/>
      <c r="FR473" s="7"/>
      <c r="FS473" s="7"/>
      <c r="FT473" s="7"/>
      <c r="FU473" s="7"/>
      <c r="FV473" s="7"/>
      <c r="FW473" s="7"/>
      <c r="FX473" s="7"/>
      <c r="FY473" s="7"/>
      <c r="FZ473" s="7"/>
      <c r="GA473" s="7"/>
      <c r="GB473" s="7"/>
      <c r="GC473" s="7"/>
      <c r="GD473" s="7"/>
      <c r="GE473" s="7"/>
      <c r="GF473" s="7"/>
      <c r="GG473" s="7"/>
      <c r="GH473" s="7"/>
      <c r="GI473" s="7"/>
      <c r="GJ473" s="7"/>
      <c r="GK473" s="7"/>
      <c r="GL473" s="7"/>
      <c r="GM473" s="7"/>
      <c r="GN473" s="7"/>
      <c r="GO473" s="7"/>
      <c r="GP473" s="7"/>
      <c r="GQ473" s="7"/>
      <c r="GR473" s="7"/>
      <c r="GS473" s="7"/>
      <c r="GT473" s="7"/>
      <c r="GU473" s="7"/>
      <c r="GV473" s="7"/>
      <c r="GW473" s="7"/>
      <c r="GX473" s="7"/>
      <c r="GY473" s="7"/>
      <c r="GZ473" s="7"/>
      <c r="HA473" s="7"/>
      <c r="HB473" s="7"/>
      <c r="HC473" s="7"/>
      <c r="HD473" s="7"/>
      <c r="HE473" s="7"/>
      <c r="HF473" s="7"/>
      <c r="HG473" s="7"/>
      <c r="HH473" s="7"/>
      <c r="HI473" s="7"/>
      <c r="HJ473" s="7"/>
      <c r="HK473" s="7"/>
      <c r="HL473" s="7"/>
      <c r="HM473" s="7"/>
      <c r="HN473" s="7"/>
      <c r="HO473" s="7"/>
      <c r="HP473" s="7"/>
      <c r="HQ473" s="7"/>
      <c r="HR473" s="7"/>
      <c r="HS473" s="7"/>
      <c r="HT473" s="7"/>
      <c r="HU473" s="7"/>
      <c r="HV473" s="7"/>
      <c r="HW473" s="7"/>
      <c r="HX473" s="7"/>
      <c r="HY473" s="7"/>
      <c r="HZ473" s="7"/>
      <c r="IA473" s="7"/>
      <c r="IB473" s="7"/>
      <c r="IC473" s="7"/>
      <c r="ID473" s="7"/>
      <c r="IE473" s="7"/>
      <c r="IF473" s="7"/>
      <c r="IG473" s="7"/>
      <c r="IH473" s="7"/>
      <c r="II473" s="7"/>
      <c r="IJ473" s="7"/>
      <c r="IK473" s="7"/>
      <c r="IL473" s="7"/>
      <c r="IM473" s="7"/>
      <c r="IN473" s="7"/>
      <c r="IO473" s="7"/>
      <c r="IP473" s="7"/>
      <c r="IQ473" s="7"/>
      <c r="IR473" s="7"/>
      <c r="IS473" s="7"/>
      <c r="IT473" s="7"/>
      <c r="IU473" s="7"/>
      <c r="IV473" s="7"/>
      <c r="IW473" s="7"/>
      <c r="IX473" s="7"/>
      <c r="IY473" s="7"/>
      <c r="IZ473" s="7"/>
      <c r="JA473" s="7"/>
      <c r="JB473" s="7"/>
      <c r="JC473" s="7"/>
      <c r="JD473" s="7"/>
      <c r="JE473" s="7"/>
      <c r="JF473" s="7"/>
      <c r="JG473" s="7"/>
      <c r="JH473" s="7"/>
      <c r="JI473" s="7"/>
      <c r="JJ473" s="7"/>
      <c r="JK473" s="7"/>
      <c r="JL473" s="7"/>
      <c r="JM473" s="7"/>
      <c r="JN473" s="7"/>
      <c r="JO473" s="7"/>
      <c r="JP473" s="7"/>
      <c r="JQ473" s="7"/>
      <c r="JR473" s="7"/>
      <c r="JS473" s="7"/>
      <c r="JT473" s="7"/>
      <c r="JU473" s="7"/>
      <c r="JV473" s="7"/>
      <c r="JW473" s="7"/>
      <c r="JX473" s="7"/>
      <c r="JY473" s="7"/>
      <c r="JZ473" s="7"/>
      <c r="KA473" s="7"/>
      <c r="KB473" s="7"/>
      <c r="KC473" s="7"/>
      <c r="KD473" s="7"/>
      <c r="KE473" s="7"/>
      <c r="KF473" s="7"/>
      <c r="KG473" s="7"/>
      <c r="KH473" s="7"/>
      <c r="KI473" s="7"/>
      <c r="KJ473" s="7"/>
      <c r="KK473" s="7"/>
      <c r="KL473" s="7"/>
      <c r="KM473" s="7"/>
      <c r="KN473" s="7"/>
      <c r="KO473" s="7"/>
      <c r="KP473" s="7"/>
      <c r="KQ473" s="7"/>
      <c r="KR473" s="7"/>
      <c r="KS473" s="7"/>
      <c r="KT473" s="7"/>
      <c r="KU473" s="7"/>
      <c r="KV473" s="7"/>
      <c r="KW473" s="7"/>
      <c r="KX473" s="7"/>
      <c r="KY473" s="7"/>
      <c r="KZ473" s="7"/>
      <c r="LA473" s="7"/>
      <c r="LB473" s="7"/>
      <c r="LC473" s="7"/>
      <c r="LD473" s="7"/>
      <c r="LE473" s="7"/>
      <c r="LF473" s="7"/>
      <c r="LG473" s="7"/>
      <c r="LH473" s="7"/>
      <c r="LI473" s="7"/>
      <c r="LJ473" s="7"/>
      <c r="LK473" s="7"/>
      <c r="LL473" s="7"/>
      <c r="LM473" s="7"/>
      <c r="LN473" s="7"/>
      <c r="LO473" s="7"/>
      <c r="LP473" s="7"/>
      <c r="LQ473" s="7"/>
      <c r="LR473" s="7"/>
      <c r="LS473" s="7"/>
      <c r="LT473" s="7"/>
      <c r="LU473" s="7"/>
      <c r="LV473" s="7"/>
      <c r="LW473" s="7"/>
      <c r="LX473" s="7"/>
      <c r="LY473" s="7"/>
      <c r="LZ473" s="7"/>
      <c r="MA473" s="7"/>
      <c r="MB473" s="7"/>
      <c r="MC473" s="7"/>
      <c r="MD473" s="7"/>
      <c r="ME473" s="7"/>
      <c r="MF473" s="7"/>
      <c r="MG473" s="7"/>
      <c r="MH473" s="7"/>
      <c r="MI473" s="7"/>
      <c r="MJ473" s="7"/>
      <c r="MK473" s="7"/>
      <c r="ML473" s="7"/>
      <c r="MM473" s="7"/>
      <c r="MN473" s="7"/>
      <c r="MO473" s="7"/>
      <c r="MP473" s="7"/>
      <c r="MQ473" s="7"/>
      <c r="MR473" s="7"/>
      <c r="MS473" s="7"/>
      <c r="MT473" s="7"/>
      <c r="MU473" s="7"/>
      <c r="MV473" s="7"/>
      <c r="MW473" s="7"/>
      <c r="MX473" s="7"/>
      <c r="MY473" s="7"/>
      <c r="MZ473" s="7"/>
      <c r="NA473" s="7"/>
      <c r="NB473" s="7"/>
      <c r="NC473" s="7"/>
      <c r="ND473" s="7"/>
      <c r="NE473" s="7"/>
      <c r="NF473" s="7"/>
      <c r="NG473" s="7"/>
      <c r="NH473" s="7"/>
      <c r="NI473" s="7"/>
      <c r="NJ473" s="7"/>
      <c r="NK473" s="7"/>
      <c r="NL473" s="7"/>
      <c r="NM473" s="7"/>
      <c r="NN473" s="7"/>
      <c r="NO473" s="7"/>
      <c r="NP473" s="7"/>
      <c r="NQ473" s="7"/>
      <c r="NR473" s="7"/>
      <c r="NS473" s="7"/>
      <c r="NT473" s="7"/>
      <c r="NU473" s="7"/>
      <c r="NV473" s="7"/>
      <c r="NW473" s="7"/>
      <c r="NX473" s="7"/>
      <c r="NY473" s="7"/>
      <c r="NZ473" s="7"/>
      <c r="OA473" s="7"/>
      <c r="OB473" s="7"/>
      <c r="OC473" s="7"/>
      <c r="OD473" s="7"/>
      <c r="OE473" s="7"/>
      <c r="OF473" s="7"/>
      <c r="OG473" s="7"/>
      <c r="OH473" s="7"/>
      <c r="OI473" s="7"/>
    </row>
    <row r="474" spans="1:399" s="21" customFormat="1">
      <c r="A474" s="53"/>
      <c r="B474" s="53"/>
      <c r="C474" s="53"/>
      <c r="D474" s="53"/>
      <c r="E474" s="53"/>
      <c r="F474" s="53"/>
      <c r="G474" s="7"/>
      <c r="H474"/>
      <c r="I474"/>
      <c r="J474"/>
      <c r="K474"/>
      <c r="L474" s="53"/>
      <c r="M474"/>
      <c r="N474" s="7"/>
      <c r="O474"/>
      <c r="P474"/>
      <c r="Q474"/>
      <c r="R474"/>
      <c r="S474" s="53"/>
      <c r="T474"/>
      <c r="U474" s="7"/>
      <c r="V474"/>
      <c r="W474"/>
      <c r="X474"/>
      <c r="Y474"/>
      <c r="Z474" s="53"/>
      <c r="AA474"/>
      <c r="AB474" s="7"/>
      <c r="AC474"/>
      <c r="AD474"/>
      <c r="AE474"/>
      <c r="AF474"/>
      <c r="AG474" s="53"/>
      <c r="AH474"/>
      <c r="AI474" s="7"/>
      <c r="AJ474"/>
      <c r="AK474"/>
      <c r="AL474"/>
      <c r="AM474"/>
      <c r="AN474" s="53"/>
      <c r="AO474"/>
      <c r="AP474" s="7"/>
      <c r="AQ474"/>
      <c r="AR474"/>
      <c r="AS474"/>
      <c r="AT474"/>
      <c r="AU474" s="53"/>
      <c r="AV474"/>
      <c r="AW474" s="7"/>
      <c r="AX474"/>
      <c r="AY474"/>
      <c r="AZ474"/>
      <c r="BA474"/>
      <c r="BB474" s="53"/>
      <c r="BC474"/>
      <c r="BD474" s="7"/>
      <c r="BE474"/>
      <c r="BF474"/>
      <c r="BG474"/>
      <c r="BH474"/>
      <c r="BI474" s="53"/>
      <c r="BJ474"/>
      <c r="BK474" s="7"/>
      <c r="BL474"/>
      <c r="BM474"/>
      <c r="BN474"/>
      <c r="BO474"/>
      <c r="BP474" s="53"/>
      <c r="BQ474"/>
      <c r="BR474" s="7"/>
      <c r="BS474"/>
      <c r="BT474"/>
      <c r="BU474"/>
      <c r="BV474"/>
      <c r="BW474" s="53"/>
      <c r="BX474"/>
      <c r="BY474" s="7"/>
      <c r="BZ474"/>
      <c r="CA474"/>
      <c r="CB474"/>
      <c r="CC474"/>
      <c r="CD474" s="53"/>
      <c r="CE474"/>
      <c r="CF474" s="7"/>
      <c r="CG474"/>
      <c r="CH474"/>
      <c r="CI474"/>
      <c r="CJ474"/>
      <c r="CK474" s="53"/>
      <c r="CL474"/>
      <c r="CM474" s="7"/>
      <c r="CN474"/>
      <c r="CO474"/>
      <c r="CP474"/>
      <c r="CQ474"/>
      <c r="CR474" s="53"/>
      <c r="CS474"/>
      <c r="CT474" s="7"/>
      <c r="CU474"/>
      <c r="CV474"/>
      <c r="CW474"/>
      <c r="CX474"/>
      <c r="CY474" s="53"/>
      <c r="CZ474"/>
      <c r="DA474" s="7"/>
      <c r="DB474"/>
      <c r="DC474"/>
      <c r="DD474"/>
      <c r="DE474"/>
      <c r="DF474" s="53"/>
      <c r="DG474"/>
      <c r="DH474" s="7"/>
      <c r="DI474"/>
      <c r="DJ474"/>
      <c r="DK474"/>
      <c r="DL474"/>
      <c r="DM474" s="53"/>
      <c r="DN474"/>
      <c r="DO474" s="7"/>
      <c r="DP474"/>
      <c r="DQ474"/>
      <c r="DR474"/>
      <c r="DS474"/>
      <c r="DT474" s="53"/>
      <c r="DU474"/>
      <c r="DV474" s="7"/>
      <c r="DW474" s="7"/>
      <c r="DX474" s="7"/>
      <c r="DY474" s="7"/>
      <c r="DZ474" s="7"/>
      <c r="EA474" s="7"/>
      <c r="EB474" s="7"/>
      <c r="EC474" s="7"/>
      <c r="ED474" s="7"/>
      <c r="EE474" s="7"/>
      <c r="EF474" s="7"/>
      <c r="EG474" s="7"/>
      <c r="EH474" s="7"/>
      <c r="EI474" s="7"/>
      <c r="EJ474" s="7"/>
      <c r="EK474" s="7"/>
      <c r="EL474" s="7"/>
      <c r="EM474" s="7"/>
      <c r="EN474" s="7"/>
      <c r="EO474" s="7"/>
      <c r="EP474" s="7"/>
      <c r="EQ474" s="7"/>
      <c r="ER474" s="7"/>
      <c r="ES474" s="7"/>
      <c r="ET474" s="7"/>
      <c r="EU474" s="7"/>
      <c r="EV474" s="7"/>
      <c r="EW474" s="7"/>
      <c r="EX474" s="7"/>
      <c r="EY474" s="7"/>
      <c r="EZ474" s="7"/>
      <c r="FA474" s="7"/>
      <c r="FB474" s="7"/>
      <c r="FC474" s="7"/>
      <c r="FD474" s="7"/>
      <c r="FE474" s="7"/>
      <c r="FF474" s="7"/>
      <c r="FG474" s="7"/>
      <c r="FH474" s="7"/>
      <c r="FI474" s="7"/>
      <c r="FJ474" s="7"/>
      <c r="FK474" s="7"/>
      <c r="FL474" s="7"/>
      <c r="FM474" s="7"/>
      <c r="FN474" s="7"/>
      <c r="FO474" s="7"/>
      <c r="FP474" s="7"/>
      <c r="FQ474" s="7"/>
      <c r="FR474" s="7"/>
      <c r="FS474" s="7"/>
      <c r="FT474" s="7"/>
      <c r="FU474" s="7"/>
      <c r="FV474" s="7"/>
      <c r="FW474" s="7"/>
      <c r="FX474" s="7"/>
      <c r="FY474" s="7"/>
      <c r="FZ474" s="7"/>
      <c r="GA474" s="7"/>
      <c r="GB474" s="7"/>
      <c r="GC474" s="7"/>
      <c r="GD474" s="7"/>
      <c r="GE474" s="7"/>
      <c r="GF474" s="7"/>
      <c r="GG474" s="7"/>
      <c r="GH474" s="7"/>
      <c r="GI474" s="7"/>
      <c r="GJ474" s="7"/>
      <c r="GK474" s="7"/>
      <c r="GL474" s="7"/>
      <c r="GM474" s="7"/>
      <c r="GN474" s="7"/>
      <c r="GO474" s="7"/>
      <c r="GP474" s="7"/>
      <c r="GQ474" s="7"/>
      <c r="GR474" s="7"/>
      <c r="GS474" s="7"/>
      <c r="GT474" s="7"/>
      <c r="GU474" s="7"/>
      <c r="GV474" s="7"/>
      <c r="GW474" s="7"/>
      <c r="GX474" s="7"/>
      <c r="GY474" s="7"/>
      <c r="GZ474" s="7"/>
      <c r="HA474" s="7"/>
      <c r="HB474" s="7"/>
      <c r="HC474" s="7"/>
      <c r="HD474" s="7"/>
      <c r="HE474" s="7"/>
      <c r="HF474" s="7"/>
      <c r="HG474" s="7"/>
      <c r="HH474" s="7"/>
      <c r="HI474" s="7"/>
      <c r="HJ474" s="7"/>
      <c r="HK474" s="7"/>
      <c r="HL474" s="7"/>
      <c r="HM474" s="7"/>
      <c r="HN474" s="7"/>
      <c r="HO474" s="7"/>
      <c r="HP474" s="7"/>
      <c r="HQ474" s="7"/>
      <c r="HR474" s="7"/>
      <c r="HS474" s="7"/>
      <c r="HT474" s="7"/>
      <c r="HU474" s="7"/>
      <c r="HV474" s="7"/>
      <c r="HW474" s="7"/>
      <c r="HX474" s="7"/>
      <c r="HY474" s="7"/>
      <c r="HZ474" s="7"/>
      <c r="IA474" s="7"/>
      <c r="IB474" s="7"/>
      <c r="IC474" s="7"/>
      <c r="ID474" s="7"/>
      <c r="IE474" s="7"/>
      <c r="IF474" s="7"/>
      <c r="IG474" s="7"/>
      <c r="IH474" s="7"/>
      <c r="II474" s="7"/>
      <c r="IJ474" s="7"/>
      <c r="IK474" s="7"/>
      <c r="IL474" s="7"/>
      <c r="IM474" s="7"/>
      <c r="IN474" s="7"/>
      <c r="IO474" s="7"/>
      <c r="IP474" s="7"/>
      <c r="IQ474" s="7"/>
      <c r="IR474" s="7"/>
      <c r="IS474" s="7"/>
      <c r="IT474" s="7"/>
      <c r="IU474" s="7"/>
      <c r="IV474" s="7"/>
      <c r="IW474" s="7"/>
      <c r="IX474" s="7"/>
      <c r="IY474" s="7"/>
      <c r="IZ474" s="7"/>
      <c r="JA474" s="7"/>
      <c r="JB474" s="7"/>
      <c r="JC474" s="7"/>
      <c r="JD474" s="7"/>
      <c r="JE474" s="7"/>
      <c r="JF474" s="7"/>
      <c r="JG474" s="7"/>
      <c r="JH474" s="7"/>
      <c r="JI474" s="7"/>
      <c r="JJ474" s="7"/>
      <c r="JK474" s="7"/>
      <c r="JL474" s="7"/>
      <c r="JM474" s="7"/>
      <c r="JN474" s="7"/>
      <c r="JO474" s="7"/>
      <c r="JP474" s="7"/>
      <c r="JQ474" s="7"/>
      <c r="JR474" s="7"/>
      <c r="JS474" s="7"/>
      <c r="JT474" s="7"/>
      <c r="JU474" s="7"/>
      <c r="JV474" s="7"/>
      <c r="JW474" s="7"/>
      <c r="JX474" s="7"/>
      <c r="JY474" s="7"/>
      <c r="JZ474" s="7"/>
      <c r="KA474" s="7"/>
      <c r="KB474" s="7"/>
      <c r="KC474" s="7"/>
      <c r="KD474" s="7"/>
      <c r="KE474" s="7"/>
      <c r="KF474" s="7"/>
      <c r="KG474" s="7"/>
      <c r="KH474" s="7"/>
      <c r="KI474" s="7"/>
      <c r="KJ474" s="7"/>
      <c r="KK474" s="7"/>
      <c r="KL474" s="7"/>
      <c r="KM474" s="7"/>
      <c r="KN474" s="7"/>
      <c r="KO474" s="7"/>
      <c r="KP474" s="7"/>
      <c r="KQ474" s="7"/>
      <c r="KR474" s="7"/>
      <c r="KS474" s="7"/>
      <c r="KT474" s="7"/>
      <c r="KU474" s="7"/>
      <c r="KV474" s="7"/>
      <c r="KW474" s="7"/>
      <c r="KX474" s="7"/>
      <c r="KY474" s="7"/>
      <c r="KZ474" s="7"/>
      <c r="LA474" s="7"/>
      <c r="LB474" s="7"/>
      <c r="LC474" s="7"/>
      <c r="LD474" s="7"/>
      <c r="LE474" s="7"/>
      <c r="LF474" s="7"/>
      <c r="LG474" s="7"/>
      <c r="LH474" s="7"/>
      <c r="LI474" s="7"/>
      <c r="LJ474" s="7"/>
      <c r="LK474" s="7"/>
      <c r="LL474" s="7"/>
      <c r="LM474" s="7"/>
      <c r="LN474" s="7"/>
      <c r="LO474" s="7"/>
      <c r="LP474" s="7"/>
      <c r="LQ474" s="7"/>
      <c r="LR474" s="7"/>
      <c r="LS474" s="7"/>
      <c r="LT474" s="7"/>
      <c r="LU474" s="7"/>
      <c r="LV474" s="7"/>
      <c r="LW474" s="7"/>
      <c r="LX474" s="7"/>
      <c r="LY474" s="7"/>
      <c r="LZ474" s="7"/>
      <c r="MA474" s="7"/>
      <c r="MB474" s="7"/>
      <c r="MC474" s="7"/>
      <c r="MD474" s="7"/>
      <c r="ME474" s="7"/>
      <c r="MF474" s="7"/>
      <c r="MG474" s="7"/>
      <c r="MH474" s="7"/>
      <c r="MI474" s="7"/>
      <c r="MJ474" s="7"/>
      <c r="MK474" s="7"/>
      <c r="ML474" s="7"/>
      <c r="MM474" s="7"/>
      <c r="MN474" s="7"/>
      <c r="MO474" s="7"/>
      <c r="MP474" s="7"/>
      <c r="MQ474" s="7"/>
      <c r="MR474" s="7"/>
      <c r="MS474" s="7"/>
      <c r="MT474" s="7"/>
      <c r="MU474" s="7"/>
      <c r="MV474" s="7"/>
      <c r="MW474" s="7"/>
      <c r="MX474" s="7"/>
      <c r="MY474" s="7"/>
      <c r="MZ474" s="7"/>
      <c r="NA474" s="7"/>
      <c r="NB474" s="7"/>
      <c r="NC474" s="7"/>
      <c r="ND474" s="7"/>
      <c r="NE474" s="7"/>
      <c r="NF474" s="7"/>
      <c r="NG474" s="7"/>
      <c r="NH474" s="7"/>
      <c r="NI474" s="7"/>
      <c r="NJ474" s="7"/>
      <c r="NK474" s="7"/>
      <c r="NL474" s="7"/>
      <c r="NM474" s="7"/>
      <c r="NN474" s="7"/>
      <c r="NO474" s="7"/>
      <c r="NP474" s="7"/>
      <c r="NQ474" s="7"/>
      <c r="NR474" s="7"/>
      <c r="NS474" s="7"/>
      <c r="NT474" s="7"/>
      <c r="NU474" s="7"/>
      <c r="NV474" s="7"/>
      <c r="NW474" s="7"/>
      <c r="NX474" s="7"/>
      <c r="NY474" s="7"/>
      <c r="NZ474" s="7"/>
      <c r="OA474" s="7"/>
      <c r="OB474" s="7"/>
      <c r="OC474" s="7"/>
      <c r="OD474" s="7"/>
      <c r="OE474" s="7"/>
      <c r="OF474" s="7"/>
      <c r="OG474" s="7"/>
      <c r="OH474" s="7"/>
      <c r="OI474" s="7"/>
    </row>
    <row r="475" spans="1:399" s="21" customFormat="1">
      <c r="A475" s="53"/>
      <c r="B475" s="53"/>
      <c r="C475" s="53"/>
      <c r="D475" s="53"/>
      <c r="E475" s="53"/>
      <c r="F475" s="53"/>
      <c r="G475" s="7"/>
      <c r="H475"/>
      <c r="I475"/>
      <c r="J475"/>
      <c r="K475"/>
      <c r="L475" s="53"/>
      <c r="M475"/>
      <c r="N475" s="7"/>
      <c r="O475"/>
      <c r="P475"/>
      <c r="Q475"/>
      <c r="R475"/>
      <c r="S475" s="53"/>
      <c r="T475"/>
      <c r="U475" s="7"/>
      <c r="V475"/>
      <c r="W475"/>
      <c r="X475"/>
      <c r="Y475"/>
      <c r="Z475" s="53"/>
      <c r="AA475"/>
      <c r="AB475" s="7"/>
      <c r="AC475"/>
      <c r="AD475"/>
      <c r="AE475"/>
      <c r="AF475"/>
      <c r="AG475" s="53"/>
      <c r="AH475"/>
      <c r="AI475" s="7"/>
      <c r="AJ475"/>
      <c r="AK475"/>
      <c r="AL475"/>
      <c r="AM475"/>
      <c r="AN475" s="53"/>
      <c r="AO475"/>
      <c r="AP475" s="7"/>
      <c r="AQ475"/>
      <c r="AR475"/>
      <c r="AS475"/>
      <c r="AT475"/>
      <c r="AU475" s="53"/>
      <c r="AV475"/>
      <c r="AW475" s="7"/>
      <c r="AX475"/>
      <c r="AY475"/>
      <c r="AZ475"/>
      <c r="BA475"/>
      <c r="BB475" s="53"/>
      <c r="BC475"/>
      <c r="BD475" s="7"/>
      <c r="BE475"/>
      <c r="BF475"/>
      <c r="BG475"/>
      <c r="BH475"/>
      <c r="BI475" s="53"/>
      <c r="BJ475"/>
      <c r="BK475" s="7"/>
      <c r="BL475"/>
      <c r="BM475"/>
      <c r="BN475"/>
      <c r="BO475"/>
      <c r="BP475" s="53"/>
      <c r="BQ475"/>
      <c r="BR475" s="7"/>
      <c r="BS475"/>
      <c r="BT475"/>
      <c r="BU475"/>
      <c r="BV475"/>
      <c r="BW475" s="53"/>
      <c r="BX475"/>
      <c r="BY475" s="7"/>
      <c r="BZ475"/>
      <c r="CA475"/>
      <c r="CB475"/>
      <c r="CC475"/>
      <c r="CD475" s="53"/>
      <c r="CE475"/>
      <c r="CF475" s="7"/>
      <c r="CG475"/>
      <c r="CH475"/>
      <c r="CI475"/>
      <c r="CJ475"/>
      <c r="CK475" s="53"/>
      <c r="CL475"/>
      <c r="CM475" s="7"/>
      <c r="CN475"/>
      <c r="CO475"/>
      <c r="CP475"/>
      <c r="CQ475"/>
      <c r="CR475" s="53"/>
      <c r="CS475"/>
      <c r="CT475" s="7"/>
      <c r="CU475"/>
      <c r="CV475"/>
      <c r="CW475"/>
      <c r="CX475"/>
      <c r="CY475" s="53"/>
      <c r="CZ475"/>
      <c r="DA475" s="7"/>
      <c r="DB475"/>
      <c r="DC475"/>
      <c r="DD475"/>
      <c r="DE475"/>
      <c r="DF475" s="53"/>
      <c r="DG475"/>
      <c r="DH475" s="7"/>
      <c r="DI475"/>
      <c r="DJ475"/>
      <c r="DK475"/>
      <c r="DL475"/>
      <c r="DM475" s="53"/>
      <c r="DN475"/>
      <c r="DO475" s="7"/>
      <c r="DP475"/>
      <c r="DQ475"/>
      <c r="DR475"/>
      <c r="DS475"/>
      <c r="DT475" s="53"/>
      <c r="DU475"/>
      <c r="DV475" s="7"/>
      <c r="DW475" s="7"/>
      <c r="DX475" s="7"/>
      <c r="DY475" s="7"/>
      <c r="DZ475" s="7"/>
      <c r="EA475" s="7"/>
      <c r="EB475" s="7"/>
      <c r="EC475" s="7"/>
      <c r="ED475" s="7"/>
      <c r="EE475" s="7"/>
      <c r="EF475" s="7"/>
      <c r="EG475" s="7"/>
      <c r="EH475" s="7"/>
      <c r="EI475" s="7"/>
      <c r="EJ475" s="7"/>
      <c r="EK475" s="7"/>
      <c r="EL475" s="7"/>
      <c r="EM475" s="7"/>
      <c r="EN475" s="7"/>
      <c r="EO475" s="7"/>
      <c r="EP475" s="7"/>
      <c r="EQ475" s="7"/>
      <c r="ER475" s="7"/>
      <c r="ES475" s="7"/>
      <c r="ET475" s="7"/>
      <c r="EU475" s="7"/>
      <c r="EV475" s="7"/>
      <c r="EW475" s="7"/>
      <c r="EX475" s="7"/>
      <c r="EY475" s="7"/>
      <c r="EZ475" s="7"/>
      <c r="FA475" s="7"/>
      <c r="FB475" s="7"/>
      <c r="FC475" s="7"/>
      <c r="FD475" s="7"/>
      <c r="FE475" s="7"/>
      <c r="FF475" s="7"/>
      <c r="FG475" s="7"/>
      <c r="FH475" s="7"/>
      <c r="FI475" s="7"/>
      <c r="FJ475" s="7"/>
      <c r="FK475" s="7"/>
      <c r="FL475" s="7"/>
      <c r="FM475" s="7"/>
      <c r="FN475" s="7"/>
      <c r="FO475" s="7"/>
      <c r="FP475" s="7"/>
      <c r="FQ475" s="7"/>
      <c r="FR475" s="7"/>
      <c r="FS475" s="7"/>
      <c r="FT475" s="7"/>
      <c r="FU475" s="7"/>
      <c r="FV475" s="7"/>
      <c r="FW475" s="7"/>
      <c r="FX475" s="7"/>
      <c r="FY475" s="7"/>
      <c r="FZ475" s="7"/>
      <c r="GA475" s="7"/>
      <c r="GB475" s="7"/>
      <c r="GC475" s="7"/>
      <c r="GD475" s="7"/>
      <c r="GE475" s="7"/>
      <c r="GF475" s="7"/>
      <c r="GG475" s="7"/>
      <c r="GH475" s="7"/>
      <c r="GI475" s="7"/>
      <c r="GJ475" s="7"/>
      <c r="GK475" s="7"/>
      <c r="GL475" s="7"/>
      <c r="GM475" s="7"/>
      <c r="GN475" s="7"/>
      <c r="GO475" s="7"/>
      <c r="GP475" s="7"/>
      <c r="GQ475" s="7"/>
      <c r="GR475" s="7"/>
      <c r="GS475" s="7"/>
      <c r="GT475" s="7"/>
      <c r="GU475" s="7"/>
      <c r="GV475" s="7"/>
      <c r="GW475" s="7"/>
      <c r="GX475" s="7"/>
      <c r="GY475" s="7"/>
      <c r="GZ475" s="7"/>
      <c r="HA475" s="7"/>
      <c r="HB475" s="7"/>
      <c r="HC475" s="7"/>
      <c r="HD475" s="7"/>
      <c r="HE475" s="7"/>
      <c r="HF475" s="7"/>
      <c r="HG475" s="7"/>
      <c r="HH475" s="7"/>
      <c r="HI475" s="7"/>
      <c r="HJ475" s="7"/>
      <c r="HK475" s="7"/>
      <c r="HL475" s="7"/>
      <c r="HM475" s="7"/>
      <c r="HN475" s="7"/>
      <c r="HO475" s="7"/>
      <c r="HP475" s="7"/>
      <c r="HQ475" s="7"/>
      <c r="HR475" s="7"/>
      <c r="HS475" s="7"/>
      <c r="HT475" s="7"/>
      <c r="HU475" s="7"/>
      <c r="HV475" s="7"/>
      <c r="HW475" s="7"/>
      <c r="HX475" s="7"/>
      <c r="HY475" s="7"/>
      <c r="HZ475" s="7"/>
      <c r="IA475" s="7"/>
      <c r="IB475" s="7"/>
      <c r="IC475" s="7"/>
      <c r="ID475" s="7"/>
      <c r="IE475" s="7"/>
      <c r="IF475" s="7"/>
      <c r="IG475" s="7"/>
      <c r="IH475" s="7"/>
      <c r="II475" s="7"/>
      <c r="IJ475" s="7"/>
      <c r="IK475" s="7"/>
      <c r="IL475" s="7"/>
      <c r="IM475" s="7"/>
      <c r="IN475" s="7"/>
      <c r="IO475" s="7"/>
      <c r="IP475" s="7"/>
      <c r="IQ475" s="7"/>
      <c r="IR475" s="7"/>
      <c r="IS475" s="7"/>
      <c r="IT475" s="7"/>
      <c r="IU475" s="7"/>
      <c r="IV475" s="7"/>
      <c r="IW475" s="7"/>
      <c r="IX475" s="7"/>
      <c r="IY475" s="7"/>
      <c r="IZ475" s="7"/>
      <c r="JA475" s="7"/>
      <c r="JB475" s="7"/>
      <c r="JC475" s="7"/>
      <c r="JD475" s="7"/>
      <c r="JE475" s="7"/>
      <c r="JF475" s="7"/>
      <c r="JG475" s="7"/>
      <c r="JH475" s="7"/>
      <c r="JI475" s="7"/>
      <c r="JJ475" s="7"/>
      <c r="JK475" s="7"/>
      <c r="JL475" s="7"/>
      <c r="JM475" s="7"/>
      <c r="JN475" s="7"/>
      <c r="JO475" s="7"/>
      <c r="JP475" s="7"/>
      <c r="JQ475" s="7"/>
      <c r="JR475" s="7"/>
      <c r="JS475" s="7"/>
      <c r="JT475" s="7"/>
      <c r="JU475" s="7"/>
      <c r="JV475" s="7"/>
      <c r="JW475" s="7"/>
      <c r="JX475" s="7"/>
      <c r="JY475" s="7"/>
      <c r="JZ475" s="7"/>
      <c r="KA475" s="7"/>
      <c r="KB475" s="7"/>
      <c r="KC475" s="7"/>
      <c r="KD475" s="7"/>
      <c r="KE475" s="7"/>
      <c r="KF475" s="7"/>
      <c r="KG475" s="7"/>
      <c r="KH475" s="7"/>
      <c r="KI475" s="7"/>
      <c r="KJ475" s="7"/>
      <c r="KK475" s="7"/>
      <c r="KL475" s="7"/>
      <c r="KM475" s="7"/>
      <c r="KN475" s="7"/>
      <c r="KO475" s="7"/>
      <c r="KP475" s="7"/>
      <c r="KQ475" s="7"/>
      <c r="KR475" s="7"/>
      <c r="KS475" s="7"/>
      <c r="KT475" s="7"/>
      <c r="KU475" s="7"/>
      <c r="KV475" s="7"/>
      <c r="KW475" s="7"/>
      <c r="KX475" s="7"/>
      <c r="KY475" s="7"/>
      <c r="KZ475" s="7"/>
      <c r="LA475" s="7"/>
      <c r="LB475" s="7"/>
      <c r="LC475" s="7"/>
      <c r="LD475" s="7"/>
      <c r="LE475" s="7"/>
      <c r="LF475" s="7"/>
      <c r="LG475" s="7"/>
      <c r="LH475" s="7"/>
      <c r="LI475" s="7"/>
      <c r="LJ475" s="7"/>
      <c r="LK475" s="7"/>
      <c r="LL475" s="7"/>
      <c r="LM475" s="7"/>
      <c r="LN475" s="7"/>
      <c r="LO475" s="7"/>
      <c r="LP475" s="7"/>
      <c r="LQ475" s="7"/>
      <c r="LR475" s="7"/>
      <c r="LS475" s="7"/>
      <c r="LT475" s="7"/>
      <c r="LU475" s="7"/>
      <c r="LV475" s="7"/>
      <c r="LW475" s="7"/>
      <c r="LX475" s="7"/>
      <c r="LY475" s="7"/>
      <c r="LZ475" s="7"/>
      <c r="MA475" s="7"/>
      <c r="MB475" s="7"/>
      <c r="MC475" s="7"/>
      <c r="MD475" s="7"/>
      <c r="ME475" s="7"/>
      <c r="MF475" s="7"/>
      <c r="MG475" s="7"/>
      <c r="MH475" s="7"/>
      <c r="MI475" s="7"/>
      <c r="MJ475" s="7"/>
      <c r="MK475" s="7"/>
      <c r="ML475" s="7"/>
      <c r="MM475" s="7"/>
      <c r="MN475" s="7"/>
      <c r="MO475" s="7"/>
      <c r="MP475" s="7"/>
      <c r="MQ475" s="7"/>
      <c r="MR475" s="7"/>
      <c r="MS475" s="7"/>
      <c r="MT475" s="7"/>
      <c r="MU475" s="7"/>
      <c r="MV475" s="7"/>
      <c r="MW475" s="7"/>
      <c r="MX475" s="7"/>
      <c r="MY475" s="7"/>
      <c r="MZ475" s="7"/>
      <c r="NA475" s="7"/>
      <c r="NB475" s="7"/>
      <c r="NC475" s="7"/>
      <c r="ND475" s="7"/>
      <c r="NE475" s="7"/>
      <c r="NF475" s="7"/>
      <c r="NG475" s="7"/>
      <c r="NH475" s="7"/>
      <c r="NI475" s="7"/>
      <c r="NJ475" s="7"/>
      <c r="NK475" s="7"/>
      <c r="NL475" s="7"/>
      <c r="NM475" s="7"/>
      <c r="NN475" s="7"/>
      <c r="NO475" s="7"/>
      <c r="NP475" s="7"/>
      <c r="NQ475" s="7"/>
      <c r="NR475" s="7"/>
      <c r="NS475" s="7"/>
      <c r="NT475" s="7"/>
      <c r="NU475" s="7"/>
      <c r="NV475" s="7"/>
      <c r="NW475" s="7"/>
      <c r="NX475" s="7"/>
      <c r="NY475" s="7"/>
      <c r="NZ475" s="7"/>
      <c r="OA475" s="7"/>
      <c r="OB475" s="7"/>
      <c r="OC475" s="7"/>
      <c r="OD475" s="7"/>
      <c r="OE475" s="7"/>
      <c r="OF475" s="7"/>
      <c r="OG475" s="7"/>
      <c r="OH475" s="7"/>
      <c r="OI475" s="7"/>
    </row>
    <row r="476" spans="1:399" s="21" customFormat="1">
      <c r="A476" s="53"/>
      <c r="B476" s="53"/>
      <c r="C476" s="53"/>
      <c r="D476" s="53"/>
      <c r="E476" s="53"/>
      <c r="F476" s="53"/>
      <c r="G476" s="7"/>
      <c r="H476"/>
      <c r="I476"/>
      <c r="J476"/>
      <c r="K476"/>
      <c r="L476" s="53"/>
      <c r="M476"/>
      <c r="N476" s="7"/>
      <c r="O476"/>
      <c r="P476"/>
      <c r="Q476"/>
      <c r="R476"/>
      <c r="S476" s="53"/>
      <c r="T476"/>
      <c r="U476" s="7"/>
      <c r="V476"/>
      <c r="W476"/>
      <c r="X476"/>
      <c r="Y476"/>
      <c r="Z476" s="53"/>
      <c r="AA476"/>
      <c r="AB476" s="7"/>
      <c r="AC476"/>
      <c r="AD476"/>
      <c r="AE476"/>
      <c r="AF476"/>
      <c r="AG476" s="53"/>
      <c r="AH476"/>
      <c r="AI476" s="7"/>
      <c r="AJ476"/>
      <c r="AK476"/>
      <c r="AL476"/>
      <c r="AM476"/>
      <c r="AN476" s="53"/>
      <c r="AO476"/>
      <c r="AP476" s="7"/>
      <c r="AQ476"/>
      <c r="AR476"/>
      <c r="AS476"/>
      <c r="AT476"/>
      <c r="AU476" s="53"/>
      <c r="AV476"/>
      <c r="AW476" s="7"/>
      <c r="AX476"/>
      <c r="AY476"/>
      <c r="AZ476"/>
      <c r="BA476"/>
      <c r="BB476" s="53"/>
      <c r="BC476"/>
      <c r="BD476" s="7"/>
      <c r="BE476"/>
      <c r="BF476"/>
      <c r="BG476"/>
      <c r="BH476"/>
      <c r="BI476" s="53"/>
      <c r="BJ476"/>
      <c r="BK476" s="7"/>
      <c r="BL476"/>
      <c r="BM476"/>
      <c r="BN476"/>
      <c r="BO476"/>
      <c r="BP476" s="53"/>
      <c r="BQ476"/>
      <c r="BR476" s="7"/>
      <c r="BS476"/>
      <c r="BT476"/>
      <c r="BU476"/>
      <c r="BV476"/>
      <c r="BW476" s="53"/>
      <c r="BX476"/>
      <c r="BY476" s="7"/>
      <c r="BZ476"/>
      <c r="CA476"/>
      <c r="CB476"/>
      <c r="CC476"/>
      <c r="CD476" s="53"/>
      <c r="CE476"/>
      <c r="CF476" s="7"/>
      <c r="CG476"/>
      <c r="CH476"/>
      <c r="CI476"/>
      <c r="CJ476"/>
      <c r="CK476" s="53"/>
      <c r="CL476"/>
      <c r="CM476" s="7"/>
      <c r="CN476"/>
      <c r="CO476"/>
      <c r="CP476"/>
      <c r="CQ476"/>
      <c r="CR476" s="53"/>
      <c r="CS476"/>
      <c r="CT476" s="7"/>
      <c r="CU476"/>
      <c r="CV476"/>
      <c r="CW476"/>
      <c r="CX476"/>
      <c r="CY476" s="53"/>
      <c r="CZ476"/>
      <c r="DA476" s="7"/>
      <c r="DB476"/>
      <c r="DC476"/>
      <c r="DD476"/>
      <c r="DE476"/>
      <c r="DF476" s="53"/>
      <c r="DG476"/>
      <c r="DH476" s="7"/>
      <c r="DI476"/>
      <c r="DJ476"/>
      <c r="DK476"/>
      <c r="DL476"/>
      <c r="DM476" s="53"/>
      <c r="DN476"/>
      <c r="DO476" s="7"/>
      <c r="DP476"/>
      <c r="DQ476"/>
      <c r="DR476"/>
      <c r="DS476"/>
      <c r="DT476" s="53"/>
      <c r="DU476"/>
      <c r="DV476" s="7"/>
      <c r="DW476" s="7"/>
      <c r="DX476" s="7"/>
      <c r="DY476" s="7"/>
      <c r="DZ476" s="7"/>
      <c r="EA476" s="7"/>
      <c r="EB476" s="7"/>
      <c r="EC476" s="7"/>
      <c r="ED476" s="7"/>
      <c r="EE476" s="7"/>
      <c r="EF476" s="7"/>
      <c r="EG476" s="7"/>
      <c r="EH476" s="7"/>
      <c r="EI476" s="7"/>
      <c r="EJ476" s="7"/>
      <c r="EK476" s="7"/>
      <c r="EL476" s="7"/>
      <c r="EM476" s="7"/>
      <c r="EN476" s="7"/>
      <c r="EO476" s="7"/>
      <c r="EP476" s="7"/>
      <c r="EQ476" s="7"/>
      <c r="ER476" s="7"/>
      <c r="ES476" s="7"/>
      <c r="ET476" s="7"/>
      <c r="EU476" s="7"/>
      <c r="EV476" s="7"/>
      <c r="EW476" s="7"/>
      <c r="EX476" s="7"/>
      <c r="EY476" s="7"/>
      <c r="EZ476" s="7"/>
      <c r="FA476" s="7"/>
      <c r="FB476" s="7"/>
      <c r="FC476" s="7"/>
      <c r="FD476" s="7"/>
      <c r="FE476" s="7"/>
      <c r="FF476" s="7"/>
      <c r="FG476" s="7"/>
      <c r="FH476" s="7"/>
      <c r="FI476" s="7"/>
      <c r="FJ476" s="7"/>
      <c r="FK476" s="7"/>
      <c r="FL476" s="7"/>
      <c r="FM476" s="7"/>
      <c r="FN476" s="7"/>
      <c r="FO476" s="7"/>
      <c r="FP476" s="7"/>
      <c r="FQ476" s="7"/>
      <c r="FR476" s="7"/>
      <c r="FS476" s="7"/>
      <c r="FT476" s="7"/>
      <c r="FU476" s="7"/>
      <c r="FV476" s="7"/>
      <c r="FW476" s="7"/>
      <c r="FX476" s="7"/>
      <c r="FY476" s="7"/>
      <c r="FZ476" s="7"/>
      <c r="GA476" s="7"/>
      <c r="GB476" s="7"/>
      <c r="GC476" s="7"/>
      <c r="GD476" s="7"/>
      <c r="GE476" s="7"/>
      <c r="GF476" s="7"/>
      <c r="GG476" s="7"/>
      <c r="GH476" s="7"/>
      <c r="GI476" s="7"/>
      <c r="GJ476" s="7"/>
      <c r="GK476" s="7"/>
      <c r="GL476" s="7"/>
      <c r="GM476" s="7"/>
      <c r="GN476" s="7"/>
      <c r="GO476" s="7"/>
      <c r="GP476" s="7"/>
      <c r="GQ476" s="7"/>
      <c r="GR476" s="7"/>
      <c r="GS476" s="7"/>
      <c r="GT476" s="7"/>
      <c r="GU476" s="7"/>
      <c r="GV476" s="7"/>
      <c r="GW476" s="7"/>
      <c r="GX476" s="7"/>
      <c r="GY476" s="7"/>
      <c r="GZ476" s="7"/>
      <c r="HA476" s="7"/>
      <c r="HB476" s="7"/>
      <c r="HC476" s="7"/>
      <c r="HD476" s="7"/>
      <c r="HE476" s="7"/>
      <c r="HF476" s="7"/>
      <c r="HG476" s="7"/>
      <c r="HH476" s="7"/>
      <c r="HI476" s="7"/>
      <c r="HJ476" s="7"/>
      <c r="HK476" s="7"/>
      <c r="HL476" s="7"/>
      <c r="HM476" s="7"/>
      <c r="HN476" s="7"/>
      <c r="HO476" s="7"/>
      <c r="HP476" s="7"/>
      <c r="HQ476" s="7"/>
      <c r="HR476" s="7"/>
      <c r="HS476" s="7"/>
      <c r="HT476" s="7"/>
      <c r="HU476" s="7"/>
      <c r="HV476" s="7"/>
      <c r="HW476" s="7"/>
      <c r="HX476" s="7"/>
      <c r="HY476" s="7"/>
      <c r="HZ476" s="7"/>
      <c r="IA476" s="7"/>
      <c r="IB476" s="7"/>
      <c r="IC476" s="7"/>
      <c r="ID476" s="7"/>
      <c r="IE476" s="7"/>
      <c r="IF476" s="7"/>
      <c r="IG476" s="7"/>
      <c r="IH476" s="7"/>
      <c r="II476" s="7"/>
      <c r="IJ476" s="7"/>
      <c r="IK476" s="7"/>
      <c r="IL476" s="7"/>
      <c r="IM476" s="7"/>
      <c r="IN476" s="7"/>
      <c r="IO476" s="7"/>
      <c r="IP476" s="7"/>
      <c r="IQ476" s="7"/>
      <c r="IR476" s="7"/>
      <c r="IS476" s="7"/>
      <c r="IT476" s="7"/>
      <c r="IU476" s="7"/>
      <c r="IV476" s="7"/>
      <c r="IW476" s="7"/>
      <c r="IX476" s="7"/>
      <c r="IY476" s="7"/>
      <c r="IZ476" s="7"/>
      <c r="JA476" s="7"/>
      <c r="JB476" s="7"/>
      <c r="JC476" s="7"/>
      <c r="JD476" s="7"/>
      <c r="JE476" s="7"/>
      <c r="JF476" s="7"/>
      <c r="JG476" s="7"/>
      <c r="JH476" s="7"/>
      <c r="JI476" s="7"/>
      <c r="JJ476" s="7"/>
      <c r="JK476" s="7"/>
      <c r="JL476" s="7"/>
      <c r="JM476" s="7"/>
      <c r="JN476" s="7"/>
      <c r="JO476" s="7"/>
      <c r="JP476" s="7"/>
      <c r="JQ476" s="7"/>
      <c r="JR476" s="7"/>
      <c r="JS476" s="7"/>
      <c r="JT476" s="7"/>
      <c r="JU476" s="7"/>
      <c r="JV476" s="7"/>
      <c r="JW476" s="7"/>
      <c r="JX476" s="7"/>
      <c r="JY476" s="7"/>
      <c r="JZ476" s="7"/>
      <c r="KA476" s="7"/>
      <c r="KB476" s="7"/>
      <c r="KC476" s="7"/>
      <c r="KD476" s="7"/>
      <c r="KE476" s="7"/>
      <c r="KF476" s="7"/>
      <c r="KG476" s="7"/>
      <c r="KH476" s="7"/>
      <c r="KI476" s="7"/>
      <c r="KJ476" s="7"/>
      <c r="KK476" s="7"/>
      <c r="KL476" s="7"/>
      <c r="KM476" s="7"/>
      <c r="KN476" s="7"/>
      <c r="KO476" s="7"/>
      <c r="KP476" s="7"/>
      <c r="KQ476" s="7"/>
      <c r="KR476" s="7"/>
      <c r="KS476" s="7"/>
      <c r="KT476" s="7"/>
      <c r="KU476" s="7"/>
      <c r="KV476" s="7"/>
      <c r="KW476" s="7"/>
      <c r="KX476" s="7"/>
      <c r="KY476" s="7"/>
      <c r="KZ476" s="7"/>
      <c r="LA476" s="7"/>
      <c r="LB476" s="7"/>
      <c r="LC476" s="7"/>
      <c r="LD476" s="7"/>
      <c r="LE476" s="7"/>
      <c r="LF476" s="7"/>
      <c r="LG476" s="7"/>
      <c r="LH476" s="7"/>
      <c r="LI476" s="7"/>
      <c r="LJ476" s="7"/>
      <c r="LK476" s="7"/>
      <c r="LL476" s="7"/>
      <c r="LM476" s="7"/>
      <c r="LN476" s="7"/>
      <c r="LO476" s="7"/>
      <c r="LP476" s="7"/>
      <c r="LQ476" s="7"/>
      <c r="LR476" s="7"/>
      <c r="LS476" s="7"/>
      <c r="LT476" s="7"/>
      <c r="LU476" s="7"/>
      <c r="LV476" s="7"/>
      <c r="LW476" s="7"/>
      <c r="LX476" s="7"/>
      <c r="LY476" s="7"/>
      <c r="LZ476" s="7"/>
      <c r="MA476" s="7"/>
      <c r="MB476" s="7"/>
      <c r="MC476" s="7"/>
      <c r="MD476" s="7"/>
      <c r="ME476" s="7"/>
      <c r="MF476" s="7"/>
      <c r="MG476" s="7"/>
      <c r="MH476" s="7"/>
      <c r="MI476" s="7"/>
      <c r="MJ476" s="7"/>
      <c r="MK476" s="7"/>
      <c r="ML476" s="7"/>
      <c r="MM476" s="7"/>
      <c r="MN476" s="7"/>
      <c r="MO476" s="7"/>
      <c r="MP476" s="7"/>
      <c r="MQ476" s="7"/>
      <c r="MR476" s="7"/>
      <c r="MS476" s="7"/>
      <c r="MT476" s="7"/>
      <c r="MU476" s="7"/>
      <c r="MV476" s="7"/>
      <c r="MW476" s="7"/>
      <c r="MX476" s="7"/>
      <c r="MY476" s="7"/>
      <c r="MZ476" s="7"/>
      <c r="NA476" s="7"/>
      <c r="NB476" s="7"/>
      <c r="NC476" s="7"/>
      <c r="ND476" s="7"/>
      <c r="NE476" s="7"/>
      <c r="NF476" s="7"/>
      <c r="NG476" s="7"/>
      <c r="NH476" s="7"/>
      <c r="NI476" s="7"/>
      <c r="NJ476" s="7"/>
      <c r="NK476" s="7"/>
      <c r="NL476" s="7"/>
      <c r="NM476" s="7"/>
      <c r="NN476" s="7"/>
      <c r="NO476" s="7"/>
      <c r="NP476" s="7"/>
      <c r="NQ476" s="7"/>
      <c r="NR476" s="7"/>
      <c r="NS476" s="7"/>
      <c r="NT476" s="7"/>
      <c r="NU476" s="7"/>
      <c r="NV476" s="7"/>
      <c r="NW476" s="7"/>
      <c r="NX476" s="7"/>
      <c r="NY476" s="7"/>
      <c r="NZ476" s="7"/>
      <c r="OA476" s="7"/>
      <c r="OB476" s="7"/>
      <c r="OC476" s="7"/>
      <c r="OD476" s="7"/>
      <c r="OE476" s="7"/>
      <c r="OF476" s="7"/>
      <c r="OG476" s="7"/>
      <c r="OH476" s="7"/>
      <c r="OI476" s="7"/>
    </row>
    <row r="477" spans="1:399" s="21" customFormat="1">
      <c r="A477" s="53"/>
      <c r="B477" s="53"/>
      <c r="C477" s="53"/>
      <c r="D477" s="53"/>
      <c r="E477" s="53"/>
      <c r="F477" s="53"/>
      <c r="G477" s="7"/>
      <c r="H477"/>
      <c r="I477"/>
      <c r="J477"/>
      <c r="K477"/>
      <c r="L477" s="53"/>
      <c r="M477"/>
      <c r="N477" s="7"/>
      <c r="O477"/>
      <c r="P477"/>
      <c r="Q477"/>
      <c r="R477"/>
      <c r="S477" s="53"/>
      <c r="T477"/>
      <c r="U477" s="7"/>
      <c r="V477"/>
      <c r="W477"/>
      <c r="X477"/>
      <c r="Y477"/>
      <c r="Z477" s="53"/>
      <c r="AA477"/>
      <c r="AB477" s="7"/>
      <c r="AC477"/>
      <c r="AD477"/>
      <c r="AE477"/>
      <c r="AF477"/>
      <c r="AG477" s="53"/>
      <c r="AH477"/>
      <c r="AI477" s="7"/>
      <c r="AJ477"/>
      <c r="AK477"/>
      <c r="AL477"/>
      <c r="AM477"/>
      <c r="AN477" s="53"/>
      <c r="AO477"/>
      <c r="AP477" s="7"/>
      <c r="AQ477"/>
      <c r="AR477"/>
      <c r="AS477"/>
      <c r="AT477"/>
      <c r="AU477" s="53"/>
      <c r="AV477"/>
      <c r="AW477" s="7"/>
      <c r="AX477"/>
      <c r="AY477"/>
      <c r="AZ477"/>
      <c r="BA477"/>
      <c r="BB477" s="53"/>
      <c r="BC477"/>
      <c r="BD477" s="7"/>
      <c r="BE477"/>
      <c r="BF477"/>
      <c r="BG477"/>
      <c r="BH477"/>
      <c r="BI477" s="53"/>
      <c r="BJ477"/>
      <c r="BK477" s="7"/>
      <c r="BL477"/>
      <c r="BM477"/>
      <c r="BN477"/>
      <c r="BO477"/>
      <c r="BP477" s="53"/>
      <c r="BQ477"/>
      <c r="BR477" s="7"/>
      <c r="BS477"/>
      <c r="BT477"/>
      <c r="BU477"/>
      <c r="BV477"/>
      <c r="BW477" s="53"/>
      <c r="BX477"/>
      <c r="BY477" s="7"/>
      <c r="BZ477"/>
      <c r="CA477"/>
      <c r="CB477"/>
      <c r="CC477"/>
      <c r="CD477" s="53"/>
      <c r="CE477"/>
      <c r="CF477" s="7"/>
      <c r="CG477"/>
      <c r="CH477"/>
      <c r="CI477"/>
      <c r="CJ477"/>
      <c r="CK477" s="53"/>
      <c r="CL477"/>
      <c r="CM477" s="7"/>
      <c r="CN477"/>
      <c r="CO477"/>
      <c r="CP477"/>
      <c r="CQ477"/>
      <c r="CR477" s="53"/>
      <c r="CS477"/>
      <c r="CT477" s="7"/>
      <c r="CU477"/>
      <c r="CV477"/>
      <c r="CW477"/>
      <c r="CX477"/>
      <c r="CY477" s="53"/>
      <c r="CZ477"/>
      <c r="DA477" s="7"/>
      <c r="DB477"/>
      <c r="DC477"/>
      <c r="DD477"/>
      <c r="DE477"/>
      <c r="DF477" s="53"/>
      <c r="DG477"/>
      <c r="DH477" s="7"/>
      <c r="DI477"/>
      <c r="DJ477"/>
      <c r="DK477"/>
      <c r="DL477"/>
      <c r="DM477" s="53"/>
      <c r="DN477"/>
      <c r="DO477" s="7"/>
      <c r="DP477"/>
      <c r="DQ477"/>
      <c r="DR477"/>
      <c r="DS477"/>
      <c r="DT477" s="53"/>
      <c r="DU477"/>
      <c r="DV477" s="7"/>
      <c r="DW477" s="7"/>
      <c r="DX477" s="7"/>
      <c r="DY477" s="7"/>
      <c r="DZ477" s="7"/>
      <c r="EA477" s="7"/>
      <c r="EB477" s="7"/>
      <c r="EC477" s="7"/>
      <c r="ED477" s="7"/>
      <c r="EE477" s="7"/>
      <c r="EF477" s="7"/>
      <c r="EG477" s="7"/>
      <c r="EH477" s="7"/>
      <c r="EI477" s="7"/>
      <c r="EJ477" s="7"/>
      <c r="EK477" s="7"/>
      <c r="EL477" s="7"/>
      <c r="EM477" s="7"/>
      <c r="EN477" s="7"/>
      <c r="EO477" s="7"/>
      <c r="EP477" s="7"/>
      <c r="EQ477" s="7"/>
      <c r="ER477" s="7"/>
      <c r="ES477" s="7"/>
      <c r="ET477" s="7"/>
      <c r="EU477" s="7"/>
      <c r="EV477" s="7"/>
      <c r="EW477" s="7"/>
      <c r="EX477" s="7"/>
      <c r="EY477" s="7"/>
      <c r="EZ477" s="7"/>
      <c r="FA477" s="7"/>
      <c r="FB477" s="7"/>
      <c r="FC477" s="7"/>
      <c r="FD477" s="7"/>
      <c r="FE477" s="7"/>
      <c r="FF477" s="7"/>
      <c r="FG477" s="7"/>
      <c r="FH477" s="7"/>
      <c r="FI477" s="7"/>
      <c r="FJ477" s="7"/>
      <c r="FK477" s="7"/>
      <c r="FL477" s="7"/>
      <c r="FM477" s="7"/>
      <c r="FN477" s="7"/>
      <c r="FO477" s="7"/>
      <c r="FP477" s="7"/>
      <c r="FQ477" s="7"/>
      <c r="FR477" s="7"/>
      <c r="FS477" s="7"/>
      <c r="FT477" s="7"/>
      <c r="FU477" s="7"/>
      <c r="FV477" s="7"/>
      <c r="FW477" s="7"/>
      <c r="FX477" s="7"/>
      <c r="FY477" s="7"/>
      <c r="FZ477" s="7"/>
      <c r="GA477" s="7"/>
      <c r="GB477" s="7"/>
      <c r="GC477" s="7"/>
      <c r="GD477" s="7"/>
      <c r="GE477" s="7"/>
      <c r="GF477" s="7"/>
      <c r="GG477" s="7"/>
      <c r="GH477" s="7"/>
      <c r="GI477" s="7"/>
      <c r="GJ477" s="7"/>
      <c r="GK477" s="7"/>
      <c r="GL477" s="7"/>
      <c r="GM477" s="7"/>
      <c r="GN477" s="7"/>
      <c r="GO477" s="7"/>
      <c r="GP477" s="7"/>
      <c r="GQ477" s="7"/>
      <c r="GR477" s="7"/>
      <c r="GS477" s="7"/>
      <c r="GT477" s="7"/>
      <c r="GU477" s="7"/>
      <c r="GV477" s="7"/>
      <c r="GW477" s="7"/>
      <c r="GX477" s="7"/>
      <c r="GY477" s="7"/>
      <c r="GZ477" s="7"/>
      <c r="HA477" s="7"/>
      <c r="HB477" s="7"/>
      <c r="HC477" s="7"/>
      <c r="HD477" s="7"/>
      <c r="HE477" s="7"/>
      <c r="HF477" s="7"/>
      <c r="HG477" s="7"/>
      <c r="HH477" s="7"/>
      <c r="HI477" s="7"/>
      <c r="HJ477" s="7"/>
      <c r="HK477" s="7"/>
      <c r="HL477" s="7"/>
      <c r="HM477" s="7"/>
      <c r="HN477" s="7"/>
      <c r="HO477" s="7"/>
      <c r="HP477" s="7"/>
      <c r="HQ477" s="7"/>
      <c r="HR477" s="7"/>
      <c r="HS477" s="7"/>
      <c r="HT477" s="7"/>
      <c r="HU477" s="7"/>
      <c r="HV477" s="7"/>
      <c r="HW477" s="7"/>
      <c r="HX477" s="7"/>
      <c r="HY477" s="7"/>
      <c r="HZ477" s="7"/>
      <c r="IA477" s="7"/>
      <c r="IB477" s="7"/>
      <c r="IC477" s="7"/>
      <c r="ID477" s="7"/>
      <c r="IE477" s="7"/>
      <c r="IF477" s="7"/>
      <c r="IG477" s="7"/>
      <c r="IH477" s="7"/>
      <c r="II477" s="7"/>
      <c r="IJ477" s="7"/>
      <c r="IK477" s="7"/>
      <c r="IL477" s="7"/>
      <c r="IM477" s="7"/>
      <c r="IN477" s="7"/>
      <c r="IO477" s="7"/>
      <c r="IP477" s="7"/>
      <c r="IQ477" s="7"/>
      <c r="IR477" s="7"/>
      <c r="IS477" s="7"/>
      <c r="IT477" s="7"/>
      <c r="IU477" s="7"/>
      <c r="IV477" s="7"/>
      <c r="IW477" s="7"/>
      <c r="IX477" s="7"/>
      <c r="IY477" s="7"/>
      <c r="IZ477" s="7"/>
      <c r="JA477" s="7"/>
      <c r="JB477" s="7"/>
      <c r="JC477" s="7"/>
      <c r="JD477" s="7"/>
      <c r="JE477" s="7"/>
      <c r="JF477" s="7"/>
      <c r="JG477" s="7"/>
      <c r="JH477" s="7"/>
      <c r="JI477" s="7"/>
      <c r="JJ477" s="7"/>
      <c r="JK477" s="7"/>
      <c r="JL477" s="7"/>
      <c r="JM477" s="7"/>
      <c r="JN477" s="7"/>
      <c r="JO477" s="7"/>
      <c r="JP477" s="7"/>
      <c r="JQ477" s="7"/>
      <c r="JR477" s="7"/>
      <c r="JS477" s="7"/>
      <c r="JT477" s="7"/>
      <c r="JU477" s="7"/>
      <c r="JV477" s="7"/>
      <c r="JW477" s="7"/>
      <c r="JX477" s="7"/>
      <c r="JY477" s="7"/>
      <c r="JZ477" s="7"/>
      <c r="KA477" s="7"/>
      <c r="KB477" s="7"/>
      <c r="KC477" s="7"/>
      <c r="KD477" s="7"/>
      <c r="KE477" s="7"/>
      <c r="KF477" s="7"/>
      <c r="KG477" s="7"/>
      <c r="KH477" s="7"/>
      <c r="KI477" s="7"/>
      <c r="KJ477" s="7"/>
      <c r="KK477" s="7"/>
      <c r="KL477" s="7"/>
      <c r="KM477" s="7"/>
      <c r="KN477" s="7"/>
      <c r="KO477" s="7"/>
      <c r="KP477" s="7"/>
      <c r="KQ477" s="7"/>
      <c r="KR477" s="7"/>
      <c r="KS477" s="7"/>
      <c r="KT477" s="7"/>
      <c r="KU477" s="7"/>
      <c r="KV477" s="7"/>
      <c r="KW477" s="7"/>
      <c r="KX477" s="7"/>
      <c r="KY477" s="7"/>
      <c r="KZ477" s="7"/>
      <c r="LA477" s="7"/>
      <c r="LB477" s="7"/>
      <c r="LC477" s="7"/>
      <c r="LD477" s="7"/>
      <c r="LE477" s="7"/>
      <c r="LF477" s="7"/>
      <c r="LG477" s="7"/>
      <c r="LH477" s="7"/>
      <c r="LI477" s="7"/>
      <c r="LJ477" s="7"/>
      <c r="LK477" s="7"/>
      <c r="LL477" s="7"/>
      <c r="LM477" s="7"/>
      <c r="LN477" s="7"/>
      <c r="LO477" s="7"/>
      <c r="LP477" s="7"/>
      <c r="LQ477" s="7"/>
      <c r="LR477" s="7"/>
      <c r="LS477" s="7"/>
      <c r="LT477" s="7"/>
      <c r="LU477" s="7"/>
      <c r="LV477" s="7"/>
      <c r="LW477" s="7"/>
      <c r="LX477" s="7"/>
      <c r="LY477" s="7"/>
      <c r="LZ477" s="7"/>
      <c r="MA477" s="7"/>
      <c r="MB477" s="7"/>
      <c r="MC477" s="7"/>
      <c r="MD477" s="7"/>
      <c r="ME477" s="7"/>
      <c r="MF477" s="7"/>
      <c r="MG477" s="7"/>
      <c r="MH477" s="7"/>
      <c r="MI477" s="7"/>
      <c r="MJ477" s="7"/>
      <c r="MK477" s="7"/>
      <c r="ML477" s="7"/>
      <c r="MM477" s="7"/>
      <c r="MN477" s="7"/>
      <c r="MO477" s="7"/>
      <c r="MP477" s="7"/>
      <c r="MQ477" s="7"/>
      <c r="MR477" s="7"/>
      <c r="MS477" s="7"/>
      <c r="MT477" s="7"/>
      <c r="MU477" s="7"/>
      <c r="MV477" s="7"/>
      <c r="MW477" s="7"/>
      <c r="MX477" s="7"/>
      <c r="MY477" s="7"/>
      <c r="MZ477" s="7"/>
      <c r="NA477" s="7"/>
      <c r="NB477" s="7"/>
      <c r="NC477" s="7"/>
      <c r="ND477" s="7"/>
      <c r="NE477" s="7"/>
      <c r="NF477" s="7"/>
      <c r="NG477" s="7"/>
      <c r="NH477" s="7"/>
      <c r="NI477" s="7"/>
      <c r="NJ477" s="7"/>
      <c r="NK477" s="7"/>
      <c r="NL477" s="7"/>
      <c r="NM477" s="7"/>
      <c r="NN477" s="7"/>
      <c r="NO477" s="7"/>
      <c r="NP477" s="7"/>
      <c r="NQ477" s="7"/>
      <c r="NR477" s="7"/>
      <c r="NS477" s="7"/>
      <c r="NT477" s="7"/>
      <c r="NU477" s="7"/>
      <c r="NV477" s="7"/>
      <c r="NW477" s="7"/>
      <c r="NX477" s="7"/>
      <c r="NY477" s="7"/>
      <c r="NZ477" s="7"/>
      <c r="OA477" s="7"/>
      <c r="OB477" s="7"/>
      <c r="OC477" s="7"/>
      <c r="OD477" s="7"/>
      <c r="OE477" s="7"/>
      <c r="OF477" s="7"/>
      <c r="OG477" s="7"/>
      <c r="OH477" s="7"/>
      <c r="OI477" s="7"/>
    </row>
    <row r="478" spans="1:399" s="21" customFormat="1">
      <c r="A478" s="53"/>
      <c r="B478" s="53"/>
      <c r="C478" s="53"/>
      <c r="D478" s="53"/>
      <c r="E478" s="53"/>
      <c r="F478" s="53"/>
      <c r="G478" s="7"/>
      <c r="H478"/>
      <c r="I478"/>
      <c r="J478"/>
      <c r="K478"/>
      <c r="L478" s="53"/>
      <c r="M478"/>
      <c r="N478" s="7"/>
      <c r="O478"/>
      <c r="P478"/>
      <c r="Q478"/>
      <c r="R478"/>
      <c r="S478" s="53"/>
      <c r="T478"/>
      <c r="U478" s="7"/>
      <c r="V478"/>
      <c r="W478"/>
      <c r="X478"/>
      <c r="Y478"/>
      <c r="Z478" s="53"/>
      <c r="AA478"/>
      <c r="AB478" s="7"/>
      <c r="AC478"/>
      <c r="AD478"/>
      <c r="AE478"/>
      <c r="AF478"/>
      <c r="AG478" s="53"/>
      <c r="AH478"/>
      <c r="AI478" s="7"/>
      <c r="AJ478"/>
      <c r="AK478"/>
      <c r="AL478"/>
      <c r="AM478"/>
      <c r="AN478" s="53"/>
      <c r="AO478"/>
      <c r="AP478" s="7"/>
      <c r="AQ478"/>
      <c r="AR478"/>
      <c r="AS478"/>
      <c r="AT478"/>
      <c r="AU478" s="53"/>
      <c r="AV478"/>
      <c r="AW478" s="7"/>
      <c r="AX478"/>
      <c r="AY478"/>
      <c r="AZ478"/>
      <c r="BA478"/>
      <c r="BB478" s="53"/>
      <c r="BC478"/>
      <c r="BD478" s="7"/>
      <c r="BE478"/>
      <c r="BF478"/>
      <c r="BG478"/>
      <c r="BH478"/>
      <c r="BI478" s="53"/>
      <c r="BJ478"/>
      <c r="BK478" s="7"/>
      <c r="BL478"/>
      <c r="BM478"/>
      <c r="BN478"/>
      <c r="BO478"/>
      <c r="BP478" s="53"/>
      <c r="BQ478"/>
      <c r="BR478" s="7"/>
      <c r="BS478"/>
      <c r="BT478"/>
      <c r="BU478"/>
      <c r="BV478"/>
      <c r="BW478" s="53"/>
      <c r="BX478"/>
      <c r="BY478" s="7"/>
      <c r="BZ478"/>
      <c r="CA478"/>
      <c r="CB478"/>
      <c r="CC478"/>
      <c r="CD478" s="53"/>
      <c r="CE478"/>
      <c r="CF478" s="7"/>
      <c r="CG478"/>
      <c r="CH478"/>
      <c r="CI478"/>
      <c r="CJ478"/>
      <c r="CK478" s="53"/>
      <c r="CL478"/>
      <c r="CM478" s="7"/>
      <c r="CN478"/>
      <c r="CO478"/>
      <c r="CP478"/>
      <c r="CQ478"/>
      <c r="CR478" s="53"/>
      <c r="CS478"/>
      <c r="CT478" s="7"/>
      <c r="CU478"/>
      <c r="CV478"/>
      <c r="CW478"/>
      <c r="CX478"/>
      <c r="CY478" s="53"/>
      <c r="CZ478"/>
      <c r="DA478" s="7"/>
      <c r="DB478"/>
      <c r="DC478"/>
      <c r="DD478"/>
      <c r="DE478"/>
      <c r="DF478" s="53"/>
      <c r="DG478"/>
      <c r="DH478" s="7"/>
      <c r="DI478"/>
      <c r="DJ478"/>
      <c r="DK478"/>
      <c r="DL478"/>
      <c r="DM478" s="53"/>
      <c r="DN478"/>
      <c r="DO478" s="7"/>
      <c r="DP478"/>
      <c r="DQ478"/>
      <c r="DR478"/>
      <c r="DS478"/>
      <c r="DT478" s="53"/>
      <c r="DU478"/>
      <c r="DV478" s="7"/>
      <c r="DW478" s="7"/>
      <c r="DX478" s="7"/>
      <c r="DY478" s="7"/>
      <c r="DZ478" s="7"/>
      <c r="EA478" s="7"/>
      <c r="EB478" s="7"/>
      <c r="EC478" s="7"/>
      <c r="ED478" s="7"/>
      <c r="EE478" s="7"/>
      <c r="EF478" s="7"/>
      <c r="EG478" s="7"/>
      <c r="EH478" s="7"/>
      <c r="EI478" s="7"/>
      <c r="EJ478" s="7"/>
      <c r="EK478" s="7"/>
      <c r="EL478" s="7"/>
      <c r="EM478" s="7"/>
      <c r="EN478" s="7"/>
      <c r="EO478" s="7"/>
      <c r="EP478" s="7"/>
      <c r="EQ478" s="7"/>
      <c r="ER478" s="7"/>
      <c r="ES478" s="7"/>
      <c r="ET478" s="7"/>
      <c r="EU478" s="7"/>
      <c r="EV478" s="7"/>
      <c r="EW478" s="7"/>
      <c r="EX478" s="7"/>
      <c r="EY478" s="7"/>
      <c r="EZ478" s="7"/>
      <c r="FA478" s="7"/>
      <c r="FB478" s="7"/>
      <c r="FC478" s="7"/>
      <c r="FD478" s="7"/>
      <c r="FE478" s="7"/>
      <c r="FF478" s="7"/>
      <c r="FG478" s="7"/>
      <c r="FH478" s="7"/>
      <c r="FI478" s="7"/>
      <c r="FJ478" s="7"/>
      <c r="FK478" s="7"/>
      <c r="FL478" s="7"/>
      <c r="FM478" s="7"/>
      <c r="FN478" s="7"/>
      <c r="FO478" s="7"/>
      <c r="FP478" s="7"/>
      <c r="FQ478" s="7"/>
      <c r="FR478" s="7"/>
      <c r="FS478" s="7"/>
      <c r="FT478" s="7"/>
      <c r="FU478" s="7"/>
      <c r="FV478" s="7"/>
      <c r="FW478" s="7"/>
      <c r="FX478" s="7"/>
      <c r="FY478" s="7"/>
      <c r="FZ478" s="7"/>
      <c r="GA478" s="7"/>
      <c r="GB478" s="7"/>
      <c r="GC478" s="7"/>
      <c r="GD478" s="7"/>
      <c r="GE478" s="7"/>
      <c r="GF478" s="7"/>
      <c r="GG478" s="7"/>
      <c r="GH478" s="7"/>
      <c r="GI478" s="7"/>
      <c r="GJ478" s="7"/>
      <c r="GK478" s="7"/>
      <c r="GL478" s="7"/>
      <c r="GM478" s="7"/>
      <c r="GN478" s="7"/>
      <c r="GO478" s="7"/>
      <c r="GP478" s="7"/>
      <c r="GQ478" s="7"/>
      <c r="GR478" s="7"/>
      <c r="GS478" s="7"/>
      <c r="GT478" s="7"/>
      <c r="GU478" s="7"/>
      <c r="GV478" s="7"/>
      <c r="GW478" s="7"/>
      <c r="GX478" s="7"/>
      <c r="GY478" s="7"/>
      <c r="GZ478" s="7"/>
      <c r="HA478" s="7"/>
      <c r="HB478" s="7"/>
      <c r="HC478" s="7"/>
      <c r="HD478" s="7"/>
      <c r="HE478" s="7"/>
      <c r="HF478" s="7"/>
      <c r="HG478" s="7"/>
      <c r="HH478" s="7"/>
      <c r="HI478" s="7"/>
      <c r="HJ478" s="7"/>
      <c r="HK478" s="7"/>
      <c r="HL478" s="7"/>
      <c r="HM478" s="7"/>
      <c r="HN478" s="7"/>
      <c r="HO478" s="7"/>
      <c r="HP478" s="7"/>
      <c r="HQ478" s="7"/>
      <c r="HR478" s="7"/>
      <c r="HS478" s="7"/>
      <c r="HT478" s="7"/>
      <c r="HU478" s="7"/>
      <c r="HV478" s="7"/>
      <c r="HW478" s="7"/>
      <c r="HX478" s="7"/>
      <c r="HY478" s="7"/>
      <c r="HZ478" s="7"/>
      <c r="IA478" s="7"/>
      <c r="IB478" s="7"/>
      <c r="IC478" s="7"/>
      <c r="ID478" s="7"/>
      <c r="IE478" s="7"/>
      <c r="IF478" s="7"/>
      <c r="IG478" s="7"/>
      <c r="IH478" s="7"/>
      <c r="II478" s="7"/>
      <c r="IJ478" s="7"/>
      <c r="IK478" s="7"/>
      <c r="IL478" s="7"/>
      <c r="IM478" s="7"/>
      <c r="IN478" s="7"/>
      <c r="IO478" s="7"/>
      <c r="IP478" s="7"/>
      <c r="IQ478" s="7"/>
      <c r="IR478" s="7"/>
      <c r="IS478" s="7"/>
      <c r="IT478" s="7"/>
      <c r="IU478" s="7"/>
      <c r="IV478" s="7"/>
      <c r="IW478" s="7"/>
      <c r="IX478" s="7"/>
      <c r="IY478" s="7"/>
      <c r="IZ478" s="7"/>
      <c r="JA478" s="7"/>
      <c r="JB478" s="7"/>
      <c r="JC478" s="7"/>
      <c r="JD478" s="7"/>
      <c r="JE478" s="7"/>
      <c r="JF478" s="7"/>
      <c r="JG478" s="7"/>
      <c r="JH478" s="7"/>
      <c r="JI478" s="7"/>
      <c r="JJ478" s="7"/>
      <c r="JK478" s="7"/>
      <c r="JL478" s="7"/>
      <c r="JM478" s="7"/>
      <c r="JN478" s="7"/>
      <c r="JO478" s="7"/>
      <c r="JP478" s="7"/>
      <c r="JQ478" s="7"/>
      <c r="JR478" s="7"/>
      <c r="JS478" s="7"/>
      <c r="JT478" s="7"/>
      <c r="JU478" s="7"/>
      <c r="JV478" s="7"/>
      <c r="JW478" s="7"/>
      <c r="JX478" s="7"/>
      <c r="JY478" s="7"/>
      <c r="JZ478" s="7"/>
      <c r="KA478" s="7"/>
      <c r="KB478" s="7"/>
      <c r="KC478" s="7"/>
      <c r="KD478" s="7"/>
      <c r="KE478" s="7"/>
      <c r="KF478" s="7"/>
      <c r="KG478" s="7"/>
      <c r="KH478" s="7"/>
      <c r="KI478" s="7"/>
      <c r="KJ478" s="7"/>
      <c r="KK478" s="7"/>
      <c r="KL478" s="7"/>
      <c r="KM478" s="7"/>
      <c r="KN478" s="7"/>
      <c r="KO478" s="7"/>
      <c r="KP478" s="7"/>
      <c r="KQ478" s="7"/>
      <c r="KR478" s="7"/>
      <c r="KS478" s="7"/>
      <c r="KT478" s="7"/>
      <c r="KU478" s="7"/>
      <c r="KV478" s="7"/>
      <c r="KW478" s="7"/>
      <c r="KX478" s="7"/>
      <c r="KY478" s="7"/>
      <c r="KZ478" s="7"/>
      <c r="LA478" s="7"/>
      <c r="LB478" s="7"/>
      <c r="LC478" s="7"/>
      <c r="LD478" s="7"/>
      <c r="LE478" s="7"/>
      <c r="LF478" s="7"/>
      <c r="LG478" s="7"/>
      <c r="LH478" s="7"/>
      <c r="LI478" s="7"/>
      <c r="LJ478" s="7"/>
      <c r="LK478" s="7"/>
      <c r="LL478" s="7"/>
      <c r="LM478" s="7"/>
      <c r="LN478" s="7"/>
      <c r="LO478" s="7"/>
      <c r="LP478" s="7"/>
      <c r="LQ478" s="7"/>
      <c r="LR478" s="7"/>
      <c r="LS478" s="7"/>
      <c r="LT478" s="7"/>
      <c r="LU478" s="7"/>
      <c r="LV478" s="7"/>
      <c r="LW478" s="7"/>
      <c r="LX478" s="7"/>
      <c r="LY478" s="7"/>
      <c r="LZ478" s="7"/>
      <c r="MA478" s="7"/>
      <c r="MB478" s="7"/>
      <c r="MC478" s="7"/>
      <c r="MD478" s="7"/>
      <c r="ME478" s="7"/>
      <c r="MF478" s="7"/>
      <c r="MG478" s="7"/>
      <c r="MH478" s="7"/>
      <c r="MI478" s="7"/>
      <c r="MJ478" s="7"/>
      <c r="MK478" s="7"/>
      <c r="ML478" s="7"/>
      <c r="MM478" s="7"/>
      <c r="MN478" s="7"/>
      <c r="MO478" s="7"/>
      <c r="MP478" s="7"/>
      <c r="MQ478" s="7"/>
      <c r="MR478" s="7"/>
      <c r="MS478" s="7"/>
      <c r="MT478" s="7"/>
      <c r="MU478" s="7"/>
      <c r="MV478" s="7"/>
      <c r="MW478" s="7"/>
      <c r="MX478" s="7"/>
      <c r="MY478" s="7"/>
      <c r="MZ478" s="7"/>
      <c r="NA478" s="7"/>
      <c r="NB478" s="7"/>
      <c r="NC478" s="7"/>
      <c r="ND478" s="7"/>
      <c r="NE478" s="7"/>
      <c r="NF478" s="7"/>
      <c r="NG478" s="7"/>
      <c r="NH478" s="7"/>
      <c r="NI478" s="7"/>
      <c r="NJ478" s="7"/>
      <c r="NK478" s="7"/>
      <c r="NL478" s="7"/>
      <c r="NM478" s="7"/>
      <c r="NN478" s="7"/>
      <c r="NO478" s="7"/>
      <c r="NP478" s="7"/>
      <c r="NQ478" s="7"/>
      <c r="NR478" s="7"/>
      <c r="NS478" s="7"/>
      <c r="NT478" s="7"/>
      <c r="NU478" s="7"/>
      <c r="NV478" s="7"/>
      <c r="NW478" s="7"/>
      <c r="NX478" s="7"/>
      <c r="NY478" s="7"/>
      <c r="NZ478" s="7"/>
      <c r="OA478" s="7"/>
      <c r="OB478" s="7"/>
      <c r="OC478" s="7"/>
      <c r="OD478" s="7"/>
      <c r="OE478" s="7"/>
      <c r="OF478" s="7"/>
      <c r="OG478" s="7"/>
      <c r="OH478" s="7"/>
      <c r="OI478" s="7"/>
    </row>
    <row r="479" spans="1:399" s="21" customFormat="1">
      <c r="A479" s="53"/>
      <c r="B479" s="53"/>
      <c r="C479" s="53"/>
      <c r="D479" s="53"/>
      <c r="E479" s="53"/>
      <c r="F479" s="53"/>
      <c r="G479" s="7"/>
      <c r="H479"/>
      <c r="I479"/>
      <c r="J479"/>
      <c r="K479"/>
      <c r="L479" s="53"/>
      <c r="M479"/>
      <c r="N479" s="7"/>
      <c r="O479"/>
      <c r="P479"/>
      <c r="Q479"/>
      <c r="R479"/>
      <c r="S479" s="53"/>
      <c r="T479"/>
      <c r="U479" s="7"/>
      <c r="V479"/>
      <c r="W479"/>
      <c r="X479"/>
      <c r="Y479"/>
      <c r="Z479" s="53"/>
      <c r="AA479"/>
      <c r="AB479" s="7"/>
      <c r="AC479"/>
      <c r="AD479"/>
      <c r="AE479"/>
      <c r="AF479"/>
      <c r="AG479" s="53"/>
      <c r="AH479"/>
      <c r="AI479" s="7"/>
      <c r="AJ479"/>
      <c r="AK479"/>
      <c r="AL479"/>
      <c r="AM479"/>
      <c r="AN479" s="53"/>
      <c r="AO479"/>
      <c r="AP479" s="7"/>
      <c r="AQ479"/>
      <c r="AR479"/>
      <c r="AS479"/>
      <c r="AT479"/>
      <c r="AU479" s="53"/>
      <c r="AV479"/>
      <c r="AW479" s="7"/>
      <c r="AX479"/>
      <c r="AY479"/>
      <c r="AZ479"/>
      <c r="BA479"/>
      <c r="BB479" s="53"/>
      <c r="BC479"/>
      <c r="BD479" s="7"/>
      <c r="BE479"/>
      <c r="BF479"/>
      <c r="BG479"/>
      <c r="BH479"/>
      <c r="BI479" s="53"/>
      <c r="BJ479"/>
      <c r="BK479" s="7"/>
      <c r="BL479"/>
      <c r="BM479"/>
      <c r="BN479"/>
      <c r="BO479"/>
      <c r="BP479" s="53"/>
      <c r="BQ479"/>
      <c r="BR479" s="7"/>
      <c r="BS479"/>
      <c r="BT479"/>
      <c r="BU479"/>
      <c r="BV479"/>
      <c r="BW479" s="53"/>
      <c r="BX479"/>
      <c r="BY479" s="7"/>
      <c r="BZ479"/>
      <c r="CA479"/>
      <c r="CB479"/>
      <c r="CC479"/>
      <c r="CD479" s="53"/>
      <c r="CE479"/>
      <c r="CF479" s="7"/>
      <c r="CG479"/>
      <c r="CH479"/>
      <c r="CI479"/>
      <c r="CJ479"/>
      <c r="CK479" s="53"/>
      <c r="CL479"/>
      <c r="CM479" s="7"/>
      <c r="CN479"/>
      <c r="CO479"/>
      <c r="CP479"/>
      <c r="CQ479"/>
      <c r="CR479" s="53"/>
      <c r="CS479"/>
      <c r="CT479" s="7"/>
      <c r="CU479"/>
      <c r="CV479"/>
      <c r="CW479"/>
      <c r="CX479"/>
      <c r="CY479" s="53"/>
      <c r="CZ479"/>
      <c r="DA479" s="7"/>
      <c r="DB479"/>
      <c r="DC479"/>
      <c r="DD479"/>
      <c r="DE479"/>
      <c r="DF479" s="53"/>
      <c r="DG479"/>
      <c r="DH479" s="7"/>
      <c r="DI479"/>
      <c r="DJ479"/>
      <c r="DK479"/>
      <c r="DL479"/>
      <c r="DM479" s="53"/>
      <c r="DN479"/>
      <c r="DO479" s="7"/>
      <c r="DP479"/>
      <c r="DQ479"/>
      <c r="DR479"/>
      <c r="DS479"/>
      <c r="DT479" s="53"/>
      <c r="DU479"/>
      <c r="DV479" s="7"/>
      <c r="DW479" s="7"/>
      <c r="DX479" s="7"/>
      <c r="DY479" s="7"/>
      <c r="DZ479" s="7"/>
      <c r="EA479" s="7"/>
      <c r="EB479" s="7"/>
      <c r="EC479" s="7"/>
      <c r="ED479" s="7"/>
      <c r="EE479" s="7"/>
      <c r="EF479" s="7"/>
      <c r="EG479" s="7"/>
      <c r="EH479" s="7"/>
      <c r="EI479" s="7"/>
      <c r="EJ479" s="7"/>
      <c r="EK479" s="7"/>
      <c r="EL479" s="7"/>
      <c r="EM479" s="7"/>
      <c r="EN479" s="7"/>
      <c r="EO479" s="7"/>
      <c r="EP479" s="7"/>
      <c r="EQ479" s="7"/>
      <c r="ER479" s="7"/>
      <c r="ES479" s="7"/>
      <c r="ET479" s="7"/>
      <c r="EU479" s="7"/>
      <c r="EV479" s="7"/>
      <c r="EW479" s="7"/>
      <c r="EX479" s="7"/>
      <c r="EY479" s="7"/>
      <c r="EZ479" s="7"/>
      <c r="FA479" s="7"/>
      <c r="FB479" s="7"/>
      <c r="FC479" s="7"/>
      <c r="FD479" s="7"/>
      <c r="FE479" s="7"/>
      <c r="FF479" s="7"/>
      <c r="FG479" s="7"/>
      <c r="FH479" s="7"/>
      <c r="FI479" s="7"/>
      <c r="FJ479" s="7"/>
      <c r="FK479" s="7"/>
      <c r="FL479" s="7"/>
      <c r="FM479" s="7"/>
      <c r="FN479" s="7"/>
      <c r="FO479" s="7"/>
      <c r="FP479" s="7"/>
      <c r="FQ479" s="7"/>
      <c r="FR479" s="7"/>
      <c r="FS479" s="7"/>
      <c r="FT479" s="7"/>
      <c r="FU479" s="7"/>
      <c r="FV479" s="7"/>
      <c r="FW479" s="7"/>
      <c r="FX479" s="7"/>
      <c r="FY479" s="7"/>
      <c r="FZ479" s="7"/>
      <c r="GA479" s="7"/>
      <c r="GB479" s="7"/>
      <c r="GC479" s="7"/>
      <c r="GD479" s="7"/>
      <c r="GE479" s="7"/>
      <c r="GF479" s="7"/>
      <c r="GG479" s="7"/>
      <c r="GH479" s="7"/>
      <c r="GI479" s="7"/>
      <c r="GJ479" s="7"/>
      <c r="GK479" s="7"/>
      <c r="GL479" s="7"/>
      <c r="GM479" s="7"/>
      <c r="GN479" s="7"/>
      <c r="GO479" s="7"/>
      <c r="GP479" s="7"/>
      <c r="GQ479" s="7"/>
      <c r="GR479" s="7"/>
      <c r="GS479" s="7"/>
      <c r="GT479" s="7"/>
      <c r="GU479" s="7"/>
      <c r="GV479" s="7"/>
      <c r="GW479" s="7"/>
      <c r="GX479" s="7"/>
      <c r="GY479" s="7"/>
      <c r="GZ479" s="7"/>
      <c r="HA479" s="7"/>
      <c r="HB479" s="7"/>
      <c r="HC479" s="7"/>
      <c r="HD479" s="7"/>
      <c r="HE479" s="7"/>
      <c r="HF479" s="7"/>
      <c r="HG479" s="7"/>
      <c r="HH479" s="7"/>
      <c r="HI479" s="7"/>
      <c r="HJ479" s="7"/>
      <c r="HK479" s="7"/>
      <c r="HL479" s="7"/>
      <c r="HM479" s="7"/>
      <c r="HN479" s="7"/>
      <c r="HO479" s="7"/>
      <c r="HP479" s="7"/>
      <c r="HQ479" s="7"/>
      <c r="HR479" s="7"/>
      <c r="HS479" s="7"/>
      <c r="HT479" s="7"/>
      <c r="HU479" s="7"/>
      <c r="HV479" s="7"/>
      <c r="HW479" s="7"/>
      <c r="HX479" s="7"/>
      <c r="HY479" s="7"/>
      <c r="HZ479" s="7"/>
      <c r="IA479" s="7"/>
      <c r="IB479" s="7"/>
      <c r="IC479" s="7"/>
      <c r="ID479" s="7"/>
      <c r="IE479" s="7"/>
      <c r="IF479" s="7"/>
      <c r="IG479" s="7"/>
      <c r="IH479" s="7"/>
      <c r="II479" s="7"/>
      <c r="IJ479" s="7"/>
      <c r="IK479" s="7"/>
      <c r="IL479" s="7"/>
      <c r="IM479" s="7"/>
      <c r="IN479" s="7"/>
      <c r="IO479" s="7"/>
      <c r="IP479" s="7"/>
      <c r="IQ479" s="7"/>
      <c r="IR479" s="7"/>
      <c r="IS479" s="7"/>
      <c r="IT479" s="7"/>
      <c r="IU479" s="7"/>
      <c r="IV479" s="7"/>
      <c r="IW479" s="7"/>
      <c r="IX479" s="7"/>
      <c r="IY479" s="7"/>
      <c r="IZ479" s="7"/>
      <c r="JA479" s="7"/>
      <c r="JB479" s="7"/>
      <c r="JC479" s="7"/>
      <c r="JD479" s="7"/>
      <c r="JE479" s="7"/>
      <c r="JF479" s="7"/>
      <c r="JG479" s="7"/>
      <c r="JH479" s="7"/>
      <c r="JI479" s="7"/>
      <c r="JJ479" s="7"/>
      <c r="JK479" s="7"/>
      <c r="JL479" s="7"/>
      <c r="JM479" s="7"/>
      <c r="JN479" s="7"/>
      <c r="JO479" s="7"/>
      <c r="JP479" s="7"/>
      <c r="JQ479" s="7"/>
      <c r="JR479" s="7"/>
      <c r="JS479" s="7"/>
      <c r="JT479" s="7"/>
      <c r="JU479" s="7"/>
      <c r="JV479" s="7"/>
      <c r="JW479" s="7"/>
      <c r="JX479" s="7"/>
      <c r="JY479" s="7"/>
      <c r="JZ479" s="7"/>
      <c r="KA479" s="7"/>
      <c r="KB479" s="7"/>
      <c r="KC479" s="7"/>
      <c r="KD479" s="7"/>
      <c r="KE479" s="7"/>
      <c r="KF479" s="7"/>
      <c r="KG479" s="7"/>
      <c r="KH479" s="7"/>
      <c r="KI479" s="7"/>
      <c r="KJ479" s="7"/>
      <c r="KK479" s="7"/>
      <c r="KL479" s="7"/>
      <c r="KM479" s="7"/>
      <c r="KN479" s="7"/>
      <c r="KO479" s="7"/>
      <c r="KP479" s="7"/>
      <c r="KQ479" s="7"/>
      <c r="KR479" s="7"/>
      <c r="KS479" s="7"/>
      <c r="KT479" s="7"/>
      <c r="KU479" s="7"/>
      <c r="KV479" s="7"/>
      <c r="KW479" s="7"/>
      <c r="KX479" s="7"/>
      <c r="KY479" s="7"/>
      <c r="KZ479" s="7"/>
      <c r="LA479" s="7"/>
      <c r="LB479" s="7"/>
      <c r="LC479" s="7"/>
      <c r="LD479" s="7"/>
      <c r="LE479" s="7"/>
      <c r="LF479" s="7"/>
      <c r="LG479" s="7"/>
      <c r="LH479" s="7"/>
      <c r="LI479" s="7"/>
      <c r="LJ479" s="7"/>
      <c r="LK479" s="7"/>
      <c r="LL479" s="7"/>
      <c r="LM479" s="7"/>
      <c r="LN479" s="7"/>
      <c r="LO479" s="7"/>
      <c r="LP479" s="7"/>
      <c r="LQ479" s="7"/>
      <c r="LR479" s="7"/>
      <c r="LS479" s="7"/>
      <c r="LT479" s="7"/>
      <c r="LU479" s="7"/>
      <c r="LV479" s="7"/>
      <c r="LW479" s="7"/>
      <c r="LX479" s="7"/>
      <c r="LY479" s="7"/>
      <c r="LZ479" s="7"/>
      <c r="MA479" s="7"/>
      <c r="MB479" s="7"/>
      <c r="MC479" s="7"/>
      <c r="MD479" s="7"/>
      <c r="ME479" s="7"/>
      <c r="MF479" s="7"/>
      <c r="MG479" s="7"/>
      <c r="MH479" s="7"/>
      <c r="MI479" s="7"/>
      <c r="MJ479" s="7"/>
      <c r="MK479" s="7"/>
      <c r="ML479" s="7"/>
      <c r="MM479" s="7"/>
      <c r="MN479" s="7"/>
      <c r="MO479" s="7"/>
      <c r="MP479" s="7"/>
      <c r="MQ479" s="7"/>
      <c r="MR479" s="7"/>
      <c r="MS479" s="7"/>
      <c r="MT479" s="7"/>
      <c r="MU479" s="7"/>
      <c r="MV479" s="7"/>
      <c r="MW479" s="7"/>
      <c r="MX479" s="7"/>
      <c r="MY479" s="7"/>
      <c r="MZ479" s="7"/>
      <c r="NA479" s="7"/>
      <c r="NB479" s="7"/>
      <c r="NC479" s="7"/>
      <c r="ND479" s="7"/>
      <c r="NE479" s="7"/>
      <c r="NF479" s="7"/>
      <c r="NG479" s="7"/>
      <c r="NH479" s="7"/>
      <c r="NI479" s="7"/>
      <c r="NJ479" s="7"/>
      <c r="NK479" s="7"/>
      <c r="NL479" s="7"/>
      <c r="NM479" s="7"/>
      <c r="NN479" s="7"/>
      <c r="NO479" s="7"/>
      <c r="NP479" s="7"/>
      <c r="NQ479" s="7"/>
      <c r="NR479" s="7"/>
      <c r="NS479" s="7"/>
      <c r="NT479" s="7"/>
      <c r="NU479" s="7"/>
      <c r="NV479" s="7"/>
      <c r="NW479" s="7"/>
      <c r="NX479" s="7"/>
      <c r="NY479" s="7"/>
      <c r="NZ479" s="7"/>
      <c r="OA479" s="7"/>
      <c r="OB479" s="7"/>
      <c r="OC479" s="7"/>
      <c r="OD479" s="7"/>
      <c r="OE479" s="7"/>
      <c r="OF479" s="7"/>
      <c r="OG479" s="7"/>
      <c r="OH479" s="7"/>
      <c r="OI479" s="7"/>
    </row>
    <row r="480" spans="1:399" s="21" customFormat="1">
      <c r="A480" s="53"/>
      <c r="B480" s="53"/>
      <c r="C480" s="53"/>
      <c r="D480" s="53"/>
      <c r="E480" s="53"/>
      <c r="F480" s="53"/>
      <c r="G480" s="7"/>
      <c r="H480"/>
      <c r="I480"/>
      <c r="J480"/>
      <c r="K480"/>
      <c r="L480" s="53"/>
      <c r="M480"/>
      <c r="N480" s="7"/>
      <c r="O480"/>
      <c r="P480"/>
      <c r="Q480"/>
      <c r="R480"/>
      <c r="S480" s="53"/>
      <c r="T480"/>
      <c r="U480" s="7"/>
      <c r="V480"/>
      <c r="W480"/>
      <c r="X480"/>
      <c r="Y480"/>
      <c r="Z480" s="53"/>
      <c r="AA480"/>
      <c r="AB480" s="7"/>
      <c r="AC480"/>
      <c r="AD480"/>
      <c r="AE480"/>
      <c r="AF480"/>
      <c r="AG480" s="53"/>
      <c r="AH480"/>
      <c r="AI480" s="7"/>
      <c r="AJ480"/>
      <c r="AK480"/>
      <c r="AL480"/>
      <c r="AM480"/>
      <c r="AN480" s="53"/>
      <c r="AO480"/>
      <c r="AP480" s="7"/>
      <c r="AQ480"/>
      <c r="AR480"/>
      <c r="AS480"/>
      <c r="AT480"/>
      <c r="AU480" s="53"/>
      <c r="AV480"/>
      <c r="AW480" s="7"/>
      <c r="AX480"/>
      <c r="AY480"/>
      <c r="AZ480"/>
      <c r="BA480"/>
      <c r="BB480" s="53"/>
      <c r="BC480"/>
      <c r="BD480" s="7"/>
      <c r="BE480"/>
      <c r="BF480"/>
      <c r="BG480"/>
      <c r="BH480"/>
      <c r="BI480" s="53"/>
      <c r="BJ480"/>
      <c r="BK480" s="7"/>
      <c r="BL480"/>
      <c r="BM480"/>
      <c r="BN480"/>
      <c r="BO480"/>
      <c r="BP480" s="53"/>
      <c r="BQ480"/>
      <c r="BR480" s="7"/>
      <c r="BS480"/>
      <c r="BT480"/>
      <c r="BU480"/>
      <c r="BV480"/>
      <c r="BW480" s="53"/>
      <c r="BX480"/>
      <c r="BY480" s="7"/>
      <c r="BZ480"/>
      <c r="CA480"/>
      <c r="CB480"/>
      <c r="CC480"/>
      <c r="CD480" s="53"/>
      <c r="CE480"/>
      <c r="CF480" s="7"/>
      <c r="CG480"/>
      <c r="CH480"/>
      <c r="CI480"/>
      <c r="CJ480"/>
      <c r="CK480" s="53"/>
      <c r="CL480"/>
      <c r="CM480" s="7"/>
      <c r="CN480"/>
      <c r="CO480"/>
      <c r="CP480"/>
      <c r="CQ480"/>
      <c r="CR480" s="53"/>
      <c r="CS480"/>
      <c r="CT480" s="7"/>
      <c r="CU480"/>
      <c r="CV480"/>
      <c r="CW480"/>
      <c r="CX480"/>
      <c r="CY480" s="53"/>
      <c r="CZ480"/>
      <c r="DA480" s="7"/>
      <c r="DB480"/>
      <c r="DC480"/>
      <c r="DD480"/>
      <c r="DE480"/>
      <c r="DF480" s="53"/>
      <c r="DG480"/>
      <c r="DH480" s="7"/>
      <c r="DI480"/>
      <c r="DJ480"/>
      <c r="DK480"/>
      <c r="DL480"/>
      <c r="DM480" s="53"/>
      <c r="DN480"/>
      <c r="DO480" s="7"/>
      <c r="DP480"/>
      <c r="DQ480"/>
      <c r="DR480"/>
      <c r="DS480"/>
      <c r="DT480" s="53"/>
      <c r="DU480"/>
      <c r="DV480" s="7"/>
      <c r="DW480" s="7"/>
      <c r="DX480" s="7"/>
      <c r="DY480" s="7"/>
      <c r="DZ480" s="7"/>
      <c r="EA480" s="7"/>
      <c r="EB480" s="7"/>
      <c r="EC480" s="7"/>
      <c r="ED480" s="7"/>
      <c r="EE480" s="7"/>
      <c r="EF480" s="7"/>
      <c r="EG480" s="7"/>
      <c r="EH480" s="7"/>
      <c r="EI480" s="7"/>
      <c r="EJ480" s="7"/>
      <c r="EK480" s="7"/>
      <c r="EL480" s="7"/>
      <c r="EM480" s="7"/>
      <c r="EN480" s="7"/>
      <c r="EO480" s="7"/>
      <c r="EP480" s="7"/>
      <c r="EQ480" s="7"/>
      <c r="ER480" s="7"/>
      <c r="ES480" s="7"/>
      <c r="ET480" s="7"/>
      <c r="EU480" s="7"/>
      <c r="EV480" s="7"/>
      <c r="EW480" s="7"/>
      <c r="EX480" s="7"/>
      <c r="EY480" s="7"/>
      <c r="EZ480" s="7"/>
      <c r="FA480" s="7"/>
      <c r="FB480" s="7"/>
      <c r="FC480" s="7"/>
      <c r="FD480" s="7"/>
      <c r="FE480" s="7"/>
      <c r="FF480" s="7"/>
      <c r="FG480" s="7"/>
      <c r="FH480" s="7"/>
      <c r="FI480" s="7"/>
      <c r="FJ480" s="7"/>
      <c r="FK480" s="7"/>
      <c r="FL480" s="7"/>
      <c r="FM480" s="7"/>
      <c r="FN480" s="7"/>
      <c r="FO480" s="7"/>
      <c r="FP480" s="7"/>
      <c r="FQ480" s="7"/>
      <c r="FR480" s="7"/>
      <c r="FS480" s="7"/>
      <c r="FT480" s="7"/>
      <c r="FU480" s="7"/>
      <c r="FV480" s="7"/>
      <c r="FW480" s="7"/>
      <c r="FX480" s="7"/>
      <c r="FY480" s="7"/>
      <c r="FZ480" s="7"/>
      <c r="GA480" s="7"/>
      <c r="GB480" s="7"/>
      <c r="GC480" s="7"/>
      <c r="GD480" s="7"/>
      <c r="GE480" s="7"/>
      <c r="GF480" s="7"/>
      <c r="GG480" s="7"/>
      <c r="GH480" s="7"/>
      <c r="GI480" s="7"/>
      <c r="GJ480" s="7"/>
      <c r="GK480" s="7"/>
      <c r="GL480" s="7"/>
      <c r="GM480" s="7"/>
      <c r="GN480" s="7"/>
      <c r="GO480" s="7"/>
      <c r="GP480" s="7"/>
      <c r="GQ480" s="7"/>
      <c r="GR480" s="7"/>
      <c r="GS480" s="7"/>
      <c r="GT480" s="7"/>
      <c r="GU480" s="7"/>
      <c r="GV480" s="7"/>
      <c r="GW480" s="7"/>
      <c r="GX480" s="7"/>
      <c r="GY480" s="7"/>
      <c r="GZ480" s="7"/>
      <c r="HA480" s="7"/>
      <c r="HB480" s="7"/>
      <c r="HC480" s="7"/>
      <c r="HD480" s="7"/>
      <c r="HE480" s="7"/>
      <c r="HF480" s="7"/>
      <c r="HG480" s="7"/>
      <c r="HH480" s="7"/>
      <c r="HI480" s="7"/>
      <c r="HJ480" s="7"/>
      <c r="HK480" s="7"/>
      <c r="HL480" s="7"/>
      <c r="HM480" s="7"/>
      <c r="HN480" s="7"/>
      <c r="HO480" s="7"/>
      <c r="HP480" s="7"/>
      <c r="HQ480" s="7"/>
      <c r="HR480" s="7"/>
      <c r="HS480" s="7"/>
      <c r="HT480" s="7"/>
      <c r="HU480" s="7"/>
      <c r="HV480" s="7"/>
      <c r="HW480" s="7"/>
      <c r="HX480" s="7"/>
      <c r="HY480" s="7"/>
      <c r="HZ480" s="7"/>
      <c r="IA480" s="7"/>
      <c r="IB480" s="7"/>
      <c r="IC480" s="7"/>
      <c r="ID480" s="7"/>
      <c r="IE480" s="7"/>
      <c r="IF480" s="7"/>
      <c r="IG480" s="7"/>
      <c r="IH480" s="7"/>
      <c r="II480" s="7"/>
      <c r="IJ480" s="7"/>
      <c r="IK480" s="7"/>
      <c r="IL480" s="7"/>
      <c r="IM480" s="7"/>
      <c r="IN480" s="7"/>
      <c r="IO480" s="7"/>
      <c r="IP480" s="7"/>
      <c r="IQ480" s="7"/>
      <c r="IR480" s="7"/>
      <c r="IS480" s="7"/>
      <c r="IT480" s="7"/>
      <c r="IU480" s="7"/>
      <c r="IV480" s="7"/>
      <c r="IW480" s="7"/>
      <c r="IX480" s="7"/>
      <c r="IY480" s="7"/>
      <c r="IZ480" s="7"/>
      <c r="JA480" s="7"/>
      <c r="JB480" s="7"/>
      <c r="JC480" s="7"/>
      <c r="JD480" s="7"/>
      <c r="JE480" s="7"/>
      <c r="JF480" s="7"/>
      <c r="JG480" s="7"/>
      <c r="JH480" s="7"/>
      <c r="JI480" s="7"/>
      <c r="JJ480" s="7"/>
      <c r="JK480" s="7"/>
      <c r="JL480" s="7"/>
      <c r="JM480" s="7"/>
      <c r="JN480" s="7"/>
      <c r="JO480" s="7"/>
      <c r="JP480" s="7"/>
      <c r="JQ480" s="7"/>
      <c r="JR480" s="7"/>
      <c r="JS480" s="7"/>
      <c r="JT480" s="7"/>
      <c r="JU480" s="7"/>
      <c r="JV480" s="7"/>
      <c r="JW480" s="7"/>
      <c r="JX480" s="7"/>
      <c r="JY480" s="7"/>
      <c r="JZ480" s="7"/>
      <c r="KA480" s="7"/>
      <c r="KB480" s="7"/>
      <c r="KC480" s="7"/>
      <c r="KD480" s="7"/>
      <c r="KE480" s="7"/>
      <c r="KF480" s="7"/>
      <c r="KG480" s="7"/>
      <c r="KH480" s="7"/>
      <c r="KI480" s="7"/>
      <c r="KJ480" s="7"/>
      <c r="KK480" s="7"/>
      <c r="KL480" s="7"/>
      <c r="KM480" s="7"/>
      <c r="KN480" s="7"/>
      <c r="KO480" s="7"/>
      <c r="KP480" s="7"/>
      <c r="KQ480" s="7"/>
      <c r="KR480" s="7"/>
      <c r="KS480" s="7"/>
      <c r="KT480" s="7"/>
      <c r="KU480" s="7"/>
      <c r="KV480" s="7"/>
      <c r="KW480" s="7"/>
      <c r="KX480" s="7"/>
      <c r="KY480" s="7"/>
      <c r="KZ480" s="7"/>
      <c r="LA480" s="7"/>
      <c r="LB480" s="7"/>
      <c r="LC480" s="7"/>
      <c r="LD480" s="7"/>
      <c r="LE480" s="7"/>
      <c r="LF480" s="7"/>
      <c r="LG480" s="7"/>
      <c r="LH480" s="7"/>
      <c r="LI480" s="7"/>
      <c r="LJ480" s="7"/>
      <c r="LK480" s="7"/>
      <c r="LL480" s="7"/>
      <c r="LM480" s="7"/>
      <c r="LN480" s="7"/>
      <c r="LO480" s="7"/>
      <c r="LP480" s="7"/>
      <c r="LQ480" s="7"/>
      <c r="LR480" s="7"/>
      <c r="LS480" s="7"/>
      <c r="LT480" s="7"/>
      <c r="LU480" s="7"/>
      <c r="LV480" s="7"/>
      <c r="LW480" s="7"/>
      <c r="LX480" s="7"/>
      <c r="LY480" s="7"/>
      <c r="LZ480" s="7"/>
      <c r="MA480" s="7"/>
      <c r="MB480" s="7"/>
      <c r="MC480" s="7"/>
      <c r="MD480" s="7"/>
      <c r="ME480" s="7"/>
      <c r="MF480" s="7"/>
      <c r="MG480" s="7"/>
      <c r="MH480" s="7"/>
      <c r="MI480" s="7"/>
      <c r="MJ480" s="7"/>
      <c r="MK480" s="7"/>
      <c r="ML480" s="7"/>
      <c r="MM480" s="7"/>
      <c r="MN480" s="7"/>
      <c r="MO480" s="7"/>
      <c r="MP480" s="7"/>
      <c r="MQ480" s="7"/>
      <c r="MR480" s="7"/>
      <c r="MS480" s="7"/>
      <c r="MT480" s="7"/>
      <c r="MU480" s="7"/>
      <c r="MV480" s="7"/>
      <c r="MW480" s="7"/>
      <c r="MX480" s="7"/>
      <c r="MY480" s="7"/>
      <c r="MZ480" s="7"/>
      <c r="NA480" s="7"/>
      <c r="NB480" s="7"/>
      <c r="NC480" s="7"/>
      <c r="ND480" s="7"/>
      <c r="NE480" s="7"/>
      <c r="NF480" s="7"/>
      <c r="NG480" s="7"/>
      <c r="NH480" s="7"/>
      <c r="NI480" s="7"/>
      <c r="NJ480" s="7"/>
      <c r="NK480" s="7"/>
      <c r="NL480" s="7"/>
      <c r="NM480" s="7"/>
      <c r="NN480" s="7"/>
      <c r="NO480" s="7"/>
      <c r="NP480" s="7"/>
      <c r="NQ480" s="7"/>
      <c r="NR480" s="7"/>
      <c r="NS480" s="7"/>
      <c r="NT480" s="7"/>
      <c r="NU480" s="7"/>
      <c r="NV480" s="7"/>
      <c r="NW480" s="7"/>
      <c r="NX480" s="7"/>
      <c r="NY480" s="7"/>
      <c r="NZ480" s="7"/>
      <c r="OA480" s="7"/>
      <c r="OB480" s="7"/>
      <c r="OC480" s="7"/>
      <c r="OD480" s="7"/>
      <c r="OE480" s="7"/>
      <c r="OF480" s="7"/>
      <c r="OG480" s="7"/>
      <c r="OH480" s="7"/>
      <c r="OI480" s="7"/>
    </row>
    <row r="481" spans="1:399" s="21" customFormat="1">
      <c r="A481" s="53"/>
      <c r="B481" s="53"/>
      <c r="C481" s="53"/>
      <c r="D481" s="53"/>
      <c r="E481" s="53"/>
      <c r="F481" s="53"/>
      <c r="G481" s="7"/>
      <c r="H481"/>
      <c r="I481"/>
      <c r="J481"/>
      <c r="K481"/>
      <c r="L481" s="53"/>
      <c r="M481"/>
      <c r="N481" s="7"/>
      <c r="O481"/>
      <c r="P481"/>
      <c r="Q481"/>
      <c r="R481"/>
      <c r="S481" s="53"/>
      <c r="T481"/>
      <c r="U481" s="7"/>
      <c r="V481"/>
      <c r="W481"/>
      <c r="X481"/>
      <c r="Y481"/>
      <c r="Z481" s="53"/>
      <c r="AA481"/>
      <c r="AB481" s="7"/>
      <c r="AC481"/>
      <c r="AD481"/>
      <c r="AE481"/>
      <c r="AF481"/>
      <c r="AG481" s="53"/>
      <c r="AH481"/>
      <c r="AI481" s="7"/>
      <c r="AJ481"/>
      <c r="AK481"/>
      <c r="AL481"/>
      <c r="AM481"/>
      <c r="AN481" s="53"/>
      <c r="AO481"/>
      <c r="AP481" s="7"/>
      <c r="AQ481"/>
      <c r="AR481"/>
      <c r="AS481"/>
      <c r="AT481"/>
      <c r="AU481" s="53"/>
      <c r="AV481"/>
      <c r="AW481" s="7"/>
      <c r="AX481"/>
      <c r="AY481"/>
      <c r="AZ481"/>
      <c r="BA481"/>
      <c r="BB481" s="53"/>
      <c r="BC481"/>
      <c r="BD481" s="7"/>
      <c r="BE481"/>
      <c r="BF481"/>
      <c r="BG481"/>
      <c r="BH481"/>
      <c r="BI481" s="53"/>
      <c r="BJ481"/>
      <c r="BK481" s="7"/>
      <c r="BL481"/>
      <c r="BM481"/>
      <c r="BN481"/>
      <c r="BO481"/>
      <c r="BP481" s="53"/>
      <c r="BQ481"/>
      <c r="BR481" s="7"/>
      <c r="BS481"/>
      <c r="BT481"/>
      <c r="BU481"/>
      <c r="BV481"/>
      <c r="BW481" s="53"/>
      <c r="BX481"/>
      <c r="BY481" s="7"/>
      <c r="BZ481"/>
      <c r="CA481"/>
      <c r="CB481"/>
      <c r="CC481"/>
      <c r="CD481" s="53"/>
      <c r="CE481"/>
      <c r="CF481" s="7"/>
      <c r="CG481"/>
      <c r="CH481"/>
      <c r="CI481"/>
      <c r="CJ481"/>
      <c r="CK481" s="53"/>
      <c r="CL481"/>
      <c r="CM481" s="7"/>
      <c r="CN481"/>
      <c r="CO481"/>
      <c r="CP481"/>
      <c r="CQ481"/>
      <c r="CR481" s="53"/>
      <c r="CS481"/>
      <c r="CT481" s="7"/>
      <c r="CU481"/>
      <c r="CV481"/>
      <c r="CW481"/>
      <c r="CX481"/>
      <c r="CY481" s="53"/>
      <c r="CZ481"/>
      <c r="DA481" s="7"/>
      <c r="DB481"/>
      <c r="DC481"/>
      <c r="DD481"/>
      <c r="DE481"/>
      <c r="DF481" s="53"/>
      <c r="DG481"/>
      <c r="DH481" s="7"/>
      <c r="DI481"/>
      <c r="DJ481"/>
      <c r="DK481"/>
      <c r="DL481"/>
      <c r="DM481" s="53"/>
      <c r="DN481"/>
      <c r="DO481" s="7"/>
      <c r="DP481"/>
      <c r="DQ481"/>
      <c r="DR481"/>
      <c r="DS481"/>
      <c r="DT481" s="53"/>
      <c r="DU481"/>
      <c r="DV481" s="7"/>
      <c r="DW481" s="7"/>
      <c r="DX481" s="7"/>
      <c r="DY481" s="7"/>
      <c r="DZ481" s="7"/>
      <c r="EA481" s="7"/>
      <c r="EB481" s="7"/>
      <c r="EC481" s="7"/>
      <c r="ED481" s="7"/>
      <c r="EE481" s="7"/>
      <c r="EF481" s="7"/>
      <c r="EG481" s="7"/>
      <c r="EH481" s="7"/>
      <c r="EI481" s="7"/>
      <c r="EJ481" s="7"/>
      <c r="EK481" s="7"/>
      <c r="EL481" s="7"/>
      <c r="EM481" s="7"/>
      <c r="EN481" s="7"/>
      <c r="EO481" s="7"/>
      <c r="EP481" s="7"/>
      <c r="EQ481" s="7"/>
      <c r="ER481" s="7"/>
      <c r="ES481" s="7"/>
      <c r="ET481" s="7"/>
      <c r="EU481" s="7"/>
      <c r="EV481" s="7"/>
      <c r="EW481" s="7"/>
      <c r="EX481" s="7"/>
      <c r="EY481" s="7"/>
      <c r="EZ481" s="7"/>
      <c r="FA481" s="7"/>
      <c r="FB481" s="7"/>
      <c r="FC481" s="7"/>
      <c r="FD481" s="7"/>
      <c r="FE481" s="7"/>
      <c r="FF481" s="7"/>
      <c r="FG481" s="7"/>
      <c r="FH481" s="7"/>
      <c r="FI481" s="7"/>
      <c r="FJ481" s="7"/>
      <c r="FK481" s="7"/>
      <c r="FL481" s="7"/>
      <c r="FM481" s="7"/>
      <c r="FN481" s="7"/>
      <c r="FO481" s="7"/>
      <c r="FP481" s="7"/>
      <c r="FQ481" s="7"/>
      <c r="FR481" s="7"/>
      <c r="FS481" s="7"/>
      <c r="FT481" s="7"/>
      <c r="FU481" s="7"/>
      <c r="FV481" s="7"/>
      <c r="FW481" s="7"/>
      <c r="FX481" s="7"/>
      <c r="FY481" s="7"/>
      <c r="FZ481" s="7"/>
      <c r="GA481" s="7"/>
      <c r="GB481" s="7"/>
      <c r="GC481" s="7"/>
      <c r="GD481" s="7"/>
      <c r="GE481" s="7"/>
      <c r="GF481" s="7"/>
      <c r="GG481" s="7"/>
      <c r="GH481" s="7"/>
      <c r="GI481" s="7"/>
      <c r="GJ481" s="7"/>
      <c r="GK481" s="7"/>
      <c r="GL481" s="7"/>
      <c r="GM481" s="7"/>
      <c r="GN481" s="7"/>
      <c r="GO481" s="7"/>
      <c r="GP481" s="7"/>
      <c r="GQ481" s="7"/>
      <c r="GR481" s="7"/>
      <c r="GS481" s="7"/>
      <c r="GT481" s="7"/>
      <c r="GU481" s="7"/>
      <c r="GV481" s="7"/>
      <c r="GW481" s="7"/>
      <c r="GX481" s="7"/>
      <c r="GY481" s="7"/>
      <c r="GZ481" s="7"/>
      <c r="HA481" s="7"/>
      <c r="HB481" s="7"/>
      <c r="HC481" s="7"/>
      <c r="HD481" s="7"/>
      <c r="HE481" s="7"/>
      <c r="HF481" s="7"/>
      <c r="HG481" s="7"/>
      <c r="HH481" s="7"/>
      <c r="HI481" s="7"/>
      <c r="HJ481" s="7"/>
      <c r="HK481" s="7"/>
      <c r="HL481" s="7"/>
      <c r="HM481" s="7"/>
      <c r="HN481" s="7"/>
      <c r="HO481" s="7"/>
      <c r="HP481" s="7"/>
      <c r="HQ481" s="7"/>
      <c r="HR481" s="7"/>
      <c r="HS481" s="7"/>
      <c r="HT481" s="7"/>
      <c r="HU481" s="7"/>
      <c r="HV481" s="7"/>
      <c r="HW481" s="7"/>
      <c r="HX481" s="7"/>
      <c r="HY481" s="7"/>
      <c r="HZ481" s="7"/>
      <c r="IA481" s="7"/>
      <c r="IB481" s="7"/>
      <c r="IC481" s="7"/>
      <c r="ID481" s="7"/>
      <c r="IE481" s="7"/>
      <c r="IF481" s="7"/>
      <c r="IG481" s="7"/>
      <c r="IH481" s="7"/>
      <c r="II481" s="7"/>
      <c r="IJ481" s="7"/>
      <c r="IK481" s="7"/>
      <c r="IL481" s="7"/>
      <c r="IM481" s="7"/>
      <c r="IN481" s="7"/>
      <c r="IO481" s="7"/>
      <c r="IP481" s="7"/>
      <c r="IQ481" s="7"/>
      <c r="IR481" s="7"/>
      <c r="IS481" s="7"/>
      <c r="IT481" s="7"/>
      <c r="IU481" s="7"/>
      <c r="IV481" s="7"/>
      <c r="IW481" s="7"/>
      <c r="IX481" s="7"/>
      <c r="IY481" s="7"/>
      <c r="IZ481" s="7"/>
      <c r="JA481" s="7"/>
      <c r="JB481" s="7"/>
      <c r="JC481" s="7"/>
      <c r="JD481" s="7"/>
      <c r="JE481" s="7"/>
      <c r="JF481" s="7"/>
      <c r="JG481" s="7"/>
      <c r="JH481" s="7"/>
      <c r="JI481" s="7"/>
      <c r="JJ481" s="7"/>
      <c r="JK481" s="7"/>
      <c r="JL481" s="7"/>
      <c r="JM481" s="7"/>
      <c r="JN481" s="7"/>
      <c r="JO481" s="7"/>
      <c r="JP481" s="7"/>
      <c r="JQ481" s="7"/>
      <c r="JR481" s="7"/>
      <c r="JS481" s="7"/>
      <c r="JT481" s="7"/>
      <c r="JU481" s="7"/>
      <c r="JV481" s="7"/>
      <c r="JW481" s="7"/>
      <c r="JX481" s="7"/>
      <c r="JY481" s="7"/>
      <c r="JZ481" s="7"/>
      <c r="KA481" s="7"/>
      <c r="KB481" s="7"/>
      <c r="KC481" s="7"/>
      <c r="KD481" s="7"/>
      <c r="KE481" s="7"/>
      <c r="KF481" s="7"/>
      <c r="KG481" s="7"/>
      <c r="KH481" s="7"/>
      <c r="KI481" s="7"/>
      <c r="KJ481" s="7"/>
      <c r="KK481" s="7"/>
      <c r="KL481" s="7"/>
      <c r="KM481" s="7"/>
      <c r="KN481" s="7"/>
      <c r="KO481" s="7"/>
      <c r="KP481" s="7"/>
      <c r="KQ481" s="7"/>
      <c r="KR481" s="7"/>
      <c r="KS481" s="7"/>
      <c r="KT481" s="7"/>
      <c r="KU481" s="7"/>
      <c r="KV481" s="7"/>
      <c r="KW481" s="7"/>
      <c r="KX481" s="7"/>
      <c r="KY481" s="7"/>
      <c r="KZ481" s="7"/>
      <c r="LA481" s="7"/>
      <c r="LB481" s="7"/>
      <c r="LC481" s="7"/>
      <c r="LD481" s="7"/>
      <c r="LE481" s="7"/>
      <c r="LF481" s="7"/>
      <c r="LG481" s="7"/>
      <c r="LH481" s="7"/>
      <c r="LI481" s="7"/>
      <c r="LJ481" s="7"/>
      <c r="LK481" s="7"/>
      <c r="LL481" s="7"/>
      <c r="LM481" s="7"/>
      <c r="LN481" s="7"/>
      <c r="LO481" s="7"/>
      <c r="LP481" s="7"/>
      <c r="LQ481" s="7"/>
      <c r="LR481" s="7"/>
      <c r="LS481" s="7"/>
      <c r="LT481" s="7"/>
      <c r="LU481" s="7"/>
      <c r="LV481" s="7"/>
      <c r="LW481" s="7"/>
      <c r="LX481" s="7"/>
      <c r="LY481" s="7"/>
      <c r="LZ481" s="7"/>
      <c r="MA481" s="7"/>
      <c r="MB481" s="7"/>
      <c r="MC481" s="7"/>
      <c r="MD481" s="7"/>
      <c r="ME481" s="7"/>
      <c r="MF481" s="7"/>
      <c r="MG481" s="7"/>
      <c r="MH481" s="7"/>
      <c r="MI481" s="7"/>
      <c r="MJ481" s="7"/>
      <c r="MK481" s="7"/>
      <c r="ML481" s="7"/>
      <c r="MM481" s="7"/>
      <c r="MN481" s="7"/>
      <c r="MO481" s="7"/>
      <c r="MP481" s="7"/>
      <c r="MQ481" s="7"/>
      <c r="MR481" s="7"/>
      <c r="MS481" s="7"/>
      <c r="MT481" s="7"/>
      <c r="MU481" s="7"/>
      <c r="MV481" s="7"/>
      <c r="MW481" s="7"/>
      <c r="MX481" s="7"/>
      <c r="MY481" s="7"/>
      <c r="MZ481" s="7"/>
      <c r="NA481" s="7"/>
      <c r="NB481" s="7"/>
      <c r="NC481" s="7"/>
      <c r="ND481" s="7"/>
      <c r="NE481" s="7"/>
      <c r="NF481" s="7"/>
      <c r="NG481" s="7"/>
      <c r="NH481" s="7"/>
      <c r="NI481" s="7"/>
      <c r="NJ481" s="7"/>
      <c r="NK481" s="7"/>
      <c r="NL481" s="7"/>
      <c r="NM481" s="7"/>
      <c r="NN481" s="7"/>
      <c r="NO481" s="7"/>
      <c r="NP481" s="7"/>
      <c r="NQ481" s="7"/>
      <c r="NR481" s="7"/>
      <c r="NS481" s="7"/>
      <c r="NT481" s="7"/>
      <c r="NU481" s="7"/>
      <c r="NV481" s="7"/>
      <c r="NW481" s="7"/>
      <c r="NX481" s="7"/>
      <c r="NY481" s="7"/>
      <c r="NZ481" s="7"/>
      <c r="OA481" s="7"/>
      <c r="OB481" s="7"/>
      <c r="OC481" s="7"/>
      <c r="OD481" s="7"/>
      <c r="OE481" s="7"/>
      <c r="OF481" s="7"/>
      <c r="OG481" s="7"/>
      <c r="OH481" s="7"/>
      <c r="OI481" s="7"/>
    </row>
    <row r="482" spans="1:399" s="21" customFormat="1">
      <c r="A482" s="53"/>
      <c r="B482" s="53"/>
      <c r="C482" s="53"/>
      <c r="D482" s="53"/>
      <c r="E482" s="53"/>
      <c r="F482" s="53"/>
      <c r="G482" s="7"/>
      <c r="H482"/>
      <c r="I482"/>
      <c r="J482"/>
      <c r="K482"/>
      <c r="L482" s="53"/>
      <c r="M482"/>
      <c r="N482" s="7"/>
      <c r="O482"/>
      <c r="P482"/>
      <c r="Q482"/>
      <c r="R482"/>
      <c r="S482" s="53"/>
      <c r="T482"/>
      <c r="U482" s="7"/>
      <c r="V482"/>
      <c r="W482"/>
      <c r="X482"/>
      <c r="Y482"/>
      <c r="Z482" s="53"/>
      <c r="AA482"/>
      <c r="AB482" s="7"/>
      <c r="AC482"/>
      <c r="AD482"/>
      <c r="AE482"/>
      <c r="AF482"/>
      <c r="AG482" s="53"/>
      <c r="AH482"/>
      <c r="AI482" s="7"/>
      <c r="AJ482"/>
      <c r="AK482"/>
      <c r="AL482"/>
      <c r="AM482"/>
      <c r="AN482" s="53"/>
      <c r="AO482"/>
      <c r="AP482" s="7"/>
      <c r="AQ482"/>
      <c r="AR482"/>
      <c r="AS482"/>
      <c r="AT482"/>
      <c r="AU482" s="53"/>
      <c r="AV482"/>
      <c r="AW482" s="7"/>
      <c r="AX482"/>
      <c r="AY482"/>
      <c r="AZ482"/>
      <c r="BA482"/>
      <c r="BB482" s="53"/>
      <c r="BC482"/>
      <c r="BD482" s="7"/>
      <c r="BE482"/>
      <c r="BF482"/>
      <c r="BG482"/>
      <c r="BH482"/>
      <c r="BI482" s="53"/>
      <c r="BJ482"/>
      <c r="BK482" s="7"/>
      <c r="BL482"/>
      <c r="BM482"/>
      <c r="BN482"/>
      <c r="BO482"/>
      <c r="BP482" s="53"/>
      <c r="BQ482"/>
      <c r="BR482" s="7"/>
      <c r="BS482"/>
      <c r="BT482"/>
      <c r="BU482"/>
      <c r="BV482"/>
      <c r="BW482" s="53"/>
      <c r="BX482"/>
      <c r="BY482" s="7"/>
      <c r="BZ482"/>
      <c r="CA482"/>
      <c r="CB482"/>
      <c r="CC482"/>
      <c r="CD482" s="53"/>
      <c r="CE482"/>
      <c r="CF482" s="7"/>
      <c r="CG482"/>
      <c r="CH482"/>
      <c r="CI482"/>
      <c r="CJ482"/>
      <c r="CK482" s="53"/>
      <c r="CL482"/>
      <c r="CM482" s="7"/>
      <c r="CN482"/>
      <c r="CO482"/>
      <c r="CP482"/>
      <c r="CQ482"/>
      <c r="CR482" s="53"/>
      <c r="CS482"/>
      <c r="CT482" s="7"/>
      <c r="CU482"/>
      <c r="CV482"/>
      <c r="CW482"/>
      <c r="CX482"/>
      <c r="CY482" s="53"/>
      <c r="CZ482"/>
      <c r="DA482" s="7"/>
      <c r="DB482"/>
      <c r="DC482"/>
      <c r="DD482"/>
      <c r="DE482"/>
      <c r="DF482" s="53"/>
      <c r="DG482"/>
      <c r="DH482" s="7"/>
      <c r="DI482"/>
      <c r="DJ482"/>
      <c r="DK482"/>
      <c r="DL482"/>
      <c r="DM482" s="53"/>
      <c r="DN482"/>
      <c r="DO482" s="7"/>
      <c r="DP482"/>
      <c r="DQ482"/>
      <c r="DR482"/>
      <c r="DS482"/>
      <c r="DT482" s="53"/>
      <c r="DU482"/>
      <c r="DV482" s="7"/>
      <c r="DW482" s="7"/>
      <c r="DX482" s="7"/>
      <c r="DY482" s="7"/>
      <c r="DZ482" s="7"/>
      <c r="EA482" s="7"/>
      <c r="EB482" s="7"/>
      <c r="EC482" s="7"/>
      <c r="ED482" s="7"/>
      <c r="EE482" s="7"/>
      <c r="EF482" s="7"/>
      <c r="EG482" s="7"/>
      <c r="EH482" s="7"/>
      <c r="EI482" s="7"/>
      <c r="EJ482" s="7"/>
      <c r="EK482" s="7"/>
      <c r="EL482" s="7"/>
      <c r="EM482" s="7"/>
      <c r="EN482" s="7"/>
      <c r="EO482" s="7"/>
      <c r="EP482" s="7"/>
      <c r="EQ482" s="7"/>
      <c r="ER482" s="7"/>
      <c r="ES482" s="7"/>
      <c r="ET482" s="7"/>
      <c r="EU482" s="7"/>
      <c r="EV482" s="7"/>
      <c r="EW482" s="7"/>
      <c r="EX482" s="7"/>
      <c r="EY482" s="7"/>
      <c r="EZ482" s="7"/>
      <c r="FA482" s="7"/>
      <c r="FB482" s="7"/>
      <c r="FC482" s="7"/>
      <c r="FD482" s="7"/>
      <c r="FE482" s="7"/>
      <c r="FF482" s="7"/>
      <c r="FG482" s="7"/>
      <c r="FH482" s="7"/>
      <c r="FI482" s="7"/>
      <c r="FJ482" s="7"/>
      <c r="FK482" s="7"/>
      <c r="FL482" s="7"/>
      <c r="FM482" s="7"/>
      <c r="FN482" s="7"/>
      <c r="FO482" s="7"/>
      <c r="FP482" s="7"/>
      <c r="FQ482" s="7"/>
      <c r="FR482" s="7"/>
      <c r="FS482" s="7"/>
      <c r="FT482" s="7"/>
      <c r="FU482" s="7"/>
      <c r="FV482" s="7"/>
      <c r="FW482" s="7"/>
      <c r="FX482" s="7"/>
      <c r="FY482" s="7"/>
      <c r="FZ482" s="7"/>
      <c r="GA482" s="7"/>
      <c r="GB482" s="7"/>
      <c r="GC482" s="7"/>
      <c r="GD482" s="7"/>
      <c r="GE482" s="7"/>
      <c r="GF482" s="7"/>
      <c r="GG482" s="7"/>
      <c r="GH482" s="7"/>
      <c r="GI482" s="7"/>
      <c r="GJ482" s="7"/>
      <c r="GK482" s="7"/>
      <c r="GL482" s="7"/>
      <c r="GM482" s="7"/>
      <c r="GN482" s="7"/>
      <c r="GO482" s="7"/>
      <c r="GP482" s="7"/>
      <c r="GQ482" s="7"/>
      <c r="GR482" s="7"/>
      <c r="GS482" s="7"/>
      <c r="GT482" s="7"/>
      <c r="GU482" s="7"/>
      <c r="GV482" s="7"/>
      <c r="GW482" s="7"/>
      <c r="GX482" s="7"/>
      <c r="GY482" s="7"/>
      <c r="GZ482" s="7"/>
      <c r="HA482" s="7"/>
      <c r="HB482" s="7"/>
      <c r="HC482" s="7"/>
      <c r="HD482" s="7"/>
      <c r="HE482" s="7"/>
      <c r="HF482" s="7"/>
      <c r="HG482" s="7"/>
      <c r="HH482" s="7"/>
      <c r="HI482" s="7"/>
      <c r="HJ482" s="7"/>
      <c r="HK482" s="7"/>
      <c r="HL482" s="7"/>
      <c r="HM482" s="7"/>
      <c r="HN482" s="7"/>
      <c r="HO482" s="7"/>
      <c r="HP482" s="7"/>
      <c r="HQ482" s="7"/>
      <c r="HR482" s="7"/>
      <c r="HS482" s="7"/>
      <c r="HT482" s="7"/>
      <c r="HU482" s="7"/>
      <c r="HV482" s="7"/>
      <c r="HW482" s="7"/>
      <c r="HX482" s="7"/>
      <c r="HY482" s="7"/>
      <c r="HZ482" s="7"/>
      <c r="IA482" s="7"/>
      <c r="IB482" s="7"/>
      <c r="IC482" s="7"/>
      <c r="ID482" s="7"/>
      <c r="IE482" s="7"/>
      <c r="IF482" s="7"/>
      <c r="IG482" s="7"/>
      <c r="IH482" s="7"/>
      <c r="II482" s="7"/>
      <c r="IJ482" s="7"/>
      <c r="IK482" s="7"/>
      <c r="IL482" s="7"/>
      <c r="IM482" s="7"/>
      <c r="IN482" s="7"/>
      <c r="IO482" s="7"/>
      <c r="IP482" s="7"/>
      <c r="IQ482" s="7"/>
      <c r="IR482" s="7"/>
      <c r="IS482" s="7"/>
      <c r="IT482" s="7"/>
      <c r="IU482" s="7"/>
      <c r="IV482" s="7"/>
      <c r="IW482" s="7"/>
      <c r="IX482" s="7"/>
      <c r="IY482" s="7"/>
      <c r="IZ482" s="7"/>
      <c r="JA482" s="7"/>
      <c r="JB482" s="7"/>
      <c r="JC482" s="7"/>
      <c r="JD482" s="7"/>
      <c r="JE482" s="7"/>
      <c r="JF482" s="7"/>
      <c r="JG482" s="7"/>
      <c r="JH482" s="7"/>
      <c r="JI482" s="7"/>
      <c r="JJ482" s="7"/>
      <c r="JK482" s="7"/>
      <c r="JL482" s="7"/>
      <c r="JM482" s="7"/>
      <c r="JN482" s="7"/>
      <c r="JO482" s="7"/>
      <c r="JP482" s="7"/>
      <c r="JQ482" s="7"/>
      <c r="JR482" s="7"/>
      <c r="JS482" s="7"/>
      <c r="JT482" s="7"/>
      <c r="JU482" s="7"/>
      <c r="JV482" s="7"/>
      <c r="JW482" s="7"/>
      <c r="JX482" s="7"/>
      <c r="JY482" s="7"/>
      <c r="JZ482" s="7"/>
      <c r="KA482" s="7"/>
      <c r="KB482" s="7"/>
      <c r="KC482" s="7"/>
      <c r="KD482" s="7"/>
      <c r="KE482" s="7"/>
      <c r="KF482" s="7"/>
      <c r="KG482" s="7"/>
      <c r="KH482" s="7"/>
      <c r="KI482" s="7"/>
      <c r="KJ482" s="7"/>
      <c r="KK482" s="7"/>
      <c r="KL482" s="7"/>
      <c r="KM482" s="7"/>
      <c r="KN482" s="7"/>
      <c r="KO482" s="7"/>
      <c r="KP482" s="7"/>
      <c r="KQ482" s="7"/>
      <c r="KR482" s="7"/>
      <c r="KS482" s="7"/>
      <c r="KT482" s="7"/>
      <c r="KU482" s="7"/>
      <c r="KV482" s="7"/>
      <c r="KW482" s="7"/>
      <c r="KX482" s="7"/>
      <c r="KY482" s="7"/>
      <c r="KZ482" s="7"/>
      <c r="LA482" s="7"/>
      <c r="LB482" s="7"/>
      <c r="LC482" s="7"/>
      <c r="LD482" s="7"/>
      <c r="LE482" s="7"/>
      <c r="LF482" s="7"/>
      <c r="LG482" s="7"/>
      <c r="LH482" s="7"/>
      <c r="LI482" s="7"/>
      <c r="LJ482" s="7"/>
      <c r="LK482" s="7"/>
      <c r="LL482" s="7"/>
      <c r="LM482" s="7"/>
      <c r="LN482" s="7"/>
      <c r="LO482" s="7"/>
      <c r="LP482" s="7"/>
      <c r="LQ482" s="7"/>
      <c r="LR482" s="7"/>
      <c r="LS482" s="7"/>
      <c r="LT482" s="7"/>
      <c r="LU482" s="7"/>
      <c r="LV482" s="7"/>
      <c r="LW482" s="7"/>
      <c r="LX482" s="7"/>
      <c r="LY482" s="7"/>
      <c r="LZ482" s="7"/>
      <c r="MA482" s="7"/>
      <c r="MB482" s="7"/>
      <c r="MC482" s="7"/>
      <c r="MD482" s="7"/>
      <c r="ME482" s="7"/>
      <c r="MF482" s="7"/>
      <c r="MG482" s="7"/>
      <c r="MH482" s="7"/>
      <c r="MI482" s="7"/>
      <c r="MJ482" s="7"/>
      <c r="MK482" s="7"/>
      <c r="ML482" s="7"/>
      <c r="MM482" s="7"/>
      <c r="MN482" s="7"/>
      <c r="MO482" s="7"/>
      <c r="MP482" s="7"/>
      <c r="MQ482" s="7"/>
      <c r="MR482" s="7"/>
      <c r="MS482" s="7"/>
      <c r="MT482" s="7"/>
      <c r="MU482" s="7"/>
      <c r="MV482" s="7"/>
      <c r="MW482" s="7"/>
      <c r="MX482" s="7"/>
      <c r="MY482" s="7"/>
      <c r="MZ482" s="7"/>
      <c r="NA482" s="7"/>
      <c r="NB482" s="7"/>
      <c r="NC482" s="7"/>
      <c r="ND482" s="7"/>
      <c r="NE482" s="7"/>
      <c r="NF482" s="7"/>
      <c r="NG482" s="7"/>
      <c r="NH482" s="7"/>
      <c r="NI482" s="7"/>
      <c r="NJ482" s="7"/>
      <c r="NK482" s="7"/>
      <c r="NL482" s="7"/>
      <c r="NM482" s="7"/>
      <c r="NN482" s="7"/>
      <c r="NO482" s="7"/>
      <c r="NP482" s="7"/>
      <c r="NQ482" s="7"/>
      <c r="NR482" s="7"/>
      <c r="NS482" s="7"/>
      <c r="NT482" s="7"/>
      <c r="NU482" s="7"/>
      <c r="NV482" s="7"/>
      <c r="NW482" s="7"/>
      <c r="NX482" s="7"/>
      <c r="NY482" s="7"/>
      <c r="NZ482" s="7"/>
      <c r="OA482" s="7"/>
      <c r="OB482" s="7"/>
      <c r="OC482" s="7"/>
      <c r="OD482" s="7"/>
      <c r="OE482" s="7"/>
      <c r="OF482" s="7"/>
      <c r="OG482" s="7"/>
      <c r="OH482" s="7"/>
      <c r="OI482" s="7"/>
    </row>
    <row r="483" spans="1:399" s="21" customFormat="1">
      <c r="A483" s="53"/>
      <c r="B483" s="53"/>
      <c r="C483" s="53"/>
      <c r="D483" s="53"/>
      <c r="E483" s="53"/>
      <c r="F483" s="53"/>
      <c r="G483" s="7"/>
      <c r="H483"/>
      <c r="I483"/>
      <c r="J483"/>
      <c r="K483"/>
      <c r="L483" s="53"/>
      <c r="M483"/>
      <c r="N483" s="7"/>
      <c r="O483"/>
      <c r="P483"/>
      <c r="Q483"/>
      <c r="R483"/>
      <c r="S483" s="53"/>
      <c r="T483"/>
      <c r="U483" s="7"/>
      <c r="V483"/>
      <c r="W483"/>
      <c r="X483"/>
      <c r="Y483"/>
      <c r="Z483" s="53"/>
      <c r="AA483"/>
      <c r="AB483" s="7"/>
      <c r="AC483"/>
      <c r="AD483"/>
      <c r="AE483"/>
      <c r="AF483"/>
      <c r="AG483" s="53"/>
      <c r="AH483"/>
      <c r="AI483" s="7"/>
      <c r="AJ483"/>
      <c r="AK483"/>
      <c r="AL483"/>
      <c r="AM483"/>
      <c r="AN483" s="53"/>
      <c r="AO483"/>
      <c r="AP483" s="7"/>
      <c r="AQ483"/>
      <c r="AR483"/>
      <c r="AS483"/>
      <c r="AT483"/>
      <c r="AU483" s="53"/>
      <c r="AV483"/>
      <c r="AW483" s="7"/>
      <c r="AX483"/>
      <c r="AY483"/>
      <c r="AZ483"/>
      <c r="BA483"/>
      <c r="BB483" s="53"/>
      <c r="BC483"/>
      <c r="BD483" s="7"/>
      <c r="BE483"/>
      <c r="BF483"/>
      <c r="BG483"/>
      <c r="BH483"/>
      <c r="BI483" s="53"/>
      <c r="BJ483"/>
      <c r="BK483" s="7"/>
      <c r="BL483"/>
      <c r="BM483"/>
      <c r="BN483"/>
      <c r="BO483"/>
      <c r="BP483" s="53"/>
      <c r="BQ483"/>
      <c r="BR483" s="7"/>
      <c r="BS483"/>
      <c r="BT483"/>
      <c r="BU483"/>
      <c r="BV483"/>
      <c r="BW483" s="53"/>
      <c r="BX483"/>
      <c r="BY483" s="7"/>
      <c r="BZ483"/>
      <c r="CA483"/>
      <c r="CB483"/>
      <c r="CC483"/>
      <c r="CD483" s="53"/>
      <c r="CE483"/>
      <c r="CF483" s="7"/>
      <c r="CG483"/>
      <c r="CH483"/>
      <c r="CI483"/>
      <c r="CJ483"/>
      <c r="CK483" s="53"/>
      <c r="CL483"/>
      <c r="CM483" s="7"/>
      <c r="CN483"/>
      <c r="CO483"/>
      <c r="CP483"/>
      <c r="CQ483"/>
      <c r="CR483" s="53"/>
      <c r="CS483"/>
      <c r="CT483" s="7"/>
      <c r="CU483"/>
      <c r="CV483"/>
      <c r="CW483"/>
      <c r="CX483"/>
      <c r="CY483" s="53"/>
      <c r="CZ483"/>
      <c r="DA483" s="7"/>
      <c r="DB483"/>
      <c r="DC483"/>
      <c r="DD483"/>
      <c r="DE483"/>
      <c r="DF483" s="53"/>
      <c r="DG483"/>
      <c r="DH483" s="7"/>
      <c r="DI483"/>
      <c r="DJ483"/>
      <c r="DK483"/>
      <c r="DL483"/>
      <c r="DM483" s="53"/>
      <c r="DN483"/>
      <c r="DO483" s="7"/>
      <c r="DP483"/>
      <c r="DQ483"/>
      <c r="DR483"/>
      <c r="DS483"/>
      <c r="DT483" s="53"/>
      <c r="DU483"/>
      <c r="DV483" s="7"/>
      <c r="DW483" s="7"/>
      <c r="DX483" s="7"/>
      <c r="DY483" s="7"/>
      <c r="DZ483" s="7"/>
      <c r="EA483" s="7"/>
      <c r="EB483" s="7"/>
      <c r="EC483" s="7"/>
      <c r="ED483" s="7"/>
      <c r="EE483" s="7"/>
      <c r="EF483" s="7"/>
      <c r="EG483" s="7"/>
      <c r="EH483" s="7"/>
      <c r="EI483" s="7"/>
      <c r="EJ483" s="7"/>
      <c r="EK483" s="7"/>
      <c r="EL483" s="7"/>
      <c r="EM483" s="7"/>
      <c r="EN483" s="7"/>
      <c r="EO483" s="7"/>
      <c r="EP483" s="7"/>
      <c r="EQ483" s="7"/>
      <c r="ER483" s="7"/>
      <c r="ES483" s="7"/>
      <c r="ET483" s="7"/>
      <c r="EU483" s="7"/>
      <c r="EV483" s="7"/>
      <c r="EW483" s="7"/>
      <c r="EX483" s="7"/>
      <c r="EY483" s="7"/>
      <c r="EZ483" s="7"/>
      <c r="FA483" s="7"/>
      <c r="FB483" s="7"/>
      <c r="FC483" s="7"/>
      <c r="FD483" s="7"/>
      <c r="FE483" s="7"/>
      <c r="FF483" s="7"/>
      <c r="FG483" s="7"/>
      <c r="FH483" s="7"/>
      <c r="FI483" s="7"/>
      <c r="FJ483" s="7"/>
      <c r="FK483" s="7"/>
      <c r="FL483" s="7"/>
      <c r="FM483" s="7"/>
      <c r="FN483" s="7"/>
      <c r="FO483" s="7"/>
      <c r="FP483" s="7"/>
      <c r="FQ483" s="7"/>
      <c r="FR483" s="7"/>
      <c r="FS483" s="7"/>
      <c r="FT483" s="7"/>
      <c r="FU483" s="7"/>
      <c r="FV483" s="7"/>
      <c r="FW483" s="7"/>
      <c r="FX483" s="7"/>
      <c r="FY483" s="7"/>
      <c r="FZ483" s="7"/>
      <c r="GA483" s="7"/>
      <c r="GB483" s="7"/>
      <c r="GC483" s="7"/>
      <c r="GD483" s="7"/>
      <c r="GE483" s="7"/>
      <c r="GF483" s="7"/>
      <c r="GG483" s="7"/>
      <c r="GH483" s="7"/>
      <c r="GI483" s="7"/>
      <c r="GJ483" s="7"/>
      <c r="GK483" s="7"/>
      <c r="GL483" s="7"/>
      <c r="GM483" s="7"/>
      <c r="GN483" s="7"/>
      <c r="GO483" s="7"/>
      <c r="GP483" s="7"/>
      <c r="GQ483" s="7"/>
      <c r="GR483" s="7"/>
      <c r="GS483" s="7"/>
      <c r="GT483" s="7"/>
      <c r="GU483" s="7"/>
      <c r="GV483" s="7"/>
      <c r="GW483" s="7"/>
      <c r="GX483" s="7"/>
      <c r="GY483" s="7"/>
      <c r="GZ483" s="7"/>
      <c r="HA483" s="7"/>
      <c r="HB483" s="7"/>
      <c r="HC483" s="7"/>
      <c r="HD483" s="7"/>
      <c r="HE483" s="7"/>
      <c r="HF483" s="7"/>
      <c r="HG483" s="7"/>
      <c r="HH483" s="7"/>
      <c r="HI483" s="7"/>
      <c r="HJ483" s="7"/>
      <c r="HK483" s="7"/>
      <c r="HL483" s="7"/>
      <c r="HM483" s="7"/>
      <c r="HN483" s="7"/>
      <c r="HO483" s="7"/>
      <c r="HP483" s="7"/>
      <c r="HQ483" s="7"/>
      <c r="HR483" s="7"/>
      <c r="HS483" s="7"/>
      <c r="HT483" s="7"/>
      <c r="HU483" s="7"/>
      <c r="HV483" s="7"/>
      <c r="HW483" s="7"/>
      <c r="HX483" s="7"/>
      <c r="HY483" s="7"/>
      <c r="HZ483" s="7"/>
      <c r="IA483" s="7"/>
      <c r="IB483" s="7"/>
      <c r="IC483" s="7"/>
      <c r="ID483" s="7"/>
      <c r="IE483" s="7"/>
      <c r="IF483" s="7"/>
      <c r="IG483" s="7"/>
      <c r="IH483" s="7"/>
      <c r="II483" s="7"/>
      <c r="IJ483" s="7"/>
      <c r="IK483" s="7"/>
      <c r="IL483" s="7"/>
      <c r="IM483" s="7"/>
      <c r="IN483" s="7"/>
      <c r="IO483" s="7"/>
      <c r="IP483" s="7"/>
      <c r="IQ483" s="7"/>
      <c r="IR483" s="7"/>
      <c r="IS483" s="7"/>
      <c r="IT483" s="7"/>
      <c r="IU483" s="7"/>
      <c r="IV483" s="7"/>
      <c r="IW483" s="7"/>
      <c r="IX483" s="7"/>
      <c r="IY483" s="7"/>
      <c r="IZ483" s="7"/>
      <c r="JA483" s="7"/>
      <c r="JB483" s="7"/>
      <c r="JC483" s="7"/>
      <c r="JD483" s="7"/>
      <c r="JE483" s="7"/>
      <c r="JF483" s="7"/>
      <c r="JG483" s="7"/>
      <c r="JH483" s="7"/>
      <c r="JI483" s="7"/>
      <c r="JJ483" s="7"/>
      <c r="JK483" s="7"/>
      <c r="JL483" s="7"/>
      <c r="JM483" s="7"/>
      <c r="JN483" s="7"/>
      <c r="JO483" s="7"/>
      <c r="JP483" s="7"/>
      <c r="JQ483" s="7"/>
      <c r="JR483" s="7"/>
      <c r="JS483" s="7"/>
      <c r="JT483" s="7"/>
      <c r="JU483" s="7"/>
      <c r="JV483" s="7"/>
      <c r="JW483" s="7"/>
      <c r="JX483" s="7"/>
      <c r="JY483" s="7"/>
      <c r="JZ483" s="7"/>
      <c r="KA483" s="7"/>
      <c r="KB483" s="7"/>
      <c r="KC483" s="7"/>
      <c r="KD483" s="7"/>
      <c r="KE483" s="7"/>
      <c r="KF483" s="7"/>
      <c r="KG483" s="7"/>
      <c r="KH483" s="7"/>
      <c r="KI483" s="7"/>
      <c r="KJ483" s="7"/>
      <c r="KK483" s="7"/>
      <c r="KL483" s="7"/>
      <c r="KM483" s="7"/>
      <c r="KN483" s="7"/>
      <c r="KO483" s="7"/>
      <c r="KP483" s="7"/>
      <c r="KQ483" s="7"/>
      <c r="KR483" s="7"/>
      <c r="KS483" s="7"/>
      <c r="KT483" s="7"/>
      <c r="KU483" s="7"/>
      <c r="KV483" s="7"/>
      <c r="KW483" s="7"/>
      <c r="KX483" s="7"/>
      <c r="KY483" s="7"/>
      <c r="KZ483" s="7"/>
      <c r="LA483" s="7"/>
      <c r="LB483" s="7"/>
      <c r="LC483" s="7"/>
      <c r="LD483" s="7"/>
      <c r="LE483" s="7"/>
      <c r="LF483" s="7"/>
      <c r="LG483" s="7"/>
      <c r="LH483" s="7"/>
      <c r="LI483" s="7"/>
      <c r="LJ483" s="7"/>
      <c r="LK483" s="7"/>
      <c r="LL483" s="7"/>
      <c r="LM483" s="7"/>
      <c r="LN483" s="7"/>
      <c r="LO483" s="7"/>
      <c r="LP483" s="7"/>
      <c r="LQ483" s="7"/>
      <c r="LR483" s="7"/>
      <c r="LS483" s="7"/>
      <c r="LT483" s="7"/>
      <c r="LU483" s="7"/>
      <c r="LV483" s="7"/>
      <c r="LW483" s="7"/>
      <c r="LX483" s="7"/>
      <c r="LY483" s="7"/>
      <c r="LZ483" s="7"/>
      <c r="MA483" s="7"/>
      <c r="MB483" s="7"/>
      <c r="MC483" s="7"/>
      <c r="MD483" s="7"/>
      <c r="ME483" s="7"/>
      <c r="MF483" s="7"/>
      <c r="MG483" s="7"/>
      <c r="MH483" s="7"/>
      <c r="MI483" s="7"/>
      <c r="MJ483" s="7"/>
      <c r="MK483" s="7"/>
      <c r="ML483" s="7"/>
      <c r="MM483" s="7"/>
      <c r="MN483" s="7"/>
      <c r="MO483" s="7"/>
      <c r="MP483" s="7"/>
      <c r="MQ483" s="7"/>
      <c r="MR483" s="7"/>
      <c r="MS483" s="7"/>
      <c r="MT483" s="7"/>
      <c r="MU483" s="7"/>
      <c r="MV483" s="7"/>
      <c r="MW483" s="7"/>
      <c r="MX483" s="7"/>
      <c r="MY483" s="7"/>
      <c r="MZ483" s="7"/>
      <c r="NA483" s="7"/>
      <c r="NB483" s="7"/>
      <c r="NC483" s="7"/>
      <c r="ND483" s="7"/>
      <c r="NE483" s="7"/>
      <c r="NF483" s="7"/>
      <c r="NG483" s="7"/>
      <c r="NH483" s="7"/>
      <c r="NI483" s="7"/>
      <c r="NJ483" s="7"/>
      <c r="NK483" s="7"/>
      <c r="NL483" s="7"/>
      <c r="NM483" s="7"/>
      <c r="NN483" s="7"/>
      <c r="NO483" s="7"/>
      <c r="NP483" s="7"/>
      <c r="NQ483" s="7"/>
      <c r="NR483" s="7"/>
      <c r="NS483" s="7"/>
      <c r="NT483" s="7"/>
      <c r="NU483" s="7"/>
      <c r="NV483" s="7"/>
      <c r="NW483" s="7"/>
      <c r="NX483" s="7"/>
      <c r="NY483" s="7"/>
      <c r="NZ483" s="7"/>
      <c r="OA483" s="7"/>
      <c r="OB483" s="7"/>
      <c r="OC483" s="7"/>
      <c r="OD483" s="7"/>
      <c r="OE483" s="7"/>
      <c r="OF483" s="7"/>
      <c r="OG483" s="7"/>
      <c r="OH483" s="7"/>
      <c r="OI483" s="7"/>
    </row>
    <row r="484" spans="1:399" s="21" customFormat="1">
      <c r="A484" s="53"/>
      <c r="B484" s="53"/>
      <c r="C484" s="53"/>
      <c r="D484" s="53"/>
      <c r="E484" s="53"/>
      <c r="F484" s="53"/>
      <c r="G484" s="7"/>
      <c r="H484"/>
      <c r="I484"/>
      <c r="J484"/>
      <c r="K484"/>
      <c r="L484" s="53"/>
      <c r="M484"/>
      <c r="N484" s="7"/>
      <c r="O484"/>
      <c r="P484"/>
      <c r="Q484"/>
      <c r="R484"/>
      <c r="S484" s="53"/>
      <c r="T484"/>
      <c r="U484" s="7"/>
      <c r="V484"/>
      <c r="W484"/>
      <c r="X484"/>
      <c r="Y484"/>
      <c r="Z484" s="53"/>
      <c r="AA484"/>
      <c r="AB484" s="7"/>
      <c r="AC484"/>
      <c r="AD484"/>
      <c r="AE484"/>
      <c r="AF484"/>
      <c r="AG484" s="53"/>
      <c r="AH484"/>
      <c r="AI484" s="7"/>
      <c r="AJ484"/>
      <c r="AK484"/>
      <c r="AL484"/>
      <c r="AM484"/>
      <c r="AN484" s="53"/>
      <c r="AO484"/>
      <c r="AP484" s="7"/>
      <c r="AQ484"/>
      <c r="AR484"/>
      <c r="AS484"/>
      <c r="AT484"/>
      <c r="AU484" s="53"/>
      <c r="AV484"/>
      <c r="AW484" s="7"/>
      <c r="AX484"/>
      <c r="AY484"/>
      <c r="AZ484"/>
      <c r="BA484"/>
      <c r="BB484" s="53"/>
      <c r="BC484"/>
      <c r="BD484" s="7"/>
      <c r="BE484"/>
      <c r="BF484"/>
      <c r="BG484"/>
      <c r="BH484"/>
      <c r="BI484" s="53"/>
      <c r="BJ484"/>
      <c r="BK484" s="7"/>
      <c r="BL484"/>
      <c r="BM484"/>
      <c r="BN484"/>
      <c r="BO484"/>
      <c r="BP484" s="53"/>
      <c r="BQ484"/>
      <c r="BR484" s="7"/>
      <c r="BS484"/>
      <c r="BT484"/>
      <c r="BU484"/>
      <c r="BV484"/>
      <c r="BW484" s="53"/>
      <c r="BX484"/>
      <c r="BY484" s="7"/>
      <c r="BZ484"/>
      <c r="CA484"/>
      <c r="CB484"/>
      <c r="CC484"/>
      <c r="CD484" s="53"/>
      <c r="CE484"/>
      <c r="CF484" s="7"/>
      <c r="CG484"/>
      <c r="CH484"/>
      <c r="CI484"/>
      <c r="CJ484"/>
      <c r="CK484" s="53"/>
      <c r="CL484"/>
      <c r="CM484" s="7"/>
      <c r="CN484"/>
      <c r="CO484"/>
      <c r="CP484"/>
      <c r="CQ484"/>
      <c r="CR484" s="53"/>
      <c r="CS484"/>
      <c r="CT484" s="7"/>
      <c r="CU484"/>
      <c r="CV484"/>
      <c r="CW484"/>
      <c r="CX484"/>
      <c r="CY484" s="53"/>
      <c r="CZ484"/>
      <c r="DA484" s="7"/>
      <c r="DB484"/>
      <c r="DC484"/>
      <c r="DD484"/>
      <c r="DE484"/>
      <c r="DF484" s="53"/>
      <c r="DG484"/>
      <c r="DH484" s="7"/>
      <c r="DI484"/>
      <c r="DJ484"/>
      <c r="DK484"/>
      <c r="DL484"/>
      <c r="DM484" s="53"/>
      <c r="DN484"/>
      <c r="DO484" s="7"/>
      <c r="DP484"/>
      <c r="DQ484"/>
      <c r="DR484"/>
      <c r="DS484"/>
      <c r="DT484" s="53"/>
      <c r="DU484"/>
      <c r="DV484" s="7"/>
      <c r="DW484" s="7"/>
      <c r="DX484" s="7"/>
      <c r="DY484" s="7"/>
      <c r="DZ484" s="7"/>
      <c r="EA484" s="7"/>
      <c r="EB484" s="7"/>
      <c r="EC484" s="7"/>
      <c r="ED484" s="7"/>
      <c r="EE484" s="7"/>
      <c r="EF484" s="7"/>
      <c r="EG484" s="7"/>
      <c r="EH484" s="7"/>
      <c r="EI484" s="7"/>
      <c r="EJ484" s="7"/>
      <c r="EK484" s="7"/>
      <c r="EL484" s="7"/>
      <c r="EM484" s="7"/>
      <c r="EN484" s="7"/>
      <c r="EO484" s="7"/>
      <c r="EP484" s="7"/>
      <c r="EQ484" s="7"/>
      <c r="ER484" s="7"/>
      <c r="ES484" s="7"/>
      <c r="ET484" s="7"/>
      <c r="EU484" s="7"/>
      <c r="EV484" s="7"/>
      <c r="EW484" s="7"/>
      <c r="EX484" s="7"/>
      <c r="EY484" s="7"/>
      <c r="EZ484" s="7"/>
      <c r="FA484" s="7"/>
      <c r="FB484" s="7"/>
      <c r="FC484" s="7"/>
      <c r="FD484" s="7"/>
      <c r="FE484" s="7"/>
      <c r="FF484" s="7"/>
      <c r="FG484" s="7"/>
      <c r="FH484" s="7"/>
      <c r="FI484" s="7"/>
      <c r="FJ484" s="7"/>
      <c r="FK484" s="7"/>
      <c r="FL484" s="7"/>
      <c r="FM484" s="7"/>
      <c r="FN484" s="7"/>
      <c r="FO484" s="7"/>
      <c r="FP484" s="7"/>
      <c r="FQ484" s="7"/>
      <c r="FR484" s="7"/>
      <c r="FS484" s="7"/>
      <c r="FT484" s="7"/>
      <c r="FU484" s="7"/>
      <c r="FV484" s="7"/>
      <c r="FW484" s="7"/>
      <c r="FX484" s="7"/>
      <c r="FY484" s="7"/>
      <c r="FZ484" s="7"/>
      <c r="GA484" s="7"/>
      <c r="GB484" s="7"/>
      <c r="GC484" s="7"/>
      <c r="GD484" s="7"/>
      <c r="GE484" s="7"/>
      <c r="GF484" s="7"/>
      <c r="GG484" s="7"/>
      <c r="GH484" s="7"/>
      <c r="GI484" s="7"/>
      <c r="GJ484" s="7"/>
      <c r="GK484" s="7"/>
      <c r="GL484" s="7"/>
      <c r="GM484" s="7"/>
      <c r="GN484" s="7"/>
      <c r="GO484" s="7"/>
      <c r="GP484" s="7"/>
      <c r="GQ484" s="7"/>
      <c r="GR484" s="7"/>
      <c r="GS484" s="7"/>
      <c r="GT484" s="7"/>
      <c r="GU484" s="7"/>
      <c r="GV484" s="7"/>
      <c r="GW484" s="7"/>
      <c r="GX484" s="7"/>
      <c r="GY484" s="7"/>
      <c r="GZ484" s="7"/>
      <c r="HA484" s="7"/>
      <c r="HB484" s="7"/>
      <c r="HC484" s="7"/>
      <c r="HD484" s="7"/>
      <c r="HE484" s="7"/>
      <c r="HF484" s="7"/>
      <c r="HG484" s="7"/>
      <c r="HH484" s="7"/>
      <c r="HI484" s="7"/>
      <c r="HJ484" s="7"/>
      <c r="HK484" s="7"/>
      <c r="HL484" s="7"/>
      <c r="HM484" s="7"/>
      <c r="HN484" s="7"/>
      <c r="HO484" s="7"/>
      <c r="HP484" s="7"/>
      <c r="HQ484" s="7"/>
      <c r="HR484" s="7"/>
      <c r="HS484" s="7"/>
      <c r="HT484" s="7"/>
      <c r="HU484" s="7"/>
      <c r="HV484" s="7"/>
      <c r="HW484" s="7"/>
      <c r="HX484" s="7"/>
      <c r="HY484" s="7"/>
      <c r="HZ484" s="7"/>
      <c r="IA484" s="7"/>
      <c r="IB484" s="7"/>
      <c r="IC484" s="7"/>
      <c r="ID484" s="7"/>
      <c r="IE484" s="7"/>
      <c r="IF484" s="7"/>
      <c r="IG484" s="7"/>
      <c r="IH484" s="7"/>
      <c r="II484" s="7"/>
      <c r="IJ484" s="7"/>
      <c r="IK484" s="7"/>
      <c r="IL484" s="7"/>
      <c r="IM484" s="7"/>
      <c r="IN484" s="7"/>
      <c r="IO484" s="7"/>
      <c r="IP484" s="7"/>
      <c r="IQ484" s="7"/>
      <c r="IR484" s="7"/>
      <c r="IS484" s="7"/>
      <c r="IT484" s="7"/>
      <c r="IU484" s="7"/>
      <c r="IV484" s="7"/>
      <c r="IW484" s="7"/>
      <c r="IX484" s="7"/>
      <c r="IY484" s="7"/>
      <c r="IZ484" s="7"/>
      <c r="JA484" s="7"/>
      <c r="JB484" s="7"/>
      <c r="JC484" s="7"/>
      <c r="JD484" s="7"/>
      <c r="JE484" s="7"/>
      <c r="JF484" s="7"/>
      <c r="JG484" s="7"/>
      <c r="JH484" s="7"/>
      <c r="JI484" s="7"/>
      <c r="JJ484" s="7"/>
      <c r="JK484" s="7"/>
      <c r="JL484" s="7"/>
      <c r="JM484" s="7"/>
      <c r="JN484" s="7"/>
      <c r="JO484" s="7"/>
      <c r="JP484" s="7"/>
      <c r="JQ484" s="7"/>
      <c r="JR484" s="7"/>
      <c r="JS484" s="7"/>
      <c r="JT484" s="7"/>
      <c r="JU484" s="7"/>
      <c r="JV484" s="7"/>
      <c r="JW484" s="7"/>
      <c r="JX484" s="7"/>
      <c r="JY484" s="7"/>
      <c r="JZ484" s="7"/>
      <c r="KA484" s="7"/>
      <c r="KB484" s="7"/>
      <c r="KC484" s="7"/>
      <c r="KD484" s="7"/>
      <c r="KE484" s="7"/>
      <c r="KF484" s="7"/>
      <c r="KG484" s="7"/>
      <c r="KH484" s="7"/>
      <c r="KI484" s="7"/>
      <c r="KJ484" s="7"/>
      <c r="KK484" s="7"/>
      <c r="KL484" s="7"/>
      <c r="KM484" s="7"/>
      <c r="KN484" s="7"/>
      <c r="KO484" s="7"/>
      <c r="KP484" s="7"/>
      <c r="KQ484" s="7"/>
      <c r="KR484" s="7"/>
      <c r="KS484" s="7"/>
      <c r="KT484" s="7"/>
      <c r="KU484" s="7"/>
      <c r="KV484" s="7"/>
      <c r="KW484" s="7"/>
      <c r="KX484" s="7"/>
      <c r="KY484" s="7"/>
      <c r="KZ484" s="7"/>
      <c r="LA484" s="7"/>
      <c r="LB484" s="7"/>
      <c r="LC484" s="7"/>
      <c r="LD484" s="7"/>
      <c r="LE484" s="7"/>
      <c r="LF484" s="7"/>
      <c r="LG484" s="7"/>
      <c r="LH484" s="7"/>
      <c r="LI484" s="7"/>
      <c r="LJ484" s="7"/>
      <c r="LK484" s="7"/>
      <c r="LL484" s="7"/>
      <c r="LM484" s="7"/>
      <c r="LN484" s="7"/>
      <c r="LO484" s="7"/>
      <c r="LP484" s="7"/>
      <c r="LQ484" s="7"/>
      <c r="LR484" s="7"/>
      <c r="LS484" s="7"/>
      <c r="LT484" s="7"/>
      <c r="LU484" s="7"/>
      <c r="LV484" s="7"/>
      <c r="LW484" s="7"/>
      <c r="LX484" s="7"/>
      <c r="LY484" s="7"/>
      <c r="LZ484" s="7"/>
      <c r="MA484" s="7"/>
      <c r="MB484" s="7"/>
      <c r="MC484" s="7"/>
      <c r="MD484" s="7"/>
      <c r="ME484" s="7"/>
      <c r="MF484" s="7"/>
      <c r="MG484" s="7"/>
      <c r="MH484" s="7"/>
      <c r="MI484" s="7"/>
      <c r="MJ484" s="7"/>
      <c r="MK484" s="7"/>
      <c r="ML484" s="7"/>
      <c r="MM484" s="7"/>
      <c r="MN484" s="7"/>
      <c r="MO484" s="7"/>
      <c r="MP484" s="7"/>
      <c r="MQ484" s="7"/>
      <c r="MR484" s="7"/>
      <c r="MS484" s="7"/>
      <c r="MT484" s="7"/>
      <c r="MU484" s="7"/>
      <c r="MV484" s="7"/>
      <c r="MW484" s="7"/>
      <c r="MX484" s="7"/>
      <c r="MY484" s="7"/>
      <c r="MZ484" s="7"/>
      <c r="NA484" s="7"/>
      <c r="NB484" s="7"/>
      <c r="NC484" s="7"/>
      <c r="ND484" s="7"/>
      <c r="NE484" s="7"/>
      <c r="NF484" s="7"/>
      <c r="NG484" s="7"/>
      <c r="NH484" s="7"/>
      <c r="NI484" s="7"/>
      <c r="NJ484" s="7"/>
      <c r="NK484" s="7"/>
      <c r="NL484" s="7"/>
      <c r="NM484" s="7"/>
      <c r="NN484" s="7"/>
      <c r="NO484" s="7"/>
      <c r="NP484" s="7"/>
      <c r="NQ484" s="7"/>
      <c r="NR484" s="7"/>
      <c r="NS484" s="7"/>
      <c r="NT484" s="7"/>
      <c r="NU484" s="7"/>
      <c r="NV484" s="7"/>
      <c r="NW484" s="7"/>
      <c r="NX484" s="7"/>
      <c r="NY484" s="7"/>
      <c r="NZ484" s="7"/>
      <c r="OA484" s="7"/>
      <c r="OB484" s="7"/>
      <c r="OC484" s="7"/>
      <c r="OD484" s="7"/>
      <c r="OE484" s="7"/>
      <c r="OF484" s="7"/>
      <c r="OG484" s="7"/>
      <c r="OH484" s="7"/>
      <c r="OI484" s="7"/>
    </row>
    <row r="485" spans="1:399" s="21" customFormat="1">
      <c r="A485" s="53"/>
      <c r="B485" s="53"/>
      <c r="C485" s="53"/>
      <c r="D485" s="53"/>
      <c r="E485" s="53"/>
      <c r="F485" s="53"/>
      <c r="G485" s="7"/>
      <c r="H485"/>
      <c r="I485"/>
      <c r="J485"/>
      <c r="K485"/>
      <c r="L485" s="53"/>
      <c r="M485"/>
      <c r="N485" s="7"/>
      <c r="O485"/>
      <c r="P485"/>
      <c r="Q485"/>
      <c r="R485"/>
      <c r="S485" s="53"/>
      <c r="T485"/>
      <c r="U485" s="7"/>
      <c r="V485"/>
      <c r="W485"/>
      <c r="X485"/>
      <c r="Y485"/>
      <c r="Z485" s="53"/>
      <c r="AA485"/>
      <c r="AB485" s="7"/>
      <c r="AC485"/>
      <c r="AD485"/>
      <c r="AE485"/>
      <c r="AF485"/>
      <c r="AG485" s="53"/>
      <c r="AH485"/>
      <c r="AI485" s="7"/>
      <c r="AJ485"/>
      <c r="AK485"/>
      <c r="AL485"/>
      <c r="AM485"/>
      <c r="AN485" s="53"/>
      <c r="AO485"/>
      <c r="AP485" s="7"/>
      <c r="AQ485"/>
      <c r="AR485"/>
      <c r="AS485"/>
      <c r="AT485"/>
      <c r="AU485" s="53"/>
      <c r="AV485"/>
      <c r="AW485" s="7"/>
      <c r="AX485"/>
      <c r="AY485"/>
      <c r="AZ485"/>
      <c r="BA485"/>
      <c r="BB485" s="53"/>
      <c r="BC485"/>
      <c r="BD485" s="7"/>
      <c r="BE485"/>
      <c r="BF485"/>
      <c r="BG485"/>
      <c r="BH485"/>
      <c r="BI485" s="53"/>
      <c r="BJ485"/>
      <c r="BK485" s="7"/>
      <c r="BL485"/>
      <c r="BM485"/>
      <c r="BN485"/>
      <c r="BO485"/>
      <c r="BP485" s="53"/>
      <c r="BQ485"/>
      <c r="BR485" s="7"/>
      <c r="BS485"/>
      <c r="BT485"/>
      <c r="BU485"/>
      <c r="BV485"/>
      <c r="BW485" s="53"/>
      <c r="BX485"/>
      <c r="BY485" s="7"/>
      <c r="BZ485"/>
      <c r="CA485"/>
      <c r="CB485"/>
      <c r="CC485"/>
      <c r="CD485" s="53"/>
      <c r="CE485"/>
      <c r="CF485" s="7"/>
      <c r="CG485"/>
      <c r="CH485"/>
      <c r="CI485"/>
      <c r="CJ485"/>
      <c r="CK485" s="53"/>
      <c r="CL485"/>
      <c r="CM485" s="7"/>
      <c r="CN485"/>
      <c r="CO485"/>
      <c r="CP485"/>
      <c r="CQ485"/>
      <c r="CR485" s="53"/>
      <c r="CS485"/>
      <c r="CT485" s="7"/>
      <c r="CU485"/>
      <c r="CV485"/>
      <c r="CW485"/>
      <c r="CX485"/>
      <c r="CY485" s="53"/>
      <c r="CZ485"/>
      <c r="DA485" s="7"/>
      <c r="DB485"/>
      <c r="DC485"/>
      <c r="DD485"/>
      <c r="DE485"/>
      <c r="DF485" s="53"/>
      <c r="DG485"/>
      <c r="DH485" s="7"/>
      <c r="DI485"/>
      <c r="DJ485"/>
      <c r="DK485"/>
      <c r="DL485"/>
      <c r="DM485" s="53"/>
      <c r="DN485"/>
      <c r="DO485" s="7"/>
      <c r="DP485"/>
      <c r="DQ485"/>
      <c r="DR485"/>
      <c r="DS485"/>
      <c r="DT485" s="53"/>
      <c r="DU485"/>
      <c r="DV485" s="7"/>
      <c r="DW485" s="7"/>
      <c r="DX485" s="7"/>
      <c r="DY485" s="7"/>
      <c r="DZ485" s="7"/>
      <c r="EA485" s="7"/>
      <c r="EB485" s="7"/>
      <c r="EC485" s="7"/>
      <c r="ED485" s="7"/>
      <c r="EE485" s="7"/>
      <c r="EF485" s="7"/>
      <c r="EG485" s="7"/>
      <c r="EH485" s="7"/>
      <c r="EI485" s="7"/>
      <c r="EJ485" s="7"/>
      <c r="EK485" s="7"/>
      <c r="EL485" s="7"/>
      <c r="EM485" s="7"/>
      <c r="EN485" s="7"/>
      <c r="EO485" s="7"/>
      <c r="EP485" s="7"/>
      <c r="EQ485" s="7"/>
      <c r="ER485" s="7"/>
      <c r="ES485" s="7"/>
      <c r="ET485" s="7"/>
      <c r="EU485" s="7"/>
      <c r="EV485" s="7"/>
      <c r="EW485" s="7"/>
      <c r="EX485" s="7"/>
      <c r="EY485" s="7"/>
      <c r="EZ485" s="7"/>
      <c r="FA485" s="7"/>
      <c r="FB485" s="7"/>
      <c r="FC485" s="7"/>
      <c r="FD485" s="7"/>
      <c r="FE485" s="7"/>
      <c r="FF485" s="7"/>
      <c r="FG485" s="7"/>
      <c r="FH485" s="7"/>
      <c r="FI485" s="7"/>
      <c r="FJ485" s="7"/>
      <c r="FK485" s="7"/>
      <c r="FL485" s="7"/>
      <c r="FM485" s="7"/>
      <c r="FN485" s="7"/>
      <c r="FO485" s="7"/>
      <c r="FP485" s="7"/>
      <c r="FQ485" s="7"/>
      <c r="FR485" s="7"/>
      <c r="FS485" s="7"/>
      <c r="FT485" s="7"/>
      <c r="FU485" s="7"/>
      <c r="FV485" s="7"/>
      <c r="FW485" s="7"/>
      <c r="FX485" s="7"/>
      <c r="FY485" s="7"/>
      <c r="FZ485" s="7"/>
      <c r="GA485" s="7"/>
      <c r="GB485" s="7"/>
      <c r="GC485" s="7"/>
      <c r="GD485" s="7"/>
      <c r="GE485" s="7"/>
      <c r="GF485" s="7"/>
      <c r="GG485" s="7"/>
      <c r="GH485" s="7"/>
      <c r="GI485" s="7"/>
      <c r="GJ485" s="7"/>
      <c r="GK485" s="7"/>
      <c r="GL485" s="7"/>
      <c r="GM485" s="7"/>
      <c r="GN485" s="7"/>
      <c r="GO485" s="7"/>
      <c r="GP485" s="7"/>
      <c r="GQ485" s="7"/>
      <c r="GR485" s="7"/>
      <c r="GS485" s="7"/>
      <c r="GT485" s="7"/>
      <c r="GU485" s="7"/>
      <c r="GV485" s="7"/>
      <c r="GW485" s="7"/>
      <c r="GX485" s="7"/>
      <c r="GY485" s="7"/>
      <c r="GZ485" s="7"/>
      <c r="HA485" s="7"/>
      <c r="HB485" s="7"/>
      <c r="HC485" s="7"/>
      <c r="HD485" s="7"/>
      <c r="HE485" s="7"/>
      <c r="HF485" s="7"/>
      <c r="HG485" s="7"/>
      <c r="HH485" s="7"/>
      <c r="HI485" s="7"/>
      <c r="HJ485" s="7"/>
      <c r="HK485" s="7"/>
      <c r="HL485" s="7"/>
      <c r="HM485" s="7"/>
      <c r="HN485" s="7"/>
      <c r="HO485" s="7"/>
      <c r="HP485" s="7"/>
      <c r="HQ485" s="7"/>
      <c r="HR485" s="7"/>
      <c r="HS485" s="7"/>
      <c r="HT485" s="7"/>
      <c r="HU485" s="7"/>
      <c r="HV485" s="7"/>
      <c r="HW485" s="7"/>
      <c r="HX485" s="7"/>
      <c r="HY485" s="7"/>
      <c r="HZ485" s="7"/>
      <c r="IA485" s="7"/>
      <c r="IB485" s="7"/>
      <c r="IC485" s="7"/>
      <c r="ID485" s="7"/>
      <c r="IE485" s="7"/>
      <c r="IF485" s="7"/>
      <c r="IG485" s="7"/>
      <c r="IH485" s="7"/>
      <c r="II485" s="7"/>
      <c r="IJ485" s="7"/>
      <c r="IK485" s="7"/>
      <c r="IL485" s="7"/>
      <c r="IM485" s="7"/>
      <c r="IN485" s="7"/>
      <c r="IO485" s="7"/>
      <c r="IP485" s="7"/>
      <c r="IQ485" s="7"/>
      <c r="IR485" s="7"/>
      <c r="IS485" s="7"/>
      <c r="IT485" s="7"/>
      <c r="IU485" s="7"/>
      <c r="IV485" s="7"/>
      <c r="IW485" s="7"/>
      <c r="IX485" s="7"/>
      <c r="IY485" s="7"/>
      <c r="IZ485" s="7"/>
      <c r="JA485" s="7"/>
      <c r="JB485" s="7"/>
      <c r="JC485" s="7"/>
      <c r="JD485" s="7"/>
      <c r="JE485" s="7"/>
      <c r="JF485" s="7"/>
      <c r="JG485" s="7"/>
      <c r="JH485" s="7"/>
      <c r="JI485" s="7"/>
      <c r="JJ485" s="7"/>
      <c r="JK485" s="7"/>
      <c r="JL485" s="7"/>
      <c r="JM485" s="7"/>
      <c r="JN485" s="7"/>
      <c r="JO485" s="7"/>
      <c r="JP485" s="7"/>
      <c r="JQ485" s="7"/>
      <c r="JR485" s="7"/>
      <c r="JS485" s="7"/>
      <c r="JT485" s="7"/>
      <c r="JU485" s="7"/>
      <c r="JV485" s="7"/>
      <c r="JW485" s="7"/>
      <c r="JX485" s="7"/>
      <c r="JY485" s="7"/>
      <c r="JZ485" s="7"/>
      <c r="KA485" s="7"/>
      <c r="KB485" s="7"/>
      <c r="KC485" s="7"/>
      <c r="KD485" s="7"/>
      <c r="KE485" s="7"/>
      <c r="KF485" s="7"/>
      <c r="KG485" s="7"/>
      <c r="KH485" s="7"/>
      <c r="KI485" s="7"/>
      <c r="KJ485" s="7"/>
      <c r="KK485" s="7"/>
      <c r="KL485" s="7"/>
      <c r="KM485" s="7"/>
      <c r="KN485" s="7"/>
      <c r="KO485" s="7"/>
      <c r="KP485" s="7"/>
      <c r="KQ485" s="7"/>
      <c r="KR485" s="7"/>
      <c r="KS485" s="7"/>
      <c r="KT485" s="7"/>
      <c r="KU485" s="7"/>
      <c r="KV485" s="7"/>
      <c r="KW485" s="7"/>
      <c r="KX485" s="7"/>
      <c r="KY485" s="7"/>
      <c r="KZ485" s="7"/>
      <c r="LA485" s="7"/>
      <c r="LB485" s="7"/>
      <c r="LC485" s="7"/>
      <c r="LD485" s="7"/>
      <c r="LE485" s="7"/>
      <c r="LF485" s="7"/>
      <c r="LG485" s="7"/>
      <c r="LH485" s="7"/>
      <c r="LI485" s="7"/>
      <c r="LJ485" s="7"/>
      <c r="LK485" s="7"/>
      <c r="LL485" s="7"/>
      <c r="LM485" s="7"/>
      <c r="LN485" s="7"/>
      <c r="LO485" s="7"/>
      <c r="LP485" s="7"/>
      <c r="LQ485" s="7"/>
      <c r="LR485" s="7"/>
      <c r="LS485" s="7"/>
      <c r="LT485" s="7"/>
      <c r="LU485" s="7"/>
      <c r="LV485" s="7"/>
      <c r="LW485" s="7"/>
      <c r="LX485" s="7"/>
      <c r="LY485" s="7"/>
      <c r="LZ485" s="7"/>
      <c r="MA485" s="7"/>
      <c r="MB485" s="7"/>
      <c r="MC485" s="7"/>
      <c r="MD485" s="7"/>
      <c r="ME485" s="7"/>
      <c r="MF485" s="7"/>
      <c r="MG485" s="7"/>
      <c r="MH485" s="7"/>
      <c r="MI485" s="7"/>
      <c r="MJ485" s="7"/>
      <c r="MK485" s="7"/>
      <c r="ML485" s="7"/>
      <c r="MM485" s="7"/>
      <c r="MN485" s="7"/>
      <c r="MO485" s="7"/>
      <c r="MP485" s="7"/>
      <c r="MQ485" s="7"/>
      <c r="MR485" s="7"/>
      <c r="MS485" s="7"/>
      <c r="MT485" s="7"/>
      <c r="MU485" s="7"/>
      <c r="MV485" s="7"/>
      <c r="MW485" s="7"/>
      <c r="MX485" s="7"/>
      <c r="MY485" s="7"/>
      <c r="MZ485" s="7"/>
      <c r="NA485" s="7"/>
      <c r="NB485" s="7"/>
      <c r="NC485" s="7"/>
      <c r="ND485" s="7"/>
      <c r="NE485" s="7"/>
      <c r="NF485" s="7"/>
      <c r="NG485" s="7"/>
      <c r="NH485" s="7"/>
      <c r="NI485" s="7"/>
      <c r="NJ485" s="7"/>
      <c r="NK485" s="7"/>
      <c r="NL485" s="7"/>
      <c r="NM485" s="7"/>
      <c r="NN485" s="7"/>
      <c r="NO485" s="7"/>
      <c r="NP485" s="7"/>
      <c r="NQ485" s="7"/>
      <c r="NR485" s="7"/>
      <c r="NS485" s="7"/>
      <c r="NT485" s="7"/>
      <c r="NU485" s="7"/>
      <c r="NV485" s="7"/>
      <c r="NW485" s="7"/>
      <c r="NX485" s="7"/>
      <c r="NY485" s="7"/>
      <c r="NZ485" s="7"/>
      <c r="OA485" s="7"/>
      <c r="OB485" s="7"/>
      <c r="OC485" s="7"/>
      <c r="OD485" s="7"/>
      <c r="OE485" s="7"/>
      <c r="OF485" s="7"/>
      <c r="OG485" s="7"/>
      <c r="OH485" s="7"/>
      <c r="OI485" s="7"/>
    </row>
    <row r="486" spans="1:399" s="21" customFormat="1">
      <c r="A486" s="53"/>
      <c r="B486" s="53"/>
      <c r="C486" s="53"/>
      <c r="D486" s="53"/>
      <c r="E486" s="53"/>
      <c r="F486" s="53"/>
      <c r="G486" s="7"/>
      <c r="H486"/>
      <c r="I486"/>
      <c r="J486"/>
      <c r="K486"/>
      <c r="L486" s="53"/>
      <c r="M486"/>
      <c r="N486" s="7"/>
      <c r="O486"/>
      <c r="P486"/>
      <c r="Q486"/>
      <c r="R486"/>
      <c r="S486" s="53"/>
      <c r="T486"/>
      <c r="U486" s="7"/>
      <c r="V486"/>
      <c r="W486"/>
      <c r="X486"/>
      <c r="Y486"/>
      <c r="Z486" s="53"/>
      <c r="AA486"/>
      <c r="AB486" s="7"/>
      <c r="AC486"/>
      <c r="AD486"/>
      <c r="AE486"/>
      <c r="AF486"/>
      <c r="AG486" s="53"/>
      <c r="AH486"/>
      <c r="AI486" s="7"/>
      <c r="AJ486"/>
      <c r="AK486"/>
      <c r="AL486"/>
      <c r="AM486"/>
      <c r="AN486" s="53"/>
      <c r="AO486"/>
      <c r="AP486" s="7"/>
      <c r="AQ486"/>
      <c r="AR486"/>
      <c r="AS486"/>
      <c r="AT486"/>
      <c r="AU486" s="53"/>
      <c r="AV486"/>
      <c r="AW486" s="7"/>
      <c r="AX486"/>
      <c r="AY486"/>
      <c r="AZ486"/>
      <c r="BA486"/>
      <c r="BB486" s="53"/>
      <c r="BC486"/>
      <c r="BD486" s="7"/>
      <c r="BE486"/>
      <c r="BF486"/>
      <c r="BG486"/>
      <c r="BH486"/>
      <c r="BI486" s="53"/>
      <c r="BJ486"/>
      <c r="BK486" s="7"/>
      <c r="BL486"/>
      <c r="BM486"/>
      <c r="BN486"/>
      <c r="BO486"/>
      <c r="BP486" s="53"/>
      <c r="BQ486"/>
      <c r="BR486" s="7"/>
      <c r="BS486"/>
      <c r="BT486"/>
      <c r="BU486"/>
      <c r="BV486"/>
      <c r="BW486" s="53"/>
      <c r="BX486"/>
      <c r="BY486" s="7"/>
      <c r="BZ486"/>
      <c r="CA486"/>
      <c r="CB486"/>
      <c r="CC486"/>
      <c r="CD486" s="53"/>
      <c r="CE486"/>
      <c r="CF486" s="7"/>
      <c r="CG486"/>
      <c r="CH486"/>
      <c r="CI486"/>
      <c r="CJ486"/>
      <c r="CK486" s="53"/>
      <c r="CL486"/>
      <c r="CM486" s="7"/>
      <c r="CN486"/>
      <c r="CO486"/>
      <c r="CP486"/>
      <c r="CQ486"/>
      <c r="CR486" s="53"/>
      <c r="CS486"/>
      <c r="CT486" s="7"/>
      <c r="CU486"/>
      <c r="CV486"/>
      <c r="CW486"/>
      <c r="CX486"/>
      <c r="CY486" s="53"/>
      <c r="CZ486"/>
      <c r="DA486" s="7"/>
      <c r="DB486"/>
      <c r="DC486"/>
      <c r="DD486"/>
      <c r="DE486"/>
      <c r="DF486" s="53"/>
      <c r="DG486"/>
      <c r="DH486" s="7"/>
      <c r="DI486"/>
      <c r="DJ486"/>
      <c r="DK486"/>
      <c r="DL486"/>
      <c r="DM486" s="53"/>
      <c r="DN486"/>
      <c r="DO486" s="7"/>
      <c r="DP486"/>
      <c r="DQ486"/>
      <c r="DR486"/>
      <c r="DS486"/>
      <c r="DT486" s="53"/>
      <c r="DU486"/>
      <c r="DV486" s="7"/>
      <c r="DW486" s="7"/>
      <c r="DX486" s="7"/>
      <c r="DY486" s="7"/>
      <c r="DZ486" s="7"/>
      <c r="EA486" s="7"/>
      <c r="EB486" s="7"/>
      <c r="EC486" s="7"/>
      <c r="ED486" s="7"/>
      <c r="EE486" s="7"/>
      <c r="EF486" s="7"/>
      <c r="EG486" s="7"/>
      <c r="EH486" s="7"/>
      <c r="EI486" s="7"/>
      <c r="EJ486" s="7"/>
      <c r="EK486" s="7"/>
      <c r="EL486" s="7"/>
      <c r="EM486" s="7"/>
      <c r="EN486" s="7"/>
      <c r="EO486" s="7"/>
      <c r="EP486" s="7"/>
      <c r="EQ486" s="7"/>
      <c r="ER486" s="7"/>
      <c r="ES486" s="7"/>
      <c r="ET486" s="7"/>
      <c r="EU486" s="7"/>
      <c r="EV486" s="7"/>
      <c r="EW486" s="7"/>
      <c r="EX486" s="7"/>
      <c r="EY486" s="7"/>
      <c r="EZ486" s="7"/>
      <c r="FA486" s="7"/>
      <c r="FB486" s="7"/>
      <c r="FC486" s="7"/>
      <c r="FD486" s="7"/>
      <c r="FE486" s="7"/>
      <c r="FF486" s="7"/>
      <c r="FG486" s="7"/>
      <c r="FH486" s="7"/>
      <c r="FI486" s="7"/>
      <c r="FJ486" s="7"/>
      <c r="FK486" s="7"/>
      <c r="FL486" s="7"/>
      <c r="FM486" s="7"/>
      <c r="FN486" s="7"/>
      <c r="FO486" s="7"/>
      <c r="FP486" s="7"/>
      <c r="FQ486" s="7"/>
      <c r="FR486" s="7"/>
      <c r="FS486" s="7"/>
      <c r="FT486" s="7"/>
      <c r="FU486" s="7"/>
      <c r="FV486" s="7"/>
      <c r="FW486" s="7"/>
      <c r="FX486" s="7"/>
      <c r="FY486" s="7"/>
      <c r="FZ486" s="7"/>
      <c r="GA486" s="7"/>
      <c r="GB486" s="7"/>
      <c r="GC486" s="7"/>
      <c r="GD486" s="7"/>
      <c r="GE486" s="7"/>
      <c r="GF486" s="7"/>
      <c r="GG486" s="7"/>
      <c r="GH486" s="7"/>
      <c r="GI486" s="7"/>
      <c r="GJ486" s="7"/>
      <c r="GK486" s="7"/>
      <c r="GL486" s="7"/>
      <c r="GM486" s="7"/>
      <c r="GN486" s="7"/>
      <c r="GO486" s="7"/>
      <c r="GP486" s="7"/>
      <c r="GQ486" s="7"/>
      <c r="GR486" s="7"/>
      <c r="GS486" s="7"/>
      <c r="GT486" s="7"/>
      <c r="GU486" s="7"/>
      <c r="GV486" s="7"/>
      <c r="GW486" s="7"/>
      <c r="GX486" s="7"/>
      <c r="GY486" s="7"/>
      <c r="GZ486" s="7"/>
      <c r="HA486" s="7"/>
      <c r="HB486" s="7"/>
      <c r="HC486" s="7"/>
      <c r="HD486" s="7"/>
      <c r="HE486" s="7"/>
      <c r="HF486" s="7"/>
      <c r="HG486" s="7"/>
      <c r="HH486" s="7"/>
      <c r="HI486" s="7"/>
      <c r="HJ486" s="7"/>
      <c r="HK486" s="7"/>
      <c r="HL486" s="7"/>
      <c r="HM486" s="7"/>
      <c r="HN486" s="7"/>
      <c r="HO486" s="7"/>
      <c r="HP486" s="7"/>
      <c r="HQ486" s="7"/>
      <c r="HR486" s="7"/>
      <c r="HS486" s="7"/>
      <c r="HT486" s="7"/>
      <c r="HU486" s="7"/>
      <c r="HV486" s="7"/>
      <c r="HW486" s="7"/>
      <c r="HX486" s="7"/>
      <c r="HY486" s="7"/>
      <c r="HZ486" s="7"/>
      <c r="IA486" s="7"/>
      <c r="IB486" s="7"/>
      <c r="IC486" s="7"/>
      <c r="ID486" s="7"/>
      <c r="IE486" s="7"/>
      <c r="IF486" s="7"/>
      <c r="IG486" s="7"/>
      <c r="IH486" s="7"/>
      <c r="II486" s="7"/>
      <c r="IJ486" s="7"/>
      <c r="IK486" s="7"/>
      <c r="IL486" s="7"/>
      <c r="IM486" s="7"/>
      <c r="IN486" s="7"/>
      <c r="IO486" s="7"/>
      <c r="IP486" s="7"/>
      <c r="IQ486" s="7"/>
      <c r="IR486" s="7"/>
      <c r="IS486" s="7"/>
      <c r="IT486" s="7"/>
      <c r="IU486" s="7"/>
      <c r="IV486" s="7"/>
      <c r="IW486" s="7"/>
      <c r="IX486" s="7"/>
      <c r="IY486" s="7"/>
      <c r="IZ486" s="7"/>
      <c r="JA486" s="7"/>
      <c r="JB486" s="7"/>
      <c r="JC486" s="7"/>
      <c r="JD486" s="7"/>
      <c r="JE486" s="7"/>
      <c r="JF486" s="7"/>
      <c r="JG486" s="7"/>
      <c r="JH486" s="7"/>
      <c r="JI486" s="7"/>
      <c r="JJ486" s="7"/>
      <c r="JK486" s="7"/>
      <c r="JL486" s="7"/>
      <c r="JM486" s="7"/>
      <c r="JN486" s="7"/>
      <c r="JO486" s="7"/>
      <c r="JP486" s="7"/>
      <c r="JQ486" s="7"/>
      <c r="JR486" s="7"/>
      <c r="JS486" s="7"/>
      <c r="JT486" s="7"/>
      <c r="JU486" s="7"/>
      <c r="JV486" s="7"/>
      <c r="JW486" s="7"/>
      <c r="JX486" s="7"/>
      <c r="JY486" s="7"/>
      <c r="JZ486" s="7"/>
      <c r="KA486" s="7"/>
      <c r="KB486" s="7"/>
      <c r="KC486" s="7"/>
      <c r="KD486" s="7"/>
      <c r="KE486" s="7"/>
      <c r="KF486" s="7"/>
      <c r="KG486" s="7"/>
      <c r="KH486" s="7"/>
      <c r="KI486" s="7"/>
      <c r="KJ486" s="7"/>
      <c r="KK486" s="7"/>
      <c r="KL486" s="7"/>
      <c r="KM486" s="7"/>
      <c r="KN486" s="7"/>
      <c r="KO486" s="7"/>
      <c r="KP486" s="7"/>
      <c r="KQ486" s="7"/>
      <c r="KR486" s="7"/>
      <c r="KS486" s="7"/>
      <c r="KT486" s="7"/>
      <c r="KU486" s="7"/>
      <c r="KV486" s="7"/>
      <c r="KW486" s="7"/>
      <c r="KX486" s="7"/>
      <c r="KY486" s="7"/>
      <c r="KZ486" s="7"/>
      <c r="LA486" s="7"/>
      <c r="LB486" s="7"/>
      <c r="LC486" s="7"/>
      <c r="LD486" s="7"/>
      <c r="LE486" s="7"/>
      <c r="LF486" s="7"/>
      <c r="LG486" s="7"/>
      <c r="LH486" s="7"/>
      <c r="LI486" s="7"/>
      <c r="LJ486" s="7"/>
      <c r="LK486" s="7"/>
      <c r="LL486" s="7"/>
      <c r="LM486" s="7"/>
      <c r="LN486" s="7"/>
      <c r="LO486" s="7"/>
      <c r="LP486" s="7"/>
      <c r="LQ486" s="7"/>
      <c r="LR486" s="7"/>
      <c r="LS486" s="7"/>
      <c r="LT486" s="7"/>
      <c r="LU486" s="7"/>
      <c r="LV486" s="7"/>
      <c r="LW486" s="7"/>
      <c r="LX486" s="7"/>
      <c r="LY486" s="7"/>
      <c r="LZ486" s="7"/>
      <c r="MA486" s="7"/>
      <c r="MB486" s="7"/>
      <c r="MC486" s="7"/>
      <c r="MD486" s="7"/>
      <c r="ME486" s="7"/>
      <c r="MF486" s="7"/>
      <c r="MG486" s="7"/>
      <c r="MH486" s="7"/>
      <c r="MI486" s="7"/>
      <c r="MJ486" s="7"/>
      <c r="MK486" s="7"/>
      <c r="ML486" s="7"/>
      <c r="MM486" s="7"/>
      <c r="MN486" s="7"/>
      <c r="MO486" s="7"/>
      <c r="MP486" s="7"/>
      <c r="MQ486" s="7"/>
      <c r="MR486" s="7"/>
      <c r="MS486" s="7"/>
      <c r="MT486" s="7"/>
      <c r="MU486" s="7"/>
      <c r="MV486" s="7"/>
      <c r="MW486" s="7"/>
      <c r="MX486" s="7"/>
      <c r="MY486" s="7"/>
      <c r="MZ486" s="7"/>
      <c r="NA486" s="7"/>
      <c r="NB486" s="7"/>
      <c r="NC486" s="7"/>
      <c r="ND486" s="7"/>
      <c r="NE486" s="7"/>
      <c r="NF486" s="7"/>
      <c r="NG486" s="7"/>
      <c r="NH486" s="7"/>
      <c r="NI486" s="7"/>
      <c r="NJ486" s="7"/>
      <c r="NK486" s="7"/>
      <c r="NL486" s="7"/>
      <c r="NM486" s="7"/>
      <c r="NN486" s="7"/>
      <c r="NO486" s="7"/>
      <c r="NP486" s="7"/>
      <c r="NQ486" s="7"/>
      <c r="NR486" s="7"/>
      <c r="NS486" s="7"/>
      <c r="NT486" s="7"/>
      <c r="NU486" s="7"/>
      <c r="NV486" s="7"/>
      <c r="NW486" s="7"/>
      <c r="NX486" s="7"/>
      <c r="NY486" s="7"/>
      <c r="NZ486" s="7"/>
      <c r="OA486" s="7"/>
      <c r="OB486" s="7"/>
      <c r="OC486" s="7"/>
      <c r="OD486" s="7"/>
      <c r="OE486" s="7"/>
      <c r="OF486" s="7"/>
      <c r="OG486" s="7"/>
      <c r="OH486" s="7"/>
      <c r="OI486" s="7"/>
    </row>
    <row r="487" spans="1:399" s="21" customFormat="1">
      <c r="A487" s="53"/>
      <c r="B487" s="53"/>
      <c r="C487" s="53"/>
      <c r="D487" s="53"/>
      <c r="E487" s="53"/>
      <c r="F487" s="53"/>
      <c r="G487" s="7"/>
      <c r="H487"/>
      <c r="I487"/>
      <c r="J487"/>
      <c r="K487"/>
      <c r="L487" s="53"/>
      <c r="M487"/>
      <c r="N487" s="7"/>
      <c r="O487"/>
      <c r="P487"/>
      <c r="Q487"/>
      <c r="R487"/>
      <c r="S487" s="53"/>
      <c r="T487"/>
      <c r="U487" s="7"/>
      <c r="V487"/>
      <c r="W487"/>
      <c r="X487"/>
      <c r="Y487"/>
      <c r="Z487" s="53"/>
      <c r="AA487"/>
      <c r="AB487" s="7"/>
      <c r="AC487"/>
      <c r="AD487"/>
      <c r="AE487"/>
      <c r="AF487"/>
      <c r="AG487" s="53"/>
      <c r="AH487"/>
      <c r="AI487" s="7"/>
      <c r="AJ487"/>
      <c r="AK487"/>
      <c r="AL487"/>
      <c r="AM487"/>
      <c r="AN487" s="53"/>
      <c r="AO487"/>
      <c r="AP487" s="7"/>
      <c r="AQ487"/>
      <c r="AR487"/>
      <c r="AS487"/>
      <c r="AT487"/>
      <c r="AU487" s="53"/>
      <c r="AV487"/>
      <c r="AW487" s="7"/>
      <c r="AX487"/>
      <c r="AY487"/>
      <c r="AZ487"/>
      <c r="BA487"/>
      <c r="BB487" s="53"/>
      <c r="BC487"/>
      <c r="BD487" s="7"/>
      <c r="BE487"/>
      <c r="BF487"/>
      <c r="BG487"/>
      <c r="BH487"/>
      <c r="BI487" s="53"/>
      <c r="BJ487"/>
      <c r="BK487" s="7"/>
      <c r="BL487"/>
      <c r="BM487"/>
      <c r="BN487"/>
      <c r="BO487"/>
      <c r="BP487" s="53"/>
      <c r="BQ487"/>
      <c r="BR487" s="7"/>
      <c r="BS487"/>
      <c r="BT487"/>
      <c r="BU487"/>
      <c r="BV487"/>
      <c r="BW487" s="53"/>
      <c r="BX487"/>
      <c r="BY487" s="7"/>
      <c r="BZ487"/>
      <c r="CA487"/>
      <c r="CB487"/>
      <c r="CC487"/>
      <c r="CD487" s="53"/>
      <c r="CE487"/>
      <c r="CF487" s="7"/>
      <c r="CG487"/>
      <c r="CH487"/>
      <c r="CI487"/>
      <c r="CJ487"/>
      <c r="CK487" s="53"/>
      <c r="CL487"/>
      <c r="CM487" s="7"/>
      <c r="CN487"/>
      <c r="CO487"/>
      <c r="CP487"/>
      <c r="CQ487"/>
      <c r="CR487" s="53"/>
      <c r="CS487"/>
      <c r="CT487" s="7"/>
      <c r="CU487"/>
      <c r="CV487"/>
      <c r="CW487"/>
      <c r="CX487"/>
      <c r="CY487" s="53"/>
      <c r="CZ487"/>
      <c r="DA487" s="7"/>
      <c r="DB487"/>
      <c r="DC487"/>
      <c r="DD487"/>
      <c r="DE487"/>
      <c r="DF487" s="53"/>
      <c r="DG487"/>
      <c r="DH487" s="7"/>
      <c r="DI487"/>
      <c r="DJ487"/>
      <c r="DK487"/>
      <c r="DL487"/>
      <c r="DM487" s="53"/>
      <c r="DN487"/>
      <c r="DO487" s="7"/>
      <c r="DP487"/>
      <c r="DQ487"/>
      <c r="DR487"/>
      <c r="DS487"/>
      <c r="DT487" s="53"/>
      <c r="DU487"/>
      <c r="DV487" s="7"/>
      <c r="DW487" s="7"/>
      <c r="DX487" s="7"/>
      <c r="DY487" s="7"/>
      <c r="DZ487" s="7"/>
      <c r="EA487" s="7"/>
      <c r="EB487" s="7"/>
      <c r="EC487" s="7"/>
      <c r="ED487" s="7"/>
      <c r="EE487" s="7"/>
      <c r="EF487" s="7"/>
      <c r="EG487" s="7"/>
      <c r="EH487" s="7"/>
      <c r="EI487" s="7"/>
      <c r="EJ487" s="7"/>
      <c r="EK487" s="7"/>
      <c r="EL487" s="7"/>
      <c r="EM487" s="7"/>
      <c r="EN487" s="7"/>
      <c r="EO487" s="7"/>
      <c r="EP487" s="7"/>
      <c r="EQ487" s="7"/>
      <c r="ER487" s="7"/>
      <c r="ES487" s="7"/>
      <c r="ET487" s="7"/>
      <c r="EU487" s="7"/>
      <c r="EV487" s="7"/>
      <c r="EW487" s="7"/>
      <c r="EX487" s="7"/>
      <c r="EY487" s="7"/>
      <c r="EZ487" s="7"/>
      <c r="FA487" s="7"/>
      <c r="FB487" s="7"/>
      <c r="FC487" s="7"/>
      <c r="FD487" s="7"/>
      <c r="FE487" s="7"/>
      <c r="FF487" s="7"/>
      <c r="FG487" s="7"/>
      <c r="FH487" s="7"/>
      <c r="FI487" s="7"/>
      <c r="FJ487" s="7"/>
      <c r="FK487" s="7"/>
      <c r="FL487" s="7"/>
      <c r="FM487" s="7"/>
      <c r="FN487" s="7"/>
      <c r="FO487" s="7"/>
      <c r="FP487" s="7"/>
      <c r="FQ487" s="7"/>
      <c r="FR487" s="7"/>
      <c r="FS487" s="7"/>
      <c r="FT487" s="7"/>
      <c r="FU487" s="7"/>
      <c r="FV487" s="7"/>
      <c r="FW487" s="7"/>
      <c r="FX487" s="7"/>
      <c r="FY487" s="7"/>
      <c r="FZ487" s="7"/>
      <c r="GA487" s="7"/>
      <c r="GB487" s="7"/>
      <c r="GC487" s="7"/>
      <c r="GD487" s="7"/>
      <c r="GE487" s="7"/>
      <c r="GF487" s="7"/>
      <c r="GG487" s="7"/>
      <c r="GH487" s="7"/>
      <c r="GI487" s="7"/>
      <c r="GJ487" s="7"/>
      <c r="GK487" s="7"/>
      <c r="GL487" s="7"/>
      <c r="GM487" s="7"/>
      <c r="GN487" s="7"/>
      <c r="GO487" s="7"/>
      <c r="GP487" s="7"/>
      <c r="GQ487" s="7"/>
      <c r="GR487" s="7"/>
      <c r="GS487" s="7"/>
      <c r="GT487" s="7"/>
      <c r="GU487" s="7"/>
      <c r="GV487" s="7"/>
      <c r="GW487" s="7"/>
      <c r="GX487" s="7"/>
      <c r="GY487" s="7"/>
      <c r="GZ487" s="7"/>
      <c r="HA487" s="7"/>
      <c r="HB487" s="7"/>
      <c r="HC487" s="7"/>
      <c r="HD487" s="7"/>
      <c r="HE487" s="7"/>
      <c r="HF487" s="7"/>
      <c r="HG487" s="7"/>
      <c r="HH487" s="7"/>
      <c r="HI487" s="7"/>
      <c r="HJ487" s="7"/>
      <c r="HK487" s="7"/>
      <c r="HL487" s="7"/>
      <c r="HM487" s="7"/>
      <c r="HN487" s="7"/>
      <c r="HO487" s="7"/>
      <c r="HP487" s="7"/>
      <c r="HQ487" s="7"/>
      <c r="HR487" s="7"/>
      <c r="HS487" s="7"/>
      <c r="HT487" s="7"/>
      <c r="HU487" s="7"/>
      <c r="HV487" s="7"/>
      <c r="HW487" s="7"/>
      <c r="HX487" s="7"/>
      <c r="HY487" s="7"/>
      <c r="HZ487" s="7"/>
      <c r="IA487" s="7"/>
      <c r="IB487" s="7"/>
      <c r="IC487" s="7"/>
      <c r="ID487" s="7"/>
      <c r="IE487" s="7"/>
      <c r="IF487" s="7"/>
      <c r="IG487" s="7"/>
      <c r="IH487" s="7"/>
      <c r="II487" s="7"/>
      <c r="IJ487" s="7"/>
      <c r="IK487" s="7"/>
      <c r="IL487" s="7"/>
      <c r="IM487" s="7"/>
      <c r="IN487" s="7"/>
      <c r="IO487" s="7"/>
      <c r="IP487" s="7"/>
      <c r="IQ487" s="7"/>
      <c r="IR487" s="7"/>
      <c r="IS487" s="7"/>
      <c r="IT487" s="7"/>
      <c r="IU487" s="7"/>
      <c r="IV487" s="7"/>
      <c r="IW487" s="7"/>
      <c r="IX487" s="7"/>
      <c r="IY487" s="7"/>
      <c r="IZ487" s="7"/>
      <c r="JA487" s="7"/>
      <c r="JB487" s="7"/>
      <c r="JC487" s="7"/>
      <c r="JD487" s="7"/>
      <c r="JE487" s="7"/>
      <c r="JF487" s="7"/>
      <c r="JG487" s="7"/>
      <c r="JH487" s="7"/>
      <c r="JI487" s="7"/>
      <c r="JJ487" s="7"/>
      <c r="JK487" s="7"/>
      <c r="JL487" s="7"/>
      <c r="JM487" s="7"/>
      <c r="JN487" s="7"/>
      <c r="JO487" s="7"/>
      <c r="JP487" s="7"/>
      <c r="JQ487" s="7"/>
      <c r="JR487" s="7"/>
      <c r="JS487" s="7"/>
      <c r="JT487" s="7"/>
      <c r="JU487" s="7"/>
      <c r="JV487" s="7"/>
      <c r="JW487" s="7"/>
      <c r="JX487" s="7"/>
      <c r="JY487" s="7"/>
      <c r="JZ487" s="7"/>
      <c r="KA487" s="7"/>
      <c r="KB487" s="7"/>
      <c r="KC487" s="7"/>
      <c r="KD487" s="7"/>
      <c r="KE487" s="7"/>
      <c r="KF487" s="7"/>
      <c r="KG487" s="7"/>
      <c r="KH487" s="7"/>
      <c r="KI487" s="7"/>
      <c r="KJ487" s="7"/>
      <c r="KK487" s="7"/>
      <c r="KL487" s="7"/>
      <c r="KM487" s="7"/>
      <c r="KN487" s="7"/>
      <c r="KO487" s="7"/>
      <c r="KP487" s="7"/>
      <c r="KQ487" s="7"/>
      <c r="KR487" s="7"/>
      <c r="KS487" s="7"/>
      <c r="KT487" s="7"/>
      <c r="KU487" s="7"/>
      <c r="KV487" s="7"/>
      <c r="KW487" s="7"/>
      <c r="KX487" s="7"/>
      <c r="KY487" s="7"/>
      <c r="KZ487" s="7"/>
      <c r="LA487" s="7"/>
      <c r="LB487" s="7"/>
      <c r="LC487" s="7"/>
      <c r="LD487" s="7"/>
      <c r="LE487" s="7"/>
      <c r="LF487" s="7"/>
      <c r="LG487" s="7"/>
      <c r="LH487" s="7"/>
      <c r="LI487" s="7"/>
      <c r="LJ487" s="7"/>
      <c r="LK487" s="7"/>
      <c r="LL487" s="7"/>
      <c r="LM487" s="7"/>
      <c r="LN487" s="7"/>
      <c r="LO487" s="7"/>
      <c r="LP487" s="7"/>
      <c r="LQ487" s="7"/>
      <c r="LR487" s="7"/>
      <c r="LS487" s="7"/>
      <c r="LT487" s="7"/>
      <c r="LU487" s="7"/>
      <c r="LV487" s="7"/>
      <c r="LW487" s="7"/>
      <c r="LX487" s="7"/>
      <c r="LY487" s="7"/>
      <c r="LZ487" s="7"/>
      <c r="MA487" s="7"/>
      <c r="MB487" s="7"/>
      <c r="MC487" s="7"/>
      <c r="MD487" s="7"/>
      <c r="ME487" s="7"/>
      <c r="MF487" s="7"/>
      <c r="MG487" s="7"/>
      <c r="MH487" s="7"/>
      <c r="MI487" s="7"/>
      <c r="MJ487" s="7"/>
      <c r="MK487" s="7"/>
      <c r="ML487" s="7"/>
      <c r="MM487" s="7"/>
      <c r="MN487" s="7"/>
      <c r="MO487" s="7"/>
      <c r="MP487" s="7"/>
      <c r="MQ487" s="7"/>
      <c r="MR487" s="7"/>
      <c r="MS487" s="7"/>
      <c r="MT487" s="7"/>
      <c r="MU487" s="7"/>
      <c r="MV487" s="7"/>
      <c r="MW487" s="7"/>
      <c r="MX487" s="7"/>
      <c r="MY487" s="7"/>
      <c r="MZ487" s="7"/>
      <c r="NA487" s="7"/>
      <c r="NB487" s="7"/>
      <c r="NC487" s="7"/>
      <c r="ND487" s="7"/>
      <c r="NE487" s="7"/>
      <c r="NF487" s="7"/>
      <c r="NG487" s="7"/>
      <c r="NH487" s="7"/>
      <c r="NI487" s="7"/>
      <c r="NJ487" s="7"/>
      <c r="NK487" s="7"/>
      <c r="NL487" s="7"/>
      <c r="NM487" s="7"/>
      <c r="NN487" s="7"/>
      <c r="NO487" s="7"/>
      <c r="NP487" s="7"/>
      <c r="NQ487" s="7"/>
      <c r="NR487" s="7"/>
      <c r="NS487" s="7"/>
      <c r="NT487" s="7"/>
      <c r="NU487" s="7"/>
      <c r="NV487" s="7"/>
      <c r="NW487" s="7"/>
      <c r="NX487" s="7"/>
      <c r="NY487" s="7"/>
      <c r="NZ487" s="7"/>
      <c r="OA487" s="7"/>
      <c r="OB487" s="7"/>
      <c r="OC487" s="7"/>
      <c r="OD487" s="7"/>
      <c r="OE487" s="7"/>
      <c r="OF487" s="7"/>
      <c r="OG487" s="7"/>
      <c r="OH487" s="7"/>
      <c r="OI487" s="7"/>
    </row>
    <row r="488" spans="1:399" s="21" customFormat="1">
      <c r="A488" s="53"/>
      <c r="B488" s="53"/>
      <c r="C488" s="53"/>
      <c r="D488" s="53"/>
      <c r="E488" s="53"/>
      <c r="F488" s="53"/>
      <c r="G488" s="7"/>
      <c r="H488"/>
      <c r="I488"/>
      <c r="J488"/>
      <c r="K488"/>
      <c r="L488" s="53"/>
      <c r="M488"/>
      <c r="N488" s="7"/>
      <c r="O488"/>
      <c r="P488"/>
      <c r="Q488"/>
      <c r="R488"/>
      <c r="S488" s="53"/>
      <c r="T488"/>
      <c r="U488" s="7"/>
      <c r="V488"/>
      <c r="W488"/>
      <c r="X488"/>
      <c r="Y488"/>
      <c r="Z488" s="53"/>
      <c r="AA488"/>
      <c r="AB488" s="7"/>
      <c r="AC488"/>
      <c r="AD488"/>
      <c r="AE488"/>
      <c r="AF488"/>
      <c r="AG488" s="53"/>
      <c r="AH488"/>
      <c r="AI488" s="7"/>
      <c r="AJ488"/>
      <c r="AK488"/>
      <c r="AL488"/>
      <c r="AM488"/>
      <c r="AN488" s="53"/>
      <c r="AO488"/>
      <c r="AP488" s="7"/>
      <c r="AQ488"/>
      <c r="AR488"/>
      <c r="AS488"/>
      <c r="AT488"/>
      <c r="AU488" s="53"/>
      <c r="AV488"/>
      <c r="AW488" s="7"/>
      <c r="AX488"/>
      <c r="AY488"/>
      <c r="AZ488"/>
      <c r="BA488"/>
      <c r="BB488" s="53"/>
      <c r="BC488"/>
      <c r="BD488" s="7"/>
      <c r="BE488"/>
      <c r="BF488"/>
      <c r="BG488"/>
      <c r="BH488"/>
      <c r="BI488" s="53"/>
      <c r="BJ488"/>
      <c r="BK488" s="7"/>
      <c r="BL488"/>
      <c r="BM488"/>
      <c r="BN488"/>
      <c r="BO488"/>
      <c r="BP488" s="53"/>
      <c r="BQ488"/>
      <c r="BR488" s="7"/>
      <c r="BS488"/>
      <c r="BT488"/>
      <c r="BU488"/>
      <c r="BV488"/>
      <c r="BW488" s="53"/>
      <c r="BX488"/>
      <c r="BY488" s="7"/>
      <c r="BZ488"/>
      <c r="CA488"/>
      <c r="CB488"/>
      <c r="CC488"/>
      <c r="CD488" s="53"/>
      <c r="CE488"/>
      <c r="CF488" s="7"/>
      <c r="CG488"/>
      <c r="CH488"/>
      <c r="CI488"/>
      <c r="CJ488"/>
      <c r="CK488" s="53"/>
      <c r="CL488"/>
      <c r="CM488" s="7"/>
      <c r="CN488"/>
      <c r="CO488"/>
      <c r="CP488"/>
      <c r="CQ488"/>
      <c r="CR488" s="53"/>
      <c r="CS488"/>
      <c r="CT488" s="7"/>
      <c r="CU488"/>
      <c r="CV488"/>
      <c r="CW488"/>
      <c r="CX488"/>
      <c r="CY488" s="53"/>
      <c r="CZ488"/>
      <c r="DA488" s="7"/>
      <c r="DB488"/>
      <c r="DC488"/>
      <c r="DD488"/>
      <c r="DE488"/>
      <c r="DF488" s="53"/>
      <c r="DG488"/>
      <c r="DH488" s="7"/>
      <c r="DI488"/>
      <c r="DJ488"/>
      <c r="DK488"/>
      <c r="DL488"/>
      <c r="DM488" s="53"/>
      <c r="DN488"/>
      <c r="DO488" s="7"/>
      <c r="DP488"/>
      <c r="DQ488"/>
      <c r="DR488"/>
      <c r="DS488"/>
      <c r="DT488" s="53"/>
      <c r="DU488"/>
      <c r="DV488" s="7"/>
      <c r="DW488" s="7"/>
      <c r="DX488" s="7"/>
      <c r="DY488" s="7"/>
      <c r="DZ488" s="7"/>
      <c r="EA488" s="7"/>
      <c r="EB488" s="7"/>
      <c r="EC488" s="7"/>
      <c r="ED488" s="7"/>
      <c r="EE488" s="7"/>
      <c r="EF488" s="7"/>
      <c r="EG488" s="7"/>
      <c r="EH488" s="7"/>
      <c r="EI488" s="7"/>
      <c r="EJ488" s="7"/>
      <c r="EK488" s="7"/>
      <c r="EL488" s="7"/>
      <c r="EM488" s="7"/>
      <c r="EN488" s="7"/>
      <c r="EO488" s="7"/>
      <c r="EP488" s="7"/>
      <c r="EQ488" s="7"/>
      <c r="ER488" s="7"/>
      <c r="ES488" s="7"/>
      <c r="ET488" s="7"/>
      <c r="EU488" s="7"/>
      <c r="EV488" s="7"/>
      <c r="EW488" s="7"/>
      <c r="EX488" s="7"/>
      <c r="EY488" s="7"/>
      <c r="EZ488" s="7"/>
      <c r="FA488" s="7"/>
      <c r="FB488" s="7"/>
      <c r="FC488" s="7"/>
      <c r="FD488" s="7"/>
      <c r="FE488" s="7"/>
      <c r="FF488" s="7"/>
      <c r="FG488" s="7"/>
      <c r="FH488" s="7"/>
      <c r="FI488" s="7"/>
      <c r="FJ488" s="7"/>
      <c r="FK488" s="7"/>
      <c r="FL488" s="7"/>
      <c r="FM488" s="7"/>
      <c r="FN488" s="7"/>
      <c r="FO488" s="7"/>
      <c r="FP488" s="7"/>
      <c r="FQ488" s="7"/>
      <c r="FR488" s="7"/>
      <c r="FS488" s="7"/>
      <c r="FT488" s="7"/>
      <c r="FU488" s="7"/>
      <c r="FV488" s="7"/>
      <c r="FW488" s="7"/>
      <c r="FX488" s="7"/>
      <c r="FY488" s="7"/>
      <c r="FZ488" s="7"/>
      <c r="GA488" s="7"/>
      <c r="GB488" s="7"/>
      <c r="GC488" s="7"/>
      <c r="GD488" s="7"/>
      <c r="GE488" s="7"/>
      <c r="GF488" s="7"/>
      <c r="GG488" s="7"/>
      <c r="GH488" s="7"/>
      <c r="GI488" s="7"/>
      <c r="GJ488" s="7"/>
      <c r="GK488" s="7"/>
      <c r="GL488" s="7"/>
      <c r="GM488" s="7"/>
      <c r="GN488" s="7"/>
      <c r="GO488" s="7"/>
      <c r="GP488" s="7"/>
      <c r="GQ488" s="7"/>
      <c r="GR488" s="7"/>
      <c r="GS488" s="7"/>
      <c r="GT488" s="7"/>
      <c r="GU488" s="7"/>
      <c r="GV488" s="7"/>
      <c r="GW488" s="7"/>
      <c r="GX488" s="7"/>
      <c r="GY488" s="7"/>
      <c r="GZ488" s="7"/>
      <c r="HA488" s="7"/>
      <c r="HB488" s="7"/>
      <c r="HC488" s="7"/>
      <c r="HD488" s="7"/>
      <c r="HE488" s="7"/>
      <c r="HF488" s="7"/>
      <c r="HG488" s="7"/>
      <c r="HH488" s="7"/>
      <c r="HI488" s="7"/>
      <c r="HJ488" s="7"/>
      <c r="HK488" s="7"/>
      <c r="HL488" s="7"/>
      <c r="HM488" s="7"/>
      <c r="HN488" s="7"/>
      <c r="HO488" s="7"/>
      <c r="HP488" s="7"/>
      <c r="HQ488" s="7"/>
      <c r="HR488" s="7"/>
      <c r="HS488" s="7"/>
      <c r="HT488" s="7"/>
      <c r="HU488" s="7"/>
      <c r="HV488" s="7"/>
      <c r="HW488" s="7"/>
      <c r="HX488" s="7"/>
      <c r="HY488" s="7"/>
      <c r="HZ488" s="7"/>
      <c r="IA488" s="7"/>
      <c r="IB488" s="7"/>
      <c r="IC488" s="7"/>
      <c r="ID488" s="7"/>
      <c r="IE488" s="7"/>
      <c r="IF488" s="7"/>
      <c r="IG488" s="7"/>
      <c r="IH488" s="7"/>
      <c r="II488" s="7"/>
      <c r="IJ488" s="7"/>
      <c r="IK488" s="7"/>
      <c r="IL488" s="7"/>
      <c r="IM488" s="7"/>
      <c r="IN488" s="7"/>
      <c r="IO488" s="7"/>
      <c r="IP488" s="7"/>
      <c r="IQ488" s="7"/>
      <c r="IR488" s="7"/>
      <c r="IS488" s="7"/>
      <c r="IT488" s="7"/>
      <c r="IU488" s="7"/>
      <c r="IV488" s="7"/>
      <c r="IW488" s="7"/>
      <c r="IX488" s="7"/>
      <c r="IY488" s="7"/>
      <c r="IZ488" s="7"/>
      <c r="JA488" s="7"/>
      <c r="JB488" s="7"/>
      <c r="JC488" s="7"/>
      <c r="JD488" s="7"/>
      <c r="JE488" s="7"/>
      <c r="JF488" s="7"/>
      <c r="JG488" s="7"/>
      <c r="JH488" s="7"/>
      <c r="JI488" s="7"/>
      <c r="JJ488" s="7"/>
      <c r="JK488" s="7"/>
      <c r="JL488" s="7"/>
      <c r="JM488" s="7"/>
      <c r="JN488" s="7"/>
      <c r="JO488" s="7"/>
      <c r="JP488" s="7"/>
      <c r="JQ488" s="7"/>
      <c r="JR488" s="7"/>
      <c r="JS488" s="7"/>
      <c r="JT488" s="7"/>
      <c r="JU488" s="7"/>
      <c r="JV488" s="7"/>
      <c r="JW488" s="7"/>
      <c r="JX488" s="7"/>
      <c r="JY488" s="7"/>
      <c r="JZ488" s="7"/>
      <c r="KA488" s="7"/>
      <c r="KB488" s="7"/>
      <c r="KC488" s="7"/>
      <c r="KD488" s="7"/>
      <c r="KE488" s="7"/>
      <c r="KF488" s="7"/>
      <c r="KG488" s="7"/>
      <c r="KH488" s="7"/>
      <c r="KI488" s="7"/>
      <c r="KJ488" s="7"/>
      <c r="KK488" s="7"/>
      <c r="KL488" s="7"/>
      <c r="KM488" s="7"/>
      <c r="KN488" s="7"/>
      <c r="KO488" s="7"/>
      <c r="KP488" s="7"/>
      <c r="KQ488" s="7"/>
      <c r="KR488" s="7"/>
      <c r="KS488" s="7"/>
      <c r="KT488" s="7"/>
      <c r="KU488" s="7"/>
      <c r="KV488" s="7"/>
      <c r="KW488" s="7"/>
      <c r="KX488" s="7"/>
      <c r="KY488" s="7"/>
      <c r="KZ488" s="7"/>
      <c r="LA488" s="7"/>
      <c r="LB488" s="7"/>
      <c r="LC488" s="7"/>
      <c r="LD488" s="7"/>
      <c r="LE488" s="7"/>
      <c r="LF488" s="7"/>
      <c r="LG488" s="7"/>
      <c r="LH488" s="7"/>
      <c r="LI488" s="7"/>
      <c r="LJ488" s="7"/>
      <c r="LK488" s="7"/>
      <c r="LL488" s="7"/>
      <c r="LM488" s="7"/>
      <c r="LN488" s="7"/>
      <c r="LO488" s="7"/>
      <c r="LP488" s="7"/>
      <c r="LQ488" s="7"/>
      <c r="LR488" s="7"/>
      <c r="LS488" s="7"/>
      <c r="LT488" s="7"/>
      <c r="LU488" s="7"/>
      <c r="LV488" s="7"/>
      <c r="LW488" s="7"/>
      <c r="LX488" s="7"/>
      <c r="LY488" s="7"/>
      <c r="LZ488" s="7"/>
      <c r="MA488" s="7"/>
      <c r="MB488" s="7"/>
      <c r="MC488" s="7"/>
      <c r="MD488" s="7"/>
      <c r="ME488" s="7"/>
      <c r="MF488" s="7"/>
      <c r="MG488" s="7"/>
      <c r="MH488" s="7"/>
      <c r="MI488" s="7"/>
      <c r="MJ488" s="7"/>
      <c r="MK488" s="7"/>
      <c r="ML488" s="7"/>
      <c r="MM488" s="7"/>
      <c r="MN488" s="7"/>
      <c r="MO488" s="7"/>
      <c r="MP488" s="7"/>
      <c r="MQ488" s="7"/>
      <c r="MR488" s="7"/>
      <c r="MS488" s="7"/>
      <c r="MT488" s="7"/>
      <c r="MU488" s="7"/>
      <c r="MV488" s="7"/>
      <c r="MW488" s="7"/>
      <c r="MX488" s="7"/>
      <c r="MY488" s="7"/>
      <c r="MZ488" s="7"/>
      <c r="NA488" s="7"/>
      <c r="NB488" s="7"/>
      <c r="NC488" s="7"/>
      <c r="ND488" s="7"/>
      <c r="NE488" s="7"/>
      <c r="NF488" s="7"/>
      <c r="NG488" s="7"/>
      <c r="NH488" s="7"/>
      <c r="NI488" s="7"/>
      <c r="NJ488" s="7"/>
      <c r="NK488" s="7"/>
      <c r="NL488" s="7"/>
      <c r="NM488" s="7"/>
      <c r="NN488" s="7"/>
      <c r="NO488" s="7"/>
      <c r="NP488" s="7"/>
      <c r="NQ488" s="7"/>
      <c r="NR488" s="7"/>
      <c r="NS488" s="7"/>
      <c r="NT488" s="7"/>
      <c r="NU488" s="7"/>
      <c r="NV488" s="7"/>
      <c r="NW488" s="7"/>
      <c r="NX488" s="7"/>
      <c r="NY488" s="7"/>
      <c r="NZ488" s="7"/>
      <c r="OA488" s="7"/>
      <c r="OB488" s="7"/>
      <c r="OC488" s="7"/>
      <c r="OD488" s="7"/>
      <c r="OE488" s="7"/>
      <c r="OF488" s="7"/>
      <c r="OG488" s="7"/>
      <c r="OH488" s="7"/>
      <c r="OI488" s="7"/>
    </row>
    <row r="489" spans="1:399" s="21" customFormat="1">
      <c r="A489" s="53"/>
      <c r="B489" s="53"/>
      <c r="C489" s="53"/>
      <c r="D489" s="53"/>
      <c r="E489" s="53"/>
      <c r="F489" s="53"/>
      <c r="G489" s="7"/>
      <c r="H489"/>
      <c r="I489"/>
      <c r="J489"/>
      <c r="K489"/>
      <c r="L489" s="53"/>
      <c r="M489"/>
      <c r="N489" s="7"/>
      <c r="O489"/>
      <c r="P489"/>
      <c r="Q489"/>
      <c r="R489"/>
      <c r="S489" s="53"/>
      <c r="T489"/>
      <c r="U489" s="7"/>
      <c r="V489"/>
      <c r="W489"/>
      <c r="X489"/>
      <c r="Y489"/>
      <c r="Z489" s="53"/>
      <c r="AA489"/>
      <c r="AB489" s="7"/>
      <c r="AC489"/>
      <c r="AD489"/>
      <c r="AE489"/>
      <c r="AF489"/>
      <c r="AG489" s="53"/>
      <c r="AH489"/>
      <c r="AI489" s="7"/>
      <c r="AJ489"/>
      <c r="AK489"/>
      <c r="AL489"/>
      <c r="AM489"/>
      <c r="AN489" s="53"/>
      <c r="AO489"/>
      <c r="AP489" s="7"/>
      <c r="AQ489"/>
      <c r="AR489"/>
      <c r="AS489"/>
      <c r="AT489"/>
      <c r="AU489" s="53"/>
      <c r="AV489"/>
      <c r="AW489" s="7"/>
      <c r="AX489"/>
      <c r="AY489"/>
      <c r="AZ489"/>
      <c r="BA489"/>
      <c r="BB489" s="53"/>
      <c r="BC489"/>
      <c r="BD489" s="7"/>
      <c r="BE489"/>
      <c r="BF489"/>
      <c r="BG489"/>
      <c r="BH489"/>
      <c r="BI489" s="53"/>
      <c r="BJ489"/>
      <c r="BK489" s="7"/>
      <c r="BL489"/>
      <c r="BM489"/>
      <c r="BN489"/>
      <c r="BO489"/>
      <c r="BP489" s="53"/>
      <c r="BQ489"/>
      <c r="BR489" s="7"/>
      <c r="BS489"/>
      <c r="BT489"/>
      <c r="BU489"/>
      <c r="BV489"/>
      <c r="BW489" s="53"/>
      <c r="BX489"/>
      <c r="BY489" s="7"/>
      <c r="BZ489"/>
      <c r="CA489"/>
      <c r="CB489"/>
      <c r="CC489"/>
      <c r="CD489" s="53"/>
      <c r="CE489"/>
      <c r="CF489" s="7"/>
      <c r="CG489"/>
      <c r="CH489"/>
      <c r="CI489"/>
      <c r="CJ489"/>
      <c r="CK489" s="53"/>
      <c r="CL489"/>
      <c r="CM489" s="7"/>
      <c r="CN489"/>
      <c r="CO489"/>
      <c r="CP489"/>
      <c r="CQ489"/>
      <c r="CR489" s="53"/>
      <c r="CS489"/>
      <c r="CT489" s="7"/>
      <c r="CU489"/>
      <c r="CV489"/>
      <c r="CW489"/>
      <c r="CX489"/>
      <c r="CY489" s="53"/>
      <c r="CZ489"/>
      <c r="DA489" s="7"/>
      <c r="DB489"/>
      <c r="DC489"/>
      <c r="DD489"/>
      <c r="DE489"/>
      <c r="DF489" s="53"/>
      <c r="DG489"/>
      <c r="DH489" s="7"/>
      <c r="DI489"/>
      <c r="DJ489"/>
      <c r="DK489"/>
      <c r="DL489"/>
      <c r="DM489" s="53"/>
      <c r="DN489"/>
      <c r="DO489" s="7"/>
      <c r="DP489"/>
      <c r="DQ489"/>
      <c r="DR489"/>
      <c r="DS489"/>
      <c r="DT489" s="53"/>
      <c r="DU489"/>
      <c r="DV489" s="7"/>
      <c r="DW489" s="7"/>
      <c r="DX489" s="7"/>
      <c r="DY489" s="7"/>
      <c r="DZ489" s="7"/>
      <c r="EA489" s="7"/>
      <c r="EB489" s="7"/>
      <c r="EC489" s="7"/>
      <c r="ED489" s="7"/>
      <c r="EE489" s="7"/>
      <c r="EF489" s="7"/>
      <c r="EG489" s="7"/>
      <c r="EH489" s="7"/>
      <c r="EI489" s="7"/>
      <c r="EJ489" s="7"/>
      <c r="EK489" s="7"/>
      <c r="EL489" s="7"/>
      <c r="EM489" s="7"/>
      <c r="EN489" s="7"/>
      <c r="EO489" s="7"/>
      <c r="EP489" s="7"/>
      <c r="EQ489" s="7"/>
      <c r="ER489" s="7"/>
      <c r="ES489" s="7"/>
      <c r="ET489" s="7"/>
      <c r="EU489" s="7"/>
      <c r="EV489" s="7"/>
      <c r="EW489" s="7"/>
      <c r="EX489" s="7"/>
      <c r="EY489" s="7"/>
      <c r="EZ489" s="7"/>
      <c r="FA489" s="7"/>
      <c r="FB489" s="7"/>
      <c r="FC489" s="7"/>
      <c r="FD489" s="7"/>
      <c r="FE489" s="7"/>
      <c r="FF489" s="7"/>
      <c r="FG489" s="7"/>
      <c r="FH489" s="7"/>
      <c r="FI489" s="7"/>
      <c r="FJ489" s="7"/>
      <c r="FK489" s="7"/>
      <c r="FL489" s="7"/>
      <c r="FM489" s="7"/>
      <c r="FN489" s="7"/>
      <c r="FO489" s="7"/>
      <c r="FP489" s="7"/>
      <c r="FQ489" s="7"/>
      <c r="FR489" s="7"/>
      <c r="FS489" s="7"/>
      <c r="FT489" s="7"/>
      <c r="FU489" s="7"/>
      <c r="FV489" s="7"/>
      <c r="FW489" s="7"/>
      <c r="FX489" s="7"/>
      <c r="FY489" s="7"/>
      <c r="FZ489" s="7"/>
      <c r="GA489" s="7"/>
      <c r="GB489" s="7"/>
      <c r="GC489" s="7"/>
      <c r="GD489" s="7"/>
      <c r="GE489" s="7"/>
      <c r="GF489" s="7"/>
      <c r="GG489" s="7"/>
      <c r="GH489" s="7"/>
      <c r="GI489" s="7"/>
      <c r="GJ489" s="7"/>
      <c r="GK489" s="7"/>
      <c r="GL489" s="7"/>
      <c r="GM489" s="7"/>
      <c r="GN489" s="7"/>
      <c r="GO489" s="7"/>
      <c r="GP489" s="7"/>
      <c r="GQ489" s="7"/>
      <c r="GR489" s="7"/>
      <c r="GS489" s="7"/>
      <c r="GT489" s="7"/>
      <c r="GU489" s="7"/>
      <c r="GV489" s="7"/>
      <c r="GW489" s="7"/>
      <c r="GX489" s="7"/>
      <c r="GY489" s="7"/>
      <c r="GZ489" s="7"/>
      <c r="HA489" s="7"/>
      <c r="HB489" s="7"/>
      <c r="HC489" s="7"/>
      <c r="HD489" s="7"/>
      <c r="HE489" s="7"/>
      <c r="HF489" s="7"/>
      <c r="HG489" s="7"/>
      <c r="HH489" s="7"/>
      <c r="HI489" s="7"/>
      <c r="HJ489" s="7"/>
      <c r="HK489" s="7"/>
      <c r="HL489" s="7"/>
      <c r="HM489" s="7"/>
      <c r="HN489" s="7"/>
      <c r="HO489" s="7"/>
      <c r="HP489" s="7"/>
      <c r="HQ489" s="7"/>
      <c r="HR489" s="7"/>
      <c r="HS489" s="7"/>
      <c r="HT489" s="7"/>
      <c r="HU489" s="7"/>
      <c r="HV489" s="7"/>
      <c r="HW489" s="7"/>
      <c r="HX489" s="7"/>
      <c r="HY489" s="7"/>
      <c r="HZ489" s="7"/>
      <c r="IA489" s="7"/>
      <c r="IB489" s="7"/>
      <c r="IC489" s="7"/>
      <c r="ID489" s="7"/>
      <c r="IE489" s="7"/>
      <c r="IF489" s="7"/>
      <c r="IG489" s="7"/>
      <c r="IH489" s="7"/>
      <c r="II489" s="7"/>
      <c r="IJ489" s="7"/>
      <c r="IK489" s="7"/>
      <c r="IL489" s="7"/>
      <c r="IM489" s="7"/>
      <c r="IN489" s="7"/>
      <c r="IO489" s="7"/>
      <c r="IP489" s="7"/>
      <c r="IQ489" s="7"/>
      <c r="IR489" s="7"/>
      <c r="IS489" s="7"/>
      <c r="IT489" s="7"/>
      <c r="IU489" s="7"/>
      <c r="IV489" s="7"/>
      <c r="IW489" s="7"/>
      <c r="IX489" s="7"/>
      <c r="IY489" s="7"/>
      <c r="IZ489" s="7"/>
      <c r="JA489" s="7"/>
      <c r="JB489" s="7"/>
      <c r="JC489" s="7"/>
      <c r="JD489" s="7"/>
      <c r="JE489" s="7"/>
      <c r="JF489" s="7"/>
      <c r="JG489" s="7"/>
      <c r="JH489" s="7"/>
      <c r="JI489" s="7"/>
      <c r="JJ489" s="7"/>
      <c r="JK489" s="7"/>
      <c r="JL489" s="7"/>
      <c r="JM489" s="7"/>
      <c r="JN489" s="7"/>
      <c r="JO489" s="7"/>
      <c r="JP489" s="7"/>
      <c r="JQ489" s="7"/>
      <c r="JR489" s="7"/>
      <c r="JS489" s="7"/>
      <c r="JT489" s="7"/>
      <c r="JU489" s="7"/>
      <c r="JV489" s="7"/>
      <c r="JW489" s="7"/>
      <c r="JX489" s="7"/>
      <c r="JY489" s="7"/>
      <c r="JZ489" s="7"/>
      <c r="KA489" s="7"/>
      <c r="KB489" s="7"/>
      <c r="KC489" s="7"/>
      <c r="KD489" s="7"/>
      <c r="KE489" s="7"/>
      <c r="KF489" s="7"/>
      <c r="KG489" s="7"/>
      <c r="KH489" s="7"/>
      <c r="KI489" s="7"/>
      <c r="KJ489" s="7"/>
      <c r="KK489" s="7"/>
      <c r="KL489" s="7"/>
      <c r="KM489" s="7"/>
      <c r="KN489" s="7"/>
      <c r="KO489" s="7"/>
      <c r="KP489" s="7"/>
      <c r="KQ489" s="7"/>
      <c r="KR489" s="7"/>
      <c r="KS489" s="7"/>
      <c r="KT489" s="7"/>
      <c r="KU489" s="7"/>
      <c r="KV489" s="7"/>
      <c r="KW489" s="7"/>
      <c r="KX489" s="7"/>
      <c r="KY489" s="7"/>
      <c r="KZ489" s="7"/>
      <c r="LA489" s="7"/>
      <c r="LB489" s="7"/>
      <c r="LC489" s="7"/>
      <c r="LD489" s="7"/>
      <c r="LE489" s="7"/>
      <c r="LF489" s="7"/>
      <c r="LG489" s="7"/>
      <c r="LH489" s="7"/>
      <c r="LI489" s="7"/>
      <c r="LJ489" s="7"/>
      <c r="LK489" s="7"/>
      <c r="LL489" s="7"/>
      <c r="LM489" s="7"/>
      <c r="LN489" s="7"/>
      <c r="LO489" s="7"/>
      <c r="LP489" s="7"/>
      <c r="LQ489" s="7"/>
      <c r="LR489" s="7"/>
      <c r="LS489" s="7"/>
      <c r="LT489" s="7"/>
      <c r="LU489" s="7"/>
      <c r="LV489" s="7"/>
      <c r="LW489" s="7"/>
      <c r="LX489" s="7"/>
      <c r="LY489" s="7"/>
      <c r="LZ489" s="7"/>
      <c r="MA489" s="7"/>
      <c r="MB489" s="7"/>
      <c r="MC489" s="7"/>
      <c r="MD489" s="7"/>
      <c r="ME489" s="7"/>
      <c r="MF489" s="7"/>
      <c r="MG489" s="7"/>
      <c r="MH489" s="7"/>
      <c r="MI489" s="7"/>
      <c r="MJ489" s="7"/>
      <c r="MK489" s="7"/>
      <c r="ML489" s="7"/>
      <c r="MM489" s="7"/>
      <c r="MN489" s="7"/>
      <c r="MO489" s="7"/>
      <c r="MP489" s="7"/>
      <c r="MQ489" s="7"/>
      <c r="MR489" s="7"/>
      <c r="MS489" s="7"/>
      <c r="MT489" s="7"/>
      <c r="MU489" s="7"/>
      <c r="MV489" s="7"/>
      <c r="MW489" s="7"/>
      <c r="MX489" s="7"/>
      <c r="MY489" s="7"/>
      <c r="MZ489" s="7"/>
      <c r="NA489" s="7"/>
      <c r="NB489" s="7"/>
      <c r="NC489" s="7"/>
      <c r="ND489" s="7"/>
      <c r="NE489" s="7"/>
      <c r="NF489" s="7"/>
      <c r="NG489" s="7"/>
      <c r="NH489" s="7"/>
      <c r="NI489" s="7"/>
      <c r="NJ489" s="7"/>
      <c r="NK489" s="7"/>
      <c r="NL489" s="7"/>
      <c r="NM489" s="7"/>
      <c r="NN489" s="7"/>
      <c r="NO489" s="7"/>
      <c r="NP489" s="7"/>
      <c r="NQ489" s="7"/>
      <c r="NR489" s="7"/>
      <c r="NS489" s="7"/>
      <c r="NT489" s="7"/>
      <c r="NU489" s="7"/>
      <c r="NV489" s="7"/>
      <c r="NW489" s="7"/>
      <c r="NX489" s="7"/>
      <c r="NY489" s="7"/>
      <c r="NZ489" s="7"/>
      <c r="OA489" s="7"/>
      <c r="OB489" s="7"/>
      <c r="OC489" s="7"/>
      <c r="OD489" s="7"/>
      <c r="OE489" s="7"/>
      <c r="OF489" s="7"/>
      <c r="OG489" s="7"/>
      <c r="OH489" s="7"/>
      <c r="OI489" s="7"/>
    </row>
    <row r="490" spans="1:399" s="21" customFormat="1">
      <c r="A490" s="53"/>
      <c r="B490" s="53"/>
      <c r="C490" s="53"/>
      <c r="D490" s="53"/>
      <c r="E490" s="53"/>
      <c r="F490" s="53"/>
      <c r="G490" s="7"/>
      <c r="H490"/>
      <c r="I490"/>
      <c r="J490"/>
      <c r="K490"/>
      <c r="L490" s="53"/>
      <c r="M490"/>
      <c r="N490" s="7"/>
      <c r="O490"/>
      <c r="P490"/>
      <c r="Q490"/>
      <c r="R490"/>
      <c r="S490" s="53"/>
      <c r="T490"/>
      <c r="U490" s="7"/>
      <c r="V490"/>
      <c r="W490"/>
      <c r="X490"/>
      <c r="Y490"/>
      <c r="Z490" s="53"/>
      <c r="AA490"/>
      <c r="AB490" s="7"/>
      <c r="AC490"/>
      <c r="AD490"/>
      <c r="AE490"/>
      <c r="AF490"/>
      <c r="AG490" s="53"/>
      <c r="AH490"/>
      <c r="AI490" s="7"/>
      <c r="AJ490"/>
      <c r="AK490"/>
      <c r="AL490"/>
      <c r="AM490"/>
      <c r="AN490" s="53"/>
      <c r="AO490"/>
      <c r="AP490" s="7"/>
      <c r="AQ490"/>
      <c r="AR490"/>
      <c r="AS490"/>
      <c r="AT490"/>
      <c r="AU490" s="53"/>
      <c r="AV490"/>
      <c r="AW490" s="7"/>
      <c r="AX490"/>
      <c r="AY490"/>
      <c r="AZ490"/>
      <c r="BA490"/>
      <c r="BB490" s="53"/>
      <c r="BC490"/>
      <c r="BD490" s="7"/>
      <c r="BE490"/>
      <c r="BF490"/>
      <c r="BG490"/>
      <c r="BH490"/>
      <c r="BI490" s="53"/>
      <c r="BJ490"/>
      <c r="BK490" s="7"/>
      <c r="BL490"/>
      <c r="BM490"/>
      <c r="BN490"/>
      <c r="BO490"/>
      <c r="BP490" s="53"/>
      <c r="BQ490"/>
      <c r="BR490" s="7"/>
      <c r="BS490"/>
      <c r="BT490"/>
      <c r="BU490"/>
      <c r="BV490"/>
      <c r="BW490" s="53"/>
      <c r="BX490"/>
      <c r="BY490" s="7"/>
      <c r="BZ490"/>
      <c r="CA490"/>
      <c r="CB490"/>
      <c r="CC490"/>
      <c r="CD490" s="53"/>
      <c r="CE490"/>
      <c r="CF490" s="7"/>
      <c r="CG490"/>
      <c r="CH490"/>
      <c r="CI490"/>
      <c r="CJ490"/>
      <c r="CK490" s="53"/>
      <c r="CL490"/>
      <c r="CM490" s="7"/>
      <c r="CN490"/>
      <c r="CO490"/>
      <c r="CP490"/>
      <c r="CQ490"/>
      <c r="CR490" s="53"/>
      <c r="CS490"/>
      <c r="CT490" s="7"/>
      <c r="CU490"/>
      <c r="CV490"/>
      <c r="CW490"/>
      <c r="CX490"/>
      <c r="CY490" s="53"/>
      <c r="CZ490"/>
      <c r="DA490" s="7"/>
      <c r="DB490"/>
      <c r="DC490"/>
      <c r="DD490"/>
      <c r="DE490"/>
      <c r="DF490" s="53"/>
      <c r="DG490"/>
      <c r="DH490" s="7"/>
      <c r="DI490"/>
      <c r="DJ490"/>
      <c r="DK490"/>
      <c r="DL490"/>
      <c r="DM490" s="53"/>
      <c r="DN490"/>
      <c r="DO490" s="7"/>
      <c r="DP490"/>
      <c r="DQ490"/>
      <c r="DR490"/>
      <c r="DS490"/>
      <c r="DT490" s="53"/>
      <c r="DU490"/>
      <c r="DV490" s="7"/>
      <c r="DW490" s="7"/>
      <c r="DX490" s="7"/>
      <c r="DY490" s="7"/>
      <c r="DZ490" s="7"/>
      <c r="EA490" s="7"/>
      <c r="EB490" s="7"/>
      <c r="EC490" s="7"/>
      <c r="ED490" s="7"/>
      <c r="EE490" s="7"/>
      <c r="EF490" s="7"/>
      <c r="EG490" s="7"/>
      <c r="EH490" s="7"/>
      <c r="EI490" s="7"/>
      <c r="EJ490" s="7"/>
      <c r="EK490" s="7"/>
      <c r="EL490" s="7"/>
      <c r="EM490" s="7"/>
      <c r="EN490" s="7"/>
      <c r="EO490" s="7"/>
      <c r="EP490" s="7"/>
      <c r="EQ490" s="7"/>
      <c r="ER490" s="7"/>
      <c r="ES490" s="7"/>
      <c r="ET490" s="7"/>
      <c r="EU490" s="7"/>
      <c r="EV490" s="7"/>
      <c r="EW490" s="7"/>
      <c r="EX490" s="7"/>
      <c r="EY490" s="7"/>
      <c r="EZ490" s="7"/>
      <c r="FA490" s="7"/>
      <c r="FB490" s="7"/>
      <c r="FC490" s="7"/>
      <c r="FD490" s="7"/>
      <c r="FE490" s="7"/>
      <c r="FF490" s="7"/>
      <c r="FG490" s="7"/>
      <c r="FH490" s="7"/>
      <c r="FI490" s="7"/>
      <c r="FJ490" s="7"/>
      <c r="FK490" s="7"/>
      <c r="FL490" s="7"/>
      <c r="FM490" s="7"/>
      <c r="FN490" s="7"/>
      <c r="FO490" s="7"/>
      <c r="FP490" s="7"/>
      <c r="FQ490" s="7"/>
      <c r="FR490" s="7"/>
      <c r="FS490" s="7"/>
      <c r="FT490" s="7"/>
      <c r="FU490" s="7"/>
      <c r="FV490" s="7"/>
      <c r="FW490" s="7"/>
      <c r="FX490" s="7"/>
      <c r="FY490" s="7"/>
      <c r="FZ490" s="7"/>
      <c r="GA490" s="7"/>
      <c r="GB490" s="7"/>
      <c r="GC490" s="7"/>
      <c r="GD490" s="7"/>
      <c r="GE490" s="7"/>
      <c r="GF490" s="7"/>
      <c r="GG490" s="7"/>
      <c r="GH490" s="7"/>
      <c r="GI490" s="7"/>
      <c r="GJ490" s="7"/>
      <c r="GK490" s="7"/>
      <c r="GL490" s="7"/>
      <c r="GM490" s="7"/>
      <c r="GN490" s="7"/>
      <c r="GO490" s="7"/>
      <c r="GP490" s="7"/>
      <c r="GQ490" s="7"/>
      <c r="GR490" s="7"/>
      <c r="GS490" s="7"/>
      <c r="GT490" s="7"/>
      <c r="GU490" s="7"/>
      <c r="GV490" s="7"/>
      <c r="GW490" s="7"/>
      <c r="GX490" s="7"/>
      <c r="GY490" s="7"/>
      <c r="GZ490" s="7"/>
      <c r="HA490" s="7"/>
      <c r="HB490" s="7"/>
      <c r="HC490" s="7"/>
      <c r="HD490" s="7"/>
      <c r="HE490" s="7"/>
      <c r="HF490" s="7"/>
      <c r="HG490" s="7"/>
      <c r="HH490" s="7"/>
      <c r="HI490" s="7"/>
      <c r="HJ490" s="7"/>
      <c r="HK490" s="7"/>
      <c r="HL490" s="7"/>
      <c r="HM490" s="7"/>
      <c r="HN490" s="7"/>
      <c r="HO490" s="7"/>
      <c r="HP490" s="7"/>
      <c r="HQ490" s="7"/>
      <c r="HR490" s="7"/>
      <c r="HS490" s="7"/>
      <c r="HT490" s="7"/>
      <c r="HU490" s="7"/>
      <c r="HV490" s="7"/>
      <c r="HW490" s="7"/>
      <c r="HX490" s="7"/>
      <c r="HY490" s="7"/>
      <c r="HZ490" s="7"/>
      <c r="IA490" s="7"/>
      <c r="IB490" s="7"/>
      <c r="IC490" s="7"/>
      <c r="ID490" s="7"/>
      <c r="IE490" s="7"/>
      <c r="IF490" s="7"/>
      <c r="IG490" s="7"/>
      <c r="IH490" s="7"/>
      <c r="II490" s="7"/>
      <c r="IJ490" s="7"/>
      <c r="IK490" s="7"/>
      <c r="IL490" s="7"/>
      <c r="IM490" s="7"/>
      <c r="IN490" s="7"/>
      <c r="IO490" s="7"/>
      <c r="IP490" s="7"/>
      <c r="IQ490" s="7"/>
      <c r="IR490" s="7"/>
      <c r="IS490" s="7"/>
      <c r="IT490" s="7"/>
      <c r="IU490" s="7"/>
      <c r="IV490" s="7"/>
      <c r="IW490" s="7"/>
      <c r="IX490" s="7"/>
      <c r="IY490" s="7"/>
      <c r="IZ490" s="7"/>
      <c r="JA490" s="7"/>
      <c r="JB490" s="7"/>
      <c r="JC490" s="7"/>
      <c r="JD490" s="7"/>
      <c r="JE490" s="7"/>
      <c r="JF490" s="7"/>
      <c r="JG490" s="7"/>
      <c r="JH490" s="7"/>
      <c r="JI490" s="7"/>
      <c r="JJ490" s="7"/>
      <c r="JK490" s="7"/>
      <c r="JL490" s="7"/>
      <c r="JM490" s="7"/>
      <c r="JN490" s="7"/>
      <c r="JO490" s="7"/>
      <c r="JP490" s="7"/>
      <c r="JQ490" s="7"/>
      <c r="JR490" s="7"/>
      <c r="JS490" s="7"/>
      <c r="JT490" s="7"/>
      <c r="JU490" s="7"/>
      <c r="JV490" s="7"/>
      <c r="JW490" s="7"/>
      <c r="JX490" s="7"/>
      <c r="JY490" s="7"/>
      <c r="JZ490" s="7"/>
      <c r="KA490" s="7"/>
      <c r="KB490" s="7"/>
      <c r="KC490" s="7"/>
      <c r="KD490" s="7"/>
      <c r="KE490" s="7"/>
      <c r="KF490" s="7"/>
      <c r="KG490" s="7"/>
      <c r="KH490" s="7"/>
      <c r="KI490" s="7"/>
      <c r="KJ490" s="7"/>
      <c r="KK490" s="7"/>
      <c r="KL490" s="7"/>
      <c r="KM490" s="7"/>
      <c r="KN490" s="7"/>
      <c r="KO490" s="7"/>
      <c r="KP490" s="7"/>
      <c r="KQ490" s="7"/>
      <c r="KR490" s="7"/>
      <c r="KS490" s="7"/>
      <c r="KT490" s="7"/>
      <c r="KU490" s="7"/>
      <c r="KV490" s="7"/>
      <c r="KW490" s="7"/>
      <c r="KX490" s="7"/>
      <c r="KY490" s="7"/>
      <c r="KZ490" s="7"/>
      <c r="LA490" s="7"/>
      <c r="LB490" s="7"/>
      <c r="LC490" s="7"/>
      <c r="LD490" s="7"/>
      <c r="LE490" s="7"/>
      <c r="LF490" s="7"/>
      <c r="LG490" s="7"/>
      <c r="LH490" s="7"/>
      <c r="LI490" s="7"/>
      <c r="LJ490" s="7"/>
      <c r="LK490" s="7"/>
      <c r="LL490" s="7"/>
      <c r="LM490" s="7"/>
      <c r="LN490" s="7"/>
      <c r="LO490" s="7"/>
      <c r="LP490" s="7"/>
      <c r="LQ490" s="7"/>
      <c r="LR490" s="7"/>
      <c r="LS490" s="7"/>
      <c r="LT490" s="7"/>
      <c r="LU490" s="7"/>
      <c r="LV490" s="7"/>
      <c r="LW490" s="7"/>
      <c r="LX490" s="7"/>
      <c r="LY490" s="7"/>
      <c r="LZ490" s="7"/>
      <c r="MA490" s="7"/>
      <c r="MB490" s="7"/>
      <c r="MC490" s="7"/>
      <c r="MD490" s="7"/>
      <c r="ME490" s="7"/>
      <c r="MF490" s="7"/>
      <c r="MG490" s="7"/>
      <c r="MH490" s="7"/>
      <c r="MI490" s="7"/>
      <c r="MJ490" s="7"/>
      <c r="MK490" s="7"/>
      <c r="ML490" s="7"/>
      <c r="MM490" s="7"/>
      <c r="MN490" s="7"/>
      <c r="MO490" s="7"/>
      <c r="MP490" s="7"/>
      <c r="MQ490" s="7"/>
      <c r="MR490" s="7"/>
      <c r="MS490" s="7"/>
      <c r="MT490" s="7"/>
      <c r="MU490" s="7"/>
      <c r="MV490" s="7"/>
      <c r="MW490" s="7"/>
      <c r="MX490" s="7"/>
      <c r="MY490" s="7"/>
      <c r="MZ490" s="7"/>
      <c r="NA490" s="7"/>
      <c r="NB490" s="7"/>
      <c r="NC490" s="7"/>
      <c r="ND490" s="7"/>
      <c r="NE490" s="7"/>
      <c r="NF490" s="7"/>
      <c r="NG490" s="7"/>
      <c r="NH490" s="7"/>
      <c r="NI490" s="7"/>
      <c r="NJ490" s="7"/>
      <c r="NK490" s="7"/>
      <c r="NL490" s="7"/>
      <c r="NM490" s="7"/>
      <c r="NN490" s="7"/>
      <c r="NO490" s="7"/>
      <c r="NP490" s="7"/>
      <c r="NQ490" s="7"/>
      <c r="NR490" s="7"/>
      <c r="NS490" s="7"/>
      <c r="NT490" s="7"/>
      <c r="NU490" s="7"/>
      <c r="NV490" s="7"/>
      <c r="NW490" s="7"/>
      <c r="NX490" s="7"/>
      <c r="NY490" s="7"/>
      <c r="NZ490" s="7"/>
      <c r="OA490" s="7"/>
      <c r="OB490" s="7"/>
      <c r="OC490" s="7"/>
      <c r="OD490" s="7"/>
      <c r="OE490" s="7"/>
      <c r="OF490" s="7"/>
      <c r="OG490" s="7"/>
      <c r="OH490" s="7"/>
      <c r="OI490" s="7"/>
    </row>
    <row r="491" spans="1:399" s="21" customFormat="1">
      <c r="A491" s="53"/>
      <c r="B491" s="53"/>
      <c r="C491" s="53"/>
      <c r="D491" s="53"/>
      <c r="E491" s="53"/>
      <c r="F491" s="53"/>
      <c r="G491" s="7"/>
      <c r="H491"/>
      <c r="I491"/>
      <c r="J491"/>
      <c r="K491"/>
      <c r="L491" s="53"/>
      <c r="M491"/>
      <c r="N491" s="7"/>
      <c r="O491"/>
      <c r="P491"/>
      <c r="Q491"/>
      <c r="R491"/>
      <c r="S491" s="53"/>
      <c r="T491"/>
      <c r="U491" s="7"/>
      <c r="V491"/>
      <c r="W491"/>
      <c r="X491"/>
      <c r="Y491"/>
      <c r="Z491" s="53"/>
      <c r="AA491"/>
      <c r="AB491" s="7"/>
      <c r="AC491"/>
      <c r="AD491"/>
      <c r="AE491"/>
      <c r="AF491"/>
      <c r="AG491" s="53"/>
      <c r="AH491"/>
      <c r="AI491" s="7"/>
      <c r="AJ491"/>
      <c r="AK491"/>
      <c r="AL491"/>
      <c r="AM491"/>
      <c r="AN491" s="53"/>
      <c r="AO491"/>
      <c r="AP491" s="7"/>
      <c r="AQ491"/>
      <c r="AR491"/>
      <c r="AS491"/>
      <c r="AT491"/>
      <c r="AU491" s="53"/>
      <c r="AV491"/>
      <c r="AW491" s="7"/>
      <c r="AX491"/>
      <c r="AY491"/>
      <c r="AZ491"/>
      <c r="BA491"/>
      <c r="BB491" s="53"/>
      <c r="BC491"/>
      <c r="BD491" s="7"/>
      <c r="BE491"/>
      <c r="BF491"/>
      <c r="BG491"/>
      <c r="BH491"/>
      <c r="BI491" s="53"/>
      <c r="BJ491"/>
      <c r="BK491" s="7"/>
      <c r="BL491"/>
      <c r="BM491"/>
      <c r="BN491"/>
      <c r="BO491"/>
      <c r="BP491" s="53"/>
      <c r="BQ491"/>
      <c r="BR491" s="7"/>
      <c r="BS491"/>
      <c r="BT491"/>
      <c r="BU491"/>
      <c r="BV491"/>
      <c r="BW491" s="53"/>
      <c r="BX491"/>
      <c r="BY491" s="7"/>
      <c r="BZ491"/>
      <c r="CA491"/>
      <c r="CB491"/>
      <c r="CC491"/>
      <c r="CD491" s="53"/>
      <c r="CE491"/>
      <c r="CF491" s="7"/>
      <c r="CG491"/>
      <c r="CH491"/>
      <c r="CI491"/>
      <c r="CJ491"/>
      <c r="CK491" s="53"/>
      <c r="CL491"/>
      <c r="CM491" s="7"/>
      <c r="CN491"/>
      <c r="CO491"/>
      <c r="CP491"/>
      <c r="CQ491"/>
      <c r="CR491" s="53"/>
      <c r="CS491"/>
      <c r="CT491" s="7"/>
      <c r="CU491"/>
      <c r="CV491"/>
      <c r="CW491"/>
      <c r="CX491"/>
      <c r="CY491" s="53"/>
      <c r="CZ491"/>
      <c r="DA491" s="7"/>
      <c r="DB491"/>
      <c r="DC491"/>
      <c r="DD491"/>
      <c r="DE491"/>
      <c r="DF491" s="53"/>
      <c r="DG491"/>
      <c r="DH491" s="7"/>
      <c r="DI491"/>
      <c r="DJ491"/>
      <c r="DK491"/>
      <c r="DL491"/>
      <c r="DM491" s="53"/>
      <c r="DN491"/>
      <c r="DO491" s="7"/>
      <c r="DP491"/>
      <c r="DQ491"/>
      <c r="DR491"/>
      <c r="DS491"/>
      <c r="DT491" s="53"/>
      <c r="DU491"/>
      <c r="DV491" s="7"/>
      <c r="DW491" s="7"/>
      <c r="DX491" s="7"/>
      <c r="DY491" s="7"/>
      <c r="DZ491" s="7"/>
      <c r="EA491" s="7"/>
      <c r="EB491" s="7"/>
      <c r="EC491" s="7"/>
      <c r="ED491" s="7"/>
      <c r="EE491" s="7"/>
      <c r="EF491" s="7"/>
      <c r="EG491" s="7"/>
      <c r="EH491" s="7"/>
      <c r="EI491" s="7"/>
      <c r="EJ491" s="7"/>
      <c r="EK491" s="7"/>
      <c r="EL491" s="7"/>
      <c r="EM491" s="7"/>
      <c r="EN491" s="7"/>
      <c r="EO491" s="7"/>
      <c r="EP491" s="7"/>
      <c r="EQ491" s="7"/>
      <c r="ER491" s="7"/>
      <c r="ES491" s="7"/>
      <c r="ET491" s="7"/>
      <c r="EU491" s="7"/>
      <c r="EV491" s="7"/>
      <c r="EW491" s="7"/>
      <c r="EX491" s="7"/>
      <c r="EY491" s="7"/>
      <c r="EZ491" s="7"/>
      <c r="FA491" s="7"/>
      <c r="FB491" s="7"/>
      <c r="FC491" s="7"/>
      <c r="FD491" s="7"/>
      <c r="FE491" s="7"/>
      <c r="FF491" s="7"/>
      <c r="FG491" s="7"/>
      <c r="FH491" s="7"/>
      <c r="FI491" s="7"/>
      <c r="FJ491" s="7"/>
      <c r="FK491" s="7"/>
      <c r="FL491" s="7"/>
      <c r="FM491" s="7"/>
      <c r="FN491" s="7"/>
      <c r="FO491" s="7"/>
      <c r="FP491" s="7"/>
      <c r="FQ491" s="7"/>
      <c r="FR491" s="7"/>
      <c r="FS491" s="7"/>
      <c r="FT491" s="7"/>
      <c r="FU491" s="7"/>
      <c r="FV491" s="7"/>
      <c r="FW491" s="7"/>
      <c r="FX491" s="7"/>
      <c r="FY491" s="7"/>
      <c r="FZ491" s="7"/>
      <c r="GA491" s="7"/>
      <c r="GB491" s="7"/>
      <c r="GC491" s="7"/>
      <c r="GD491" s="7"/>
      <c r="GE491" s="7"/>
      <c r="GF491" s="7"/>
      <c r="GG491" s="7"/>
      <c r="GH491" s="7"/>
      <c r="GI491" s="7"/>
      <c r="GJ491" s="7"/>
      <c r="GK491" s="7"/>
      <c r="GL491" s="7"/>
      <c r="GM491" s="7"/>
      <c r="GN491" s="7"/>
      <c r="GO491" s="7"/>
      <c r="GP491" s="7"/>
      <c r="GQ491" s="7"/>
      <c r="GR491" s="7"/>
      <c r="GS491" s="7"/>
      <c r="GT491" s="7"/>
      <c r="GU491" s="7"/>
      <c r="GV491" s="7"/>
      <c r="GW491" s="7"/>
      <c r="GX491" s="7"/>
      <c r="GY491" s="7"/>
      <c r="GZ491" s="7"/>
      <c r="HA491" s="7"/>
      <c r="HB491" s="7"/>
      <c r="HC491" s="7"/>
      <c r="HD491" s="7"/>
      <c r="HE491" s="7"/>
      <c r="HF491" s="7"/>
      <c r="HG491" s="7"/>
      <c r="HH491" s="7"/>
      <c r="HI491" s="7"/>
      <c r="HJ491" s="7"/>
      <c r="HK491" s="7"/>
      <c r="HL491" s="7"/>
      <c r="HM491" s="7"/>
      <c r="HN491" s="7"/>
      <c r="HO491" s="7"/>
      <c r="HP491" s="7"/>
      <c r="HQ491" s="7"/>
      <c r="HR491" s="7"/>
      <c r="HS491" s="7"/>
      <c r="HT491" s="7"/>
      <c r="HU491" s="7"/>
      <c r="HV491" s="7"/>
      <c r="HW491" s="7"/>
      <c r="HX491" s="7"/>
      <c r="HY491" s="7"/>
      <c r="HZ491" s="7"/>
      <c r="IA491" s="7"/>
      <c r="IB491" s="7"/>
      <c r="IC491" s="7"/>
      <c r="ID491" s="7"/>
      <c r="IE491" s="7"/>
      <c r="IF491" s="7"/>
      <c r="IG491" s="7"/>
      <c r="IH491" s="7"/>
      <c r="II491" s="7"/>
      <c r="IJ491" s="7"/>
      <c r="IK491" s="7"/>
      <c r="IL491" s="7"/>
      <c r="IM491" s="7"/>
      <c r="IN491" s="7"/>
      <c r="IO491" s="7"/>
      <c r="IP491" s="7"/>
      <c r="IQ491" s="7"/>
      <c r="IR491" s="7"/>
      <c r="IS491" s="7"/>
      <c r="IT491" s="7"/>
      <c r="IU491" s="7"/>
      <c r="IV491" s="7"/>
      <c r="IW491" s="7"/>
      <c r="IX491" s="7"/>
      <c r="IY491" s="7"/>
      <c r="IZ491" s="7"/>
      <c r="JA491" s="7"/>
      <c r="JB491" s="7"/>
      <c r="JC491" s="7"/>
      <c r="JD491" s="7"/>
      <c r="JE491" s="7"/>
      <c r="JF491" s="7"/>
      <c r="JG491" s="7"/>
      <c r="JH491" s="7"/>
      <c r="JI491" s="7"/>
      <c r="JJ491" s="7"/>
      <c r="JK491" s="7"/>
      <c r="JL491" s="7"/>
      <c r="JM491" s="7"/>
      <c r="JN491" s="7"/>
      <c r="JO491" s="7"/>
      <c r="JP491" s="7"/>
      <c r="JQ491" s="7"/>
      <c r="JR491" s="7"/>
      <c r="JS491" s="7"/>
      <c r="JT491" s="7"/>
      <c r="JU491" s="7"/>
      <c r="JV491" s="7"/>
      <c r="JW491" s="7"/>
      <c r="JX491" s="7"/>
      <c r="JY491" s="7"/>
      <c r="JZ491" s="7"/>
      <c r="KA491" s="7"/>
      <c r="KB491" s="7"/>
      <c r="KC491" s="7"/>
      <c r="KD491" s="7"/>
      <c r="KE491" s="7"/>
      <c r="KF491" s="7"/>
      <c r="KG491" s="7"/>
      <c r="KH491" s="7"/>
      <c r="KI491" s="7"/>
      <c r="KJ491" s="7"/>
      <c r="KK491" s="7"/>
      <c r="KL491" s="7"/>
      <c r="KM491" s="7"/>
      <c r="KN491" s="7"/>
      <c r="KO491" s="7"/>
      <c r="KP491" s="7"/>
      <c r="KQ491" s="7"/>
      <c r="KR491" s="7"/>
      <c r="KS491" s="7"/>
      <c r="KT491" s="7"/>
      <c r="KU491" s="7"/>
      <c r="KV491" s="7"/>
      <c r="KW491" s="7"/>
      <c r="KX491" s="7"/>
      <c r="KY491" s="7"/>
      <c r="KZ491" s="7"/>
      <c r="LA491" s="7"/>
      <c r="LB491" s="7"/>
      <c r="LC491" s="7"/>
      <c r="LD491" s="7"/>
      <c r="LE491" s="7"/>
      <c r="LF491" s="7"/>
      <c r="LG491" s="7"/>
      <c r="LH491" s="7"/>
      <c r="LI491" s="7"/>
      <c r="LJ491" s="7"/>
      <c r="LK491" s="7"/>
      <c r="LL491" s="7"/>
      <c r="LM491" s="7"/>
      <c r="LN491" s="7"/>
      <c r="LO491" s="7"/>
      <c r="LP491" s="7"/>
      <c r="LQ491" s="7"/>
      <c r="LR491" s="7"/>
      <c r="LS491" s="7"/>
      <c r="LT491" s="7"/>
      <c r="LU491" s="7"/>
      <c r="LV491" s="7"/>
      <c r="LW491" s="7"/>
      <c r="LX491" s="7"/>
      <c r="LY491" s="7"/>
      <c r="LZ491" s="7"/>
      <c r="MA491" s="7"/>
      <c r="MB491" s="7"/>
      <c r="MC491" s="7"/>
      <c r="MD491" s="7"/>
      <c r="ME491" s="7"/>
      <c r="MF491" s="7"/>
      <c r="MG491" s="7"/>
      <c r="MH491" s="7"/>
      <c r="MI491" s="7"/>
      <c r="MJ491" s="7"/>
      <c r="MK491" s="7"/>
      <c r="ML491" s="7"/>
      <c r="MM491" s="7"/>
      <c r="MN491" s="7"/>
      <c r="MO491" s="7"/>
      <c r="MP491" s="7"/>
      <c r="MQ491" s="7"/>
      <c r="MR491" s="7"/>
      <c r="MS491" s="7"/>
      <c r="MT491" s="7"/>
      <c r="MU491" s="7"/>
      <c r="MV491" s="7"/>
      <c r="MW491" s="7"/>
      <c r="MX491" s="7"/>
      <c r="MY491" s="7"/>
      <c r="MZ491" s="7"/>
      <c r="NA491" s="7"/>
      <c r="NB491" s="7"/>
      <c r="NC491" s="7"/>
      <c r="ND491" s="7"/>
      <c r="NE491" s="7"/>
      <c r="NF491" s="7"/>
      <c r="NG491" s="7"/>
      <c r="NH491" s="7"/>
      <c r="NI491" s="7"/>
      <c r="NJ491" s="7"/>
      <c r="NK491" s="7"/>
      <c r="NL491" s="7"/>
      <c r="NM491" s="7"/>
      <c r="NN491" s="7"/>
      <c r="NO491" s="7"/>
      <c r="NP491" s="7"/>
      <c r="NQ491" s="7"/>
      <c r="NR491" s="7"/>
      <c r="NS491" s="7"/>
      <c r="NT491" s="7"/>
      <c r="NU491" s="7"/>
      <c r="NV491" s="7"/>
      <c r="NW491" s="7"/>
      <c r="NX491" s="7"/>
      <c r="NY491" s="7"/>
      <c r="NZ491" s="7"/>
      <c r="OA491" s="7"/>
      <c r="OB491" s="7"/>
      <c r="OC491" s="7"/>
      <c r="OD491" s="7"/>
      <c r="OE491" s="7"/>
      <c r="OF491" s="7"/>
      <c r="OG491" s="7"/>
      <c r="OH491" s="7"/>
      <c r="OI491" s="7"/>
    </row>
    <row r="492" spans="1:399" s="21" customFormat="1">
      <c r="A492" s="53"/>
      <c r="B492" s="53"/>
      <c r="C492" s="53"/>
      <c r="D492" s="53"/>
      <c r="E492" s="53"/>
      <c r="F492" s="53"/>
      <c r="G492" s="7"/>
      <c r="H492"/>
      <c r="I492"/>
      <c r="J492"/>
      <c r="K492"/>
      <c r="L492" s="53"/>
      <c r="M492"/>
      <c r="N492" s="7"/>
      <c r="O492"/>
      <c r="P492"/>
      <c r="Q492"/>
      <c r="R492"/>
      <c r="S492" s="53"/>
      <c r="T492"/>
      <c r="U492" s="7"/>
      <c r="V492"/>
      <c r="W492"/>
      <c r="X492"/>
      <c r="Y492"/>
      <c r="Z492" s="53"/>
      <c r="AA492"/>
      <c r="AB492" s="7"/>
      <c r="AC492"/>
      <c r="AD492"/>
      <c r="AE492"/>
      <c r="AF492"/>
      <c r="AG492" s="53"/>
      <c r="AH492"/>
      <c r="AI492" s="7"/>
      <c r="AJ492"/>
      <c r="AK492"/>
      <c r="AL492"/>
      <c r="AM492"/>
      <c r="AN492" s="53"/>
      <c r="AO492"/>
      <c r="AP492" s="7"/>
      <c r="AQ492"/>
      <c r="AR492"/>
      <c r="AS492"/>
      <c r="AT492"/>
      <c r="AU492" s="53"/>
      <c r="AV492"/>
      <c r="AW492" s="7"/>
      <c r="AX492"/>
      <c r="AY492"/>
      <c r="AZ492"/>
      <c r="BA492"/>
      <c r="BB492" s="53"/>
      <c r="BC492"/>
      <c r="BD492" s="7"/>
      <c r="BE492"/>
      <c r="BF492"/>
      <c r="BG492"/>
      <c r="BH492"/>
      <c r="BI492" s="53"/>
      <c r="BJ492"/>
      <c r="BK492" s="7"/>
      <c r="BL492"/>
      <c r="BM492"/>
      <c r="BN492"/>
      <c r="BO492"/>
      <c r="BP492" s="53"/>
      <c r="BQ492"/>
      <c r="BR492" s="7"/>
      <c r="BS492"/>
      <c r="BT492"/>
      <c r="BU492"/>
      <c r="BV492"/>
      <c r="BW492" s="53"/>
      <c r="BX492"/>
      <c r="BY492" s="7"/>
      <c r="BZ492"/>
      <c r="CA492"/>
      <c r="CB492"/>
      <c r="CC492"/>
      <c r="CD492" s="53"/>
      <c r="CE492"/>
      <c r="CF492" s="7"/>
      <c r="CG492"/>
      <c r="CH492"/>
      <c r="CI492"/>
      <c r="CJ492"/>
      <c r="CK492" s="53"/>
      <c r="CL492"/>
      <c r="CM492" s="7"/>
      <c r="CN492"/>
      <c r="CO492"/>
      <c r="CP492"/>
      <c r="CQ492"/>
      <c r="CR492" s="53"/>
      <c r="CS492"/>
      <c r="CT492" s="7"/>
      <c r="CU492"/>
      <c r="CV492"/>
      <c r="CW492"/>
      <c r="CX492"/>
      <c r="CY492" s="53"/>
      <c r="CZ492"/>
      <c r="DA492" s="7"/>
      <c r="DB492"/>
      <c r="DC492"/>
      <c r="DD492"/>
      <c r="DE492"/>
      <c r="DF492" s="53"/>
      <c r="DG492"/>
      <c r="DH492" s="7"/>
      <c r="DI492"/>
      <c r="DJ492"/>
      <c r="DK492"/>
      <c r="DL492"/>
      <c r="DM492" s="53"/>
      <c r="DN492"/>
      <c r="DO492" s="7"/>
      <c r="DP492"/>
      <c r="DQ492"/>
      <c r="DR492"/>
      <c r="DS492"/>
      <c r="DT492" s="53"/>
      <c r="DU492"/>
      <c r="DV492" s="7"/>
      <c r="DW492" s="7"/>
      <c r="DX492" s="7"/>
      <c r="DY492" s="7"/>
      <c r="DZ492" s="7"/>
      <c r="EA492" s="7"/>
      <c r="EB492" s="7"/>
      <c r="EC492" s="7"/>
      <c r="ED492" s="7"/>
      <c r="EE492" s="7"/>
      <c r="EF492" s="7"/>
      <c r="EG492" s="7"/>
      <c r="EH492" s="7"/>
      <c r="EI492" s="7"/>
      <c r="EJ492" s="7"/>
      <c r="EK492" s="7"/>
      <c r="EL492" s="7"/>
      <c r="EM492" s="7"/>
      <c r="EN492" s="7"/>
      <c r="EO492" s="7"/>
      <c r="EP492" s="7"/>
      <c r="EQ492" s="7"/>
      <c r="ER492" s="7"/>
      <c r="ES492" s="7"/>
      <c r="ET492" s="7"/>
      <c r="EU492" s="7"/>
      <c r="EV492" s="7"/>
      <c r="EW492" s="7"/>
      <c r="EX492" s="7"/>
      <c r="EY492" s="7"/>
      <c r="EZ492" s="7"/>
      <c r="FA492" s="7"/>
      <c r="FB492" s="7"/>
      <c r="FC492" s="7"/>
      <c r="FD492" s="7"/>
      <c r="FE492" s="7"/>
      <c r="FF492" s="7"/>
      <c r="FG492" s="7"/>
      <c r="FH492" s="7"/>
      <c r="FI492" s="7"/>
      <c r="FJ492" s="7"/>
      <c r="FK492" s="7"/>
      <c r="FL492" s="7"/>
      <c r="FM492" s="7"/>
      <c r="FN492" s="7"/>
      <c r="FO492" s="7"/>
      <c r="FP492" s="7"/>
      <c r="FQ492" s="7"/>
      <c r="FR492" s="7"/>
      <c r="FS492" s="7"/>
      <c r="FT492" s="7"/>
      <c r="FU492" s="7"/>
      <c r="FV492" s="7"/>
      <c r="FW492" s="7"/>
      <c r="FX492" s="7"/>
      <c r="FY492" s="7"/>
      <c r="FZ492" s="7"/>
      <c r="GA492" s="7"/>
      <c r="GB492" s="7"/>
      <c r="GC492" s="7"/>
      <c r="GD492" s="7"/>
      <c r="GE492" s="7"/>
      <c r="GF492" s="7"/>
      <c r="GG492" s="7"/>
      <c r="GH492" s="7"/>
      <c r="GI492" s="7"/>
      <c r="GJ492" s="7"/>
      <c r="GK492" s="7"/>
      <c r="GL492" s="7"/>
      <c r="GM492" s="7"/>
      <c r="GN492" s="7"/>
      <c r="GO492" s="7"/>
      <c r="GP492" s="7"/>
      <c r="GQ492" s="7"/>
      <c r="GR492" s="7"/>
      <c r="GS492" s="7"/>
      <c r="GT492" s="7"/>
      <c r="GU492" s="7"/>
      <c r="GV492" s="7"/>
      <c r="GW492" s="7"/>
      <c r="GX492" s="7"/>
      <c r="GY492" s="7"/>
      <c r="GZ492" s="7"/>
      <c r="HA492" s="7"/>
      <c r="HB492" s="7"/>
      <c r="HC492" s="7"/>
      <c r="HD492" s="7"/>
      <c r="HE492" s="7"/>
      <c r="HF492" s="7"/>
      <c r="HG492" s="7"/>
      <c r="HH492" s="7"/>
      <c r="HI492" s="7"/>
      <c r="HJ492" s="7"/>
      <c r="HK492" s="7"/>
      <c r="HL492" s="7"/>
      <c r="HM492" s="7"/>
      <c r="HN492" s="7"/>
      <c r="HO492" s="7"/>
      <c r="HP492" s="7"/>
      <c r="HQ492" s="7"/>
      <c r="HR492" s="7"/>
      <c r="HS492" s="7"/>
      <c r="HT492" s="7"/>
      <c r="HU492" s="7"/>
      <c r="HV492" s="7"/>
      <c r="HW492" s="7"/>
      <c r="HX492" s="7"/>
      <c r="HY492" s="7"/>
      <c r="HZ492" s="7"/>
      <c r="IA492" s="7"/>
      <c r="IB492" s="7"/>
      <c r="IC492" s="7"/>
      <c r="ID492" s="7"/>
      <c r="IE492" s="7"/>
      <c r="IF492" s="7"/>
      <c r="IG492" s="7"/>
      <c r="IH492" s="7"/>
      <c r="II492" s="7"/>
      <c r="IJ492" s="7"/>
      <c r="IK492" s="7"/>
      <c r="IL492" s="7"/>
      <c r="IM492" s="7"/>
      <c r="IN492" s="7"/>
      <c r="IO492" s="7"/>
      <c r="IP492" s="7"/>
      <c r="IQ492" s="7"/>
      <c r="IR492" s="7"/>
      <c r="IS492" s="7"/>
      <c r="IT492" s="7"/>
      <c r="IU492" s="7"/>
      <c r="IV492" s="7"/>
      <c r="IW492" s="7"/>
      <c r="IX492" s="7"/>
      <c r="IY492" s="7"/>
      <c r="IZ492" s="7"/>
      <c r="JA492" s="7"/>
      <c r="JB492" s="7"/>
      <c r="JC492" s="7"/>
      <c r="JD492" s="7"/>
      <c r="JE492" s="7"/>
      <c r="JF492" s="7"/>
      <c r="JG492" s="7"/>
      <c r="JH492" s="7"/>
      <c r="JI492" s="7"/>
      <c r="JJ492" s="7"/>
      <c r="JK492" s="7"/>
      <c r="JL492" s="7"/>
      <c r="JM492" s="7"/>
      <c r="JN492" s="7"/>
      <c r="JO492" s="7"/>
      <c r="JP492" s="7"/>
      <c r="JQ492" s="7"/>
      <c r="JR492" s="7"/>
      <c r="JS492" s="7"/>
      <c r="JT492" s="7"/>
      <c r="JU492" s="7"/>
      <c r="JV492" s="7"/>
      <c r="JW492" s="7"/>
      <c r="JX492" s="7"/>
      <c r="JY492" s="7"/>
      <c r="JZ492" s="7"/>
      <c r="KA492" s="7"/>
      <c r="KB492" s="7"/>
      <c r="KC492" s="7"/>
      <c r="KD492" s="7"/>
      <c r="KE492" s="7"/>
      <c r="KF492" s="7"/>
      <c r="KG492" s="7"/>
      <c r="KH492" s="7"/>
      <c r="KI492" s="7"/>
      <c r="KJ492" s="7"/>
      <c r="KK492" s="7"/>
      <c r="KL492" s="7"/>
      <c r="KM492" s="7"/>
      <c r="KN492" s="7"/>
      <c r="KO492" s="7"/>
      <c r="KP492" s="7"/>
      <c r="KQ492" s="7"/>
      <c r="KR492" s="7"/>
      <c r="KS492" s="7"/>
      <c r="KT492" s="7"/>
      <c r="KU492" s="7"/>
      <c r="KV492" s="7"/>
      <c r="KW492" s="7"/>
      <c r="KX492" s="7"/>
      <c r="KY492" s="7"/>
      <c r="KZ492" s="7"/>
      <c r="LA492" s="7"/>
      <c r="LB492" s="7"/>
      <c r="LC492" s="7"/>
      <c r="LD492" s="7"/>
      <c r="LE492" s="7"/>
      <c r="LF492" s="7"/>
      <c r="LG492" s="7"/>
      <c r="LH492" s="7"/>
      <c r="LI492" s="7"/>
      <c r="LJ492" s="7"/>
      <c r="LK492" s="7"/>
      <c r="LL492" s="7"/>
      <c r="LM492" s="7"/>
      <c r="LN492" s="7"/>
      <c r="LO492" s="7"/>
      <c r="LP492" s="7"/>
      <c r="LQ492" s="7"/>
      <c r="LR492" s="7"/>
      <c r="LS492" s="7"/>
      <c r="LT492" s="7"/>
      <c r="LU492" s="7"/>
      <c r="LV492" s="7"/>
      <c r="LW492" s="7"/>
      <c r="LX492" s="7"/>
      <c r="LY492" s="7"/>
      <c r="LZ492" s="7"/>
      <c r="MA492" s="7"/>
      <c r="MB492" s="7"/>
      <c r="MC492" s="7"/>
      <c r="MD492" s="7"/>
      <c r="ME492" s="7"/>
      <c r="MF492" s="7"/>
      <c r="MG492" s="7"/>
      <c r="MH492" s="7"/>
      <c r="MI492" s="7"/>
      <c r="MJ492" s="7"/>
      <c r="MK492" s="7"/>
      <c r="ML492" s="7"/>
      <c r="MM492" s="7"/>
      <c r="MN492" s="7"/>
      <c r="MO492" s="7"/>
      <c r="MP492" s="7"/>
      <c r="MQ492" s="7"/>
      <c r="MR492" s="7"/>
      <c r="MS492" s="7"/>
      <c r="MT492" s="7"/>
      <c r="MU492" s="7"/>
      <c r="MV492" s="7"/>
      <c r="MW492" s="7"/>
      <c r="MX492" s="7"/>
      <c r="MY492" s="7"/>
      <c r="MZ492" s="7"/>
      <c r="NA492" s="7"/>
      <c r="NB492" s="7"/>
      <c r="NC492" s="7"/>
      <c r="ND492" s="7"/>
      <c r="NE492" s="7"/>
      <c r="NF492" s="7"/>
      <c r="NG492" s="7"/>
      <c r="NH492" s="7"/>
      <c r="NI492" s="7"/>
      <c r="NJ492" s="7"/>
      <c r="NK492" s="7"/>
      <c r="NL492" s="7"/>
      <c r="NM492" s="7"/>
      <c r="NN492" s="7"/>
      <c r="NO492" s="7"/>
      <c r="NP492" s="7"/>
      <c r="NQ492" s="7"/>
      <c r="NR492" s="7"/>
      <c r="NS492" s="7"/>
      <c r="NT492" s="7"/>
      <c r="NU492" s="7"/>
      <c r="NV492" s="7"/>
      <c r="NW492" s="7"/>
      <c r="NX492" s="7"/>
      <c r="NY492" s="7"/>
      <c r="NZ492" s="7"/>
      <c r="OA492" s="7"/>
      <c r="OB492" s="7"/>
      <c r="OC492" s="7"/>
      <c r="OD492" s="7"/>
      <c r="OE492" s="7"/>
      <c r="OF492" s="7"/>
      <c r="OG492" s="7"/>
      <c r="OH492" s="7"/>
      <c r="OI492" s="7"/>
    </row>
    <row r="493" spans="1:399" s="21" customFormat="1">
      <c r="A493" s="53"/>
      <c r="B493" s="53"/>
      <c r="C493" s="53"/>
      <c r="D493" s="53"/>
      <c r="E493" s="53"/>
      <c r="F493" s="53"/>
      <c r="G493" s="7"/>
      <c r="H493"/>
      <c r="I493"/>
      <c r="J493"/>
      <c r="K493"/>
      <c r="L493" s="53"/>
      <c r="M493"/>
      <c r="N493" s="7"/>
      <c r="O493"/>
      <c r="P493"/>
      <c r="Q493"/>
      <c r="R493"/>
      <c r="S493" s="53"/>
      <c r="T493"/>
      <c r="U493" s="7"/>
      <c r="V493"/>
      <c r="W493"/>
      <c r="X493"/>
      <c r="Y493"/>
      <c r="Z493" s="53"/>
      <c r="AA493"/>
      <c r="AB493" s="7"/>
      <c r="AC493"/>
      <c r="AD493"/>
      <c r="AE493"/>
      <c r="AF493"/>
      <c r="AG493" s="53"/>
      <c r="AH493"/>
      <c r="AI493" s="7"/>
      <c r="AJ493"/>
      <c r="AK493"/>
      <c r="AL493"/>
      <c r="AM493"/>
      <c r="AN493" s="53"/>
      <c r="AO493"/>
      <c r="AP493" s="7"/>
      <c r="AQ493"/>
      <c r="AR493"/>
      <c r="AS493"/>
      <c r="AT493"/>
      <c r="AU493" s="53"/>
      <c r="AV493"/>
      <c r="AW493" s="7"/>
      <c r="AX493"/>
      <c r="AY493"/>
      <c r="AZ493"/>
      <c r="BA493"/>
      <c r="BB493" s="53"/>
      <c r="BC493"/>
      <c r="BD493" s="7"/>
      <c r="BE493"/>
      <c r="BF493"/>
      <c r="BG493"/>
      <c r="BH493"/>
      <c r="BI493" s="53"/>
      <c r="BJ493"/>
      <c r="BK493" s="7"/>
      <c r="BL493"/>
      <c r="BM493"/>
      <c r="BN493"/>
      <c r="BO493"/>
      <c r="BP493" s="53"/>
      <c r="BQ493"/>
      <c r="BR493" s="7"/>
      <c r="BS493"/>
      <c r="BT493"/>
      <c r="BU493"/>
      <c r="BV493"/>
      <c r="BW493" s="53"/>
      <c r="BX493"/>
      <c r="BY493" s="7"/>
      <c r="BZ493"/>
      <c r="CA493"/>
      <c r="CB493"/>
      <c r="CC493"/>
      <c r="CD493" s="53"/>
      <c r="CE493"/>
      <c r="CF493" s="7"/>
      <c r="CG493"/>
      <c r="CH493"/>
      <c r="CI493"/>
      <c r="CJ493"/>
      <c r="CK493" s="53"/>
      <c r="CL493"/>
      <c r="CM493" s="7"/>
      <c r="CN493"/>
      <c r="CO493"/>
      <c r="CP493"/>
      <c r="CQ493"/>
      <c r="CR493" s="53"/>
      <c r="CS493"/>
      <c r="CT493" s="7"/>
      <c r="CU493"/>
      <c r="CV493"/>
      <c r="CW493"/>
      <c r="CX493"/>
      <c r="CY493" s="53"/>
      <c r="CZ493"/>
      <c r="DA493" s="7"/>
      <c r="DB493"/>
      <c r="DC493"/>
      <c r="DD493"/>
      <c r="DE493"/>
      <c r="DF493" s="53"/>
      <c r="DG493"/>
      <c r="DH493" s="7"/>
      <c r="DI493"/>
      <c r="DJ493"/>
      <c r="DK493"/>
      <c r="DL493"/>
      <c r="DM493" s="53"/>
      <c r="DN493"/>
      <c r="DO493" s="7"/>
      <c r="DP493"/>
      <c r="DQ493"/>
      <c r="DR493"/>
      <c r="DS493"/>
      <c r="DT493" s="53"/>
      <c r="DU493"/>
      <c r="DV493" s="7"/>
      <c r="DW493" s="7"/>
      <c r="DX493" s="7"/>
      <c r="DY493" s="7"/>
      <c r="DZ493" s="7"/>
      <c r="EA493" s="7"/>
      <c r="EB493" s="7"/>
      <c r="EC493" s="7"/>
      <c r="ED493" s="7"/>
      <c r="EE493" s="7"/>
      <c r="EF493" s="7"/>
      <c r="EG493" s="7"/>
      <c r="EH493" s="7"/>
      <c r="EI493" s="7"/>
      <c r="EJ493" s="7"/>
      <c r="EK493" s="7"/>
      <c r="EL493" s="7"/>
      <c r="EM493" s="7"/>
      <c r="EN493" s="7"/>
      <c r="EO493" s="7"/>
      <c r="EP493" s="7"/>
      <c r="EQ493" s="7"/>
      <c r="ER493" s="7"/>
      <c r="ES493" s="7"/>
      <c r="ET493" s="7"/>
      <c r="EU493" s="7"/>
      <c r="EV493" s="7"/>
      <c r="EW493" s="7"/>
      <c r="EX493" s="7"/>
      <c r="EY493" s="7"/>
      <c r="EZ493" s="7"/>
      <c r="FA493" s="7"/>
      <c r="FB493" s="7"/>
      <c r="FC493" s="7"/>
      <c r="FD493" s="7"/>
      <c r="FE493" s="7"/>
      <c r="FF493" s="7"/>
      <c r="FG493" s="7"/>
      <c r="FH493" s="7"/>
      <c r="FI493" s="7"/>
      <c r="FJ493" s="7"/>
      <c r="FK493" s="7"/>
      <c r="FL493" s="7"/>
      <c r="FM493" s="7"/>
      <c r="FN493" s="7"/>
      <c r="FO493" s="7"/>
      <c r="FP493" s="7"/>
      <c r="FQ493" s="7"/>
      <c r="FR493" s="7"/>
      <c r="FS493" s="7"/>
      <c r="FT493" s="7"/>
      <c r="FU493" s="7"/>
      <c r="FV493" s="7"/>
      <c r="FW493" s="7"/>
      <c r="FX493" s="7"/>
      <c r="FY493" s="7"/>
      <c r="FZ493" s="7"/>
      <c r="GA493" s="7"/>
      <c r="GB493" s="7"/>
      <c r="GC493" s="7"/>
      <c r="GD493" s="7"/>
      <c r="GE493" s="7"/>
      <c r="GF493" s="7"/>
      <c r="GG493" s="7"/>
      <c r="GH493" s="7"/>
      <c r="GI493" s="7"/>
      <c r="GJ493" s="7"/>
      <c r="GK493" s="7"/>
      <c r="GL493" s="7"/>
      <c r="GM493" s="7"/>
      <c r="GN493" s="7"/>
      <c r="GO493" s="7"/>
      <c r="GP493" s="7"/>
      <c r="GQ493" s="7"/>
      <c r="GR493" s="7"/>
      <c r="GS493" s="7"/>
      <c r="GT493" s="7"/>
      <c r="GU493" s="7"/>
      <c r="GV493" s="7"/>
      <c r="GW493" s="7"/>
      <c r="GX493" s="7"/>
      <c r="GY493" s="7"/>
      <c r="GZ493" s="7"/>
      <c r="HA493" s="7"/>
      <c r="HB493" s="7"/>
      <c r="HC493" s="7"/>
      <c r="HD493" s="7"/>
      <c r="HE493" s="7"/>
      <c r="HF493" s="7"/>
      <c r="HG493" s="7"/>
      <c r="HH493" s="7"/>
      <c r="HI493" s="7"/>
      <c r="HJ493" s="7"/>
      <c r="HK493" s="7"/>
      <c r="HL493" s="7"/>
      <c r="HM493" s="7"/>
      <c r="HN493" s="7"/>
      <c r="HO493" s="7"/>
      <c r="HP493" s="7"/>
      <c r="HQ493" s="7"/>
      <c r="HR493" s="7"/>
      <c r="HS493" s="7"/>
      <c r="HT493" s="7"/>
      <c r="HU493" s="7"/>
      <c r="HV493" s="7"/>
      <c r="HW493" s="7"/>
      <c r="HX493" s="7"/>
      <c r="HY493" s="7"/>
      <c r="HZ493" s="7"/>
      <c r="IA493" s="7"/>
      <c r="IB493" s="7"/>
      <c r="IC493" s="7"/>
      <c r="ID493" s="7"/>
      <c r="IE493" s="7"/>
      <c r="IF493" s="7"/>
      <c r="IG493" s="7"/>
      <c r="IH493" s="7"/>
      <c r="II493" s="7"/>
      <c r="IJ493" s="7"/>
      <c r="IK493" s="7"/>
      <c r="IL493" s="7"/>
      <c r="IM493" s="7"/>
      <c r="IN493" s="7"/>
      <c r="IO493" s="7"/>
      <c r="IP493" s="7"/>
      <c r="IQ493" s="7"/>
      <c r="IR493" s="7"/>
      <c r="IS493" s="7"/>
      <c r="IT493" s="7"/>
      <c r="IU493" s="7"/>
      <c r="IV493" s="7"/>
      <c r="IW493" s="7"/>
      <c r="IX493" s="7"/>
      <c r="IY493" s="7"/>
      <c r="IZ493" s="7"/>
      <c r="JA493" s="7"/>
      <c r="JB493" s="7"/>
      <c r="JC493" s="7"/>
      <c r="JD493" s="7"/>
      <c r="JE493" s="7"/>
      <c r="JF493" s="7"/>
      <c r="JG493" s="7"/>
      <c r="JH493" s="7"/>
      <c r="JI493" s="7"/>
      <c r="JJ493" s="7"/>
      <c r="JK493" s="7"/>
      <c r="JL493" s="7"/>
      <c r="JM493" s="7"/>
      <c r="JN493" s="7"/>
      <c r="JO493" s="7"/>
      <c r="JP493" s="7"/>
      <c r="JQ493" s="7"/>
      <c r="JR493" s="7"/>
      <c r="JS493" s="7"/>
      <c r="JT493" s="7"/>
      <c r="JU493" s="7"/>
      <c r="JV493" s="7"/>
      <c r="JW493" s="7"/>
      <c r="JX493" s="7"/>
      <c r="JY493" s="7"/>
      <c r="JZ493" s="7"/>
      <c r="KA493" s="7"/>
      <c r="KB493" s="7"/>
      <c r="KC493" s="7"/>
      <c r="KD493" s="7"/>
      <c r="KE493" s="7"/>
      <c r="KF493" s="7"/>
      <c r="KG493" s="7"/>
      <c r="KH493" s="7"/>
      <c r="KI493" s="7"/>
      <c r="KJ493" s="7"/>
      <c r="KK493" s="7"/>
      <c r="KL493" s="7"/>
      <c r="KM493" s="7"/>
      <c r="KN493" s="7"/>
      <c r="KO493" s="7"/>
      <c r="KP493" s="7"/>
      <c r="KQ493" s="7"/>
      <c r="KR493" s="7"/>
      <c r="KS493" s="7"/>
      <c r="KT493" s="7"/>
      <c r="KU493" s="7"/>
      <c r="KV493" s="7"/>
      <c r="KW493" s="7"/>
      <c r="KX493" s="7"/>
      <c r="KY493" s="7"/>
      <c r="KZ493" s="7"/>
      <c r="LA493" s="7"/>
      <c r="LB493" s="7"/>
      <c r="LC493" s="7"/>
      <c r="LD493" s="7"/>
      <c r="LE493" s="7"/>
      <c r="LF493" s="7"/>
      <c r="LG493" s="7"/>
      <c r="LH493" s="7"/>
      <c r="LI493" s="7"/>
      <c r="LJ493" s="7"/>
      <c r="LK493" s="7"/>
      <c r="LL493" s="7"/>
      <c r="LM493" s="7"/>
      <c r="LN493" s="7"/>
      <c r="LO493" s="7"/>
      <c r="LP493" s="7"/>
      <c r="LQ493" s="7"/>
      <c r="LR493" s="7"/>
      <c r="LS493" s="7"/>
      <c r="LT493" s="7"/>
      <c r="LU493" s="7"/>
      <c r="LV493" s="7"/>
      <c r="LW493" s="7"/>
      <c r="LX493" s="7"/>
      <c r="LY493" s="7"/>
      <c r="LZ493" s="7"/>
      <c r="MA493" s="7"/>
      <c r="MB493" s="7"/>
      <c r="MC493" s="7"/>
      <c r="MD493" s="7"/>
      <c r="ME493" s="7"/>
      <c r="MF493" s="7"/>
      <c r="MG493" s="7"/>
      <c r="MH493" s="7"/>
      <c r="MI493" s="7"/>
      <c r="MJ493" s="7"/>
      <c r="MK493" s="7"/>
      <c r="ML493" s="7"/>
      <c r="MM493" s="7"/>
      <c r="MN493" s="7"/>
      <c r="MO493" s="7"/>
      <c r="MP493" s="7"/>
      <c r="MQ493" s="7"/>
      <c r="MR493" s="7"/>
      <c r="MS493" s="7"/>
      <c r="MT493" s="7"/>
      <c r="MU493" s="7"/>
      <c r="MV493" s="7"/>
      <c r="MW493" s="7"/>
      <c r="MX493" s="7"/>
      <c r="MY493" s="7"/>
      <c r="MZ493" s="7"/>
      <c r="NA493" s="7"/>
      <c r="NB493" s="7"/>
      <c r="NC493" s="7"/>
      <c r="ND493" s="7"/>
      <c r="NE493" s="7"/>
      <c r="NF493" s="7"/>
      <c r="NG493" s="7"/>
      <c r="NH493" s="7"/>
      <c r="NI493" s="7"/>
      <c r="NJ493" s="7"/>
      <c r="NK493" s="7"/>
      <c r="NL493" s="7"/>
      <c r="NM493" s="7"/>
      <c r="NN493" s="7"/>
      <c r="NO493" s="7"/>
      <c r="NP493" s="7"/>
      <c r="NQ493" s="7"/>
      <c r="NR493" s="7"/>
      <c r="NS493" s="7"/>
      <c r="NT493" s="7"/>
      <c r="NU493" s="7"/>
      <c r="NV493" s="7"/>
      <c r="NW493" s="7"/>
      <c r="NX493" s="7"/>
      <c r="NY493" s="7"/>
      <c r="NZ493" s="7"/>
      <c r="OA493" s="7"/>
      <c r="OB493" s="7"/>
      <c r="OC493" s="7"/>
      <c r="OD493" s="7"/>
      <c r="OE493" s="7"/>
      <c r="OF493" s="7"/>
      <c r="OG493" s="7"/>
      <c r="OH493" s="7"/>
      <c r="OI493" s="7"/>
    </row>
    <row r="494" spans="1:399" s="21" customFormat="1">
      <c r="A494" s="53"/>
      <c r="B494" s="53"/>
      <c r="C494" s="53"/>
      <c r="D494" s="53"/>
      <c r="E494" s="53"/>
      <c r="F494" s="53"/>
      <c r="G494" s="7"/>
      <c r="H494"/>
      <c r="I494"/>
      <c r="J494"/>
      <c r="K494"/>
      <c r="L494" s="53"/>
      <c r="M494"/>
      <c r="N494" s="7"/>
      <c r="O494"/>
      <c r="P494"/>
      <c r="Q494"/>
      <c r="R494"/>
      <c r="S494" s="53"/>
      <c r="T494"/>
      <c r="U494" s="7"/>
      <c r="V494"/>
      <c r="W494"/>
      <c r="X494"/>
      <c r="Y494"/>
      <c r="Z494" s="53"/>
      <c r="AA494"/>
      <c r="AB494" s="7"/>
      <c r="AC494"/>
      <c r="AD494"/>
      <c r="AE494"/>
      <c r="AF494"/>
      <c r="AG494" s="53"/>
      <c r="AH494"/>
      <c r="AI494" s="7"/>
      <c r="AJ494"/>
      <c r="AK494"/>
      <c r="AL494"/>
      <c r="AM494"/>
      <c r="AN494" s="53"/>
      <c r="AO494"/>
      <c r="AP494" s="7"/>
      <c r="AQ494"/>
      <c r="AR494"/>
      <c r="AS494"/>
      <c r="AT494"/>
      <c r="AU494" s="53"/>
      <c r="AV494"/>
      <c r="AW494" s="7"/>
      <c r="AX494"/>
      <c r="AY494"/>
      <c r="AZ494"/>
      <c r="BA494"/>
      <c r="BB494" s="53"/>
      <c r="BC494"/>
      <c r="BD494" s="7"/>
      <c r="BE494"/>
      <c r="BF494"/>
      <c r="BG494"/>
      <c r="BH494"/>
      <c r="BI494" s="53"/>
      <c r="BJ494"/>
      <c r="BK494" s="7"/>
      <c r="BL494"/>
      <c r="BM494"/>
      <c r="BN494"/>
      <c r="BO494"/>
      <c r="BP494" s="53"/>
      <c r="BQ494"/>
      <c r="BR494" s="7"/>
      <c r="BS494"/>
      <c r="BT494"/>
      <c r="BU494"/>
      <c r="BV494"/>
      <c r="BW494" s="53"/>
      <c r="BX494"/>
      <c r="BY494" s="7"/>
      <c r="BZ494"/>
      <c r="CA494"/>
      <c r="CB494"/>
      <c r="CC494"/>
      <c r="CD494" s="53"/>
      <c r="CE494"/>
      <c r="CF494" s="7"/>
      <c r="CG494"/>
      <c r="CH494"/>
      <c r="CI494"/>
      <c r="CJ494"/>
      <c r="CK494" s="53"/>
      <c r="CL494"/>
      <c r="CM494" s="7"/>
      <c r="CN494"/>
      <c r="CO494"/>
      <c r="CP494"/>
      <c r="CQ494"/>
      <c r="CR494" s="53"/>
      <c r="CS494"/>
      <c r="CT494" s="7"/>
      <c r="CU494"/>
      <c r="CV494"/>
      <c r="CW494"/>
      <c r="CX494"/>
      <c r="CY494" s="53"/>
      <c r="CZ494"/>
      <c r="DA494" s="7"/>
      <c r="DB494"/>
      <c r="DC494"/>
      <c r="DD494"/>
      <c r="DE494"/>
      <c r="DF494" s="53"/>
      <c r="DG494"/>
      <c r="DH494" s="7"/>
      <c r="DI494"/>
      <c r="DJ494"/>
      <c r="DK494"/>
      <c r="DL494"/>
      <c r="DM494" s="53"/>
      <c r="DN494"/>
      <c r="DO494" s="7"/>
      <c r="DP494"/>
      <c r="DQ494"/>
      <c r="DR494"/>
      <c r="DS494"/>
      <c r="DT494" s="53"/>
      <c r="DU494"/>
      <c r="DV494" s="7"/>
      <c r="DW494" s="7"/>
      <c r="DX494" s="7"/>
      <c r="DY494" s="7"/>
      <c r="DZ494" s="7"/>
      <c r="EA494" s="7"/>
      <c r="EB494" s="7"/>
      <c r="EC494" s="7"/>
      <c r="ED494" s="7"/>
      <c r="EE494" s="7"/>
      <c r="EF494" s="7"/>
      <c r="EG494" s="7"/>
      <c r="EH494" s="7"/>
      <c r="EI494" s="7"/>
      <c r="EJ494" s="7"/>
      <c r="EK494" s="7"/>
      <c r="EL494" s="7"/>
      <c r="EM494" s="7"/>
      <c r="EN494" s="7"/>
      <c r="EO494" s="7"/>
      <c r="EP494" s="7"/>
      <c r="EQ494" s="7"/>
      <c r="ER494" s="7"/>
      <c r="ES494" s="7"/>
      <c r="ET494" s="7"/>
      <c r="EU494" s="7"/>
      <c r="EV494" s="7"/>
      <c r="EW494" s="7"/>
      <c r="EX494" s="7"/>
      <c r="EY494" s="7"/>
      <c r="EZ494" s="7"/>
      <c r="FA494" s="7"/>
      <c r="FB494" s="7"/>
      <c r="FC494" s="7"/>
      <c r="FD494" s="7"/>
      <c r="FE494" s="7"/>
      <c r="FF494" s="7"/>
      <c r="FG494" s="7"/>
      <c r="FH494" s="7"/>
      <c r="FI494" s="7"/>
      <c r="FJ494" s="7"/>
      <c r="FK494" s="7"/>
      <c r="FL494" s="7"/>
      <c r="FM494" s="7"/>
      <c r="FN494" s="7"/>
      <c r="FO494" s="7"/>
      <c r="FP494" s="7"/>
      <c r="FQ494" s="7"/>
      <c r="FR494" s="7"/>
      <c r="FS494" s="7"/>
      <c r="FT494" s="7"/>
      <c r="FU494" s="7"/>
      <c r="FV494" s="7"/>
      <c r="FW494" s="7"/>
      <c r="FX494" s="7"/>
      <c r="FY494" s="7"/>
      <c r="FZ494" s="7"/>
      <c r="GA494" s="7"/>
      <c r="GB494" s="7"/>
      <c r="GC494" s="7"/>
      <c r="GD494" s="7"/>
      <c r="GE494" s="7"/>
      <c r="GF494" s="7"/>
      <c r="GG494" s="7"/>
      <c r="GH494" s="7"/>
      <c r="GI494" s="7"/>
      <c r="GJ494" s="7"/>
      <c r="GK494" s="7"/>
      <c r="GL494" s="7"/>
      <c r="GM494" s="7"/>
      <c r="GN494" s="7"/>
      <c r="GO494" s="7"/>
      <c r="GP494" s="7"/>
      <c r="GQ494" s="7"/>
      <c r="GR494" s="7"/>
      <c r="GS494" s="7"/>
      <c r="GT494" s="7"/>
      <c r="GU494" s="7"/>
      <c r="GV494" s="7"/>
      <c r="GW494" s="7"/>
      <c r="GX494" s="7"/>
      <c r="GY494" s="7"/>
      <c r="GZ494" s="7"/>
      <c r="HA494" s="7"/>
      <c r="HB494" s="7"/>
      <c r="HC494" s="7"/>
      <c r="HD494" s="7"/>
      <c r="HE494" s="7"/>
      <c r="HF494" s="7"/>
      <c r="HG494" s="7"/>
      <c r="HH494" s="7"/>
      <c r="HI494" s="7"/>
      <c r="HJ494" s="7"/>
      <c r="HK494" s="7"/>
      <c r="HL494" s="7"/>
      <c r="HM494" s="7"/>
      <c r="HN494" s="7"/>
      <c r="HO494" s="7"/>
      <c r="HP494" s="7"/>
      <c r="HQ494" s="7"/>
      <c r="HR494" s="7"/>
      <c r="HS494" s="7"/>
      <c r="HT494" s="7"/>
      <c r="HU494" s="7"/>
      <c r="HV494" s="7"/>
      <c r="HW494" s="7"/>
      <c r="HX494" s="7"/>
      <c r="HY494" s="7"/>
      <c r="HZ494" s="7"/>
      <c r="IA494" s="7"/>
      <c r="IB494" s="7"/>
      <c r="IC494" s="7"/>
      <c r="ID494" s="7"/>
      <c r="IE494" s="7"/>
      <c r="IF494" s="7"/>
      <c r="IG494" s="7"/>
      <c r="IH494" s="7"/>
      <c r="II494" s="7"/>
      <c r="IJ494" s="7"/>
      <c r="IK494" s="7"/>
      <c r="IL494" s="7"/>
      <c r="IM494" s="7"/>
      <c r="IN494" s="7"/>
      <c r="IO494" s="7"/>
      <c r="IP494" s="7"/>
      <c r="IQ494" s="7"/>
      <c r="IR494" s="7"/>
      <c r="IS494" s="7"/>
      <c r="IT494" s="7"/>
      <c r="IU494" s="7"/>
      <c r="IV494" s="7"/>
      <c r="IW494" s="7"/>
      <c r="IX494" s="7"/>
      <c r="IY494" s="7"/>
      <c r="IZ494" s="7"/>
      <c r="JA494" s="7"/>
      <c r="JB494" s="7"/>
      <c r="JC494" s="7"/>
      <c r="JD494" s="7"/>
      <c r="JE494" s="7"/>
      <c r="JF494" s="7"/>
      <c r="JG494" s="7"/>
      <c r="JH494" s="7"/>
      <c r="JI494" s="7"/>
      <c r="JJ494" s="7"/>
      <c r="JK494" s="7"/>
      <c r="JL494" s="7"/>
      <c r="JM494" s="7"/>
      <c r="JN494" s="7"/>
      <c r="JO494" s="7"/>
      <c r="JP494" s="7"/>
      <c r="JQ494" s="7"/>
      <c r="JR494" s="7"/>
      <c r="JS494" s="7"/>
      <c r="JT494" s="7"/>
      <c r="JU494" s="7"/>
      <c r="JV494" s="7"/>
      <c r="JW494" s="7"/>
      <c r="JX494" s="7"/>
      <c r="JY494" s="7"/>
      <c r="JZ494" s="7"/>
      <c r="KA494" s="7"/>
      <c r="KB494" s="7"/>
      <c r="KC494" s="7"/>
      <c r="KD494" s="7"/>
      <c r="KE494" s="7"/>
      <c r="KF494" s="7"/>
      <c r="KG494" s="7"/>
      <c r="KH494" s="7"/>
      <c r="KI494" s="7"/>
      <c r="KJ494" s="7"/>
      <c r="KK494" s="7"/>
      <c r="KL494" s="7"/>
      <c r="KM494" s="7"/>
      <c r="KN494" s="7"/>
      <c r="KO494" s="7"/>
      <c r="KP494" s="7"/>
      <c r="KQ494" s="7"/>
      <c r="KR494" s="7"/>
      <c r="KS494" s="7"/>
      <c r="KT494" s="7"/>
      <c r="KU494" s="7"/>
      <c r="KV494" s="7"/>
      <c r="KW494" s="7"/>
      <c r="KX494" s="7"/>
      <c r="KY494" s="7"/>
      <c r="KZ494" s="7"/>
      <c r="LA494" s="7"/>
      <c r="LB494" s="7"/>
      <c r="LC494" s="7"/>
      <c r="LD494" s="7"/>
      <c r="LE494" s="7"/>
      <c r="LF494" s="7"/>
      <c r="LG494" s="7"/>
      <c r="LH494" s="7"/>
      <c r="LI494" s="7"/>
      <c r="LJ494" s="7"/>
      <c r="LK494" s="7"/>
      <c r="LL494" s="7"/>
      <c r="LM494" s="7"/>
      <c r="LN494" s="7"/>
      <c r="LO494" s="7"/>
      <c r="LP494" s="7"/>
      <c r="LQ494" s="7"/>
      <c r="LR494" s="7"/>
      <c r="LS494" s="7"/>
      <c r="LT494" s="7"/>
      <c r="LU494" s="7"/>
      <c r="LV494" s="7"/>
      <c r="LW494" s="7"/>
      <c r="LX494" s="7"/>
      <c r="LY494" s="7"/>
      <c r="LZ494" s="7"/>
      <c r="MA494" s="7"/>
      <c r="MB494" s="7"/>
      <c r="MC494" s="7"/>
      <c r="MD494" s="7"/>
      <c r="ME494" s="7"/>
      <c r="MF494" s="7"/>
      <c r="MG494" s="7"/>
      <c r="MH494" s="7"/>
      <c r="MI494" s="7"/>
      <c r="MJ494" s="7"/>
      <c r="MK494" s="7"/>
      <c r="ML494" s="7"/>
      <c r="MM494" s="7"/>
      <c r="MN494" s="7"/>
      <c r="MO494" s="7"/>
      <c r="MP494" s="7"/>
      <c r="MQ494" s="7"/>
      <c r="MR494" s="7"/>
      <c r="MS494" s="7"/>
      <c r="MT494" s="7"/>
      <c r="MU494" s="7"/>
      <c r="MV494" s="7"/>
      <c r="MW494" s="7"/>
      <c r="MX494" s="7"/>
      <c r="MY494" s="7"/>
      <c r="MZ494" s="7"/>
      <c r="NA494" s="7"/>
      <c r="NB494" s="7"/>
      <c r="NC494" s="7"/>
      <c r="ND494" s="7"/>
      <c r="NE494" s="7"/>
      <c r="NF494" s="7"/>
      <c r="NG494" s="7"/>
      <c r="NH494" s="7"/>
      <c r="NI494" s="7"/>
      <c r="NJ494" s="7"/>
      <c r="NK494" s="7"/>
      <c r="NL494" s="7"/>
      <c r="NM494" s="7"/>
      <c r="NN494" s="7"/>
      <c r="NO494" s="7"/>
      <c r="NP494" s="7"/>
      <c r="NQ494" s="7"/>
      <c r="NR494" s="7"/>
      <c r="NS494" s="7"/>
      <c r="NT494" s="7"/>
      <c r="NU494" s="7"/>
      <c r="NV494" s="7"/>
      <c r="NW494" s="7"/>
      <c r="NX494" s="7"/>
      <c r="NY494" s="7"/>
      <c r="NZ494" s="7"/>
      <c r="OA494" s="7"/>
      <c r="OB494" s="7"/>
      <c r="OC494" s="7"/>
      <c r="OD494" s="7"/>
      <c r="OE494" s="7"/>
      <c r="OF494" s="7"/>
      <c r="OG494" s="7"/>
      <c r="OH494" s="7"/>
      <c r="OI494" s="7"/>
    </row>
    <row r="495" spans="1:399" s="21" customFormat="1">
      <c r="A495" s="53"/>
      <c r="B495" s="53"/>
      <c r="C495" s="53"/>
      <c r="D495" s="53"/>
      <c r="E495" s="53"/>
      <c r="F495" s="53"/>
      <c r="G495" s="7"/>
      <c r="H495"/>
      <c r="I495"/>
      <c r="J495"/>
      <c r="K495"/>
      <c r="L495" s="53"/>
      <c r="M495"/>
      <c r="N495" s="7"/>
      <c r="O495"/>
      <c r="P495"/>
      <c r="Q495"/>
      <c r="R495"/>
      <c r="S495" s="53"/>
      <c r="T495"/>
      <c r="U495" s="7"/>
      <c r="V495"/>
      <c r="W495"/>
      <c r="X495"/>
      <c r="Y495"/>
      <c r="Z495" s="53"/>
      <c r="AA495"/>
      <c r="AB495" s="7"/>
      <c r="AC495"/>
      <c r="AD495"/>
      <c r="AE495"/>
      <c r="AF495"/>
      <c r="AG495" s="53"/>
      <c r="AH495"/>
      <c r="AI495" s="7"/>
      <c r="AJ495"/>
      <c r="AK495"/>
      <c r="AL495"/>
      <c r="AM495"/>
      <c r="AN495" s="53"/>
      <c r="AO495"/>
      <c r="AP495" s="7"/>
      <c r="AQ495"/>
      <c r="AR495"/>
      <c r="AS495"/>
      <c r="AT495"/>
      <c r="AU495" s="53"/>
      <c r="AV495"/>
      <c r="AW495" s="7"/>
      <c r="AX495"/>
      <c r="AY495"/>
      <c r="AZ495"/>
      <c r="BA495"/>
      <c r="BB495" s="53"/>
      <c r="BC495"/>
      <c r="BD495" s="7"/>
      <c r="BE495"/>
      <c r="BF495"/>
      <c r="BG495"/>
      <c r="BH495"/>
      <c r="BI495" s="53"/>
      <c r="BJ495"/>
      <c r="BK495" s="7"/>
      <c r="BL495"/>
      <c r="BM495"/>
      <c r="BN495"/>
      <c r="BO495"/>
      <c r="BP495" s="53"/>
      <c r="BQ495"/>
      <c r="BR495" s="7"/>
      <c r="BS495"/>
      <c r="BT495"/>
      <c r="BU495"/>
      <c r="BV495"/>
      <c r="BW495" s="53"/>
      <c r="BX495"/>
      <c r="BY495" s="7"/>
      <c r="BZ495"/>
      <c r="CA495"/>
      <c r="CB495"/>
      <c r="CC495"/>
      <c r="CD495" s="53"/>
      <c r="CE495"/>
      <c r="CF495" s="7"/>
      <c r="CG495"/>
      <c r="CH495"/>
      <c r="CI495"/>
      <c r="CJ495"/>
      <c r="CK495" s="53"/>
      <c r="CL495"/>
      <c r="CM495" s="7"/>
      <c r="CN495"/>
      <c r="CO495"/>
      <c r="CP495"/>
      <c r="CQ495"/>
      <c r="CR495" s="53"/>
      <c r="CS495"/>
      <c r="CT495" s="7"/>
      <c r="CU495"/>
      <c r="CV495"/>
      <c r="CW495"/>
      <c r="CX495"/>
      <c r="CY495" s="53"/>
      <c r="CZ495"/>
      <c r="DA495" s="7"/>
      <c r="DB495"/>
      <c r="DC495"/>
      <c r="DD495"/>
      <c r="DE495"/>
      <c r="DF495" s="53"/>
      <c r="DG495"/>
      <c r="DH495" s="7"/>
      <c r="DI495"/>
      <c r="DJ495"/>
      <c r="DK495"/>
      <c r="DL495"/>
      <c r="DM495" s="53"/>
      <c r="DN495"/>
      <c r="DO495" s="7"/>
      <c r="DP495"/>
      <c r="DQ495"/>
      <c r="DR495"/>
      <c r="DS495"/>
      <c r="DT495" s="53"/>
      <c r="DU495"/>
      <c r="DV495" s="7"/>
      <c r="DW495" s="7"/>
      <c r="DX495" s="7"/>
      <c r="DY495" s="7"/>
      <c r="DZ495" s="7"/>
      <c r="EA495" s="7"/>
      <c r="EB495" s="7"/>
      <c r="EC495" s="7"/>
      <c r="ED495" s="7"/>
      <c r="EE495" s="7"/>
      <c r="EF495" s="7"/>
      <c r="EG495" s="7"/>
      <c r="EH495" s="7"/>
      <c r="EI495" s="7"/>
      <c r="EJ495" s="7"/>
      <c r="EK495" s="7"/>
      <c r="EL495" s="7"/>
      <c r="EM495" s="7"/>
      <c r="EN495" s="7"/>
      <c r="EO495" s="7"/>
      <c r="EP495" s="7"/>
      <c r="EQ495" s="7"/>
      <c r="ER495" s="7"/>
      <c r="ES495" s="7"/>
      <c r="ET495" s="7"/>
      <c r="EU495" s="7"/>
      <c r="EV495" s="7"/>
      <c r="EW495" s="7"/>
      <c r="EX495" s="7"/>
      <c r="EY495" s="7"/>
      <c r="EZ495" s="7"/>
      <c r="FA495" s="7"/>
      <c r="FB495" s="7"/>
      <c r="FC495" s="7"/>
      <c r="FD495" s="7"/>
      <c r="FE495" s="7"/>
      <c r="FF495" s="7"/>
      <c r="FG495" s="7"/>
      <c r="FH495" s="7"/>
      <c r="FI495" s="7"/>
      <c r="FJ495" s="7"/>
      <c r="FK495" s="7"/>
      <c r="FL495" s="7"/>
      <c r="FM495" s="7"/>
      <c r="FN495" s="7"/>
      <c r="FO495" s="7"/>
      <c r="FP495" s="7"/>
      <c r="FQ495" s="7"/>
      <c r="FR495" s="7"/>
      <c r="FS495" s="7"/>
      <c r="FT495" s="7"/>
      <c r="FU495" s="7"/>
      <c r="FV495" s="7"/>
      <c r="FW495" s="7"/>
      <c r="FX495" s="7"/>
      <c r="FY495" s="7"/>
      <c r="FZ495" s="7"/>
      <c r="GA495" s="7"/>
      <c r="GB495" s="7"/>
      <c r="GC495" s="7"/>
      <c r="GD495" s="7"/>
      <c r="GE495" s="7"/>
      <c r="GF495" s="7"/>
      <c r="GG495" s="7"/>
      <c r="GH495" s="7"/>
      <c r="GI495" s="7"/>
      <c r="GJ495" s="7"/>
      <c r="GK495" s="7"/>
      <c r="GL495" s="7"/>
      <c r="GM495" s="7"/>
      <c r="GN495" s="7"/>
      <c r="GO495" s="7"/>
      <c r="GP495" s="7"/>
      <c r="GQ495" s="7"/>
      <c r="GR495" s="7"/>
      <c r="GS495" s="7"/>
      <c r="GT495" s="7"/>
      <c r="GU495" s="7"/>
      <c r="GV495" s="7"/>
      <c r="GW495" s="7"/>
      <c r="GX495" s="7"/>
      <c r="GY495" s="7"/>
      <c r="GZ495" s="7"/>
      <c r="HA495" s="7"/>
      <c r="HB495" s="7"/>
      <c r="HC495" s="7"/>
      <c r="HD495" s="7"/>
      <c r="HE495" s="7"/>
      <c r="HF495" s="7"/>
      <c r="HG495" s="7"/>
      <c r="HH495" s="7"/>
      <c r="HI495" s="7"/>
      <c r="HJ495" s="7"/>
      <c r="HK495" s="7"/>
      <c r="HL495" s="7"/>
      <c r="HM495" s="7"/>
      <c r="HN495" s="7"/>
      <c r="HO495" s="7"/>
      <c r="HP495" s="7"/>
      <c r="HQ495" s="7"/>
      <c r="HR495" s="7"/>
      <c r="HS495" s="7"/>
      <c r="HT495" s="7"/>
      <c r="HU495" s="7"/>
      <c r="HV495" s="7"/>
      <c r="HW495" s="7"/>
      <c r="HX495" s="7"/>
      <c r="HY495" s="7"/>
      <c r="HZ495" s="7"/>
      <c r="IA495" s="7"/>
      <c r="IB495" s="7"/>
      <c r="IC495" s="7"/>
      <c r="ID495" s="7"/>
      <c r="IE495" s="7"/>
      <c r="IF495" s="7"/>
      <c r="IG495" s="7"/>
      <c r="IH495" s="7"/>
      <c r="II495" s="7"/>
      <c r="IJ495" s="7"/>
      <c r="IK495" s="7"/>
      <c r="IL495" s="7"/>
      <c r="IM495" s="7"/>
      <c r="IN495" s="7"/>
      <c r="IO495" s="7"/>
      <c r="IP495" s="7"/>
      <c r="IQ495" s="7"/>
      <c r="IR495" s="7"/>
      <c r="IS495" s="7"/>
      <c r="IT495" s="7"/>
      <c r="IU495" s="7"/>
      <c r="IV495" s="7"/>
      <c r="IW495" s="7"/>
      <c r="IX495" s="7"/>
      <c r="IY495" s="7"/>
      <c r="IZ495" s="7"/>
      <c r="JA495" s="7"/>
      <c r="JB495" s="7"/>
      <c r="JC495" s="7"/>
      <c r="JD495" s="7"/>
      <c r="JE495" s="7"/>
      <c r="JF495" s="7"/>
      <c r="JG495" s="7"/>
      <c r="JH495" s="7"/>
      <c r="JI495" s="7"/>
      <c r="JJ495" s="7"/>
      <c r="JK495" s="7"/>
      <c r="JL495" s="7"/>
      <c r="JM495" s="7"/>
      <c r="JN495" s="7"/>
      <c r="JO495" s="7"/>
      <c r="JP495" s="7"/>
      <c r="JQ495" s="7"/>
      <c r="JR495" s="7"/>
      <c r="JS495" s="7"/>
      <c r="JT495" s="7"/>
      <c r="JU495" s="7"/>
      <c r="JV495" s="7"/>
      <c r="JW495" s="7"/>
      <c r="JX495" s="7"/>
      <c r="JY495" s="7"/>
      <c r="JZ495" s="7"/>
      <c r="KA495" s="7"/>
      <c r="KB495" s="7"/>
      <c r="KC495" s="7"/>
      <c r="KD495" s="7"/>
      <c r="KE495" s="7"/>
      <c r="KF495" s="7"/>
      <c r="KG495" s="7"/>
      <c r="KH495" s="7"/>
      <c r="KI495" s="7"/>
      <c r="KJ495" s="7"/>
      <c r="KK495" s="7"/>
      <c r="KL495" s="7"/>
      <c r="KM495" s="7"/>
      <c r="KN495" s="7"/>
      <c r="KO495" s="7"/>
      <c r="KP495" s="7"/>
      <c r="KQ495" s="7"/>
      <c r="KR495" s="7"/>
      <c r="KS495" s="7"/>
      <c r="KT495" s="7"/>
      <c r="KU495" s="7"/>
      <c r="KV495" s="7"/>
      <c r="KW495" s="7"/>
      <c r="KX495" s="7"/>
      <c r="KY495" s="7"/>
      <c r="KZ495" s="7"/>
      <c r="LA495" s="7"/>
      <c r="LB495" s="7"/>
      <c r="LC495" s="7"/>
      <c r="LD495" s="7"/>
      <c r="LE495" s="7"/>
      <c r="LF495" s="7"/>
      <c r="LG495" s="7"/>
      <c r="LH495" s="7"/>
      <c r="LI495" s="7"/>
      <c r="LJ495" s="7"/>
      <c r="LK495" s="7"/>
      <c r="LL495" s="7"/>
      <c r="LM495" s="7"/>
      <c r="LN495" s="7"/>
      <c r="LO495" s="7"/>
      <c r="LP495" s="7"/>
      <c r="LQ495" s="7"/>
      <c r="LR495" s="7"/>
      <c r="LS495" s="7"/>
      <c r="LT495" s="7"/>
      <c r="LU495" s="7"/>
      <c r="LV495" s="7"/>
      <c r="LW495" s="7"/>
      <c r="LX495" s="7"/>
      <c r="LY495" s="7"/>
      <c r="LZ495" s="7"/>
      <c r="MA495" s="7"/>
      <c r="MB495" s="7"/>
      <c r="MC495" s="7"/>
      <c r="MD495" s="7"/>
      <c r="ME495" s="7"/>
      <c r="MF495" s="7"/>
      <c r="MG495" s="7"/>
      <c r="MH495" s="7"/>
      <c r="MI495" s="7"/>
      <c r="MJ495" s="7"/>
      <c r="MK495" s="7"/>
      <c r="ML495" s="7"/>
      <c r="MM495" s="7"/>
      <c r="MN495" s="7"/>
      <c r="MO495" s="7"/>
      <c r="MP495" s="7"/>
      <c r="MQ495" s="7"/>
      <c r="MR495" s="7"/>
      <c r="MS495" s="7"/>
      <c r="MT495" s="7"/>
      <c r="MU495" s="7"/>
      <c r="MV495" s="7"/>
      <c r="MW495" s="7"/>
      <c r="MX495" s="7"/>
      <c r="MY495" s="7"/>
      <c r="MZ495" s="7"/>
      <c r="NA495" s="7"/>
      <c r="NB495" s="7"/>
      <c r="NC495" s="7"/>
      <c r="ND495" s="7"/>
      <c r="NE495" s="7"/>
      <c r="NF495" s="7"/>
      <c r="NG495" s="7"/>
      <c r="NH495" s="7"/>
      <c r="NI495" s="7"/>
      <c r="NJ495" s="7"/>
      <c r="NK495" s="7"/>
      <c r="NL495" s="7"/>
      <c r="NM495" s="7"/>
      <c r="NN495" s="7"/>
      <c r="NO495" s="7"/>
      <c r="NP495" s="7"/>
      <c r="NQ495" s="7"/>
      <c r="NR495" s="7"/>
      <c r="NS495" s="7"/>
      <c r="NT495" s="7"/>
      <c r="NU495" s="7"/>
      <c r="NV495" s="7"/>
      <c r="NW495" s="7"/>
      <c r="NX495" s="7"/>
      <c r="NY495" s="7"/>
      <c r="NZ495" s="7"/>
      <c r="OA495" s="7"/>
      <c r="OB495" s="7"/>
      <c r="OC495" s="7"/>
      <c r="OD495" s="7"/>
      <c r="OE495" s="7"/>
      <c r="OF495" s="7"/>
      <c r="OG495" s="7"/>
      <c r="OH495" s="7"/>
      <c r="OI495" s="7"/>
    </row>
    <row r="496" spans="1:399" s="21" customFormat="1">
      <c r="A496" s="53"/>
      <c r="B496" s="53"/>
      <c r="C496" s="53"/>
      <c r="D496" s="53"/>
      <c r="E496" s="53"/>
      <c r="F496" s="53"/>
      <c r="G496" s="7"/>
      <c r="H496"/>
      <c r="I496"/>
      <c r="J496"/>
      <c r="K496"/>
      <c r="L496" s="53"/>
      <c r="M496"/>
      <c r="N496" s="7"/>
      <c r="O496"/>
      <c r="P496"/>
      <c r="Q496"/>
      <c r="R496"/>
      <c r="S496" s="53"/>
      <c r="T496"/>
      <c r="U496" s="7"/>
      <c r="V496"/>
      <c r="W496"/>
      <c r="X496"/>
      <c r="Y496"/>
      <c r="Z496" s="53"/>
      <c r="AA496"/>
      <c r="AB496" s="7"/>
      <c r="AC496"/>
      <c r="AD496"/>
      <c r="AE496"/>
      <c r="AF496"/>
      <c r="AG496" s="53"/>
      <c r="AH496"/>
      <c r="AI496" s="7"/>
      <c r="AJ496"/>
      <c r="AK496"/>
      <c r="AL496"/>
      <c r="AM496"/>
      <c r="AN496" s="53"/>
      <c r="AO496"/>
      <c r="AP496" s="7"/>
      <c r="AQ496"/>
      <c r="AR496"/>
      <c r="AS496"/>
      <c r="AT496"/>
      <c r="AU496" s="53"/>
      <c r="AV496"/>
      <c r="AW496" s="7"/>
      <c r="AX496"/>
      <c r="AY496"/>
      <c r="AZ496"/>
      <c r="BA496"/>
      <c r="BB496" s="53"/>
      <c r="BC496"/>
      <c r="BD496" s="7"/>
      <c r="BE496"/>
      <c r="BF496"/>
      <c r="BG496"/>
      <c r="BH496"/>
      <c r="BI496" s="53"/>
      <c r="BJ496"/>
      <c r="BK496" s="7"/>
      <c r="BL496"/>
      <c r="BM496"/>
      <c r="BN496"/>
      <c r="BO496"/>
      <c r="BP496" s="53"/>
      <c r="BQ496"/>
      <c r="BR496" s="7"/>
      <c r="BS496"/>
      <c r="BT496"/>
      <c r="BU496"/>
      <c r="BV496"/>
      <c r="BW496" s="53"/>
      <c r="BX496"/>
      <c r="BY496" s="7"/>
      <c r="BZ496"/>
      <c r="CA496"/>
      <c r="CB496"/>
      <c r="CC496"/>
      <c r="CD496" s="53"/>
      <c r="CE496"/>
      <c r="CF496" s="7"/>
      <c r="CG496"/>
      <c r="CH496"/>
      <c r="CI496"/>
      <c r="CJ496"/>
      <c r="CK496" s="53"/>
      <c r="CL496"/>
      <c r="CM496" s="7"/>
      <c r="CN496"/>
      <c r="CO496"/>
      <c r="CP496"/>
      <c r="CQ496"/>
      <c r="CR496" s="53"/>
      <c r="CS496"/>
      <c r="CT496" s="7"/>
      <c r="CU496"/>
      <c r="CV496"/>
      <c r="CW496"/>
      <c r="CX496"/>
      <c r="CY496" s="53"/>
      <c r="CZ496"/>
      <c r="DA496" s="7"/>
      <c r="DB496"/>
      <c r="DC496"/>
      <c r="DD496"/>
      <c r="DE496"/>
      <c r="DF496" s="53"/>
      <c r="DG496"/>
      <c r="DH496" s="7"/>
      <c r="DI496"/>
      <c r="DJ496"/>
      <c r="DK496"/>
      <c r="DL496"/>
      <c r="DM496" s="53"/>
      <c r="DN496"/>
      <c r="DO496" s="7"/>
      <c r="DP496"/>
      <c r="DQ496"/>
      <c r="DR496"/>
      <c r="DS496"/>
      <c r="DT496" s="53"/>
      <c r="DU496"/>
      <c r="DV496" s="7"/>
      <c r="DW496" s="7"/>
      <c r="DX496" s="7"/>
      <c r="DY496" s="7"/>
      <c r="DZ496" s="7"/>
      <c r="EA496" s="7"/>
      <c r="EB496" s="7"/>
      <c r="EC496" s="7"/>
      <c r="ED496" s="7"/>
      <c r="EE496" s="7"/>
      <c r="EF496" s="7"/>
      <c r="EG496" s="7"/>
      <c r="EH496" s="7"/>
      <c r="EI496" s="7"/>
      <c r="EJ496" s="7"/>
      <c r="EK496" s="7"/>
      <c r="EL496" s="7"/>
      <c r="EM496" s="7"/>
      <c r="EN496" s="7"/>
      <c r="EO496" s="7"/>
      <c r="EP496" s="7"/>
      <c r="EQ496" s="7"/>
      <c r="ER496" s="7"/>
      <c r="ES496" s="7"/>
      <c r="ET496" s="7"/>
      <c r="EU496" s="7"/>
      <c r="EV496" s="7"/>
      <c r="EW496" s="7"/>
      <c r="EX496" s="7"/>
      <c r="EY496" s="7"/>
      <c r="EZ496" s="7"/>
      <c r="FA496" s="7"/>
      <c r="FB496" s="7"/>
      <c r="FC496" s="7"/>
      <c r="FD496" s="7"/>
      <c r="FE496" s="7"/>
      <c r="FF496" s="7"/>
      <c r="FG496" s="7"/>
      <c r="FH496" s="7"/>
      <c r="FI496" s="7"/>
      <c r="FJ496" s="7"/>
      <c r="FK496" s="7"/>
      <c r="FL496" s="7"/>
      <c r="FM496" s="7"/>
      <c r="FN496" s="7"/>
      <c r="FO496" s="7"/>
      <c r="FP496" s="7"/>
      <c r="FQ496" s="7"/>
      <c r="FR496" s="7"/>
      <c r="FS496" s="7"/>
      <c r="FT496" s="7"/>
      <c r="FU496" s="7"/>
      <c r="FV496" s="7"/>
      <c r="FW496" s="7"/>
      <c r="FX496" s="7"/>
      <c r="FY496" s="7"/>
      <c r="FZ496" s="7"/>
      <c r="GA496" s="7"/>
      <c r="GB496" s="7"/>
      <c r="GC496" s="7"/>
      <c r="GD496" s="7"/>
      <c r="GE496" s="7"/>
      <c r="GF496" s="7"/>
      <c r="GG496" s="7"/>
      <c r="GH496" s="7"/>
      <c r="GI496" s="7"/>
      <c r="GJ496" s="7"/>
      <c r="GK496" s="7"/>
      <c r="GL496" s="7"/>
      <c r="GM496" s="7"/>
      <c r="GN496" s="7"/>
      <c r="GO496" s="7"/>
      <c r="GP496" s="7"/>
      <c r="GQ496" s="7"/>
      <c r="GR496" s="7"/>
      <c r="GS496" s="7"/>
      <c r="GT496" s="7"/>
      <c r="GU496" s="7"/>
      <c r="GV496" s="7"/>
      <c r="GW496" s="7"/>
      <c r="GX496" s="7"/>
      <c r="GY496" s="7"/>
      <c r="GZ496" s="7"/>
      <c r="HA496" s="7"/>
      <c r="HB496" s="7"/>
      <c r="HC496" s="7"/>
      <c r="HD496" s="7"/>
      <c r="HE496" s="7"/>
      <c r="HF496" s="7"/>
      <c r="HG496" s="7"/>
      <c r="HH496" s="7"/>
      <c r="HI496" s="7"/>
      <c r="HJ496" s="7"/>
      <c r="HK496" s="7"/>
      <c r="HL496" s="7"/>
      <c r="HM496" s="7"/>
      <c r="HN496" s="7"/>
      <c r="HO496" s="7"/>
      <c r="HP496" s="7"/>
      <c r="HQ496" s="7"/>
      <c r="HR496" s="7"/>
      <c r="HS496" s="7"/>
      <c r="HT496" s="7"/>
      <c r="HU496" s="7"/>
      <c r="HV496" s="7"/>
      <c r="HW496" s="7"/>
      <c r="HX496" s="7"/>
      <c r="HY496" s="7"/>
      <c r="HZ496" s="7"/>
      <c r="IA496" s="7"/>
      <c r="IB496" s="7"/>
      <c r="IC496" s="7"/>
      <c r="ID496" s="7"/>
      <c r="IE496" s="7"/>
      <c r="IF496" s="7"/>
      <c r="IG496" s="7"/>
      <c r="IH496" s="7"/>
      <c r="II496" s="7"/>
      <c r="IJ496" s="7"/>
      <c r="IK496" s="7"/>
      <c r="IL496" s="7"/>
      <c r="IM496" s="7"/>
      <c r="IN496" s="7"/>
      <c r="IO496" s="7"/>
      <c r="IP496" s="7"/>
      <c r="IQ496" s="7"/>
      <c r="IR496" s="7"/>
      <c r="IS496" s="7"/>
      <c r="IT496" s="7"/>
      <c r="IU496" s="7"/>
      <c r="IV496" s="7"/>
      <c r="IW496" s="7"/>
      <c r="IX496" s="7"/>
      <c r="IY496" s="7"/>
      <c r="IZ496" s="7"/>
      <c r="JA496" s="7"/>
      <c r="JB496" s="7"/>
      <c r="JC496" s="7"/>
      <c r="JD496" s="7"/>
      <c r="JE496" s="7"/>
      <c r="JF496" s="7"/>
      <c r="JG496" s="7"/>
      <c r="JH496" s="7"/>
      <c r="JI496" s="7"/>
      <c r="JJ496" s="7"/>
      <c r="JK496" s="7"/>
      <c r="JL496" s="7"/>
      <c r="JM496" s="7"/>
      <c r="JN496" s="7"/>
      <c r="JO496" s="7"/>
      <c r="JP496" s="7"/>
      <c r="JQ496" s="7"/>
      <c r="JR496" s="7"/>
      <c r="JS496" s="7"/>
      <c r="JT496" s="7"/>
      <c r="JU496" s="7"/>
      <c r="JV496" s="7"/>
      <c r="JW496" s="7"/>
      <c r="JX496" s="7"/>
      <c r="JY496" s="7"/>
      <c r="JZ496" s="7"/>
      <c r="KA496" s="7"/>
      <c r="KB496" s="7"/>
      <c r="KC496" s="7"/>
      <c r="KD496" s="7"/>
      <c r="KE496" s="7"/>
      <c r="KF496" s="7"/>
      <c r="KG496" s="7"/>
      <c r="KH496" s="7"/>
      <c r="KI496" s="7"/>
      <c r="KJ496" s="7"/>
      <c r="KK496" s="7"/>
      <c r="KL496" s="7"/>
      <c r="KM496" s="7"/>
      <c r="KN496" s="7"/>
      <c r="KO496" s="7"/>
      <c r="KP496" s="7"/>
      <c r="KQ496" s="7"/>
      <c r="KR496" s="7"/>
      <c r="KS496" s="7"/>
      <c r="KT496" s="7"/>
      <c r="KU496" s="7"/>
      <c r="KV496" s="7"/>
      <c r="KW496" s="7"/>
      <c r="KX496" s="7"/>
      <c r="KY496" s="7"/>
      <c r="KZ496" s="7"/>
      <c r="LA496" s="7"/>
      <c r="LB496" s="7"/>
      <c r="LC496" s="7"/>
      <c r="LD496" s="7"/>
      <c r="LE496" s="7"/>
      <c r="LF496" s="7"/>
      <c r="LG496" s="7"/>
      <c r="LH496" s="7"/>
      <c r="LI496" s="7"/>
      <c r="LJ496" s="7"/>
      <c r="LK496" s="7"/>
      <c r="LL496" s="7"/>
      <c r="LM496" s="7"/>
      <c r="LN496" s="7"/>
      <c r="LO496" s="7"/>
      <c r="LP496" s="7"/>
      <c r="LQ496" s="7"/>
      <c r="LR496" s="7"/>
      <c r="LS496" s="7"/>
      <c r="LT496" s="7"/>
      <c r="LU496" s="7"/>
      <c r="LV496" s="7"/>
      <c r="LW496" s="7"/>
      <c r="LX496" s="7"/>
      <c r="LY496" s="7"/>
      <c r="LZ496" s="7"/>
      <c r="MA496" s="7"/>
      <c r="MB496" s="7"/>
      <c r="MC496" s="7"/>
      <c r="MD496" s="7"/>
      <c r="ME496" s="7"/>
      <c r="MF496" s="7"/>
      <c r="MG496" s="7"/>
      <c r="MH496" s="7"/>
      <c r="MI496" s="7"/>
      <c r="MJ496" s="7"/>
      <c r="MK496" s="7"/>
      <c r="ML496" s="7"/>
      <c r="MM496" s="7"/>
      <c r="MN496" s="7"/>
      <c r="MO496" s="7"/>
      <c r="MP496" s="7"/>
      <c r="MQ496" s="7"/>
      <c r="MR496" s="7"/>
      <c r="MS496" s="7"/>
      <c r="MT496" s="7"/>
      <c r="MU496" s="7"/>
      <c r="MV496" s="7"/>
      <c r="MW496" s="7"/>
      <c r="MX496" s="7"/>
      <c r="MY496" s="7"/>
      <c r="MZ496" s="7"/>
      <c r="NA496" s="7"/>
      <c r="NB496" s="7"/>
      <c r="NC496" s="7"/>
      <c r="ND496" s="7"/>
      <c r="NE496" s="7"/>
      <c r="NF496" s="7"/>
      <c r="NG496" s="7"/>
      <c r="NH496" s="7"/>
      <c r="NI496" s="7"/>
      <c r="NJ496" s="7"/>
      <c r="NK496" s="7"/>
      <c r="NL496" s="7"/>
      <c r="NM496" s="7"/>
      <c r="NN496" s="7"/>
      <c r="NO496" s="7"/>
      <c r="NP496" s="7"/>
      <c r="NQ496" s="7"/>
      <c r="NR496" s="7"/>
      <c r="NS496" s="7"/>
      <c r="NT496" s="7"/>
      <c r="NU496" s="7"/>
      <c r="NV496" s="7"/>
      <c r="NW496" s="7"/>
      <c r="NX496" s="7"/>
      <c r="NY496" s="7"/>
      <c r="NZ496" s="7"/>
      <c r="OA496" s="7"/>
      <c r="OB496" s="7"/>
      <c r="OC496" s="7"/>
      <c r="OD496" s="7"/>
      <c r="OE496" s="7"/>
      <c r="OF496" s="7"/>
      <c r="OG496" s="7"/>
      <c r="OH496" s="7"/>
      <c r="OI496" s="7"/>
    </row>
    <row r="497" spans="1:399" s="21" customFormat="1">
      <c r="A497" s="53"/>
      <c r="B497" s="53"/>
      <c r="C497" s="53"/>
      <c r="D497" s="53"/>
      <c r="E497" s="53"/>
      <c r="F497" s="53"/>
      <c r="G497" s="7"/>
      <c r="H497"/>
      <c r="I497"/>
      <c r="J497"/>
      <c r="K497"/>
      <c r="L497" s="53"/>
      <c r="M497"/>
      <c r="N497" s="7"/>
      <c r="O497"/>
      <c r="P497"/>
      <c r="Q497"/>
      <c r="R497"/>
      <c r="S497" s="53"/>
      <c r="T497"/>
      <c r="U497" s="7"/>
      <c r="V497"/>
      <c r="W497"/>
      <c r="X497"/>
      <c r="Y497"/>
      <c r="Z497" s="53"/>
      <c r="AA497"/>
      <c r="AB497" s="7"/>
      <c r="AC497"/>
      <c r="AD497"/>
      <c r="AE497"/>
      <c r="AF497"/>
      <c r="AG497" s="53"/>
      <c r="AH497"/>
      <c r="AI497" s="7"/>
      <c r="AJ497"/>
      <c r="AK497"/>
      <c r="AL497"/>
      <c r="AM497"/>
      <c r="AN497" s="53"/>
      <c r="AO497"/>
      <c r="AP497" s="7"/>
      <c r="AQ497"/>
      <c r="AR497"/>
      <c r="AS497"/>
      <c r="AT497"/>
      <c r="AU497" s="53"/>
      <c r="AV497"/>
      <c r="AW497" s="7"/>
      <c r="AX497"/>
      <c r="AY497"/>
      <c r="AZ497"/>
      <c r="BA497"/>
      <c r="BB497" s="53"/>
      <c r="BC497"/>
      <c r="BD497" s="7"/>
      <c r="BE497"/>
      <c r="BF497"/>
      <c r="BG497"/>
      <c r="BH497"/>
      <c r="BI497" s="53"/>
      <c r="BJ497"/>
      <c r="BK497" s="7"/>
      <c r="BL497"/>
      <c r="BM497"/>
      <c r="BN497"/>
      <c r="BO497"/>
      <c r="BP497" s="53"/>
      <c r="BQ497"/>
      <c r="BR497" s="7"/>
      <c r="BS497"/>
      <c r="BT497"/>
      <c r="BU497"/>
      <c r="BV497"/>
      <c r="BW497" s="53"/>
      <c r="BX497"/>
      <c r="BY497" s="7"/>
      <c r="BZ497"/>
      <c r="CA497"/>
      <c r="CB497"/>
      <c r="CC497"/>
      <c r="CD497" s="53"/>
      <c r="CE497"/>
      <c r="CF497" s="7"/>
      <c r="CG497"/>
      <c r="CH497"/>
      <c r="CI497"/>
      <c r="CJ497"/>
      <c r="CK497" s="53"/>
      <c r="CL497"/>
      <c r="CM497" s="7"/>
      <c r="CN497"/>
      <c r="CO497"/>
      <c r="CP497"/>
      <c r="CQ497"/>
      <c r="CR497" s="53"/>
      <c r="CS497"/>
      <c r="CT497" s="7"/>
      <c r="CU497"/>
      <c r="CV497"/>
      <c r="CW497"/>
      <c r="CX497"/>
      <c r="CY497" s="53"/>
      <c r="CZ497"/>
      <c r="DA497" s="7"/>
      <c r="DB497"/>
      <c r="DC497"/>
      <c r="DD497"/>
      <c r="DE497"/>
      <c r="DF497" s="53"/>
      <c r="DG497"/>
      <c r="DH497" s="7"/>
      <c r="DI497"/>
      <c r="DJ497"/>
      <c r="DK497"/>
      <c r="DL497"/>
      <c r="DM497" s="53"/>
      <c r="DN497"/>
      <c r="DO497" s="7"/>
      <c r="DP497"/>
      <c r="DQ497"/>
      <c r="DR497"/>
      <c r="DS497"/>
      <c r="DT497" s="53"/>
      <c r="DU497"/>
      <c r="DV497" s="7"/>
      <c r="DW497" s="7"/>
      <c r="DX497" s="7"/>
      <c r="DY497" s="7"/>
      <c r="DZ497" s="7"/>
      <c r="EA497" s="7"/>
      <c r="EB497" s="7"/>
      <c r="EC497" s="7"/>
      <c r="ED497" s="7"/>
      <c r="EE497" s="7"/>
      <c r="EF497" s="7"/>
      <c r="EG497" s="7"/>
      <c r="EH497" s="7"/>
      <c r="EI497" s="7"/>
      <c r="EJ497" s="7"/>
      <c r="EK497" s="7"/>
      <c r="EL497" s="7"/>
      <c r="EM497" s="7"/>
      <c r="EN497" s="7"/>
      <c r="EO497" s="7"/>
      <c r="EP497" s="7"/>
      <c r="EQ497" s="7"/>
      <c r="ER497" s="7"/>
      <c r="ES497" s="7"/>
      <c r="ET497" s="7"/>
      <c r="EU497" s="7"/>
      <c r="EV497" s="7"/>
      <c r="EW497" s="7"/>
      <c r="EX497" s="7"/>
      <c r="EY497" s="7"/>
      <c r="EZ497" s="7"/>
      <c r="FA497" s="7"/>
      <c r="FB497" s="7"/>
      <c r="FC497" s="7"/>
      <c r="FD497" s="7"/>
      <c r="FE497" s="7"/>
      <c r="FF497" s="7"/>
      <c r="FG497" s="7"/>
      <c r="FH497" s="7"/>
      <c r="FI497" s="7"/>
      <c r="FJ497" s="7"/>
      <c r="FK497" s="7"/>
      <c r="FL497" s="7"/>
      <c r="FM497" s="7"/>
      <c r="FN497" s="7"/>
      <c r="FO497" s="7"/>
      <c r="FP497" s="7"/>
      <c r="FQ497" s="7"/>
      <c r="FR497" s="7"/>
      <c r="FS497" s="7"/>
      <c r="FT497" s="7"/>
      <c r="FU497" s="7"/>
      <c r="FV497" s="7"/>
      <c r="FW497" s="7"/>
      <c r="FX497" s="7"/>
      <c r="FY497" s="7"/>
      <c r="FZ497" s="7"/>
      <c r="GA497" s="7"/>
      <c r="GB497" s="7"/>
      <c r="GC497" s="7"/>
      <c r="GD497" s="7"/>
      <c r="GE497" s="7"/>
      <c r="GF497" s="7"/>
      <c r="GG497" s="7"/>
      <c r="GH497" s="7"/>
      <c r="GI497" s="7"/>
      <c r="GJ497" s="7"/>
      <c r="GK497" s="7"/>
      <c r="GL497" s="7"/>
      <c r="GM497" s="7"/>
      <c r="GN497" s="7"/>
      <c r="GO497" s="7"/>
      <c r="GP497" s="7"/>
      <c r="GQ497" s="7"/>
      <c r="GR497" s="7"/>
      <c r="GS497" s="7"/>
      <c r="GT497" s="7"/>
      <c r="GU497" s="7"/>
      <c r="GV497" s="7"/>
      <c r="GW497" s="7"/>
      <c r="GX497" s="7"/>
      <c r="GY497" s="7"/>
      <c r="GZ497" s="7"/>
      <c r="HA497" s="7"/>
      <c r="HB497" s="7"/>
      <c r="HC497" s="7"/>
      <c r="HD497" s="7"/>
      <c r="HE497" s="7"/>
      <c r="HF497" s="7"/>
      <c r="HG497" s="7"/>
      <c r="HH497" s="7"/>
      <c r="HI497" s="7"/>
      <c r="HJ497" s="7"/>
      <c r="HK497" s="7"/>
      <c r="HL497" s="7"/>
      <c r="HM497" s="7"/>
      <c r="HN497" s="7"/>
      <c r="HO497" s="7"/>
      <c r="HP497" s="7"/>
      <c r="HQ497" s="7"/>
      <c r="HR497" s="7"/>
      <c r="HS497" s="7"/>
      <c r="HT497" s="7"/>
      <c r="HU497" s="7"/>
      <c r="HV497" s="7"/>
      <c r="HW497" s="7"/>
      <c r="HX497" s="7"/>
      <c r="HY497" s="7"/>
      <c r="HZ497" s="7"/>
      <c r="IA497" s="7"/>
      <c r="IB497" s="7"/>
      <c r="IC497" s="7"/>
      <c r="ID497" s="7"/>
      <c r="IE497" s="7"/>
      <c r="IF497" s="7"/>
      <c r="IG497" s="7"/>
      <c r="IH497" s="7"/>
      <c r="II497" s="7"/>
      <c r="IJ497" s="7"/>
      <c r="IK497" s="7"/>
      <c r="IL497" s="7"/>
      <c r="IM497" s="7"/>
      <c r="IN497" s="7"/>
      <c r="IO497" s="7"/>
      <c r="IP497" s="7"/>
      <c r="IQ497" s="7"/>
      <c r="IR497" s="7"/>
      <c r="IS497" s="7"/>
      <c r="IT497" s="7"/>
      <c r="IU497" s="7"/>
      <c r="IV497" s="7"/>
      <c r="IW497" s="7"/>
      <c r="IX497" s="7"/>
      <c r="IY497" s="7"/>
      <c r="IZ497" s="7"/>
      <c r="JA497" s="7"/>
      <c r="JB497" s="7"/>
      <c r="JC497" s="7"/>
      <c r="JD497" s="7"/>
      <c r="JE497" s="7"/>
      <c r="JF497" s="7"/>
      <c r="JG497" s="7"/>
      <c r="JH497" s="7"/>
      <c r="JI497" s="7"/>
      <c r="JJ497" s="7"/>
      <c r="JK497" s="7"/>
      <c r="JL497" s="7"/>
      <c r="JM497" s="7"/>
      <c r="JN497" s="7"/>
      <c r="JO497" s="7"/>
      <c r="JP497" s="7"/>
      <c r="JQ497" s="7"/>
      <c r="JR497" s="7"/>
      <c r="JS497" s="7"/>
      <c r="JT497" s="7"/>
      <c r="JU497" s="7"/>
      <c r="JV497" s="7"/>
      <c r="JW497" s="7"/>
      <c r="JX497" s="7"/>
      <c r="JY497" s="7"/>
      <c r="JZ497" s="7"/>
      <c r="KA497" s="7"/>
      <c r="KB497" s="7"/>
      <c r="KC497" s="7"/>
      <c r="KD497" s="7"/>
      <c r="KE497" s="7"/>
      <c r="KF497" s="7"/>
      <c r="KG497" s="7"/>
      <c r="KH497" s="7"/>
      <c r="KI497" s="7"/>
      <c r="KJ497" s="7"/>
      <c r="KK497" s="7"/>
      <c r="KL497" s="7"/>
      <c r="KM497" s="7"/>
      <c r="KN497" s="7"/>
      <c r="KO497" s="7"/>
      <c r="KP497" s="7"/>
      <c r="KQ497" s="7"/>
      <c r="KR497" s="7"/>
      <c r="KS497" s="7"/>
      <c r="KT497" s="7"/>
      <c r="KU497" s="7"/>
      <c r="KV497" s="7"/>
      <c r="KW497" s="7"/>
      <c r="KX497" s="7"/>
      <c r="KY497" s="7"/>
      <c r="KZ497" s="7"/>
      <c r="LA497" s="7"/>
      <c r="LB497" s="7"/>
      <c r="LC497" s="7"/>
      <c r="LD497" s="7"/>
      <c r="LE497" s="7"/>
      <c r="LF497" s="7"/>
      <c r="LG497" s="7"/>
      <c r="LH497" s="7"/>
      <c r="LI497" s="7"/>
      <c r="LJ497" s="7"/>
      <c r="LK497" s="7"/>
      <c r="LL497" s="7"/>
      <c r="LM497" s="7"/>
      <c r="LN497" s="7"/>
      <c r="LO497" s="7"/>
      <c r="LP497" s="7"/>
      <c r="LQ497" s="7"/>
      <c r="LR497" s="7"/>
      <c r="LS497" s="7"/>
      <c r="LT497" s="7"/>
      <c r="LU497" s="7"/>
      <c r="LV497" s="7"/>
      <c r="LW497" s="7"/>
      <c r="LX497" s="7"/>
      <c r="LY497" s="7"/>
      <c r="LZ497" s="7"/>
      <c r="MA497" s="7"/>
      <c r="MB497" s="7"/>
      <c r="MC497" s="7"/>
      <c r="MD497" s="7"/>
      <c r="ME497" s="7"/>
      <c r="MF497" s="7"/>
      <c r="MG497" s="7"/>
      <c r="MH497" s="7"/>
      <c r="MI497" s="7"/>
      <c r="MJ497" s="7"/>
      <c r="MK497" s="7"/>
      <c r="ML497" s="7"/>
      <c r="MM497" s="7"/>
      <c r="MN497" s="7"/>
      <c r="MO497" s="7"/>
      <c r="MP497" s="7"/>
      <c r="MQ497" s="7"/>
      <c r="MR497" s="7"/>
      <c r="MS497" s="7"/>
      <c r="MT497" s="7"/>
      <c r="MU497" s="7"/>
      <c r="MV497" s="7"/>
      <c r="MW497" s="7"/>
      <c r="MX497" s="7"/>
      <c r="MY497" s="7"/>
      <c r="MZ497" s="7"/>
      <c r="NA497" s="7"/>
      <c r="NB497" s="7"/>
      <c r="NC497" s="7"/>
      <c r="ND497" s="7"/>
      <c r="NE497" s="7"/>
      <c r="NF497" s="7"/>
      <c r="NG497" s="7"/>
      <c r="NH497" s="7"/>
      <c r="NI497" s="7"/>
      <c r="NJ497" s="7"/>
      <c r="NK497" s="7"/>
      <c r="NL497" s="7"/>
      <c r="NM497" s="7"/>
      <c r="NN497" s="7"/>
      <c r="NO497" s="7"/>
      <c r="NP497" s="7"/>
      <c r="NQ497" s="7"/>
      <c r="NR497" s="7"/>
      <c r="NS497" s="7"/>
      <c r="NT497" s="7"/>
      <c r="NU497" s="7"/>
      <c r="NV497" s="7"/>
      <c r="NW497" s="7"/>
      <c r="NX497" s="7"/>
      <c r="NY497" s="7"/>
      <c r="NZ497" s="7"/>
      <c r="OA497" s="7"/>
      <c r="OB497" s="7"/>
      <c r="OC497" s="7"/>
      <c r="OD497" s="7"/>
      <c r="OE497" s="7"/>
      <c r="OF497" s="7"/>
      <c r="OG497" s="7"/>
      <c r="OH497" s="7"/>
      <c r="OI497" s="7"/>
    </row>
    <row r="498" spans="1:399" s="21" customFormat="1">
      <c r="A498" s="53"/>
      <c r="B498" s="53"/>
      <c r="C498" s="53"/>
      <c r="D498" s="53"/>
      <c r="E498" s="53"/>
      <c r="F498" s="53"/>
      <c r="G498" s="7"/>
      <c r="H498"/>
      <c r="I498"/>
      <c r="J498"/>
      <c r="K498"/>
      <c r="L498" s="53"/>
      <c r="M498"/>
      <c r="N498" s="7"/>
      <c r="O498"/>
      <c r="P498"/>
      <c r="Q498"/>
      <c r="R498"/>
      <c r="S498" s="53"/>
      <c r="T498"/>
      <c r="U498" s="7"/>
      <c r="V498"/>
      <c r="W498"/>
      <c r="X498"/>
      <c r="Y498"/>
      <c r="Z498" s="53"/>
      <c r="AA498"/>
      <c r="AB498" s="7"/>
      <c r="AC498"/>
      <c r="AD498"/>
      <c r="AE498"/>
      <c r="AF498"/>
      <c r="AG498" s="53"/>
      <c r="AH498"/>
      <c r="AI498" s="7"/>
      <c r="AJ498"/>
      <c r="AK498"/>
      <c r="AL498"/>
      <c r="AM498"/>
      <c r="AN498" s="53"/>
      <c r="AO498"/>
      <c r="AP498" s="7"/>
      <c r="AQ498"/>
      <c r="AR498"/>
      <c r="AS498"/>
      <c r="AT498"/>
      <c r="AU498" s="53"/>
      <c r="AV498"/>
      <c r="AW498" s="7"/>
      <c r="AX498"/>
      <c r="AY498"/>
      <c r="AZ498"/>
      <c r="BA498"/>
      <c r="BB498" s="53"/>
      <c r="BC498"/>
      <c r="BD498" s="7"/>
      <c r="BE498"/>
      <c r="BF498"/>
      <c r="BG498"/>
      <c r="BH498"/>
      <c r="BI498" s="53"/>
      <c r="BJ498"/>
      <c r="BK498" s="7"/>
      <c r="BL498"/>
      <c r="BM498"/>
      <c r="BN498"/>
      <c r="BO498"/>
      <c r="BP498" s="53"/>
      <c r="BQ498"/>
      <c r="BR498" s="7"/>
      <c r="BS498"/>
      <c r="BT498"/>
      <c r="BU498"/>
      <c r="BV498"/>
      <c r="BW498" s="53"/>
      <c r="BX498"/>
      <c r="BY498" s="7"/>
      <c r="BZ498"/>
      <c r="CA498"/>
      <c r="CB498"/>
      <c r="CC498"/>
      <c r="CD498" s="53"/>
      <c r="CE498"/>
      <c r="CF498" s="7"/>
      <c r="CG498"/>
      <c r="CH498"/>
      <c r="CI498"/>
      <c r="CJ498"/>
      <c r="CK498" s="53"/>
      <c r="CL498"/>
      <c r="CM498" s="7"/>
      <c r="CN498"/>
      <c r="CO498"/>
      <c r="CP498"/>
      <c r="CQ498"/>
      <c r="CR498" s="53"/>
      <c r="CS498"/>
      <c r="CT498" s="7"/>
      <c r="CU498"/>
      <c r="CV498"/>
      <c r="CW498"/>
      <c r="CX498"/>
      <c r="CY498" s="53"/>
      <c r="CZ498"/>
      <c r="DA498" s="7"/>
      <c r="DB498"/>
      <c r="DC498"/>
      <c r="DD498"/>
      <c r="DE498"/>
      <c r="DF498" s="53"/>
      <c r="DG498"/>
      <c r="DH498" s="7"/>
      <c r="DI498"/>
      <c r="DJ498"/>
      <c r="DK498"/>
      <c r="DL498"/>
      <c r="DM498" s="53"/>
      <c r="DN498"/>
      <c r="DO498" s="7"/>
      <c r="DP498"/>
      <c r="DQ498"/>
      <c r="DR498"/>
      <c r="DS498"/>
      <c r="DT498" s="53"/>
      <c r="DU498"/>
      <c r="DV498" s="7"/>
      <c r="DW498" s="7"/>
      <c r="DX498" s="7"/>
      <c r="DY498" s="7"/>
      <c r="DZ498" s="7"/>
      <c r="EA498" s="7"/>
      <c r="EB498" s="7"/>
      <c r="EC498" s="7"/>
      <c r="ED498" s="7"/>
      <c r="EE498" s="7"/>
      <c r="EF498" s="7"/>
      <c r="EG498" s="7"/>
      <c r="EH498" s="7"/>
      <c r="EI498" s="7"/>
      <c r="EJ498" s="7"/>
      <c r="EK498" s="7"/>
      <c r="EL498" s="7"/>
      <c r="EM498" s="7"/>
      <c r="EN498" s="7"/>
      <c r="EO498" s="7"/>
      <c r="EP498" s="7"/>
      <c r="EQ498" s="7"/>
      <c r="ER498" s="7"/>
      <c r="ES498" s="7"/>
      <c r="ET498" s="7"/>
      <c r="EU498" s="7"/>
      <c r="EV498" s="7"/>
      <c r="EW498" s="7"/>
      <c r="EX498" s="7"/>
      <c r="EY498" s="7"/>
      <c r="EZ498" s="7"/>
      <c r="FA498" s="7"/>
      <c r="FB498" s="7"/>
      <c r="FC498" s="7"/>
      <c r="FD498" s="7"/>
      <c r="FE498" s="7"/>
      <c r="FF498" s="7"/>
      <c r="FG498" s="7"/>
      <c r="FH498" s="7"/>
      <c r="FI498" s="7"/>
      <c r="FJ498" s="7"/>
      <c r="FK498" s="7"/>
      <c r="FL498" s="7"/>
      <c r="FM498" s="7"/>
      <c r="FN498" s="7"/>
      <c r="FO498" s="7"/>
      <c r="FP498" s="7"/>
      <c r="FQ498" s="7"/>
      <c r="FR498" s="7"/>
      <c r="FS498" s="7"/>
      <c r="FT498" s="7"/>
      <c r="FU498" s="7"/>
      <c r="FV498" s="7"/>
      <c r="FW498" s="7"/>
      <c r="FX498" s="7"/>
      <c r="FY498" s="7"/>
      <c r="FZ498" s="7"/>
      <c r="GA498" s="7"/>
      <c r="GB498" s="7"/>
      <c r="GC498" s="7"/>
      <c r="GD498" s="7"/>
      <c r="GE498" s="7"/>
      <c r="GF498" s="7"/>
      <c r="GG498" s="7"/>
      <c r="GH498" s="7"/>
      <c r="GI498" s="7"/>
      <c r="GJ498" s="7"/>
      <c r="GK498" s="7"/>
      <c r="GL498" s="7"/>
      <c r="GM498" s="7"/>
      <c r="GN498" s="7"/>
      <c r="GO498" s="7"/>
      <c r="GP498" s="7"/>
      <c r="GQ498" s="7"/>
      <c r="GR498" s="7"/>
      <c r="GS498" s="7"/>
      <c r="GT498" s="7"/>
      <c r="GU498" s="7"/>
      <c r="GV498" s="7"/>
      <c r="GW498" s="7"/>
      <c r="GX498" s="7"/>
      <c r="GY498" s="7"/>
      <c r="GZ498" s="7"/>
      <c r="HA498" s="7"/>
      <c r="HB498" s="7"/>
      <c r="HC498" s="7"/>
      <c r="HD498" s="7"/>
      <c r="HE498" s="7"/>
      <c r="HF498" s="7"/>
      <c r="HG498" s="7"/>
      <c r="HH498" s="7"/>
      <c r="HI498" s="7"/>
      <c r="HJ498" s="7"/>
      <c r="HK498" s="7"/>
      <c r="HL498" s="7"/>
      <c r="HM498" s="7"/>
      <c r="HN498" s="7"/>
      <c r="HO498" s="7"/>
      <c r="HP498" s="7"/>
      <c r="HQ498" s="7"/>
      <c r="HR498" s="7"/>
      <c r="HS498" s="7"/>
      <c r="HT498" s="7"/>
      <c r="HU498" s="7"/>
      <c r="HV498" s="7"/>
      <c r="HW498" s="7"/>
      <c r="HX498" s="7"/>
      <c r="HY498" s="7"/>
      <c r="HZ498" s="7"/>
      <c r="IA498" s="7"/>
      <c r="IB498" s="7"/>
      <c r="IC498" s="7"/>
      <c r="ID498" s="7"/>
      <c r="IE498" s="7"/>
      <c r="IF498" s="7"/>
      <c r="IG498" s="7"/>
      <c r="IH498" s="7"/>
      <c r="II498" s="7"/>
      <c r="IJ498" s="7"/>
      <c r="IK498" s="7"/>
      <c r="IL498" s="7"/>
      <c r="IM498" s="7"/>
      <c r="IN498" s="7"/>
      <c r="IO498" s="7"/>
      <c r="IP498" s="7"/>
      <c r="IQ498" s="7"/>
      <c r="IR498" s="7"/>
      <c r="IS498" s="7"/>
      <c r="IT498" s="7"/>
      <c r="IU498" s="7"/>
      <c r="IV498" s="7"/>
      <c r="IW498" s="7"/>
      <c r="IX498" s="7"/>
      <c r="IY498" s="7"/>
      <c r="IZ498" s="7"/>
      <c r="JA498" s="7"/>
      <c r="JB498" s="7"/>
      <c r="JC498" s="7"/>
      <c r="JD498" s="7"/>
      <c r="JE498" s="7"/>
      <c r="JF498" s="7"/>
      <c r="JG498" s="7"/>
      <c r="JH498" s="7"/>
      <c r="JI498" s="7"/>
      <c r="JJ498" s="7"/>
      <c r="JK498" s="7"/>
      <c r="JL498" s="7"/>
      <c r="JM498" s="7"/>
      <c r="JN498" s="7"/>
      <c r="JO498" s="7"/>
      <c r="JP498" s="7"/>
      <c r="JQ498" s="7"/>
      <c r="JR498" s="7"/>
      <c r="JS498" s="7"/>
      <c r="JT498" s="7"/>
      <c r="JU498" s="7"/>
      <c r="JV498" s="7"/>
      <c r="JW498" s="7"/>
      <c r="JX498" s="7"/>
      <c r="JY498" s="7"/>
      <c r="JZ498" s="7"/>
      <c r="KA498" s="7"/>
      <c r="KB498" s="7"/>
      <c r="KC498" s="7"/>
      <c r="KD498" s="7"/>
      <c r="KE498" s="7"/>
      <c r="KF498" s="7"/>
      <c r="KG498" s="7"/>
      <c r="KH498" s="7"/>
      <c r="KI498" s="7"/>
      <c r="KJ498" s="7"/>
      <c r="KK498" s="7"/>
      <c r="KL498" s="7"/>
      <c r="KM498" s="7"/>
      <c r="KN498" s="7"/>
      <c r="KO498" s="7"/>
      <c r="KP498" s="7"/>
      <c r="KQ498" s="7"/>
      <c r="KR498" s="7"/>
      <c r="KS498" s="7"/>
      <c r="KT498" s="7"/>
      <c r="KU498" s="7"/>
      <c r="KV498" s="7"/>
      <c r="KW498" s="7"/>
      <c r="KX498" s="7"/>
      <c r="KY498" s="7"/>
      <c r="KZ498" s="7"/>
      <c r="LA498" s="7"/>
      <c r="LB498" s="7"/>
      <c r="LC498" s="7"/>
      <c r="LD498" s="7"/>
      <c r="LE498" s="7"/>
      <c r="LF498" s="7"/>
      <c r="LG498" s="7"/>
      <c r="LH498" s="7"/>
      <c r="LI498" s="7"/>
      <c r="LJ498" s="7"/>
      <c r="LK498" s="7"/>
      <c r="LL498" s="7"/>
      <c r="LM498" s="7"/>
      <c r="LN498" s="7"/>
      <c r="LO498" s="7"/>
      <c r="LP498" s="7"/>
      <c r="LQ498" s="7"/>
      <c r="LR498" s="7"/>
      <c r="LS498" s="7"/>
      <c r="LT498" s="7"/>
      <c r="LU498" s="7"/>
      <c r="LV498" s="7"/>
      <c r="LW498" s="7"/>
      <c r="LX498" s="7"/>
      <c r="LY498" s="7"/>
      <c r="LZ498" s="7"/>
      <c r="MA498" s="7"/>
      <c r="MB498" s="7"/>
      <c r="MC498" s="7"/>
      <c r="MD498" s="7"/>
      <c r="ME498" s="7"/>
      <c r="MF498" s="7"/>
      <c r="MG498" s="7"/>
      <c r="MH498" s="7"/>
      <c r="MI498" s="7"/>
      <c r="MJ498" s="7"/>
      <c r="MK498" s="7"/>
      <c r="ML498" s="7"/>
      <c r="MM498" s="7"/>
      <c r="MN498" s="7"/>
      <c r="MO498" s="7"/>
      <c r="MP498" s="7"/>
      <c r="MQ498" s="7"/>
      <c r="MR498" s="7"/>
      <c r="MS498" s="7"/>
      <c r="MT498" s="7"/>
      <c r="MU498" s="7"/>
      <c r="MV498" s="7"/>
      <c r="MW498" s="7"/>
      <c r="MX498" s="7"/>
      <c r="MY498" s="7"/>
      <c r="MZ498" s="7"/>
      <c r="NA498" s="7"/>
      <c r="NB498" s="7"/>
      <c r="NC498" s="7"/>
      <c r="ND498" s="7"/>
      <c r="NE498" s="7"/>
      <c r="NF498" s="7"/>
      <c r="NG498" s="7"/>
      <c r="NH498" s="7"/>
      <c r="NI498" s="7"/>
      <c r="NJ498" s="7"/>
      <c r="NK498" s="7"/>
      <c r="NL498" s="7"/>
      <c r="NM498" s="7"/>
      <c r="NN498" s="7"/>
      <c r="NO498" s="7"/>
      <c r="NP498" s="7"/>
      <c r="NQ498" s="7"/>
      <c r="NR498" s="7"/>
      <c r="NS498" s="7"/>
      <c r="NT498" s="7"/>
      <c r="NU498" s="7"/>
      <c r="NV498" s="7"/>
      <c r="NW498" s="7"/>
      <c r="NX498" s="7"/>
      <c r="NY498" s="7"/>
      <c r="NZ498" s="7"/>
      <c r="OA498" s="7"/>
      <c r="OB498" s="7"/>
      <c r="OC498" s="7"/>
      <c r="OD498" s="7"/>
      <c r="OE498" s="7"/>
      <c r="OF498" s="7"/>
      <c r="OG498" s="7"/>
      <c r="OH498" s="7"/>
      <c r="OI498" s="7"/>
    </row>
    <row r="499" spans="1:399" s="21" customFormat="1">
      <c r="A499" s="53"/>
      <c r="B499" s="53"/>
      <c r="C499" s="53"/>
      <c r="D499" s="53"/>
      <c r="E499" s="53"/>
      <c r="F499" s="53"/>
      <c r="G499" s="7"/>
      <c r="H499"/>
      <c r="I499"/>
      <c r="J499"/>
      <c r="K499"/>
      <c r="L499" s="53"/>
      <c r="M499"/>
      <c r="N499" s="7"/>
      <c r="O499"/>
      <c r="P499"/>
      <c r="Q499"/>
      <c r="R499"/>
      <c r="S499" s="53"/>
      <c r="T499"/>
      <c r="U499" s="7"/>
      <c r="V499"/>
      <c r="W499"/>
      <c r="X499"/>
      <c r="Y499"/>
      <c r="Z499" s="53"/>
      <c r="AA499"/>
      <c r="AB499" s="7"/>
      <c r="AC499"/>
      <c r="AD499"/>
      <c r="AE499"/>
      <c r="AF499"/>
      <c r="AG499" s="53"/>
      <c r="AH499"/>
      <c r="AI499" s="7"/>
      <c r="AJ499"/>
      <c r="AK499"/>
      <c r="AL499"/>
      <c r="AM499"/>
      <c r="AN499" s="53"/>
      <c r="AO499"/>
      <c r="AP499" s="7"/>
      <c r="AQ499"/>
      <c r="AR499"/>
      <c r="AS499"/>
      <c r="AT499"/>
      <c r="AU499" s="53"/>
      <c r="AV499"/>
      <c r="AW499" s="7"/>
      <c r="AX499"/>
      <c r="AY499"/>
      <c r="AZ499"/>
      <c r="BA499"/>
      <c r="BB499" s="53"/>
      <c r="BC499"/>
      <c r="BD499" s="7"/>
      <c r="BE499"/>
      <c r="BF499"/>
      <c r="BG499"/>
      <c r="BH499"/>
      <c r="BI499" s="53"/>
      <c r="BJ499"/>
      <c r="BK499" s="7"/>
      <c r="BL499"/>
      <c r="BM499"/>
      <c r="BN499"/>
      <c r="BO499"/>
      <c r="BP499" s="53"/>
      <c r="BQ499"/>
      <c r="BR499" s="7"/>
      <c r="BS499"/>
      <c r="BT499"/>
      <c r="BU499"/>
      <c r="BV499"/>
      <c r="BW499" s="53"/>
      <c r="BX499"/>
      <c r="BY499" s="7"/>
      <c r="BZ499"/>
      <c r="CA499"/>
      <c r="CB499"/>
      <c r="CC499"/>
      <c r="CD499" s="53"/>
      <c r="CE499"/>
      <c r="CF499" s="7"/>
      <c r="CG499"/>
      <c r="CH499"/>
      <c r="CI499"/>
      <c r="CJ499"/>
      <c r="CK499" s="53"/>
      <c r="CL499"/>
      <c r="CM499" s="7"/>
      <c r="CN499"/>
      <c r="CO499"/>
      <c r="CP499"/>
      <c r="CQ499"/>
      <c r="CR499" s="53"/>
      <c r="CS499"/>
      <c r="CT499" s="7"/>
      <c r="CU499"/>
      <c r="CV499"/>
      <c r="CW499"/>
      <c r="CX499"/>
      <c r="CY499" s="53"/>
      <c r="CZ499"/>
      <c r="DA499" s="7"/>
      <c r="DB499"/>
      <c r="DC499"/>
      <c r="DD499"/>
      <c r="DE499"/>
      <c r="DF499" s="53"/>
      <c r="DG499"/>
      <c r="DH499" s="7"/>
      <c r="DI499"/>
      <c r="DJ499"/>
      <c r="DK499"/>
      <c r="DL499"/>
      <c r="DM499" s="53"/>
      <c r="DN499"/>
      <c r="DO499" s="7"/>
      <c r="DP499"/>
      <c r="DQ499"/>
      <c r="DR499"/>
      <c r="DS499"/>
      <c r="DT499" s="53"/>
      <c r="DU499"/>
      <c r="DV499" s="7"/>
      <c r="DW499" s="7"/>
      <c r="DX499" s="7"/>
      <c r="DY499" s="7"/>
      <c r="DZ499" s="7"/>
      <c r="EA499" s="7"/>
      <c r="EB499" s="7"/>
      <c r="EC499" s="7"/>
      <c r="ED499" s="7"/>
      <c r="EE499" s="7"/>
      <c r="EF499" s="7"/>
      <c r="EG499" s="7"/>
      <c r="EH499" s="7"/>
      <c r="EI499" s="7"/>
      <c r="EJ499" s="7"/>
      <c r="EK499" s="7"/>
      <c r="EL499" s="7"/>
      <c r="EM499" s="7"/>
      <c r="EN499" s="7"/>
      <c r="EO499" s="7"/>
      <c r="EP499" s="7"/>
      <c r="EQ499" s="7"/>
      <c r="ER499" s="7"/>
      <c r="ES499" s="7"/>
      <c r="ET499" s="7"/>
      <c r="EU499" s="7"/>
      <c r="EV499" s="7"/>
      <c r="EW499" s="7"/>
      <c r="EX499" s="7"/>
      <c r="EY499" s="7"/>
      <c r="EZ499" s="7"/>
      <c r="FA499" s="7"/>
      <c r="FB499" s="7"/>
      <c r="FC499" s="7"/>
      <c r="FD499" s="7"/>
      <c r="FE499" s="7"/>
      <c r="FF499" s="7"/>
      <c r="FG499" s="7"/>
      <c r="FH499" s="7"/>
      <c r="FI499" s="7"/>
      <c r="FJ499" s="7"/>
      <c r="FK499" s="7"/>
      <c r="FL499" s="7"/>
      <c r="FM499" s="7"/>
      <c r="FN499" s="7"/>
      <c r="FO499" s="7"/>
      <c r="FP499" s="7"/>
      <c r="FQ499" s="7"/>
      <c r="FR499" s="7"/>
      <c r="FS499" s="7"/>
      <c r="FT499" s="7"/>
      <c r="FU499" s="7"/>
      <c r="FV499" s="7"/>
      <c r="FW499" s="7"/>
      <c r="FX499" s="7"/>
      <c r="FY499" s="7"/>
      <c r="FZ499" s="7"/>
      <c r="GA499" s="7"/>
      <c r="GB499" s="7"/>
      <c r="GC499" s="7"/>
      <c r="GD499" s="7"/>
      <c r="GE499" s="7"/>
      <c r="GF499" s="7"/>
      <c r="GG499" s="7"/>
      <c r="GH499" s="7"/>
      <c r="GI499" s="7"/>
      <c r="GJ499" s="7"/>
      <c r="GK499" s="7"/>
      <c r="GL499" s="7"/>
      <c r="GM499" s="7"/>
      <c r="GN499" s="7"/>
      <c r="GO499" s="7"/>
      <c r="GP499" s="7"/>
      <c r="GQ499" s="7"/>
      <c r="GR499" s="7"/>
      <c r="GS499" s="7"/>
      <c r="GT499" s="7"/>
      <c r="GU499" s="7"/>
      <c r="GV499" s="7"/>
      <c r="GW499" s="7"/>
      <c r="GX499" s="7"/>
      <c r="GY499" s="7"/>
      <c r="GZ499" s="7"/>
      <c r="HA499" s="7"/>
      <c r="HB499" s="7"/>
      <c r="HC499" s="7"/>
      <c r="HD499" s="7"/>
      <c r="HE499" s="7"/>
      <c r="HF499" s="7"/>
      <c r="HG499" s="7"/>
      <c r="HH499" s="7"/>
      <c r="HI499" s="7"/>
      <c r="HJ499" s="7"/>
      <c r="HK499" s="7"/>
      <c r="HL499" s="7"/>
      <c r="HM499" s="7"/>
      <c r="HN499" s="7"/>
      <c r="HO499" s="7"/>
      <c r="HP499" s="7"/>
      <c r="HQ499" s="7"/>
      <c r="HR499" s="7"/>
      <c r="HS499" s="7"/>
      <c r="HT499" s="7"/>
      <c r="HU499" s="7"/>
      <c r="HV499" s="7"/>
      <c r="HW499" s="7"/>
      <c r="HX499" s="7"/>
      <c r="HY499" s="7"/>
      <c r="HZ499" s="7"/>
      <c r="IA499" s="7"/>
      <c r="IB499" s="7"/>
      <c r="IC499" s="7"/>
      <c r="ID499" s="7"/>
      <c r="IE499" s="7"/>
      <c r="IF499" s="7"/>
      <c r="IG499" s="7"/>
      <c r="IH499" s="7"/>
      <c r="II499" s="7"/>
      <c r="IJ499" s="7"/>
      <c r="IK499" s="7"/>
      <c r="IL499" s="7"/>
      <c r="IM499" s="7"/>
      <c r="IN499" s="7"/>
      <c r="IO499" s="7"/>
      <c r="IP499" s="7"/>
      <c r="IQ499" s="7"/>
      <c r="IR499" s="7"/>
      <c r="IS499" s="7"/>
      <c r="IT499" s="7"/>
      <c r="IU499" s="7"/>
      <c r="IV499" s="7"/>
      <c r="IW499" s="7"/>
      <c r="IX499" s="7"/>
      <c r="IY499" s="7"/>
      <c r="IZ499" s="7"/>
      <c r="JA499" s="7"/>
      <c r="JB499" s="7"/>
      <c r="JC499" s="7"/>
      <c r="JD499" s="7"/>
      <c r="JE499" s="7"/>
      <c r="JF499" s="7"/>
      <c r="JG499" s="7"/>
      <c r="JH499" s="7"/>
      <c r="JI499" s="7"/>
      <c r="JJ499" s="7"/>
      <c r="JK499" s="7"/>
      <c r="JL499" s="7"/>
      <c r="JM499" s="7"/>
      <c r="JN499" s="7"/>
      <c r="JO499" s="7"/>
      <c r="JP499" s="7"/>
      <c r="JQ499" s="7"/>
      <c r="JR499" s="7"/>
      <c r="JS499" s="7"/>
      <c r="JT499" s="7"/>
      <c r="JU499" s="7"/>
      <c r="JV499" s="7"/>
      <c r="JW499" s="7"/>
      <c r="JX499" s="7"/>
      <c r="JY499" s="7"/>
      <c r="JZ499" s="7"/>
      <c r="KA499" s="7"/>
      <c r="KB499" s="7"/>
      <c r="KC499" s="7"/>
      <c r="KD499" s="7"/>
      <c r="KE499" s="7"/>
      <c r="KF499" s="7"/>
      <c r="KG499" s="7"/>
      <c r="KH499" s="7"/>
      <c r="KI499" s="7"/>
      <c r="KJ499" s="7"/>
      <c r="KK499" s="7"/>
      <c r="KL499" s="7"/>
      <c r="KM499" s="7"/>
      <c r="KN499" s="7"/>
      <c r="KO499" s="7"/>
      <c r="KP499" s="7"/>
      <c r="KQ499" s="7"/>
      <c r="KR499" s="7"/>
      <c r="KS499" s="7"/>
      <c r="KT499" s="7"/>
      <c r="KU499" s="7"/>
      <c r="KV499" s="7"/>
      <c r="KW499" s="7"/>
      <c r="KX499" s="7"/>
      <c r="KY499" s="7"/>
      <c r="KZ499" s="7"/>
      <c r="LA499" s="7"/>
      <c r="LB499" s="7"/>
      <c r="LC499" s="7"/>
      <c r="LD499" s="7"/>
      <c r="LE499" s="7"/>
      <c r="LF499" s="7"/>
      <c r="LG499" s="7"/>
      <c r="LH499" s="7"/>
      <c r="LI499" s="7"/>
      <c r="LJ499" s="7"/>
      <c r="LK499" s="7"/>
      <c r="LL499" s="7"/>
      <c r="LM499" s="7"/>
      <c r="LN499" s="7"/>
      <c r="LO499" s="7"/>
      <c r="LP499" s="7"/>
      <c r="LQ499" s="7"/>
      <c r="LR499" s="7"/>
      <c r="LS499" s="7"/>
      <c r="LT499" s="7"/>
      <c r="LU499" s="7"/>
      <c r="LV499" s="7"/>
      <c r="LW499" s="7"/>
      <c r="LX499" s="7"/>
      <c r="LY499" s="7"/>
      <c r="LZ499" s="7"/>
      <c r="MA499" s="7"/>
      <c r="MB499" s="7"/>
      <c r="MC499" s="7"/>
      <c r="MD499" s="7"/>
      <c r="ME499" s="7"/>
      <c r="MF499" s="7"/>
      <c r="MG499" s="7"/>
      <c r="MH499" s="7"/>
      <c r="MI499" s="7"/>
      <c r="MJ499" s="7"/>
      <c r="MK499" s="7"/>
      <c r="ML499" s="7"/>
      <c r="MM499" s="7"/>
      <c r="MN499" s="7"/>
      <c r="MO499" s="7"/>
      <c r="MP499" s="7"/>
      <c r="MQ499" s="7"/>
      <c r="MR499" s="7"/>
      <c r="MS499" s="7"/>
      <c r="MT499" s="7"/>
      <c r="MU499" s="7"/>
      <c r="MV499" s="7"/>
      <c r="MW499" s="7"/>
      <c r="MX499" s="7"/>
      <c r="MY499" s="7"/>
      <c r="MZ499" s="7"/>
      <c r="NA499" s="7"/>
      <c r="NB499" s="7"/>
      <c r="NC499" s="7"/>
      <c r="ND499" s="7"/>
      <c r="NE499" s="7"/>
      <c r="NF499" s="7"/>
      <c r="NG499" s="7"/>
      <c r="NH499" s="7"/>
      <c r="NI499" s="7"/>
      <c r="NJ499" s="7"/>
      <c r="NK499" s="7"/>
      <c r="NL499" s="7"/>
      <c r="NM499" s="7"/>
      <c r="NN499" s="7"/>
      <c r="NO499" s="7"/>
      <c r="NP499" s="7"/>
      <c r="NQ499" s="7"/>
      <c r="NR499" s="7"/>
      <c r="NS499" s="7"/>
      <c r="NT499" s="7"/>
      <c r="NU499" s="7"/>
      <c r="NV499" s="7"/>
      <c r="NW499" s="7"/>
      <c r="NX499" s="7"/>
      <c r="NY499" s="7"/>
      <c r="NZ499" s="7"/>
      <c r="OA499" s="7"/>
      <c r="OB499" s="7"/>
      <c r="OC499" s="7"/>
      <c r="OD499" s="7"/>
      <c r="OE499" s="7"/>
      <c r="OF499" s="7"/>
      <c r="OG499" s="7"/>
      <c r="OH499" s="7"/>
      <c r="OI499" s="7"/>
    </row>
    <row r="500" spans="1:399" s="21" customFormat="1">
      <c r="A500" s="53"/>
      <c r="B500" s="53"/>
      <c r="C500" s="53"/>
      <c r="D500" s="53"/>
      <c r="E500" s="53"/>
      <c r="F500" s="53"/>
      <c r="G500" s="7"/>
      <c r="H500"/>
      <c r="I500"/>
      <c r="J500"/>
      <c r="K500"/>
      <c r="L500" s="53"/>
      <c r="M500"/>
      <c r="N500" s="7"/>
      <c r="O500"/>
      <c r="P500"/>
      <c r="Q500"/>
      <c r="R500"/>
      <c r="S500" s="53"/>
      <c r="T500"/>
      <c r="U500" s="7"/>
      <c r="V500"/>
      <c r="W500"/>
      <c r="X500"/>
      <c r="Y500"/>
      <c r="Z500" s="53"/>
      <c r="AA500"/>
      <c r="AB500" s="7"/>
      <c r="AC500"/>
      <c r="AD500"/>
      <c r="AE500"/>
      <c r="AF500"/>
      <c r="AG500" s="53"/>
      <c r="AH500"/>
      <c r="AI500" s="7"/>
      <c r="AJ500"/>
      <c r="AK500"/>
      <c r="AL500"/>
      <c r="AM500"/>
      <c r="AN500" s="53"/>
      <c r="AO500"/>
      <c r="AP500" s="7"/>
      <c r="AQ500"/>
      <c r="AR500"/>
      <c r="AS500"/>
      <c r="AT500"/>
      <c r="AU500" s="53"/>
      <c r="AV500"/>
      <c r="AW500" s="7"/>
      <c r="AX500"/>
      <c r="AY500"/>
      <c r="AZ500"/>
      <c r="BA500"/>
      <c r="BB500" s="53"/>
      <c r="BC500"/>
      <c r="BD500" s="7"/>
      <c r="BE500"/>
      <c r="BF500"/>
      <c r="BG500"/>
      <c r="BH500"/>
      <c r="BI500" s="53"/>
      <c r="BJ500"/>
      <c r="BK500" s="7"/>
      <c r="BL500"/>
      <c r="BM500"/>
      <c r="BN500"/>
      <c r="BO500"/>
      <c r="BP500" s="53"/>
      <c r="BQ500"/>
      <c r="BR500" s="7"/>
      <c r="BS500"/>
      <c r="BT500"/>
      <c r="BU500"/>
      <c r="BV500"/>
      <c r="BW500" s="53"/>
      <c r="BX500"/>
      <c r="BY500" s="7"/>
      <c r="BZ500"/>
      <c r="CA500"/>
      <c r="CB500"/>
      <c r="CC500"/>
      <c r="CD500" s="53"/>
      <c r="CE500"/>
      <c r="CF500" s="7"/>
      <c r="CG500"/>
      <c r="CH500"/>
      <c r="CI500"/>
      <c r="CJ500"/>
      <c r="CK500" s="53"/>
      <c r="CL500"/>
      <c r="CM500" s="7"/>
      <c r="CN500"/>
      <c r="CO500"/>
      <c r="CP500"/>
      <c r="CQ500"/>
      <c r="CR500" s="53"/>
      <c r="CS500"/>
      <c r="CT500" s="7"/>
      <c r="CU500"/>
      <c r="CV500"/>
      <c r="CW500"/>
      <c r="CX500"/>
      <c r="CY500" s="53"/>
      <c r="CZ500"/>
      <c r="DA500" s="7"/>
      <c r="DB500"/>
      <c r="DC500"/>
      <c r="DD500"/>
      <c r="DE500"/>
      <c r="DF500" s="53"/>
      <c r="DG500"/>
      <c r="DH500" s="7"/>
      <c r="DI500"/>
      <c r="DJ500"/>
      <c r="DK500"/>
      <c r="DL500"/>
      <c r="DM500" s="53"/>
      <c r="DN500"/>
      <c r="DO500" s="7"/>
      <c r="DP500"/>
      <c r="DQ500"/>
      <c r="DR500"/>
      <c r="DS500"/>
      <c r="DT500" s="53"/>
      <c r="DU500"/>
      <c r="DV500" s="7"/>
      <c r="DW500" s="7"/>
      <c r="DX500" s="7"/>
      <c r="DY500" s="7"/>
      <c r="DZ500" s="7"/>
      <c r="EA500" s="7"/>
      <c r="EB500" s="7"/>
      <c r="EC500" s="7"/>
      <c r="ED500" s="7"/>
      <c r="EE500" s="7"/>
      <c r="EF500" s="7"/>
      <c r="EG500" s="7"/>
      <c r="EH500" s="7"/>
      <c r="EI500" s="7"/>
      <c r="EJ500" s="7"/>
      <c r="EK500" s="7"/>
      <c r="EL500" s="7"/>
      <c r="EM500" s="7"/>
      <c r="EN500" s="7"/>
      <c r="EO500" s="7"/>
      <c r="EP500" s="7"/>
      <c r="EQ500" s="7"/>
      <c r="ER500" s="7"/>
      <c r="ES500" s="7"/>
      <c r="ET500" s="7"/>
      <c r="EU500" s="7"/>
      <c r="EV500" s="7"/>
      <c r="EW500" s="7"/>
      <c r="EX500" s="7"/>
      <c r="EY500" s="7"/>
      <c r="EZ500" s="7"/>
      <c r="FA500" s="7"/>
      <c r="FB500" s="7"/>
      <c r="FC500" s="7"/>
      <c r="FD500" s="7"/>
      <c r="FE500" s="7"/>
      <c r="FF500" s="7"/>
      <c r="FG500" s="7"/>
      <c r="FH500" s="7"/>
      <c r="FI500" s="7"/>
      <c r="FJ500" s="7"/>
      <c r="FK500" s="7"/>
      <c r="FL500" s="7"/>
      <c r="FM500" s="7"/>
      <c r="FN500" s="7"/>
      <c r="FO500" s="7"/>
      <c r="FP500" s="7"/>
      <c r="FQ500" s="7"/>
      <c r="FR500" s="7"/>
      <c r="FS500" s="7"/>
      <c r="FT500" s="7"/>
      <c r="FU500" s="7"/>
      <c r="FV500" s="7"/>
      <c r="FW500" s="7"/>
      <c r="FX500" s="7"/>
      <c r="FY500" s="7"/>
      <c r="FZ500" s="7"/>
      <c r="GA500" s="7"/>
      <c r="GB500" s="7"/>
      <c r="GC500" s="7"/>
      <c r="GD500" s="7"/>
      <c r="GE500" s="7"/>
      <c r="GF500" s="7"/>
      <c r="GG500" s="7"/>
      <c r="GH500" s="7"/>
      <c r="GI500" s="7"/>
      <c r="GJ500" s="7"/>
      <c r="GK500" s="7"/>
      <c r="GL500" s="7"/>
      <c r="GM500" s="7"/>
      <c r="GN500" s="7"/>
      <c r="GO500" s="7"/>
      <c r="GP500" s="7"/>
      <c r="GQ500" s="7"/>
      <c r="GR500" s="7"/>
      <c r="GS500" s="7"/>
      <c r="GT500" s="7"/>
      <c r="GU500" s="7"/>
      <c r="GV500" s="7"/>
      <c r="GW500" s="7"/>
      <c r="GX500" s="7"/>
      <c r="GY500" s="7"/>
      <c r="GZ500" s="7"/>
      <c r="HA500" s="7"/>
      <c r="HB500" s="7"/>
      <c r="HC500" s="7"/>
      <c r="HD500" s="7"/>
      <c r="HE500" s="7"/>
      <c r="HF500" s="7"/>
      <c r="HG500" s="7"/>
      <c r="HH500" s="7"/>
      <c r="HI500" s="7"/>
      <c r="HJ500" s="7"/>
      <c r="HK500" s="7"/>
      <c r="HL500" s="7"/>
      <c r="HM500" s="7"/>
      <c r="HN500" s="7"/>
      <c r="HO500" s="7"/>
      <c r="HP500" s="7"/>
      <c r="HQ500" s="7"/>
      <c r="HR500" s="7"/>
      <c r="HS500" s="7"/>
      <c r="HT500" s="7"/>
      <c r="HU500" s="7"/>
      <c r="HV500" s="7"/>
      <c r="HW500" s="7"/>
      <c r="HX500" s="7"/>
      <c r="HY500" s="7"/>
      <c r="HZ500" s="7"/>
      <c r="IA500" s="7"/>
      <c r="IB500" s="7"/>
      <c r="IC500" s="7"/>
      <c r="ID500" s="7"/>
      <c r="IE500" s="7"/>
      <c r="IF500" s="7"/>
      <c r="IG500" s="7"/>
      <c r="IH500" s="7"/>
      <c r="II500" s="7"/>
      <c r="IJ500" s="7"/>
      <c r="IK500" s="7"/>
      <c r="IL500" s="7"/>
      <c r="IM500" s="7"/>
      <c r="IN500" s="7"/>
      <c r="IO500" s="7"/>
      <c r="IP500" s="7"/>
      <c r="IQ500" s="7"/>
      <c r="IR500" s="7"/>
      <c r="IS500" s="7"/>
      <c r="IT500" s="7"/>
      <c r="IU500" s="7"/>
      <c r="IV500" s="7"/>
      <c r="IW500" s="7"/>
      <c r="IX500" s="7"/>
      <c r="IY500" s="7"/>
      <c r="IZ500" s="7"/>
      <c r="JA500" s="7"/>
      <c r="JB500" s="7"/>
      <c r="JC500" s="7"/>
      <c r="JD500" s="7"/>
      <c r="JE500" s="7"/>
      <c r="JF500" s="7"/>
      <c r="JG500" s="7"/>
      <c r="JH500" s="7"/>
      <c r="JI500" s="7"/>
      <c r="JJ500" s="7"/>
      <c r="JK500" s="7"/>
      <c r="JL500" s="7"/>
      <c r="JM500" s="7"/>
      <c r="JN500" s="7"/>
      <c r="JO500" s="7"/>
      <c r="JP500" s="7"/>
      <c r="JQ500" s="7"/>
      <c r="JR500" s="7"/>
      <c r="JS500" s="7"/>
      <c r="JT500" s="7"/>
      <c r="JU500" s="7"/>
      <c r="JV500" s="7"/>
      <c r="JW500" s="7"/>
      <c r="JX500" s="7"/>
      <c r="JY500" s="7"/>
      <c r="JZ500" s="7"/>
      <c r="KA500" s="7"/>
      <c r="KB500" s="7"/>
      <c r="KC500" s="7"/>
      <c r="KD500" s="7"/>
      <c r="KE500" s="7"/>
      <c r="KF500" s="7"/>
      <c r="KG500" s="7"/>
      <c r="KH500" s="7"/>
      <c r="KI500" s="7"/>
      <c r="KJ500" s="7"/>
      <c r="KK500" s="7"/>
      <c r="KL500" s="7"/>
      <c r="KM500" s="7"/>
      <c r="KN500" s="7"/>
      <c r="KO500" s="7"/>
      <c r="KP500" s="7"/>
      <c r="KQ500" s="7"/>
      <c r="KR500" s="7"/>
      <c r="KS500" s="7"/>
      <c r="KT500" s="7"/>
      <c r="KU500" s="7"/>
      <c r="KV500" s="7"/>
      <c r="KW500" s="7"/>
      <c r="KX500" s="7"/>
      <c r="KY500" s="7"/>
      <c r="KZ500" s="7"/>
      <c r="LA500" s="7"/>
      <c r="LB500" s="7"/>
      <c r="LC500" s="7"/>
      <c r="LD500" s="7"/>
      <c r="LE500" s="7"/>
      <c r="LF500" s="7"/>
      <c r="LG500" s="7"/>
      <c r="LH500" s="7"/>
      <c r="LI500" s="7"/>
      <c r="LJ500" s="7"/>
      <c r="LK500" s="7"/>
      <c r="LL500" s="7"/>
      <c r="LM500" s="7"/>
      <c r="LN500" s="7"/>
      <c r="LO500" s="7"/>
      <c r="LP500" s="7"/>
      <c r="LQ500" s="7"/>
      <c r="LR500" s="7"/>
      <c r="LS500" s="7"/>
      <c r="LT500" s="7"/>
      <c r="LU500" s="7"/>
      <c r="LV500" s="7"/>
      <c r="LW500" s="7"/>
      <c r="LX500" s="7"/>
      <c r="LY500" s="7"/>
      <c r="LZ500" s="7"/>
      <c r="MA500" s="7"/>
      <c r="MB500" s="7"/>
      <c r="MC500" s="7"/>
      <c r="MD500" s="7"/>
      <c r="ME500" s="7"/>
      <c r="MF500" s="7"/>
      <c r="MG500" s="7"/>
      <c r="MH500" s="7"/>
      <c r="MI500" s="7"/>
      <c r="MJ500" s="7"/>
      <c r="MK500" s="7"/>
      <c r="ML500" s="7"/>
      <c r="MM500" s="7"/>
      <c r="MN500" s="7"/>
      <c r="MO500" s="7"/>
      <c r="MP500" s="7"/>
      <c r="MQ500" s="7"/>
      <c r="MR500" s="7"/>
      <c r="MS500" s="7"/>
      <c r="MT500" s="7"/>
      <c r="MU500" s="7"/>
      <c r="MV500" s="7"/>
      <c r="MW500" s="7"/>
      <c r="MX500" s="7"/>
      <c r="MY500" s="7"/>
      <c r="MZ500" s="7"/>
      <c r="NA500" s="7"/>
      <c r="NB500" s="7"/>
      <c r="NC500" s="7"/>
      <c r="ND500" s="7"/>
      <c r="NE500" s="7"/>
      <c r="NF500" s="7"/>
      <c r="NG500" s="7"/>
      <c r="NH500" s="7"/>
      <c r="NI500" s="7"/>
      <c r="NJ500" s="7"/>
      <c r="NK500" s="7"/>
      <c r="NL500" s="7"/>
      <c r="NM500" s="7"/>
      <c r="NN500" s="7"/>
      <c r="NO500" s="7"/>
      <c r="NP500" s="7"/>
      <c r="NQ500" s="7"/>
      <c r="NR500" s="7"/>
      <c r="NS500" s="7"/>
      <c r="NT500" s="7"/>
      <c r="NU500" s="7"/>
      <c r="NV500" s="7"/>
      <c r="NW500" s="7"/>
      <c r="NX500" s="7"/>
      <c r="NY500" s="7"/>
      <c r="NZ500" s="7"/>
      <c r="OA500" s="7"/>
      <c r="OB500" s="7"/>
      <c r="OC500" s="7"/>
      <c r="OD500" s="7"/>
      <c r="OE500" s="7"/>
      <c r="OF500" s="7"/>
      <c r="OG500" s="7"/>
      <c r="OH500" s="7"/>
      <c r="OI500" s="7"/>
    </row>
    <row r="501" spans="1:399" s="21" customFormat="1">
      <c r="A501" s="53"/>
      <c r="B501" s="53"/>
      <c r="C501" s="53"/>
      <c r="D501" s="53"/>
      <c r="E501" s="53"/>
      <c r="F501" s="53"/>
      <c r="G501" s="7"/>
      <c r="H501"/>
      <c r="I501"/>
      <c r="J501"/>
      <c r="K501"/>
      <c r="L501" s="53"/>
      <c r="M501"/>
      <c r="N501" s="7"/>
      <c r="O501"/>
      <c r="P501"/>
      <c r="Q501"/>
      <c r="R501"/>
      <c r="S501" s="53"/>
      <c r="T501"/>
      <c r="U501" s="7"/>
      <c r="V501"/>
      <c r="W501"/>
      <c r="X501"/>
      <c r="Y501"/>
      <c r="Z501" s="53"/>
      <c r="AA501"/>
      <c r="AB501" s="7"/>
      <c r="AC501"/>
      <c r="AD501"/>
      <c r="AE501"/>
      <c r="AF501"/>
      <c r="AG501" s="53"/>
      <c r="AH501"/>
      <c r="AI501" s="7"/>
      <c r="AJ501"/>
      <c r="AK501"/>
      <c r="AL501"/>
      <c r="AM501"/>
      <c r="AN501" s="53"/>
      <c r="AO501"/>
      <c r="AP501" s="7"/>
      <c r="AQ501"/>
      <c r="AR501"/>
      <c r="AS501"/>
      <c r="AT501"/>
      <c r="AU501" s="53"/>
      <c r="AV501"/>
      <c r="AW501" s="7"/>
      <c r="AX501"/>
      <c r="AY501"/>
      <c r="AZ501"/>
      <c r="BA501"/>
      <c r="BB501" s="53"/>
      <c r="BC501"/>
      <c r="BD501" s="7"/>
      <c r="BE501"/>
      <c r="BF501"/>
      <c r="BG501"/>
      <c r="BH501"/>
      <c r="BI501" s="53"/>
      <c r="BJ501"/>
      <c r="BK501" s="7"/>
      <c r="BL501"/>
      <c r="BM501"/>
      <c r="BN501"/>
      <c r="BO501"/>
      <c r="BP501" s="53"/>
      <c r="BQ501"/>
      <c r="BR501" s="7"/>
      <c r="BS501"/>
      <c r="BT501"/>
      <c r="BU501"/>
      <c r="BV501"/>
      <c r="BW501" s="53"/>
      <c r="BX501"/>
      <c r="BY501" s="7"/>
      <c r="BZ501"/>
      <c r="CA501"/>
      <c r="CB501"/>
      <c r="CC501"/>
      <c r="CD501" s="53"/>
      <c r="CE501"/>
      <c r="CF501" s="7"/>
      <c r="CG501"/>
      <c r="CH501"/>
      <c r="CI501"/>
      <c r="CJ501"/>
      <c r="CK501" s="53"/>
      <c r="CL501"/>
      <c r="CM501" s="7"/>
      <c r="CN501"/>
      <c r="CO501"/>
      <c r="CP501"/>
      <c r="CQ501"/>
      <c r="CR501" s="53"/>
      <c r="CS501"/>
      <c r="CT501" s="7"/>
      <c r="CU501"/>
      <c r="CV501"/>
      <c r="CW501"/>
      <c r="CX501"/>
      <c r="CY501" s="53"/>
      <c r="CZ501"/>
      <c r="DA501" s="7"/>
      <c r="DB501"/>
      <c r="DC501"/>
      <c r="DD501"/>
      <c r="DE501"/>
      <c r="DF501" s="53"/>
      <c r="DG501"/>
      <c r="DH501" s="7"/>
      <c r="DI501"/>
      <c r="DJ501"/>
      <c r="DK501"/>
      <c r="DL501"/>
      <c r="DM501" s="53"/>
      <c r="DN501"/>
      <c r="DO501" s="7"/>
      <c r="DP501"/>
      <c r="DQ501"/>
      <c r="DR501"/>
      <c r="DS501"/>
      <c r="DT501" s="53"/>
      <c r="DU501"/>
      <c r="DV501" s="7"/>
      <c r="DW501" s="7"/>
      <c r="DX501" s="7"/>
      <c r="DY501" s="7"/>
      <c r="DZ501" s="7"/>
      <c r="EA501" s="7"/>
      <c r="EB501" s="7"/>
      <c r="EC501" s="7"/>
      <c r="ED501" s="7"/>
      <c r="EE501" s="7"/>
      <c r="EF501" s="7"/>
      <c r="EG501" s="7"/>
      <c r="EH501" s="7"/>
      <c r="EI501" s="7"/>
      <c r="EJ501" s="7"/>
      <c r="EK501" s="7"/>
      <c r="EL501" s="7"/>
      <c r="EM501" s="7"/>
      <c r="EN501" s="7"/>
      <c r="EO501" s="7"/>
      <c r="EP501" s="7"/>
      <c r="EQ501" s="7"/>
      <c r="ER501" s="7"/>
      <c r="ES501" s="7"/>
      <c r="ET501" s="7"/>
      <c r="EU501" s="7"/>
      <c r="EV501" s="7"/>
      <c r="EW501" s="7"/>
      <c r="EX501" s="7"/>
      <c r="EY501" s="7"/>
      <c r="EZ501" s="7"/>
      <c r="FA501" s="7"/>
      <c r="FB501" s="7"/>
      <c r="FC501" s="7"/>
      <c r="FD501" s="7"/>
      <c r="FE501" s="7"/>
      <c r="FF501" s="7"/>
      <c r="FG501" s="7"/>
      <c r="FH501" s="7"/>
      <c r="FI501" s="7"/>
      <c r="FJ501" s="7"/>
      <c r="FK501" s="7"/>
      <c r="FL501" s="7"/>
      <c r="FM501" s="7"/>
      <c r="FN501" s="7"/>
      <c r="FO501" s="7"/>
      <c r="FP501" s="7"/>
      <c r="FQ501" s="7"/>
      <c r="FR501" s="7"/>
      <c r="FS501" s="7"/>
      <c r="FT501" s="7"/>
      <c r="FU501" s="7"/>
      <c r="FV501" s="7"/>
      <c r="FW501" s="7"/>
      <c r="FX501" s="7"/>
      <c r="FY501" s="7"/>
      <c r="FZ501" s="7"/>
      <c r="GA501" s="7"/>
      <c r="GB501" s="7"/>
      <c r="GC501" s="7"/>
      <c r="GD501" s="7"/>
      <c r="GE501" s="7"/>
      <c r="GF501" s="7"/>
      <c r="GG501" s="7"/>
      <c r="GH501" s="7"/>
      <c r="GI501" s="7"/>
      <c r="GJ501" s="7"/>
      <c r="GK501" s="7"/>
      <c r="GL501" s="7"/>
      <c r="GM501" s="7"/>
      <c r="GN501" s="7"/>
      <c r="GO501" s="7"/>
      <c r="GP501" s="7"/>
      <c r="GQ501" s="7"/>
      <c r="GR501" s="7"/>
      <c r="GS501" s="7"/>
      <c r="GT501" s="7"/>
      <c r="GU501" s="7"/>
      <c r="GV501" s="7"/>
      <c r="GW501" s="7"/>
      <c r="GX501" s="7"/>
      <c r="GY501" s="7"/>
      <c r="GZ501" s="7"/>
      <c r="HA501" s="7"/>
      <c r="HB501" s="7"/>
      <c r="HC501" s="7"/>
      <c r="HD501" s="7"/>
      <c r="HE501" s="7"/>
      <c r="HF501" s="7"/>
      <c r="HG501" s="7"/>
      <c r="HH501" s="7"/>
      <c r="HI501" s="7"/>
      <c r="HJ501" s="7"/>
      <c r="HK501" s="7"/>
      <c r="HL501" s="7"/>
      <c r="HM501" s="7"/>
      <c r="HN501" s="7"/>
      <c r="HO501" s="7"/>
      <c r="HP501" s="7"/>
      <c r="HQ501" s="7"/>
      <c r="HR501" s="7"/>
      <c r="HS501" s="7"/>
      <c r="HT501" s="7"/>
      <c r="HU501" s="7"/>
      <c r="HV501" s="7"/>
      <c r="HW501" s="7"/>
      <c r="HX501" s="7"/>
      <c r="HY501" s="7"/>
      <c r="HZ501" s="7"/>
      <c r="IA501" s="7"/>
      <c r="IB501" s="7"/>
      <c r="IC501" s="7"/>
      <c r="ID501" s="7"/>
      <c r="IE501" s="7"/>
      <c r="IF501" s="7"/>
      <c r="IG501" s="7"/>
      <c r="IH501" s="7"/>
      <c r="II501" s="7"/>
      <c r="IJ501" s="7"/>
      <c r="IK501" s="7"/>
      <c r="IL501" s="7"/>
      <c r="IM501" s="7"/>
      <c r="IN501" s="7"/>
      <c r="IO501" s="7"/>
      <c r="IP501" s="7"/>
      <c r="IQ501" s="7"/>
      <c r="IR501" s="7"/>
      <c r="IS501" s="7"/>
      <c r="IT501" s="7"/>
      <c r="IU501" s="7"/>
      <c r="IV501" s="7"/>
      <c r="IW501" s="7"/>
      <c r="IX501" s="7"/>
      <c r="IY501" s="7"/>
      <c r="IZ501" s="7"/>
      <c r="JA501" s="7"/>
      <c r="JB501" s="7"/>
      <c r="JC501" s="7"/>
      <c r="JD501" s="7"/>
      <c r="JE501" s="7"/>
      <c r="JF501" s="7"/>
      <c r="JG501" s="7"/>
      <c r="JH501" s="7"/>
      <c r="JI501" s="7"/>
      <c r="JJ501" s="7"/>
      <c r="JK501" s="7"/>
      <c r="JL501" s="7"/>
      <c r="JM501" s="7"/>
      <c r="JN501" s="7"/>
      <c r="JO501" s="7"/>
      <c r="JP501" s="7"/>
      <c r="JQ501" s="7"/>
      <c r="JR501" s="7"/>
      <c r="JS501" s="7"/>
      <c r="JT501" s="7"/>
      <c r="JU501" s="7"/>
      <c r="JV501" s="7"/>
      <c r="JW501" s="7"/>
      <c r="JX501" s="7"/>
      <c r="JY501" s="7"/>
      <c r="JZ501" s="7"/>
      <c r="KA501" s="7"/>
      <c r="KB501" s="7"/>
      <c r="KC501" s="7"/>
      <c r="KD501" s="7"/>
      <c r="KE501" s="7"/>
      <c r="KF501" s="7"/>
      <c r="KG501" s="7"/>
      <c r="KH501" s="7"/>
      <c r="KI501" s="7"/>
      <c r="KJ501" s="7"/>
      <c r="KK501" s="7"/>
      <c r="KL501" s="7"/>
      <c r="KM501" s="7"/>
      <c r="KN501" s="7"/>
      <c r="KO501" s="7"/>
      <c r="KP501" s="7"/>
      <c r="KQ501" s="7"/>
      <c r="KR501" s="7"/>
      <c r="KS501" s="7"/>
      <c r="KT501" s="7"/>
      <c r="KU501" s="7"/>
      <c r="KV501" s="7"/>
      <c r="KW501" s="7"/>
      <c r="KX501" s="7"/>
      <c r="KY501" s="7"/>
      <c r="KZ501" s="7"/>
      <c r="LA501" s="7"/>
      <c r="LB501" s="7"/>
      <c r="LC501" s="7"/>
      <c r="LD501" s="7"/>
      <c r="LE501" s="7"/>
      <c r="LF501" s="7"/>
      <c r="LG501" s="7"/>
      <c r="LH501" s="7"/>
      <c r="LI501" s="7"/>
      <c r="LJ501" s="7"/>
      <c r="LK501" s="7"/>
      <c r="LL501" s="7"/>
      <c r="LM501" s="7"/>
      <c r="LN501" s="7"/>
      <c r="LO501" s="7"/>
      <c r="LP501" s="7"/>
      <c r="LQ501" s="7"/>
      <c r="LR501" s="7"/>
      <c r="LS501" s="7"/>
      <c r="LT501" s="7"/>
      <c r="LU501" s="7"/>
      <c r="LV501" s="7"/>
      <c r="LW501" s="7"/>
      <c r="LX501" s="7"/>
      <c r="LY501" s="7"/>
      <c r="LZ501" s="7"/>
      <c r="MA501" s="7"/>
      <c r="MB501" s="7"/>
      <c r="MC501" s="7"/>
      <c r="MD501" s="7"/>
      <c r="ME501" s="7"/>
      <c r="MF501" s="7"/>
      <c r="MG501" s="7"/>
      <c r="MH501" s="7"/>
      <c r="MI501" s="7"/>
      <c r="MJ501" s="7"/>
      <c r="MK501" s="7"/>
      <c r="ML501" s="7"/>
      <c r="MM501" s="7"/>
      <c r="MN501" s="7"/>
      <c r="MO501" s="7"/>
      <c r="MP501" s="7"/>
      <c r="MQ501" s="7"/>
      <c r="MR501" s="7"/>
      <c r="MS501" s="7"/>
      <c r="MT501" s="7"/>
      <c r="MU501" s="7"/>
      <c r="MV501" s="7"/>
      <c r="MW501" s="7"/>
      <c r="MX501" s="7"/>
      <c r="MY501" s="7"/>
      <c r="MZ501" s="7"/>
      <c r="NA501" s="7"/>
      <c r="NB501" s="7"/>
      <c r="NC501" s="7"/>
      <c r="ND501" s="7"/>
      <c r="NE501" s="7"/>
      <c r="NF501" s="7"/>
      <c r="NG501" s="7"/>
      <c r="NH501" s="7"/>
      <c r="NI501" s="7"/>
      <c r="NJ501" s="7"/>
      <c r="NK501" s="7"/>
      <c r="NL501" s="7"/>
      <c r="NM501" s="7"/>
      <c r="NN501" s="7"/>
      <c r="NO501" s="7"/>
      <c r="NP501" s="7"/>
      <c r="NQ501" s="7"/>
      <c r="NR501" s="7"/>
      <c r="NS501" s="7"/>
      <c r="NT501" s="7"/>
      <c r="NU501" s="7"/>
      <c r="NV501" s="7"/>
      <c r="NW501" s="7"/>
      <c r="NX501" s="7"/>
      <c r="NY501" s="7"/>
      <c r="NZ501" s="7"/>
      <c r="OA501" s="7"/>
      <c r="OB501" s="7"/>
      <c r="OC501" s="7"/>
      <c r="OD501" s="7"/>
      <c r="OE501" s="7"/>
      <c r="OF501" s="7"/>
      <c r="OG501" s="7"/>
      <c r="OH501" s="7"/>
      <c r="OI501" s="7"/>
    </row>
    <row r="502" spans="1:399" s="21" customFormat="1">
      <c r="A502" s="53"/>
      <c r="B502" s="53"/>
      <c r="C502" s="53"/>
      <c r="D502" s="53"/>
      <c r="E502" s="53"/>
      <c r="F502" s="53"/>
      <c r="G502" s="7"/>
      <c r="H502"/>
      <c r="I502"/>
      <c r="J502"/>
      <c r="K502"/>
      <c r="L502" s="53"/>
      <c r="M502"/>
      <c r="N502" s="7"/>
      <c r="O502"/>
      <c r="P502"/>
      <c r="Q502"/>
      <c r="R502"/>
      <c r="S502" s="53"/>
      <c r="T502"/>
      <c r="U502" s="7"/>
      <c r="V502"/>
      <c r="W502"/>
      <c r="X502"/>
      <c r="Y502"/>
      <c r="Z502" s="53"/>
      <c r="AA502"/>
      <c r="AB502" s="7"/>
      <c r="AC502"/>
      <c r="AD502"/>
      <c r="AE502"/>
      <c r="AF502"/>
      <c r="AG502" s="53"/>
      <c r="AH502"/>
      <c r="AI502" s="7"/>
      <c r="AJ502"/>
      <c r="AK502"/>
      <c r="AL502"/>
      <c r="AM502"/>
      <c r="AN502" s="53"/>
      <c r="AO502"/>
      <c r="AP502" s="7"/>
      <c r="AQ502"/>
      <c r="AR502"/>
      <c r="AS502"/>
      <c r="AT502"/>
      <c r="AU502" s="53"/>
      <c r="AV502"/>
      <c r="AW502" s="7"/>
      <c r="AX502"/>
      <c r="AY502"/>
      <c r="AZ502"/>
      <c r="BA502"/>
      <c r="BB502" s="53"/>
      <c r="BC502"/>
      <c r="BD502" s="7"/>
      <c r="BE502"/>
      <c r="BF502"/>
      <c r="BG502"/>
      <c r="BH502"/>
      <c r="BI502" s="53"/>
      <c r="BJ502"/>
      <c r="BK502" s="7"/>
      <c r="BL502"/>
      <c r="BM502"/>
      <c r="BN502"/>
      <c r="BO502"/>
      <c r="BP502" s="53"/>
      <c r="BQ502"/>
      <c r="BR502" s="7"/>
      <c r="BS502"/>
      <c r="BT502"/>
      <c r="BU502"/>
      <c r="BV502"/>
      <c r="BW502" s="53"/>
      <c r="BX502"/>
      <c r="BY502" s="7"/>
      <c r="BZ502"/>
      <c r="CA502"/>
      <c r="CB502"/>
      <c r="CC502"/>
      <c r="CD502" s="53"/>
      <c r="CE502"/>
      <c r="CF502" s="7"/>
      <c r="CG502"/>
      <c r="CH502"/>
      <c r="CI502"/>
      <c r="CJ502"/>
      <c r="CK502" s="53"/>
      <c r="CL502"/>
      <c r="CM502" s="7"/>
      <c r="CN502"/>
      <c r="CO502"/>
      <c r="CP502"/>
      <c r="CQ502"/>
      <c r="CR502" s="53"/>
      <c r="CS502"/>
      <c r="CT502" s="7"/>
      <c r="CU502"/>
      <c r="CV502"/>
      <c r="CW502"/>
      <c r="CX502"/>
      <c r="CY502" s="53"/>
      <c r="CZ502"/>
      <c r="DA502" s="7"/>
      <c r="DB502"/>
      <c r="DC502"/>
      <c r="DD502"/>
      <c r="DE502"/>
      <c r="DF502" s="53"/>
      <c r="DG502"/>
      <c r="DH502" s="7"/>
      <c r="DI502"/>
      <c r="DJ502"/>
      <c r="DK502"/>
      <c r="DL502"/>
      <c r="DM502" s="53"/>
      <c r="DN502"/>
      <c r="DO502" s="7"/>
      <c r="DP502"/>
      <c r="DQ502"/>
      <c r="DR502"/>
      <c r="DS502"/>
      <c r="DT502" s="53"/>
      <c r="DU502"/>
      <c r="DV502" s="7"/>
      <c r="DW502" s="7"/>
      <c r="DX502" s="7"/>
      <c r="DY502" s="7"/>
      <c r="DZ502" s="7"/>
      <c r="EA502" s="7"/>
      <c r="EB502" s="7"/>
      <c r="EC502" s="7"/>
      <c r="ED502" s="7"/>
      <c r="EE502" s="7"/>
      <c r="EF502" s="7"/>
      <c r="EG502" s="7"/>
      <c r="EH502" s="7"/>
      <c r="EI502" s="7"/>
      <c r="EJ502" s="7"/>
      <c r="EK502" s="7"/>
      <c r="EL502" s="7"/>
      <c r="EM502" s="7"/>
      <c r="EN502" s="7"/>
      <c r="EO502" s="7"/>
      <c r="EP502" s="7"/>
      <c r="EQ502" s="7"/>
      <c r="ER502" s="7"/>
      <c r="ES502" s="7"/>
      <c r="ET502" s="7"/>
      <c r="EU502" s="7"/>
      <c r="EV502" s="7"/>
      <c r="EW502" s="7"/>
      <c r="EX502" s="7"/>
      <c r="EY502" s="7"/>
      <c r="EZ502" s="7"/>
      <c r="FA502" s="7"/>
      <c r="FB502" s="7"/>
      <c r="FC502" s="7"/>
      <c r="FD502" s="7"/>
      <c r="FE502" s="7"/>
      <c r="FF502" s="7"/>
      <c r="FG502" s="7"/>
      <c r="FH502" s="7"/>
      <c r="FI502" s="7"/>
      <c r="FJ502" s="7"/>
      <c r="FK502" s="7"/>
      <c r="FL502" s="7"/>
      <c r="FM502" s="7"/>
      <c r="FN502" s="7"/>
      <c r="FO502" s="7"/>
      <c r="FP502" s="7"/>
      <c r="FQ502" s="7"/>
      <c r="FR502" s="7"/>
      <c r="FS502" s="7"/>
      <c r="FT502" s="7"/>
      <c r="FU502" s="7"/>
      <c r="FV502" s="7"/>
      <c r="FW502" s="7"/>
      <c r="FX502" s="7"/>
      <c r="FY502" s="7"/>
      <c r="FZ502" s="7"/>
      <c r="GA502" s="7"/>
      <c r="GB502" s="7"/>
      <c r="GC502" s="7"/>
      <c r="GD502" s="7"/>
      <c r="GE502" s="7"/>
      <c r="GF502" s="7"/>
      <c r="GG502" s="7"/>
      <c r="GH502" s="7"/>
      <c r="GI502" s="7"/>
      <c r="GJ502" s="7"/>
      <c r="GK502" s="7"/>
      <c r="GL502" s="7"/>
      <c r="GM502" s="7"/>
      <c r="GN502" s="7"/>
      <c r="GO502" s="7"/>
      <c r="GP502" s="7"/>
      <c r="GQ502" s="7"/>
      <c r="GR502" s="7"/>
      <c r="GS502" s="7"/>
      <c r="GT502" s="7"/>
      <c r="GU502" s="7"/>
      <c r="GV502" s="7"/>
      <c r="GW502" s="7"/>
      <c r="GX502" s="7"/>
      <c r="GY502" s="7"/>
      <c r="GZ502" s="7"/>
      <c r="HA502" s="7"/>
      <c r="HB502" s="7"/>
      <c r="HC502" s="7"/>
      <c r="HD502" s="7"/>
      <c r="HE502" s="7"/>
      <c r="HF502" s="7"/>
      <c r="HG502" s="7"/>
      <c r="HH502" s="7"/>
      <c r="HI502" s="7"/>
      <c r="HJ502" s="7"/>
      <c r="HK502" s="7"/>
      <c r="HL502" s="7"/>
      <c r="HM502" s="7"/>
      <c r="HN502" s="7"/>
      <c r="HO502" s="7"/>
      <c r="HP502" s="7"/>
      <c r="HQ502" s="7"/>
      <c r="HR502" s="7"/>
      <c r="HS502" s="7"/>
      <c r="HT502" s="7"/>
      <c r="HU502" s="7"/>
      <c r="HV502" s="7"/>
      <c r="HW502" s="7"/>
      <c r="HX502" s="7"/>
      <c r="HY502" s="7"/>
      <c r="HZ502" s="7"/>
      <c r="IA502" s="7"/>
      <c r="IB502" s="7"/>
      <c r="IC502" s="7"/>
      <c r="ID502" s="7"/>
      <c r="IE502" s="7"/>
      <c r="IF502" s="7"/>
      <c r="IG502" s="7"/>
      <c r="IH502" s="7"/>
      <c r="II502" s="7"/>
      <c r="IJ502" s="7"/>
      <c r="IK502" s="7"/>
      <c r="IL502" s="7"/>
      <c r="IM502" s="7"/>
      <c r="IN502" s="7"/>
      <c r="IO502" s="7"/>
      <c r="IP502" s="7"/>
      <c r="IQ502" s="7"/>
      <c r="IR502" s="7"/>
      <c r="IS502" s="7"/>
      <c r="IT502" s="7"/>
      <c r="IU502" s="7"/>
      <c r="IV502" s="7"/>
      <c r="IW502" s="7"/>
      <c r="IX502" s="7"/>
      <c r="IY502" s="7"/>
      <c r="IZ502" s="7"/>
      <c r="JA502" s="7"/>
      <c r="JB502" s="7"/>
      <c r="JC502" s="7"/>
      <c r="JD502" s="7"/>
      <c r="JE502" s="7"/>
      <c r="JF502" s="7"/>
      <c r="JG502" s="7"/>
      <c r="JH502" s="7"/>
      <c r="JI502" s="7"/>
      <c r="JJ502" s="7"/>
      <c r="JK502" s="7"/>
      <c r="JL502" s="7"/>
      <c r="JM502" s="7"/>
      <c r="JN502" s="7"/>
      <c r="JO502" s="7"/>
      <c r="JP502" s="7"/>
      <c r="JQ502" s="7"/>
      <c r="JR502" s="7"/>
      <c r="JS502" s="7"/>
      <c r="JT502" s="7"/>
      <c r="JU502" s="7"/>
      <c r="JV502" s="7"/>
      <c r="JW502" s="7"/>
      <c r="JX502" s="7"/>
      <c r="JY502" s="7"/>
      <c r="JZ502" s="7"/>
      <c r="KA502" s="7"/>
      <c r="KB502" s="7"/>
      <c r="KC502" s="7"/>
      <c r="KD502" s="7"/>
      <c r="KE502" s="7"/>
      <c r="KF502" s="7"/>
      <c r="KG502" s="7"/>
      <c r="KH502" s="7"/>
      <c r="KI502" s="7"/>
      <c r="KJ502" s="7"/>
      <c r="KK502" s="7"/>
      <c r="KL502" s="7"/>
      <c r="KM502" s="7"/>
      <c r="KN502" s="7"/>
      <c r="KO502" s="7"/>
      <c r="KP502" s="7"/>
      <c r="KQ502" s="7"/>
      <c r="KR502" s="7"/>
      <c r="KS502" s="7"/>
      <c r="KT502" s="7"/>
      <c r="KU502" s="7"/>
      <c r="KV502" s="7"/>
      <c r="KW502" s="7"/>
      <c r="KX502" s="7"/>
      <c r="KY502" s="7"/>
      <c r="KZ502" s="7"/>
      <c r="LA502" s="7"/>
      <c r="LB502" s="7"/>
      <c r="LC502" s="7"/>
      <c r="LD502" s="7"/>
      <c r="LE502" s="7"/>
      <c r="LF502" s="7"/>
      <c r="LG502" s="7"/>
      <c r="LH502" s="7"/>
      <c r="LI502" s="7"/>
      <c r="LJ502" s="7"/>
      <c r="LK502" s="7"/>
      <c r="LL502" s="7"/>
      <c r="LM502" s="7"/>
      <c r="LN502" s="7"/>
      <c r="LO502" s="7"/>
      <c r="LP502" s="7"/>
      <c r="LQ502" s="7"/>
      <c r="LR502" s="7"/>
      <c r="LS502" s="7"/>
      <c r="LT502" s="7"/>
      <c r="LU502" s="7"/>
      <c r="LV502" s="7"/>
      <c r="LW502" s="7"/>
      <c r="LX502" s="7"/>
      <c r="LY502" s="7"/>
      <c r="LZ502" s="7"/>
      <c r="MA502" s="7"/>
      <c r="MB502" s="7"/>
      <c r="MC502" s="7"/>
      <c r="MD502" s="7"/>
      <c r="ME502" s="7"/>
      <c r="MF502" s="7"/>
      <c r="MG502" s="7"/>
      <c r="MH502" s="7"/>
      <c r="MI502" s="7"/>
      <c r="MJ502" s="7"/>
      <c r="MK502" s="7"/>
      <c r="ML502" s="7"/>
      <c r="MM502" s="7"/>
      <c r="MN502" s="7"/>
      <c r="MO502" s="7"/>
      <c r="MP502" s="7"/>
      <c r="MQ502" s="7"/>
      <c r="MR502" s="7"/>
      <c r="MS502" s="7"/>
      <c r="MT502" s="7"/>
      <c r="MU502" s="7"/>
      <c r="MV502" s="7"/>
      <c r="MW502" s="7"/>
      <c r="MX502" s="7"/>
      <c r="MY502" s="7"/>
      <c r="MZ502" s="7"/>
      <c r="NA502" s="7"/>
      <c r="NB502" s="7"/>
      <c r="NC502" s="7"/>
      <c r="ND502" s="7"/>
      <c r="NE502" s="7"/>
      <c r="NF502" s="7"/>
      <c r="NG502" s="7"/>
      <c r="NH502" s="7"/>
      <c r="NI502" s="7"/>
      <c r="NJ502" s="7"/>
      <c r="NK502" s="7"/>
      <c r="NL502" s="7"/>
      <c r="NM502" s="7"/>
      <c r="NN502" s="7"/>
      <c r="NO502" s="7"/>
      <c r="NP502" s="7"/>
      <c r="NQ502" s="7"/>
      <c r="NR502" s="7"/>
      <c r="NS502" s="7"/>
      <c r="NT502" s="7"/>
      <c r="NU502" s="7"/>
      <c r="NV502" s="7"/>
      <c r="NW502" s="7"/>
      <c r="NX502" s="7"/>
      <c r="NY502" s="7"/>
      <c r="NZ502" s="7"/>
      <c r="OA502" s="7"/>
      <c r="OB502" s="7"/>
      <c r="OC502" s="7"/>
      <c r="OD502" s="7"/>
      <c r="OE502" s="7"/>
      <c r="OF502" s="7"/>
      <c r="OG502" s="7"/>
      <c r="OH502" s="7"/>
      <c r="OI502" s="7"/>
    </row>
    <row r="503" spans="1:399" s="21" customFormat="1">
      <c r="A503" s="53"/>
      <c r="B503" s="53"/>
      <c r="C503" s="53"/>
      <c r="D503" s="53"/>
      <c r="E503" s="53"/>
      <c r="F503" s="53"/>
      <c r="G503" s="7"/>
      <c r="H503"/>
      <c r="I503"/>
      <c r="J503"/>
      <c r="K503"/>
      <c r="L503" s="53"/>
      <c r="M503"/>
      <c r="N503" s="7"/>
      <c r="O503"/>
      <c r="P503"/>
      <c r="Q503"/>
      <c r="R503"/>
      <c r="S503" s="53"/>
      <c r="T503"/>
      <c r="U503" s="7"/>
      <c r="V503"/>
      <c r="W503"/>
      <c r="X503"/>
      <c r="Y503"/>
      <c r="Z503" s="53"/>
      <c r="AA503"/>
      <c r="AB503" s="7"/>
      <c r="AC503"/>
      <c r="AD503"/>
      <c r="AE503"/>
      <c r="AF503"/>
      <c r="AG503" s="53"/>
      <c r="AH503"/>
      <c r="AI503" s="7"/>
      <c r="AJ503"/>
      <c r="AK503"/>
      <c r="AL503"/>
      <c r="AM503"/>
      <c r="AN503" s="53"/>
      <c r="AO503"/>
      <c r="AP503" s="7"/>
      <c r="AQ503"/>
      <c r="AR503"/>
      <c r="AS503"/>
      <c r="AT503"/>
      <c r="AU503" s="53"/>
      <c r="AV503"/>
      <c r="AW503" s="7"/>
      <c r="AX503"/>
      <c r="AY503"/>
      <c r="AZ503"/>
      <c r="BA503"/>
      <c r="BB503" s="53"/>
      <c r="BC503"/>
      <c r="BD503" s="7"/>
      <c r="BE503"/>
      <c r="BF503"/>
      <c r="BG503"/>
      <c r="BH503"/>
      <c r="BI503" s="53"/>
      <c r="BJ503"/>
      <c r="BK503" s="7"/>
      <c r="BL503"/>
      <c r="BM503"/>
      <c r="BN503"/>
      <c r="BO503"/>
      <c r="BP503" s="53"/>
      <c r="BQ503"/>
      <c r="BR503" s="7"/>
      <c r="BS503"/>
      <c r="BT503"/>
      <c r="BU503"/>
      <c r="BV503"/>
      <c r="BW503" s="53"/>
      <c r="BX503"/>
      <c r="BY503" s="7"/>
      <c r="BZ503"/>
      <c r="CA503"/>
      <c r="CB503"/>
      <c r="CC503"/>
      <c r="CD503" s="53"/>
      <c r="CE503"/>
      <c r="CF503" s="7"/>
      <c r="CG503"/>
      <c r="CH503"/>
      <c r="CI503"/>
      <c r="CJ503"/>
      <c r="CK503" s="53"/>
      <c r="CL503"/>
      <c r="CM503" s="7"/>
      <c r="CN503"/>
      <c r="CO503"/>
      <c r="CP503"/>
      <c r="CQ503"/>
      <c r="CR503" s="53"/>
      <c r="CS503"/>
      <c r="CT503" s="7"/>
      <c r="CU503"/>
      <c r="CV503"/>
      <c r="CW503"/>
      <c r="CX503"/>
      <c r="CY503" s="53"/>
      <c r="CZ503"/>
      <c r="DA503" s="7"/>
      <c r="DB503"/>
      <c r="DC503"/>
      <c r="DD503"/>
      <c r="DE503"/>
      <c r="DF503" s="53"/>
      <c r="DG503"/>
      <c r="DH503" s="7"/>
      <c r="DI503"/>
      <c r="DJ503"/>
      <c r="DK503"/>
      <c r="DL503"/>
      <c r="DM503" s="53"/>
      <c r="DN503"/>
      <c r="DO503" s="7"/>
      <c r="DP503"/>
      <c r="DQ503"/>
      <c r="DR503"/>
      <c r="DS503"/>
      <c r="DT503" s="53"/>
      <c r="DU503"/>
      <c r="DV503" s="7"/>
      <c r="DW503" s="7"/>
      <c r="DX503" s="7"/>
      <c r="DY503" s="7"/>
      <c r="DZ503" s="7"/>
      <c r="EA503" s="7"/>
      <c r="EB503" s="7"/>
      <c r="EC503" s="7"/>
      <c r="ED503" s="7"/>
      <c r="EE503" s="7"/>
      <c r="EF503" s="7"/>
      <c r="EG503" s="7"/>
      <c r="EH503" s="7"/>
      <c r="EI503" s="7"/>
      <c r="EJ503" s="7"/>
      <c r="EK503" s="7"/>
      <c r="EL503" s="7"/>
      <c r="EM503" s="7"/>
      <c r="EN503" s="7"/>
      <c r="EO503" s="7"/>
      <c r="EP503" s="7"/>
      <c r="EQ503" s="7"/>
      <c r="ER503" s="7"/>
      <c r="ES503" s="7"/>
      <c r="ET503" s="7"/>
      <c r="EU503" s="7"/>
      <c r="EV503" s="7"/>
      <c r="EW503" s="7"/>
      <c r="EX503" s="7"/>
      <c r="EY503" s="7"/>
      <c r="EZ503" s="7"/>
      <c r="FA503" s="7"/>
      <c r="FB503" s="7"/>
      <c r="FC503" s="7"/>
      <c r="FD503" s="7"/>
      <c r="FE503" s="7"/>
      <c r="FF503" s="7"/>
      <c r="FG503" s="7"/>
      <c r="FH503" s="7"/>
      <c r="FI503" s="7"/>
      <c r="FJ503" s="7"/>
      <c r="FK503" s="7"/>
      <c r="FL503" s="7"/>
      <c r="FM503" s="7"/>
      <c r="FN503" s="7"/>
      <c r="FO503" s="7"/>
      <c r="FP503" s="7"/>
      <c r="FQ503" s="7"/>
      <c r="FR503" s="7"/>
      <c r="FS503" s="7"/>
      <c r="FT503" s="7"/>
      <c r="FU503" s="7"/>
      <c r="FV503" s="7"/>
      <c r="FW503" s="7"/>
      <c r="FX503" s="7"/>
      <c r="FY503" s="7"/>
      <c r="FZ503" s="7"/>
      <c r="GA503" s="7"/>
      <c r="GB503" s="7"/>
      <c r="GC503" s="7"/>
      <c r="GD503" s="7"/>
      <c r="GE503" s="7"/>
      <c r="GF503" s="7"/>
      <c r="GG503" s="7"/>
      <c r="GH503" s="7"/>
      <c r="GI503" s="7"/>
      <c r="GJ503" s="7"/>
      <c r="GK503" s="7"/>
      <c r="GL503" s="7"/>
      <c r="GM503" s="7"/>
      <c r="GN503" s="7"/>
      <c r="GO503" s="7"/>
      <c r="GP503" s="7"/>
      <c r="GQ503" s="7"/>
      <c r="GR503" s="7"/>
      <c r="GS503" s="7"/>
      <c r="GT503" s="7"/>
      <c r="GU503" s="7"/>
      <c r="GV503" s="7"/>
      <c r="GW503" s="7"/>
      <c r="GX503" s="7"/>
      <c r="GY503" s="7"/>
      <c r="GZ503" s="7"/>
      <c r="HA503" s="7"/>
      <c r="HB503" s="7"/>
      <c r="HC503" s="7"/>
      <c r="HD503" s="7"/>
      <c r="HE503" s="7"/>
      <c r="HF503" s="7"/>
      <c r="HG503" s="7"/>
      <c r="HH503" s="7"/>
      <c r="HI503" s="7"/>
      <c r="HJ503" s="7"/>
      <c r="HK503" s="7"/>
      <c r="HL503" s="7"/>
      <c r="HM503" s="7"/>
      <c r="HN503" s="7"/>
      <c r="HO503" s="7"/>
      <c r="HP503" s="7"/>
      <c r="HQ503" s="7"/>
      <c r="HR503" s="7"/>
      <c r="HS503" s="7"/>
      <c r="HT503" s="7"/>
      <c r="HU503" s="7"/>
      <c r="HV503" s="7"/>
      <c r="HW503" s="7"/>
      <c r="HX503" s="7"/>
      <c r="HY503" s="7"/>
      <c r="HZ503" s="7"/>
      <c r="IA503" s="7"/>
      <c r="IB503" s="7"/>
      <c r="IC503" s="7"/>
      <c r="ID503" s="7"/>
      <c r="IE503" s="7"/>
      <c r="IF503" s="7"/>
      <c r="IG503" s="7"/>
      <c r="IH503" s="7"/>
      <c r="II503" s="7"/>
      <c r="IJ503" s="7"/>
      <c r="IK503" s="7"/>
      <c r="IL503" s="7"/>
      <c r="IM503" s="7"/>
      <c r="IN503" s="7"/>
      <c r="IO503" s="7"/>
      <c r="IP503" s="7"/>
      <c r="IQ503" s="7"/>
      <c r="IR503" s="7"/>
      <c r="IS503" s="7"/>
      <c r="IT503" s="7"/>
      <c r="IU503" s="7"/>
      <c r="IV503" s="7"/>
      <c r="IW503" s="7"/>
      <c r="IX503" s="7"/>
      <c r="IY503" s="7"/>
      <c r="IZ503" s="7"/>
      <c r="JA503" s="7"/>
      <c r="JB503" s="7"/>
      <c r="JC503" s="7"/>
      <c r="JD503" s="7"/>
      <c r="JE503" s="7"/>
      <c r="JF503" s="7"/>
      <c r="JG503" s="7"/>
      <c r="JH503" s="7"/>
      <c r="JI503" s="7"/>
      <c r="JJ503" s="7"/>
      <c r="JK503" s="7"/>
      <c r="JL503" s="7"/>
      <c r="JM503" s="7"/>
      <c r="JN503" s="7"/>
      <c r="JO503" s="7"/>
      <c r="JP503" s="7"/>
      <c r="JQ503" s="7"/>
      <c r="JR503" s="7"/>
      <c r="JS503" s="7"/>
      <c r="JT503" s="7"/>
      <c r="JU503" s="7"/>
      <c r="JV503" s="7"/>
      <c r="JW503" s="7"/>
      <c r="JX503" s="7"/>
      <c r="JY503" s="7"/>
      <c r="JZ503" s="7"/>
      <c r="KA503" s="7"/>
      <c r="KB503" s="7"/>
      <c r="KC503" s="7"/>
      <c r="KD503" s="7"/>
      <c r="KE503" s="7"/>
      <c r="KF503" s="7"/>
      <c r="KG503" s="7"/>
      <c r="KH503" s="7"/>
      <c r="KI503" s="7"/>
      <c r="KJ503" s="7"/>
      <c r="KK503" s="7"/>
      <c r="KL503" s="7"/>
      <c r="KM503" s="7"/>
      <c r="KN503" s="7"/>
      <c r="KO503" s="7"/>
      <c r="KP503" s="7"/>
      <c r="KQ503" s="7"/>
      <c r="KR503" s="7"/>
      <c r="KS503" s="7"/>
      <c r="KT503" s="7"/>
      <c r="KU503" s="7"/>
      <c r="KV503" s="7"/>
      <c r="KW503" s="7"/>
      <c r="KX503" s="7"/>
      <c r="KY503" s="7"/>
      <c r="KZ503" s="7"/>
      <c r="LA503" s="7"/>
      <c r="LB503" s="7"/>
      <c r="LC503" s="7"/>
      <c r="LD503" s="7"/>
      <c r="LE503" s="7"/>
      <c r="LF503" s="7"/>
      <c r="LG503" s="7"/>
      <c r="LH503" s="7"/>
      <c r="LI503" s="7"/>
      <c r="LJ503" s="7"/>
      <c r="LK503" s="7"/>
      <c r="LL503" s="7"/>
      <c r="LM503" s="7"/>
      <c r="LN503" s="7"/>
      <c r="LO503" s="7"/>
      <c r="LP503" s="7"/>
      <c r="LQ503" s="7"/>
      <c r="LR503" s="7"/>
      <c r="LS503" s="7"/>
      <c r="LT503" s="7"/>
      <c r="LU503" s="7"/>
      <c r="LV503" s="7"/>
      <c r="LW503" s="7"/>
      <c r="LX503" s="7"/>
      <c r="LY503" s="7"/>
      <c r="LZ503" s="7"/>
      <c r="MA503" s="7"/>
      <c r="MB503" s="7"/>
      <c r="MC503" s="7"/>
      <c r="MD503" s="7"/>
      <c r="ME503" s="7"/>
      <c r="MF503" s="7"/>
      <c r="MG503" s="7"/>
      <c r="MH503" s="7"/>
      <c r="MI503" s="7"/>
      <c r="MJ503" s="7"/>
      <c r="MK503" s="7"/>
      <c r="ML503" s="7"/>
      <c r="MM503" s="7"/>
      <c r="MN503" s="7"/>
      <c r="MO503" s="7"/>
      <c r="MP503" s="7"/>
      <c r="MQ503" s="7"/>
      <c r="MR503" s="7"/>
      <c r="MS503" s="7"/>
      <c r="MT503" s="7"/>
      <c r="MU503" s="7"/>
      <c r="MV503" s="7"/>
      <c r="MW503" s="7"/>
      <c r="MX503" s="7"/>
      <c r="MY503" s="7"/>
      <c r="MZ503" s="7"/>
      <c r="NA503" s="7"/>
      <c r="NB503" s="7"/>
      <c r="NC503" s="7"/>
      <c r="ND503" s="7"/>
      <c r="NE503" s="7"/>
      <c r="NF503" s="7"/>
      <c r="NG503" s="7"/>
      <c r="NH503" s="7"/>
      <c r="NI503" s="7"/>
      <c r="NJ503" s="7"/>
      <c r="NK503" s="7"/>
      <c r="NL503" s="7"/>
      <c r="NM503" s="7"/>
      <c r="NN503" s="7"/>
      <c r="NO503" s="7"/>
      <c r="NP503" s="7"/>
      <c r="NQ503" s="7"/>
      <c r="NR503" s="7"/>
      <c r="NS503" s="7"/>
      <c r="NT503" s="7"/>
      <c r="NU503" s="7"/>
      <c r="NV503" s="7"/>
      <c r="NW503" s="7"/>
      <c r="NX503" s="7"/>
      <c r="NY503" s="7"/>
      <c r="NZ503" s="7"/>
      <c r="OA503" s="7"/>
      <c r="OB503" s="7"/>
      <c r="OC503" s="7"/>
      <c r="OD503" s="7"/>
      <c r="OE503" s="7"/>
      <c r="OF503" s="7"/>
      <c r="OG503" s="7"/>
      <c r="OH503" s="7"/>
      <c r="OI503" s="7"/>
    </row>
    <row r="504" spans="1:399" s="21" customFormat="1">
      <c r="A504" s="53"/>
      <c r="B504" s="53"/>
      <c r="C504" s="53"/>
      <c r="D504" s="53"/>
      <c r="E504" s="53"/>
      <c r="F504" s="53"/>
      <c r="G504" s="7"/>
      <c r="H504"/>
      <c r="I504"/>
      <c r="J504"/>
      <c r="K504"/>
      <c r="L504" s="53"/>
      <c r="M504"/>
      <c r="N504" s="7"/>
      <c r="O504"/>
      <c r="P504"/>
      <c r="Q504"/>
      <c r="R504"/>
      <c r="S504" s="53"/>
      <c r="T504"/>
      <c r="U504" s="7"/>
      <c r="V504"/>
      <c r="W504"/>
      <c r="X504"/>
      <c r="Y504"/>
      <c r="Z504" s="53"/>
      <c r="AA504"/>
      <c r="AB504" s="7"/>
      <c r="AC504"/>
      <c r="AD504"/>
      <c r="AE504"/>
      <c r="AF504"/>
      <c r="AG504" s="53"/>
      <c r="AH504"/>
      <c r="AI504" s="7"/>
      <c r="AJ504"/>
      <c r="AK504"/>
      <c r="AL504"/>
      <c r="AM504"/>
      <c r="AN504" s="53"/>
      <c r="AO504"/>
      <c r="AP504" s="7"/>
      <c r="AQ504"/>
      <c r="AR504"/>
      <c r="AS504"/>
      <c r="AT504"/>
      <c r="AU504" s="53"/>
      <c r="AV504"/>
      <c r="AW504" s="7"/>
      <c r="AX504"/>
      <c r="AY504"/>
      <c r="AZ504"/>
      <c r="BA504"/>
      <c r="BB504" s="53"/>
      <c r="BC504"/>
      <c r="BD504" s="7"/>
      <c r="BE504"/>
      <c r="BF504"/>
      <c r="BG504"/>
      <c r="BH504"/>
      <c r="BI504" s="53"/>
      <c r="BJ504"/>
      <c r="BK504" s="7"/>
      <c r="BL504"/>
      <c r="BM504"/>
      <c r="BN504"/>
      <c r="BO504"/>
      <c r="BP504" s="53"/>
      <c r="BQ504"/>
      <c r="BR504" s="7"/>
      <c r="BS504"/>
      <c r="BT504"/>
      <c r="BU504"/>
      <c r="BV504"/>
      <c r="BW504" s="53"/>
      <c r="BX504"/>
      <c r="BY504" s="7"/>
      <c r="BZ504"/>
      <c r="CA504"/>
      <c r="CB504"/>
      <c r="CC504"/>
      <c r="CD504" s="53"/>
      <c r="CE504"/>
      <c r="CF504" s="7"/>
      <c r="CG504"/>
      <c r="CH504"/>
      <c r="CI504"/>
      <c r="CJ504"/>
      <c r="CK504" s="53"/>
      <c r="CL504"/>
      <c r="CM504" s="7"/>
      <c r="CN504"/>
      <c r="CO504"/>
      <c r="CP504"/>
      <c r="CQ504"/>
      <c r="CR504" s="53"/>
      <c r="CS504"/>
      <c r="CT504" s="7"/>
      <c r="CU504"/>
      <c r="CV504"/>
      <c r="CW504"/>
      <c r="CX504"/>
      <c r="CY504" s="53"/>
      <c r="CZ504"/>
      <c r="DA504" s="7"/>
      <c r="DB504"/>
      <c r="DC504"/>
      <c r="DD504"/>
      <c r="DE504"/>
      <c r="DF504" s="53"/>
      <c r="DG504"/>
      <c r="DH504" s="7"/>
      <c r="DI504"/>
      <c r="DJ504"/>
      <c r="DK504"/>
      <c r="DL504"/>
      <c r="DM504" s="53"/>
      <c r="DN504"/>
      <c r="DO504" s="7"/>
      <c r="DP504"/>
      <c r="DQ504"/>
      <c r="DR504"/>
      <c r="DS504"/>
      <c r="DT504" s="53"/>
      <c r="DU504"/>
      <c r="DV504" s="7"/>
      <c r="DW504" s="7"/>
      <c r="DX504" s="7"/>
      <c r="DY504" s="7"/>
      <c r="DZ504" s="7"/>
      <c r="EA504" s="7"/>
      <c r="EB504" s="7"/>
      <c r="EC504" s="7"/>
      <c r="ED504" s="7"/>
      <c r="EE504" s="7"/>
      <c r="EF504" s="7"/>
      <c r="EG504" s="7"/>
      <c r="EH504" s="7"/>
      <c r="EI504" s="7"/>
      <c r="EJ504" s="7"/>
      <c r="EK504" s="7"/>
      <c r="EL504" s="7"/>
      <c r="EM504" s="7"/>
      <c r="EN504" s="7"/>
      <c r="EO504" s="7"/>
      <c r="EP504" s="7"/>
      <c r="EQ504" s="7"/>
      <c r="ER504" s="7"/>
      <c r="ES504" s="7"/>
      <c r="ET504" s="7"/>
      <c r="EU504" s="7"/>
      <c r="EV504" s="7"/>
      <c r="EW504" s="7"/>
      <c r="EX504" s="7"/>
      <c r="EY504" s="7"/>
      <c r="EZ504" s="7"/>
      <c r="FA504" s="7"/>
      <c r="FB504" s="7"/>
      <c r="FC504" s="7"/>
      <c r="FD504" s="7"/>
      <c r="FE504" s="7"/>
      <c r="FF504" s="7"/>
      <c r="FG504" s="7"/>
      <c r="FH504" s="7"/>
      <c r="FI504" s="7"/>
      <c r="FJ504" s="7"/>
      <c r="FK504" s="7"/>
      <c r="FL504" s="7"/>
      <c r="FM504" s="7"/>
      <c r="FN504" s="7"/>
      <c r="FO504" s="7"/>
      <c r="FP504" s="7"/>
      <c r="FQ504" s="7"/>
      <c r="FR504" s="7"/>
      <c r="FS504" s="7"/>
      <c r="FT504" s="7"/>
      <c r="FU504" s="7"/>
      <c r="FV504" s="7"/>
      <c r="FW504" s="7"/>
      <c r="FX504" s="7"/>
      <c r="FY504" s="7"/>
      <c r="FZ504" s="7"/>
      <c r="GA504" s="7"/>
      <c r="GB504" s="7"/>
      <c r="GC504" s="7"/>
      <c r="GD504" s="7"/>
      <c r="GE504" s="7"/>
      <c r="GF504" s="7"/>
      <c r="GG504" s="7"/>
      <c r="GH504" s="7"/>
      <c r="GI504" s="7"/>
      <c r="GJ504" s="7"/>
      <c r="GK504" s="7"/>
      <c r="GL504" s="7"/>
      <c r="GM504" s="7"/>
      <c r="GN504" s="7"/>
      <c r="GO504" s="7"/>
      <c r="GP504" s="7"/>
      <c r="GQ504" s="7"/>
      <c r="GR504" s="7"/>
      <c r="GS504" s="7"/>
      <c r="GT504" s="7"/>
      <c r="GU504" s="7"/>
      <c r="GV504" s="7"/>
      <c r="GW504" s="7"/>
      <c r="GX504" s="7"/>
      <c r="GY504" s="7"/>
      <c r="GZ504" s="7"/>
      <c r="HA504" s="7"/>
      <c r="HB504" s="7"/>
      <c r="HC504" s="7"/>
      <c r="HD504" s="7"/>
      <c r="HE504" s="7"/>
      <c r="HF504" s="7"/>
      <c r="HG504" s="7"/>
      <c r="HH504" s="7"/>
      <c r="HI504" s="7"/>
      <c r="HJ504" s="7"/>
      <c r="HK504" s="7"/>
      <c r="HL504" s="7"/>
      <c r="HM504" s="7"/>
      <c r="HN504" s="7"/>
      <c r="HO504" s="7"/>
      <c r="HP504" s="7"/>
      <c r="HQ504" s="7"/>
      <c r="HR504" s="7"/>
      <c r="HS504" s="7"/>
      <c r="HT504" s="7"/>
      <c r="HU504" s="7"/>
      <c r="HV504" s="7"/>
      <c r="HW504" s="7"/>
      <c r="HX504" s="7"/>
      <c r="HY504" s="7"/>
      <c r="HZ504" s="7"/>
      <c r="IA504" s="7"/>
      <c r="IB504" s="7"/>
      <c r="IC504" s="7"/>
      <c r="ID504" s="7"/>
      <c r="IE504" s="7"/>
      <c r="IF504" s="7"/>
      <c r="IG504" s="7"/>
      <c r="IH504" s="7"/>
      <c r="II504" s="7"/>
      <c r="IJ504" s="7"/>
      <c r="IK504" s="7"/>
      <c r="IL504" s="7"/>
      <c r="IM504" s="7"/>
      <c r="IN504" s="7"/>
      <c r="IO504" s="7"/>
      <c r="IP504" s="7"/>
      <c r="IQ504" s="7"/>
      <c r="IR504" s="7"/>
      <c r="IS504" s="7"/>
      <c r="IT504" s="7"/>
      <c r="IU504" s="7"/>
      <c r="IV504" s="7"/>
      <c r="IW504" s="7"/>
      <c r="IX504" s="7"/>
      <c r="IY504" s="7"/>
      <c r="IZ504" s="7"/>
      <c r="JA504" s="7"/>
      <c r="JB504" s="7"/>
      <c r="JC504" s="7"/>
      <c r="JD504" s="7"/>
      <c r="JE504" s="7"/>
      <c r="JF504" s="7"/>
      <c r="JG504" s="7"/>
      <c r="JH504" s="7"/>
      <c r="JI504" s="7"/>
      <c r="JJ504" s="7"/>
      <c r="JK504" s="7"/>
      <c r="JL504" s="7"/>
      <c r="JM504" s="7"/>
      <c r="JN504" s="7"/>
      <c r="JO504" s="7"/>
      <c r="JP504" s="7"/>
      <c r="JQ504" s="7"/>
      <c r="JR504" s="7"/>
      <c r="JS504" s="7"/>
      <c r="JT504" s="7"/>
      <c r="JU504" s="7"/>
      <c r="JV504" s="7"/>
      <c r="JW504" s="7"/>
      <c r="JX504" s="7"/>
      <c r="JY504" s="7"/>
      <c r="JZ504" s="7"/>
      <c r="KA504" s="7"/>
      <c r="KB504" s="7"/>
      <c r="KC504" s="7"/>
      <c r="KD504" s="7"/>
      <c r="KE504" s="7"/>
      <c r="KF504" s="7"/>
      <c r="KG504" s="7"/>
      <c r="KH504" s="7"/>
      <c r="KI504" s="7"/>
      <c r="KJ504" s="7"/>
      <c r="KK504" s="7"/>
      <c r="KL504" s="7"/>
      <c r="KM504" s="7"/>
      <c r="KN504" s="7"/>
      <c r="KO504" s="7"/>
      <c r="KP504" s="7"/>
      <c r="KQ504" s="7"/>
      <c r="KR504" s="7"/>
      <c r="KS504" s="7"/>
      <c r="KT504" s="7"/>
      <c r="KU504" s="7"/>
      <c r="KV504" s="7"/>
      <c r="KW504" s="7"/>
      <c r="KX504" s="7"/>
      <c r="KY504" s="7"/>
      <c r="KZ504" s="7"/>
      <c r="LA504" s="7"/>
      <c r="LB504" s="7"/>
      <c r="LC504" s="7"/>
      <c r="LD504" s="7"/>
      <c r="LE504" s="7"/>
      <c r="LF504" s="7"/>
      <c r="LG504" s="7"/>
      <c r="LH504" s="7"/>
      <c r="LI504" s="7"/>
      <c r="LJ504" s="7"/>
      <c r="LK504" s="7"/>
      <c r="LL504" s="7"/>
      <c r="LM504" s="7"/>
      <c r="LN504" s="7"/>
      <c r="LO504" s="7"/>
      <c r="LP504" s="7"/>
      <c r="LQ504" s="7"/>
      <c r="LR504" s="7"/>
      <c r="LS504" s="7"/>
      <c r="LT504" s="7"/>
      <c r="LU504" s="7"/>
      <c r="LV504" s="7"/>
      <c r="LW504" s="7"/>
      <c r="LX504" s="7"/>
      <c r="LY504" s="7"/>
      <c r="LZ504" s="7"/>
      <c r="MA504" s="7"/>
      <c r="MB504" s="7"/>
      <c r="MC504" s="7"/>
      <c r="MD504" s="7"/>
      <c r="ME504" s="7"/>
      <c r="MF504" s="7"/>
      <c r="MG504" s="7"/>
      <c r="MH504" s="7"/>
      <c r="MI504" s="7"/>
      <c r="MJ504" s="7"/>
      <c r="MK504" s="7"/>
      <c r="ML504" s="7"/>
      <c r="MM504" s="7"/>
      <c r="MN504" s="7"/>
      <c r="MO504" s="7"/>
      <c r="MP504" s="7"/>
      <c r="MQ504" s="7"/>
      <c r="MR504" s="7"/>
      <c r="MS504" s="7"/>
      <c r="MT504" s="7"/>
      <c r="MU504" s="7"/>
      <c r="MV504" s="7"/>
      <c r="MW504" s="7"/>
      <c r="MX504" s="7"/>
      <c r="MY504" s="7"/>
      <c r="MZ504" s="7"/>
      <c r="NA504" s="7"/>
      <c r="NB504" s="7"/>
      <c r="NC504" s="7"/>
      <c r="ND504" s="7"/>
      <c r="NE504" s="7"/>
      <c r="NF504" s="7"/>
      <c r="NG504" s="7"/>
      <c r="NH504" s="7"/>
      <c r="NI504" s="7"/>
      <c r="NJ504" s="7"/>
      <c r="NK504" s="7"/>
      <c r="NL504" s="7"/>
      <c r="NM504" s="7"/>
      <c r="NN504" s="7"/>
      <c r="NO504" s="7"/>
      <c r="NP504" s="7"/>
      <c r="NQ504" s="7"/>
      <c r="NR504" s="7"/>
      <c r="NS504" s="7"/>
      <c r="NT504" s="7"/>
      <c r="NU504" s="7"/>
      <c r="NV504" s="7"/>
      <c r="NW504" s="7"/>
      <c r="NX504" s="7"/>
      <c r="NY504" s="7"/>
      <c r="NZ504" s="7"/>
      <c r="OA504" s="7"/>
      <c r="OB504" s="7"/>
      <c r="OC504" s="7"/>
      <c r="OD504" s="7"/>
      <c r="OE504" s="7"/>
      <c r="OF504" s="7"/>
      <c r="OG504" s="7"/>
      <c r="OH504" s="7"/>
      <c r="OI504" s="7"/>
    </row>
    <row r="505" spans="1:399" s="21" customFormat="1">
      <c r="A505" s="53"/>
      <c r="B505" s="53"/>
      <c r="C505" s="53"/>
      <c r="D505" s="53"/>
      <c r="E505" s="53"/>
      <c r="F505" s="53"/>
      <c r="G505" s="7"/>
      <c r="H505"/>
      <c r="I505"/>
      <c r="J505"/>
      <c r="K505"/>
      <c r="L505" s="53"/>
      <c r="M505"/>
      <c r="N505" s="7"/>
      <c r="O505"/>
      <c r="P505"/>
      <c r="Q505"/>
      <c r="R505"/>
      <c r="S505" s="53"/>
      <c r="T505"/>
      <c r="U505" s="7"/>
      <c r="V505"/>
      <c r="W505"/>
      <c r="X505"/>
      <c r="Y505"/>
      <c r="Z505" s="53"/>
      <c r="AA505"/>
      <c r="AB505" s="7"/>
      <c r="AC505"/>
      <c r="AD505"/>
      <c r="AE505"/>
      <c r="AF505"/>
      <c r="AG505" s="53"/>
      <c r="AH505"/>
      <c r="AI505" s="7"/>
      <c r="AJ505"/>
      <c r="AK505"/>
      <c r="AL505"/>
      <c r="AM505"/>
      <c r="AN505" s="53"/>
      <c r="AO505"/>
      <c r="AP505" s="7"/>
      <c r="AQ505"/>
      <c r="AR505"/>
      <c r="AS505"/>
      <c r="AT505"/>
      <c r="AU505" s="53"/>
      <c r="AV505"/>
      <c r="AW505" s="7"/>
      <c r="AX505"/>
      <c r="AY505"/>
      <c r="AZ505"/>
      <c r="BA505"/>
      <c r="BB505" s="53"/>
      <c r="BC505"/>
      <c r="BD505" s="7"/>
      <c r="BE505"/>
      <c r="BF505"/>
      <c r="BG505"/>
      <c r="BH505"/>
      <c r="BI505" s="53"/>
      <c r="BJ505"/>
      <c r="BK505" s="7"/>
      <c r="BL505"/>
      <c r="BM505"/>
      <c r="BN505"/>
      <c r="BO505"/>
      <c r="BP505" s="53"/>
      <c r="BQ505"/>
      <c r="BR505" s="7"/>
      <c r="BS505"/>
      <c r="BT505"/>
      <c r="BU505"/>
      <c r="BV505"/>
      <c r="BW505" s="53"/>
      <c r="BX505"/>
      <c r="BY505" s="7"/>
      <c r="BZ505"/>
      <c r="CA505"/>
      <c r="CB505"/>
      <c r="CC505"/>
      <c r="CD505" s="53"/>
      <c r="CE505"/>
      <c r="CF505" s="7"/>
      <c r="CG505"/>
      <c r="CH505"/>
      <c r="CI505"/>
      <c r="CJ505"/>
      <c r="CK505" s="53"/>
      <c r="CL505"/>
      <c r="CM505" s="7"/>
      <c r="CN505"/>
      <c r="CO505"/>
      <c r="CP505"/>
      <c r="CQ505"/>
      <c r="CR505" s="53"/>
      <c r="CS505"/>
      <c r="CT505" s="7"/>
      <c r="CU505"/>
      <c r="CV505"/>
      <c r="CW505"/>
      <c r="CX505"/>
      <c r="CY505" s="53"/>
      <c r="CZ505"/>
      <c r="DA505" s="7"/>
      <c r="DB505"/>
      <c r="DC505"/>
      <c r="DD505"/>
      <c r="DE505"/>
      <c r="DF505" s="53"/>
      <c r="DG505"/>
      <c r="DH505" s="7"/>
      <c r="DI505"/>
      <c r="DJ505"/>
      <c r="DK505"/>
      <c r="DL505"/>
      <c r="DM505" s="53"/>
      <c r="DN505"/>
      <c r="DO505" s="7"/>
      <c r="DP505"/>
      <c r="DQ505"/>
      <c r="DR505"/>
      <c r="DS505"/>
      <c r="DT505" s="53"/>
      <c r="DU505"/>
      <c r="DV505" s="7"/>
      <c r="DW505" s="7"/>
      <c r="DX505" s="7"/>
      <c r="DY505" s="7"/>
      <c r="DZ505" s="7"/>
      <c r="EA505" s="7"/>
      <c r="EB505" s="7"/>
      <c r="EC505" s="7"/>
      <c r="ED505" s="7"/>
      <c r="EE505" s="7"/>
      <c r="EF505" s="7"/>
      <c r="EG505" s="7"/>
      <c r="EH505" s="7"/>
      <c r="EI505" s="7"/>
      <c r="EJ505" s="7"/>
      <c r="EK505" s="7"/>
      <c r="EL505" s="7"/>
      <c r="EM505" s="7"/>
      <c r="EN505" s="7"/>
      <c r="EO505" s="7"/>
      <c r="EP505" s="7"/>
      <c r="EQ505" s="7"/>
      <c r="ER505" s="7"/>
      <c r="ES505" s="7"/>
      <c r="ET505" s="7"/>
      <c r="EU505" s="7"/>
      <c r="EV505" s="7"/>
      <c r="EW505" s="7"/>
      <c r="EX505" s="7"/>
      <c r="EY505" s="7"/>
      <c r="EZ505" s="7"/>
      <c r="FA505" s="7"/>
      <c r="FB505" s="7"/>
      <c r="FC505" s="7"/>
      <c r="FD505" s="7"/>
      <c r="FE505" s="7"/>
      <c r="FF505" s="7"/>
      <c r="FG505" s="7"/>
      <c r="FH505" s="7"/>
      <c r="FI505" s="7"/>
      <c r="FJ505" s="7"/>
      <c r="FK505" s="7"/>
      <c r="FL505" s="7"/>
      <c r="FM505" s="7"/>
      <c r="FN505" s="7"/>
      <c r="FO505" s="7"/>
      <c r="FP505" s="7"/>
      <c r="FQ505" s="7"/>
      <c r="FR505" s="7"/>
      <c r="FS505" s="7"/>
      <c r="FT505" s="7"/>
      <c r="FU505" s="7"/>
      <c r="FV505" s="7"/>
      <c r="FW505" s="7"/>
      <c r="FX505" s="7"/>
      <c r="FY505" s="7"/>
      <c r="FZ505" s="7"/>
      <c r="GA505" s="7"/>
      <c r="GB505" s="7"/>
      <c r="GC505" s="7"/>
      <c r="GD505" s="7"/>
      <c r="GE505" s="7"/>
      <c r="GF505" s="7"/>
      <c r="GG505" s="7"/>
      <c r="GH505" s="7"/>
      <c r="GI505" s="7"/>
      <c r="GJ505" s="7"/>
      <c r="GK505" s="7"/>
      <c r="GL505" s="7"/>
      <c r="GM505" s="7"/>
      <c r="GN505" s="7"/>
      <c r="GO505" s="7"/>
      <c r="GP505" s="7"/>
      <c r="GQ505" s="7"/>
      <c r="GR505" s="7"/>
      <c r="GS505" s="7"/>
      <c r="GT505" s="7"/>
      <c r="GU505" s="7"/>
      <c r="GV505" s="7"/>
      <c r="GW505" s="7"/>
      <c r="GX505" s="7"/>
      <c r="GY505" s="7"/>
      <c r="GZ505" s="7"/>
      <c r="HA505" s="7"/>
      <c r="HB505" s="7"/>
      <c r="HC505" s="7"/>
      <c r="HD505" s="7"/>
      <c r="HE505" s="7"/>
      <c r="HF505" s="7"/>
      <c r="HG505" s="7"/>
      <c r="HH505" s="7"/>
      <c r="HI505" s="7"/>
      <c r="HJ505" s="7"/>
      <c r="HK505" s="7"/>
      <c r="HL505" s="7"/>
      <c r="HM505" s="7"/>
      <c r="HN505" s="7"/>
      <c r="HO505" s="7"/>
      <c r="HP505" s="7"/>
      <c r="HQ505" s="7"/>
      <c r="HR505" s="7"/>
      <c r="HS505" s="7"/>
      <c r="HT505" s="7"/>
      <c r="HU505" s="7"/>
      <c r="HV505" s="7"/>
      <c r="HW505" s="7"/>
      <c r="HX505" s="7"/>
      <c r="HY505" s="7"/>
      <c r="HZ505" s="7"/>
      <c r="IA505" s="7"/>
      <c r="IB505" s="7"/>
      <c r="IC505" s="7"/>
      <c r="ID505" s="7"/>
      <c r="IE505" s="7"/>
      <c r="IF505" s="7"/>
      <c r="IG505" s="7"/>
      <c r="IH505" s="7"/>
      <c r="II505" s="7"/>
      <c r="IJ505" s="7"/>
      <c r="IK505" s="7"/>
      <c r="IL505" s="7"/>
      <c r="IM505" s="7"/>
      <c r="IN505" s="7"/>
      <c r="IO505" s="7"/>
      <c r="IP505" s="7"/>
      <c r="IQ505" s="7"/>
      <c r="IR505" s="7"/>
      <c r="IS505" s="7"/>
      <c r="IT505" s="7"/>
      <c r="IU505" s="7"/>
      <c r="IV505" s="7"/>
      <c r="IW505" s="7"/>
      <c r="IX505" s="7"/>
      <c r="IY505" s="7"/>
      <c r="IZ505" s="7"/>
      <c r="JA505" s="7"/>
      <c r="JB505" s="7"/>
      <c r="JC505" s="7"/>
      <c r="JD505" s="7"/>
      <c r="JE505" s="7"/>
      <c r="JF505" s="7"/>
      <c r="JG505" s="7"/>
      <c r="JH505" s="7"/>
      <c r="JI505" s="7"/>
      <c r="JJ505" s="7"/>
      <c r="JK505" s="7"/>
      <c r="JL505" s="7"/>
      <c r="JM505" s="7"/>
      <c r="JN505" s="7"/>
      <c r="JO505" s="7"/>
      <c r="JP505" s="7"/>
      <c r="JQ505" s="7"/>
      <c r="JR505" s="7"/>
      <c r="JS505" s="7"/>
      <c r="JT505" s="7"/>
      <c r="JU505" s="7"/>
      <c r="JV505" s="7"/>
      <c r="JW505" s="7"/>
      <c r="JX505" s="7"/>
      <c r="JY505" s="7"/>
      <c r="JZ505" s="7"/>
      <c r="KA505" s="7"/>
      <c r="KB505" s="7"/>
      <c r="KC505" s="7"/>
      <c r="KD505" s="7"/>
      <c r="KE505" s="7"/>
      <c r="KF505" s="7"/>
      <c r="KG505" s="7"/>
      <c r="KH505" s="7"/>
      <c r="KI505" s="7"/>
      <c r="KJ505" s="7"/>
      <c r="KK505" s="7"/>
      <c r="KL505" s="7"/>
      <c r="KM505" s="7"/>
      <c r="KN505" s="7"/>
      <c r="KO505" s="7"/>
      <c r="KP505" s="7"/>
      <c r="KQ505" s="7"/>
      <c r="KR505" s="7"/>
      <c r="KS505" s="7"/>
      <c r="KT505" s="7"/>
      <c r="KU505" s="7"/>
      <c r="KV505" s="7"/>
      <c r="KW505" s="7"/>
      <c r="KX505" s="7"/>
      <c r="KY505" s="7"/>
      <c r="KZ505" s="7"/>
      <c r="LA505" s="7"/>
      <c r="LB505" s="7"/>
      <c r="LC505" s="7"/>
      <c r="LD505" s="7"/>
      <c r="LE505" s="7"/>
      <c r="LF505" s="7"/>
      <c r="LG505" s="7"/>
      <c r="LH505" s="7"/>
      <c r="LI505" s="7"/>
      <c r="LJ505" s="7"/>
      <c r="LK505" s="7"/>
      <c r="LL505" s="7"/>
      <c r="LM505" s="7"/>
      <c r="LN505" s="7"/>
      <c r="LO505" s="7"/>
      <c r="LP505" s="7"/>
      <c r="LQ505" s="7"/>
      <c r="LR505" s="7"/>
      <c r="LS505" s="7"/>
      <c r="LT505" s="7"/>
      <c r="LU505" s="7"/>
      <c r="LV505" s="7"/>
      <c r="LW505" s="7"/>
      <c r="LX505" s="7"/>
      <c r="LY505" s="7"/>
      <c r="LZ505" s="7"/>
      <c r="MA505" s="7"/>
      <c r="MB505" s="7"/>
      <c r="MC505" s="7"/>
      <c r="MD505" s="7"/>
      <c r="ME505" s="7"/>
      <c r="MF505" s="7"/>
      <c r="MG505" s="7"/>
      <c r="MH505" s="7"/>
      <c r="MI505" s="7"/>
      <c r="MJ505" s="7"/>
      <c r="MK505" s="7"/>
      <c r="ML505" s="7"/>
      <c r="MM505" s="7"/>
      <c r="MN505" s="7"/>
      <c r="MO505" s="7"/>
      <c r="MP505" s="7"/>
      <c r="MQ505" s="7"/>
      <c r="MR505" s="7"/>
      <c r="MS505" s="7"/>
      <c r="MT505" s="7"/>
      <c r="MU505" s="7"/>
      <c r="MV505" s="7"/>
      <c r="MW505" s="7"/>
      <c r="MX505" s="7"/>
      <c r="MY505" s="7"/>
      <c r="MZ505" s="7"/>
      <c r="NA505" s="7"/>
      <c r="NB505" s="7"/>
      <c r="NC505" s="7"/>
      <c r="ND505" s="7"/>
      <c r="NE505" s="7"/>
      <c r="NF505" s="7"/>
      <c r="NG505" s="7"/>
      <c r="NH505" s="7"/>
      <c r="NI505" s="7"/>
      <c r="NJ505" s="7"/>
      <c r="NK505" s="7"/>
      <c r="NL505" s="7"/>
      <c r="NM505" s="7"/>
      <c r="NN505" s="7"/>
      <c r="NO505" s="7"/>
      <c r="NP505" s="7"/>
      <c r="NQ505" s="7"/>
      <c r="NR505" s="7"/>
      <c r="NS505" s="7"/>
      <c r="NT505" s="7"/>
      <c r="NU505" s="7"/>
      <c r="NV505" s="7"/>
      <c r="NW505" s="7"/>
      <c r="NX505" s="7"/>
      <c r="NY505" s="7"/>
      <c r="NZ505" s="7"/>
      <c r="OA505" s="7"/>
      <c r="OB505" s="7"/>
      <c r="OC505" s="7"/>
      <c r="OD505" s="7"/>
      <c r="OE505" s="7"/>
      <c r="OF505" s="7"/>
      <c r="OG505" s="7"/>
      <c r="OH505" s="7"/>
      <c r="OI505" s="7"/>
    </row>
    <row r="506" spans="1:399" s="21" customFormat="1">
      <c r="A506" s="53"/>
      <c r="B506" s="53"/>
      <c r="C506" s="53"/>
      <c r="D506" s="53"/>
      <c r="E506" s="53"/>
      <c r="F506" s="53"/>
      <c r="G506" s="7"/>
      <c r="H506"/>
      <c r="I506"/>
      <c r="J506"/>
      <c r="K506"/>
      <c r="L506" s="53"/>
      <c r="M506"/>
      <c r="N506" s="7"/>
      <c r="O506"/>
      <c r="P506"/>
      <c r="Q506"/>
      <c r="R506"/>
      <c r="S506" s="53"/>
      <c r="T506"/>
      <c r="U506" s="7"/>
      <c r="V506"/>
      <c r="W506"/>
      <c r="X506"/>
      <c r="Y506"/>
      <c r="Z506" s="53"/>
      <c r="AA506"/>
      <c r="AB506" s="7"/>
      <c r="AC506"/>
      <c r="AD506"/>
      <c r="AE506"/>
      <c r="AF506"/>
      <c r="AG506" s="53"/>
      <c r="AH506"/>
      <c r="AI506" s="7"/>
      <c r="AJ506"/>
      <c r="AK506"/>
      <c r="AL506"/>
      <c r="AM506"/>
      <c r="AN506" s="53"/>
      <c r="AO506"/>
      <c r="AP506" s="7"/>
      <c r="AQ506"/>
      <c r="AR506"/>
      <c r="AS506"/>
      <c r="AT506"/>
      <c r="AU506" s="53"/>
      <c r="AV506"/>
      <c r="AW506" s="7"/>
      <c r="AX506"/>
      <c r="AY506"/>
      <c r="AZ506"/>
      <c r="BA506"/>
      <c r="BB506" s="53"/>
      <c r="BC506"/>
      <c r="BD506" s="7"/>
      <c r="BE506"/>
      <c r="BF506"/>
      <c r="BG506"/>
      <c r="BH506"/>
      <c r="BI506" s="53"/>
      <c r="BJ506"/>
      <c r="BK506" s="7"/>
      <c r="BL506"/>
      <c r="BM506"/>
      <c r="BN506"/>
      <c r="BO506"/>
      <c r="BP506" s="53"/>
      <c r="BQ506"/>
      <c r="BR506" s="7"/>
      <c r="BS506"/>
      <c r="BT506"/>
      <c r="BU506"/>
      <c r="BV506"/>
      <c r="BW506" s="53"/>
      <c r="BX506"/>
      <c r="BY506" s="7"/>
      <c r="BZ506"/>
      <c r="CA506"/>
      <c r="CB506"/>
      <c r="CC506"/>
      <c r="CD506" s="53"/>
      <c r="CE506"/>
      <c r="CF506" s="7"/>
      <c r="CG506"/>
      <c r="CH506"/>
      <c r="CI506"/>
      <c r="CJ506"/>
      <c r="CK506" s="53"/>
      <c r="CL506"/>
      <c r="CM506" s="7"/>
      <c r="CN506"/>
      <c r="CO506"/>
      <c r="CP506"/>
      <c r="CQ506"/>
      <c r="CR506" s="53"/>
      <c r="CS506"/>
      <c r="CT506" s="7"/>
      <c r="CU506"/>
      <c r="CV506"/>
      <c r="CW506"/>
      <c r="CX506"/>
      <c r="CY506" s="53"/>
      <c r="CZ506"/>
      <c r="DA506" s="7"/>
      <c r="DB506"/>
      <c r="DC506"/>
      <c r="DD506"/>
      <c r="DE506"/>
      <c r="DF506" s="53"/>
      <c r="DG506"/>
      <c r="DH506" s="7"/>
      <c r="DI506"/>
      <c r="DJ506"/>
      <c r="DK506"/>
      <c r="DL506"/>
      <c r="DM506" s="53"/>
      <c r="DN506"/>
      <c r="DO506" s="7"/>
      <c r="DP506"/>
      <c r="DQ506"/>
      <c r="DR506"/>
      <c r="DS506"/>
      <c r="DT506" s="53"/>
      <c r="DU506"/>
      <c r="DV506" s="7"/>
      <c r="DW506" s="7"/>
      <c r="DX506" s="7"/>
      <c r="DY506" s="7"/>
      <c r="DZ506" s="7"/>
      <c r="EA506" s="7"/>
      <c r="EB506" s="7"/>
      <c r="EC506" s="7"/>
      <c r="ED506" s="7"/>
      <c r="EE506" s="7"/>
      <c r="EF506" s="7"/>
      <c r="EG506" s="7"/>
      <c r="EH506" s="7"/>
      <c r="EI506" s="7"/>
      <c r="EJ506" s="7"/>
      <c r="EK506" s="7"/>
      <c r="EL506" s="7"/>
      <c r="EM506" s="7"/>
      <c r="EN506" s="7"/>
      <c r="EO506" s="7"/>
      <c r="EP506" s="7"/>
      <c r="EQ506" s="7"/>
      <c r="ER506" s="7"/>
      <c r="ES506" s="7"/>
      <c r="ET506" s="7"/>
      <c r="EU506" s="7"/>
      <c r="EV506" s="7"/>
      <c r="EW506" s="7"/>
      <c r="EX506" s="7"/>
      <c r="EY506" s="7"/>
      <c r="EZ506" s="7"/>
      <c r="FA506" s="7"/>
      <c r="FB506" s="7"/>
      <c r="FC506" s="7"/>
      <c r="FD506" s="7"/>
      <c r="FE506" s="7"/>
      <c r="FF506" s="7"/>
      <c r="FG506" s="7"/>
      <c r="FH506" s="7"/>
      <c r="FI506" s="7"/>
      <c r="FJ506" s="7"/>
      <c r="FK506" s="7"/>
      <c r="FL506" s="7"/>
      <c r="FM506" s="7"/>
      <c r="FN506" s="7"/>
      <c r="FO506" s="7"/>
      <c r="FP506" s="7"/>
      <c r="FQ506" s="7"/>
      <c r="FR506" s="7"/>
      <c r="FS506" s="7"/>
      <c r="FT506" s="7"/>
      <c r="FU506" s="7"/>
      <c r="FV506" s="7"/>
      <c r="FW506" s="7"/>
      <c r="FX506" s="7"/>
      <c r="FY506" s="7"/>
      <c r="FZ506" s="7"/>
      <c r="GA506" s="7"/>
      <c r="GB506" s="7"/>
      <c r="GC506" s="7"/>
      <c r="GD506" s="7"/>
      <c r="GE506" s="7"/>
      <c r="GF506" s="7"/>
      <c r="GG506" s="7"/>
      <c r="GH506" s="7"/>
      <c r="GI506" s="7"/>
      <c r="GJ506" s="7"/>
      <c r="GK506" s="7"/>
      <c r="GL506" s="7"/>
      <c r="GM506" s="7"/>
      <c r="GN506" s="7"/>
      <c r="GO506" s="7"/>
      <c r="GP506" s="7"/>
      <c r="GQ506" s="7"/>
      <c r="GR506" s="7"/>
      <c r="GS506" s="7"/>
      <c r="GT506" s="7"/>
      <c r="GU506" s="7"/>
      <c r="GV506" s="7"/>
      <c r="GW506" s="7"/>
      <c r="GX506" s="7"/>
      <c r="GY506" s="7"/>
      <c r="GZ506" s="7"/>
      <c r="HA506" s="7"/>
      <c r="HB506" s="7"/>
      <c r="HC506" s="7"/>
      <c r="HD506" s="7"/>
      <c r="HE506" s="7"/>
      <c r="HF506" s="7"/>
      <c r="HG506" s="7"/>
      <c r="HH506" s="7"/>
      <c r="HI506" s="7"/>
      <c r="HJ506" s="7"/>
      <c r="HK506" s="7"/>
      <c r="HL506" s="7"/>
      <c r="HM506" s="7"/>
      <c r="HN506" s="7"/>
      <c r="HO506" s="7"/>
      <c r="HP506" s="7"/>
      <c r="HQ506" s="7"/>
      <c r="HR506" s="7"/>
      <c r="HS506" s="7"/>
      <c r="HT506" s="7"/>
      <c r="HU506" s="7"/>
      <c r="HV506" s="7"/>
      <c r="HW506" s="7"/>
      <c r="HX506" s="7"/>
      <c r="HY506" s="7"/>
      <c r="HZ506" s="7"/>
      <c r="IA506" s="7"/>
      <c r="IB506" s="7"/>
      <c r="IC506" s="7"/>
      <c r="ID506" s="7"/>
      <c r="IE506" s="7"/>
      <c r="IF506" s="7"/>
      <c r="IG506" s="7"/>
      <c r="IH506" s="7"/>
      <c r="II506" s="7"/>
      <c r="IJ506" s="7"/>
      <c r="IK506" s="7"/>
      <c r="IL506" s="7"/>
      <c r="IM506" s="7"/>
      <c r="IN506" s="7"/>
      <c r="IO506" s="7"/>
      <c r="IP506" s="7"/>
      <c r="IQ506" s="7"/>
      <c r="IR506" s="7"/>
      <c r="IS506" s="7"/>
      <c r="IT506" s="7"/>
      <c r="IU506" s="7"/>
      <c r="IV506" s="7"/>
      <c r="IW506" s="7"/>
      <c r="IX506" s="7"/>
      <c r="IY506" s="7"/>
      <c r="IZ506" s="7"/>
      <c r="JA506" s="7"/>
      <c r="JB506" s="7"/>
      <c r="JC506" s="7"/>
      <c r="JD506" s="7"/>
      <c r="JE506" s="7"/>
      <c r="JF506" s="7"/>
      <c r="JG506" s="7"/>
      <c r="JH506" s="7"/>
      <c r="JI506" s="7"/>
      <c r="JJ506" s="7"/>
      <c r="JK506" s="7"/>
      <c r="JL506" s="7"/>
      <c r="JM506" s="7"/>
      <c r="JN506" s="7"/>
      <c r="JO506" s="7"/>
      <c r="JP506" s="7"/>
      <c r="JQ506" s="7"/>
      <c r="JR506" s="7"/>
      <c r="JS506" s="7"/>
      <c r="JT506" s="7"/>
      <c r="JU506" s="7"/>
      <c r="JV506" s="7"/>
      <c r="JW506" s="7"/>
      <c r="JX506" s="7"/>
      <c r="JY506" s="7"/>
      <c r="JZ506" s="7"/>
      <c r="KA506" s="7"/>
      <c r="KB506" s="7"/>
      <c r="KC506" s="7"/>
      <c r="KD506" s="7"/>
      <c r="KE506" s="7"/>
      <c r="KF506" s="7"/>
      <c r="KG506" s="7"/>
      <c r="KH506" s="7"/>
      <c r="KI506" s="7"/>
      <c r="KJ506" s="7"/>
      <c r="KK506" s="7"/>
      <c r="KL506" s="7"/>
      <c r="KM506" s="7"/>
      <c r="KN506" s="7"/>
      <c r="KO506" s="7"/>
      <c r="KP506" s="7"/>
      <c r="KQ506" s="7"/>
      <c r="KR506" s="7"/>
      <c r="KS506" s="7"/>
      <c r="KT506" s="7"/>
      <c r="KU506" s="7"/>
      <c r="KV506" s="7"/>
      <c r="KW506" s="7"/>
      <c r="KX506" s="7"/>
      <c r="KY506" s="7"/>
      <c r="KZ506" s="7"/>
      <c r="LA506" s="7"/>
      <c r="LB506" s="7"/>
      <c r="LC506" s="7"/>
      <c r="LD506" s="7"/>
      <c r="LE506" s="7"/>
      <c r="LF506" s="7"/>
      <c r="LG506" s="7"/>
      <c r="LH506" s="7"/>
      <c r="LI506" s="7"/>
      <c r="LJ506" s="7"/>
      <c r="LK506" s="7"/>
      <c r="LL506" s="7"/>
      <c r="LM506" s="7"/>
      <c r="LN506" s="7"/>
      <c r="LO506" s="7"/>
      <c r="LP506" s="7"/>
      <c r="LQ506" s="7"/>
      <c r="LR506" s="7"/>
      <c r="LS506" s="7"/>
      <c r="LT506" s="7"/>
      <c r="LU506" s="7"/>
      <c r="LV506" s="7"/>
      <c r="LW506" s="7"/>
      <c r="LX506" s="7"/>
      <c r="LY506" s="7"/>
      <c r="LZ506" s="7"/>
      <c r="MA506" s="7"/>
      <c r="MB506" s="7"/>
      <c r="MC506" s="7"/>
      <c r="MD506" s="7"/>
      <c r="ME506" s="7"/>
      <c r="MF506" s="7"/>
      <c r="MG506" s="7"/>
      <c r="MH506" s="7"/>
      <c r="MI506" s="7"/>
      <c r="MJ506" s="7"/>
      <c r="MK506" s="7"/>
      <c r="ML506" s="7"/>
      <c r="MM506" s="7"/>
      <c r="MN506" s="7"/>
      <c r="MO506" s="7"/>
      <c r="MP506" s="7"/>
      <c r="MQ506" s="7"/>
      <c r="MR506" s="7"/>
      <c r="MS506" s="7"/>
      <c r="MT506" s="7"/>
      <c r="MU506" s="7"/>
      <c r="MV506" s="7"/>
      <c r="MW506" s="7"/>
      <c r="MX506" s="7"/>
      <c r="MY506" s="7"/>
      <c r="MZ506" s="7"/>
      <c r="NA506" s="7"/>
      <c r="NB506" s="7"/>
      <c r="NC506" s="7"/>
      <c r="ND506" s="7"/>
      <c r="NE506" s="7"/>
      <c r="NF506" s="7"/>
      <c r="NG506" s="7"/>
      <c r="NH506" s="7"/>
      <c r="NI506" s="7"/>
      <c r="NJ506" s="7"/>
      <c r="NK506" s="7"/>
      <c r="NL506" s="7"/>
      <c r="NM506" s="7"/>
      <c r="NN506" s="7"/>
      <c r="NO506" s="7"/>
      <c r="NP506" s="7"/>
      <c r="NQ506" s="7"/>
      <c r="NR506" s="7"/>
      <c r="NS506" s="7"/>
      <c r="NT506" s="7"/>
      <c r="NU506" s="7"/>
      <c r="NV506" s="7"/>
      <c r="NW506" s="7"/>
      <c r="NX506" s="7"/>
      <c r="NY506" s="7"/>
      <c r="NZ506" s="7"/>
      <c r="OA506" s="7"/>
      <c r="OB506" s="7"/>
      <c r="OC506" s="7"/>
      <c r="OD506" s="7"/>
      <c r="OE506" s="7"/>
      <c r="OF506" s="7"/>
      <c r="OG506" s="7"/>
      <c r="OH506" s="7"/>
      <c r="OI506" s="7"/>
    </row>
    <row r="507" spans="1:399" s="21" customFormat="1">
      <c r="A507" s="53"/>
      <c r="B507" s="53"/>
      <c r="C507" s="53"/>
      <c r="D507" s="53"/>
      <c r="E507" s="53"/>
      <c r="F507" s="53"/>
      <c r="G507" s="7"/>
      <c r="H507"/>
      <c r="I507"/>
      <c r="J507"/>
      <c r="K507"/>
      <c r="L507" s="53"/>
      <c r="M507"/>
      <c r="N507" s="7"/>
      <c r="O507"/>
      <c r="P507"/>
      <c r="Q507"/>
      <c r="R507"/>
      <c r="S507" s="53"/>
      <c r="T507"/>
      <c r="U507" s="7"/>
      <c r="V507"/>
      <c r="W507"/>
      <c r="X507"/>
      <c r="Y507"/>
      <c r="Z507" s="53"/>
      <c r="AA507"/>
      <c r="AB507" s="7"/>
      <c r="AC507"/>
      <c r="AD507"/>
      <c r="AE507"/>
      <c r="AF507"/>
      <c r="AG507" s="53"/>
      <c r="AH507"/>
      <c r="AI507" s="7"/>
      <c r="AJ507"/>
      <c r="AK507"/>
      <c r="AL507"/>
      <c r="AM507"/>
      <c r="AN507" s="53"/>
      <c r="AO507"/>
      <c r="AP507" s="7"/>
      <c r="AQ507"/>
      <c r="AR507"/>
      <c r="AS507"/>
      <c r="AT507"/>
      <c r="AU507" s="53"/>
      <c r="AV507"/>
      <c r="AW507" s="7"/>
      <c r="AX507"/>
      <c r="AY507"/>
      <c r="AZ507"/>
      <c r="BA507"/>
      <c r="BB507" s="53"/>
      <c r="BC507"/>
      <c r="BD507" s="7"/>
      <c r="BE507"/>
      <c r="BF507"/>
      <c r="BG507"/>
      <c r="BH507"/>
      <c r="BI507" s="53"/>
      <c r="BJ507"/>
      <c r="BK507" s="7"/>
      <c r="BL507"/>
      <c r="BM507"/>
      <c r="BN507"/>
      <c r="BO507"/>
      <c r="BP507" s="53"/>
      <c r="BQ507"/>
      <c r="BR507" s="7"/>
      <c r="BS507"/>
      <c r="BT507"/>
      <c r="BU507"/>
      <c r="BV507"/>
      <c r="BW507" s="53"/>
      <c r="BX507"/>
      <c r="BY507" s="7"/>
      <c r="BZ507"/>
      <c r="CA507"/>
      <c r="CB507"/>
      <c r="CC507"/>
      <c r="CD507" s="53"/>
      <c r="CE507"/>
      <c r="CF507" s="7"/>
      <c r="CG507"/>
      <c r="CH507"/>
      <c r="CI507"/>
      <c r="CJ507"/>
      <c r="CK507" s="53"/>
      <c r="CL507"/>
      <c r="CM507" s="7"/>
      <c r="CN507"/>
      <c r="CO507"/>
      <c r="CP507"/>
      <c r="CQ507"/>
      <c r="CR507" s="53"/>
      <c r="CS507"/>
      <c r="CT507" s="7"/>
      <c r="CU507"/>
      <c r="CV507"/>
      <c r="CW507"/>
      <c r="CX507"/>
      <c r="CY507" s="53"/>
      <c r="CZ507"/>
      <c r="DA507" s="7"/>
      <c r="DB507"/>
      <c r="DC507"/>
      <c r="DD507"/>
      <c r="DE507"/>
      <c r="DF507" s="53"/>
      <c r="DG507"/>
      <c r="DH507" s="7"/>
      <c r="DI507"/>
      <c r="DJ507"/>
      <c r="DK507"/>
      <c r="DL507"/>
      <c r="DM507" s="53"/>
      <c r="DN507"/>
      <c r="DO507" s="7"/>
      <c r="DP507"/>
      <c r="DQ507"/>
      <c r="DR507"/>
      <c r="DS507"/>
      <c r="DT507" s="53"/>
      <c r="DU507"/>
      <c r="DV507" s="7"/>
      <c r="DW507" s="7"/>
      <c r="DX507" s="7"/>
      <c r="DY507" s="7"/>
      <c r="DZ507" s="7"/>
      <c r="EA507" s="7"/>
      <c r="EB507" s="7"/>
      <c r="EC507" s="7"/>
      <c r="ED507" s="7"/>
      <c r="EE507" s="7"/>
      <c r="EF507" s="7"/>
      <c r="EG507" s="7"/>
      <c r="EH507" s="7"/>
      <c r="EI507" s="7"/>
      <c r="EJ507" s="7"/>
      <c r="EK507" s="7"/>
      <c r="EL507" s="7"/>
      <c r="EM507" s="7"/>
      <c r="EN507" s="7"/>
      <c r="EO507" s="7"/>
      <c r="EP507" s="7"/>
      <c r="EQ507" s="7"/>
      <c r="ER507" s="7"/>
      <c r="ES507" s="7"/>
      <c r="ET507" s="7"/>
      <c r="EU507" s="7"/>
      <c r="EV507" s="7"/>
      <c r="EW507" s="7"/>
      <c r="EX507" s="7"/>
      <c r="EY507" s="7"/>
      <c r="EZ507" s="7"/>
      <c r="FA507" s="7"/>
      <c r="FB507" s="7"/>
      <c r="FC507" s="7"/>
      <c r="FD507" s="7"/>
      <c r="FE507" s="7"/>
      <c r="FF507" s="7"/>
      <c r="FG507" s="7"/>
      <c r="FH507" s="7"/>
      <c r="FI507" s="7"/>
      <c r="FJ507" s="7"/>
      <c r="FK507" s="7"/>
      <c r="FL507" s="7"/>
      <c r="FM507" s="7"/>
      <c r="FN507" s="7"/>
      <c r="FO507" s="7"/>
      <c r="FP507" s="7"/>
      <c r="FQ507" s="7"/>
      <c r="FR507" s="7"/>
      <c r="FS507" s="7"/>
      <c r="FT507" s="7"/>
      <c r="FU507" s="7"/>
      <c r="FV507" s="7"/>
      <c r="FW507" s="7"/>
      <c r="FX507" s="7"/>
      <c r="FY507" s="7"/>
      <c r="FZ507" s="7"/>
      <c r="GA507" s="7"/>
      <c r="GB507" s="7"/>
      <c r="GC507" s="7"/>
      <c r="GD507" s="7"/>
      <c r="GE507" s="7"/>
      <c r="GF507" s="7"/>
      <c r="GG507" s="7"/>
      <c r="GH507" s="7"/>
      <c r="GI507" s="7"/>
      <c r="GJ507" s="7"/>
      <c r="GK507" s="7"/>
      <c r="GL507" s="7"/>
      <c r="GM507" s="7"/>
      <c r="GN507" s="7"/>
      <c r="GO507" s="7"/>
      <c r="GP507" s="7"/>
      <c r="GQ507" s="7"/>
      <c r="GR507" s="7"/>
      <c r="GS507" s="7"/>
      <c r="GT507" s="7"/>
      <c r="GU507" s="7"/>
      <c r="GV507" s="7"/>
      <c r="GW507" s="7"/>
      <c r="GX507" s="7"/>
      <c r="GY507" s="7"/>
      <c r="GZ507" s="7"/>
      <c r="HA507" s="7"/>
      <c r="HB507" s="7"/>
      <c r="HC507" s="7"/>
      <c r="HD507" s="7"/>
      <c r="HE507" s="7"/>
      <c r="HF507" s="7"/>
      <c r="HG507" s="7"/>
      <c r="HH507" s="7"/>
      <c r="HI507" s="7"/>
      <c r="HJ507" s="7"/>
      <c r="HK507" s="7"/>
      <c r="HL507" s="7"/>
      <c r="HM507" s="7"/>
      <c r="HN507" s="7"/>
      <c r="HO507" s="7"/>
      <c r="HP507" s="7"/>
      <c r="HQ507" s="7"/>
      <c r="HR507" s="7"/>
      <c r="HS507" s="7"/>
      <c r="HT507" s="7"/>
      <c r="HU507" s="7"/>
      <c r="HV507" s="7"/>
      <c r="HW507" s="7"/>
      <c r="HX507" s="7"/>
      <c r="HY507" s="7"/>
      <c r="HZ507" s="7"/>
      <c r="IA507" s="7"/>
      <c r="IB507" s="7"/>
      <c r="IC507" s="7"/>
      <c r="ID507" s="7"/>
      <c r="IE507" s="7"/>
      <c r="IF507" s="7"/>
      <c r="IG507" s="7"/>
      <c r="IH507" s="7"/>
      <c r="II507" s="7"/>
      <c r="IJ507" s="7"/>
      <c r="IK507" s="7"/>
      <c r="IL507" s="7"/>
      <c r="IM507" s="7"/>
      <c r="IN507" s="7"/>
      <c r="IO507" s="7"/>
      <c r="IP507" s="7"/>
      <c r="IQ507" s="7"/>
      <c r="IR507" s="7"/>
      <c r="IS507" s="7"/>
      <c r="IT507" s="7"/>
      <c r="IU507" s="7"/>
      <c r="IV507" s="7"/>
      <c r="IW507" s="7"/>
      <c r="IX507" s="7"/>
      <c r="IY507" s="7"/>
      <c r="IZ507" s="7"/>
      <c r="JA507" s="7"/>
      <c r="JB507" s="7"/>
      <c r="JC507" s="7"/>
      <c r="JD507" s="7"/>
      <c r="JE507" s="7"/>
      <c r="JF507" s="7"/>
      <c r="JG507" s="7"/>
      <c r="JH507" s="7"/>
      <c r="JI507" s="7"/>
      <c r="JJ507" s="7"/>
      <c r="JK507" s="7"/>
      <c r="JL507" s="7"/>
      <c r="JM507" s="7"/>
      <c r="JN507" s="7"/>
      <c r="JO507" s="7"/>
      <c r="JP507" s="7"/>
      <c r="JQ507" s="7"/>
      <c r="JR507" s="7"/>
      <c r="JS507" s="7"/>
      <c r="JT507" s="7"/>
      <c r="JU507" s="7"/>
      <c r="JV507" s="7"/>
      <c r="JW507" s="7"/>
      <c r="JX507" s="7"/>
      <c r="JY507" s="7"/>
      <c r="JZ507" s="7"/>
      <c r="KA507" s="7"/>
      <c r="KB507" s="7"/>
      <c r="KC507" s="7"/>
      <c r="KD507" s="7"/>
      <c r="KE507" s="7"/>
      <c r="KF507" s="7"/>
      <c r="KG507" s="7"/>
      <c r="KH507" s="7"/>
      <c r="KI507" s="7"/>
      <c r="KJ507" s="7"/>
      <c r="KK507" s="7"/>
      <c r="KL507" s="7"/>
      <c r="KM507" s="7"/>
      <c r="KN507" s="7"/>
      <c r="KO507" s="7"/>
      <c r="KP507" s="7"/>
      <c r="KQ507" s="7"/>
      <c r="KR507" s="7"/>
      <c r="KS507" s="7"/>
      <c r="KT507" s="7"/>
      <c r="KU507" s="7"/>
      <c r="KV507" s="7"/>
      <c r="KW507" s="7"/>
      <c r="KX507" s="7"/>
      <c r="KY507" s="7"/>
      <c r="KZ507" s="7"/>
      <c r="LA507" s="7"/>
      <c r="LB507" s="7"/>
      <c r="LC507" s="7"/>
      <c r="LD507" s="7"/>
      <c r="LE507" s="7"/>
      <c r="LF507" s="7"/>
      <c r="LG507" s="7"/>
      <c r="LH507" s="7"/>
      <c r="LI507" s="7"/>
      <c r="LJ507" s="7"/>
      <c r="LK507" s="7"/>
      <c r="LL507" s="7"/>
      <c r="LM507" s="7"/>
      <c r="LN507" s="7"/>
      <c r="LO507" s="7"/>
      <c r="LP507" s="7"/>
      <c r="LQ507" s="7"/>
      <c r="LR507" s="7"/>
      <c r="LS507" s="7"/>
      <c r="LT507" s="7"/>
      <c r="LU507" s="7"/>
      <c r="LV507" s="7"/>
      <c r="LW507" s="7"/>
      <c r="LX507" s="7"/>
      <c r="LY507" s="7"/>
      <c r="LZ507" s="7"/>
      <c r="MA507" s="7"/>
      <c r="MB507" s="7"/>
      <c r="MC507" s="7"/>
      <c r="MD507" s="7"/>
      <c r="ME507" s="7"/>
      <c r="MF507" s="7"/>
      <c r="MG507" s="7"/>
      <c r="MH507" s="7"/>
      <c r="MI507" s="7"/>
      <c r="MJ507" s="7"/>
      <c r="MK507" s="7"/>
      <c r="ML507" s="7"/>
      <c r="MM507" s="7"/>
      <c r="MN507" s="7"/>
      <c r="MO507" s="7"/>
      <c r="MP507" s="7"/>
      <c r="MQ507" s="7"/>
      <c r="MR507" s="7"/>
      <c r="MS507" s="7"/>
      <c r="MT507" s="7"/>
      <c r="MU507" s="7"/>
      <c r="MV507" s="7"/>
      <c r="MW507" s="7"/>
      <c r="MX507" s="7"/>
      <c r="MY507" s="7"/>
      <c r="MZ507" s="7"/>
      <c r="NA507" s="7"/>
      <c r="NB507" s="7"/>
      <c r="NC507" s="7"/>
      <c r="ND507" s="7"/>
      <c r="NE507" s="7"/>
      <c r="NF507" s="7"/>
      <c r="NG507" s="7"/>
      <c r="NH507" s="7"/>
      <c r="NI507" s="7"/>
      <c r="NJ507" s="7"/>
      <c r="NK507" s="7"/>
      <c r="NL507" s="7"/>
      <c r="NM507" s="7"/>
      <c r="NN507" s="7"/>
      <c r="NO507" s="7"/>
      <c r="NP507" s="7"/>
      <c r="NQ507" s="7"/>
      <c r="NR507" s="7"/>
      <c r="NS507" s="7"/>
      <c r="NT507" s="7"/>
      <c r="NU507" s="7"/>
      <c r="NV507" s="7"/>
      <c r="NW507" s="7"/>
      <c r="NX507" s="7"/>
      <c r="NY507" s="7"/>
      <c r="NZ507" s="7"/>
      <c r="OA507" s="7"/>
      <c r="OB507" s="7"/>
      <c r="OC507" s="7"/>
      <c r="OD507" s="7"/>
      <c r="OE507" s="7"/>
      <c r="OF507" s="7"/>
      <c r="OG507" s="7"/>
      <c r="OH507" s="7"/>
      <c r="OI507" s="7"/>
    </row>
    <row r="508" spans="1:399" s="21" customFormat="1">
      <c r="A508" s="53"/>
      <c r="B508" s="53"/>
      <c r="C508" s="53"/>
      <c r="D508" s="53"/>
      <c r="E508" s="53"/>
      <c r="F508" s="53"/>
      <c r="G508" s="7"/>
      <c r="H508"/>
      <c r="I508"/>
      <c r="J508"/>
      <c r="K508"/>
      <c r="L508" s="53"/>
      <c r="M508"/>
      <c r="N508" s="7"/>
      <c r="O508"/>
      <c r="P508"/>
      <c r="Q508"/>
      <c r="R508"/>
      <c r="S508" s="53"/>
      <c r="T508"/>
      <c r="U508" s="7"/>
      <c r="V508"/>
      <c r="W508"/>
      <c r="X508"/>
      <c r="Y508"/>
      <c r="Z508" s="53"/>
      <c r="AA508"/>
      <c r="AB508" s="7"/>
      <c r="AC508"/>
      <c r="AD508"/>
      <c r="AE508"/>
      <c r="AF508"/>
      <c r="AG508" s="53"/>
      <c r="AH508"/>
      <c r="AI508" s="7"/>
      <c r="AJ508"/>
      <c r="AK508"/>
      <c r="AL508"/>
      <c r="AM508"/>
      <c r="AN508" s="53"/>
      <c r="AO508"/>
      <c r="AP508" s="7"/>
      <c r="AQ508"/>
      <c r="AR508"/>
      <c r="AS508"/>
      <c r="AT508"/>
      <c r="AU508" s="53"/>
      <c r="AV508"/>
      <c r="AW508" s="7"/>
      <c r="AX508"/>
      <c r="AY508"/>
      <c r="AZ508"/>
      <c r="BA508"/>
      <c r="BB508" s="53"/>
      <c r="BC508"/>
      <c r="BD508" s="7"/>
      <c r="BE508"/>
      <c r="BF508"/>
      <c r="BG508"/>
      <c r="BH508"/>
      <c r="BI508" s="53"/>
      <c r="BJ508"/>
      <c r="BK508" s="7"/>
      <c r="BL508"/>
      <c r="BM508"/>
      <c r="BN508"/>
      <c r="BO508"/>
      <c r="BP508" s="53"/>
      <c r="BQ508"/>
      <c r="BR508" s="7"/>
      <c r="BS508"/>
      <c r="BT508"/>
      <c r="BU508"/>
      <c r="BV508"/>
      <c r="BW508" s="53"/>
      <c r="BX508"/>
      <c r="BY508" s="7"/>
      <c r="BZ508"/>
      <c r="CA508"/>
      <c r="CB508"/>
      <c r="CC508"/>
      <c r="CD508" s="53"/>
      <c r="CE508"/>
      <c r="CF508" s="7"/>
      <c r="CG508"/>
      <c r="CH508"/>
      <c r="CI508"/>
      <c r="CJ508"/>
      <c r="CK508" s="53"/>
      <c r="CL508"/>
      <c r="CM508" s="7"/>
      <c r="CN508"/>
      <c r="CO508"/>
      <c r="CP508"/>
      <c r="CQ508"/>
      <c r="CR508" s="53"/>
      <c r="CS508"/>
      <c r="CT508" s="7"/>
      <c r="CU508"/>
      <c r="CV508"/>
      <c r="CW508"/>
      <c r="CX508"/>
      <c r="CY508" s="53"/>
      <c r="CZ508"/>
      <c r="DA508" s="7"/>
      <c r="DB508"/>
      <c r="DC508"/>
      <c r="DD508"/>
      <c r="DE508"/>
      <c r="DF508" s="53"/>
      <c r="DG508"/>
      <c r="DH508" s="7"/>
      <c r="DI508"/>
      <c r="DJ508"/>
      <c r="DK508"/>
      <c r="DL508"/>
      <c r="DM508" s="53"/>
      <c r="DN508"/>
      <c r="DO508" s="7"/>
      <c r="DP508"/>
      <c r="DQ508"/>
      <c r="DR508"/>
      <c r="DS508"/>
      <c r="DT508" s="53"/>
      <c r="DU508"/>
      <c r="DV508" s="7"/>
      <c r="DW508" s="7"/>
      <c r="DX508" s="7"/>
      <c r="DY508" s="7"/>
      <c r="DZ508" s="7"/>
      <c r="EA508" s="7"/>
      <c r="EB508" s="7"/>
      <c r="EC508" s="7"/>
      <c r="ED508" s="7"/>
      <c r="EE508" s="7"/>
      <c r="EF508" s="7"/>
      <c r="EG508" s="7"/>
      <c r="EH508" s="7"/>
      <c r="EI508" s="7"/>
      <c r="EJ508" s="7"/>
      <c r="EK508" s="7"/>
      <c r="EL508" s="7"/>
      <c r="EM508" s="7"/>
      <c r="EN508" s="7"/>
      <c r="EO508" s="7"/>
      <c r="EP508" s="7"/>
      <c r="EQ508" s="7"/>
      <c r="ER508" s="7"/>
      <c r="ES508" s="7"/>
      <c r="ET508" s="7"/>
      <c r="EU508" s="7"/>
      <c r="EV508" s="7"/>
      <c r="EW508" s="7"/>
      <c r="EX508" s="7"/>
      <c r="EY508" s="7"/>
      <c r="EZ508" s="7"/>
      <c r="FA508" s="7"/>
      <c r="FB508" s="7"/>
      <c r="FC508" s="7"/>
      <c r="FD508" s="7"/>
      <c r="FE508" s="7"/>
      <c r="FF508" s="7"/>
      <c r="FG508" s="7"/>
      <c r="FH508" s="7"/>
      <c r="FI508" s="7"/>
      <c r="FJ508" s="7"/>
      <c r="FK508" s="7"/>
      <c r="FL508" s="7"/>
      <c r="FM508" s="7"/>
      <c r="FN508" s="7"/>
      <c r="FO508" s="7"/>
      <c r="FP508" s="7"/>
      <c r="FQ508" s="7"/>
      <c r="FR508" s="7"/>
      <c r="FS508" s="7"/>
      <c r="FT508" s="7"/>
      <c r="FU508" s="7"/>
      <c r="FV508" s="7"/>
      <c r="FW508" s="7"/>
      <c r="FX508" s="7"/>
      <c r="FY508" s="7"/>
      <c r="FZ508" s="7"/>
      <c r="GA508" s="7"/>
      <c r="GB508" s="7"/>
      <c r="GC508" s="7"/>
      <c r="GD508" s="7"/>
      <c r="GE508" s="7"/>
      <c r="GF508" s="7"/>
      <c r="GG508" s="7"/>
      <c r="GH508" s="7"/>
      <c r="GI508" s="7"/>
      <c r="GJ508" s="7"/>
      <c r="GK508" s="7"/>
      <c r="GL508" s="7"/>
      <c r="GM508" s="7"/>
      <c r="GN508" s="7"/>
      <c r="GO508" s="7"/>
      <c r="GP508" s="7"/>
      <c r="GQ508" s="7"/>
      <c r="GR508" s="7"/>
      <c r="GS508" s="7"/>
      <c r="GT508" s="7"/>
      <c r="GU508" s="7"/>
      <c r="GV508" s="7"/>
      <c r="GW508" s="7"/>
      <c r="GX508" s="7"/>
      <c r="GY508" s="7"/>
      <c r="GZ508" s="7"/>
      <c r="HA508" s="7"/>
      <c r="HB508" s="7"/>
      <c r="HC508" s="7"/>
      <c r="HD508" s="7"/>
      <c r="HE508" s="7"/>
      <c r="HF508" s="7"/>
      <c r="HG508" s="7"/>
      <c r="HH508" s="7"/>
      <c r="HI508" s="7"/>
      <c r="HJ508" s="7"/>
      <c r="HK508" s="7"/>
      <c r="HL508" s="7"/>
      <c r="HM508" s="7"/>
      <c r="HN508" s="7"/>
      <c r="HO508" s="7"/>
      <c r="HP508" s="7"/>
      <c r="HQ508" s="7"/>
      <c r="HR508" s="7"/>
      <c r="HS508" s="7"/>
      <c r="HT508" s="7"/>
      <c r="HU508" s="7"/>
      <c r="HV508" s="7"/>
      <c r="HW508" s="7"/>
      <c r="HX508" s="7"/>
      <c r="HY508" s="7"/>
      <c r="HZ508" s="7"/>
      <c r="IA508" s="7"/>
      <c r="IB508" s="7"/>
      <c r="IC508" s="7"/>
      <c r="ID508" s="7"/>
      <c r="IE508" s="7"/>
      <c r="IF508" s="7"/>
      <c r="IG508" s="7"/>
      <c r="IH508" s="7"/>
      <c r="II508" s="7"/>
      <c r="IJ508" s="7"/>
      <c r="IK508" s="7"/>
      <c r="IL508" s="7"/>
      <c r="IM508" s="7"/>
      <c r="IN508" s="7"/>
      <c r="IO508" s="7"/>
      <c r="IP508" s="7"/>
      <c r="IQ508" s="7"/>
      <c r="IR508" s="7"/>
      <c r="IS508" s="7"/>
      <c r="IT508" s="7"/>
      <c r="IU508" s="7"/>
      <c r="IV508" s="7"/>
      <c r="IW508" s="7"/>
      <c r="IX508" s="7"/>
      <c r="IY508" s="7"/>
      <c r="IZ508" s="7"/>
      <c r="JA508" s="7"/>
      <c r="JB508" s="7"/>
      <c r="JC508" s="7"/>
      <c r="JD508" s="7"/>
      <c r="JE508" s="7"/>
      <c r="JF508" s="7"/>
      <c r="JG508" s="7"/>
      <c r="JH508" s="7"/>
      <c r="JI508" s="7"/>
      <c r="JJ508" s="7"/>
      <c r="JK508" s="7"/>
      <c r="JL508" s="7"/>
      <c r="JM508" s="7"/>
      <c r="JN508" s="7"/>
      <c r="JO508" s="7"/>
      <c r="JP508" s="7"/>
      <c r="JQ508" s="7"/>
      <c r="JR508" s="7"/>
      <c r="JS508" s="7"/>
      <c r="JT508" s="7"/>
      <c r="JU508" s="7"/>
      <c r="JV508" s="7"/>
      <c r="JW508" s="7"/>
      <c r="JX508" s="7"/>
      <c r="JY508" s="7"/>
      <c r="JZ508" s="7"/>
      <c r="KA508" s="7"/>
      <c r="KB508" s="7"/>
      <c r="KC508" s="7"/>
      <c r="KD508" s="7"/>
      <c r="KE508" s="7"/>
      <c r="KF508" s="7"/>
      <c r="KG508" s="7"/>
      <c r="KH508" s="7"/>
      <c r="KI508" s="7"/>
      <c r="KJ508" s="7"/>
      <c r="KK508" s="7"/>
      <c r="KL508" s="7"/>
      <c r="KM508" s="7"/>
      <c r="KN508" s="7"/>
      <c r="KO508" s="7"/>
      <c r="KP508" s="7"/>
      <c r="KQ508" s="7"/>
      <c r="KR508" s="7"/>
      <c r="KS508" s="7"/>
      <c r="KT508" s="7"/>
      <c r="KU508" s="7"/>
      <c r="KV508" s="7"/>
      <c r="KW508" s="7"/>
      <c r="KX508" s="7"/>
      <c r="KY508" s="7"/>
      <c r="KZ508" s="7"/>
      <c r="LA508" s="7"/>
      <c r="LB508" s="7"/>
      <c r="LC508" s="7"/>
      <c r="LD508" s="7"/>
      <c r="LE508" s="7"/>
      <c r="LF508" s="7"/>
      <c r="LG508" s="7"/>
      <c r="LH508" s="7"/>
      <c r="LI508" s="7"/>
      <c r="LJ508" s="7"/>
      <c r="LK508" s="7"/>
      <c r="LL508" s="7"/>
      <c r="LM508" s="7"/>
      <c r="LN508" s="7"/>
      <c r="LO508" s="7"/>
      <c r="LP508" s="7"/>
      <c r="LQ508" s="7"/>
      <c r="LR508" s="7"/>
      <c r="LS508" s="7"/>
      <c r="LT508" s="7"/>
      <c r="LU508" s="7"/>
      <c r="LV508" s="7"/>
      <c r="LW508" s="7"/>
      <c r="LX508" s="7"/>
      <c r="LY508" s="7"/>
      <c r="LZ508" s="7"/>
      <c r="MA508" s="7"/>
      <c r="MB508" s="7"/>
      <c r="MC508" s="7"/>
      <c r="MD508" s="7"/>
      <c r="ME508" s="7"/>
      <c r="MF508" s="7"/>
      <c r="MG508" s="7"/>
      <c r="MH508" s="7"/>
      <c r="MI508" s="7"/>
      <c r="MJ508" s="7"/>
      <c r="MK508" s="7"/>
      <c r="ML508" s="7"/>
      <c r="MM508" s="7"/>
      <c r="MN508" s="7"/>
      <c r="MO508" s="7"/>
      <c r="MP508" s="7"/>
      <c r="MQ508" s="7"/>
      <c r="MR508" s="7"/>
      <c r="MS508" s="7"/>
      <c r="MT508" s="7"/>
      <c r="MU508" s="7"/>
      <c r="MV508" s="7"/>
      <c r="MW508" s="7"/>
      <c r="MX508" s="7"/>
      <c r="MY508" s="7"/>
      <c r="MZ508" s="7"/>
      <c r="NA508" s="7"/>
      <c r="NB508" s="7"/>
      <c r="NC508" s="7"/>
      <c r="ND508" s="7"/>
      <c r="NE508" s="7"/>
      <c r="NF508" s="7"/>
      <c r="NG508" s="7"/>
      <c r="NH508" s="7"/>
      <c r="NI508" s="7"/>
      <c r="NJ508" s="7"/>
      <c r="NK508" s="7"/>
      <c r="NL508" s="7"/>
      <c r="NM508" s="7"/>
      <c r="NN508" s="7"/>
      <c r="NO508" s="7"/>
      <c r="NP508" s="7"/>
      <c r="NQ508" s="7"/>
      <c r="NR508" s="7"/>
      <c r="NS508" s="7"/>
      <c r="NT508" s="7"/>
      <c r="NU508" s="7"/>
      <c r="NV508" s="7"/>
      <c r="NW508" s="7"/>
      <c r="NX508" s="7"/>
      <c r="NY508" s="7"/>
      <c r="NZ508" s="7"/>
      <c r="OA508" s="7"/>
      <c r="OB508" s="7"/>
      <c r="OC508" s="7"/>
      <c r="OD508" s="7"/>
      <c r="OE508" s="7"/>
      <c r="OF508" s="7"/>
      <c r="OG508" s="7"/>
      <c r="OH508" s="7"/>
      <c r="OI508" s="7"/>
    </row>
    <row r="509" spans="1:399" s="21" customFormat="1">
      <c r="A509" s="53"/>
      <c r="B509" s="53"/>
      <c r="C509" s="53"/>
      <c r="D509" s="53"/>
      <c r="E509" s="53"/>
      <c r="F509" s="53"/>
      <c r="G509" s="7"/>
      <c r="H509"/>
      <c r="I509"/>
      <c r="J509"/>
      <c r="K509"/>
      <c r="L509" s="53"/>
      <c r="M509"/>
      <c r="N509" s="7"/>
      <c r="O509"/>
      <c r="P509"/>
      <c r="Q509"/>
      <c r="R509"/>
      <c r="S509" s="53"/>
      <c r="T509"/>
      <c r="U509" s="7"/>
      <c r="V509"/>
      <c r="W509"/>
      <c r="X509"/>
      <c r="Y509"/>
      <c r="Z509" s="53"/>
      <c r="AA509"/>
      <c r="AB509" s="7"/>
      <c r="AC509"/>
      <c r="AD509"/>
      <c r="AE509"/>
      <c r="AF509"/>
      <c r="AG509" s="53"/>
      <c r="AH509"/>
      <c r="AI509" s="7"/>
      <c r="AJ509"/>
      <c r="AK509"/>
      <c r="AL509"/>
      <c r="AM509"/>
      <c r="AN509" s="53"/>
      <c r="AO509"/>
      <c r="AP509" s="7"/>
      <c r="AQ509"/>
      <c r="AR509"/>
      <c r="AS509"/>
      <c r="AT509"/>
      <c r="AU509" s="53"/>
      <c r="AV509"/>
      <c r="AW509" s="7"/>
      <c r="AX509"/>
      <c r="AY509"/>
      <c r="AZ509"/>
      <c r="BA509"/>
      <c r="BB509" s="53"/>
      <c r="BC509"/>
      <c r="BD509" s="7"/>
      <c r="BE509"/>
      <c r="BF509"/>
      <c r="BG509"/>
      <c r="BH509"/>
      <c r="BI509" s="53"/>
      <c r="BJ509"/>
      <c r="BK509" s="7"/>
      <c r="BL509"/>
      <c r="BM509"/>
      <c r="BN509"/>
      <c r="BO509"/>
      <c r="BP509" s="53"/>
      <c r="BQ509"/>
      <c r="BR509" s="7"/>
      <c r="BS509"/>
      <c r="BT509"/>
      <c r="BU509"/>
      <c r="BV509"/>
      <c r="BW509" s="53"/>
      <c r="BX509"/>
      <c r="BY509" s="7"/>
      <c r="BZ509"/>
      <c r="CA509"/>
      <c r="CB509"/>
      <c r="CC509"/>
      <c r="CD509" s="53"/>
      <c r="CE509"/>
      <c r="CF509" s="7"/>
      <c r="CG509"/>
      <c r="CH509"/>
      <c r="CI509"/>
      <c r="CJ509"/>
      <c r="CK509" s="53"/>
      <c r="CL509"/>
      <c r="CM509" s="7"/>
      <c r="CN509"/>
      <c r="CO509"/>
      <c r="CP509"/>
      <c r="CQ509"/>
      <c r="CR509" s="53"/>
      <c r="CS509"/>
      <c r="CT509" s="7"/>
      <c r="CU509"/>
      <c r="CV509"/>
      <c r="CW509"/>
      <c r="CX509"/>
      <c r="CY509" s="53"/>
      <c r="CZ509"/>
      <c r="DA509" s="7"/>
      <c r="DB509"/>
      <c r="DC509"/>
      <c r="DD509"/>
      <c r="DE509"/>
      <c r="DF509" s="53"/>
      <c r="DG509"/>
      <c r="DH509" s="7"/>
      <c r="DI509"/>
      <c r="DJ509"/>
      <c r="DK509"/>
      <c r="DL509"/>
      <c r="DM509" s="53"/>
      <c r="DN509"/>
      <c r="DO509" s="7"/>
      <c r="DP509"/>
      <c r="DQ509"/>
      <c r="DR509"/>
      <c r="DS509"/>
      <c r="DT509" s="53"/>
      <c r="DU509"/>
      <c r="DV509" s="7"/>
      <c r="DW509" s="7"/>
      <c r="DX509" s="7"/>
      <c r="DY509" s="7"/>
      <c r="DZ509" s="7"/>
      <c r="EA509" s="7"/>
      <c r="EB509" s="7"/>
      <c r="EC509" s="7"/>
      <c r="ED509" s="7"/>
      <c r="EE509" s="7"/>
      <c r="EF509" s="7"/>
      <c r="EG509" s="7"/>
      <c r="EH509" s="7"/>
      <c r="EI509" s="7"/>
      <c r="EJ509" s="7"/>
      <c r="EK509" s="7"/>
      <c r="EL509" s="7"/>
      <c r="EM509" s="7"/>
      <c r="EN509" s="7"/>
      <c r="EO509" s="7"/>
      <c r="EP509" s="7"/>
      <c r="EQ509" s="7"/>
      <c r="ER509" s="7"/>
      <c r="ES509" s="7"/>
      <c r="ET509" s="7"/>
      <c r="EU509" s="7"/>
      <c r="EV509" s="7"/>
      <c r="EW509" s="7"/>
      <c r="EX509" s="7"/>
      <c r="EY509" s="7"/>
      <c r="EZ509" s="7"/>
      <c r="FA509" s="7"/>
      <c r="FB509" s="7"/>
      <c r="FC509" s="7"/>
      <c r="FD509" s="7"/>
      <c r="FE509" s="7"/>
      <c r="FF509" s="7"/>
      <c r="FG509" s="7"/>
      <c r="FH509" s="7"/>
      <c r="FI509" s="7"/>
      <c r="FJ509" s="7"/>
      <c r="FK509" s="7"/>
      <c r="FL509" s="7"/>
      <c r="FM509" s="7"/>
      <c r="FN509" s="7"/>
      <c r="FO509" s="7"/>
      <c r="FP509" s="7"/>
      <c r="FQ509" s="7"/>
      <c r="FR509" s="7"/>
      <c r="FS509" s="7"/>
      <c r="FT509" s="7"/>
      <c r="FU509" s="7"/>
      <c r="FV509" s="7"/>
      <c r="FW509" s="7"/>
      <c r="FX509" s="7"/>
      <c r="FY509" s="7"/>
      <c r="FZ509" s="7"/>
      <c r="GA509" s="7"/>
      <c r="GB509" s="7"/>
      <c r="GC509" s="7"/>
      <c r="GD509" s="7"/>
      <c r="GE509" s="7"/>
      <c r="GF509" s="7"/>
      <c r="GG509" s="7"/>
      <c r="GH509" s="7"/>
      <c r="GI509" s="7"/>
      <c r="GJ509" s="7"/>
      <c r="GK509" s="7"/>
      <c r="GL509" s="7"/>
      <c r="GM509" s="7"/>
      <c r="GN509" s="7"/>
      <c r="GO509" s="7"/>
      <c r="GP509" s="7"/>
      <c r="GQ509" s="7"/>
      <c r="GR509" s="7"/>
      <c r="GS509" s="7"/>
      <c r="GT509" s="7"/>
      <c r="GU509" s="7"/>
      <c r="GV509" s="7"/>
      <c r="GW509" s="7"/>
      <c r="GX509" s="7"/>
      <c r="GY509" s="7"/>
      <c r="GZ509" s="7"/>
      <c r="HA509" s="7"/>
      <c r="HB509" s="7"/>
      <c r="HC509" s="7"/>
      <c r="HD509" s="7"/>
      <c r="HE509" s="7"/>
      <c r="HF509" s="7"/>
      <c r="HG509" s="7"/>
      <c r="HH509" s="7"/>
      <c r="HI509" s="7"/>
      <c r="HJ509" s="7"/>
      <c r="HK509" s="7"/>
      <c r="HL509" s="7"/>
      <c r="HM509" s="7"/>
      <c r="HN509" s="7"/>
      <c r="HO509" s="7"/>
      <c r="HP509" s="7"/>
      <c r="HQ509" s="7"/>
      <c r="HR509" s="7"/>
      <c r="HS509" s="7"/>
      <c r="HT509" s="7"/>
      <c r="HU509" s="7"/>
      <c r="HV509" s="7"/>
      <c r="HW509" s="7"/>
      <c r="HX509" s="7"/>
      <c r="HY509" s="7"/>
      <c r="HZ509" s="7"/>
      <c r="IA509" s="7"/>
      <c r="IB509" s="7"/>
      <c r="IC509" s="7"/>
      <c r="ID509" s="7"/>
      <c r="IE509" s="7"/>
      <c r="IF509" s="7"/>
      <c r="IG509" s="7"/>
      <c r="IH509" s="7"/>
      <c r="II509" s="7"/>
      <c r="IJ509" s="7"/>
      <c r="IK509" s="7"/>
      <c r="IL509" s="7"/>
      <c r="IM509" s="7"/>
      <c r="IN509" s="7"/>
      <c r="IO509" s="7"/>
      <c r="IP509" s="7"/>
      <c r="IQ509" s="7"/>
      <c r="IR509" s="7"/>
      <c r="IS509" s="7"/>
      <c r="IT509" s="7"/>
      <c r="IU509" s="7"/>
      <c r="IV509" s="7"/>
      <c r="IW509" s="7"/>
      <c r="IX509" s="7"/>
      <c r="IY509" s="7"/>
      <c r="IZ509" s="7"/>
      <c r="JA509" s="7"/>
      <c r="JB509" s="7"/>
      <c r="JC509" s="7"/>
      <c r="JD509" s="7"/>
      <c r="JE509" s="7"/>
      <c r="JF509" s="7"/>
      <c r="JG509" s="7"/>
      <c r="JH509" s="7"/>
      <c r="JI509" s="7"/>
      <c r="JJ509" s="7"/>
      <c r="JK509" s="7"/>
      <c r="JL509" s="7"/>
      <c r="JM509" s="7"/>
      <c r="JN509" s="7"/>
      <c r="JO509" s="7"/>
      <c r="JP509" s="7"/>
      <c r="JQ509" s="7"/>
      <c r="JR509" s="7"/>
      <c r="JS509" s="7"/>
      <c r="JT509" s="7"/>
      <c r="JU509" s="7"/>
      <c r="JV509" s="7"/>
      <c r="JW509" s="7"/>
      <c r="JX509" s="7"/>
      <c r="JY509" s="7"/>
      <c r="JZ509" s="7"/>
      <c r="KA509" s="7"/>
      <c r="KB509" s="7"/>
      <c r="KC509" s="7"/>
      <c r="KD509" s="7"/>
      <c r="KE509" s="7"/>
      <c r="KF509" s="7"/>
      <c r="KG509" s="7"/>
      <c r="KH509" s="7"/>
      <c r="KI509" s="7"/>
      <c r="KJ509" s="7"/>
      <c r="KK509" s="7"/>
      <c r="KL509" s="7"/>
      <c r="KM509" s="7"/>
      <c r="KN509" s="7"/>
      <c r="KO509" s="7"/>
      <c r="KP509" s="7"/>
      <c r="KQ509" s="7"/>
      <c r="KR509" s="7"/>
      <c r="KS509" s="7"/>
      <c r="KT509" s="7"/>
      <c r="KU509" s="7"/>
      <c r="KV509" s="7"/>
      <c r="KW509" s="7"/>
      <c r="KX509" s="7"/>
      <c r="KY509" s="7"/>
      <c r="KZ509" s="7"/>
      <c r="LA509" s="7"/>
      <c r="LB509" s="7"/>
      <c r="LC509" s="7"/>
      <c r="LD509" s="7"/>
      <c r="LE509" s="7"/>
      <c r="LF509" s="7"/>
      <c r="LG509" s="7"/>
      <c r="LH509" s="7"/>
      <c r="LI509" s="7"/>
      <c r="LJ509" s="7"/>
      <c r="LK509" s="7"/>
      <c r="LL509" s="7"/>
      <c r="LM509" s="7"/>
      <c r="LN509" s="7"/>
      <c r="LO509" s="7"/>
      <c r="LP509" s="7"/>
      <c r="LQ509" s="7"/>
      <c r="LR509" s="7"/>
      <c r="LS509" s="7"/>
      <c r="LT509" s="7"/>
      <c r="LU509" s="7"/>
      <c r="LV509" s="7"/>
      <c r="LW509" s="7"/>
      <c r="LX509" s="7"/>
      <c r="LY509" s="7"/>
      <c r="LZ509" s="7"/>
      <c r="MA509" s="7"/>
      <c r="MB509" s="7"/>
      <c r="MC509" s="7"/>
      <c r="MD509" s="7"/>
      <c r="ME509" s="7"/>
      <c r="MF509" s="7"/>
      <c r="MG509" s="7"/>
      <c r="MH509" s="7"/>
      <c r="MI509" s="7"/>
      <c r="MJ509" s="7"/>
      <c r="MK509" s="7"/>
      <c r="ML509" s="7"/>
      <c r="MM509" s="7"/>
      <c r="MN509" s="7"/>
      <c r="MO509" s="7"/>
      <c r="MP509" s="7"/>
      <c r="MQ509" s="7"/>
      <c r="MR509" s="7"/>
      <c r="MS509" s="7"/>
      <c r="MT509" s="7"/>
      <c r="MU509" s="7"/>
      <c r="MV509" s="7"/>
      <c r="MW509" s="7"/>
      <c r="MX509" s="7"/>
      <c r="MY509" s="7"/>
      <c r="MZ509" s="7"/>
      <c r="NA509" s="7"/>
      <c r="NB509" s="7"/>
      <c r="NC509" s="7"/>
      <c r="ND509" s="7"/>
      <c r="NE509" s="7"/>
      <c r="NF509" s="7"/>
      <c r="NG509" s="7"/>
      <c r="NH509" s="7"/>
      <c r="NI509" s="7"/>
      <c r="NJ509" s="7"/>
      <c r="NK509" s="7"/>
      <c r="NL509" s="7"/>
      <c r="NM509" s="7"/>
      <c r="NN509" s="7"/>
      <c r="NO509" s="7"/>
      <c r="NP509" s="7"/>
      <c r="NQ509" s="7"/>
      <c r="NR509" s="7"/>
      <c r="NS509" s="7"/>
      <c r="NT509" s="7"/>
      <c r="NU509" s="7"/>
      <c r="NV509" s="7"/>
      <c r="NW509" s="7"/>
      <c r="NX509" s="7"/>
      <c r="NY509" s="7"/>
      <c r="NZ509" s="7"/>
      <c r="OA509" s="7"/>
      <c r="OB509" s="7"/>
      <c r="OC509" s="7"/>
      <c r="OD509" s="7"/>
      <c r="OE509" s="7"/>
      <c r="OF509" s="7"/>
      <c r="OG509" s="7"/>
      <c r="OH509" s="7"/>
      <c r="OI509" s="7"/>
    </row>
    <row r="510" spans="1:399" s="21" customFormat="1">
      <c r="A510" s="53"/>
      <c r="B510" s="53"/>
      <c r="C510" s="53"/>
      <c r="D510" s="53"/>
      <c r="E510" s="53"/>
      <c r="F510" s="53"/>
      <c r="G510" s="7"/>
      <c r="H510"/>
      <c r="I510"/>
      <c r="J510"/>
      <c r="K510"/>
      <c r="L510" s="53"/>
      <c r="M510"/>
      <c r="N510" s="7"/>
      <c r="O510"/>
      <c r="P510"/>
      <c r="Q510"/>
      <c r="R510"/>
      <c r="S510" s="53"/>
      <c r="T510"/>
      <c r="U510" s="7"/>
      <c r="V510"/>
      <c r="W510"/>
      <c r="X510"/>
      <c r="Y510"/>
      <c r="Z510" s="53"/>
      <c r="AA510"/>
      <c r="AB510" s="7"/>
      <c r="AC510"/>
      <c r="AD510"/>
      <c r="AE510"/>
      <c r="AF510"/>
      <c r="AG510" s="53"/>
      <c r="AH510"/>
      <c r="AI510" s="7"/>
      <c r="AJ510"/>
      <c r="AK510"/>
      <c r="AL510"/>
      <c r="AM510"/>
      <c r="AN510" s="53"/>
      <c r="AO510"/>
      <c r="AP510" s="7"/>
      <c r="AQ510"/>
      <c r="AR510"/>
      <c r="AS510"/>
      <c r="AT510"/>
      <c r="AU510" s="53"/>
      <c r="AV510"/>
      <c r="AW510" s="7"/>
      <c r="AX510"/>
      <c r="AY510"/>
      <c r="AZ510"/>
      <c r="BA510"/>
      <c r="BB510" s="53"/>
      <c r="BC510"/>
      <c r="BD510" s="7"/>
      <c r="BE510"/>
      <c r="BF510"/>
      <c r="BG510"/>
      <c r="BH510"/>
      <c r="BI510" s="53"/>
      <c r="BJ510"/>
      <c r="BK510" s="7"/>
      <c r="BL510"/>
      <c r="BM510"/>
      <c r="BN510"/>
      <c r="BO510"/>
      <c r="BP510" s="53"/>
      <c r="BQ510"/>
      <c r="BR510" s="7"/>
      <c r="BS510"/>
      <c r="BT510"/>
      <c r="BU510"/>
      <c r="BV510"/>
      <c r="BW510" s="53"/>
      <c r="BX510"/>
      <c r="BY510" s="7"/>
      <c r="BZ510"/>
      <c r="CA510"/>
      <c r="CB510"/>
      <c r="CC510"/>
      <c r="CD510" s="53"/>
      <c r="CE510"/>
      <c r="CF510" s="7"/>
      <c r="CG510"/>
      <c r="CH510"/>
      <c r="CI510"/>
      <c r="CJ510"/>
      <c r="CK510" s="53"/>
      <c r="CL510"/>
      <c r="CM510" s="7"/>
      <c r="CN510"/>
      <c r="CO510"/>
      <c r="CP510"/>
      <c r="CQ510"/>
      <c r="CR510" s="53"/>
      <c r="CS510"/>
      <c r="CT510" s="7"/>
      <c r="CU510"/>
      <c r="CV510"/>
      <c r="CW510"/>
      <c r="CX510"/>
      <c r="CY510" s="53"/>
      <c r="CZ510"/>
      <c r="DA510" s="7"/>
      <c r="DB510"/>
      <c r="DC510"/>
      <c r="DD510"/>
      <c r="DE510"/>
      <c r="DF510" s="53"/>
      <c r="DG510"/>
      <c r="DH510" s="7"/>
      <c r="DI510"/>
      <c r="DJ510"/>
      <c r="DK510"/>
      <c r="DL510"/>
      <c r="DM510" s="53"/>
      <c r="DN510"/>
      <c r="DO510" s="7"/>
      <c r="DP510"/>
      <c r="DQ510"/>
      <c r="DR510"/>
      <c r="DS510"/>
      <c r="DT510" s="53"/>
      <c r="DU510"/>
      <c r="DV510" s="7"/>
      <c r="DW510" s="7"/>
      <c r="DX510" s="7"/>
      <c r="DY510" s="7"/>
      <c r="DZ510" s="7"/>
      <c r="EA510" s="7"/>
      <c r="EB510" s="7"/>
      <c r="EC510" s="7"/>
      <c r="ED510" s="7"/>
      <c r="EE510" s="7"/>
      <c r="EF510" s="7"/>
      <c r="EG510" s="7"/>
      <c r="EH510" s="7"/>
      <c r="EI510" s="7"/>
      <c r="EJ510" s="7"/>
      <c r="EK510" s="7"/>
      <c r="EL510" s="7"/>
      <c r="EM510" s="7"/>
      <c r="EN510" s="7"/>
      <c r="EO510" s="7"/>
      <c r="EP510" s="7"/>
      <c r="EQ510" s="7"/>
      <c r="ER510" s="7"/>
      <c r="ES510" s="7"/>
      <c r="ET510" s="7"/>
      <c r="EU510" s="7"/>
      <c r="EV510" s="7"/>
      <c r="EW510" s="7"/>
      <c r="EX510" s="7"/>
      <c r="EY510" s="7"/>
      <c r="EZ510" s="7"/>
      <c r="FA510" s="7"/>
      <c r="FB510" s="7"/>
      <c r="FC510" s="7"/>
      <c r="FD510" s="7"/>
      <c r="FE510" s="7"/>
      <c r="FF510" s="7"/>
      <c r="FG510" s="7"/>
      <c r="FH510" s="7"/>
      <c r="FI510" s="7"/>
      <c r="FJ510" s="7"/>
      <c r="FK510" s="7"/>
      <c r="FL510" s="7"/>
      <c r="FM510" s="7"/>
      <c r="FN510" s="7"/>
      <c r="FO510" s="7"/>
      <c r="FP510" s="7"/>
      <c r="FQ510" s="7"/>
      <c r="FR510" s="7"/>
      <c r="FS510" s="7"/>
      <c r="FT510" s="7"/>
      <c r="FU510" s="7"/>
      <c r="FV510" s="7"/>
      <c r="FW510" s="7"/>
      <c r="FX510" s="7"/>
      <c r="FY510" s="7"/>
      <c r="FZ510" s="7"/>
      <c r="GA510" s="7"/>
      <c r="GB510" s="7"/>
      <c r="GC510" s="7"/>
      <c r="GD510" s="7"/>
      <c r="GE510" s="7"/>
      <c r="GF510" s="7"/>
      <c r="GG510" s="7"/>
      <c r="GH510" s="7"/>
      <c r="GI510" s="7"/>
      <c r="GJ510" s="7"/>
      <c r="GK510" s="7"/>
      <c r="GL510" s="7"/>
      <c r="GM510" s="7"/>
      <c r="GN510" s="7"/>
      <c r="GO510" s="7"/>
      <c r="GP510" s="7"/>
      <c r="GQ510" s="7"/>
      <c r="GR510" s="7"/>
      <c r="GS510" s="7"/>
      <c r="GT510" s="7"/>
      <c r="GU510" s="7"/>
      <c r="GV510" s="7"/>
      <c r="GW510" s="7"/>
      <c r="GX510" s="7"/>
      <c r="GY510" s="7"/>
      <c r="GZ510" s="7"/>
      <c r="HA510" s="7"/>
      <c r="HB510" s="7"/>
      <c r="HC510" s="7"/>
      <c r="HD510" s="7"/>
      <c r="HE510" s="7"/>
      <c r="HF510" s="7"/>
      <c r="HG510" s="7"/>
      <c r="HH510" s="7"/>
      <c r="HI510" s="7"/>
      <c r="HJ510" s="7"/>
      <c r="HK510" s="7"/>
      <c r="HL510" s="7"/>
      <c r="HM510" s="7"/>
      <c r="HN510" s="7"/>
      <c r="HO510" s="7"/>
      <c r="HP510" s="7"/>
      <c r="HQ510" s="7"/>
      <c r="HR510" s="7"/>
      <c r="HS510" s="7"/>
      <c r="HT510" s="7"/>
      <c r="HU510" s="7"/>
      <c r="HV510" s="7"/>
      <c r="HW510" s="7"/>
      <c r="HX510" s="7"/>
      <c r="HY510" s="7"/>
      <c r="HZ510" s="7"/>
      <c r="IA510" s="7"/>
      <c r="IB510" s="7"/>
      <c r="IC510" s="7"/>
      <c r="ID510" s="7"/>
      <c r="IE510" s="7"/>
      <c r="IF510" s="7"/>
      <c r="IG510" s="7"/>
      <c r="IH510" s="7"/>
      <c r="II510" s="7"/>
      <c r="IJ510" s="7"/>
      <c r="IK510" s="7"/>
      <c r="IL510" s="7"/>
      <c r="IM510" s="7"/>
      <c r="IN510" s="7"/>
      <c r="IO510" s="7"/>
      <c r="IP510" s="7"/>
      <c r="IQ510" s="7"/>
      <c r="IR510" s="7"/>
      <c r="IS510" s="7"/>
      <c r="IT510" s="7"/>
      <c r="IU510" s="7"/>
      <c r="IV510" s="7"/>
      <c r="IW510" s="7"/>
      <c r="IX510" s="7"/>
      <c r="IY510" s="7"/>
      <c r="IZ510" s="7"/>
      <c r="JA510" s="7"/>
      <c r="JB510" s="7"/>
      <c r="JC510" s="7"/>
      <c r="JD510" s="7"/>
      <c r="JE510" s="7"/>
      <c r="JF510" s="7"/>
      <c r="JG510" s="7"/>
      <c r="JH510" s="7"/>
      <c r="JI510" s="7"/>
      <c r="JJ510" s="7"/>
      <c r="JK510" s="7"/>
      <c r="JL510" s="7"/>
      <c r="JM510" s="7"/>
      <c r="JN510" s="7"/>
      <c r="JO510" s="7"/>
      <c r="JP510" s="7"/>
      <c r="JQ510" s="7"/>
      <c r="JR510" s="7"/>
      <c r="JS510" s="7"/>
      <c r="JT510" s="7"/>
      <c r="JU510" s="7"/>
      <c r="JV510" s="7"/>
      <c r="JW510" s="7"/>
      <c r="JX510" s="7"/>
      <c r="JY510" s="7"/>
      <c r="JZ510" s="7"/>
      <c r="KA510" s="7"/>
      <c r="KB510" s="7"/>
      <c r="KC510" s="7"/>
      <c r="KD510" s="7"/>
      <c r="KE510" s="7"/>
      <c r="KF510" s="7"/>
      <c r="KG510" s="7"/>
      <c r="KH510" s="7"/>
      <c r="KI510" s="7"/>
      <c r="KJ510" s="7"/>
      <c r="KK510" s="7"/>
      <c r="KL510" s="7"/>
      <c r="KM510" s="7"/>
      <c r="KN510" s="7"/>
      <c r="KO510" s="7"/>
      <c r="KP510" s="7"/>
      <c r="KQ510" s="7"/>
      <c r="KR510" s="7"/>
      <c r="KS510" s="7"/>
      <c r="KT510" s="7"/>
      <c r="KU510" s="7"/>
      <c r="KV510" s="7"/>
      <c r="KW510" s="7"/>
      <c r="KX510" s="7"/>
      <c r="KY510" s="7"/>
      <c r="KZ510" s="7"/>
      <c r="LA510" s="7"/>
      <c r="LB510" s="7"/>
      <c r="LC510" s="7"/>
      <c r="LD510" s="7"/>
      <c r="LE510" s="7"/>
      <c r="LF510" s="7"/>
      <c r="LG510" s="7"/>
      <c r="LH510" s="7"/>
      <c r="LI510" s="7"/>
      <c r="LJ510" s="7"/>
      <c r="LK510" s="7"/>
      <c r="LL510" s="7"/>
      <c r="LM510" s="7"/>
      <c r="LN510" s="7"/>
      <c r="LO510" s="7"/>
      <c r="LP510" s="7"/>
      <c r="LQ510" s="7"/>
      <c r="LR510" s="7"/>
      <c r="LS510" s="7"/>
      <c r="LT510" s="7"/>
      <c r="LU510" s="7"/>
      <c r="LV510" s="7"/>
      <c r="LW510" s="7"/>
      <c r="LX510" s="7"/>
      <c r="LY510" s="7"/>
      <c r="LZ510" s="7"/>
      <c r="MA510" s="7"/>
      <c r="MB510" s="7"/>
      <c r="MC510" s="7"/>
      <c r="MD510" s="7"/>
      <c r="ME510" s="7"/>
      <c r="MF510" s="7"/>
      <c r="MG510" s="7"/>
      <c r="MH510" s="7"/>
      <c r="MI510" s="7"/>
      <c r="MJ510" s="7"/>
      <c r="MK510" s="7"/>
      <c r="ML510" s="7"/>
      <c r="MM510" s="7"/>
      <c r="MN510" s="7"/>
      <c r="MO510" s="7"/>
      <c r="MP510" s="7"/>
      <c r="MQ510" s="7"/>
      <c r="MR510" s="7"/>
      <c r="MS510" s="7"/>
      <c r="MT510" s="7"/>
      <c r="MU510" s="7"/>
      <c r="MV510" s="7"/>
      <c r="MW510" s="7"/>
      <c r="MX510" s="7"/>
      <c r="MY510" s="7"/>
      <c r="MZ510" s="7"/>
      <c r="NA510" s="7"/>
      <c r="NB510" s="7"/>
      <c r="NC510" s="7"/>
      <c r="ND510" s="7"/>
      <c r="NE510" s="7"/>
      <c r="NF510" s="7"/>
      <c r="NG510" s="7"/>
      <c r="NH510" s="7"/>
      <c r="NI510" s="7"/>
      <c r="NJ510" s="7"/>
      <c r="NK510" s="7"/>
      <c r="NL510" s="7"/>
      <c r="NM510" s="7"/>
      <c r="NN510" s="7"/>
      <c r="NO510" s="7"/>
      <c r="NP510" s="7"/>
      <c r="NQ510" s="7"/>
      <c r="NR510" s="7"/>
      <c r="NS510" s="7"/>
      <c r="NT510" s="7"/>
      <c r="NU510" s="7"/>
      <c r="NV510" s="7"/>
      <c r="NW510" s="7"/>
      <c r="NX510" s="7"/>
      <c r="NY510" s="7"/>
      <c r="NZ510" s="7"/>
      <c r="OA510" s="7"/>
      <c r="OB510" s="7"/>
      <c r="OC510" s="7"/>
      <c r="OD510" s="7"/>
      <c r="OE510" s="7"/>
      <c r="OF510" s="7"/>
      <c r="OG510" s="7"/>
      <c r="OH510" s="7"/>
      <c r="OI510" s="7"/>
    </row>
    <row r="511" spans="1:399" s="21" customFormat="1">
      <c r="A511" s="53"/>
      <c r="B511" s="53"/>
      <c r="C511" s="53"/>
      <c r="D511" s="53"/>
      <c r="E511" s="53"/>
      <c r="F511" s="53"/>
      <c r="G511" s="7"/>
      <c r="H511"/>
      <c r="I511"/>
      <c r="J511"/>
      <c r="K511"/>
      <c r="L511" s="53"/>
      <c r="M511"/>
      <c r="N511" s="7"/>
      <c r="O511"/>
      <c r="P511"/>
      <c r="Q511"/>
      <c r="R511"/>
      <c r="S511" s="53"/>
      <c r="T511"/>
      <c r="U511" s="7"/>
      <c r="V511"/>
      <c r="W511"/>
      <c r="X511"/>
      <c r="Y511"/>
      <c r="Z511" s="53"/>
      <c r="AA511"/>
      <c r="AB511" s="7"/>
      <c r="AC511"/>
      <c r="AD511"/>
      <c r="AE511"/>
      <c r="AF511"/>
      <c r="AG511" s="53"/>
      <c r="AH511"/>
      <c r="AI511" s="7"/>
      <c r="AJ511"/>
      <c r="AK511"/>
      <c r="AL511"/>
      <c r="AM511"/>
      <c r="AN511" s="53"/>
      <c r="AO511"/>
      <c r="AP511" s="7"/>
      <c r="AQ511"/>
      <c r="AR511"/>
      <c r="AS511"/>
      <c r="AT511"/>
      <c r="AU511" s="53"/>
      <c r="AV511"/>
      <c r="AW511" s="7"/>
      <c r="AX511"/>
      <c r="AY511"/>
      <c r="AZ511"/>
      <c r="BA511"/>
      <c r="BB511" s="53"/>
      <c r="BC511"/>
      <c r="BD511" s="7"/>
      <c r="BE511"/>
      <c r="BF511"/>
      <c r="BG511"/>
      <c r="BH511"/>
      <c r="BI511" s="53"/>
      <c r="BJ511"/>
      <c r="BK511" s="7"/>
      <c r="BL511"/>
      <c r="BM511"/>
      <c r="BN511"/>
      <c r="BO511"/>
      <c r="BP511" s="53"/>
      <c r="BQ511"/>
      <c r="BR511" s="7"/>
      <c r="BS511"/>
      <c r="BT511"/>
      <c r="BU511"/>
      <c r="BV511"/>
      <c r="BW511" s="53"/>
      <c r="BX511"/>
      <c r="BY511" s="7"/>
      <c r="BZ511"/>
      <c r="CA511"/>
      <c r="CB511"/>
      <c r="CC511"/>
      <c r="CD511" s="53"/>
      <c r="CE511"/>
      <c r="CF511" s="7"/>
      <c r="CG511"/>
      <c r="CH511"/>
      <c r="CI511"/>
      <c r="CJ511"/>
      <c r="CK511" s="53"/>
      <c r="CL511"/>
      <c r="CM511" s="7"/>
      <c r="CN511"/>
      <c r="CO511"/>
      <c r="CP511"/>
      <c r="CQ511"/>
      <c r="CR511" s="53"/>
      <c r="CS511"/>
      <c r="CT511" s="7"/>
      <c r="CU511"/>
      <c r="CV511"/>
      <c r="CW511"/>
      <c r="CX511"/>
      <c r="CY511" s="53"/>
      <c r="CZ511"/>
      <c r="DA511" s="7"/>
      <c r="DB511"/>
      <c r="DC511"/>
      <c r="DD511"/>
      <c r="DE511"/>
      <c r="DF511" s="53"/>
      <c r="DG511"/>
      <c r="DH511" s="7"/>
      <c r="DI511"/>
      <c r="DJ511"/>
      <c r="DK511"/>
      <c r="DL511"/>
      <c r="DM511" s="53"/>
      <c r="DN511"/>
      <c r="DO511" s="7"/>
      <c r="DP511"/>
      <c r="DQ511"/>
      <c r="DR511"/>
      <c r="DS511"/>
      <c r="DT511" s="53"/>
      <c r="DU511"/>
      <c r="DV511" s="7"/>
      <c r="DW511" s="7"/>
      <c r="DX511" s="7"/>
      <c r="DY511" s="7"/>
      <c r="DZ511" s="7"/>
      <c r="EA511" s="7"/>
      <c r="EB511" s="7"/>
      <c r="EC511" s="7"/>
      <c r="ED511" s="7"/>
      <c r="EE511" s="7"/>
      <c r="EF511" s="7"/>
      <c r="EG511" s="7"/>
      <c r="EH511" s="7"/>
      <c r="EI511" s="7"/>
      <c r="EJ511" s="7"/>
      <c r="EK511" s="7"/>
      <c r="EL511" s="7"/>
      <c r="EM511" s="7"/>
      <c r="EN511" s="7"/>
      <c r="EO511" s="7"/>
      <c r="EP511" s="7"/>
      <c r="EQ511" s="7"/>
      <c r="ER511" s="7"/>
      <c r="ES511" s="7"/>
      <c r="ET511" s="7"/>
      <c r="EU511" s="7"/>
      <c r="EV511" s="7"/>
      <c r="EW511" s="7"/>
      <c r="EX511" s="7"/>
      <c r="EY511" s="7"/>
      <c r="EZ511" s="7"/>
      <c r="FA511" s="7"/>
      <c r="FB511" s="7"/>
      <c r="FC511" s="7"/>
      <c r="FD511" s="7"/>
      <c r="FE511" s="7"/>
      <c r="FF511" s="7"/>
      <c r="FG511" s="7"/>
      <c r="FH511" s="7"/>
      <c r="FI511" s="7"/>
      <c r="FJ511" s="7"/>
      <c r="FK511" s="7"/>
      <c r="FL511" s="7"/>
      <c r="FM511" s="7"/>
      <c r="FN511" s="7"/>
      <c r="FO511" s="7"/>
      <c r="FP511" s="7"/>
      <c r="FQ511" s="7"/>
      <c r="FR511" s="7"/>
      <c r="FS511" s="7"/>
      <c r="FT511" s="7"/>
      <c r="FU511" s="7"/>
      <c r="FV511" s="7"/>
      <c r="FW511" s="7"/>
      <c r="FX511" s="7"/>
      <c r="FY511" s="7"/>
      <c r="FZ511" s="7"/>
      <c r="GA511" s="7"/>
      <c r="GB511" s="7"/>
      <c r="GC511" s="7"/>
      <c r="GD511" s="7"/>
      <c r="GE511" s="7"/>
      <c r="GF511" s="7"/>
      <c r="GG511" s="7"/>
      <c r="GH511" s="7"/>
      <c r="GI511" s="7"/>
      <c r="GJ511" s="7"/>
      <c r="GK511" s="7"/>
      <c r="GL511" s="7"/>
      <c r="GM511" s="7"/>
      <c r="GN511" s="7"/>
      <c r="GO511" s="7"/>
      <c r="GP511" s="7"/>
      <c r="GQ511" s="7"/>
      <c r="GR511" s="7"/>
      <c r="GS511" s="7"/>
      <c r="GT511" s="7"/>
      <c r="GU511" s="7"/>
      <c r="GV511" s="7"/>
      <c r="GW511" s="7"/>
      <c r="GX511" s="7"/>
      <c r="GY511" s="7"/>
      <c r="GZ511" s="7"/>
      <c r="HA511" s="7"/>
      <c r="HB511" s="7"/>
      <c r="HC511" s="7"/>
      <c r="HD511" s="7"/>
      <c r="HE511" s="7"/>
      <c r="HF511" s="7"/>
      <c r="HG511" s="7"/>
      <c r="HH511" s="7"/>
      <c r="HI511" s="7"/>
      <c r="HJ511" s="7"/>
      <c r="HK511" s="7"/>
      <c r="HL511" s="7"/>
      <c r="HM511" s="7"/>
      <c r="HN511" s="7"/>
      <c r="HO511" s="7"/>
      <c r="HP511" s="7"/>
      <c r="HQ511" s="7"/>
      <c r="HR511" s="7"/>
      <c r="HS511" s="7"/>
      <c r="HT511" s="7"/>
      <c r="HU511" s="7"/>
      <c r="HV511" s="7"/>
      <c r="HW511" s="7"/>
      <c r="HX511" s="7"/>
      <c r="HY511" s="7"/>
      <c r="HZ511" s="7"/>
      <c r="IA511" s="7"/>
      <c r="IB511" s="7"/>
      <c r="IC511" s="7"/>
      <c r="ID511" s="7"/>
      <c r="IE511" s="7"/>
      <c r="IF511" s="7"/>
      <c r="IG511" s="7"/>
      <c r="IH511" s="7"/>
      <c r="II511" s="7"/>
      <c r="IJ511" s="7"/>
      <c r="IK511" s="7"/>
      <c r="IL511" s="7"/>
      <c r="IM511" s="7"/>
      <c r="IN511" s="7"/>
      <c r="IO511" s="7"/>
      <c r="IP511" s="7"/>
      <c r="IQ511" s="7"/>
      <c r="IR511" s="7"/>
      <c r="IS511" s="7"/>
      <c r="IT511" s="7"/>
      <c r="IU511" s="7"/>
      <c r="IV511" s="7"/>
      <c r="IW511" s="7"/>
      <c r="IX511" s="7"/>
      <c r="IY511" s="7"/>
      <c r="IZ511" s="7"/>
      <c r="JA511" s="7"/>
      <c r="JB511" s="7"/>
      <c r="JC511" s="7"/>
      <c r="JD511" s="7"/>
      <c r="JE511" s="7"/>
      <c r="JF511" s="7"/>
      <c r="JG511" s="7"/>
      <c r="JH511" s="7"/>
      <c r="JI511" s="7"/>
      <c r="JJ511" s="7"/>
      <c r="JK511" s="7"/>
      <c r="JL511" s="7"/>
      <c r="JM511" s="7"/>
      <c r="JN511" s="7"/>
      <c r="JO511" s="7"/>
      <c r="JP511" s="7"/>
      <c r="JQ511" s="7"/>
      <c r="JR511" s="7"/>
      <c r="JS511" s="7"/>
      <c r="JT511" s="7"/>
      <c r="JU511" s="7"/>
      <c r="JV511" s="7"/>
      <c r="JW511" s="7"/>
      <c r="JX511" s="7"/>
      <c r="JY511" s="7"/>
      <c r="JZ511" s="7"/>
      <c r="KA511" s="7"/>
      <c r="KB511" s="7"/>
      <c r="KC511" s="7"/>
      <c r="KD511" s="7"/>
      <c r="KE511" s="7"/>
      <c r="KF511" s="7"/>
      <c r="KG511" s="7"/>
      <c r="KH511" s="7"/>
      <c r="KI511" s="7"/>
      <c r="KJ511" s="7"/>
      <c r="KK511" s="7"/>
      <c r="KL511" s="7"/>
      <c r="KM511" s="7"/>
      <c r="KN511" s="7"/>
      <c r="KO511" s="7"/>
      <c r="KP511" s="7"/>
      <c r="KQ511" s="7"/>
      <c r="KR511" s="7"/>
      <c r="KS511" s="7"/>
      <c r="KT511" s="7"/>
      <c r="KU511" s="7"/>
      <c r="KV511" s="7"/>
      <c r="KW511" s="7"/>
      <c r="KX511" s="7"/>
      <c r="KY511" s="7"/>
      <c r="KZ511" s="7"/>
      <c r="LA511" s="7"/>
      <c r="LB511" s="7"/>
      <c r="LC511" s="7"/>
      <c r="LD511" s="7"/>
      <c r="LE511" s="7"/>
      <c r="LF511" s="7"/>
      <c r="LG511" s="7"/>
      <c r="LH511" s="7"/>
      <c r="LI511" s="7"/>
      <c r="LJ511" s="7"/>
      <c r="LK511" s="7"/>
      <c r="LL511" s="7"/>
      <c r="LM511" s="7"/>
      <c r="LN511" s="7"/>
      <c r="LO511" s="7"/>
      <c r="LP511" s="7"/>
      <c r="LQ511" s="7"/>
      <c r="LR511" s="7"/>
      <c r="LS511" s="7"/>
      <c r="LT511" s="7"/>
      <c r="LU511" s="7"/>
      <c r="LV511" s="7"/>
      <c r="LW511" s="7"/>
      <c r="LX511" s="7"/>
      <c r="LY511" s="7"/>
      <c r="LZ511" s="7"/>
      <c r="MA511" s="7"/>
      <c r="MB511" s="7"/>
      <c r="MC511" s="7"/>
      <c r="MD511" s="7"/>
      <c r="ME511" s="7"/>
      <c r="MF511" s="7"/>
      <c r="MG511" s="7"/>
      <c r="MH511" s="7"/>
      <c r="MI511" s="7"/>
      <c r="MJ511" s="7"/>
      <c r="MK511" s="7"/>
      <c r="ML511" s="7"/>
      <c r="MM511" s="7"/>
      <c r="MN511" s="7"/>
      <c r="MO511" s="7"/>
      <c r="MP511" s="7"/>
      <c r="MQ511" s="7"/>
      <c r="MR511" s="7"/>
      <c r="MS511" s="7"/>
      <c r="MT511" s="7"/>
      <c r="MU511" s="7"/>
      <c r="MV511" s="7"/>
      <c r="MW511" s="7"/>
      <c r="MX511" s="7"/>
      <c r="MY511" s="7"/>
      <c r="MZ511" s="7"/>
      <c r="NA511" s="7"/>
      <c r="NB511" s="7"/>
      <c r="NC511" s="7"/>
      <c r="ND511" s="7"/>
      <c r="NE511" s="7"/>
      <c r="NF511" s="7"/>
      <c r="NG511" s="7"/>
      <c r="NH511" s="7"/>
      <c r="NI511" s="7"/>
      <c r="NJ511" s="7"/>
      <c r="NK511" s="7"/>
      <c r="NL511" s="7"/>
      <c r="NM511" s="7"/>
      <c r="NN511" s="7"/>
      <c r="NO511" s="7"/>
      <c r="NP511" s="7"/>
      <c r="NQ511" s="7"/>
      <c r="NR511" s="7"/>
      <c r="NS511" s="7"/>
      <c r="NT511" s="7"/>
      <c r="NU511" s="7"/>
      <c r="NV511" s="7"/>
      <c r="NW511" s="7"/>
      <c r="NX511" s="7"/>
      <c r="NY511" s="7"/>
      <c r="NZ511" s="7"/>
      <c r="OA511" s="7"/>
      <c r="OB511" s="7"/>
      <c r="OC511" s="7"/>
      <c r="OD511" s="7"/>
      <c r="OE511" s="7"/>
      <c r="OF511" s="7"/>
      <c r="OG511" s="7"/>
      <c r="OH511" s="7"/>
      <c r="OI511" s="7"/>
    </row>
    <row r="512" spans="1:399" s="21" customFormat="1">
      <c r="A512" s="53"/>
      <c r="B512" s="53"/>
      <c r="C512" s="53"/>
      <c r="D512" s="53"/>
      <c r="E512" s="53"/>
      <c r="F512" s="53"/>
      <c r="G512" s="7"/>
      <c r="H512"/>
      <c r="I512"/>
      <c r="J512"/>
      <c r="K512"/>
      <c r="L512" s="53"/>
      <c r="M512"/>
      <c r="N512" s="7"/>
      <c r="O512"/>
      <c r="P512"/>
      <c r="Q512"/>
      <c r="R512"/>
      <c r="S512" s="53"/>
      <c r="T512"/>
      <c r="U512" s="7"/>
      <c r="V512"/>
      <c r="W512"/>
      <c r="X512"/>
      <c r="Y512"/>
      <c r="Z512" s="53"/>
      <c r="AA512"/>
      <c r="AB512" s="7"/>
      <c r="AC512"/>
      <c r="AD512"/>
      <c r="AE512"/>
      <c r="AF512"/>
      <c r="AG512" s="53"/>
      <c r="AH512"/>
      <c r="AI512" s="7"/>
      <c r="AJ512"/>
      <c r="AK512"/>
      <c r="AL512"/>
      <c r="AM512"/>
      <c r="AN512" s="53"/>
      <c r="AO512"/>
      <c r="AP512" s="7"/>
      <c r="AQ512"/>
      <c r="AR512"/>
      <c r="AS512"/>
      <c r="AT512"/>
      <c r="AU512" s="53"/>
      <c r="AV512"/>
      <c r="AW512" s="7"/>
      <c r="AX512"/>
      <c r="AY512"/>
      <c r="AZ512"/>
      <c r="BA512"/>
      <c r="BB512" s="53"/>
      <c r="BC512"/>
      <c r="BD512" s="7"/>
      <c r="BE512"/>
      <c r="BF512"/>
      <c r="BG512"/>
      <c r="BH512"/>
      <c r="BI512" s="53"/>
      <c r="BJ512"/>
      <c r="BK512" s="7"/>
      <c r="BL512"/>
      <c r="BM512"/>
      <c r="BN512"/>
      <c r="BO512"/>
      <c r="BP512" s="53"/>
      <c r="BQ512"/>
      <c r="BR512" s="7"/>
      <c r="BS512"/>
      <c r="BT512"/>
      <c r="BU512"/>
      <c r="BV512"/>
      <c r="BW512" s="53"/>
      <c r="BX512"/>
      <c r="BY512" s="7"/>
      <c r="BZ512"/>
      <c r="CA512"/>
      <c r="CB512"/>
      <c r="CC512"/>
      <c r="CD512" s="53"/>
      <c r="CE512"/>
      <c r="CF512" s="7"/>
      <c r="CG512"/>
      <c r="CH512"/>
      <c r="CI512"/>
      <c r="CJ512"/>
      <c r="CK512" s="53"/>
      <c r="CL512"/>
      <c r="CM512" s="7"/>
      <c r="CN512"/>
      <c r="CO512"/>
      <c r="CP512"/>
      <c r="CQ512"/>
      <c r="CR512" s="53"/>
      <c r="CS512"/>
      <c r="CT512" s="7"/>
      <c r="CU512"/>
      <c r="CV512"/>
      <c r="CW512"/>
      <c r="CX512"/>
      <c r="CY512" s="53"/>
      <c r="CZ512"/>
      <c r="DA512" s="7"/>
      <c r="DB512"/>
      <c r="DC512"/>
      <c r="DD512"/>
      <c r="DE512"/>
      <c r="DF512" s="53"/>
      <c r="DG512"/>
      <c r="DH512" s="7"/>
      <c r="DI512"/>
      <c r="DJ512"/>
      <c r="DK512"/>
      <c r="DL512"/>
      <c r="DM512" s="53"/>
      <c r="DN512"/>
      <c r="DO512" s="7"/>
      <c r="DP512"/>
      <c r="DQ512"/>
      <c r="DR512"/>
      <c r="DS512"/>
      <c r="DT512" s="53"/>
      <c r="DU512"/>
      <c r="DV512" s="7"/>
      <c r="DW512" s="7"/>
      <c r="DX512" s="7"/>
      <c r="DY512" s="7"/>
      <c r="DZ512" s="7"/>
      <c r="EA512" s="7"/>
      <c r="EB512" s="7"/>
      <c r="EC512" s="7"/>
      <c r="ED512" s="7"/>
      <c r="EE512" s="7"/>
      <c r="EF512" s="7"/>
      <c r="EG512" s="7"/>
      <c r="EH512" s="7"/>
      <c r="EI512" s="7"/>
      <c r="EJ512" s="7"/>
      <c r="EK512" s="7"/>
      <c r="EL512" s="7"/>
      <c r="EM512" s="7"/>
      <c r="EN512" s="7"/>
      <c r="EO512" s="7"/>
      <c r="EP512" s="7"/>
      <c r="EQ512" s="7"/>
      <c r="ER512" s="7"/>
      <c r="ES512" s="7"/>
      <c r="ET512" s="7"/>
      <c r="EU512" s="7"/>
      <c r="EV512" s="7"/>
      <c r="EW512" s="7"/>
      <c r="EX512" s="7"/>
      <c r="EY512" s="7"/>
      <c r="EZ512" s="7"/>
      <c r="FA512" s="7"/>
      <c r="FB512" s="7"/>
      <c r="FC512" s="7"/>
      <c r="FD512" s="7"/>
      <c r="FE512" s="7"/>
      <c r="FF512" s="7"/>
      <c r="FG512" s="7"/>
      <c r="FH512" s="7"/>
      <c r="FI512" s="7"/>
      <c r="FJ512" s="7"/>
      <c r="FK512" s="7"/>
      <c r="FL512" s="7"/>
      <c r="FM512" s="7"/>
      <c r="FN512" s="7"/>
      <c r="FO512" s="7"/>
      <c r="FP512" s="7"/>
      <c r="FQ512" s="7"/>
      <c r="FR512" s="7"/>
      <c r="FS512" s="7"/>
      <c r="FT512" s="7"/>
      <c r="FU512" s="7"/>
      <c r="FV512" s="7"/>
      <c r="FW512" s="7"/>
      <c r="FX512" s="7"/>
      <c r="FY512" s="7"/>
      <c r="FZ512" s="7"/>
      <c r="GA512" s="7"/>
      <c r="GB512" s="7"/>
      <c r="GC512" s="7"/>
      <c r="GD512" s="7"/>
      <c r="GE512" s="7"/>
      <c r="GF512" s="7"/>
      <c r="GG512" s="7"/>
      <c r="GH512" s="7"/>
      <c r="GI512" s="7"/>
      <c r="GJ512" s="7"/>
      <c r="GK512" s="7"/>
      <c r="GL512" s="7"/>
      <c r="GM512" s="7"/>
      <c r="GN512" s="7"/>
      <c r="GO512" s="7"/>
      <c r="GP512" s="7"/>
      <c r="GQ512" s="7"/>
      <c r="GR512" s="7"/>
      <c r="GS512" s="7"/>
      <c r="GT512" s="7"/>
      <c r="GU512" s="7"/>
      <c r="GV512" s="7"/>
      <c r="GW512" s="7"/>
      <c r="GX512" s="7"/>
      <c r="GY512" s="7"/>
      <c r="GZ512" s="7"/>
      <c r="HA512" s="7"/>
      <c r="HB512" s="7"/>
      <c r="HC512" s="7"/>
      <c r="HD512" s="7"/>
      <c r="HE512" s="7"/>
      <c r="HF512" s="7"/>
      <c r="HG512" s="7"/>
      <c r="HH512" s="7"/>
      <c r="HI512" s="7"/>
      <c r="HJ512" s="7"/>
      <c r="HK512" s="7"/>
      <c r="HL512" s="7"/>
      <c r="HM512" s="7"/>
      <c r="HN512" s="7"/>
      <c r="HO512" s="7"/>
      <c r="HP512" s="7"/>
      <c r="HQ512" s="7"/>
      <c r="HR512" s="7"/>
      <c r="HS512" s="7"/>
      <c r="HT512" s="7"/>
      <c r="HU512" s="7"/>
      <c r="HV512" s="7"/>
      <c r="HW512" s="7"/>
      <c r="HX512" s="7"/>
      <c r="HY512" s="7"/>
      <c r="HZ512" s="7"/>
      <c r="IA512" s="7"/>
      <c r="IB512" s="7"/>
      <c r="IC512" s="7"/>
      <c r="ID512" s="7"/>
      <c r="IE512" s="7"/>
      <c r="IF512" s="7"/>
      <c r="IG512" s="7"/>
      <c r="IH512" s="7"/>
      <c r="II512" s="7"/>
      <c r="IJ512" s="7"/>
      <c r="IK512" s="7"/>
      <c r="IL512" s="7"/>
      <c r="IM512" s="7"/>
      <c r="IN512" s="7"/>
      <c r="IO512" s="7"/>
      <c r="IP512" s="7"/>
      <c r="IQ512" s="7"/>
      <c r="IR512" s="7"/>
      <c r="IS512" s="7"/>
      <c r="IT512" s="7"/>
      <c r="IU512" s="7"/>
      <c r="IV512" s="7"/>
      <c r="IW512" s="7"/>
      <c r="IX512" s="7"/>
      <c r="IY512" s="7"/>
      <c r="IZ512" s="7"/>
      <c r="JA512" s="7"/>
      <c r="JB512" s="7"/>
      <c r="JC512" s="7"/>
      <c r="JD512" s="7"/>
      <c r="JE512" s="7"/>
      <c r="JF512" s="7"/>
      <c r="JG512" s="7"/>
      <c r="JH512" s="7"/>
      <c r="JI512" s="7"/>
      <c r="JJ512" s="7"/>
      <c r="JK512" s="7"/>
      <c r="JL512" s="7"/>
      <c r="JM512" s="7"/>
      <c r="JN512" s="7"/>
      <c r="JO512" s="7"/>
      <c r="JP512" s="7"/>
      <c r="JQ512" s="7"/>
      <c r="JR512" s="7"/>
      <c r="JS512" s="7"/>
      <c r="JT512" s="7"/>
      <c r="JU512" s="7"/>
      <c r="JV512" s="7"/>
      <c r="JW512" s="7"/>
      <c r="JX512" s="7"/>
      <c r="JY512" s="7"/>
      <c r="JZ512" s="7"/>
      <c r="KA512" s="7"/>
      <c r="KB512" s="7"/>
      <c r="KC512" s="7"/>
      <c r="KD512" s="7"/>
      <c r="KE512" s="7"/>
      <c r="KF512" s="7"/>
      <c r="KG512" s="7"/>
      <c r="KH512" s="7"/>
      <c r="KI512" s="7"/>
      <c r="KJ512" s="7"/>
      <c r="KK512" s="7"/>
      <c r="KL512" s="7"/>
      <c r="KM512" s="7"/>
      <c r="KN512" s="7"/>
      <c r="KO512" s="7"/>
      <c r="KP512" s="7"/>
      <c r="KQ512" s="7"/>
      <c r="KR512" s="7"/>
      <c r="KS512" s="7"/>
      <c r="KT512" s="7"/>
      <c r="KU512" s="7"/>
      <c r="KV512" s="7"/>
      <c r="KW512" s="7"/>
      <c r="KX512" s="7"/>
      <c r="KY512" s="7"/>
      <c r="KZ512" s="7"/>
      <c r="LA512" s="7"/>
      <c r="LB512" s="7"/>
      <c r="LC512" s="7"/>
      <c r="LD512" s="7"/>
      <c r="LE512" s="7"/>
      <c r="LF512" s="7"/>
      <c r="LG512" s="7"/>
      <c r="LH512" s="7"/>
      <c r="LI512" s="7"/>
      <c r="LJ512" s="7"/>
      <c r="LK512" s="7"/>
      <c r="LL512" s="7"/>
      <c r="LM512" s="7"/>
      <c r="LN512" s="7"/>
      <c r="LO512" s="7"/>
      <c r="LP512" s="7"/>
      <c r="LQ512" s="7"/>
      <c r="LR512" s="7"/>
      <c r="LS512" s="7"/>
      <c r="LT512" s="7"/>
      <c r="LU512" s="7"/>
      <c r="LV512" s="7"/>
      <c r="LW512" s="7"/>
      <c r="LX512" s="7"/>
      <c r="LY512" s="7"/>
      <c r="LZ512" s="7"/>
      <c r="MA512" s="7"/>
      <c r="MB512" s="7"/>
      <c r="MC512" s="7"/>
      <c r="MD512" s="7"/>
      <c r="ME512" s="7"/>
      <c r="MF512" s="7"/>
      <c r="MG512" s="7"/>
      <c r="MH512" s="7"/>
      <c r="MI512" s="7"/>
      <c r="MJ512" s="7"/>
      <c r="MK512" s="7"/>
      <c r="ML512" s="7"/>
      <c r="MM512" s="7"/>
      <c r="MN512" s="7"/>
      <c r="MO512" s="7"/>
      <c r="MP512" s="7"/>
      <c r="MQ512" s="7"/>
      <c r="MR512" s="7"/>
      <c r="MS512" s="7"/>
      <c r="MT512" s="7"/>
      <c r="MU512" s="7"/>
      <c r="MV512" s="7"/>
      <c r="MW512" s="7"/>
      <c r="MX512" s="7"/>
      <c r="MY512" s="7"/>
      <c r="MZ512" s="7"/>
      <c r="NA512" s="7"/>
      <c r="NB512" s="7"/>
      <c r="NC512" s="7"/>
      <c r="ND512" s="7"/>
      <c r="NE512" s="7"/>
      <c r="NF512" s="7"/>
      <c r="NG512" s="7"/>
      <c r="NH512" s="7"/>
      <c r="NI512" s="7"/>
      <c r="NJ512" s="7"/>
      <c r="NK512" s="7"/>
      <c r="NL512" s="7"/>
      <c r="NM512" s="7"/>
      <c r="NN512" s="7"/>
      <c r="NO512" s="7"/>
      <c r="NP512" s="7"/>
      <c r="NQ512" s="7"/>
      <c r="NR512" s="7"/>
      <c r="NS512" s="7"/>
      <c r="NT512" s="7"/>
      <c r="NU512" s="7"/>
      <c r="NV512" s="7"/>
      <c r="NW512" s="7"/>
      <c r="NX512" s="7"/>
      <c r="NY512" s="7"/>
      <c r="NZ512" s="7"/>
      <c r="OA512" s="7"/>
      <c r="OB512" s="7"/>
      <c r="OC512" s="7"/>
      <c r="OD512" s="7"/>
      <c r="OE512" s="7"/>
      <c r="OF512" s="7"/>
      <c r="OG512" s="7"/>
      <c r="OH512" s="7"/>
      <c r="OI512" s="7"/>
    </row>
    <row r="513" spans="1:399" s="21" customFormat="1">
      <c r="A513" s="53"/>
      <c r="B513" s="53"/>
      <c r="C513" s="53"/>
      <c r="D513" s="53"/>
      <c r="E513" s="53"/>
      <c r="F513" s="53"/>
      <c r="G513" s="7"/>
      <c r="H513"/>
      <c r="I513"/>
      <c r="J513"/>
      <c r="K513"/>
      <c r="L513" s="53"/>
      <c r="M513"/>
      <c r="N513" s="7"/>
      <c r="O513"/>
      <c r="P513"/>
      <c r="Q513"/>
      <c r="R513"/>
      <c r="S513" s="53"/>
      <c r="T513"/>
      <c r="U513" s="7"/>
      <c r="V513"/>
      <c r="W513"/>
      <c r="X513"/>
      <c r="Y513"/>
      <c r="Z513" s="53"/>
      <c r="AA513"/>
      <c r="AB513" s="7"/>
      <c r="AC513"/>
      <c r="AD513"/>
      <c r="AE513"/>
      <c r="AF513"/>
      <c r="AG513" s="53"/>
      <c r="AH513"/>
      <c r="AI513" s="7"/>
      <c r="AJ513"/>
      <c r="AK513"/>
      <c r="AL513"/>
      <c r="AM513"/>
      <c r="AN513" s="53"/>
      <c r="AO513"/>
      <c r="AP513" s="7"/>
      <c r="AQ513"/>
      <c r="AR513"/>
      <c r="AS513"/>
      <c r="AT513"/>
      <c r="AU513" s="53"/>
      <c r="AV513"/>
      <c r="AW513" s="7"/>
      <c r="AX513"/>
      <c r="AY513"/>
      <c r="AZ513"/>
      <c r="BA513"/>
      <c r="BB513" s="53"/>
      <c r="BC513"/>
      <c r="BD513" s="7"/>
      <c r="BE513"/>
      <c r="BF513"/>
      <c r="BG513"/>
      <c r="BH513"/>
      <c r="BI513" s="53"/>
      <c r="BJ513"/>
      <c r="BK513" s="7"/>
      <c r="BL513"/>
      <c r="BM513"/>
      <c r="BN513"/>
      <c r="BO513"/>
      <c r="BP513" s="53"/>
      <c r="BQ513"/>
      <c r="BR513" s="7"/>
      <c r="BS513"/>
      <c r="BT513"/>
      <c r="BU513"/>
      <c r="BV513"/>
      <c r="BW513" s="53"/>
      <c r="BX513"/>
      <c r="BY513" s="7"/>
      <c r="BZ513"/>
      <c r="CA513"/>
      <c r="CB513"/>
      <c r="CC513"/>
      <c r="CD513" s="53"/>
      <c r="CE513"/>
      <c r="CF513" s="7"/>
      <c r="CG513"/>
      <c r="CH513"/>
      <c r="CI513"/>
      <c r="CJ513"/>
      <c r="CK513" s="53"/>
      <c r="CL513"/>
      <c r="CM513" s="7"/>
      <c r="CN513"/>
      <c r="CO513"/>
      <c r="CP513"/>
      <c r="CQ513"/>
      <c r="CR513" s="53"/>
      <c r="CS513"/>
      <c r="CT513" s="7"/>
      <c r="CU513"/>
      <c r="CV513"/>
      <c r="CW513"/>
      <c r="CX513"/>
      <c r="CY513" s="53"/>
      <c r="CZ513"/>
      <c r="DA513" s="7"/>
      <c r="DB513"/>
      <c r="DC513"/>
      <c r="DD513"/>
      <c r="DE513"/>
      <c r="DF513" s="53"/>
      <c r="DG513"/>
      <c r="DH513" s="7"/>
      <c r="DI513"/>
      <c r="DJ513"/>
      <c r="DK513"/>
      <c r="DL513"/>
      <c r="DM513" s="53"/>
      <c r="DN513"/>
      <c r="DO513" s="7"/>
      <c r="DP513"/>
      <c r="DQ513"/>
      <c r="DR513"/>
      <c r="DS513"/>
      <c r="DT513" s="53"/>
      <c r="DU513"/>
      <c r="DV513" s="7"/>
      <c r="DW513" s="7"/>
      <c r="DX513" s="7"/>
      <c r="DY513" s="7"/>
      <c r="DZ513" s="7"/>
      <c r="EA513" s="7"/>
      <c r="EB513" s="7"/>
      <c r="EC513" s="7"/>
      <c r="ED513" s="7"/>
      <c r="EE513" s="7"/>
      <c r="EF513" s="7"/>
      <c r="EG513" s="7"/>
      <c r="EH513" s="7"/>
      <c r="EI513" s="7"/>
      <c r="EJ513" s="7"/>
      <c r="EK513" s="7"/>
      <c r="EL513" s="7"/>
      <c r="EM513" s="7"/>
      <c r="EN513" s="7"/>
      <c r="EO513" s="7"/>
      <c r="EP513" s="7"/>
      <c r="EQ513" s="7"/>
      <c r="ER513" s="7"/>
      <c r="ES513" s="7"/>
      <c r="ET513" s="7"/>
      <c r="EU513" s="7"/>
      <c r="EV513" s="7"/>
      <c r="EW513" s="7"/>
      <c r="EX513" s="7"/>
      <c r="EY513" s="7"/>
      <c r="EZ513" s="7"/>
      <c r="FA513" s="7"/>
      <c r="FB513" s="7"/>
      <c r="FC513" s="7"/>
      <c r="FD513" s="7"/>
      <c r="FE513" s="7"/>
      <c r="FF513" s="7"/>
      <c r="FG513" s="7"/>
      <c r="FH513" s="7"/>
      <c r="FI513" s="7"/>
      <c r="FJ513" s="7"/>
      <c r="FK513" s="7"/>
      <c r="FL513" s="7"/>
      <c r="FM513" s="7"/>
      <c r="FN513" s="7"/>
      <c r="FO513" s="7"/>
      <c r="FP513" s="7"/>
      <c r="FQ513" s="7"/>
      <c r="FR513" s="7"/>
      <c r="FS513" s="7"/>
      <c r="FT513" s="7"/>
      <c r="FU513" s="7"/>
      <c r="FV513" s="7"/>
      <c r="FW513" s="7"/>
      <c r="FX513" s="7"/>
      <c r="FY513" s="7"/>
      <c r="FZ513" s="7"/>
      <c r="GA513" s="7"/>
      <c r="GB513" s="7"/>
      <c r="GC513" s="7"/>
      <c r="GD513" s="7"/>
      <c r="GE513" s="7"/>
      <c r="GF513" s="7"/>
      <c r="GG513" s="7"/>
      <c r="GH513" s="7"/>
      <c r="GI513" s="7"/>
      <c r="GJ513" s="7"/>
      <c r="GK513" s="7"/>
      <c r="GL513" s="7"/>
      <c r="GM513" s="7"/>
      <c r="GN513" s="7"/>
      <c r="GO513" s="7"/>
      <c r="GP513" s="7"/>
      <c r="GQ513" s="7"/>
      <c r="GR513" s="7"/>
      <c r="GS513" s="7"/>
      <c r="GT513" s="7"/>
      <c r="GU513" s="7"/>
      <c r="GV513" s="7"/>
      <c r="GW513" s="7"/>
      <c r="GX513" s="7"/>
      <c r="GY513" s="7"/>
      <c r="GZ513" s="7"/>
      <c r="HA513" s="7"/>
      <c r="HB513" s="7"/>
      <c r="HC513" s="7"/>
      <c r="HD513" s="7"/>
      <c r="HE513" s="7"/>
      <c r="HF513" s="7"/>
      <c r="HG513" s="7"/>
      <c r="HH513" s="7"/>
      <c r="HI513" s="7"/>
      <c r="HJ513" s="7"/>
      <c r="HK513" s="7"/>
      <c r="HL513" s="7"/>
      <c r="HM513" s="7"/>
      <c r="HN513" s="7"/>
      <c r="HO513" s="7"/>
      <c r="HP513" s="7"/>
      <c r="HQ513" s="7"/>
      <c r="HR513" s="7"/>
      <c r="HS513" s="7"/>
      <c r="HT513" s="7"/>
      <c r="HU513" s="7"/>
      <c r="HV513" s="7"/>
      <c r="HW513" s="7"/>
      <c r="HX513" s="7"/>
      <c r="HY513" s="7"/>
      <c r="HZ513" s="7"/>
      <c r="IA513" s="7"/>
      <c r="IB513" s="7"/>
      <c r="IC513" s="7"/>
      <c r="ID513" s="7"/>
      <c r="IE513" s="7"/>
      <c r="IF513" s="7"/>
      <c r="IG513" s="7"/>
      <c r="IH513" s="7"/>
      <c r="II513" s="7"/>
      <c r="IJ513" s="7"/>
      <c r="IK513" s="7"/>
      <c r="IL513" s="7"/>
      <c r="IM513" s="7"/>
      <c r="IN513" s="7"/>
      <c r="IO513" s="7"/>
      <c r="IP513" s="7"/>
      <c r="IQ513" s="7"/>
      <c r="IR513" s="7"/>
      <c r="IS513" s="7"/>
      <c r="IT513" s="7"/>
      <c r="IU513" s="7"/>
      <c r="IV513" s="7"/>
      <c r="IW513" s="7"/>
      <c r="IX513" s="7"/>
      <c r="IY513" s="7"/>
      <c r="IZ513" s="7"/>
      <c r="JA513" s="7"/>
      <c r="JB513" s="7"/>
      <c r="JC513" s="7"/>
      <c r="JD513" s="7"/>
      <c r="JE513" s="7"/>
      <c r="JF513" s="7"/>
      <c r="JG513" s="7"/>
      <c r="JH513" s="7"/>
      <c r="JI513" s="7"/>
      <c r="JJ513" s="7"/>
      <c r="JK513" s="7"/>
      <c r="JL513" s="7"/>
      <c r="JM513" s="7"/>
      <c r="JN513" s="7"/>
      <c r="JO513" s="7"/>
      <c r="JP513" s="7"/>
      <c r="JQ513" s="7"/>
      <c r="JR513" s="7"/>
      <c r="JS513" s="7"/>
      <c r="JT513" s="7"/>
      <c r="JU513" s="7"/>
      <c r="JV513" s="7"/>
      <c r="JW513" s="7"/>
      <c r="JX513" s="7"/>
      <c r="JY513" s="7"/>
      <c r="JZ513" s="7"/>
      <c r="KA513" s="7"/>
      <c r="KB513" s="7"/>
      <c r="KC513" s="7"/>
      <c r="KD513" s="7"/>
      <c r="KE513" s="7"/>
      <c r="KF513" s="7"/>
      <c r="KG513" s="7"/>
      <c r="KH513" s="7"/>
      <c r="KI513" s="7"/>
      <c r="KJ513" s="7"/>
      <c r="KK513" s="7"/>
      <c r="KL513" s="7"/>
      <c r="KM513" s="7"/>
      <c r="KN513" s="7"/>
      <c r="KO513" s="7"/>
      <c r="KP513" s="7"/>
      <c r="KQ513" s="7"/>
      <c r="KR513" s="7"/>
      <c r="KS513" s="7"/>
      <c r="KT513" s="7"/>
      <c r="KU513" s="7"/>
      <c r="KV513" s="7"/>
      <c r="KW513" s="7"/>
      <c r="KX513" s="7"/>
      <c r="KY513" s="7"/>
      <c r="KZ513" s="7"/>
      <c r="LA513" s="7"/>
      <c r="LB513" s="7"/>
      <c r="LC513" s="7"/>
      <c r="LD513" s="7"/>
      <c r="LE513" s="7"/>
      <c r="LF513" s="7"/>
      <c r="LG513" s="7"/>
      <c r="LH513" s="7"/>
      <c r="LI513" s="7"/>
      <c r="LJ513" s="7"/>
      <c r="LK513" s="7"/>
      <c r="LL513" s="7"/>
      <c r="LM513" s="7"/>
      <c r="LN513" s="7"/>
      <c r="LO513" s="7"/>
      <c r="LP513" s="7"/>
      <c r="LQ513" s="7"/>
      <c r="LR513" s="7"/>
      <c r="LS513" s="7"/>
      <c r="LT513" s="7"/>
      <c r="LU513" s="7"/>
      <c r="LV513" s="7"/>
      <c r="LW513" s="7"/>
      <c r="LX513" s="7"/>
      <c r="LY513" s="7"/>
      <c r="LZ513" s="7"/>
      <c r="MA513" s="7"/>
      <c r="MB513" s="7"/>
      <c r="MC513" s="7"/>
      <c r="MD513" s="7"/>
      <c r="ME513" s="7"/>
      <c r="MF513" s="7"/>
      <c r="MG513" s="7"/>
      <c r="MH513" s="7"/>
      <c r="MI513" s="7"/>
      <c r="MJ513" s="7"/>
      <c r="MK513" s="7"/>
      <c r="ML513" s="7"/>
      <c r="MM513" s="7"/>
      <c r="MN513" s="7"/>
      <c r="MO513" s="7"/>
      <c r="MP513" s="7"/>
      <c r="MQ513" s="7"/>
      <c r="MR513" s="7"/>
      <c r="MS513" s="7"/>
      <c r="MT513" s="7"/>
      <c r="MU513" s="7"/>
      <c r="MV513" s="7"/>
      <c r="MW513" s="7"/>
      <c r="MX513" s="7"/>
      <c r="MY513" s="7"/>
      <c r="MZ513" s="7"/>
      <c r="NA513" s="7"/>
      <c r="NB513" s="7"/>
      <c r="NC513" s="7"/>
      <c r="ND513" s="7"/>
      <c r="NE513" s="7"/>
      <c r="NF513" s="7"/>
      <c r="NG513" s="7"/>
      <c r="NH513" s="7"/>
      <c r="NI513" s="7"/>
      <c r="NJ513" s="7"/>
      <c r="NK513" s="7"/>
      <c r="NL513" s="7"/>
      <c r="NM513" s="7"/>
      <c r="NN513" s="7"/>
      <c r="NO513" s="7"/>
      <c r="NP513" s="7"/>
      <c r="NQ513" s="7"/>
      <c r="NR513" s="7"/>
      <c r="NS513" s="7"/>
      <c r="NT513" s="7"/>
      <c r="NU513" s="7"/>
      <c r="NV513" s="7"/>
      <c r="NW513" s="7"/>
      <c r="NX513" s="7"/>
      <c r="NY513" s="7"/>
      <c r="NZ513" s="7"/>
      <c r="OA513" s="7"/>
      <c r="OB513" s="7"/>
      <c r="OC513" s="7"/>
      <c r="OD513" s="7"/>
      <c r="OE513" s="7"/>
      <c r="OF513" s="7"/>
      <c r="OG513" s="7"/>
      <c r="OH513" s="7"/>
      <c r="OI513" s="7"/>
    </row>
    <row r="514" spans="1:399" s="21" customFormat="1">
      <c r="A514" s="53"/>
      <c r="B514" s="53"/>
      <c r="C514" s="53"/>
      <c r="D514" s="53"/>
      <c r="E514" s="53"/>
      <c r="F514" s="53"/>
      <c r="G514" s="7"/>
      <c r="H514"/>
      <c r="I514"/>
      <c r="J514"/>
      <c r="K514"/>
      <c r="L514" s="53"/>
      <c r="M514"/>
      <c r="N514" s="7"/>
      <c r="O514"/>
      <c r="P514"/>
      <c r="Q514"/>
      <c r="R514"/>
      <c r="S514" s="53"/>
      <c r="T514"/>
      <c r="U514" s="7"/>
      <c r="V514"/>
      <c r="W514"/>
      <c r="X514"/>
      <c r="Y514"/>
      <c r="Z514" s="53"/>
      <c r="AA514"/>
      <c r="AB514" s="7"/>
      <c r="AC514"/>
      <c r="AD514"/>
      <c r="AE514"/>
      <c r="AF514"/>
      <c r="AG514" s="53"/>
      <c r="AH514"/>
      <c r="AI514" s="7"/>
      <c r="AJ514"/>
      <c r="AK514"/>
      <c r="AL514"/>
      <c r="AM514"/>
      <c r="AN514" s="53"/>
      <c r="AO514"/>
      <c r="AP514" s="7"/>
      <c r="AQ514"/>
      <c r="AR514"/>
      <c r="AS514"/>
      <c r="AT514"/>
      <c r="AU514" s="53"/>
      <c r="AV514"/>
      <c r="AW514" s="7"/>
      <c r="AX514"/>
      <c r="AY514"/>
      <c r="AZ514"/>
      <c r="BA514"/>
      <c r="BB514" s="53"/>
      <c r="BC514"/>
      <c r="BD514" s="7"/>
      <c r="BE514"/>
      <c r="BF514"/>
      <c r="BG514"/>
      <c r="BH514"/>
      <c r="BI514" s="53"/>
      <c r="BJ514"/>
      <c r="BK514" s="7"/>
      <c r="BL514"/>
      <c r="BM514"/>
      <c r="BN514"/>
      <c r="BO514"/>
      <c r="BP514" s="53"/>
      <c r="BQ514"/>
      <c r="BR514" s="7"/>
      <c r="BS514"/>
      <c r="BT514"/>
      <c r="BU514"/>
      <c r="BV514"/>
      <c r="BW514" s="53"/>
      <c r="BX514"/>
      <c r="BY514" s="7"/>
      <c r="BZ514"/>
      <c r="CA514"/>
      <c r="CB514"/>
      <c r="CC514"/>
      <c r="CD514" s="53"/>
      <c r="CE514"/>
      <c r="CF514" s="7"/>
      <c r="CG514"/>
      <c r="CH514"/>
      <c r="CI514"/>
      <c r="CJ514"/>
      <c r="CK514" s="53"/>
      <c r="CL514"/>
      <c r="CM514" s="7"/>
      <c r="CN514"/>
      <c r="CO514"/>
      <c r="CP514"/>
      <c r="CQ514"/>
      <c r="CR514" s="53"/>
      <c r="CS514"/>
      <c r="CT514" s="7"/>
      <c r="CU514"/>
      <c r="CV514"/>
      <c r="CW514"/>
      <c r="CX514"/>
      <c r="CY514" s="53"/>
      <c r="CZ514"/>
      <c r="DA514" s="7"/>
      <c r="DB514"/>
      <c r="DC514"/>
      <c r="DD514"/>
      <c r="DE514"/>
      <c r="DF514" s="53"/>
      <c r="DG514"/>
      <c r="DH514" s="7"/>
      <c r="DI514"/>
      <c r="DJ514"/>
      <c r="DK514"/>
      <c r="DL514"/>
      <c r="DM514" s="53"/>
      <c r="DN514"/>
      <c r="DO514" s="7"/>
      <c r="DP514"/>
      <c r="DQ514"/>
      <c r="DR514"/>
      <c r="DS514"/>
      <c r="DT514" s="53"/>
      <c r="DU514"/>
      <c r="DV514" s="7"/>
      <c r="DW514" s="7"/>
      <c r="DX514" s="7"/>
      <c r="DY514" s="7"/>
      <c r="DZ514" s="7"/>
      <c r="EA514" s="7"/>
      <c r="EB514" s="7"/>
      <c r="EC514" s="7"/>
      <c r="ED514" s="7"/>
      <c r="EE514" s="7"/>
      <c r="EF514" s="7"/>
      <c r="EG514" s="7"/>
      <c r="EH514" s="7"/>
      <c r="EI514" s="7"/>
      <c r="EJ514" s="7"/>
      <c r="EK514" s="7"/>
      <c r="EL514" s="7"/>
      <c r="EM514" s="7"/>
      <c r="EN514" s="7"/>
      <c r="EO514" s="7"/>
      <c r="EP514" s="7"/>
      <c r="EQ514" s="7"/>
      <c r="ER514" s="7"/>
      <c r="ES514" s="7"/>
      <c r="ET514" s="7"/>
      <c r="EU514" s="7"/>
      <c r="EV514" s="7"/>
      <c r="EW514" s="7"/>
      <c r="EX514" s="7"/>
      <c r="EY514" s="7"/>
      <c r="EZ514" s="7"/>
      <c r="FA514" s="7"/>
      <c r="FB514" s="7"/>
      <c r="FC514" s="7"/>
      <c r="FD514" s="7"/>
      <c r="FE514" s="7"/>
      <c r="FF514" s="7"/>
      <c r="FG514" s="7"/>
      <c r="FH514" s="7"/>
      <c r="FI514" s="7"/>
      <c r="FJ514" s="7"/>
      <c r="FK514" s="7"/>
      <c r="FL514" s="7"/>
      <c r="FM514" s="7"/>
      <c r="FN514" s="7"/>
      <c r="FO514" s="7"/>
      <c r="FP514" s="7"/>
      <c r="FQ514" s="7"/>
      <c r="FR514" s="7"/>
      <c r="FS514" s="7"/>
      <c r="FT514" s="7"/>
      <c r="FU514" s="7"/>
      <c r="FV514" s="7"/>
      <c r="FW514" s="7"/>
      <c r="FX514" s="7"/>
      <c r="FY514" s="7"/>
      <c r="FZ514" s="7"/>
      <c r="GA514" s="7"/>
      <c r="GB514" s="7"/>
      <c r="GC514" s="7"/>
      <c r="GD514" s="7"/>
      <c r="GE514" s="7"/>
      <c r="GF514" s="7"/>
      <c r="GG514" s="7"/>
      <c r="GH514" s="7"/>
      <c r="GI514" s="7"/>
      <c r="GJ514" s="7"/>
      <c r="GK514" s="7"/>
      <c r="GL514" s="7"/>
      <c r="GM514" s="7"/>
      <c r="GN514" s="7"/>
      <c r="GO514" s="7"/>
      <c r="GP514" s="7"/>
      <c r="GQ514" s="7"/>
      <c r="GR514" s="7"/>
      <c r="GS514" s="7"/>
      <c r="GT514" s="7"/>
      <c r="GU514" s="7"/>
      <c r="GV514" s="7"/>
      <c r="GW514" s="7"/>
      <c r="GX514" s="7"/>
      <c r="GY514" s="7"/>
      <c r="GZ514" s="7"/>
      <c r="HA514" s="7"/>
      <c r="HB514" s="7"/>
      <c r="HC514" s="7"/>
      <c r="HD514" s="7"/>
      <c r="HE514" s="7"/>
      <c r="HF514" s="7"/>
      <c r="HG514" s="7"/>
      <c r="HH514" s="7"/>
      <c r="HI514" s="7"/>
      <c r="HJ514" s="7"/>
      <c r="HK514" s="7"/>
      <c r="HL514" s="7"/>
      <c r="HM514" s="7"/>
      <c r="HN514" s="7"/>
      <c r="HO514" s="7"/>
      <c r="HP514" s="7"/>
      <c r="HQ514" s="7"/>
      <c r="HR514" s="7"/>
      <c r="HS514" s="7"/>
      <c r="HT514" s="7"/>
      <c r="HU514" s="7"/>
      <c r="HV514" s="7"/>
      <c r="HW514" s="7"/>
      <c r="HX514" s="7"/>
      <c r="HY514" s="7"/>
      <c r="HZ514" s="7"/>
      <c r="IA514" s="7"/>
      <c r="IB514" s="7"/>
      <c r="IC514" s="7"/>
      <c r="ID514" s="7"/>
      <c r="IE514" s="7"/>
      <c r="IF514" s="7"/>
      <c r="IG514" s="7"/>
      <c r="IH514" s="7"/>
      <c r="II514" s="7"/>
      <c r="IJ514" s="7"/>
      <c r="IK514" s="7"/>
      <c r="IL514" s="7"/>
      <c r="IM514" s="7"/>
      <c r="IN514" s="7"/>
      <c r="IO514" s="7"/>
      <c r="IP514" s="7"/>
      <c r="IQ514" s="7"/>
      <c r="IR514" s="7"/>
      <c r="IS514" s="7"/>
      <c r="IT514" s="7"/>
      <c r="IU514" s="7"/>
      <c r="IV514" s="7"/>
      <c r="IW514" s="7"/>
      <c r="IX514" s="7"/>
      <c r="IY514" s="7"/>
      <c r="IZ514" s="7"/>
      <c r="JA514" s="7"/>
      <c r="JB514" s="7"/>
      <c r="JC514" s="7"/>
      <c r="JD514" s="7"/>
      <c r="JE514" s="7"/>
      <c r="JF514" s="7"/>
      <c r="JG514" s="7"/>
      <c r="JH514" s="7"/>
      <c r="JI514" s="7"/>
      <c r="JJ514" s="7"/>
      <c r="JK514" s="7"/>
      <c r="JL514" s="7"/>
      <c r="JM514" s="7"/>
      <c r="JN514" s="7"/>
      <c r="JO514" s="7"/>
      <c r="JP514" s="7"/>
      <c r="JQ514" s="7"/>
      <c r="JR514" s="7"/>
      <c r="JS514" s="7"/>
      <c r="JT514" s="7"/>
      <c r="JU514" s="7"/>
      <c r="JV514" s="7"/>
      <c r="JW514" s="7"/>
      <c r="JX514" s="7"/>
      <c r="JY514" s="7"/>
      <c r="JZ514" s="7"/>
      <c r="KA514" s="7"/>
      <c r="KB514" s="7"/>
      <c r="KC514" s="7"/>
      <c r="KD514" s="7"/>
      <c r="KE514" s="7"/>
      <c r="KF514" s="7"/>
      <c r="KG514" s="7"/>
      <c r="KH514" s="7"/>
      <c r="KI514" s="7"/>
      <c r="KJ514" s="7"/>
      <c r="KK514" s="7"/>
      <c r="KL514" s="7"/>
      <c r="KM514" s="7"/>
      <c r="KN514" s="7"/>
      <c r="KO514" s="7"/>
      <c r="KP514" s="7"/>
      <c r="KQ514" s="7"/>
      <c r="KR514" s="7"/>
      <c r="KS514" s="7"/>
      <c r="KT514" s="7"/>
      <c r="KU514" s="7"/>
      <c r="KV514" s="7"/>
      <c r="KW514" s="7"/>
      <c r="KX514" s="7"/>
      <c r="KY514" s="7"/>
      <c r="KZ514" s="7"/>
      <c r="LA514" s="7"/>
      <c r="LB514" s="7"/>
      <c r="LC514" s="7"/>
      <c r="LD514" s="7"/>
      <c r="LE514" s="7"/>
      <c r="LF514" s="7"/>
      <c r="LG514" s="7"/>
      <c r="LH514" s="7"/>
      <c r="LI514" s="7"/>
      <c r="LJ514" s="7"/>
      <c r="LK514" s="7"/>
      <c r="LL514" s="7"/>
      <c r="LM514" s="7"/>
      <c r="LN514" s="7"/>
      <c r="LO514" s="7"/>
      <c r="LP514" s="7"/>
      <c r="LQ514" s="7"/>
      <c r="LR514" s="7"/>
      <c r="LS514" s="7"/>
      <c r="LT514" s="7"/>
      <c r="LU514" s="7"/>
      <c r="LV514" s="7"/>
      <c r="LW514" s="7"/>
      <c r="LX514" s="7"/>
      <c r="LY514" s="7"/>
      <c r="LZ514" s="7"/>
      <c r="MA514" s="7"/>
      <c r="MB514" s="7"/>
      <c r="MC514" s="7"/>
      <c r="MD514" s="7"/>
      <c r="ME514" s="7"/>
      <c r="MF514" s="7"/>
      <c r="MG514" s="7"/>
      <c r="MH514" s="7"/>
      <c r="MI514" s="7"/>
      <c r="MJ514" s="7"/>
      <c r="MK514" s="7"/>
      <c r="ML514" s="7"/>
      <c r="MM514" s="7"/>
      <c r="MN514" s="7"/>
      <c r="MO514" s="7"/>
      <c r="MP514" s="7"/>
      <c r="MQ514" s="7"/>
      <c r="MR514" s="7"/>
      <c r="MS514" s="7"/>
      <c r="MT514" s="7"/>
      <c r="MU514" s="7"/>
      <c r="MV514" s="7"/>
      <c r="MW514" s="7"/>
      <c r="MX514" s="7"/>
      <c r="MY514" s="7"/>
      <c r="MZ514" s="7"/>
      <c r="NA514" s="7"/>
      <c r="NB514" s="7"/>
      <c r="NC514" s="7"/>
      <c r="ND514" s="7"/>
      <c r="NE514" s="7"/>
      <c r="NF514" s="7"/>
      <c r="NG514" s="7"/>
      <c r="NH514" s="7"/>
      <c r="NI514" s="7"/>
      <c r="NJ514" s="7"/>
      <c r="NK514" s="7"/>
      <c r="NL514" s="7"/>
      <c r="NM514" s="7"/>
      <c r="NN514" s="7"/>
      <c r="NO514" s="7"/>
      <c r="NP514" s="7"/>
      <c r="NQ514" s="7"/>
      <c r="NR514" s="7"/>
      <c r="NS514" s="7"/>
      <c r="NT514" s="7"/>
      <c r="NU514" s="7"/>
      <c r="NV514" s="7"/>
      <c r="NW514" s="7"/>
      <c r="NX514" s="7"/>
      <c r="NY514" s="7"/>
      <c r="NZ514" s="7"/>
      <c r="OA514" s="7"/>
      <c r="OB514" s="7"/>
      <c r="OC514" s="7"/>
      <c r="OD514" s="7"/>
      <c r="OE514" s="7"/>
      <c r="OF514" s="7"/>
      <c r="OG514" s="7"/>
      <c r="OH514" s="7"/>
      <c r="OI514" s="7"/>
    </row>
    <row r="515" spans="1:399" s="21" customFormat="1">
      <c r="A515" s="53"/>
      <c r="B515" s="53"/>
      <c r="C515" s="53"/>
      <c r="D515" s="53"/>
      <c r="E515" s="53"/>
      <c r="F515" s="53"/>
      <c r="G515" s="7"/>
      <c r="H515"/>
      <c r="I515"/>
      <c r="J515"/>
      <c r="K515"/>
      <c r="L515" s="53"/>
      <c r="M515"/>
      <c r="N515" s="7"/>
      <c r="O515"/>
      <c r="P515"/>
      <c r="Q515"/>
      <c r="R515"/>
      <c r="S515" s="53"/>
      <c r="T515"/>
      <c r="U515" s="7"/>
      <c r="V515"/>
      <c r="W515"/>
      <c r="X515"/>
      <c r="Y515"/>
      <c r="Z515" s="53"/>
      <c r="AA515"/>
      <c r="AB515" s="7"/>
      <c r="AC515"/>
      <c r="AD515"/>
      <c r="AE515"/>
      <c r="AF515"/>
      <c r="AG515" s="53"/>
      <c r="AH515"/>
      <c r="AI515" s="7"/>
      <c r="AJ515"/>
      <c r="AK515"/>
      <c r="AL515"/>
      <c r="AM515"/>
      <c r="AN515" s="53"/>
      <c r="AO515"/>
      <c r="AP515" s="7"/>
      <c r="AQ515"/>
      <c r="AR515"/>
      <c r="AS515"/>
      <c r="AT515"/>
      <c r="AU515" s="53"/>
      <c r="AV515"/>
      <c r="AW515" s="7"/>
      <c r="AX515"/>
      <c r="AY515"/>
      <c r="AZ515"/>
      <c r="BA515"/>
      <c r="BB515" s="53"/>
      <c r="BC515"/>
      <c r="BD515" s="7"/>
      <c r="BE515"/>
      <c r="BF515"/>
      <c r="BG515"/>
      <c r="BH515"/>
      <c r="BI515" s="53"/>
      <c r="BJ515"/>
      <c r="BK515" s="7"/>
      <c r="BL515"/>
      <c r="BM515"/>
      <c r="BN515"/>
      <c r="BO515"/>
      <c r="BP515" s="53"/>
      <c r="BQ515"/>
      <c r="BR515" s="7"/>
      <c r="BS515"/>
      <c r="BT515"/>
      <c r="BU515"/>
      <c r="BV515"/>
      <c r="BW515" s="53"/>
      <c r="BX515"/>
      <c r="BY515" s="7"/>
      <c r="BZ515"/>
      <c r="CA515"/>
      <c r="CB515"/>
      <c r="CC515"/>
      <c r="CD515" s="53"/>
      <c r="CE515"/>
      <c r="CF515" s="7"/>
      <c r="CG515"/>
      <c r="CH515"/>
      <c r="CI515"/>
      <c r="CJ515"/>
      <c r="CK515" s="53"/>
      <c r="CL515"/>
      <c r="CM515" s="7"/>
      <c r="CN515"/>
      <c r="CO515"/>
      <c r="CP515"/>
      <c r="CQ515"/>
      <c r="CR515" s="53"/>
      <c r="CS515"/>
      <c r="CT515" s="7"/>
      <c r="CU515"/>
      <c r="CV515"/>
      <c r="CW515"/>
      <c r="CX515"/>
      <c r="CY515" s="53"/>
      <c r="CZ515"/>
      <c r="DA515" s="7"/>
      <c r="DB515"/>
      <c r="DC515"/>
      <c r="DD515"/>
      <c r="DE515"/>
      <c r="DF515" s="53"/>
      <c r="DG515"/>
      <c r="DH515" s="7"/>
      <c r="DI515"/>
      <c r="DJ515"/>
      <c r="DK515"/>
      <c r="DL515"/>
      <c r="DM515" s="53"/>
      <c r="DN515"/>
      <c r="DO515" s="7"/>
      <c r="DP515"/>
      <c r="DQ515"/>
      <c r="DR515"/>
      <c r="DS515"/>
      <c r="DT515" s="53"/>
      <c r="DU515"/>
      <c r="DV515" s="7"/>
      <c r="DW515" s="7"/>
      <c r="DX515" s="7"/>
      <c r="DY515" s="7"/>
      <c r="DZ515" s="7"/>
      <c r="EA515" s="7"/>
      <c r="EB515" s="7"/>
      <c r="EC515" s="7"/>
      <c r="ED515" s="7"/>
      <c r="EE515" s="7"/>
      <c r="EF515" s="7"/>
      <c r="EG515" s="7"/>
      <c r="EH515" s="7"/>
      <c r="EI515" s="7"/>
      <c r="EJ515" s="7"/>
      <c r="EK515" s="7"/>
      <c r="EL515" s="7"/>
      <c r="EM515" s="7"/>
      <c r="EN515" s="7"/>
      <c r="EO515" s="7"/>
      <c r="EP515" s="7"/>
      <c r="EQ515" s="7"/>
      <c r="ER515" s="7"/>
      <c r="ES515" s="7"/>
      <c r="ET515" s="7"/>
      <c r="EU515" s="7"/>
      <c r="EV515" s="7"/>
      <c r="EW515" s="7"/>
      <c r="EX515" s="7"/>
      <c r="EY515" s="7"/>
      <c r="EZ515" s="7"/>
      <c r="FA515" s="7"/>
      <c r="FB515" s="7"/>
      <c r="FC515" s="7"/>
      <c r="FD515" s="7"/>
      <c r="FE515" s="7"/>
      <c r="FF515" s="7"/>
      <c r="FG515" s="7"/>
      <c r="FH515" s="7"/>
      <c r="FI515" s="7"/>
      <c r="FJ515" s="7"/>
      <c r="FK515" s="7"/>
      <c r="FL515" s="7"/>
      <c r="FM515" s="7"/>
      <c r="FN515" s="7"/>
      <c r="FO515" s="7"/>
      <c r="FP515" s="7"/>
      <c r="FQ515" s="7"/>
      <c r="FR515" s="7"/>
      <c r="FS515" s="7"/>
      <c r="FT515" s="7"/>
      <c r="FU515" s="7"/>
      <c r="FV515" s="7"/>
      <c r="FW515" s="7"/>
      <c r="FX515" s="7"/>
      <c r="FY515" s="7"/>
      <c r="FZ515" s="7"/>
      <c r="GA515" s="7"/>
      <c r="GB515" s="7"/>
      <c r="GC515" s="7"/>
      <c r="GD515" s="7"/>
      <c r="GE515" s="7"/>
      <c r="GF515" s="7"/>
      <c r="GG515" s="7"/>
      <c r="GH515" s="7"/>
      <c r="GI515" s="7"/>
      <c r="GJ515" s="7"/>
      <c r="GK515" s="7"/>
      <c r="GL515" s="7"/>
      <c r="GM515" s="7"/>
      <c r="GN515" s="7"/>
      <c r="GO515" s="7"/>
      <c r="GP515" s="7"/>
      <c r="GQ515" s="7"/>
      <c r="GR515" s="7"/>
      <c r="GS515" s="7"/>
      <c r="GT515" s="7"/>
      <c r="GU515" s="7"/>
      <c r="GV515" s="7"/>
      <c r="GW515" s="7"/>
      <c r="GX515" s="7"/>
      <c r="GY515" s="7"/>
      <c r="GZ515" s="7"/>
      <c r="HA515" s="7"/>
      <c r="HB515" s="7"/>
      <c r="HC515" s="7"/>
      <c r="HD515" s="7"/>
      <c r="HE515" s="7"/>
      <c r="HF515" s="7"/>
      <c r="HG515" s="7"/>
      <c r="HH515" s="7"/>
      <c r="HI515" s="7"/>
      <c r="HJ515" s="7"/>
      <c r="HK515" s="7"/>
      <c r="HL515" s="7"/>
      <c r="HM515" s="7"/>
      <c r="HN515" s="7"/>
      <c r="HO515" s="7"/>
      <c r="HP515" s="7"/>
      <c r="HQ515" s="7"/>
      <c r="HR515" s="7"/>
      <c r="HS515" s="7"/>
      <c r="HT515" s="7"/>
      <c r="HU515" s="7"/>
      <c r="HV515" s="7"/>
      <c r="HW515" s="7"/>
      <c r="HX515" s="7"/>
      <c r="HY515" s="7"/>
      <c r="HZ515" s="7"/>
      <c r="IA515" s="7"/>
      <c r="IB515" s="7"/>
      <c r="IC515" s="7"/>
      <c r="ID515" s="7"/>
      <c r="IE515" s="7"/>
      <c r="IF515" s="7"/>
      <c r="IG515" s="7"/>
      <c r="IH515" s="7"/>
      <c r="II515" s="7"/>
      <c r="IJ515" s="7"/>
      <c r="IK515" s="7"/>
      <c r="IL515" s="7"/>
      <c r="IM515" s="7"/>
      <c r="IN515" s="7"/>
      <c r="IO515" s="7"/>
      <c r="IP515" s="7"/>
      <c r="IQ515" s="7"/>
      <c r="IR515" s="7"/>
      <c r="IS515" s="7"/>
      <c r="IT515" s="7"/>
      <c r="IU515" s="7"/>
      <c r="IV515" s="7"/>
      <c r="IW515" s="7"/>
      <c r="IX515" s="7"/>
      <c r="IY515" s="7"/>
      <c r="IZ515" s="7"/>
      <c r="JA515" s="7"/>
      <c r="JB515" s="7"/>
      <c r="JC515" s="7"/>
      <c r="JD515" s="7"/>
      <c r="JE515" s="7"/>
      <c r="JF515" s="7"/>
      <c r="JG515" s="7"/>
      <c r="JH515" s="7"/>
      <c r="JI515" s="7"/>
      <c r="JJ515" s="7"/>
      <c r="JK515" s="7"/>
      <c r="JL515" s="7"/>
      <c r="JM515" s="7"/>
      <c r="JN515" s="7"/>
      <c r="JO515" s="7"/>
      <c r="JP515" s="7"/>
      <c r="JQ515" s="7"/>
      <c r="JR515" s="7"/>
      <c r="JS515" s="7"/>
      <c r="JT515" s="7"/>
      <c r="JU515" s="7"/>
      <c r="JV515" s="7"/>
      <c r="JW515" s="7"/>
      <c r="JX515" s="7"/>
      <c r="JY515" s="7"/>
      <c r="JZ515" s="7"/>
      <c r="KA515" s="7"/>
      <c r="KB515" s="7"/>
      <c r="KC515" s="7"/>
      <c r="KD515" s="7"/>
      <c r="KE515" s="7"/>
      <c r="KF515" s="7"/>
      <c r="KG515" s="7"/>
      <c r="KH515" s="7"/>
      <c r="KI515" s="7"/>
      <c r="KJ515" s="7"/>
      <c r="KK515" s="7"/>
      <c r="KL515" s="7"/>
      <c r="KM515" s="7"/>
      <c r="KN515" s="7"/>
      <c r="KO515" s="7"/>
      <c r="KP515" s="7"/>
      <c r="KQ515" s="7"/>
      <c r="KR515" s="7"/>
      <c r="KS515" s="7"/>
      <c r="KT515" s="7"/>
      <c r="KU515" s="7"/>
      <c r="KV515" s="7"/>
      <c r="KW515" s="7"/>
      <c r="KX515" s="7"/>
      <c r="KY515" s="7"/>
      <c r="KZ515" s="7"/>
      <c r="LA515" s="7"/>
      <c r="LB515" s="7"/>
      <c r="LC515" s="7"/>
      <c r="LD515" s="7"/>
      <c r="LE515" s="7"/>
      <c r="LF515" s="7"/>
      <c r="LG515" s="7"/>
      <c r="LH515" s="7"/>
      <c r="LI515" s="7"/>
      <c r="LJ515" s="7"/>
      <c r="LK515" s="7"/>
      <c r="LL515" s="7"/>
      <c r="LM515" s="7"/>
      <c r="LN515" s="7"/>
      <c r="LO515" s="7"/>
      <c r="LP515" s="7"/>
      <c r="LQ515" s="7"/>
      <c r="LR515" s="7"/>
      <c r="LS515" s="7"/>
      <c r="LT515" s="7"/>
      <c r="LU515" s="7"/>
      <c r="LV515" s="7"/>
      <c r="LW515" s="7"/>
      <c r="LX515" s="7"/>
      <c r="LY515" s="7"/>
      <c r="LZ515" s="7"/>
      <c r="MA515" s="7"/>
      <c r="MB515" s="7"/>
      <c r="MC515" s="7"/>
      <c r="MD515" s="7"/>
      <c r="ME515" s="7"/>
      <c r="MF515" s="7"/>
      <c r="MG515" s="7"/>
      <c r="MH515" s="7"/>
      <c r="MI515" s="7"/>
      <c r="MJ515" s="7"/>
      <c r="MK515" s="7"/>
      <c r="ML515" s="7"/>
      <c r="MM515" s="7"/>
      <c r="MN515" s="7"/>
      <c r="MO515" s="7"/>
      <c r="MP515" s="7"/>
      <c r="MQ515" s="7"/>
      <c r="MR515" s="7"/>
      <c r="MS515" s="7"/>
      <c r="MT515" s="7"/>
      <c r="MU515" s="7"/>
      <c r="MV515" s="7"/>
      <c r="MW515" s="7"/>
      <c r="MX515" s="7"/>
      <c r="MY515" s="7"/>
      <c r="MZ515" s="7"/>
      <c r="NA515" s="7"/>
      <c r="NB515" s="7"/>
      <c r="NC515" s="7"/>
      <c r="ND515" s="7"/>
      <c r="NE515" s="7"/>
      <c r="NF515" s="7"/>
      <c r="NG515" s="7"/>
      <c r="NH515" s="7"/>
      <c r="NI515" s="7"/>
      <c r="NJ515" s="7"/>
      <c r="NK515" s="7"/>
      <c r="NL515" s="7"/>
      <c r="NM515" s="7"/>
      <c r="NN515" s="7"/>
      <c r="NO515" s="7"/>
      <c r="NP515" s="7"/>
      <c r="NQ515" s="7"/>
      <c r="NR515" s="7"/>
      <c r="NS515" s="7"/>
      <c r="NT515" s="7"/>
      <c r="NU515" s="7"/>
      <c r="NV515" s="7"/>
      <c r="NW515" s="7"/>
      <c r="NX515" s="7"/>
      <c r="NY515" s="7"/>
      <c r="NZ515" s="7"/>
      <c r="OA515" s="7"/>
      <c r="OB515" s="7"/>
      <c r="OC515" s="7"/>
      <c r="OD515" s="7"/>
      <c r="OE515" s="7"/>
      <c r="OF515" s="7"/>
      <c r="OG515" s="7"/>
      <c r="OH515" s="7"/>
      <c r="OI515" s="7"/>
    </row>
    <row r="516" spans="1:399" s="21" customFormat="1">
      <c r="A516" s="53"/>
      <c r="B516" s="53"/>
      <c r="C516" s="53"/>
      <c r="D516" s="53"/>
      <c r="E516" s="53"/>
      <c r="F516" s="53"/>
      <c r="G516" s="7"/>
      <c r="H516"/>
      <c r="I516"/>
      <c r="J516"/>
      <c r="K516"/>
      <c r="L516" s="53"/>
      <c r="M516"/>
      <c r="N516" s="7"/>
      <c r="O516"/>
      <c r="P516"/>
      <c r="Q516"/>
      <c r="R516"/>
      <c r="S516" s="53"/>
      <c r="T516"/>
      <c r="U516" s="7"/>
      <c r="V516"/>
      <c r="W516"/>
      <c r="X516"/>
      <c r="Y516"/>
      <c r="Z516" s="53"/>
      <c r="AA516"/>
      <c r="AB516" s="7"/>
      <c r="AC516"/>
      <c r="AD516"/>
      <c r="AE516"/>
      <c r="AF516"/>
      <c r="AG516" s="53"/>
      <c r="AH516"/>
      <c r="AI516" s="7"/>
      <c r="AJ516"/>
      <c r="AK516"/>
      <c r="AL516"/>
      <c r="AM516"/>
      <c r="AN516" s="53"/>
      <c r="AO516"/>
      <c r="AP516" s="7"/>
      <c r="AQ516"/>
      <c r="AR516"/>
      <c r="AS516"/>
      <c r="AT516"/>
      <c r="AU516" s="53"/>
      <c r="AV516"/>
      <c r="AW516" s="7"/>
      <c r="AX516"/>
      <c r="AY516"/>
      <c r="AZ516"/>
      <c r="BA516"/>
      <c r="BB516" s="53"/>
      <c r="BC516"/>
      <c r="BD516" s="7"/>
      <c r="BE516"/>
      <c r="BF516"/>
      <c r="BG516"/>
      <c r="BH516"/>
      <c r="BI516" s="53"/>
      <c r="BJ516"/>
      <c r="BK516" s="7"/>
      <c r="BL516"/>
      <c r="BM516"/>
      <c r="BN516"/>
      <c r="BO516"/>
      <c r="BP516" s="53"/>
      <c r="BQ516"/>
      <c r="BR516" s="7"/>
      <c r="BS516"/>
      <c r="BT516"/>
      <c r="BU516"/>
      <c r="BV516"/>
      <c r="BW516" s="53"/>
      <c r="BX516"/>
      <c r="BY516" s="7"/>
      <c r="BZ516"/>
      <c r="CA516"/>
      <c r="CB516"/>
      <c r="CC516"/>
      <c r="CD516" s="53"/>
      <c r="CE516"/>
      <c r="CF516" s="7"/>
      <c r="CG516"/>
      <c r="CH516"/>
      <c r="CI516"/>
      <c r="CJ516"/>
      <c r="CK516" s="53"/>
      <c r="CL516"/>
      <c r="CM516" s="7"/>
      <c r="CN516"/>
      <c r="CO516"/>
      <c r="CP516"/>
      <c r="CQ516"/>
      <c r="CR516" s="53"/>
      <c r="CS516"/>
      <c r="CT516" s="7"/>
      <c r="CU516"/>
      <c r="CV516"/>
      <c r="CW516"/>
      <c r="CX516"/>
      <c r="CY516" s="53"/>
      <c r="CZ516"/>
      <c r="DA516" s="7"/>
      <c r="DB516"/>
      <c r="DC516"/>
      <c r="DD516"/>
      <c r="DE516"/>
      <c r="DF516" s="53"/>
      <c r="DG516"/>
      <c r="DH516" s="7"/>
      <c r="DI516"/>
      <c r="DJ516"/>
      <c r="DK516"/>
      <c r="DL516"/>
      <c r="DM516" s="53"/>
      <c r="DN516"/>
      <c r="DO516" s="7"/>
      <c r="DP516"/>
      <c r="DQ516"/>
      <c r="DR516"/>
      <c r="DS516"/>
      <c r="DT516" s="53"/>
      <c r="DU516"/>
      <c r="DV516" s="7"/>
      <c r="DW516" s="7"/>
      <c r="DX516" s="7"/>
      <c r="DY516" s="7"/>
      <c r="DZ516" s="7"/>
      <c r="EA516" s="7"/>
      <c r="EB516" s="7"/>
      <c r="EC516" s="7"/>
      <c r="ED516" s="7"/>
      <c r="EE516" s="7"/>
      <c r="EF516" s="7"/>
      <c r="EG516" s="7"/>
      <c r="EH516" s="7"/>
      <c r="EI516" s="7"/>
      <c r="EJ516" s="7"/>
      <c r="EK516" s="7"/>
      <c r="EL516" s="7"/>
      <c r="EM516" s="7"/>
      <c r="EN516" s="7"/>
      <c r="EO516" s="7"/>
      <c r="EP516" s="7"/>
      <c r="EQ516" s="7"/>
      <c r="ER516" s="7"/>
      <c r="ES516" s="7"/>
      <c r="ET516" s="7"/>
      <c r="EU516" s="7"/>
      <c r="EV516" s="7"/>
      <c r="EW516" s="7"/>
      <c r="EX516" s="7"/>
      <c r="EY516" s="7"/>
      <c r="EZ516" s="7"/>
      <c r="FA516" s="7"/>
      <c r="FB516" s="7"/>
      <c r="FC516" s="7"/>
      <c r="FD516" s="7"/>
      <c r="FE516" s="7"/>
      <c r="FF516" s="7"/>
      <c r="FG516" s="7"/>
      <c r="FH516" s="7"/>
      <c r="FI516" s="7"/>
      <c r="FJ516" s="7"/>
      <c r="FK516" s="7"/>
      <c r="FL516" s="7"/>
      <c r="FM516" s="7"/>
      <c r="FN516" s="7"/>
      <c r="FO516" s="7"/>
      <c r="FP516" s="7"/>
      <c r="FQ516" s="7"/>
      <c r="FR516" s="7"/>
      <c r="FS516" s="7"/>
      <c r="FT516" s="7"/>
      <c r="FU516" s="7"/>
      <c r="FV516" s="7"/>
      <c r="FW516" s="7"/>
      <c r="FX516" s="7"/>
      <c r="FY516" s="7"/>
      <c r="FZ516" s="7"/>
      <c r="GA516" s="7"/>
      <c r="GB516" s="7"/>
      <c r="GC516" s="7"/>
      <c r="GD516" s="7"/>
      <c r="GE516" s="7"/>
      <c r="GF516" s="7"/>
      <c r="GG516" s="7"/>
      <c r="GH516" s="7"/>
      <c r="GI516" s="7"/>
      <c r="GJ516" s="7"/>
      <c r="GK516" s="7"/>
      <c r="GL516" s="7"/>
      <c r="GM516" s="7"/>
      <c r="GN516" s="7"/>
      <c r="GO516" s="7"/>
      <c r="GP516" s="7"/>
      <c r="GQ516" s="7"/>
      <c r="GR516" s="7"/>
      <c r="GS516" s="7"/>
      <c r="GT516" s="7"/>
      <c r="GU516" s="7"/>
      <c r="GV516" s="7"/>
      <c r="GW516" s="7"/>
      <c r="GX516" s="7"/>
      <c r="GY516" s="7"/>
      <c r="GZ516" s="7"/>
      <c r="HA516" s="7"/>
      <c r="HB516" s="7"/>
      <c r="HC516" s="7"/>
      <c r="HD516" s="7"/>
      <c r="HE516" s="7"/>
      <c r="HF516" s="7"/>
      <c r="HG516" s="7"/>
      <c r="HH516" s="7"/>
      <c r="HI516" s="7"/>
      <c r="HJ516" s="7"/>
      <c r="HK516" s="7"/>
      <c r="HL516" s="7"/>
      <c r="HM516" s="7"/>
      <c r="HN516" s="7"/>
      <c r="HO516" s="7"/>
      <c r="HP516" s="7"/>
      <c r="HQ516" s="7"/>
      <c r="HR516" s="7"/>
      <c r="HS516" s="7"/>
      <c r="HT516" s="7"/>
      <c r="HU516" s="7"/>
      <c r="HV516" s="7"/>
      <c r="HW516" s="7"/>
      <c r="HX516" s="7"/>
      <c r="HY516" s="7"/>
      <c r="HZ516" s="7"/>
      <c r="IA516" s="7"/>
      <c r="IB516" s="7"/>
      <c r="IC516" s="7"/>
      <c r="ID516" s="7"/>
      <c r="IE516" s="7"/>
      <c r="IF516" s="7"/>
      <c r="IG516" s="7"/>
      <c r="IH516" s="7"/>
      <c r="II516" s="7"/>
      <c r="IJ516" s="7"/>
      <c r="IK516" s="7"/>
      <c r="IL516" s="7"/>
      <c r="IM516" s="7"/>
      <c r="IN516" s="7"/>
      <c r="IO516" s="7"/>
      <c r="IP516" s="7"/>
      <c r="IQ516" s="7"/>
      <c r="IR516" s="7"/>
      <c r="IS516" s="7"/>
      <c r="IT516" s="7"/>
      <c r="IU516" s="7"/>
      <c r="IV516" s="7"/>
      <c r="IW516" s="7"/>
      <c r="IX516" s="7"/>
      <c r="IY516" s="7"/>
      <c r="IZ516" s="7"/>
      <c r="JA516" s="7"/>
      <c r="JB516" s="7"/>
      <c r="JC516" s="7"/>
      <c r="JD516" s="7"/>
      <c r="JE516" s="7"/>
      <c r="JF516" s="7"/>
      <c r="JG516" s="7"/>
      <c r="JH516" s="7"/>
      <c r="JI516" s="7"/>
      <c r="JJ516" s="7"/>
      <c r="JK516" s="7"/>
      <c r="JL516" s="7"/>
      <c r="JM516" s="7"/>
      <c r="JN516" s="7"/>
      <c r="JO516" s="7"/>
      <c r="JP516" s="7"/>
      <c r="JQ516" s="7"/>
      <c r="JR516" s="7"/>
      <c r="JS516" s="7"/>
      <c r="JT516" s="7"/>
      <c r="JU516" s="7"/>
      <c r="JV516" s="7"/>
      <c r="JW516" s="7"/>
      <c r="JX516" s="7"/>
      <c r="JY516" s="7"/>
      <c r="JZ516" s="7"/>
      <c r="KA516" s="7"/>
      <c r="KB516" s="7"/>
      <c r="KC516" s="7"/>
      <c r="KD516" s="7"/>
      <c r="KE516" s="7"/>
      <c r="KF516" s="7"/>
      <c r="KG516" s="7"/>
      <c r="KH516" s="7"/>
      <c r="KI516" s="7"/>
      <c r="KJ516" s="7"/>
      <c r="KK516" s="7"/>
      <c r="KL516" s="7"/>
      <c r="KM516" s="7"/>
      <c r="KN516" s="7"/>
      <c r="KO516" s="7"/>
      <c r="KP516" s="7"/>
      <c r="KQ516" s="7"/>
      <c r="KR516" s="7"/>
      <c r="KS516" s="7"/>
      <c r="KT516" s="7"/>
      <c r="KU516" s="7"/>
      <c r="KV516" s="7"/>
      <c r="KW516" s="7"/>
      <c r="KX516" s="7"/>
      <c r="KY516" s="7"/>
      <c r="KZ516" s="7"/>
      <c r="LA516" s="7"/>
      <c r="LB516" s="7"/>
      <c r="LC516" s="7"/>
      <c r="LD516" s="7"/>
      <c r="LE516" s="7"/>
      <c r="LF516" s="7"/>
      <c r="LG516" s="7"/>
      <c r="LH516" s="7"/>
      <c r="LI516" s="7"/>
      <c r="LJ516" s="7"/>
      <c r="LK516" s="7"/>
      <c r="LL516" s="7"/>
      <c r="LM516" s="7"/>
      <c r="LN516" s="7"/>
      <c r="LO516" s="7"/>
      <c r="LP516" s="7"/>
      <c r="LQ516" s="7"/>
      <c r="LR516" s="7"/>
      <c r="LS516" s="7"/>
      <c r="LT516" s="7"/>
      <c r="LU516" s="7"/>
      <c r="LV516" s="7"/>
      <c r="LW516" s="7"/>
      <c r="LX516" s="7"/>
      <c r="LY516" s="7"/>
      <c r="LZ516" s="7"/>
      <c r="MA516" s="7"/>
      <c r="MB516" s="7"/>
      <c r="MC516" s="7"/>
      <c r="MD516" s="7"/>
      <c r="ME516" s="7"/>
      <c r="MF516" s="7"/>
      <c r="MG516" s="7"/>
      <c r="MH516" s="7"/>
      <c r="MI516" s="7"/>
      <c r="MJ516" s="7"/>
      <c r="MK516" s="7"/>
      <c r="ML516" s="7"/>
      <c r="MM516" s="7"/>
      <c r="MN516" s="7"/>
      <c r="MO516" s="7"/>
      <c r="MP516" s="7"/>
      <c r="MQ516" s="7"/>
      <c r="MR516" s="7"/>
      <c r="MS516" s="7"/>
      <c r="MT516" s="7"/>
      <c r="MU516" s="7"/>
      <c r="MV516" s="7"/>
      <c r="MW516" s="7"/>
      <c r="MX516" s="7"/>
      <c r="MY516" s="7"/>
      <c r="MZ516" s="7"/>
      <c r="NA516" s="7"/>
      <c r="NB516" s="7"/>
      <c r="NC516" s="7"/>
      <c r="ND516" s="7"/>
      <c r="NE516" s="7"/>
      <c r="NF516" s="7"/>
      <c r="NG516" s="7"/>
      <c r="NH516" s="7"/>
      <c r="NI516" s="7"/>
      <c r="NJ516" s="7"/>
      <c r="NK516" s="7"/>
      <c r="NL516" s="7"/>
      <c r="NM516" s="7"/>
      <c r="NN516" s="7"/>
      <c r="NO516" s="7"/>
      <c r="NP516" s="7"/>
      <c r="NQ516" s="7"/>
      <c r="NR516" s="7"/>
      <c r="NS516" s="7"/>
      <c r="NT516" s="7"/>
      <c r="NU516" s="7"/>
      <c r="NV516" s="7"/>
      <c r="NW516" s="7"/>
      <c r="NX516" s="7"/>
      <c r="NY516" s="7"/>
      <c r="NZ516" s="7"/>
      <c r="OA516" s="7"/>
      <c r="OB516" s="7"/>
      <c r="OC516" s="7"/>
      <c r="OD516" s="7"/>
      <c r="OE516" s="7"/>
      <c r="OF516" s="7"/>
      <c r="OG516" s="7"/>
      <c r="OH516" s="7"/>
      <c r="OI516" s="7"/>
    </row>
    <row r="517" spans="1:399" s="21" customFormat="1">
      <c r="A517" s="53"/>
      <c r="B517" s="53"/>
      <c r="C517" s="53"/>
      <c r="D517" s="53"/>
      <c r="E517" s="53"/>
      <c r="F517" s="53"/>
      <c r="G517" s="7"/>
      <c r="H517"/>
      <c r="I517"/>
      <c r="J517"/>
      <c r="K517"/>
      <c r="L517" s="53"/>
      <c r="M517"/>
      <c r="N517" s="7"/>
      <c r="O517"/>
      <c r="P517"/>
      <c r="Q517"/>
      <c r="R517"/>
      <c r="S517" s="53"/>
      <c r="T517"/>
      <c r="U517" s="7"/>
      <c r="V517"/>
      <c r="W517"/>
      <c r="X517"/>
      <c r="Y517"/>
      <c r="Z517" s="53"/>
      <c r="AA517"/>
      <c r="AB517" s="7"/>
      <c r="AC517"/>
      <c r="AD517"/>
      <c r="AE517"/>
      <c r="AF517"/>
      <c r="AG517" s="53"/>
      <c r="AH517"/>
      <c r="AI517" s="7"/>
      <c r="AJ517"/>
      <c r="AK517"/>
      <c r="AL517"/>
      <c r="AM517"/>
      <c r="AN517" s="53"/>
      <c r="AO517"/>
      <c r="AP517" s="7"/>
      <c r="AQ517"/>
      <c r="AR517"/>
      <c r="AS517"/>
      <c r="AT517"/>
      <c r="AU517" s="53"/>
      <c r="AV517"/>
      <c r="AW517" s="7"/>
      <c r="AX517"/>
      <c r="AY517"/>
      <c r="AZ517"/>
      <c r="BA517"/>
      <c r="BB517" s="53"/>
      <c r="BC517"/>
      <c r="BD517" s="7"/>
      <c r="BE517"/>
      <c r="BF517"/>
      <c r="BG517"/>
      <c r="BH517"/>
      <c r="BI517" s="53"/>
      <c r="BJ517"/>
      <c r="BK517" s="7"/>
      <c r="BL517"/>
      <c r="BM517"/>
      <c r="BN517"/>
      <c r="BO517"/>
      <c r="BP517" s="53"/>
      <c r="BQ517"/>
      <c r="BR517" s="7"/>
      <c r="BS517"/>
      <c r="BT517"/>
      <c r="BU517"/>
      <c r="BV517"/>
      <c r="BW517" s="53"/>
      <c r="BX517"/>
      <c r="BY517" s="7"/>
      <c r="BZ517"/>
      <c r="CA517"/>
      <c r="CB517"/>
      <c r="CC517"/>
      <c r="CD517" s="53"/>
      <c r="CE517"/>
      <c r="CF517" s="7"/>
      <c r="CG517"/>
      <c r="CH517"/>
      <c r="CI517"/>
      <c r="CJ517"/>
      <c r="CK517" s="53"/>
      <c r="CL517"/>
      <c r="CM517" s="7"/>
      <c r="CN517"/>
      <c r="CO517"/>
      <c r="CP517"/>
      <c r="CQ517"/>
      <c r="CR517" s="53"/>
      <c r="CS517"/>
      <c r="CT517" s="7"/>
      <c r="CU517"/>
      <c r="CV517"/>
      <c r="CW517"/>
      <c r="CX517"/>
      <c r="CY517" s="53"/>
      <c r="CZ517"/>
      <c r="DA517" s="7"/>
      <c r="DB517"/>
      <c r="DC517"/>
      <c r="DD517"/>
      <c r="DE517"/>
      <c r="DF517" s="53"/>
      <c r="DG517"/>
      <c r="DH517" s="7"/>
      <c r="DI517"/>
      <c r="DJ517"/>
      <c r="DK517"/>
      <c r="DL517"/>
      <c r="DM517" s="53"/>
      <c r="DN517"/>
      <c r="DO517" s="7"/>
      <c r="DP517"/>
      <c r="DQ517"/>
      <c r="DR517"/>
      <c r="DS517"/>
      <c r="DT517" s="53"/>
      <c r="DU517"/>
      <c r="DV517" s="7"/>
      <c r="DW517" s="7"/>
      <c r="DX517" s="7"/>
      <c r="DY517" s="7"/>
      <c r="DZ517" s="7"/>
      <c r="EA517" s="7"/>
      <c r="EB517" s="7"/>
      <c r="EC517" s="7"/>
      <c r="ED517" s="7"/>
      <c r="EE517" s="7"/>
      <c r="EF517" s="7"/>
      <c r="EG517" s="7"/>
      <c r="EH517" s="7"/>
      <c r="EI517" s="7"/>
      <c r="EJ517" s="7"/>
      <c r="EK517" s="7"/>
      <c r="EL517" s="7"/>
      <c r="EM517" s="7"/>
      <c r="EN517" s="7"/>
      <c r="EO517" s="7"/>
      <c r="EP517" s="7"/>
      <c r="EQ517" s="7"/>
      <c r="ER517" s="7"/>
      <c r="ES517" s="7"/>
      <c r="ET517" s="7"/>
      <c r="EU517" s="7"/>
      <c r="EV517" s="7"/>
      <c r="EW517" s="7"/>
      <c r="EX517" s="7"/>
      <c r="EY517" s="7"/>
      <c r="EZ517" s="7"/>
      <c r="FA517" s="7"/>
      <c r="FB517" s="7"/>
      <c r="FC517" s="7"/>
      <c r="FD517" s="7"/>
      <c r="FE517" s="7"/>
      <c r="FF517" s="7"/>
      <c r="FG517" s="7"/>
      <c r="FH517" s="7"/>
      <c r="FI517" s="7"/>
      <c r="FJ517" s="7"/>
      <c r="FK517" s="7"/>
      <c r="FL517" s="7"/>
      <c r="FM517" s="7"/>
      <c r="FN517" s="7"/>
      <c r="FO517" s="7"/>
      <c r="FP517" s="7"/>
      <c r="FQ517" s="7"/>
      <c r="FR517" s="7"/>
      <c r="FS517" s="7"/>
      <c r="FT517" s="7"/>
      <c r="FU517" s="7"/>
      <c r="FV517" s="7"/>
      <c r="FW517" s="7"/>
      <c r="FX517" s="7"/>
      <c r="FY517" s="7"/>
      <c r="FZ517" s="7"/>
      <c r="GA517" s="7"/>
      <c r="GB517" s="7"/>
      <c r="GC517" s="7"/>
      <c r="GD517" s="7"/>
      <c r="GE517" s="7"/>
      <c r="GF517" s="7"/>
      <c r="GG517" s="7"/>
      <c r="GH517" s="7"/>
      <c r="GI517" s="7"/>
      <c r="GJ517" s="7"/>
      <c r="GK517" s="7"/>
      <c r="GL517" s="7"/>
      <c r="GM517" s="7"/>
      <c r="GN517" s="7"/>
      <c r="GO517" s="7"/>
      <c r="GP517" s="7"/>
      <c r="GQ517" s="7"/>
      <c r="GR517" s="7"/>
      <c r="GS517" s="7"/>
      <c r="GT517" s="7"/>
      <c r="GU517" s="7"/>
      <c r="GV517" s="7"/>
      <c r="GW517" s="7"/>
      <c r="GX517" s="7"/>
      <c r="GY517" s="7"/>
      <c r="GZ517" s="7"/>
      <c r="HA517" s="7"/>
      <c r="HB517" s="7"/>
      <c r="HC517" s="7"/>
      <c r="HD517" s="7"/>
      <c r="HE517" s="7"/>
      <c r="HF517" s="7"/>
      <c r="HG517" s="7"/>
      <c r="HH517" s="7"/>
      <c r="HI517" s="7"/>
      <c r="HJ517" s="7"/>
      <c r="HK517" s="7"/>
      <c r="HL517" s="7"/>
      <c r="HM517" s="7"/>
      <c r="HN517" s="7"/>
      <c r="HO517" s="7"/>
      <c r="HP517" s="7"/>
      <c r="HQ517" s="7"/>
      <c r="HR517" s="7"/>
      <c r="HS517" s="7"/>
      <c r="HT517" s="7"/>
      <c r="HU517" s="7"/>
      <c r="HV517" s="7"/>
      <c r="HW517" s="7"/>
      <c r="HX517" s="7"/>
      <c r="HY517" s="7"/>
      <c r="HZ517" s="7"/>
      <c r="IA517" s="7"/>
      <c r="IB517" s="7"/>
      <c r="IC517" s="7"/>
      <c r="ID517" s="7"/>
      <c r="IE517" s="7"/>
      <c r="IF517" s="7"/>
      <c r="IG517" s="7"/>
      <c r="IH517" s="7"/>
      <c r="II517" s="7"/>
      <c r="IJ517" s="7"/>
      <c r="IK517" s="7"/>
      <c r="IL517" s="7"/>
      <c r="IM517" s="7"/>
      <c r="IN517" s="7"/>
      <c r="IO517" s="7"/>
      <c r="IP517" s="7"/>
      <c r="IQ517" s="7"/>
      <c r="IR517" s="7"/>
      <c r="IS517" s="7"/>
      <c r="IT517" s="7"/>
      <c r="IU517" s="7"/>
      <c r="IV517" s="7"/>
      <c r="IW517" s="7"/>
      <c r="IX517" s="7"/>
      <c r="IY517" s="7"/>
      <c r="IZ517" s="7"/>
      <c r="JA517" s="7"/>
      <c r="JB517" s="7"/>
      <c r="JC517" s="7"/>
      <c r="JD517" s="7"/>
      <c r="JE517" s="7"/>
      <c r="JF517" s="7"/>
      <c r="JG517" s="7"/>
      <c r="JH517" s="7"/>
      <c r="JI517" s="7"/>
      <c r="JJ517" s="7"/>
      <c r="JK517" s="7"/>
      <c r="JL517" s="7"/>
      <c r="JM517" s="7"/>
      <c r="JN517" s="7"/>
      <c r="JO517" s="7"/>
      <c r="JP517" s="7"/>
      <c r="JQ517" s="7"/>
      <c r="JR517" s="7"/>
      <c r="JS517" s="7"/>
      <c r="JT517" s="7"/>
      <c r="JU517" s="7"/>
      <c r="JV517" s="7"/>
      <c r="JW517" s="7"/>
      <c r="JX517" s="7"/>
      <c r="JY517" s="7"/>
      <c r="JZ517" s="7"/>
      <c r="KA517" s="7"/>
      <c r="KB517" s="7"/>
      <c r="KC517" s="7"/>
      <c r="KD517" s="7"/>
      <c r="KE517" s="7"/>
      <c r="KF517" s="7"/>
      <c r="KG517" s="7"/>
      <c r="KH517" s="7"/>
      <c r="KI517" s="7"/>
      <c r="KJ517" s="7"/>
      <c r="KK517" s="7"/>
      <c r="KL517" s="7"/>
      <c r="KM517" s="7"/>
      <c r="KN517" s="7"/>
      <c r="KO517" s="7"/>
      <c r="KP517" s="7"/>
      <c r="KQ517" s="7"/>
      <c r="KR517" s="7"/>
      <c r="KS517" s="7"/>
      <c r="KT517" s="7"/>
      <c r="KU517" s="7"/>
      <c r="KV517" s="7"/>
      <c r="KW517" s="7"/>
      <c r="KX517" s="7"/>
      <c r="KY517" s="7"/>
      <c r="KZ517" s="7"/>
      <c r="LA517" s="7"/>
      <c r="LB517" s="7"/>
      <c r="LC517" s="7"/>
      <c r="LD517" s="7"/>
      <c r="LE517" s="7"/>
      <c r="LF517" s="7"/>
      <c r="LG517" s="7"/>
      <c r="LH517" s="7"/>
      <c r="LI517" s="7"/>
      <c r="LJ517" s="7"/>
      <c r="LK517" s="7"/>
      <c r="LL517" s="7"/>
      <c r="LM517" s="7"/>
      <c r="LN517" s="7"/>
      <c r="LO517" s="7"/>
      <c r="LP517" s="7"/>
      <c r="LQ517" s="7"/>
      <c r="LR517" s="7"/>
      <c r="LS517" s="7"/>
      <c r="LT517" s="7"/>
      <c r="LU517" s="7"/>
      <c r="LV517" s="7"/>
      <c r="LW517" s="7"/>
      <c r="LX517" s="7"/>
      <c r="LY517" s="7"/>
      <c r="LZ517" s="7"/>
      <c r="MA517" s="7"/>
      <c r="MB517" s="7"/>
      <c r="MC517" s="7"/>
      <c r="MD517" s="7"/>
      <c r="ME517" s="7"/>
      <c r="MF517" s="7"/>
      <c r="MG517" s="7"/>
      <c r="MH517" s="7"/>
      <c r="MI517" s="7"/>
      <c r="MJ517" s="7"/>
      <c r="MK517" s="7"/>
      <c r="ML517" s="7"/>
      <c r="MM517" s="7"/>
      <c r="MN517" s="7"/>
      <c r="MO517" s="7"/>
      <c r="MP517" s="7"/>
      <c r="MQ517" s="7"/>
      <c r="MR517" s="7"/>
      <c r="MS517" s="7"/>
      <c r="MT517" s="7"/>
      <c r="MU517" s="7"/>
      <c r="MV517" s="7"/>
      <c r="MW517" s="7"/>
      <c r="MX517" s="7"/>
      <c r="MY517" s="7"/>
      <c r="MZ517" s="7"/>
      <c r="NA517" s="7"/>
      <c r="NB517" s="7"/>
      <c r="NC517" s="7"/>
      <c r="ND517" s="7"/>
      <c r="NE517" s="7"/>
      <c r="NF517" s="7"/>
      <c r="NG517" s="7"/>
      <c r="NH517" s="7"/>
      <c r="NI517" s="7"/>
      <c r="NJ517" s="7"/>
      <c r="NK517" s="7"/>
      <c r="NL517" s="7"/>
      <c r="NM517" s="7"/>
      <c r="NN517" s="7"/>
      <c r="NO517" s="7"/>
      <c r="NP517" s="7"/>
      <c r="NQ517" s="7"/>
      <c r="NR517" s="7"/>
      <c r="NS517" s="7"/>
      <c r="NT517" s="7"/>
      <c r="NU517" s="7"/>
      <c r="NV517" s="7"/>
      <c r="NW517" s="7"/>
      <c r="NX517" s="7"/>
      <c r="NY517" s="7"/>
      <c r="NZ517" s="7"/>
      <c r="OA517" s="7"/>
      <c r="OB517" s="7"/>
      <c r="OC517" s="7"/>
      <c r="OD517" s="7"/>
      <c r="OE517" s="7"/>
      <c r="OF517" s="7"/>
      <c r="OG517" s="7"/>
      <c r="OH517" s="7"/>
      <c r="OI517" s="7"/>
    </row>
    <row r="518" spans="1:399" s="21" customFormat="1">
      <c r="A518" s="53"/>
      <c r="B518" s="53"/>
      <c r="C518" s="53"/>
      <c r="D518" s="53"/>
      <c r="E518" s="53"/>
      <c r="F518" s="53"/>
      <c r="G518" s="7"/>
      <c r="H518"/>
      <c r="I518"/>
      <c r="J518"/>
      <c r="K518"/>
      <c r="L518" s="53"/>
      <c r="M518"/>
      <c r="N518" s="7"/>
      <c r="O518"/>
      <c r="P518"/>
      <c r="Q518"/>
      <c r="R518"/>
      <c r="S518" s="53"/>
      <c r="T518"/>
      <c r="U518" s="7"/>
      <c r="V518"/>
      <c r="W518"/>
      <c r="X518"/>
      <c r="Y518"/>
      <c r="Z518" s="53"/>
      <c r="AA518"/>
      <c r="AB518" s="7"/>
      <c r="AC518"/>
      <c r="AD518"/>
      <c r="AE518"/>
      <c r="AF518"/>
      <c r="AG518" s="53"/>
      <c r="AH518"/>
      <c r="AI518" s="7"/>
      <c r="AJ518"/>
      <c r="AK518"/>
      <c r="AL518"/>
      <c r="AM518"/>
      <c r="AN518" s="53"/>
      <c r="AO518"/>
      <c r="AP518" s="7"/>
      <c r="AQ518"/>
      <c r="AR518"/>
      <c r="AS518"/>
      <c r="AT518"/>
      <c r="AU518" s="53"/>
      <c r="AV518"/>
      <c r="AW518" s="7"/>
      <c r="AX518"/>
      <c r="AY518"/>
      <c r="AZ518"/>
      <c r="BA518"/>
      <c r="BB518" s="53"/>
      <c r="BC518"/>
      <c r="BD518" s="7"/>
      <c r="BE518"/>
      <c r="BF518"/>
      <c r="BG518"/>
      <c r="BH518"/>
      <c r="BI518" s="53"/>
      <c r="BJ518"/>
      <c r="BK518" s="7"/>
      <c r="BL518"/>
      <c r="BM518"/>
      <c r="BN518"/>
      <c r="BO518"/>
      <c r="BP518" s="53"/>
      <c r="BQ518"/>
      <c r="BR518" s="7"/>
      <c r="BS518"/>
      <c r="BT518"/>
      <c r="BU518"/>
      <c r="BV518"/>
      <c r="BW518" s="53"/>
      <c r="BX518"/>
      <c r="BY518" s="7"/>
      <c r="BZ518"/>
      <c r="CA518"/>
      <c r="CB518"/>
      <c r="CC518"/>
      <c r="CD518" s="53"/>
      <c r="CE518"/>
      <c r="CF518" s="7"/>
      <c r="CG518"/>
      <c r="CH518"/>
      <c r="CI518"/>
      <c r="CJ518"/>
      <c r="CK518" s="53"/>
      <c r="CL518"/>
      <c r="CM518" s="7"/>
      <c r="CN518"/>
      <c r="CO518"/>
      <c r="CP518"/>
      <c r="CQ518"/>
      <c r="CR518" s="53"/>
      <c r="CS518"/>
      <c r="CT518" s="7"/>
      <c r="CU518"/>
      <c r="CV518"/>
      <c r="CW518"/>
      <c r="CX518"/>
      <c r="CY518" s="53"/>
      <c r="CZ518"/>
      <c r="DA518" s="7"/>
      <c r="DB518"/>
      <c r="DC518"/>
      <c r="DD518"/>
      <c r="DE518"/>
      <c r="DF518" s="53"/>
      <c r="DG518"/>
      <c r="DH518" s="7"/>
      <c r="DI518"/>
      <c r="DJ518"/>
      <c r="DK518"/>
      <c r="DL518"/>
      <c r="DM518" s="53"/>
      <c r="DN518"/>
      <c r="DO518" s="7"/>
      <c r="DP518"/>
      <c r="DQ518"/>
      <c r="DR518"/>
      <c r="DS518"/>
      <c r="DT518" s="53"/>
      <c r="DU518"/>
      <c r="DV518" s="7"/>
      <c r="DW518" s="7"/>
      <c r="DX518" s="7"/>
      <c r="DY518" s="7"/>
      <c r="DZ518" s="7"/>
      <c r="EA518" s="7"/>
      <c r="EB518" s="7"/>
      <c r="EC518" s="7"/>
      <c r="ED518" s="7"/>
      <c r="EE518" s="7"/>
      <c r="EF518" s="7"/>
      <c r="EG518" s="7"/>
      <c r="EH518" s="7"/>
      <c r="EI518" s="7"/>
      <c r="EJ518" s="7"/>
      <c r="EK518" s="7"/>
      <c r="EL518" s="7"/>
      <c r="EM518" s="7"/>
      <c r="EN518" s="7"/>
      <c r="EO518" s="7"/>
      <c r="EP518" s="7"/>
      <c r="EQ518" s="7"/>
      <c r="ER518" s="7"/>
      <c r="ES518" s="7"/>
      <c r="ET518" s="7"/>
      <c r="EU518" s="7"/>
      <c r="EV518" s="7"/>
      <c r="EW518" s="7"/>
      <c r="EX518" s="7"/>
      <c r="EY518" s="7"/>
      <c r="EZ518" s="7"/>
      <c r="FA518" s="7"/>
      <c r="FB518" s="7"/>
      <c r="FC518" s="7"/>
      <c r="FD518" s="7"/>
      <c r="FE518" s="7"/>
      <c r="FF518" s="7"/>
      <c r="FG518" s="7"/>
      <c r="FH518" s="7"/>
      <c r="FI518" s="7"/>
      <c r="FJ518" s="7"/>
      <c r="FK518" s="7"/>
      <c r="FL518" s="7"/>
      <c r="FM518" s="7"/>
      <c r="FN518" s="7"/>
      <c r="FO518" s="7"/>
      <c r="FP518" s="7"/>
      <c r="FQ518" s="7"/>
      <c r="FR518" s="7"/>
      <c r="FS518" s="7"/>
      <c r="FT518" s="7"/>
      <c r="FU518" s="7"/>
      <c r="FV518" s="7"/>
      <c r="FW518" s="7"/>
      <c r="FX518" s="7"/>
      <c r="FY518" s="7"/>
      <c r="FZ518" s="7"/>
      <c r="GA518" s="7"/>
      <c r="GB518" s="7"/>
      <c r="GC518" s="7"/>
      <c r="GD518" s="7"/>
      <c r="GE518" s="7"/>
      <c r="GF518" s="7"/>
      <c r="GG518" s="7"/>
      <c r="GH518" s="7"/>
      <c r="GI518" s="7"/>
      <c r="GJ518" s="7"/>
      <c r="GK518" s="7"/>
      <c r="GL518" s="7"/>
      <c r="GM518" s="7"/>
      <c r="GN518" s="7"/>
      <c r="GO518" s="7"/>
      <c r="GP518" s="7"/>
      <c r="GQ518" s="7"/>
      <c r="GR518" s="7"/>
      <c r="GS518" s="7"/>
      <c r="GT518" s="7"/>
      <c r="GU518" s="7"/>
      <c r="GV518" s="7"/>
      <c r="GW518" s="7"/>
      <c r="GX518" s="7"/>
      <c r="GY518" s="7"/>
      <c r="GZ518" s="7"/>
      <c r="HA518" s="7"/>
      <c r="HB518" s="7"/>
      <c r="HC518" s="7"/>
      <c r="HD518" s="7"/>
      <c r="HE518" s="7"/>
      <c r="HF518" s="7"/>
      <c r="HG518" s="7"/>
      <c r="HH518" s="7"/>
      <c r="HI518" s="7"/>
      <c r="HJ518" s="7"/>
      <c r="HK518" s="7"/>
      <c r="HL518" s="7"/>
      <c r="HM518" s="7"/>
      <c r="HN518" s="7"/>
      <c r="HO518" s="7"/>
      <c r="HP518" s="7"/>
      <c r="HQ518" s="7"/>
      <c r="HR518" s="7"/>
      <c r="HS518" s="7"/>
      <c r="HT518" s="7"/>
      <c r="HU518" s="7"/>
      <c r="HV518" s="7"/>
      <c r="HW518" s="7"/>
      <c r="HX518" s="7"/>
      <c r="HY518" s="7"/>
      <c r="HZ518" s="7"/>
      <c r="IA518" s="7"/>
      <c r="IB518" s="7"/>
      <c r="IC518" s="7"/>
      <c r="ID518" s="7"/>
      <c r="IE518" s="7"/>
      <c r="IF518" s="7"/>
      <c r="IG518" s="7"/>
      <c r="IH518" s="7"/>
      <c r="II518" s="7"/>
      <c r="IJ518" s="7"/>
      <c r="IK518" s="7"/>
      <c r="IL518" s="7"/>
      <c r="IM518" s="7"/>
      <c r="IN518" s="7"/>
      <c r="IO518" s="7"/>
      <c r="IP518" s="7"/>
      <c r="IQ518" s="7"/>
      <c r="IR518" s="7"/>
      <c r="IS518" s="7"/>
      <c r="IT518" s="7"/>
      <c r="IU518" s="7"/>
      <c r="IV518" s="7"/>
      <c r="IW518" s="7"/>
      <c r="IX518" s="7"/>
      <c r="IY518" s="7"/>
      <c r="IZ518" s="7"/>
      <c r="JA518" s="7"/>
      <c r="JB518" s="7"/>
      <c r="JC518" s="7"/>
      <c r="JD518" s="7"/>
      <c r="JE518" s="7"/>
      <c r="JF518" s="7"/>
      <c r="JG518" s="7"/>
      <c r="JH518" s="7"/>
      <c r="JI518" s="7"/>
      <c r="JJ518" s="7"/>
      <c r="JK518" s="7"/>
      <c r="JL518" s="7"/>
      <c r="JM518" s="7"/>
      <c r="JN518" s="7"/>
      <c r="JO518" s="7"/>
      <c r="JP518" s="7"/>
      <c r="JQ518" s="7"/>
      <c r="JR518" s="7"/>
      <c r="JS518" s="7"/>
      <c r="JT518" s="7"/>
      <c r="JU518" s="7"/>
      <c r="JV518" s="7"/>
      <c r="JW518" s="7"/>
      <c r="JX518" s="7"/>
      <c r="JY518" s="7"/>
      <c r="JZ518" s="7"/>
      <c r="KA518" s="7"/>
      <c r="KB518" s="7"/>
      <c r="KC518" s="7"/>
      <c r="KD518" s="7"/>
      <c r="KE518" s="7"/>
      <c r="KF518" s="7"/>
      <c r="KG518" s="7"/>
      <c r="KH518" s="7"/>
      <c r="KI518" s="7"/>
      <c r="KJ518" s="7"/>
      <c r="KK518" s="7"/>
      <c r="KL518" s="7"/>
      <c r="KM518" s="7"/>
      <c r="KN518" s="7"/>
      <c r="KO518" s="7"/>
      <c r="KP518" s="7"/>
      <c r="KQ518" s="7"/>
      <c r="KR518" s="7"/>
      <c r="KS518" s="7"/>
      <c r="KT518" s="7"/>
      <c r="KU518" s="7"/>
      <c r="KV518" s="7"/>
      <c r="KW518" s="7"/>
      <c r="KX518" s="7"/>
      <c r="KY518" s="7"/>
      <c r="KZ518" s="7"/>
      <c r="LA518" s="7"/>
      <c r="LB518" s="7"/>
      <c r="LC518" s="7"/>
      <c r="LD518" s="7"/>
      <c r="LE518" s="7"/>
      <c r="LF518" s="7"/>
      <c r="LG518" s="7"/>
      <c r="LH518" s="7"/>
      <c r="LI518" s="7"/>
      <c r="LJ518" s="7"/>
      <c r="LK518" s="7"/>
      <c r="LL518" s="7"/>
      <c r="LM518" s="7"/>
      <c r="LN518" s="7"/>
      <c r="LO518" s="7"/>
      <c r="LP518" s="7"/>
      <c r="LQ518" s="7"/>
      <c r="LR518" s="7"/>
      <c r="LS518" s="7"/>
      <c r="LT518" s="7"/>
      <c r="LU518" s="7"/>
      <c r="LV518" s="7"/>
      <c r="LW518" s="7"/>
      <c r="LX518" s="7"/>
      <c r="LY518" s="7"/>
      <c r="LZ518" s="7"/>
      <c r="MA518" s="7"/>
      <c r="MB518" s="7"/>
      <c r="MC518" s="7"/>
      <c r="MD518" s="7"/>
      <c r="ME518" s="7"/>
      <c r="MF518" s="7"/>
      <c r="MG518" s="7"/>
      <c r="MH518" s="7"/>
      <c r="MI518" s="7"/>
      <c r="MJ518" s="7"/>
      <c r="MK518" s="7"/>
      <c r="ML518" s="7"/>
      <c r="MM518" s="7"/>
      <c r="MN518" s="7"/>
      <c r="MO518" s="7"/>
      <c r="MP518" s="7"/>
      <c r="MQ518" s="7"/>
      <c r="MR518" s="7"/>
      <c r="MS518" s="7"/>
      <c r="MT518" s="7"/>
      <c r="MU518" s="7"/>
      <c r="MV518" s="7"/>
      <c r="MW518" s="7"/>
      <c r="MX518" s="7"/>
      <c r="MY518" s="7"/>
      <c r="MZ518" s="7"/>
      <c r="NA518" s="7"/>
      <c r="NB518" s="7"/>
      <c r="NC518" s="7"/>
      <c r="ND518" s="7"/>
      <c r="NE518" s="7"/>
      <c r="NF518" s="7"/>
      <c r="NG518" s="7"/>
      <c r="NH518" s="7"/>
      <c r="NI518" s="7"/>
      <c r="NJ518" s="7"/>
      <c r="NK518" s="7"/>
      <c r="NL518" s="7"/>
      <c r="NM518" s="7"/>
      <c r="NN518" s="7"/>
      <c r="NO518" s="7"/>
      <c r="NP518" s="7"/>
      <c r="NQ518" s="7"/>
      <c r="NR518" s="7"/>
      <c r="NS518" s="7"/>
      <c r="NT518" s="7"/>
      <c r="NU518" s="7"/>
      <c r="NV518" s="7"/>
      <c r="NW518" s="7"/>
      <c r="NX518" s="7"/>
      <c r="NY518" s="7"/>
      <c r="NZ518" s="7"/>
      <c r="OA518" s="7"/>
      <c r="OB518" s="7"/>
      <c r="OC518" s="7"/>
      <c r="OD518" s="7"/>
      <c r="OE518" s="7"/>
      <c r="OF518" s="7"/>
      <c r="OG518" s="7"/>
      <c r="OH518" s="7"/>
      <c r="OI518" s="7"/>
    </row>
    <row r="519" spans="1:399" s="21" customFormat="1">
      <c r="A519" s="53"/>
      <c r="B519" s="53"/>
      <c r="C519" s="53"/>
      <c r="D519" s="53"/>
      <c r="E519" s="53"/>
      <c r="F519" s="53"/>
      <c r="G519" s="7"/>
      <c r="H519"/>
      <c r="I519"/>
      <c r="J519"/>
      <c r="K519"/>
      <c r="L519" s="53"/>
      <c r="M519"/>
      <c r="N519" s="7"/>
      <c r="O519"/>
      <c r="P519"/>
      <c r="Q519"/>
      <c r="R519"/>
      <c r="S519" s="53"/>
      <c r="T519"/>
      <c r="U519" s="7"/>
      <c r="V519"/>
      <c r="W519"/>
      <c r="X519"/>
      <c r="Y519"/>
      <c r="Z519" s="53"/>
      <c r="AA519"/>
      <c r="AB519" s="7"/>
      <c r="AC519"/>
      <c r="AD519"/>
      <c r="AE519"/>
      <c r="AF519"/>
      <c r="AG519" s="53"/>
      <c r="AH519"/>
      <c r="AI519" s="7"/>
      <c r="AJ519"/>
      <c r="AK519"/>
      <c r="AL519"/>
      <c r="AM519"/>
      <c r="AN519" s="53"/>
      <c r="AO519"/>
      <c r="AP519" s="7"/>
      <c r="AQ519"/>
      <c r="AR519"/>
      <c r="AS519"/>
      <c r="AT519"/>
      <c r="AU519" s="53"/>
      <c r="AV519"/>
      <c r="AW519" s="7"/>
      <c r="AX519"/>
      <c r="AY519"/>
      <c r="AZ519"/>
      <c r="BA519"/>
      <c r="BB519" s="53"/>
      <c r="BC519"/>
      <c r="BD519" s="7"/>
      <c r="BE519"/>
      <c r="BF519"/>
      <c r="BG519"/>
      <c r="BH519"/>
      <c r="BI519" s="53"/>
      <c r="BJ519"/>
      <c r="BK519" s="7"/>
      <c r="BL519"/>
      <c r="BM519"/>
      <c r="BN519"/>
      <c r="BO519"/>
      <c r="BP519" s="53"/>
      <c r="BQ519"/>
      <c r="BR519" s="7"/>
      <c r="BS519"/>
      <c r="BT519"/>
      <c r="BU519"/>
      <c r="BV519"/>
      <c r="BW519" s="53"/>
      <c r="BX519"/>
      <c r="BY519" s="7"/>
      <c r="BZ519"/>
      <c r="CA519"/>
      <c r="CB519"/>
      <c r="CC519"/>
      <c r="CD519" s="53"/>
      <c r="CE519"/>
      <c r="CF519" s="7"/>
      <c r="CG519"/>
      <c r="CH519"/>
      <c r="CI519"/>
      <c r="CJ519"/>
      <c r="CK519" s="53"/>
      <c r="CL519"/>
      <c r="CM519" s="7"/>
      <c r="CN519"/>
      <c r="CO519"/>
      <c r="CP519"/>
      <c r="CQ519"/>
      <c r="CR519" s="53"/>
      <c r="CS519"/>
      <c r="CT519" s="7"/>
      <c r="CU519"/>
      <c r="CV519"/>
      <c r="CW519"/>
      <c r="CX519"/>
      <c r="CY519" s="53"/>
      <c r="CZ519"/>
      <c r="DA519" s="7"/>
      <c r="DB519"/>
      <c r="DC519"/>
      <c r="DD519"/>
      <c r="DE519"/>
      <c r="DF519" s="53"/>
      <c r="DG519"/>
      <c r="DH519" s="7"/>
      <c r="DI519"/>
      <c r="DJ519"/>
      <c r="DK519"/>
      <c r="DL519"/>
      <c r="DM519" s="53"/>
      <c r="DN519"/>
      <c r="DO519" s="7"/>
      <c r="DP519"/>
      <c r="DQ519"/>
      <c r="DR519"/>
      <c r="DS519"/>
      <c r="DT519" s="53"/>
      <c r="DU519"/>
      <c r="DV519" s="7"/>
      <c r="DW519" s="7"/>
      <c r="DX519" s="7"/>
      <c r="DY519" s="7"/>
      <c r="DZ519" s="7"/>
      <c r="EA519" s="7"/>
      <c r="EB519" s="7"/>
      <c r="EC519" s="7"/>
      <c r="ED519" s="7"/>
      <c r="EE519" s="7"/>
      <c r="EF519" s="7"/>
      <c r="EG519" s="7"/>
      <c r="EH519" s="7"/>
      <c r="EI519" s="7"/>
      <c r="EJ519" s="7"/>
      <c r="EK519" s="7"/>
      <c r="EL519" s="7"/>
      <c r="EM519" s="7"/>
      <c r="EN519" s="7"/>
      <c r="EO519" s="7"/>
      <c r="EP519" s="7"/>
      <c r="EQ519" s="7"/>
      <c r="ER519" s="7"/>
      <c r="ES519" s="7"/>
      <c r="ET519" s="7"/>
      <c r="EU519" s="7"/>
      <c r="EV519" s="7"/>
      <c r="EW519" s="7"/>
      <c r="EX519" s="7"/>
      <c r="EY519" s="7"/>
      <c r="EZ519" s="7"/>
      <c r="FA519" s="7"/>
      <c r="FB519" s="7"/>
      <c r="FC519" s="7"/>
      <c r="FD519" s="7"/>
      <c r="FE519" s="7"/>
      <c r="FF519" s="7"/>
      <c r="FG519" s="7"/>
      <c r="FH519" s="7"/>
      <c r="FI519" s="7"/>
      <c r="FJ519" s="7"/>
      <c r="FK519" s="7"/>
      <c r="FL519" s="7"/>
      <c r="FM519" s="7"/>
      <c r="FN519" s="7"/>
      <c r="FO519" s="7"/>
      <c r="FP519" s="7"/>
      <c r="FQ519" s="7"/>
      <c r="FR519" s="7"/>
      <c r="FS519" s="7"/>
      <c r="FT519" s="7"/>
      <c r="FU519" s="7"/>
      <c r="FV519" s="7"/>
      <c r="FW519" s="7"/>
      <c r="FX519" s="7"/>
      <c r="FY519" s="7"/>
      <c r="FZ519" s="7"/>
      <c r="GA519" s="7"/>
      <c r="GB519" s="7"/>
      <c r="GC519" s="7"/>
      <c r="GD519" s="7"/>
      <c r="GE519" s="7"/>
      <c r="GF519" s="7"/>
      <c r="GG519" s="7"/>
      <c r="GH519" s="7"/>
      <c r="GI519" s="7"/>
      <c r="GJ519" s="7"/>
      <c r="GK519" s="7"/>
      <c r="GL519" s="7"/>
      <c r="GM519" s="7"/>
      <c r="GN519" s="7"/>
      <c r="GO519" s="7"/>
      <c r="GP519" s="7"/>
      <c r="GQ519" s="7"/>
      <c r="GR519" s="7"/>
      <c r="GS519" s="7"/>
      <c r="GT519" s="7"/>
      <c r="GU519" s="7"/>
      <c r="GV519" s="7"/>
      <c r="GW519" s="7"/>
      <c r="GX519" s="7"/>
      <c r="GY519" s="7"/>
      <c r="GZ519" s="7"/>
      <c r="HA519" s="7"/>
      <c r="HB519" s="7"/>
      <c r="HC519" s="7"/>
      <c r="HD519" s="7"/>
      <c r="HE519" s="7"/>
      <c r="HF519" s="7"/>
      <c r="HG519" s="7"/>
      <c r="HH519" s="7"/>
      <c r="HI519" s="7"/>
      <c r="HJ519" s="7"/>
      <c r="HK519" s="7"/>
      <c r="HL519" s="7"/>
      <c r="HM519" s="7"/>
      <c r="HN519" s="7"/>
      <c r="HO519" s="7"/>
      <c r="HP519" s="7"/>
      <c r="HQ519" s="7"/>
      <c r="HR519" s="7"/>
      <c r="HS519" s="7"/>
      <c r="HT519" s="7"/>
      <c r="HU519" s="7"/>
      <c r="HV519" s="7"/>
      <c r="HW519" s="7"/>
      <c r="HX519" s="7"/>
      <c r="HY519" s="7"/>
      <c r="HZ519" s="7"/>
      <c r="IA519" s="7"/>
      <c r="IB519" s="7"/>
      <c r="IC519" s="7"/>
      <c r="ID519" s="7"/>
      <c r="IE519" s="7"/>
      <c r="IF519" s="7"/>
      <c r="IG519" s="7"/>
      <c r="IH519" s="7"/>
      <c r="II519" s="7"/>
      <c r="IJ519" s="7"/>
      <c r="IK519" s="7"/>
      <c r="IL519" s="7"/>
      <c r="IM519" s="7"/>
      <c r="IN519" s="7"/>
      <c r="IO519" s="7"/>
      <c r="IP519" s="7"/>
      <c r="IQ519" s="7"/>
      <c r="IR519" s="7"/>
      <c r="IS519" s="7"/>
      <c r="IT519" s="7"/>
      <c r="IU519" s="7"/>
      <c r="IV519" s="7"/>
      <c r="IW519" s="7"/>
      <c r="IX519" s="7"/>
      <c r="IY519" s="7"/>
      <c r="IZ519" s="7"/>
      <c r="JA519" s="7"/>
      <c r="JB519" s="7"/>
      <c r="JC519" s="7"/>
      <c r="JD519" s="7"/>
      <c r="JE519" s="7"/>
      <c r="JF519" s="7"/>
      <c r="JG519" s="7"/>
      <c r="JH519" s="7"/>
      <c r="JI519" s="7"/>
      <c r="JJ519" s="7"/>
      <c r="JK519" s="7"/>
      <c r="JL519" s="7"/>
      <c r="JM519" s="7"/>
      <c r="JN519" s="7"/>
      <c r="JO519" s="7"/>
      <c r="JP519" s="7"/>
      <c r="JQ519" s="7"/>
      <c r="JR519" s="7"/>
      <c r="JS519" s="7"/>
      <c r="JT519" s="7"/>
      <c r="JU519" s="7"/>
      <c r="JV519" s="7"/>
      <c r="JW519" s="7"/>
      <c r="JX519" s="7"/>
      <c r="JY519" s="7"/>
      <c r="JZ519" s="7"/>
      <c r="KA519" s="7"/>
      <c r="KB519" s="7"/>
      <c r="KC519" s="7"/>
      <c r="KD519" s="7"/>
      <c r="KE519" s="7"/>
      <c r="KF519" s="7"/>
      <c r="KG519" s="7"/>
      <c r="KH519" s="7"/>
      <c r="KI519" s="7"/>
      <c r="KJ519" s="7"/>
      <c r="KK519" s="7"/>
      <c r="KL519" s="7"/>
      <c r="KM519" s="7"/>
      <c r="KN519" s="7"/>
      <c r="KO519" s="7"/>
      <c r="KP519" s="7"/>
      <c r="KQ519" s="7"/>
      <c r="KR519" s="7"/>
      <c r="KS519" s="7"/>
      <c r="KT519" s="7"/>
      <c r="KU519" s="7"/>
      <c r="KV519" s="7"/>
      <c r="KW519" s="7"/>
      <c r="KX519" s="7"/>
      <c r="KY519" s="7"/>
      <c r="KZ519" s="7"/>
      <c r="LA519" s="7"/>
      <c r="LB519" s="7"/>
      <c r="LC519" s="7"/>
      <c r="LD519" s="7"/>
      <c r="LE519" s="7"/>
      <c r="LF519" s="7"/>
      <c r="LG519" s="7"/>
      <c r="LH519" s="7"/>
      <c r="LI519" s="7"/>
      <c r="LJ519" s="7"/>
      <c r="LK519" s="7"/>
      <c r="LL519" s="7"/>
      <c r="LM519" s="7"/>
      <c r="LN519" s="7"/>
      <c r="LO519" s="7"/>
      <c r="LP519" s="7"/>
      <c r="LQ519" s="7"/>
      <c r="LR519" s="7"/>
      <c r="LS519" s="7"/>
      <c r="LT519" s="7"/>
      <c r="LU519" s="7"/>
      <c r="LV519" s="7"/>
      <c r="LW519" s="7"/>
      <c r="LX519" s="7"/>
      <c r="LY519" s="7"/>
      <c r="LZ519" s="7"/>
      <c r="MA519" s="7"/>
      <c r="MB519" s="7"/>
      <c r="MC519" s="7"/>
      <c r="MD519" s="7"/>
      <c r="ME519" s="7"/>
      <c r="MF519" s="7"/>
      <c r="MG519" s="7"/>
      <c r="MH519" s="7"/>
      <c r="MI519" s="7"/>
      <c r="MJ519" s="7"/>
      <c r="MK519" s="7"/>
      <c r="ML519" s="7"/>
      <c r="MM519" s="7"/>
      <c r="MN519" s="7"/>
      <c r="MO519" s="7"/>
      <c r="MP519" s="7"/>
      <c r="MQ519" s="7"/>
      <c r="MR519" s="7"/>
      <c r="MS519" s="7"/>
      <c r="MT519" s="7"/>
      <c r="MU519" s="7"/>
      <c r="MV519" s="7"/>
      <c r="MW519" s="7"/>
      <c r="MX519" s="7"/>
      <c r="MY519" s="7"/>
      <c r="MZ519" s="7"/>
      <c r="NA519" s="7"/>
      <c r="NB519" s="7"/>
      <c r="NC519" s="7"/>
      <c r="ND519" s="7"/>
      <c r="NE519" s="7"/>
      <c r="NF519" s="7"/>
      <c r="NG519" s="7"/>
      <c r="NH519" s="7"/>
      <c r="NI519" s="7"/>
      <c r="NJ519" s="7"/>
      <c r="NK519" s="7"/>
      <c r="NL519" s="7"/>
      <c r="NM519" s="7"/>
      <c r="NN519" s="7"/>
      <c r="NO519" s="7"/>
      <c r="NP519" s="7"/>
      <c r="NQ519" s="7"/>
      <c r="NR519" s="7"/>
      <c r="NS519" s="7"/>
      <c r="NT519" s="7"/>
      <c r="NU519" s="7"/>
      <c r="NV519" s="7"/>
      <c r="NW519" s="7"/>
      <c r="NX519" s="7"/>
      <c r="NY519" s="7"/>
      <c r="NZ519" s="7"/>
      <c r="OA519" s="7"/>
      <c r="OB519" s="7"/>
      <c r="OC519" s="7"/>
      <c r="OD519" s="7"/>
      <c r="OE519" s="7"/>
      <c r="OF519" s="7"/>
      <c r="OG519" s="7"/>
      <c r="OH519" s="7"/>
      <c r="OI519" s="7"/>
    </row>
    <row r="520" spans="1:399" s="21" customFormat="1">
      <c r="A520" s="53"/>
      <c r="B520" s="53"/>
      <c r="C520" s="53"/>
      <c r="D520" s="53"/>
      <c r="E520" s="53"/>
      <c r="F520" s="53"/>
      <c r="G520" s="7"/>
      <c r="H520"/>
      <c r="I520"/>
      <c r="J520"/>
      <c r="K520"/>
      <c r="L520" s="53"/>
      <c r="M520"/>
      <c r="N520" s="7"/>
      <c r="O520"/>
      <c r="P520"/>
      <c r="Q520"/>
      <c r="R520"/>
      <c r="S520" s="53"/>
      <c r="T520"/>
      <c r="U520" s="7"/>
      <c r="V520"/>
      <c r="W520"/>
      <c r="X520"/>
      <c r="Y520"/>
      <c r="Z520" s="53"/>
      <c r="AA520"/>
      <c r="AB520" s="7"/>
      <c r="AC520"/>
      <c r="AD520"/>
      <c r="AE520"/>
      <c r="AF520"/>
      <c r="AG520" s="53"/>
      <c r="AH520"/>
      <c r="AI520" s="7"/>
      <c r="AJ520"/>
      <c r="AK520"/>
      <c r="AL520"/>
      <c r="AM520"/>
      <c r="AN520" s="53"/>
      <c r="AO520"/>
      <c r="AP520" s="7"/>
      <c r="AQ520"/>
      <c r="AR520"/>
      <c r="AS520"/>
      <c r="AT520"/>
      <c r="AU520" s="53"/>
      <c r="AV520"/>
      <c r="AW520" s="7"/>
      <c r="AX520"/>
      <c r="AY520"/>
      <c r="AZ520"/>
      <c r="BA520"/>
      <c r="BB520" s="53"/>
      <c r="BC520"/>
      <c r="BD520" s="7"/>
      <c r="BE520"/>
      <c r="BF520"/>
      <c r="BG520"/>
      <c r="BH520"/>
      <c r="BI520" s="53"/>
      <c r="BJ520"/>
      <c r="BK520" s="7"/>
      <c r="BL520"/>
      <c r="BM520"/>
      <c r="BN520"/>
      <c r="BO520"/>
      <c r="BP520" s="53"/>
      <c r="BQ520"/>
      <c r="BR520" s="7"/>
      <c r="BS520"/>
      <c r="BT520"/>
      <c r="BU520"/>
      <c r="BV520"/>
      <c r="BW520" s="53"/>
      <c r="BX520"/>
      <c r="BY520" s="7"/>
      <c r="BZ520"/>
      <c r="CA520"/>
      <c r="CB520"/>
      <c r="CC520"/>
      <c r="CD520" s="53"/>
      <c r="CE520"/>
      <c r="CF520" s="7"/>
      <c r="CG520"/>
      <c r="CH520"/>
      <c r="CI520"/>
      <c r="CJ520"/>
      <c r="CK520" s="53"/>
      <c r="CL520"/>
      <c r="CM520" s="7"/>
      <c r="CN520"/>
      <c r="CO520"/>
      <c r="CP520"/>
      <c r="CQ520"/>
      <c r="CR520" s="53"/>
      <c r="CS520"/>
      <c r="CT520" s="7"/>
      <c r="CU520"/>
      <c r="CV520"/>
      <c r="CW520"/>
      <c r="CX520"/>
      <c r="CY520" s="53"/>
      <c r="CZ520"/>
      <c r="DA520" s="7"/>
      <c r="DB520"/>
      <c r="DC520"/>
      <c r="DD520"/>
      <c r="DE520"/>
      <c r="DF520" s="53"/>
      <c r="DG520"/>
      <c r="DH520" s="7"/>
      <c r="DI520"/>
      <c r="DJ520"/>
      <c r="DK520"/>
      <c r="DL520"/>
      <c r="DM520" s="53"/>
      <c r="DN520"/>
      <c r="DO520" s="7"/>
      <c r="DP520"/>
      <c r="DQ520"/>
      <c r="DR520"/>
      <c r="DS520"/>
      <c r="DT520" s="53"/>
      <c r="DU520"/>
      <c r="DV520" s="7"/>
      <c r="DW520" s="7"/>
      <c r="DX520" s="7"/>
      <c r="DY520" s="7"/>
      <c r="DZ520" s="7"/>
      <c r="EA520" s="7"/>
      <c r="EB520" s="7"/>
      <c r="EC520" s="7"/>
      <c r="ED520" s="7"/>
      <c r="EE520" s="7"/>
      <c r="EF520" s="7"/>
      <c r="EG520" s="7"/>
      <c r="EH520" s="7"/>
      <c r="EI520" s="7"/>
      <c r="EJ520" s="7"/>
      <c r="EK520" s="7"/>
      <c r="EL520" s="7"/>
      <c r="EM520" s="7"/>
      <c r="EN520" s="7"/>
      <c r="EO520" s="7"/>
      <c r="EP520" s="7"/>
      <c r="EQ520" s="7"/>
      <c r="ER520" s="7"/>
      <c r="ES520" s="7"/>
      <c r="ET520" s="7"/>
      <c r="EU520" s="7"/>
      <c r="EV520" s="7"/>
      <c r="EW520" s="7"/>
      <c r="EX520" s="7"/>
      <c r="EY520" s="7"/>
      <c r="EZ520" s="7"/>
      <c r="FA520" s="7"/>
      <c r="FB520" s="7"/>
      <c r="FC520" s="7"/>
      <c r="FD520" s="7"/>
      <c r="FE520" s="7"/>
      <c r="FF520" s="7"/>
      <c r="FG520" s="7"/>
      <c r="FH520" s="7"/>
      <c r="FI520" s="7"/>
      <c r="FJ520" s="7"/>
      <c r="FK520" s="7"/>
      <c r="FL520" s="7"/>
      <c r="FM520" s="7"/>
      <c r="FN520" s="7"/>
      <c r="FO520" s="7"/>
      <c r="FP520" s="7"/>
      <c r="FQ520" s="7"/>
      <c r="FR520" s="7"/>
      <c r="FS520" s="7"/>
      <c r="FT520" s="7"/>
      <c r="FU520" s="7"/>
      <c r="FV520" s="7"/>
      <c r="FW520" s="7"/>
      <c r="FX520" s="7"/>
      <c r="FY520" s="7"/>
      <c r="FZ520" s="7"/>
      <c r="GA520" s="7"/>
      <c r="GB520" s="7"/>
      <c r="GC520" s="7"/>
      <c r="GD520" s="7"/>
      <c r="GE520" s="7"/>
      <c r="GF520" s="7"/>
      <c r="GG520" s="7"/>
      <c r="GH520" s="7"/>
      <c r="GI520" s="7"/>
      <c r="GJ520" s="7"/>
      <c r="GK520" s="7"/>
      <c r="GL520" s="7"/>
      <c r="GM520" s="7"/>
      <c r="GN520" s="7"/>
      <c r="GO520" s="7"/>
      <c r="GP520" s="7"/>
      <c r="GQ520" s="7"/>
      <c r="GR520" s="7"/>
      <c r="GS520" s="7"/>
      <c r="GT520" s="7"/>
      <c r="GU520" s="7"/>
      <c r="GV520" s="7"/>
      <c r="GW520" s="7"/>
      <c r="GX520" s="7"/>
      <c r="GY520" s="7"/>
      <c r="GZ520" s="7"/>
      <c r="HA520" s="7"/>
      <c r="HB520" s="7"/>
      <c r="HC520" s="7"/>
      <c r="HD520" s="7"/>
      <c r="HE520" s="7"/>
      <c r="HF520" s="7"/>
      <c r="HG520" s="7"/>
      <c r="HH520" s="7"/>
      <c r="HI520" s="7"/>
      <c r="HJ520" s="7"/>
      <c r="HK520" s="7"/>
      <c r="HL520" s="7"/>
      <c r="HM520" s="7"/>
      <c r="HN520" s="7"/>
      <c r="HO520" s="7"/>
      <c r="HP520" s="7"/>
      <c r="HQ520" s="7"/>
      <c r="HR520" s="7"/>
      <c r="HS520" s="7"/>
      <c r="HT520" s="7"/>
      <c r="HU520" s="7"/>
      <c r="HV520" s="7"/>
      <c r="HW520" s="7"/>
      <c r="HX520" s="7"/>
      <c r="HY520" s="7"/>
      <c r="HZ520" s="7"/>
      <c r="IA520" s="7"/>
      <c r="IB520" s="7"/>
      <c r="IC520" s="7"/>
      <c r="ID520" s="7"/>
      <c r="IE520" s="7"/>
      <c r="IF520" s="7"/>
      <c r="IG520" s="7"/>
      <c r="IH520" s="7"/>
      <c r="II520" s="7"/>
      <c r="IJ520" s="7"/>
      <c r="IK520" s="7"/>
      <c r="IL520" s="7"/>
      <c r="IM520" s="7"/>
      <c r="IN520" s="7"/>
      <c r="IO520" s="7"/>
      <c r="IP520" s="7"/>
      <c r="IQ520" s="7"/>
      <c r="IR520" s="7"/>
      <c r="IS520" s="7"/>
      <c r="IT520" s="7"/>
      <c r="IU520" s="7"/>
      <c r="IV520" s="7"/>
      <c r="IW520" s="7"/>
      <c r="IX520" s="7"/>
      <c r="IY520" s="7"/>
      <c r="IZ520" s="7"/>
      <c r="JA520" s="7"/>
      <c r="JB520" s="7"/>
      <c r="JC520" s="7"/>
      <c r="JD520" s="7"/>
      <c r="JE520" s="7"/>
      <c r="JF520" s="7"/>
      <c r="JG520" s="7"/>
      <c r="JH520" s="7"/>
      <c r="JI520" s="7"/>
      <c r="JJ520" s="7"/>
      <c r="JK520" s="7"/>
      <c r="JL520" s="7"/>
      <c r="JM520" s="7"/>
      <c r="JN520" s="7"/>
      <c r="JO520" s="7"/>
      <c r="JP520" s="7"/>
      <c r="JQ520" s="7"/>
      <c r="JR520" s="7"/>
      <c r="JS520" s="7"/>
      <c r="JT520" s="7"/>
      <c r="JU520" s="7"/>
      <c r="JV520" s="7"/>
      <c r="JW520" s="7"/>
      <c r="JX520" s="7"/>
      <c r="JY520" s="7"/>
      <c r="JZ520" s="7"/>
      <c r="KA520" s="7"/>
      <c r="KB520" s="7"/>
      <c r="KC520" s="7"/>
      <c r="KD520" s="7"/>
      <c r="KE520" s="7"/>
      <c r="KF520" s="7"/>
      <c r="KG520" s="7"/>
      <c r="KH520" s="7"/>
      <c r="KI520" s="7"/>
      <c r="KJ520" s="7"/>
      <c r="KK520" s="7"/>
      <c r="KL520" s="7"/>
      <c r="KM520" s="7"/>
      <c r="KN520" s="7"/>
      <c r="KO520" s="7"/>
      <c r="KP520" s="7"/>
      <c r="KQ520" s="7"/>
      <c r="KR520" s="7"/>
      <c r="KS520" s="7"/>
      <c r="KT520" s="7"/>
      <c r="KU520" s="7"/>
      <c r="KV520" s="7"/>
      <c r="KW520" s="7"/>
      <c r="KX520" s="7"/>
      <c r="KY520" s="7"/>
      <c r="KZ520" s="7"/>
      <c r="LA520" s="7"/>
      <c r="LB520" s="7"/>
      <c r="LC520" s="7"/>
      <c r="LD520" s="7"/>
      <c r="LE520" s="7"/>
      <c r="LF520" s="7"/>
      <c r="LG520" s="7"/>
      <c r="LH520" s="7"/>
      <c r="LI520" s="7"/>
      <c r="LJ520" s="7"/>
      <c r="LK520" s="7"/>
      <c r="LL520" s="7"/>
      <c r="LM520" s="7"/>
      <c r="LN520" s="7"/>
      <c r="LO520" s="7"/>
      <c r="LP520" s="7"/>
      <c r="LQ520" s="7"/>
      <c r="LR520" s="7"/>
      <c r="LS520" s="7"/>
      <c r="LT520" s="7"/>
      <c r="LU520" s="7"/>
      <c r="LV520" s="7"/>
      <c r="LW520" s="7"/>
      <c r="LX520" s="7"/>
      <c r="LY520" s="7"/>
      <c r="LZ520" s="7"/>
      <c r="MA520" s="7"/>
      <c r="MB520" s="7"/>
      <c r="MC520" s="7"/>
      <c r="MD520" s="7"/>
      <c r="ME520" s="7"/>
      <c r="MF520" s="7"/>
      <c r="MG520" s="7"/>
      <c r="MH520" s="7"/>
      <c r="MI520" s="7"/>
      <c r="MJ520" s="7"/>
      <c r="MK520" s="7"/>
      <c r="ML520" s="7"/>
      <c r="MM520" s="7"/>
      <c r="MN520" s="7"/>
      <c r="MO520" s="7"/>
      <c r="MP520" s="7"/>
      <c r="MQ520" s="7"/>
      <c r="MR520" s="7"/>
      <c r="MS520" s="7"/>
      <c r="MT520" s="7"/>
      <c r="MU520" s="7"/>
      <c r="MV520" s="7"/>
      <c r="MW520" s="7"/>
      <c r="MX520" s="7"/>
      <c r="MY520" s="7"/>
      <c r="MZ520" s="7"/>
      <c r="NA520" s="7"/>
      <c r="NB520" s="7"/>
      <c r="NC520" s="7"/>
      <c r="ND520" s="7"/>
      <c r="NE520" s="7"/>
      <c r="NF520" s="7"/>
      <c r="NG520" s="7"/>
      <c r="NH520" s="7"/>
      <c r="NI520" s="7"/>
      <c r="NJ520" s="7"/>
      <c r="NK520" s="7"/>
      <c r="NL520" s="7"/>
      <c r="NM520" s="7"/>
      <c r="NN520" s="7"/>
      <c r="NO520" s="7"/>
      <c r="NP520" s="7"/>
      <c r="NQ520" s="7"/>
      <c r="NR520" s="7"/>
      <c r="NS520" s="7"/>
      <c r="NT520" s="7"/>
      <c r="NU520" s="7"/>
      <c r="NV520" s="7"/>
      <c r="NW520" s="7"/>
      <c r="NX520" s="7"/>
      <c r="NY520" s="7"/>
      <c r="NZ520" s="7"/>
      <c r="OA520" s="7"/>
      <c r="OB520" s="7"/>
      <c r="OC520" s="7"/>
      <c r="OD520" s="7"/>
      <c r="OE520" s="7"/>
      <c r="OF520" s="7"/>
      <c r="OG520" s="7"/>
      <c r="OH520" s="7"/>
      <c r="OI520" s="7"/>
    </row>
    <row r="521" spans="1:399" s="21" customFormat="1">
      <c r="A521" s="53"/>
      <c r="B521" s="53"/>
      <c r="C521" s="53"/>
      <c r="D521" s="53"/>
      <c r="E521" s="53"/>
      <c r="F521" s="53"/>
      <c r="G521" s="7"/>
      <c r="H521"/>
      <c r="I521"/>
      <c r="J521"/>
      <c r="K521"/>
      <c r="L521" s="53"/>
      <c r="M521"/>
      <c r="N521" s="7"/>
      <c r="O521"/>
      <c r="P521"/>
      <c r="Q521"/>
      <c r="R521"/>
      <c r="S521" s="53"/>
      <c r="T521"/>
      <c r="U521" s="7"/>
      <c r="V521"/>
      <c r="W521"/>
      <c r="X521"/>
      <c r="Y521"/>
      <c r="Z521" s="53"/>
      <c r="AA521"/>
      <c r="AB521" s="7"/>
      <c r="AC521"/>
      <c r="AD521"/>
      <c r="AE521"/>
      <c r="AF521"/>
      <c r="AG521" s="53"/>
      <c r="AH521"/>
      <c r="AI521" s="7"/>
      <c r="AJ521"/>
      <c r="AK521"/>
      <c r="AL521"/>
      <c r="AM521"/>
      <c r="AN521" s="53"/>
      <c r="AO521"/>
      <c r="AP521" s="7"/>
      <c r="AQ521"/>
      <c r="AR521"/>
      <c r="AS521"/>
      <c r="AT521"/>
      <c r="AU521" s="53"/>
      <c r="AV521"/>
      <c r="AW521" s="7"/>
      <c r="AX521"/>
      <c r="AY521"/>
      <c r="AZ521"/>
      <c r="BA521"/>
      <c r="BB521" s="53"/>
      <c r="BC521"/>
      <c r="BD521" s="7"/>
      <c r="BE521"/>
      <c r="BF521"/>
      <c r="BG521"/>
      <c r="BH521"/>
      <c r="BI521" s="53"/>
      <c r="BJ521"/>
      <c r="BK521" s="7"/>
      <c r="BL521"/>
      <c r="BM521"/>
      <c r="BN521"/>
      <c r="BO521"/>
      <c r="BP521" s="53"/>
      <c r="BQ521"/>
      <c r="BR521" s="7"/>
      <c r="BS521"/>
      <c r="BT521"/>
      <c r="BU521"/>
      <c r="BV521"/>
      <c r="BW521" s="53"/>
      <c r="BX521"/>
      <c r="BY521" s="7"/>
      <c r="BZ521"/>
      <c r="CA521"/>
      <c r="CB521"/>
      <c r="CC521"/>
      <c r="CD521" s="53"/>
      <c r="CE521"/>
      <c r="CF521" s="7"/>
      <c r="CG521"/>
      <c r="CH521"/>
      <c r="CI521"/>
      <c r="CJ521"/>
      <c r="CK521" s="53"/>
      <c r="CL521"/>
      <c r="CM521" s="7"/>
      <c r="CN521"/>
      <c r="CO521"/>
      <c r="CP521"/>
      <c r="CQ521"/>
      <c r="CR521" s="53"/>
      <c r="CS521"/>
      <c r="CT521" s="7"/>
      <c r="CU521"/>
      <c r="CV521"/>
      <c r="CW521"/>
      <c r="CX521"/>
      <c r="CY521" s="53"/>
      <c r="CZ521"/>
      <c r="DA521" s="7"/>
      <c r="DB521"/>
      <c r="DC521"/>
      <c r="DD521"/>
      <c r="DE521"/>
      <c r="DF521" s="53"/>
      <c r="DG521"/>
      <c r="DH521" s="7"/>
      <c r="DI521"/>
      <c r="DJ521"/>
      <c r="DK521"/>
      <c r="DL521"/>
      <c r="DM521" s="53"/>
      <c r="DN521"/>
      <c r="DO521" s="7"/>
      <c r="DP521"/>
      <c r="DQ521"/>
      <c r="DR521"/>
      <c r="DS521"/>
      <c r="DT521" s="53"/>
      <c r="DU521"/>
      <c r="DV521" s="7"/>
      <c r="DW521" s="7"/>
      <c r="DX521" s="7"/>
      <c r="DY521" s="7"/>
      <c r="DZ521" s="7"/>
      <c r="EA521" s="7"/>
      <c r="EB521" s="7"/>
      <c r="EC521" s="7"/>
      <c r="ED521" s="7"/>
      <c r="EE521" s="7"/>
      <c r="EF521" s="7"/>
      <c r="EG521" s="7"/>
      <c r="EH521" s="7"/>
      <c r="EI521" s="7"/>
      <c r="EJ521" s="7"/>
      <c r="EK521" s="7"/>
      <c r="EL521" s="7"/>
      <c r="EM521" s="7"/>
      <c r="EN521" s="7"/>
      <c r="EO521" s="7"/>
      <c r="EP521" s="7"/>
      <c r="EQ521" s="7"/>
      <c r="ER521" s="7"/>
      <c r="ES521" s="7"/>
      <c r="ET521" s="7"/>
      <c r="EU521" s="7"/>
      <c r="EV521" s="7"/>
      <c r="EW521" s="7"/>
      <c r="EX521" s="7"/>
      <c r="EY521" s="7"/>
      <c r="EZ521" s="7"/>
      <c r="FA521" s="7"/>
      <c r="FB521" s="7"/>
      <c r="FC521" s="7"/>
      <c r="FD521" s="7"/>
      <c r="FE521" s="7"/>
      <c r="FF521" s="7"/>
      <c r="FG521" s="7"/>
      <c r="FH521" s="7"/>
      <c r="FI521" s="7"/>
      <c r="FJ521" s="7"/>
      <c r="FK521" s="7"/>
      <c r="FL521" s="7"/>
      <c r="FM521" s="7"/>
      <c r="FN521" s="7"/>
      <c r="FO521" s="7"/>
      <c r="FP521" s="7"/>
      <c r="FQ521" s="7"/>
      <c r="FR521" s="7"/>
      <c r="FS521" s="7"/>
      <c r="FT521" s="7"/>
      <c r="FU521" s="7"/>
      <c r="FV521" s="7"/>
      <c r="FW521" s="7"/>
      <c r="FX521" s="7"/>
      <c r="FY521" s="7"/>
      <c r="FZ521" s="7"/>
      <c r="GA521" s="7"/>
      <c r="GB521" s="7"/>
      <c r="GC521" s="7"/>
      <c r="GD521" s="7"/>
      <c r="GE521" s="7"/>
      <c r="GF521" s="7"/>
      <c r="GG521" s="7"/>
      <c r="GH521" s="7"/>
      <c r="GI521" s="7"/>
      <c r="GJ521" s="7"/>
      <c r="GK521" s="7"/>
      <c r="GL521" s="7"/>
      <c r="GM521" s="7"/>
      <c r="GN521" s="7"/>
      <c r="GO521" s="7"/>
      <c r="GP521" s="7"/>
      <c r="GQ521" s="7"/>
      <c r="GR521" s="7"/>
      <c r="GS521" s="7"/>
      <c r="GT521" s="7"/>
      <c r="GU521" s="7"/>
      <c r="GV521" s="7"/>
      <c r="GW521" s="7"/>
      <c r="GX521" s="7"/>
      <c r="GY521" s="7"/>
      <c r="GZ521" s="7"/>
      <c r="HA521" s="7"/>
      <c r="HB521" s="7"/>
      <c r="HC521" s="7"/>
      <c r="HD521" s="7"/>
      <c r="HE521" s="7"/>
      <c r="HF521" s="7"/>
      <c r="HG521" s="7"/>
      <c r="HH521" s="7"/>
      <c r="HI521" s="7"/>
      <c r="HJ521" s="7"/>
      <c r="HK521" s="7"/>
      <c r="HL521" s="7"/>
      <c r="HM521" s="7"/>
      <c r="HN521" s="7"/>
      <c r="HO521" s="7"/>
      <c r="HP521" s="7"/>
      <c r="HQ521" s="7"/>
      <c r="HR521" s="7"/>
      <c r="HS521" s="7"/>
      <c r="HT521" s="7"/>
      <c r="HU521" s="7"/>
      <c r="HV521" s="7"/>
      <c r="HW521" s="7"/>
      <c r="HX521" s="7"/>
      <c r="HY521" s="7"/>
      <c r="HZ521" s="7"/>
      <c r="IA521" s="7"/>
      <c r="IB521" s="7"/>
      <c r="IC521" s="7"/>
      <c r="ID521" s="7"/>
      <c r="IE521" s="7"/>
      <c r="IF521" s="7"/>
      <c r="IG521" s="7"/>
      <c r="IH521" s="7"/>
      <c r="II521" s="7"/>
      <c r="IJ521" s="7"/>
      <c r="IK521" s="7"/>
      <c r="IL521" s="7"/>
      <c r="IM521" s="7"/>
      <c r="IN521" s="7"/>
      <c r="IO521" s="7"/>
      <c r="IP521" s="7"/>
      <c r="IQ521" s="7"/>
      <c r="IR521" s="7"/>
      <c r="IS521" s="7"/>
      <c r="IT521" s="7"/>
      <c r="IU521" s="7"/>
      <c r="IV521" s="7"/>
      <c r="IW521" s="7"/>
      <c r="IX521" s="7"/>
      <c r="IY521" s="7"/>
      <c r="IZ521" s="7"/>
      <c r="JA521" s="7"/>
      <c r="JB521" s="7"/>
      <c r="JC521" s="7"/>
      <c r="JD521" s="7"/>
      <c r="JE521" s="7"/>
      <c r="JF521" s="7"/>
      <c r="JG521" s="7"/>
      <c r="JH521" s="7"/>
      <c r="JI521" s="7"/>
      <c r="JJ521" s="7"/>
      <c r="JK521" s="7"/>
      <c r="JL521" s="7"/>
      <c r="JM521" s="7"/>
      <c r="JN521" s="7"/>
      <c r="JO521" s="7"/>
      <c r="JP521" s="7"/>
      <c r="JQ521" s="7"/>
      <c r="JR521" s="7"/>
      <c r="JS521" s="7"/>
      <c r="JT521" s="7"/>
      <c r="JU521" s="7"/>
      <c r="JV521" s="7"/>
      <c r="JW521" s="7"/>
      <c r="JX521" s="7"/>
      <c r="JY521" s="7"/>
      <c r="JZ521" s="7"/>
      <c r="KA521" s="7"/>
      <c r="KB521" s="7"/>
      <c r="KC521" s="7"/>
      <c r="KD521" s="7"/>
      <c r="KE521" s="7"/>
      <c r="KF521" s="7"/>
      <c r="KG521" s="7"/>
      <c r="KH521" s="7"/>
      <c r="KI521" s="7"/>
      <c r="KJ521" s="7"/>
      <c r="KK521" s="7"/>
      <c r="KL521" s="7"/>
      <c r="KM521" s="7"/>
      <c r="KN521" s="7"/>
      <c r="KO521" s="7"/>
      <c r="KP521" s="7"/>
      <c r="KQ521" s="7"/>
      <c r="KR521" s="7"/>
      <c r="KS521" s="7"/>
      <c r="KT521" s="7"/>
      <c r="KU521" s="7"/>
      <c r="KV521" s="7"/>
      <c r="KW521" s="7"/>
      <c r="KX521" s="7"/>
      <c r="KY521" s="7"/>
      <c r="KZ521" s="7"/>
      <c r="LA521" s="7"/>
      <c r="LB521" s="7"/>
      <c r="LC521" s="7"/>
      <c r="LD521" s="7"/>
      <c r="LE521" s="7"/>
      <c r="LF521" s="7"/>
      <c r="LG521" s="7"/>
      <c r="LH521" s="7"/>
      <c r="LI521" s="7"/>
      <c r="LJ521" s="7"/>
      <c r="LK521" s="7"/>
      <c r="LL521" s="7"/>
      <c r="LM521" s="7"/>
      <c r="LN521" s="7"/>
      <c r="LO521" s="7"/>
      <c r="LP521" s="7"/>
      <c r="LQ521" s="7"/>
      <c r="LR521" s="7"/>
      <c r="LS521" s="7"/>
      <c r="LT521" s="7"/>
      <c r="LU521" s="7"/>
      <c r="LV521" s="7"/>
      <c r="LW521" s="7"/>
      <c r="LX521" s="7"/>
      <c r="LY521" s="7"/>
      <c r="LZ521" s="7"/>
      <c r="MA521" s="7"/>
      <c r="MB521" s="7"/>
      <c r="MC521" s="7"/>
      <c r="MD521" s="7"/>
      <c r="ME521" s="7"/>
      <c r="MF521" s="7"/>
      <c r="MG521" s="7"/>
      <c r="MH521" s="7"/>
      <c r="MI521" s="7"/>
      <c r="MJ521" s="7"/>
      <c r="MK521" s="7"/>
      <c r="ML521" s="7"/>
      <c r="MM521" s="7"/>
      <c r="MN521" s="7"/>
      <c r="MO521" s="7"/>
      <c r="MP521" s="7"/>
      <c r="MQ521" s="7"/>
      <c r="MR521" s="7"/>
      <c r="MS521" s="7"/>
      <c r="MT521" s="7"/>
      <c r="MU521" s="7"/>
      <c r="MV521" s="7"/>
      <c r="MW521" s="7"/>
      <c r="MX521" s="7"/>
      <c r="MY521" s="7"/>
      <c r="MZ521" s="7"/>
      <c r="NA521" s="7"/>
      <c r="NB521" s="7"/>
      <c r="NC521" s="7"/>
      <c r="ND521" s="7"/>
      <c r="NE521" s="7"/>
      <c r="NF521" s="7"/>
      <c r="NG521" s="7"/>
      <c r="NH521" s="7"/>
      <c r="NI521" s="7"/>
      <c r="NJ521" s="7"/>
      <c r="NK521" s="7"/>
      <c r="NL521" s="7"/>
      <c r="NM521" s="7"/>
      <c r="NN521" s="7"/>
      <c r="NO521" s="7"/>
      <c r="NP521" s="7"/>
      <c r="NQ521" s="7"/>
      <c r="NR521" s="7"/>
      <c r="NS521" s="7"/>
      <c r="NT521" s="7"/>
      <c r="NU521" s="7"/>
      <c r="NV521" s="7"/>
      <c r="NW521" s="7"/>
      <c r="NX521" s="7"/>
      <c r="NY521" s="7"/>
      <c r="NZ521" s="7"/>
      <c r="OA521" s="7"/>
      <c r="OB521" s="7"/>
      <c r="OC521" s="7"/>
      <c r="OD521" s="7"/>
      <c r="OE521" s="7"/>
      <c r="OF521" s="7"/>
      <c r="OG521" s="7"/>
      <c r="OH521" s="7"/>
      <c r="OI521" s="7"/>
    </row>
    <row r="522" spans="1:399" s="21" customFormat="1">
      <c r="A522" s="53"/>
      <c r="B522" s="53"/>
      <c r="C522" s="53"/>
      <c r="D522" s="53"/>
      <c r="E522" s="53"/>
      <c r="F522" s="53"/>
      <c r="G522" s="7"/>
      <c r="H522"/>
      <c r="I522"/>
      <c r="J522"/>
      <c r="K522"/>
      <c r="L522" s="53"/>
      <c r="M522"/>
      <c r="N522" s="7"/>
      <c r="O522"/>
      <c r="P522"/>
      <c r="Q522"/>
      <c r="R522"/>
      <c r="S522" s="53"/>
      <c r="T522"/>
      <c r="U522" s="7"/>
      <c r="V522"/>
      <c r="W522"/>
      <c r="X522"/>
      <c r="Y522"/>
      <c r="Z522" s="53"/>
      <c r="AA522"/>
      <c r="AB522" s="7"/>
      <c r="AC522"/>
      <c r="AD522"/>
      <c r="AE522"/>
      <c r="AF522"/>
      <c r="AG522" s="53"/>
      <c r="AH522"/>
      <c r="AI522" s="7"/>
      <c r="AJ522"/>
      <c r="AK522"/>
      <c r="AL522"/>
      <c r="AM522"/>
      <c r="AN522" s="53"/>
      <c r="AO522"/>
      <c r="AP522" s="7"/>
      <c r="AQ522"/>
      <c r="AR522"/>
      <c r="AS522"/>
      <c r="AT522"/>
      <c r="AU522" s="53"/>
      <c r="AV522"/>
      <c r="AW522" s="7"/>
      <c r="AX522"/>
      <c r="AY522"/>
      <c r="AZ522"/>
      <c r="BA522"/>
      <c r="BB522" s="53"/>
      <c r="BC522"/>
      <c r="BD522" s="7"/>
      <c r="BE522"/>
      <c r="BF522"/>
      <c r="BG522"/>
      <c r="BH522"/>
      <c r="BI522" s="53"/>
      <c r="BJ522"/>
      <c r="BK522" s="7"/>
      <c r="BL522"/>
      <c r="BM522"/>
      <c r="BN522"/>
      <c r="BO522"/>
      <c r="BP522" s="53"/>
      <c r="BQ522"/>
      <c r="BR522" s="7"/>
      <c r="BS522"/>
      <c r="BT522"/>
      <c r="BU522"/>
      <c r="BV522"/>
      <c r="BW522" s="53"/>
      <c r="BX522"/>
      <c r="BY522" s="7"/>
      <c r="BZ522"/>
      <c r="CA522"/>
      <c r="CB522"/>
      <c r="CC522"/>
      <c r="CD522" s="53"/>
      <c r="CE522"/>
      <c r="CF522" s="7"/>
      <c r="CG522"/>
      <c r="CH522"/>
      <c r="CI522"/>
      <c r="CJ522"/>
      <c r="CK522" s="53"/>
      <c r="CL522"/>
      <c r="CM522" s="7"/>
      <c r="CN522"/>
      <c r="CO522"/>
      <c r="CP522"/>
      <c r="CQ522"/>
      <c r="CR522" s="53"/>
      <c r="CS522"/>
      <c r="CT522" s="7"/>
      <c r="CU522"/>
      <c r="CV522"/>
      <c r="CW522"/>
      <c r="CX522"/>
      <c r="CY522" s="53"/>
      <c r="CZ522"/>
      <c r="DA522" s="7"/>
      <c r="DB522"/>
      <c r="DC522"/>
      <c r="DD522"/>
      <c r="DE522"/>
      <c r="DF522" s="53"/>
      <c r="DG522"/>
      <c r="DH522" s="7"/>
      <c r="DI522"/>
      <c r="DJ522"/>
      <c r="DK522"/>
      <c r="DL522"/>
      <c r="DM522" s="53"/>
      <c r="DN522"/>
      <c r="DO522" s="7"/>
      <c r="DP522"/>
      <c r="DQ522"/>
      <c r="DR522"/>
      <c r="DS522"/>
      <c r="DT522" s="53"/>
      <c r="DU522"/>
      <c r="DV522" s="7"/>
      <c r="DW522" s="7"/>
      <c r="DX522" s="7"/>
      <c r="DY522" s="7"/>
      <c r="DZ522" s="7"/>
      <c r="EA522" s="7"/>
      <c r="EB522" s="7"/>
      <c r="EC522" s="7"/>
      <c r="ED522" s="7"/>
      <c r="EE522" s="7"/>
      <c r="EF522" s="7"/>
      <c r="EG522" s="7"/>
      <c r="EH522" s="7"/>
      <c r="EI522" s="7"/>
      <c r="EJ522" s="7"/>
      <c r="EK522" s="7"/>
      <c r="EL522" s="7"/>
      <c r="EM522" s="7"/>
      <c r="EN522" s="7"/>
      <c r="EO522" s="7"/>
      <c r="EP522" s="7"/>
      <c r="EQ522" s="7"/>
      <c r="ER522" s="7"/>
      <c r="ES522" s="7"/>
      <c r="ET522" s="7"/>
      <c r="EU522" s="7"/>
      <c r="EV522" s="7"/>
      <c r="EW522" s="7"/>
      <c r="EX522" s="7"/>
      <c r="EY522" s="7"/>
      <c r="EZ522" s="7"/>
      <c r="FA522" s="7"/>
      <c r="FB522" s="7"/>
      <c r="FC522" s="7"/>
      <c r="FD522" s="7"/>
      <c r="FE522" s="7"/>
      <c r="FF522" s="7"/>
      <c r="FG522" s="7"/>
      <c r="FH522" s="7"/>
      <c r="FI522" s="7"/>
      <c r="FJ522" s="7"/>
      <c r="FK522" s="7"/>
      <c r="FL522" s="7"/>
      <c r="FM522" s="7"/>
      <c r="FN522" s="7"/>
      <c r="FO522" s="7"/>
      <c r="FP522" s="7"/>
      <c r="FQ522" s="7"/>
      <c r="FR522" s="7"/>
      <c r="FS522" s="7"/>
      <c r="FT522" s="7"/>
      <c r="FU522" s="7"/>
      <c r="FV522" s="7"/>
      <c r="FW522" s="7"/>
      <c r="FX522" s="7"/>
      <c r="FY522" s="7"/>
      <c r="FZ522" s="7"/>
      <c r="GA522" s="7"/>
      <c r="GB522" s="7"/>
      <c r="GC522" s="7"/>
      <c r="GD522" s="7"/>
      <c r="GE522" s="7"/>
      <c r="GF522" s="7"/>
      <c r="GG522" s="7"/>
      <c r="GH522" s="7"/>
      <c r="GI522" s="7"/>
      <c r="GJ522" s="7"/>
      <c r="GK522" s="7"/>
      <c r="GL522" s="7"/>
      <c r="GM522" s="7"/>
      <c r="GN522" s="7"/>
      <c r="GO522" s="7"/>
      <c r="GP522" s="7"/>
      <c r="GQ522" s="7"/>
      <c r="GR522" s="7"/>
      <c r="GS522" s="7"/>
      <c r="GT522" s="7"/>
      <c r="GU522" s="7"/>
      <c r="GV522" s="7"/>
      <c r="GW522" s="7"/>
      <c r="GX522" s="7"/>
      <c r="GY522" s="7"/>
      <c r="GZ522" s="7"/>
      <c r="HA522" s="7"/>
      <c r="HB522" s="7"/>
      <c r="HC522" s="7"/>
      <c r="HD522" s="7"/>
      <c r="HE522" s="7"/>
      <c r="HF522" s="7"/>
      <c r="HG522" s="7"/>
      <c r="HH522" s="7"/>
      <c r="HI522" s="7"/>
      <c r="HJ522" s="7"/>
      <c r="HK522" s="7"/>
      <c r="HL522" s="7"/>
      <c r="HM522" s="7"/>
      <c r="HN522" s="7"/>
      <c r="HO522" s="7"/>
      <c r="HP522" s="7"/>
      <c r="HQ522" s="7"/>
      <c r="HR522" s="7"/>
      <c r="HS522" s="7"/>
      <c r="HT522" s="7"/>
      <c r="HU522" s="7"/>
      <c r="HV522" s="7"/>
      <c r="HW522" s="7"/>
      <c r="HX522" s="7"/>
      <c r="HY522" s="7"/>
      <c r="HZ522" s="7"/>
      <c r="IA522" s="7"/>
      <c r="IB522" s="7"/>
      <c r="IC522" s="7"/>
      <c r="ID522" s="7"/>
      <c r="IE522" s="7"/>
      <c r="IF522" s="7"/>
      <c r="IG522" s="7"/>
      <c r="IH522" s="7"/>
      <c r="II522" s="7"/>
      <c r="IJ522" s="7"/>
      <c r="IK522" s="7"/>
      <c r="IL522" s="7"/>
      <c r="IM522" s="7"/>
      <c r="IN522" s="7"/>
      <c r="IO522" s="7"/>
      <c r="IP522" s="7"/>
      <c r="IQ522" s="7"/>
      <c r="IR522" s="7"/>
      <c r="IS522" s="7"/>
      <c r="IT522" s="7"/>
      <c r="IU522" s="7"/>
      <c r="IV522" s="7"/>
      <c r="IW522" s="7"/>
      <c r="IX522" s="7"/>
      <c r="IY522" s="7"/>
      <c r="IZ522" s="7"/>
      <c r="JA522" s="7"/>
      <c r="JB522" s="7"/>
      <c r="JC522" s="7"/>
      <c r="JD522" s="7"/>
      <c r="JE522" s="7"/>
      <c r="JF522" s="7"/>
      <c r="JG522" s="7"/>
      <c r="JH522" s="7"/>
      <c r="JI522" s="7"/>
      <c r="JJ522" s="7"/>
      <c r="JK522" s="7"/>
      <c r="JL522" s="7"/>
      <c r="JM522" s="7"/>
      <c r="JN522" s="7"/>
      <c r="JO522" s="7"/>
      <c r="JP522" s="7"/>
      <c r="JQ522" s="7"/>
      <c r="JR522" s="7"/>
      <c r="JS522" s="7"/>
      <c r="JT522" s="7"/>
      <c r="JU522" s="7"/>
      <c r="JV522" s="7"/>
      <c r="JW522" s="7"/>
      <c r="JX522" s="7"/>
      <c r="JY522" s="7"/>
      <c r="JZ522" s="7"/>
      <c r="KA522" s="7"/>
      <c r="KB522" s="7"/>
      <c r="KC522" s="7"/>
      <c r="KD522" s="7"/>
      <c r="KE522" s="7"/>
      <c r="KF522" s="7"/>
      <c r="KG522" s="7"/>
      <c r="KH522" s="7"/>
      <c r="KI522" s="7"/>
      <c r="KJ522" s="7"/>
      <c r="KK522" s="7"/>
      <c r="KL522" s="7"/>
      <c r="KM522" s="7"/>
      <c r="KN522" s="7"/>
      <c r="KO522" s="7"/>
      <c r="KP522" s="7"/>
      <c r="KQ522" s="7"/>
      <c r="KR522" s="7"/>
      <c r="KS522" s="7"/>
      <c r="KT522" s="7"/>
      <c r="KU522" s="7"/>
      <c r="KV522" s="7"/>
      <c r="KW522" s="7"/>
      <c r="KX522" s="7"/>
      <c r="KY522" s="7"/>
      <c r="KZ522" s="7"/>
      <c r="LA522" s="7"/>
      <c r="LB522" s="7"/>
      <c r="LC522" s="7"/>
      <c r="LD522" s="7"/>
      <c r="LE522" s="7"/>
      <c r="LF522" s="7"/>
      <c r="LG522" s="7"/>
      <c r="LH522" s="7"/>
      <c r="LI522" s="7"/>
      <c r="LJ522" s="7"/>
      <c r="LK522" s="7"/>
      <c r="LL522" s="7"/>
      <c r="LM522" s="7"/>
      <c r="LN522" s="7"/>
      <c r="LO522" s="7"/>
      <c r="LP522" s="7"/>
      <c r="LQ522" s="7"/>
      <c r="LR522" s="7"/>
      <c r="LS522" s="7"/>
      <c r="LT522" s="7"/>
      <c r="LU522" s="7"/>
      <c r="LV522" s="7"/>
      <c r="LW522" s="7"/>
      <c r="LX522" s="7"/>
      <c r="LY522" s="7"/>
      <c r="LZ522" s="7"/>
      <c r="MA522" s="7"/>
      <c r="MB522" s="7"/>
      <c r="MC522" s="7"/>
      <c r="MD522" s="7"/>
      <c r="ME522" s="7"/>
      <c r="MF522" s="7"/>
      <c r="MG522" s="7"/>
      <c r="MH522" s="7"/>
      <c r="MI522" s="7"/>
      <c r="MJ522" s="7"/>
      <c r="MK522" s="7"/>
      <c r="ML522" s="7"/>
      <c r="MM522" s="7"/>
      <c r="MN522" s="7"/>
      <c r="MO522" s="7"/>
      <c r="MP522" s="7"/>
      <c r="MQ522" s="7"/>
      <c r="MR522" s="7"/>
      <c r="MS522" s="7"/>
      <c r="MT522" s="7"/>
      <c r="MU522" s="7"/>
      <c r="MV522" s="7"/>
      <c r="MW522" s="7"/>
      <c r="MX522" s="7"/>
      <c r="MY522" s="7"/>
      <c r="MZ522" s="7"/>
      <c r="NA522" s="7"/>
      <c r="NB522" s="7"/>
      <c r="NC522" s="7"/>
      <c r="ND522" s="7"/>
      <c r="NE522" s="7"/>
      <c r="NF522" s="7"/>
      <c r="NG522" s="7"/>
      <c r="NH522" s="7"/>
      <c r="NI522" s="7"/>
      <c r="NJ522" s="7"/>
      <c r="NK522" s="7"/>
      <c r="NL522" s="7"/>
      <c r="NM522" s="7"/>
      <c r="NN522" s="7"/>
      <c r="NO522" s="7"/>
      <c r="NP522" s="7"/>
      <c r="NQ522" s="7"/>
      <c r="NR522" s="7"/>
      <c r="NS522" s="7"/>
      <c r="NT522" s="7"/>
      <c r="NU522" s="7"/>
      <c r="NV522" s="7"/>
      <c r="NW522" s="7"/>
      <c r="NX522" s="7"/>
      <c r="NY522" s="7"/>
      <c r="NZ522" s="7"/>
      <c r="OA522" s="7"/>
      <c r="OB522" s="7"/>
      <c r="OC522" s="7"/>
      <c r="OD522" s="7"/>
      <c r="OE522" s="7"/>
      <c r="OF522" s="7"/>
      <c r="OG522" s="7"/>
      <c r="OH522" s="7"/>
      <c r="OI522" s="7"/>
    </row>
    <row r="523" spans="1:399" s="21" customFormat="1">
      <c r="A523" s="53"/>
      <c r="B523" s="53"/>
      <c r="C523" s="53"/>
      <c r="D523" s="53"/>
      <c r="E523" s="53"/>
      <c r="F523" s="53"/>
      <c r="G523" s="7"/>
      <c r="H523"/>
      <c r="I523"/>
      <c r="J523"/>
      <c r="K523"/>
      <c r="L523" s="53"/>
      <c r="M523"/>
      <c r="N523" s="7"/>
      <c r="O523"/>
      <c r="P523"/>
      <c r="Q523"/>
      <c r="R523"/>
      <c r="S523" s="53"/>
      <c r="T523"/>
      <c r="U523" s="7"/>
      <c r="V523"/>
      <c r="W523"/>
      <c r="X523"/>
      <c r="Y523"/>
      <c r="Z523" s="53"/>
      <c r="AA523"/>
      <c r="AB523" s="7"/>
      <c r="AC523"/>
      <c r="AD523"/>
      <c r="AE523"/>
      <c r="AF523"/>
      <c r="AG523" s="53"/>
      <c r="AH523"/>
      <c r="AI523" s="7"/>
      <c r="AJ523"/>
      <c r="AK523"/>
      <c r="AL523"/>
      <c r="AM523"/>
      <c r="AN523" s="53"/>
      <c r="AO523"/>
      <c r="AP523" s="7"/>
      <c r="AQ523"/>
      <c r="AR523"/>
      <c r="AS523"/>
      <c r="AT523"/>
      <c r="AU523" s="53"/>
      <c r="AV523"/>
      <c r="AW523" s="7"/>
      <c r="AX523"/>
      <c r="AY523"/>
      <c r="AZ523"/>
      <c r="BA523"/>
      <c r="BB523" s="53"/>
      <c r="BC523"/>
      <c r="BD523" s="7"/>
      <c r="BE523"/>
      <c r="BF523"/>
      <c r="BG523"/>
      <c r="BH523"/>
      <c r="BI523" s="53"/>
      <c r="BJ523"/>
      <c r="BK523" s="7"/>
      <c r="BL523"/>
      <c r="BM523"/>
      <c r="BN523"/>
      <c r="BO523"/>
      <c r="BP523" s="53"/>
      <c r="BQ523"/>
      <c r="BR523" s="7"/>
      <c r="BS523"/>
      <c r="BT523"/>
      <c r="BU523"/>
      <c r="BV523"/>
      <c r="BW523" s="53"/>
      <c r="BX523"/>
      <c r="BY523" s="7"/>
      <c r="BZ523"/>
      <c r="CA523"/>
      <c r="CB523"/>
      <c r="CC523"/>
      <c r="CD523" s="53"/>
      <c r="CE523"/>
      <c r="CF523" s="7"/>
      <c r="CG523"/>
      <c r="CH523"/>
      <c r="CI523"/>
      <c r="CJ523"/>
      <c r="CK523" s="53"/>
      <c r="CL523"/>
      <c r="CM523" s="7"/>
      <c r="CN523"/>
      <c r="CO523"/>
      <c r="CP523"/>
      <c r="CQ523"/>
      <c r="CR523" s="53"/>
      <c r="CS523"/>
      <c r="CT523" s="7"/>
      <c r="CU523"/>
      <c r="CV523"/>
      <c r="CW523"/>
      <c r="CX523"/>
      <c r="CY523" s="53"/>
      <c r="CZ523"/>
      <c r="DA523" s="7"/>
      <c r="DB523"/>
      <c r="DC523"/>
      <c r="DD523"/>
      <c r="DE523"/>
      <c r="DF523" s="53"/>
      <c r="DG523"/>
      <c r="DH523" s="7"/>
      <c r="DI523"/>
      <c r="DJ523"/>
      <c r="DK523"/>
      <c r="DL523"/>
      <c r="DM523" s="53"/>
      <c r="DN523"/>
      <c r="DO523" s="7"/>
      <c r="DP523"/>
      <c r="DQ523"/>
      <c r="DR523"/>
      <c r="DS523"/>
      <c r="DT523" s="53"/>
      <c r="DU523"/>
      <c r="DV523" s="7"/>
      <c r="DW523" s="7"/>
      <c r="DX523" s="7"/>
      <c r="DY523" s="7"/>
      <c r="DZ523" s="7"/>
      <c r="EA523" s="7"/>
      <c r="EB523" s="7"/>
      <c r="EC523" s="7"/>
      <c r="ED523" s="7"/>
      <c r="EE523" s="7"/>
      <c r="EF523" s="7"/>
      <c r="EG523" s="7"/>
      <c r="EH523" s="7"/>
      <c r="EI523" s="7"/>
      <c r="EJ523" s="7"/>
      <c r="EK523" s="7"/>
      <c r="EL523" s="7"/>
      <c r="EM523" s="7"/>
      <c r="EN523" s="7"/>
      <c r="EO523" s="7"/>
      <c r="EP523" s="7"/>
      <c r="EQ523" s="7"/>
      <c r="ER523" s="7"/>
      <c r="ES523" s="7"/>
      <c r="ET523" s="7"/>
      <c r="EU523" s="7"/>
      <c r="EV523" s="7"/>
      <c r="EW523" s="7"/>
      <c r="EX523" s="7"/>
      <c r="EY523" s="7"/>
      <c r="EZ523" s="7"/>
      <c r="FA523" s="7"/>
      <c r="FB523" s="7"/>
      <c r="FC523" s="7"/>
      <c r="FD523" s="7"/>
      <c r="FE523" s="7"/>
      <c r="FF523" s="7"/>
      <c r="FG523" s="7"/>
      <c r="FH523" s="7"/>
      <c r="FI523" s="7"/>
      <c r="FJ523" s="7"/>
      <c r="FK523" s="7"/>
      <c r="FL523" s="7"/>
      <c r="FM523" s="7"/>
      <c r="FN523" s="7"/>
      <c r="FO523" s="7"/>
      <c r="FP523" s="7"/>
      <c r="FQ523" s="7"/>
      <c r="FR523" s="7"/>
      <c r="FS523" s="7"/>
      <c r="FT523" s="7"/>
      <c r="FU523" s="7"/>
      <c r="FV523" s="7"/>
      <c r="FW523" s="7"/>
      <c r="FX523" s="7"/>
      <c r="FY523" s="7"/>
      <c r="FZ523" s="7"/>
      <c r="GA523" s="7"/>
      <c r="GB523" s="7"/>
      <c r="GC523" s="7"/>
      <c r="GD523" s="7"/>
      <c r="GE523" s="7"/>
      <c r="GF523" s="7"/>
      <c r="GG523" s="7"/>
      <c r="GH523" s="7"/>
      <c r="GI523" s="7"/>
      <c r="GJ523" s="7"/>
      <c r="GK523" s="7"/>
      <c r="GL523" s="7"/>
      <c r="GM523" s="7"/>
      <c r="GN523" s="7"/>
      <c r="GO523" s="7"/>
      <c r="GP523" s="7"/>
      <c r="GQ523" s="7"/>
      <c r="GR523" s="7"/>
      <c r="GS523" s="7"/>
      <c r="GT523" s="7"/>
      <c r="GU523" s="7"/>
      <c r="GV523" s="7"/>
      <c r="GW523" s="7"/>
      <c r="GX523" s="7"/>
      <c r="GY523" s="7"/>
      <c r="GZ523" s="7"/>
      <c r="HA523" s="7"/>
      <c r="HB523" s="7"/>
      <c r="HC523" s="7"/>
      <c r="HD523" s="7"/>
      <c r="HE523" s="7"/>
      <c r="HF523" s="7"/>
      <c r="HG523" s="7"/>
      <c r="HH523" s="7"/>
      <c r="HI523" s="7"/>
      <c r="HJ523" s="7"/>
      <c r="HK523" s="7"/>
      <c r="HL523" s="7"/>
      <c r="HM523" s="7"/>
      <c r="HN523" s="7"/>
      <c r="HO523" s="7"/>
      <c r="HP523" s="7"/>
      <c r="HQ523" s="7"/>
      <c r="HR523" s="7"/>
      <c r="HS523" s="7"/>
      <c r="HT523" s="7"/>
      <c r="HU523" s="7"/>
      <c r="HV523" s="7"/>
      <c r="HW523" s="7"/>
      <c r="HX523" s="7"/>
      <c r="HY523" s="7"/>
      <c r="HZ523" s="7"/>
      <c r="IA523" s="7"/>
      <c r="IB523" s="7"/>
      <c r="IC523" s="7"/>
      <c r="ID523" s="7"/>
      <c r="IE523" s="7"/>
      <c r="IF523" s="7"/>
      <c r="IG523" s="7"/>
      <c r="IH523" s="7"/>
      <c r="II523" s="7"/>
      <c r="IJ523" s="7"/>
      <c r="IK523" s="7"/>
      <c r="IL523" s="7"/>
      <c r="IM523" s="7"/>
      <c r="IN523" s="7"/>
      <c r="IO523" s="7"/>
      <c r="IP523" s="7"/>
      <c r="IQ523" s="7"/>
      <c r="IR523" s="7"/>
      <c r="IS523" s="7"/>
      <c r="IT523" s="7"/>
      <c r="IU523" s="7"/>
      <c r="IV523" s="7"/>
      <c r="IW523" s="7"/>
      <c r="IX523" s="7"/>
      <c r="IY523" s="7"/>
      <c r="IZ523" s="7"/>
      <c r="JA523" s="7"/>
      <c r="JB523" s="7"/>
      <c r="JC523" s="7"/>
      <c r="JD523" s="7"/>
      <c r="JE523" s="7"/>
      <c r="JF523" s="7"/>
      <c r="JG523" s="7"/>
      <c r="JH523" s="7"/>
      <c r="JI523" s="7"/>
      <c r="JJ523" s="7"/>
      <c r="JK523" s="7"/>
      <c r="JL523" s="7"/>
      <c r="JM523" s="7"/>
      <c r="JN523" s="7"/>
      <c r="JO523" s="7"/>
      <c r="JP523" s="7"/>
      <c r="JQ523" s="7"/>
      <c r="JR523" s="7"/>
      <c r="JS523" s="7"/>
      <c r="JT523" s="7"/>
      <c r="JU523" s="7"/>
      <c r="JV523" s="7"/>
      <c r="JW523" s="7"/>
      <c r="JX523" s="7"/>
      <c r="JY523" s="7"/>
      <c r="JZ523" s="7"/>
      <c r="KA523" s="7"/>
      <c r="KB523" s="7"/>
      <c r="KC523" s="7"/>
      <c r="KD523" s="7"/>
      <c r="KE523" s="7"/>
      <c r="KF523" s="7"/>
      <c r="KG523" s="7"/>
      <c r="KH523" s="7"/>
      <c r="KI523" s="7"/>
      <c r="KJ523" s="7"/>
      <c r="KK523" s="7"/>
      <c r="KL523" s="7"/>
      <c r="KM523" s="7"/>
      <c r="KN523" s="7"/>
      <c r="KO523" s="7"/>
      <c r="KP523" s="7"/>
      <c r="KQ523" s="7"/>
      <c r="KR523" s="7"/>
      <c r="KS523" s="7"/>
      <c r="KT523" s="7"/>
      <c r="KU523" s="7"/>
      <c r="KV523" s="7"/>
      <c r="KW523" s="7"/>
      <c r="KX523" s="7"/>
      <c r="KY523" s="7"/>
      <c r="KZ523" s="7"/>
      <c r="LA523" s="7"/>
      <c r="LB523" s="7"/>
      <c r="LC523" s="7"/>
      <c r="LD523" s="7"/>
      <c r="LE523" s="7"/>
      <c r="LF523" s="7"/>
      <c r="LG523" s="7"/>
      <c r="LH523" s="7"/>
      <c r="LI523" s="7"/>
      <c r="LJ523" s="7"/>
      <c r="LK523" s="7"/>
      <c r="LL523" s="7"/>
      <c r="LM523" s="7"/>
      <c r="LN523" s="7"/>
      <c r="LO523" s="7"/>
      <c r="LP523" s="7"/>
      <c r="LQ523" s="7"/>
      <c r="LR523" s="7"/>
      <c r="LS523" s="7"/>
      <c r="LT523" s="7"/>
      <c r="LU523" s="7"/>
      <c r="LV523" s="7"/>
      <c r="LW523" s="7"/>
      <c r="LX523" s="7"/>
      <c r="LY523" s="7"/>
      <c r="LZ523" s="7"/>
      <c r="MA523" s="7"/>
      <c r="MB523" s="7"/>
      <c r="MC523" s="7"/>
      <c r="MD523" s="7"/>
      <c r="ME523" s="7"/>
      <c r="MF523" s="7"/>
      <c r="MG523" s="7"/>
      <c r="MH523" s="7"/>
      <c r="MI523" s="7"/>
      <c r="MJ523" s="7"/>
      <c r="MK523" s="7"/>
      <c r="ML523" s="7"/>
      <c r="MM523" s="7"/>
      <c r="MN523" s="7"/>
      <c r="MO523" s="7"/>
      <c r="MP523" s="7"/>
      <c r="MQ523" s="7"/>
      <c r="MR523" s="7"/>
      <c r="MS523" s="7"/>
      <c r="MT523" s="7"/>
      <c r="MU523" s="7"/>
      <c r="MV523" s="7"/>
      <c r="MW523" s="7"/>
      <c r="MX523" s="7"/>
      <c r="MY523" s="7"/>
      <c r="MZ523" s="7"/>
      <c r="NA523" s="7"/>
      <c r="NB523" s="7"/>
      <c r="NC523" s="7"/>
      <c r="ND523" s="7"/>
      <c r="NE523" s="7"/>
      <c r="NF523" s="7"/>
      <c r="NG523" s="7"/>
      <c r="NH523" s="7"/>
      <c r="NI523" s="7"/>
      <c r="NJ523" s="7"/>
      <c r="NK523" s="7"/>
      <c r="NL523" s="7"/>
      <c r="NM523" s="7"/>
      <c r="NN523" s="7"/>
      <c r="NO523" s="7"/>
      <c r="NP523" s="7"/>
      <c r="NQ523" s="7"/>
      <c r="NR523" s="7"/>
      <c r="NS523" s="7"/>
      <c r="NT523" s="7"/>
      <c r="NU523" s="7"/>
      <c r="NV523" s="7"/>
      <c r="NW523" s="7"/>
      <c r="NX523" s="7"/>
      <c r="NY523" s="7"/>
      <c r="NZ523" s="7"/>
      <c r="OA523" s="7"/>
      <c r="OB523" s="7"/>
      <c r="OC523" s="7"/>
      <c r="OD523" s="7"/>
      <c r="OE523" s="7"/>
      <c r="OF523" s="7"/>
      <c r="OG523" s="7"/>
      <c r="OH523" s="7"/>
      <c r="OI523" s="7"/>
    </row>
    <row r="524" spans="1:399" s="21" customFormat="1">
      <c r="A524" s="53"/>
      <c r="B524" s="53"/>
      <c r="C524" s="53"/>
      <c r="D524" s="53"/>
      <c r="E524" s="53"/>
      <c r="F524" s="53"/>
      <c r="G524" s="7"/>
      <c r="H524"/>
      <c r="I524"/>
      <c r="J524"/>
      <c r="K524"/>
      <c r="L524" s="53"/>
      <c r="M524"/>
      <c r="N524" s="7"/>
      <c r="O524"/>
      <c r="P524"/>
      <c r="Q524"/>
      <c r="R524"/>
      <c r="S524" s="53"/>
      <c r="T524"/>
      <c r="U524" s="7"/>
      <c r="V524"/>
      <c r="W524"/>
      <c r="X524"/>
      <c r="Y524"/>
      <c r="Z524" s="53"/>
      <c r="AA524"/>
      <c r="AB524" s="7"/>
      <c r="AC524"/>
      <c r="AD524"/>
      <c r="AE524"/>
      <c r="AF524"/>
      <c r="AG524" s="53"/>
      <c r="AH524"/>
      <c r="AI524" s="7"/>
      <c r="AJ524"/>
      <c r="AK524"/>
      <c r="AL524"/>
      <c r="AM524"/>
      <c r="AN524" s="53"/>
      <c r="AO524"/>
      <c r="AP524" s="7"/>
      <c r="AQ524"/>
      <c r="AR524"/>
      <c r="AS524"/>
      <c r="AT524"/>
      <c r="AU524" s="53"/>
      <c r="AV524"/>
      <c r="AW524" s="7"/>
      <c r="AX524"/>
      <c r="AY524"/>
      <c r="AZ524"/>
      <c r="BA524"/>
      <c r="BB524" s="53"/>
      <c r="BC524"/>
      <c r="BD524" s="7"/>
      <c r="BE524"/>
      <c r="BF524"/>
      <c r="BG524"/>
      <c r="BH524"/>
      <c r="BI524" s="53"/>
      <c r="BJ524"/>
      <c r="BK524" s="7"/>
      <c r="BL524"/>
      <c r="BM524"/>
      <c r="BN524"/>
      <c r="BO524"/>
      <c r="BP524" s="53"/>
      <c r="BQ524"/>
      <c r="BR524" s="7"/>
      <c r="BS524"/>
      <c r="BT524"/>
      <c r="BU524"/>
      <c r="BV524"/>
      <c r="BW524" s="53"/>
      <c r="BX524"/>
      <c r="BY524" s="7"/>
      <c r="BZ524"/>
      <c r="CA524"/>
      <c r="CB524"/>
      <c r="CC524"/>
      <c r="CD524" s="53"/>
      <c r="CE524"/>
      <c r="CF524" s="7"/>
      <c r="CG524"/>
      <c r="CH524"/>
      <c r="CI524"/>
      <c r="CJ524"/>
      <c r="CK524" s="53"/>
      <c r="CL524"/>
      <c r="CM524" s="7"/>
      <c r="CN524"/>
      <c r="CO524"/>
      <c r="CP524"/>
      <c r="CQ524"/>
      <c r="CR524" s="53"/>
      <c r="CS524"/>
      <c r="CT524" s="7"/>
      <c r="CU524"/>
      <c r="CV524"/>
      <c r="CW524"/>
      <c r="CX524"/>
      <c r="CY524" s="53"/>
      <c r="CZ524"/>
      <c r="DA524" s="7"/>
      <c r="DB524"/>
      <c r="DC524"/>
      <c r="DD524"/>
      <c r="DE524"/>
      <c r="DF524" s="53"/>
      <c r="DG524"/>
      <c r="DH524" s="7"/>
      <c r="DI524"/>
      <c r="DJ524"/>
      <c r="DK524"/>
      <c r="DL524"/>
      <c r="DM524" s="53"/>
      <c r="DN524"/>
      <c r="DO524" s="7"/>
      <c r="DP524"/>
      <c r="DQ524"/>
      <c r="DR524"/>
      <c r="DS524"/>
      <c r="DT524" s="53"/>
      <c r="DU524"/>
      <c r="DV524" s="7"/>
      <c r="DW524" s="7"/>
      <c r="DX524" s="7"/>
      <c r="DY524" s="7"/>
      <c r="DZ524" s="7"/>
      <c r="EA524" s="7"/>
      <c r="EB524" s="7"/>
      <c r="EC524" s="7"/>
      <c r="ED524" s="7"/>
      <c r="EE524" s="7"/>
      <c r="EF524" s="7"/>
      <c r="EG524" s="7"/>
      <c r="EH524" s="7"/>
      <c r="EI524" s="7"/>
      <c r="EJ524" s="7"/>
      <c r="EK524" s="7"/>
      <c r="EL524" s="7"/>
      <c r="EM524" s="7"/>
      <c r="EN524" s="7"/>
      <c r="EO524" s="7"/>
      <c r="EP524" s="7"/>
      <c r="EQ524" s="7"/>
      <c r="ER524" s="7"/>
      <c r="ES524" s="7"/>
      <c r="ET524" s="7"/>
      <c r="EU524" s="7"/>
      <c r="EV524" s="7"/>
      <c r="EW524" s="7"/>
      <c r="EX524" s="7"/>
      <c r="EY524" s="7"/>
      <c r="EZ524" s="7"/>
      <c r="FA524" s="7"/>
      <c r="FB524" s="7"/>
      <c r="FC524" s="7"/>
      <c r="FD524" s="7"/>
      <c r="FE524" s="7"/>
      <c r="FF524" s="7"/>
      <c r="FG524" s="7"/>
      <c r="FH524" s="7"/>
      <c r="FI524" s="7"/>
      <c r="FJ524" s="7"/>
      <c r="FK524" s="7"/>
      <c r="FL524" s="7"/>
      <c r="FM524" s="7"/>
      <c r="FN524" s="7"/>
      <c r="FO524" s="7"/>
      <c r="FP524" s="7"/>
      <c r="FQ524" s="7"/>
      <c r="FR524" s="7"/>
      <c r="FS524" s="7"/>
      <c r="FT524" s="7"/>
      <c r="FU524" s="7"/>
      <c r="FV524" s="7"/>
      <c r="FW524" s="7"/>
      <c r="FX524" s="7"/>
      <c r="FY524" s="7"/>
      <c r="FZ524" s="7"/>
      <c r="GA524" s="7"/>
      <c r="GB524" s="7"/>
      <c r="GC524" s="7"/>
      <c r="GD524" s="7"/>
      <c r="GE524" s="7"/>
      <c r="GF524" s="7"/>
      <c r="GG524" s="7"/>
      <c r="GH524" s="7"/>
      <c r="GI524" s="7"/>
      <c r="GJ524" s="7"/>
      <c r="GK524" s="7"/>
      <c r="GL524" s="7"/>
      <c r="GM524" s="7"/>
      <c r="GN524" s="7"/>
      <c r="GO524" s="7"/>
      <c r="GP524" s="7"/>
      <c r="GQ524" s="7"/>
      <c r="GR524" s="7"/>
      <c r="GS524" s="7"/>
      <c r="GT524" s="7"/>
      <c r="GU524" s="7"/>
      <c r="GV524" s="7"/>
      <c r="GW524" s="7"/>
      <c r="GX524" s="7"/>
      <c r="GY524" s="7"/>
      <c r="GZ524" s="7"/>
      <c r="HA524" s="7"/>
      <c r="HB524" s="7"/>
      <c r="HC524" s="7"/>
      <c r="HD524" s="7"/>
      <c r="HE524" s="7"/>
      <c r="HF524" s="7"/>
      <c r="HG524" s="7"/>
      <c r="HH524" s="7"/>
      <c r="HI524" s="7"/>
      <c r="HJ524" s="7"/>
      <c r="HK524" s="7"/>
      <c r="HL524" s="7"/>
      <c r="HM524" s="7"/>
      <c r="HN524" s="7"/>
      <c r="HO524" s="7"/>
      <c r="HP524" s="7"/>
      <c r="HQ524" s="7"/>
      <c r="HR524" s="7"/>
      <c r="HS524" s="7"/>
      <c r="HT524" s="7"/>
      <c r="HU524" s="7"/>
      <c r="HV524" s="7"/>
      <c r="HW524" s="7"/>
      <c r="HX524" s="7"/>
      <c r="HY524" s="7"/>
      <c r="HZ524" s="7"/>
      <c r="IA524" s="7"/>
      <c r="IB524" s="7"/>
      <c r="IC524" s="7"/>
      <c r="ID524" s="7"/>
      <c r="IE524" s="7"/>
      <c r="IF524" s="7"/>
      <c r="IG524" s="7"/>
      <c r="IH524" s="7"/>
      <c r="II524" s="7"/>
      <c r="IJ524" s="7"/>
      <c r="IK524" s="7"/>
      <c r="IL524" s="7"/>
      <c r="IM524" s="7"/>
      <c r="IN524" s="7"/>
      <c r="IO524" s="7"/>
      <c r="IP524" s="7"/>
      <c r="IQ524" s="7"/>
      <c r="IR524" s="7"/>
      <c r="IS524" s="7"/>
      <c r="IT524" s="7"/>
      <c r="IU524" s="7"/>
      <c r="IV524" s="7"/>
      <c r="IW524" s="7"/>
      <c r="IX524" s="7"/>
      <c r="IY524" s="7"/>
      <c r="IZ524" s="7"/>
      <c r="JA524" s="7"/>
      <c r="JB524" s="7"/>
      <c r="JC524" s="7"/>
      <c r="JD524" s="7"/>
      <c r="JE524" s="7"/>
      <c r="JF524" s="7"/>
      <c r="JG524" s="7"/>
      <c r="JH524" s="7"/>
      <c r="JI524" s="7"/>
      <c r="JJ524" s="7"/>
      <c r="JK524" s="7"/>
      <c r="JL524" s="7"/>
      <c r="JM524" s="7"/>
      <c r="JN524" s="7"/>
      <c r="JO524" s="7"/>
      <c r="JP524" s="7"/>
      <c r="JQ524" s="7"/>
      <c r="JR524" s="7"/>
      <c r="JS524" s="7"/>
      <c r="JT524" s="7"/>
      <c r="JU524" s="7"/>
      <c r="JV524" s="7"/>
      <c r="JW524" s="7"/>
      <c r="JX524" s="7"/>
      <c r="JY524" s="7"/>
      <c r="JZ524" s="7"/>
      <c r="KA524" s="7"/>
      <c r="KB524" s="7"/>
      <c r="KC524" s="7"/>
      <c r="KD524" s="7"/>
      <c r="KE524" s="7"/>
      <c r="KF524" s="7"/>
      <c r="KG524" s="7"/>
      <c r="KH524" s="7"/>
      <c r="KI524" s="7"/>
      <c r="KJ524" s="7"/>
      <c r="KK524" s="7"/>
      <c r="KL524" s="7"/>
      <c r="KM524" s="7"/>
      <c r="KN524" s="7"/>
      <c r="KO524" s="7"/>
      <c r="KP524" s="7"/>
      <c r="KQ524" s="7"/>
      <c r="KR524" s="7"/>
      <c r="KS524" s="7"/>
      <c r="KT524" s="7"/>
      <c r="KU524" s="7"/>
      <c r="KV524" s="7"/>
      <c r="KW524" s="7"/>
      <c r="KX524" s="7"/>
      <c r="KY524" s="7"/>
      <c r="KZ524" s="7"/>
      <c r="LA524" s="7"/>
      <c r="LB524" s="7"/>
      <c r="LC524" s="7"/>
      <c r="LD524" s="7"/>
      <c r="LE524" s="7"/>
      <c r="LF524" s="7"/>
      <c r="LG524" s="7"/>
      <c r="LH524" s="7"/>
      <c r="LI524" s="7"/>
      <c r="LJ524" s="7"/>
      <c r="LK524" s="7"/>
      <c r="LL524" s="7"/>
      <c r="LM524" s="7"/>
      <c r="LN524" s="7"/>
      <c r="LO524" s="7"/>
      <c r="LP524" s="7"/>
      <c r="LQ524" s="7"/>
      <c r="LR524" s="7"/>
      <c r="LS524" s="7"/>
      <c r="LT524" s="7"/>
      <c r="LU524" s="7"/>
      <c r="LV524" s="7"/>
      <c r="LW524" s="7"/>
      <c r="LX524" s="7"/>
      <c r="LY524" s="7"/>
      <c r="LZ524" s="7"/>
      <c r="MA524" s="7"/>
      <c r="MB524" s="7"/>
      <c r="MC524" s="7"/>
      <c r="MD524" s="7"/>
      <c r="ME524" s="7"/>
      <c r="MF524" s="7"/>
      <c r="MG524" s="7"/>
      <c r="MH524" s="7"/>
      <c r="MI524" s="7"/>
      <c r="MJ524" s="7"/>
      <c r="MK524" s="7"/>
      <c r="ML524" s="7"/>
      <c r="MM524" s="7"/>
      <c r="MN524" s="7"/>
      <c r="MO524" s="7"/>
      <c r="MP524" s="7"/>
      <c r="MQ524" s="7"/>
      <c r="MR524" s="7"/>
      <c r="MS524" s="7"/>
      <c r="MT524" s="7"/>
      <c r="MU524" s="7"/>
      <c r="MV524" s="7"/>
      <c r="MW524" s="7"/>
      <c r="MX524" s="7"/>
      <c r="MY524" s="7"/>
      <c r="MZ524" s="7"/>
      <c r="NA524" s="7"/>
      <c r="NB524" s="7"/>
      <c r="NC524" s="7"/>
      <c r="ND524" s="7"/>
      <c r="NE524" s="7"/>
      <c r="NF524" s="7"/>
      <c r="NG524" s="7"/>
      <c r="NH524" s="7"/>
      <c r="NI524" s="7"/>
      <c r="NJ524" s="7"/>
      <c r="NK524" s="7"/>
      <c r="NL524" s="7"/>
      <c r="NM524" s="7"/>
      <c r="NN524" s="7"/>
      <c r="NO524" s="7"/>
      <c r="NP524" s="7"/>
      <c r="NQ524" s="7"/>
      <c r="NR524" s="7"/>
      <c r="NS524" s="7"/>
      <c r="NT524" s="7"/>
      <c r="NU524" s="7"/>
      <c r="NV524" s="7"/>
      <c r="NW524" s="7"/>
      <c r="NX524" s="7"/>
      <c r="NY524" s="7"/>
      <c r="NZ524" s="7"/>
      <c r="OA524" s="7"/>
      <c r="OB524" s="7"/>
      <c r="OC524" s="7"/>
      <c r="OD524" s="7"/>
      <c r="OE524" s="7"/>
      <c r="OF524" s="7"/>
      <c r="OG524" s="7"/>
      <c r="OH524" s="7"/>
      <c r="OI524" s="7"/>
    </row>
    <row r="525" spans="1:399" s="21" customFormat="1">
      <c r="A525" s="53"/>
      <c r="B525" s="53"/>
      <c r="C525" s="53"/>
      <c r="D525" s="53"/>
      <c r="E525" s="53"/>
      <c r="F525" s="53"/>
      <c r="G525" s="7"/>
      <c r="H525"/>
      <c r="I525"/>
      <c r="J525"/>
      <c r="K525"/>
      <c r="L525" s="53"/>
      <c r="M525"/>
      <c r="N525" s="7"/>
      <c r="O525"/>
      <c r="P525"/>
      <c r="Q525"/>
      <c r="R525"/>
      <c r="S525" s="53"/>
      <c r="T525"/>
      <c r="U525" s="7"/>
      <c r="V525"/>
      <c r="W525"/>
      <c r="X525"/>
      <c r="Y525"/>
      <c r="Z525" s="53"/>
      <c r="AA525"/>
      <c r="AB525" s="7"/>
      <c r="AC525"/>
      <c r="AD525"/>
      <c r="AE525"/>
      <c r="AF525"/>
      <c r="AG525" s="53"/>
      <c r="AH525"/>
      <c r="AI525" s="7"/>
      <c r="AJ525"/>
      <c r="AK525"/>
      <c r="AL525"/>
      <c r="AM525"/>
      <c r="AN525" s="53"/>
      <c r="AO525"/>
      <c r="AP525" s="7"/>
      <c r="AQ525"/>
      <c r="AR525"/>
      <c r="AS525"/>
      <c r="AT525"/>
      <c r="AU525" s="53"/>
      <c r="AV525"/>
      <c r="AW525" s="7"/>
      <c r="AX525"/>
      <c r="AY525"/>
      <c r="AZ525"/>
      <c r="BA525"/>
      <c r="BB525" s="53"/>
      <c r="BC525"/>
      <c r="BD525" s="7"/>
      <c r="BE525"/>
      <c r="BF525"/>
      <c r="BG525"/>
      <c r="BH525"/>
      <c r="BI525" s="53"/>
      <c r="BJ525"/>
      <c r="BK525" s="7"/>
      <c r="BL525"/>
      <c r="BM525"/>
      <c r="BN525"/>
      <c r="BO525"/>
      <c r="BP525" s="53"/>
      <c r="BQ525"/>
      <c r="BR525" s="7"/>
      <c r="BS525"/>
      <c r="BT525"/>
      <c r="BU525"/>
      <c r="BV525"/>
      <c r="BW525" s="53"/>
      <c r="BX525"/>
      <c r="BY525" s="7"/>
      <c r="BZ525"/>
      <c r="CA525"/>
      <c r="CB525"/>
      <c r="CC525"/>
      <c r="CD525" s="53"/>
      <c r="CE525"/>
      <c r="CF525" s="7"/>
      <c r="CG525"/>
      <c r="CH525"/>
      <c r="CI525"/>
      <c r="CJ525"/>
      <c r="CK525" s="53"/>
      <c r="CL525"/>
      <c r="CM525" s="7"/>
      <c r="CN525"/>
      <c r="CO525"/>
      <c r="CP525"/>
      <c r="CQ525"/>
      <c r="CR525" s="53"/>
      <c r="CS525"/>
      <c r="CT525" s="7"/>
      <c r="CU525"/>
      <c r="CV525"/>
      <c r="CW525"/>
      <c r="CX525"/>
      <c r="CY525" s="53"/>
      <c r="CZ525"/>
      <c r="DA525" s="7"/>
      <c r="DB525"/>
      <c r="DC525"/>
      <c r="DD525"/>
      <c r="DE525"/>
      <c r="DF525" s="53"/>
      <c r="DG525"/>
      <c r="DH525" s="7"/>
      <c r="DI525"/>
      <c r="DJ525"/>
      <c r="DK525"/>
      <c r="DL525"/>
      <c r="DM525" s="53"/>
      <c r="DN525"/>
      <c r="DO525" s="7"/>
      <c r="DP525"/>
      <c r="DQ525"/>
      <c r="DR525"/>
      <c r="DS525"/>
      <c r="DT525" s="53"/>
      <c r="DU525"/>
      <c r="DV525" s="7"/>
      <c r="DW525" s="7"/>
      <c r="DX525" s="7"/>
      <c r="DY525" s="7"/>
      <c r="DZ525" s="7"/>
      <c r="EA525" s="7"/>
      <c r="EB525" s="7"/>
      <c r="EC525" s="7"/>
      <c r="ED525" s="7"/>
      <c r="EE525" s="7"/>
      <c r="EF525" s="7"/>
      <c r="EG525" s="7"/>
      <c r="EH525" s="7"/>
      <c r="EI525" s="7"/>
      <c r="EJ525" s="7"/>
      <c r="EK525" s="7"/>
      <c r="EL525" s="7"/>
      <c r="EM525" s="7"/>
      <c r="EN525" s="7"/>
      <c r="EO525" s="7"/>
      <c r="EP525" s="7"/>
      <c r="EQ525" s="7"/>
      <c r="ER525" s="7"/>
      <c r="ES525" s="7"/>
      <c r="ET525" s="7"/>
      <c r="EU525" s="7"/>
      <c r="EV525" s="7"/>
      <c r="EW525" s="7"/>
      <c r="EX525" s="7"/>
      <c r="EY525" s="7"/>
      <c r="EZ525" s="7"/>
      <c r="FA525" s="7"/>
      <c r="FB525" s="7"/>
      <c r="FC525" s="7"/>
      <c r="FD525" s="7"/>
      <c r="FE525" s="7"/>
      <c r="FF525" s="7"/>
      <c r="FG525" s="7"/>
      <c r="FH525" s="7"/>
      <c r="FI525" s="7"/>
      <c r="FJ525" s="7"/>
      <c r="FK525" s="7"/>
      <c r="FL525" s="7"/>
      <c r="FM525" s="7"/>
      <c r="FN525" s="7"/>
      <c r="FO525" s="7"/>
      <c r="FP525" s="7"/>
      <c r="FQ525" s="7"/>
      <c r="FR525" s="7"/>
      <c r="FS525" s="7"/>
      <c r="FT525" s="7"/>
      <c r="FU525" s="7"/>
      <c r="FV525" s="7"/>
      <c r="FW525" s="7"/>
      <c r="FX525" s="7"/>
      <c r="FY525" s="7"/>
      <c r="FZ525" s="7"/>
      <c r="GA525" s="7"/>
      <c r="GB525" s="7"/>
      <c r="GC525" s="7"/>
      <c r="GD525" s="7"/>
      <c r="GE525" s="7"/>
      <c r="GF525" s="7"/>
      <c r="GG525" s="7"/>
      <c r="GH525" s="7"/>
      <c r="GI525" s="7"/>
      <c r="GJ525" s="7"/>
      <c r="GK525" s="7"/>
      <c r="GL525" s="7"/>
      <c r="GM525" s="7"/>
      <c r="GN525" s="7"/>
      <c r="GO525" s="7"/>
      <c r="GP525" s="7"/>
      <c r="GQ525" s="7"/>
      <c r="GR525" s="7"/>
      <c r="GS525" s="7"/>
      <c r="GT525" s="7"/>
      <c r="GU525" s="7"/>
      <c r="GV525" s="7"/>
      <c r="GW525" s="7"/>
      <c r="GX525" s="7"/>
      <c r="GY525" s="7"/>
      <c r="GZ525" s="7"/>
      <c r="HA525" s="7"/>
      <c r="HB525" s="7"/>
      <c r="HC525" s="7"/>
      <c r="HD525" s="7"/>
      <c r="HE525" s="7"/>
      <c r="HF525" s="7"/>
      <c r="HG525" s="7"/>
      <c r="HH525" s="7"/>
      <c r="HI525" s="7"/>
      <c r="HJ525" s="7"/>
      <c r="HK525" s="7"/>
      <c r="HL525" s="7"/>
      <c r="HM525" s="7"/>
      <c r="HN525" s="7"/>
      <c r="HO525" s="7"/>
      <c r="HP525" s="7"/>
      <c r="HQ525" s="7"/>
      <c r="HR525" s="7"/>
      <c r="HS525" s="7"/>
      <c r="HT525" s="7"/>
      <c r="HU525" s="7"/>
      <c r="HV525" s="7"/>
      <c r="HW525" s="7"/>
      <c r="HX525" s="7"/>
      <c r="HY525" s="7"/>
      <c r="HZ525" s="7"/>
      <c r="IA525" s="7"/>
      <c r="IB525" s="7"/>
      <c r="IC525" s="7"/>
      <c r="ID525" s="7"/>
      <c r="IE525" s="7"/>
      <c r="IF525" s="7"/>
      <c r="IG525" s="7"/>
      <c r="IH525" s="7"/>
      <c r="II525" s="7"/>
      <c r="IJ525" s="7"/>
      <c r="IK525" s="7"/>
      <c r="IL525" s="7"/>
      <c r="IM525" s="7"/>
      <c r="IN525" s="7"/>
      <c r="IO525" s="7"/>
      <c r="IP525" s="7"/>
      <c r="IQ525" s="7"/>
      <c r="IR525" s="7"/>
      <c r="IS525" s="7"/>
      <c r="IT525" s="7"/>
      <c r="IU525" s="7"/>
      <c r="IV525" s="7"/>
      <c r="IW525" s="7"/>
      <c r="IX525" s="7"/>
      <c r="IY525" s="7"/>
      <c r="IZ525" s="7"/>
      <c r="JA525" s="7"/>
      <c r="JB525" s="7"/>
      <c r="JC525" s="7"/>
      <c r="JD525" s="7"/>
      <c r="JE525" s="7"/>
      <c r="JF525" s="7"/>
      <c r="JG525" s="7"/>
      <c r="JH525" s="7"/>
      <c r="JI525" s="7"/>
      <c r="JJ525" s="7"/>
      <c r="JK525" s="7"/>
      <c r="JL525" s="7"/>
      <c r="JM525" s="7"/>
      <c r="JN525" s="7"/>
      <c r="JO525" s="7"/>
      <c r="JP525" s="7"/>
      <c r="JQ525" s="7"/>
      <c r="JR525" s="7"/>
      <c r="JS525" s="7"/>
      <c r="JT525" s="7"/>
      <c r="JU525" s="7"/>
      <c r="JV525" s="7"/>
      <c r="JW525" s="7"/>
      <c r="JX525" s="7"/>
      <c r="JY525" s="7"/>
      <c r="JZ525" s="7"/>
      <c r="KA525" s="7"/>
      <c r="KB525" s="7"/>
      <c r="KC525" s="7"/>
      <c r="KD525" s="7"/>
      <c r="KE525" s="7"/>
      <c r="KF525" s="7"/>
      <c r="KG525" s="7"/>
      <c r="KH525" s="7"/>
      <c r="KI525" s="7"/>
      <c r="KJ525" s="7"/>
      <c r="KK525" s="7"/>
      <c r="KL525" s="7"/>
      <c r="KM525" s="7"/>
      <c r="KN525" s="7"/>
      <c r="KO525" s="7"/>
      <c r="KP525" s="7"/>
      <c r="KQ525" s="7"/>
      <c r="KR525" s="7"/>
      <c r="KS525" s="7"/>
      <c r="KT525" s="7"/>
      <c r="KU525" s="7"/>
      <c r="KV525" s="7"/>
      <c r="KW525" s="7"/>
      <c r="KX525" s="7"/>
      <c r="KY525" s="7"/>
      <c r="KZ525" s="7"/>
      <c r="LA525" s="7"/>
      <c r="LB525" s="7"/>
      <c r="LC525" s="7"/>
      <c r="LD525" s="7"/>
      <c r="LE525" s="7"/>
      <c r="LF525" s="7"/>
      <c r="LG525" s="7"/>
      <c r="LH525" s="7"/>
      <c r="LI525" s="7"/>
      <c r="LJ525" s="7"/>
      <c r="LK525" s="7"/>
      <c r="LL525" s="7"/>
      <c r="LM525" s="7"/>
      <c r="LN525" s="7"/>
      <c r="LO525" s="7"/>
      <c r="LP525" s="7"/>
      <c r="LQ525" s="7"/>
      <c r="LR525" s="7"/>
      <c r="LS525" s="7"/>
      <c r="LT525" s="7"/>
      <c r="LU525" s="7"/>
      <c r="LV525" s="7"/>
      <c r="LW525" s="7"/>
      <c r="LX525" s="7"/>
      <c r="LY525" s="7"/>
      <c r="LZ525" s="7"/>
      <c r="MA525" s="7"/>
      <c r="MB525" s="7"/>
      <c r="MC525" s="7"/>
      <c r="MD525" s="7"/>
      <c r="ME525" s="7"/>
      <c r="MF525" s="7"/>
      <c r="MG525" s="7"/>
      <c r="MH525" s="7"/>
      <c r="MI525" s="7"/>
      <c r="MJ525" s="7"/>
      <c r="MK525" s="7"/>
      <c r="ML525" s="7"/>
      <c r="MM525" s="7"/>
      <c r="MN525" s="7"/>
      <c r="MO525" s="7"/>
      <c r="MP525" s="7"/>
      <c r="MQ525" s="7"/>
      <c r="MR525" s="7"/>
      <c r="MS525" s="7"/>
      <c r="MT525" s="7"/>
      <c r="MU525" s="7"/>
      <c r="MV525" s="7"/>
      <c r="MW525" s="7"/>
      <c r="MX525" s="7"/>
      <c r="MY525" s="7"/>
      <c r="MZ525" s="7"/>
      <c r="NA525" s="7"/>
      <c r="NB525" s="7"/>
      <c r="NC525" s="7"/>
      <c r="ND525" s="7"/>
      <c r="NE525" s="7"/>
      <c r="NF525" s="7"/>
      <c r="NG525" s="7"/>
      <c r="NH525" s="7"/>
      <c r="NI525" s="7"/>
      <c r="NJ525" s="7"/>
      <c r="NK525" s="7"/>
      <c r="NL525" s="7"/>
      <c r="NM525" s="7"/>
      <c r="NN525" s="7"/>
      <c r="NO525" s="7"/>
      <c r="NP525" s="7"/>
      <c r="NQ525" s="7"/>
      <c r="NR525" s="7"/>
      <c r="NS525" s="7"/>
      <c r="NT525" s="7"/>
      <c r="NU525" s="7"/>
      <c r="NV525" s="7"/>
      <c r="NW525" s="7"/>
      <c r="NX525" s="7"/>
      <c r="NY525" s="7"/>
      <c r="NZ525" s="7"/>
      <c r="OA525" s="7"/>
      <c r="OB525" s="7"/>
      <c r="OC525" s="7"/>
      <c r="OD525" s="7"/>
      <c r="OE525" s="7"/>
      <c r="OF525" s="7"/>
      <c r="OG525" s="7"/>
      <c r="OH525" s="7"/>
      <c r="OI525" s="7"/>
    </row>
    <row r="526" spans="1:399" s="21" customFormat="1">
      <c r="A526" s="53"/>
      <c r="B526" s="53"/>
      <c r="C526" s="53"/>
      <c r="D526" s="53"/>
      <c r="E526" s="53"/>
      <c r="F526" s="53"/>
      <c r="G526" s="7"/>
      <c r="H526"/>
      <c r="I526"/>
      <c r="J526"/>
      <c r="K526"/>
      <c r="L526" s="53"/>
      <c r="M526"/>
      <c r="N526" s="7"/>
      <c r="O526"/>
      <c r="P526"/>
      <c r="Q526"/>
      <c r="R526"/>
      <c r="S526" s="53"/>
      <c r="T526"/>
      <c r="U526" s="7"/>
      <c r="V526"/>
      <c r="W526"/>
      <c r="X526"/>
      <c r="Y526"/>
      <c r="Z526" s="53"/>
      <c r="AA526"/>
      <c r="AB526" s="7"/>
      <c r="AC526"/>
      <c r="AD526"/>
      <c r="AE526"/>
      <c r="AF526"/>
      <c r="AG526" s="53"/>
      <c r="AH526"/>
      <c r="AI526" s="7"/>
      <c r="AJ526"/>
      <c r="AK526"/>
      <c r="AL526"/>
      <c r="AM526"/>
      <c r="AN526" s="53"/>
      <c r="AO526"/>
      <c r="AP526" s="7"/>
      <c r="AQ526"/>
      <c r="AR526"/>
      <c r="AS526"/>
      <c r="AT526"/>
      <c r="AU526" s="53"/>
      <c r="AV526"/>
      <c r="AW526" s="7"/>
      <c r="AX526"/>
      <c r="AY526"/>
      <c r="AZ526"/>
      <c r="BA526"/>
      <c r="BB526" s="53"/>
      <c r="BC526"/>
      <c r="BD526" s="7"/>
      <c r="BE526"/>
      <c r="BF526"/>
      <c r="BG526"/>
      <c r="BH526"/>
      <c r="BI526" s="53"/>
      <c r="BJ526"/>
      <c r="BK526" s="7"/>
      <c r="BL526"/>
      <c r="BM526"/>
      <c r="BN526"/>
      <c r="BO526"/>
      <c r="BP526" s="53"/>
      <c r="BQ526"/>
      <c r="BR526" s="7"/>
      <c r="BS526"/>
      <c r="BT526"/>
      <c r="BU526"/>
      <c r="BV526"/>
      <c r="BW526" s="53"/>
      <c r="BX526"/>
      <c r="BY526" s="7"/>
      <c r="BZ526"/>
      <c r="CA526"/>
      <c r="CB526"/>
      <c r="CC526"/>
      <c r="CD526" s="53"/>
      <c r="CE526"/>
      <c r="CF526" s="7"/>
      <c r="CG526"/>
      <c r="CH526"/>
      <c r="CI526"/>
      <c r="CJ526"/>
      <c r="CK526" s="53"/>
      <c r="CL526"/>
      <c r="CM526" s="7"/>
      <c r="CN526"/>
      <c r="CO526"/>
      <c r="CP526"/>
      <c r="CQ526"/>
      <c r="CR526" s="53"/>
      <c r="CS526"/>
      <c r="CT526" s="7"/>
      <c r="CU526"/>
      <c r="CV526"/>
      <c r="CW526"/>
      <c r="CX526"/>
      <c r="CY526" s="53"/>
      <c r="CZ526"/>
      <c r="DA526" s="7"/>
      <c r="DB526"/>
      <c r="DC526"/>
      <c r="DD526"/>
      <c r="DE526"/>
      <c r="DF526" s="53"/>
      <c r="DG526"/>
      <c r="DH526" s="7"/>
      <c r="DI526"/>
      <c r="DJ526"/>
      <c r="DK526"/>
      <c r="DL526"/>
      <c r="DM526" s="53"/>
      <c r="DN526"/>
      <c r="DO526" s="7"/>
      <c r="DP526"/>
      <c r="DQ526"/>
      <c r="DR526"/>
      <c r="DS526"/>
      <c r="DT526" s="53"/>
      <c r="DU526"/>
      <c r="DV526" s="7"/>
      <c r="DW526" s="7"/>
      <c r="DX526" s="7"/>
      <c r="DY526" s="7"/>
      <c r="DZ526" s="7"/>
      <c r="EA526" s="7"/>
      <c r="EB526" s="7"/>
      <c r="EC526" s="7"/>
      <c r="ED526" s="7"/>
      <c r="EE526" s="7"/>
      <c r="EF526" s="7"/>
      <c r="EG526" s="7"/>
      <c r="EH526" s="7"/>
      <c r="EI526" s="7"/>
      <c r="EJ526" s="7"/>
      <c r="EK526" s="7"/>
      <c r="EL526" s="7"/>
      <c r="EM526" s="7"/>
      <c r="EN526" s="7"/>
      <c r="EO526" s="7"/>
      <c r="EP526" s="7"/>
      <c r="EQ526" s="7"/>
      <c r="ER526" s="7"/>
      <c r="ES526" s="7"/>
      <c r="ET526" s="7"/>
      <c r="EU526" s="7"/>
      <c r="EV526" s="7"/>
      <c r="EW526" s="7"/>
      <c r="EX526" s="7"/>
      <c r="EY526" s="7"/>
      <c r="EZ526" s="7"/>
      <c r="FA526" s="7"/>
      <c r="FB526" s="7"/>
      <c r="FC526" s="7"/>
      <c r="FD526" s="7"/>
      <c r="FE526" s="7"/>
      <c r="FF526" s="7"/>
      <c r="FG526" s="7"/>
      <c r="FH526" s="7"/>
      <c r="FI526" s="7"/>
      <c r="FJ526" s="7"/>
      <c r="FK526" s="7"/>
      <c r="FL526" s="7"/>
      <c r="FM526" s="7"/>
      <c r="FN526" s="7"/>
      <c r="FO526" s="7"/>
      <c r="FP526" s="7"/>
      <c r="FQ526" s="7"/>
      <c r="FR526" s="7"/>
      <c r="FS526" s="7"/>
      <c r="FT526" s="7"/>
      <c r="FU526" s="7"/>
      <c r="FV526" s="7"/>
      <c r="FW526" s="7"/>
      <c r="FX526" s="7"/>
      <c r="FY526" s="7"/>
      <c r="FZ526" s="7"/>
      <c r="GA526" s="7"/>
      <c r="GB526" s="7"/>
      <c r="GC526" s="7"/>
      <c r="GD526" s="7"/>
      <c r="GE526" s="7"/>
      <c r="GF526" s="7"/>
      <c r="GG526" s="7"/>
      <c r="GH526" s="7"/>
      <c r="GI526" s="7"/>
      <c r="GJ526" s="7"/>
      <c r="GK526" s="7"/>
      <c r="GL526" s="7"/>
      <c r="GM526" s="7"/>
      <c r="GN526" s="7"/>
      <c r="GO526" s="7"/>
      <c r="GP526" s="7"/>
      <c r="GQ526" s="7"/>
      <c r="GR526" s="7"/>
      <c r="GS526" s="7"/>
      <c r="GT526" s="7"/>
      <c r="GU526" s="7"/>
      <c r="GV526" s="7"/>
      <c r="GW526" s="7"/>
      <c r="GX526" s="7"/>
      <c r="GY526" s="7"/>
      <c r="GZ526" s="7"/>
      <c r="HA526" s="7"/>
      <c r="HB526" s="7"/>
      <c r="HC526" s="7"/>
      <c r="HD526" s="7"/>
      <c r="HE526" s="7"/>
      <c r="HF526" s="7"/>
      <c r="HG526" s="7"/>
      <c r="HH526" s="7"/>
      <c r="HI526" s="7"/>
      <c r="HJ526" s="7"/>
      <c r="HK526" s="7"/>
      <c r="HL526" s="7"/>
      <c r="HM526" s="7"/>
      <c r="HN526" s="7"/>
      <c r="HO526" s="7"/>
      <c r="HP526" s="7"/>
      <c r="HQ526" s="7"/>
      <c r="HR526" s="7"/>
      <c r="HS526" s="7"/>
      <c r="HT526" s="7"/>
      <c r="HU526" s="7"/>
      <c r="HV526" s="7"/>
      <c r="HW526" s="7"/>
      <c r="HX526" s="7"/>
      <c r="HY526" s="7"/>
      <c r="HZ526" s="7"/>
      <c r="IA526" s="7"/>
      <c r="IB526" s="7"/>
      <c r="IC526" s="7"/>
      <c r="ID526" s="7"/>
      <c r="IE526" s="7"/>
      <c r="IF526" s="7"/>
      <c r="IG526" s="7"/>
      <c r="IH526" s="7"/>
      <c r="II526" s="7"/>
      <c r="IJ526" s="7"/>
      <c r="IK526" s="7"/>
      <c r="IL526" s="7"/>
      <c r="IM526" s="7"/>
      <c r="IN526" s="7"/>
      <c r="IO526" s="7"/>
      <c r="IP526" s="7"/>
      <c r="IQ526" s="7"/>
      <c r="IR526" s="7"/>
      <c r="IS526" s="7"/>
      <c r="IT526" s="7"/>
      <c r="IU526" s="7"/>
      <c r="IV526" s="7"/>
      <c r="IW526" s="7"/>
      <c r="IX526" s="7"/>
      <c r="IY526" s="7"/>
      <c r="IZ526" s="7"/>
      <c r="JA526" s="7"/>
      <c r="JB526" s="7"/>
      <c r="JC526" s="7"/>
      <c r="JD526" s="7"/>
      <c r="JE526" s="7"/>
      <c r="JF526" s="7"/>
      <c r="JG526" s="7"/>
      <c r="JH526" s="7"/>
      <c r="JI526" s="7"/>
      <c r="JJ526" s="7"/>
      <c r="JK526" s="7"/>
      <c r="JL526" s="7"/>
      <c r="JM526" s="7"/>
      <c r="JN526" s="7"/>
      <c r="JO526" s="7"/>
      <c r="JP526" s="7"/>
      <c r="JQ526" s="7"/>
      <c r="JR526" s="7"/>
      <c r="JS526" s="7"/>
      <c r="JT526" s="7"/>
      <c r="JU526" s="7"/>
      <c r="JV526" s="7"/>
      <c r="JW526" s="7"/>
      <c r="JX526" s="7"/>
      <c r="JY526" s="7"/>
      <c r="JZ526" s="7"/>
      <c r="KA526" s="7"/>
      <c r="KB526" s="7"/>
      <c r="KC526" s="7"/>
      <c r="KD526" s="7"/>
      <c r="KE526" s="7"/>
      <c r="KF526" s="7"/>
      <c r="KG526" s="7"/>
      <c r="KH526" s="7"/>
      <c r="KI526" s="7"/>
      <c r="KJ526" s="7"/>
      <c r="KK526" s="7"/>
      <c r="KL526" s="7"/>
      <c r="KM526" s="7"/>
      <c r="KN526" s="7"/>
      <c r="KO526" s="7"/>
      <c r="KP526" s="7"/>
      <c r="KQ526" s="7"/>
      <c r="KR526" s="7"/>
      <c r="KS526" s="7"/>
      <c r="KT526" s="7"/>
      <c r="KU526" s="7"/>
      <c r="KV526" s="7"/>
      <c r="KW526" s="7"/>
      <c r="KX526" s="7"/>
      <c r="KY526" s="7"/>
      <c r="KZ526" s="7"/>
      <c r="LA526" s="7"/>
      <c r="LB526" s="7"/>
      <c r="LC526" s="7"/>
      <c r="LD526" s="7"/>
      <c r="LE526" s="7"/>
      <c r="LF526" s="7"/>
      <c r="LG526" s="7"/>
      <c r="LH526" s="7"/>
      <c r="LI526" s="7"/>
      <c r="LJ526" s="7"/>
      <c r="LK526" s="7"/>
      <c r="LL526" s="7"/>
      <c r="LM526" s="7"/>
      <c r="LN526" s="7"/>
      <c r="LO526" s="7"/>
      <c r="LP526" s="7"/>
      <c r="LQ526" s="7"/>
      <c r="LR526" s="7"/>
      <c r="LS526" s="7"/>
      <c r="LT526" s="7"/>
      <c r="LU526" s="7"/>
      <c r="LV526" s="7"/>
      <c r="LW526" s="7"/>
      <c r="LX526" s="7"/>
      <c r="LY526" s="7"/>
      <c r="LZ526" s="7"/>
      <c r="MA526" s="7"/>
      <c r="MB526" s="7"/>
      <c r="MC526" s="7"/>
      <c r="MD526" s="7"/>
      <c r="ME526" s="7"/>
      <c r="MF526" s="7"/>
      <c r="MG526" s="7"/>
      <c r="MH526" s="7"/>
      <c r="MI526" s="7"/>
      <c r="MJ526" s="7"/>
      <c r="MK526" s="7"/>
      <c r="ML526" s="7"/>
      <c r="MM526" s="7"/>
      <c r="MN526" s="7"/>
      <c r="MO526" s="7"/>
      <c r="MP526" s="7"/>
      <c r="MQ526" s="7"/>
      <c r="MR526" s="7"/>
      <c r="MS526" s="7"/>
      <c r="MT526" s="7"/>
      <c r="MU526" s="7"/>
      <c r="MV526" s="7"/>
      <c r="MW526" s="7"/>
      <c r="MX526" s="7"/>
      <c r="MY526" s="7"/>
      <c r="MZ526" s="7"/>
      <c r="NA526" s="7"/>
      <c r="NB526" s="7"/>
      <c r="NC526" s="7"/>
      <c r="ND526" s="7"/>
      <c r="NE526" s="7"/>
      <c r="NF526" s="7"/>
      <c r="NG526" s="7"/>
      <c r="NH526" s="7"/>
      <c r="NI526" s="7"/>
      <c r="NJ526" s="7"/>
      <c r="NK526" s="7"/>
      <c r="NL526" s="7"/>
      <c r="NM526" s="7"/>
      <c r="NN526" s="7"/>
      <c r="NO526" s="7"/>
      <c r="NP526" s="7"/>
      <c r="NQ526" s="7"/>
      <c r="NR526" s="7"/>
      <c r="NS526" s="7"/>
      <c r="NT526" s="7"/>
      <c r="NU526" s="7"/>
      <c r="NV526" s="7"/>
      <c r="NW526" s="7"/>
      <c r="NX526" s="7"/>
      <c r="NY526" s="7"/>
      <c r="NZ526" s="7"/>
      <c r="OA526" s="7"/>
      <c r="OB526" s="7"/>
      <c r="OC526" s="7"/>
      <c r="OD526" s="7"/>
      <c r="OE526" s="7"/>
      <c r="OF526" s="7"/>
      <c r="OG526" s="7"/>
      <c r="OH526" s="7"/>
      <c r="OI526" s="7"/>
    </row>
    <row r="527" spans="1:399" s="21" customFormat="1">
      <c r="A527" s="53"/>
      <c r="B527" s="53"/>
      <c r="C527" s="53"/>
      <c r="D527" s="53"/>
      <c r="E527" s="53"/>
      <c r="F527" s="53"/>
      <c r="G527" s="7"/>
      <c r="H527"/>
      <c r="I527"/>
      <c r="J527"/>
      <c r="K527"/>
      <c r="L527" s="53"/>
      <c r="M527"/>
      <c r="N527" s="7"/>
      <c r="O527"/>
      <c r="P527"/>
      <c r="Q527"/>
      <c r="R527"/>
      <c r="S527" s="53"/>
      <c r="T527"/>
      <c r="U527" s="7"/>
      <c r="V527"/>
      <c r="W527"/>
      <c r="X527"/>
      <c r="Y527"/>
      <c r="Z527" s="53"/>
      <c r="AA527"/>
      <c r="AB527" s="7"/>
      <c r="AC527"/>
      <c r="AD527"/>
      <c r="AE527"/>
      <c r="AF527"/>
      <c r="AG527" s="53"/>
      <c r="AH527"/>
      <c r="AI527" s="7"/>
      <c r="AJ527"/>
      <c r="AK527"/>
      <c r="AL527"/>
      <c r="AM527"/>
      <c r="AN527" s="53"/>
      <c r="AO527"/>
      <c r="AP527" s="7"/>
      <c r="AQ527"/>
      <c r="AR527"/>
      <c r="AS527"/>
      <c r="AT527"/>
      <c r="AU527" s="53"/>
      <c r="AV527"/>
      <c r="AW527" s="7"/>
      <c r="AX527"/>
      <c r="AY527"/>
      <c r="AZ527"/>
      <c r="BA527"/>
      <c r="BB527" s="53"/>
      <c r="BC527"/>
      <c r="BD527" s="7"/>
      <c r="BE527"/>
      <c r="BF527"/>
      <c r="BG527"/>
      <c r="BH527"/>
      <c r="BI527" s="53"/>
      <c r="BJ527"/>
      <c r="BK527" s="7"/>
      <c r="BL527"/>
      <c r="BM527"/>
      <c r="BN527"/>
      <c r="BO527"/>
      <c r="BP527" s="53"/>
      <c r="BQ527"/>
      <c r="BR527" s="7"/>
      <c r="BS527"/>
      <c r="BT527"/>
      <c r="BU527"/>
      <c r="BV527"/>
      <c r="BW527" s="53"/>
      <c r="BX527"/>
      <c r="BY527" s="7"/>
      <c r="BZ527"/>
      <c r="CA527"/>
      <c r="CB527"/>
      <c r="CC527"/>
      <c r="CD527" s="53"/>
      <c r="CE527"/>
      <c r="CF527" s="7"/>
      <c r="CG527"/>
      <c r="CH527"/>
      <c r="CI527"/>
      <c r="CJ527"/>
      <c r="CK527" s="53"/>
      <c r="CL527"/>
      <c r="CM527" s="7"/>
      <c r="CN527"/>
      <c r="CO527"/>
      <c r="CP527"/>
      <c r="CQ527"/>
      <c r="CR527" s="53"/>
      <c r="CS527"/>
      <c r="CT527" s="7"/>
      <c r="CU527"/>
      <c r="CV527"/>
      <c r="CW527"/>
      <c r="CX527"/>
      <c r="CY527" s="53"/>
      <c r="CZ527"/>
      <c r="DA527" s="7"/>
      <c r="DB527"/>
      <c r="DC527"/>
      <c r="DD527"/>
      <c r="DE527"/>
      <c r="DF527" s="53"/>
      <c r="DG527"/>
      <c r="DH527" s="7"/>
      <c r="DI527"/>
      <c r="DJ527"/>
      <c r="DK527"/>
      <c r="DL527"/>
      <c r="DM527" s="53"/>
      <c r="DN527"/>
      <c r="DO527" s="7"/>
      <c r="DP527"/>
      <c r="DQ527"/>
      <c r="DR527"/>
      <c r="DS527"/>
      <c r="DT527" s="53"/>
      <c r="DU527"/>
      <c r="DV527" s="7"/>
      <c r="DW527" s="7"/>
      <c r="DX527" s="7"/>
      <c r="DY527" s="7"/>
      <c r="DZ527" s="7"/>
      <c r="EA527" s="7"/>
      <c r="EB527" s="7"/>
      <c r="EC527" s="7"/>
      <c r="ED527" s="7"/>
      <c r="EE527" s="7"/>
      <c r="EF527" s="7"/>
      <c r="EG527" s="7"/>
      <c r="EH527" s="7"/>
      <c r="EI527" s="7"/>
      <c r="EJ527" s="7"/>
      <c r="EK527" s="7"/>
      <c r="EL527" s="7"/>
      <c r="EM527" s="7"/>
      <c r="EN527" s="7"/>
      <c r="EO527" s="7"/>
      <c r="EP527" s="7"/>
      <c r="EQ527" s="7"/>
      <c r="ER527" s="7"/>
      <c r="ES527" s="7"/>
      <c r="ET527" s="7"/>
      <c r="EU527" s="7"/>
      <c r="EV527" s="7"/>
      <c r="EW527" s="7"/>
      <c r="EX527" s="7"/>
      <c r="EY527" s="7"/>
      <c r="EZ527" s="7"/>
      <c r="FA527" s="7"/>
      <c r="FB527" s="7"/>
      <c r="FC527" s="7"/>
      <c r="FD527" s="7"/>
      <c r="FE527" s="7"/>
      <c r="FF527" s="7"/>
      <c r="FG527" s="7"/>
      <c r="FH527" s="7"/>
      <c r="FI527" s="7"/>
      <c r="FJ527" s="7"/>
      <c r="FK527" s="7"/>
      <c r="FL527" s="7"/>
      <c r="FM527" s="7"/>
      <c r="FN527" s="7"/>
      <c r="FO527" s="7"/>
      <c r="FP527" s="7"/>
      <c r="FQ527" s="7"/>
      <c r="FR527" s="7"/>
      <c r="FS527" s="7"/>
      <c r="FT527" s="7"/>
      <c r="FU527" s="7"/>
      <c r="FV527" s="7"/>
      <c r="FW527" s="7"/>
      <c r="FX527" s="7"/>
      <c r="FY527" s="7"/>
      <c r="FZ527" s="7"/>
      <c r="GA527" s="7"/>
      <c r="GB527" s="7"/>
      <c r="GC527" s="7"/>
      <c r="GD527" s="7"/>
      <c r="GE527" s="7"/>
      <c r="GF527" s="7"/>
      <c r="GG527" s="7"/>
      <c r="GH527" s="7"/>
      <c r="GI527" s="7"/>
      <c r="GJ527" s="7"/>
      <c r="GK527" s="7"/>
      <c r="GL527" s="7"/>
      <c r="GM527" s="7"/>
      <c r="GN527" s="7"/>
      <c r="GO527" s="7"/>
      <c r="GP527" s="7"/>
      <c r="GQ527" s="7"/>
      <c r="GR527" s="7"/>
      <c r="GS527" s="7"/>
      <c r="GT527" s="7"/>
      <c r="GU527" s="7"/>
      <c r="GV527" s="7"/>
      <c r="GW527" s="7"/>
      <c r="GX527" s="7"/>
      <c r="GY527" s="7"/>
      <c r="GZ527" s="7"/>
      <c r="HA527" s="7"/>
      <c r="HB527" s="7"/>
      <c r="HC527" s="7"/>
      <c r="HD527" s="7"/>
      <c r="HE527" s="7"/>
      <c r="HF527" s="7"/>
      <c r="HG527" s="7"/>
      <c r="HH527" s="7"/>
      <c r="HI527" s="7"/>
      <c r="HJ527" s="7"/>
      <c r="HK527" s="7"/>
      <c r="HL527" s="7"/>
      <c r="HM527" s="7"/>
      <c r="HN527" s="7"/>
      <c r="HO527" s="7"/>
      <c r="HP527" s="7"/>
      <c r="HQ527" s="7"/>
      <c r="HR527" s="7"/>
      <c r="HS527" s="7"/>
      <c r="HT527" s="7"/>
      <c r="HU527" s="7"/>
      <c r="HV527" s="7"/>
      <c r="HW527" s="7"/>
      <c r="HX527" s="7"/>
      <c r="HY527" s="7"/>
      <c r="HZ527" s="7"/>
      <c r="IA527" s="7"/>
      <c r="IB527" s="7"/>
      <c r="IC527" s="7"/>
      <c r="ID527" s="7"/>
      <c r="IE527" s="7"/>
      <c r="IF527" s="7"/>
      <c r="IG527" s="7"/>
      <c r="IH527" s="7"/>
      <c r="II527" s="7"/>
      <c r="IJ527" s="7"/>
      <c r="IK527" s="7"/>
      <c r="IL527" s="7"/>
      <c r="IM527" s="7"/>
      <c r="IN527" s="7"/>
      <c r="IO527" s="7"/>
      <c r="IP527" s="7"/>
      <c r="IQ527" s="7"/>
      <c r="IR527" s="7"/>
      <c r="IS527" s="7"/>
      <c r="IT527" s="7"/>
      <c r="IU527" s="7"/>
      <c r="IV527" s="7"/>
      <c r="IW527" s="7"/>
      <c r="IX527" s="7"/>
      <c r="IY527" s="7"/>
      <c r="IZ527" s="7"/>
      <c r="JA527" s="7"/>
      <c r="JB527" s="7"/>
      <c r="JC527" s="7"/>
      <c r="JD527" s="7"/>
      <c r="JE527" s="7"/>
      <c r="JF527" s="7"/>
      <c r="JG527" s="7"/>
      <c r="JH527" s="7"/>
      <c r="JI527" s="7"/>
      <c r="JJ527" s="7"/>
      <c r="JK527" s="7"/>
      <c r="JL527" s="7"/>
      <c r="JM527" s="7"/>
      <c r="JN527" s="7"/>
      <c r="JO527" s="7"/>
      <c r="JP527" s="7"/>
      <c r="JQ527" s="7"/>
      <c r="JR527" s="7"/>
      <c r="JS527" s="7"/>
      <c r="JT527" s="7"/>
      <c r="JU527" s="7"/>
      <c r="JV527" s="7"/>
      <c r="JW527" s="7"/>
      <c r="JX527" s="7"/>
      <c r="JY527" s="7"/>
      <c r="JZ527" s="7"/>
      <c r="KA527" s="7"/>
      <c r="KB527" s="7"/>
      <c r="KC527" s="7"/>
      <c r="KD527" s="7"/>
      <c r="KE527" s="7"/>
      <c r="KF527" s="7"/>
      <c r="KG527" s="7"/>
      <c r="KH527" s="7"/>
      <c r="KI527" s="7"/>
      <c r="KJ527" s="7"/>
      <c r="KK527" s="7"/>
      <c r="KL527" s="7"/>
      <c r="KM527" s="7"/>
      <c r="KN527" s="7"/>
      <c r="KO527" s="7"/>
      <c r="KP527" s="7"/>
      <c r="KQ527" s="7"/>
      <c r="KR527" s="7"/>
      <c r="KS527" s="7"/>
      <c r="KT527" s="7"/>
      <c r="KU527" s="7"/>
      <c r="KV527" s="7"/>
      <c r="KW527" s="7"/>
      <c r="KX527" s="7"/>
      <c r="KY527" s="7"/>
      <c r="KZ527" s="7"/>
      <c r="LA527" s="7"/>
      <c r="LB527" s="7"/>
      <c r="LC527" s="7"/>
      <c r="LD527" s="7"/>
      <c r="LE527" s="7"/>
      <c r="LF527" s="7"/>
      <c r="LG527" s="7"/>
      <c r="LH527" s="7"/>
      <c r="LI527" s="7"/>
      <c r="LJ527" s="7"/>
      <c r="LK527" s="7"/>
      <c r="LL527" s="7"/>
      <c r="LM527" s="7"/>
      <c r="LN527" s="7"/>
      <c r="LO527" s="7"/>
      <c r="LP527" s="7"/>
      <c r="LQ527" s="7"/>
      <c r="LR527" s="7"/>
      <c r="LS527" s="7"/>
      <c r="LT527" s="7"/>
      <c r="LU527" s="7"/>
      <c r="LV527" s="7"/>
      <c r="LW527" s="7"/>
      <c r="LX527" s="7"/>
      <c r="LY527" s="7"/>
      <c r="LZ527" s="7"/>
      <c r="MA527" s="7"/>
      <c r="MB527" s="7"/>
      <c r="MC527" s="7"/>
      <c r="MD527" s="7"/>
      <c r="ME527" s="7"/>
      <c r="MF527" s="7"/>
      <c r="MG527" s="7"/>
      <c r="MH527" s="7"/>
      <c r="MI527" s="7"/>
      <c r="MJ527" s="7"/>
      <c r="MK527" s="7"/>
      <c r="ML527" s="7"/>
      <c r="MM527" s="7"/>
      <c r="MN527" s="7"/>
      <c r="MO527" s="7"/>
      <c r="MP527" s="7"/>
      <c r="MQ527" s="7"/>
      <c r="MR527" s="7"/>
      <c r="MS527" s="7"/>
      <c r="MT527" s="7"/>
      <c r="MU527" s="7"/>
      <c r="MV527" s="7"/>
      <c r="MW527" s="7"/>
      <c r="MX527" s="7"/>
      <c r="MY527" s="7"/>
      <c r="MZ527" s="7"/>
      <c r="NA527" s="7"/>
      <c r="NB527" s="7"/>
      <c r="NC527" s="7"/>
      <c r="ND527" s="7"/>
      <c r="NE527" s="7"/>
      <c r="NF527" s="7"/>
      <c r="NG527" s="7"/>
      <c r="NH527" s="7"/>
      <c r="NI527" s="7"/>
      <c r="NJ527" s="7"/>
      <c r="NK527" s="7"/>
      <c r="NL527" s="7"/>
      <c r="NM527" s="7"/>
      <c r="NN527" s="7"/>
      <c r="NO527" s="7"/>
      <c r="NP527" s="7"/>
      <c r="NQ527" s="7"/>
      <c r="NR527" s="7"/>
      <c r="NS527" s="7"/>
      <c r="NT527" s="7"/>
      <c r="NU527" s="7"/>
      <c r="NV527" s="7"/>
      <c r="NW527" s="7"/>
      <c r="NX527" s="7"/>
      <c r="NY527" s="7"/>
      <c r="NZ527" s="7"/>
      <c r="OA527" s="7"/>
      <c r="OB527" s="7"/>
      <c r="OC527" s="7"/>
      <c r="OD527" s="7"/>
      <c r="OE527" s="7"/>
      <c r="OF527" s="7"/>
      <c r="OG527" s="7"/>
      <c r="OH527" s="7"/>
      <c r="OI527" s="7"/>
    </row>
    <row r="528" spans="1:399" s="21" customFormat="1">
      <c r="A528" s="53"/>
      <c r="B528" s="53"/>
      <c r="C528" s="53"/>
      <c r="D528" s="53"/>
      <c r="E528" s="53"/>
      <c r="F528" s="53"/>
      <c r="G528" s="7"/>
      <c r="H528"/>
      <c r="I528"/>
      <c r="J528"/>
      <c r="K528"/>
      <c r="L528" s="53"/>
      <c r="M528"/>
      <c r="N528" s="7"/>
      <c r="O528"/>
      <c r="P528"/>
      <c r="Q528"/>
      <c r="R528"/>
      <c r="S528" s="53"/>
      <c r="T528"/>
      <c r="U528" s="7"/>
      <c r="V528"/>
      <c r="W528"/>
      <c r="X528"/>
      <c r="Y528"/>
      <c r="Z528" s="53"/>
      <c r="AA528"/>
      <c r="AB528" s="7"/>
      <c r="AC528"/>
      <c r="AD528"/>
      <c r="AE528"/>
      <c r="AF528"/>
      <c r="AG528" s="53"/>
      <c r="AH528"/>
      <c r="AI528" s="7"/>
      <c r="AJ528"/>
      <c r="AK528"/>
      <c r="AL528"/>
      <c r="AM528"/>
      <c r="AN528" s="53"/>
      <c r="AO528"/>
      <c r="AP528" s="7"/>
      <c r="AQ528"/>
      <c r="AR528"/>
      <c r="AS528"/>
      <c r="AT528"/>
      <c r="AU528" s="53"/>
      <c r="AV528"/>
      <c r="AW528" s="7"/>
      <c r="AX528"/>
      <c r="AY528"/>
      <c r="AZ528"/>
      <c r="BA528"/>
      <c r="BB528" s="53"/>
      <c r="BC528"/>
      <c r="BD528" s="7"/>
      <c r="BE528"/>
      <c r="BF528"/>
      <c r="BG528"/>
      <c r="BH528"/>
      <c r="BI528" s="53"/>
      <c r="BJ528"/>
      <c r="BK528" s="7"/>
      <c r="BL528"/>
      <c r="BM528"/>
      <c r="BN528"/>
      <c r="BO528"/>
      <c r="BP528" s="53"/>
      <c r="BQ528"/>
      <c r="BR528" s="7"/>
      <c r="BS528"/>
      <c r="BT528"/>
      <c r="BU528"/>
      <c r="BV528"/>
      <c r="BW528" s="53"/>
      <c r="BX528"/>
      <c r="BY528" s="7"/>
      <c r="BZ528"/>
      <c r="CA528"/>
      <c r="CB528"/>
      <c r="CC528"/>
      <c r="CD528" s="53"/>
      <c r="CE528"/>
      <c r="CF528" s="7"/>
      <c r="CG528"/>
      <c r="CH528"/>
      <c r="CI528"/>
      <c r="CJ528"/>
      <c r="CK528" s="53"/>
      <c r="CL528"/>
      <c r="CM528" s="7"/>
      <c r="CN528"/>
      <c r="CO528"/>
      <c r="CP528"/>
      <c r="CQ528"/>
      <c r="CR528" s="53"/>
      <c r="CS528"/>
      <c r="CT528" s="7"/>
      <c r="CU528"/>
      <c r="CV528"/>
      <c r="CW528"/>
      <c r="CX528"/>
      <c r="CY528" s="53"/>
      <c r="CZ528"/>
      <c r="DA528" s="7"/>
      <c r="DB528"/>
      <c r="DC528"/>
      <c r="DD528"/>
      <c r="DE528"/>
      <c r="DF528" s="53"/>
      <c r="DG528"/>
      <c r="DH528" s="7"/>
      <c r="DI528"/>
      <c r="DJ528"/>
      <c r="DK528"/>
      <c r="DL528"/>
      <c r="DM528" s="53"/>
      <c r="DN528"/>
      <c r="DO528" s="7"/>
      <c r="DP528"/>
      <c r="DQ528"/>
      <c r="DR528"/>
      <c r="DS528"/>
      <c r="DT528" s="53"/>
      <c r="DU528"/>
      <c r="DV528" s="7"/>
      <c r="DW528" s="7"/>
      <c r="DX528" s="7"/>
      <c r="DY528" s="7"/>
      <c r="DZ528" s="7"/>
      <c r="EA528" s="7"/>
      <c r="EB528" s="7"/>
      <c r="EC528" s="7"/>
      <c r="ED528" s="7"/>
      <c r="EE528" s="7"/>
      <c r="EF528" s="7"/>
      <c r="EG528" s="7"/>
      <c r="EH528" s="7"/>
      <c r="EI528" s="7"/>
      <c r="EJ528" s="7"/>
      <c r="EK528" s="7"/>
      <c r="EL528" s="7"/>
      <c r="EM528" s="7"/>
      <c r="EN528" s="7"/>
      <c r="EO528" s="7"/>
      <c r="EP528" s="7"/>
      <c r="EQ528" s="7"/>
      <c r="ER528" s="7"/>
      <c r="ES528" s="7"/>
      <c r="ET528" s="7"/>
      <c r="EU528" s="7"/>
      <c r="EV528" s="7"/>
      <c r="EW528" s="7"/>
      <c r="EX528" s="7"/>
      <c r="EY528" s="7"/>
      <c r="EZ528" s="7"/>
      <c r="FA528" s="7"/>
      <c r="FB528" s="7"/>
      <c r="FC528" s="7"/>
      <c r="FD528" s="7"/>
      <c r="FE528" s="7"/>
      <c r="FF528" s="7"/>
      <c r="FG528" s="7"/>
      <c r="FH528" s="7"/>
      <c r="FI528" s="7"/>
      <c r="FJ528" s="7"/>
      <c r="FK528" s="7"/>
      <c r="FL528" s="7"/>
      <c r="FM528" s="7"/>
      <c r="FN528" s="7"/>
      <c r="FO528" s="7"/>
      <c r="FP528" s="7"/>
      <c r="FQ528" s="7"/>
      <c r="FR528" s="7"/>
      <c r="FS528" s="7"/>
      <c r="FT528" s="7"/>
      <c r="FU528" s="7"/>
      <c r="FV528" s="7"/>
      <c r="FW528" s="7"/>
      <c r="FX528" s="7"/>
      <c r="FY528" s="7"/>
      <c r="FZ528" s="7"/>
      <c r="GA528" s="7"/>
      <c r="GB528" s="7"/>
      <c r="GC528" s="7"/>
      <c r="GD528" s="7"/>
      <c r="GE528" s="7"/>
      <c r="GF528" s="7"/>
      <c r="GG528" s="7"/>
      <c r="GH528" s="7"/>
      <c r="GI528" s="7"/>
      <c r="GJ528" s="7"/>
      <c r="GK528" s="7"/>
      <c r="GL528" s="7"/>
      <c r="GM528" s="7"/>
      <c r="GN528" s="7"/>
      <c r="GO528" s="7"/>
      <c r="GP528" s="7"/>
      <c r="GQ528" s="7"/>
      <c r="GR528" s="7"/>
      <c r="GS528" s="7"/>
      <c r="GT528" s="7"/>
      <c r="GU528" s="7"/>
      <c r="GV528" s="7"/>
      <c r="GW528" s="7"/>
      <c r="GX528" s="7"/>
      <c r="GY528" s="7"/>
      <c r="GZ528" s="7"/>
      <c r="HA528" s="7"/>
      <c r="HB528" s="7"/>
      <c r="HC528" s="7"/>
      <c r="HD528" s="7"/>
      <c r="HE528" s="7"/>
      <c r="HF528" s="7"/>
      <c r="HG528" s="7"/>
      <c r="HH528" s="7"/>
      <c r="HI528" s="7"/>
      <c r="HJ528" s="7"/>
      <c r="HK528" s="7"/>
      <c r="HL528" s="7"/>
      <c r="HM528" s="7"/>
      <c r="HN528" s="7"/>
      <c r="HO528" s="7"/>
      <c r="HP528" s="7"/>
      <c r="HQ528" s="7"/>
      <c r="HR528" s="7"/>
      <c r="HS528" s="7"/>
      <c r="HT528" s="7"/>
      <c r="HU528" s="7"/>
      <c r="HV528" s="7"/>
      <c r="HW528" s="7"/>
      <c r="HX528" s="7"/>
      <c r="HY528" s="7"/>
      <c r="HZ528" s="7"/>
      <c r="IA528" s="7"/>
      <c r="IB528" s="7"/>
      <c r="IC528" s="7"/>
      <c r="ID528" s="7"/>
      <c r="IE528" s="7"/>
      <c r="IF528" s="7"/>
      <c r="IG528" s="7"/>
      <c r="IH528" s="7"/>
      <c r="II528" s="7"/>
      <c r="IJ528" s="7"/>
      <c r="IK528" s="7"/>
      <c r="IL528" s="7"/>
      <c r="IM528" s="7"/>
      <c r="IN528" s="7"/>
      <c r="IO528" s="7"/>
      <c r="IP528" s="7"/>
      <c r="IQ528" s="7"/>
      <c r="IR528" s="7"/>
      <c r="IS528" s="7"/>
      <c r="IT528" s="7"/>
      <c r="IU528" s="7"/>
      <c r="IV528" s="7"/>
      <c r="IW528" s="7"/>
      <c r="IX528" s="7"/>
      <c r="IY528" s="7"/>
      <c r="IZ528" s="7"/>
      <c r="JA528" s="7"/>
      <c r="JB528" s="7"/>
      <c r="JC528" s="7"/>
      <c r="JD528" s="7"/>
      <c r="JE528" s="7"/>
      <c r="JF528" s="7"/>
      <c r="JG528" s="7"/>
      <c r="JH528" s="7"/>
      <c r="JI528" s="7"/>
      <c r="JJ528" s="7"/>
      <c r="JK528" s="7"/>
      <c r="JL528" s="7"/>
      <c r="JM528" s="7"/>
      <c r="JN528" s="7"/>
      <c r="JO528" s="7"/>
      <c r="JP528" s="7"/>
      <c r="JQ528" s="7"/>
      <c r="JR528" s="7"/>
      <c r="JS528" s="7"/>
      <c r="JT528" s="7"/>
      <c r="JU528" s="7"/>
      <c r="JV528" s="7"/>
      <c r="JW528" s="7"/>
      <c r="JX528" s="7"/>
      <c r="JY528" s="7"/>
      <c r="JZ528" s="7"/>
      <c r="KA528" s="7"/>
      <c r="KB528" s="7"/>
      <c r="KC528" s="7"/>
      <c r="KD528" s="7"/>
      <c r="KE528" s="7"/>
      <c r="KF528" s="7"/>
      <c r="KG528" s="7"/>
      <c r="KH528" s="7"/>
      <c r="KI528" s="7"/>
      <c r="KJ528" s="7"/>
      <c r="KK528" s="7"/>
      <c r="KL528" s="7"/>
      <c r="KM528" s="7"/>
      <c r="KN528" s="7"/>
      <c r="KO528" s="7"/>
      <c r="KP528" s="7"/>
      <c r="KQ528" s="7"/>
      <c r="KR528" s="7"/>
      <c r="KS528" s="7"/>
      <c r="KT528" s="7"/>
      <c r="KU528" s="7"/>
      <c r="KV528" s="7"/>
      <c r="KW528" s="7"/>
      <c r="KX528" s="7"/>
      <c r="KY528" s="7"/>
      <c r="KZ528" s="7"/>
      <c r="LA528" s="7"/>
      <c r="LB528" s="7"/>
      <c r="LC528" s="7"/>
      <c r="LD528" s="7"/>
      <c r="LE528" s="7"/>
      <c r="LF528" s="7"/>
      <c r="LG528" s="7"/>
      <c r="LH528" s="7"/>
      <c r="LI528" s="7"/>
      <c r="LJ528" s="7"/>
      <c r="LK528" s="7"/>
      <c r="LL528" s="7"/>
      <c r="LM528" s="7"/>
      <c r="LN528" s="7"/>
      <c r="LO528" s="7"/>
      <c r="LP528" s="7"/>
      <c r="LQ528" s="7"/>
      <c r="LR528" s="7"/>
      <c r="LS528" s="7"/>
      <c r="LT528" s="7"/>
      <c r="LU528" s="7"/>
      <c r="LV528" s="7"/>
      <c r="LW528" s="7"/>
      <c r="LX528" s="7"/>
      <c r="LY528" s="7"/>
      <c r="LZ528" s="7"/>
      <c r="MA528" s="7"/>
      <c r="MB528" s="7"/>
      <c r="MC528" s="7"/>
      <c r="MD528" s="7"/>
      <c r="ME528" s="7"/>
      <c r="MF528" s="7"/>
      <c r="MG528" s="7"/>
      <c r="MH528" s="7"/>
      <c r="MI528" s="7"/>
      <c r="MJ528" s="7"/>
      <c r="MK528" s="7"/>
      <c r="ML528" s="7"/>
      <c r="MM528" s="7"/>
      <c r="MN528" s="7"/>
      <c r="MO528" s="7"/>
      <c r="MP528" s="7"/>
      <c r="MQ528" s="7"/>
      <c r="MR528" s="7"/>
      <c r="MS528" s="7"/>
      <c r="MT528" s="7"/>
      <c r="MU528" s="7"/>
      <c r="MV528" s="7"/>
      <c r="MW528" s="7"/>
      <c r="MX528" s="7"/>
      <c r="MY528" s="7"/>
      <c r="MZ528" s="7"/>
      <c r="NA528" s="7"/>
      <c r="NB528" s="7"/>
      <c r="NC528" s="7"/>
      <c r="ND528" s="7"/>
      <c r="NE528" s="7"/>
      <c r="NF528" s="7"/>
      <c r="NG528" s="7"/>
      <c r="NH528" s="7"/>
      <c r="NI528" s="7"/>
      <c r="NJ528" s="7"/>
      <c r="NK528" s="7"/>
      <c r="NL528" s="7"/>
      <c r="NM528" s="7"/>
      <c r="NN528" s="7"/>
      <c r="NO528" s="7"/>
      <c r="NP528" s="7"/>
      <c r="NQ528" s="7"/>
      <c r="NR528" s="7"/>
      <c r="NS528" s="7"/>
      <c r="NT528" s="7"/>
      <c r="NU528" s="7"/>
      <c r="NV528" s="7"/>
      <c r="NW528" s="7"/>
      <c r="NX528" s="7"/>
      <c r="NY528" s="7"/>
      <c r="NZ528" s="7"/>
      <c r="OA528" s="7"/>
      <c r="OB528" s="7"/>
      <c r="OC528" s="7"/>
      <c r="OD528" s="7"/>
      <c r="OE528" s="7"/>
      <c r="OF528" s="7"/>
      <c r="OG528" s="7"/>
      <c r="OH528" s="7"/>
      <c r="OI528" s="7"/>
    </row>
    <row r="529" spans="1:399" s="21" customFormat="1">
      <c r="A529" s="53"/>
      <c r="B529" s="53"/>
      <c r="C529" s="53"/>
      <c r="D529" s="53"/>
      <c r="E529" s="53"/>
      <c r="F529" s="53"/>
      <c r="G529" s="7"/>
      <c r="H529"/>
      <c r="I529"/>
      <c r="J529"/>
      <c r="K529"/>
      <c r="L529" s="53"/>
      <c r="M529"/>
      <c r="N529" s="7"/>
      <c r="O529"/>
      <c r="P529"/>
      <c r="Q529"/>
      <c r="R529"/>
      <c r="S529" s="53"/>
      <c r="T529"/>
      <c r="U529" s="7"/>
      <c r="V529"/>
      <c r="W529"/>
      <c r="X529"/>
      <c r="Y529"/>
      <c r="Z529" s="53"/>
      <c r="AA529"/>
      <c r="AB529" s="7"/>
      <c r="AC529"/>
      <c r="AD529"/>
      <c r="AE529"/>
      <c r="AF529"/>
      <c r="AG529" s="53"/>
      <c r="AH529"/>
      <c r="AI529" s="7"/>
      <c r="AJ529"/>
      <c r="AK529"/>
      <c r="AL529"/>
      <c r="AM529"/>
      <c r="AN529" s="53"/>
      <c r="AO529"/>
      <c r="AP529" s="7"/>
      <c r="AQ529"/>
      <c r="AR529"/>
      <c r="AS529"/>
      <c r="AT529"/>
      <c r="AU529" s="53"/>
      <c r="AV529"/>
      <c r="AW529" s="7"/>
      <c r="AX529"/>
      <c r="AY529"/>
      <c r="AZ529"/>
      <c r="BA529"/>
      <c r="BB529" s="53"/>
      <c r="BC529"/>
      <c r="BD529" s="7"/>
      <c r="BE529"/>
      <c r="BF529"/>
      <c r="BG529"/>
      <c r="BH529"/>
      <c r="BI529" s="53"/>
      <c r="BJ529"/>
      <c r="BK529" s="7"/>
      <c r="BL529"/>
      <c r="BM529"/>
      <c r="BN529"/>
      <c r="BO529"/>
      <c r="BP529" s="53"/>
      <c r="BQ529"/>
      <c r="BR529" s="7"/>
      <c r="BS529"/>
      <c r="BT529"/>
      <c r="BU529"/>
      <c r="BV529"/>
      <c r="BW529" s="53"/>
      <c r="BX529"/>
      <c r="BY529" s="7"/>
      <c r="BZ529"/>
      <c r="CA529"/>
      <c r="CB529"/>
      <c r="CC529"/>
      <c r="CD529" s="53"/>
      <c r="CE529"/>
      <c r="CF529" s="7"/>
      <c r="CG529"/>
      <c r="CH529"/>
      <c r="CI529"/>
      <c r="CJ529"/>
      <c r="CK529" s="53"/>
      <c r="CL529"/>
      <c r="CM529" s="7"/>
      <c r="CN529"/>
      <c r="CO529"/>
      <c r="CP529"/>
      <c r="CQ529"/>
      <c r="CR529" s="53"/>
      <c r="CS529"/>
      <c r="CT529" s="7"/>
      <c r="CU529"/>
      <c r="CV529"/>
      <c r="CW529"/>
      <c r="CX529"/>
      <c r="CY529" s="53"/>
      <c r="CZ529"/>
      <c r="DA529" s="7"/>
      <c r="DB529"/>
      <c r="DC529"/>
      <c r="DD529"/>
      <c r="DE529"/>
      <c r="DF529" s="53"/>
      <c r="DG529"/>
      <c r="DH529" s="7"/>
      <c r="DI529"/>
      <c r="DJ529"/>
      <c r="DK529"/>
      <c r="DL529"/>
      <c r="DM529" s="53"/>
      <c r="DN529"/>
      <c r="DO529" s="7"/>
      <c r="DP529"/>
      <c r="DQ529"/>
      <c r="DR529"/>
      <c r="DS529"/>
      <c r="DT529" s="53"/>
      <c r="DU529"/>
      <c r="DV529" s="7"/>
      <c r="DW529" s="7"/>
      <c r="DX529" s="7"/>
      <c r="DY529" s="7"/>
      <c r="DZ529" s="7"/>
      <c r="EA529" s="7"/>
      <c r="EB529" s="7"/>
      <c r="EC529" s="7"/>
      <c r="ED529" s="7"/>
      <c r="EE529" s="7"/>
      <c r="EF529" s="7"/>
      <c r="EG529" s="7"/>
      <c r="EH529" s="7"/>
      <c r="EI529" s="7"/>
      <c r="EJ529" s="7"/>
      <c r="EK529" s="7"/>
      <c r="EL529" s="7"/>
      <c r="EM529" s="7"/>
      <c r="EN529" s="7"/>
      <c r="EO529" s="7"/>
      <c r="EP529" s="7"/>
      <c r="EQ529" s="7"/>
      <c r="ER529" s="7"/>
      <c r="ES529" s="7"/>
      <c r="ET529" s="7"/>
      <c r="EU529" s="7"/>
      <c r="EV529" s="7"/>
      <c r="EW529" s="7"/>
      <c r="EX529" s="7"/>
      <c r="EY529" s="7"/>
      <c r="EZ529" s="7"/>
      <c r="FA529" s="7"/>
      <c r="FB529" s="7"/>
      <c r="FC529" s="7"/>
      <c r="FD529" s="7"/>
      <c r="FE529" s="7"/>
      <c r="FF529" s="7"/>
      <c r="FG529" s="7"/>
      <c r="FH529" s="7"/>
      <c r="FI529" s="7"/>
      <c r="FJ529" s="7"/>
      <c r="FK529" s="7"/>
      <c r="FL529" s="7"/>
      <c r="FM529" s="7"/>
      <c r="FN529" s="7"/>
      <c r="FO529" s="7"/>
      <c r="FP529" s="7"/>
      <c r="FQ529" s="7"/>
      <c r="FR529" s="7"/>
      <c r="FS529" s="7"/>
      <c r="FT529" s="7"/>
      <c r="FU529" s="7"/>
      <c r="FV529" s="7"/>
      <c r="FW529" s="7"/>
      <c r="FX529" s="7"/>
      <c r="FY529" s="7"/>
      <c r="FZ529" s="7"/>
      <c r="GA529" s="7"/>
      <c r="GB529" s="7"/>
      <c r="GC529" s="7"/>
      <c r="GD529" s="7"/>
      <c r="GE529" s="7"/>
      <c r="GF529" s="7"/>
      <c r="GG529" s="7"/>
      <c r="GH529" s="7"/>
      <c r="GI529" s="7"/>
      <c r="GJ529" s="7"/>
      <c r="GK529" s="7"/>
      <c r="GL529" s="7"/>
      <c r="GM529" s="7"/>
      <c r="GN529" s="7"/>
      <c r="GO529" s="7"/>
      <c r="GP529" s="7"/>
      <c r="GQ529" s="7"/>
      <c r="GR529" s="7"/>
      <c r="GS529" s="7"/>
      <c r="GT529" s="7"/>
      <c r="GU529" s="7"/>
      <c r="GV529" s="7"/>
      <c r="GW529" s="7"/>
      <c r="GX529" s="7"/>
      <c r="GY529" s="7"/>
      <c r="GZ529" s="7"/>
      <c r="HA529" s="7"/>
      <c r="HB529" s="7"/>
      <c r="HC529" s="7"/>
      <c r="HD529" s="7"/>
      <c r="HE529" s="7"/>
      <c r="HF529" s="7"/>
      <c r="HG529" s="7"/>
      <c r="HH529" s="7"/>
      <c r="HI529" s="7"/>
      <c r="HJ529" s="7"/>
      <c r="HK529" s="7"/>
      <c r="HL529" s="7"/>
      <c r="HM529" s="7"/>
      <c r="HN529" s="7"/>
      <c r="HO529" s="7"/>
      <c r="HP529" s="7"/>
      <c r="HQ529" s="7"/>
      <c r="HR529" s="7"/>
      <c r="HS529" s="7"/>
      <c r="HT529" s="7"/>
      <c r="HU529" s="7"/>
      <c r="HV529" s="7"/>
      <c r="HW529" s="7"/>
      <c r="HX529" s="7"/>
      <c r="HY529" s="7"/>
      <c r="HZ529" s="7"/>
      <c r="IA529" s="7"/>
      <c r="IB529" s="7"/>
      <c r="IC529" s="7"/>
      <c r="ID529" s="7"/>
      <c r="IE529" s="7"/>
      <c r="IF529" s="7"/>
      <c r="IG529" s="7"/>
      <c r="IH529" s="7"/>
      <c r="II529" s="7"/>
      <c r="IJ529" s="7"/>
      <c r="IK529" s="7"/>
      <c r="IL529" s="7"/>
      <c r="IM529" s="7"/>
      <c r="IN529" s="7"/>
      <c r="IO529" s="7"/>
      <c r="IP529" s="7"/>
      <c r="IQ529" s="7"/>
      <c r="IR529" s="7"/>
      <c r="IS529" s="7"/>
      <c r="IT529" s="7"/>
      <c r="IU529" s="7"/>
      <c r="IV529" s="7"/>
      <c r="IW529" s="7"/>
      <c r="IX529" s="7"/>
      <c r="IY529" s="7"/>
      <c r="IZ529" s="7"/>
      <c r="JA529" s="7"/>
      <c r="JB529" s="7"/>
      <c r="JC529" s="7"/>
      <c r="JD529" s="7"/>
      <c r="JE529" s="7"/>
      <c r="JF529" s="7"/>
      <c r="JG529" s="7"/>
      <c r="JH529" s="7"/>
      <c r="JI529" s="7"/>
      <c r="JJ529" s="7"/>
      <c r="JK529" s="7"/>
      <c r="JL529" s="7"/>
      <c r="JM529" s="7"/>
      <c r="JN529" s="7"/>
      <c r="JO529" s="7"/>
      <c r="JP529" s="7"/>
      <c r="JQ529" s="7"/>
      <c r="JR529" s="7"/>
      <c r="JS529" s="7"/>
      <c r="JT529" s="7"/>
      <c r="JU529" s="7"/>
      <c r="JV529" s="7"/>
      <c r="JW529" s="7"/>
      <c r="JX529" s="7"/>
      <c r="JY529" s="7"/>
      <c r="JZ529" s="7"/>
      <c r="KA529" s="7"/>
      <c r="KB529" s="7"/>
      <c r="KC529" s="7"/>
      <c r="KD529" s="7"/>
      <c r="KE529" s="7"/>
      <c r="KF529" s="7"/>
      <c r="KG529" s="7"/>
      <c r="KH529" s="7"/>
      <c r="KI529" s="7"/>
      <c r="KJ529" s="7"/>
      <c r="KK529" s="7"/>
      <c r="KL529" s="7"/>
      <c r="KM529" s="7"/>
      <c r="KN529" s="7"/>
      <c r="KO529" s="7"/>
      <c r="KP529" s="7"/>
      <c r="KQ529" s="7"/>
      <c r="KR529" s="7"/>
      <c r="KS529" s="7"/>
      <c r="KT529" s="7"/>
      <c r="KU529" s="7"/>
      <c r="KV529" s="7"/>
      <c r="KW529" s="7"/>
      <c r="KX529" s="7"/>
      <c r="KY529" s="7"/>
      <c r="KZ529" s="7"/>
      <c r="LA529" s="7"/>
      <c r="LB529" s="7"/>
      <c r="LC529" s="7"/>
      <c r="LD529" s="7"/>
      <c r="LE529" s="7"/>
      <c r="LF529" s="7"/>
      <c r="LG529" s="7"/>
      <c r="LH529" s="7"/>
      <c r="LI529" s="7"/>
      <c r="LJ529" s="7"/>
      <c r="LK529" s="7"/>
      <c r="LL529" s="7"/>
      <c r="LM529" s="7"/>
      <c r="LN529" s="7"/>
      <c r="LO529" s="7"/>
      <c r="LP529" s="7"/>
      <c r="LQ529" s="7"/>
      <c r="LR529" s="7"/>
      <c r="LS529" s="7"/>
      <c r="LT529" s="7"/>
      <c r="LU529" s="7"/>
      <c r="LV529" s="7"/>
      <c r="LW529" s="7"/>
      <c r="LX529" s="7"/>
      <c r="LY529" s="7"/>
      <c r="LZ529" s="7"/>
      <c r="MA529" s="7"/>
      <c r="MB529" s="7"/>
      <c r="MC529" s="7"/>
      <c r="MD529" s="7"/>
      <c r="ME529" s="7"/>
      <c r="MF529" s="7"/>
      <c r="MG529" s="7"/>
      <c r="MH529" s="7"/>
      <c r="MI529" s="7"/>
      <c r="MJ529" s="7"/>
      <c r="MK529" s="7"/>
      <c r="ML529" s="7"/>
      <c r="MM529" s="7"/>
      <c r="MN529" s="7"/>
      <c r="MO529" s="7"/>
      <c r="MP529" s="7"/>
      <c r="MQ529" s="7"/>
      <c r="MR529" s="7"/>
      <c r="MS529" s="7"/>
      <c r="MT529" s="7"/>
      <c r="MU529" s="7"/>
      <c r="MV529" s="7"/>
      <c r="MW529" s="7"/>
      <c r="MX529" s="7"/>
      <c r="MY529" s="7"/>
      <c r="MZ529" s="7"/>
      <c r="NA529" s="7"/>
      <c r="NB529" s="7"/>
      <c r="NC529" s="7"/>
      <c r="ND529" s="7"/>
      <c r="NE529" s="7"/>
      <c r="NF529" s="7"/>
      <c r="NG529" s="7"/>
      <c r="NH529" s="7"/>
      <c r="NI529" s="7"/>
      <c r="NJ529" s="7"/>
      <c r="NK529" s="7"/>
      <c r="NL529" s="7"/>
      <c r="NM529" s="7"/>
      <c r="NN529" s="7"/>
      <c r="NO529" s="7"/>
      <c r="NP529" s="7"/>
      <c r="NQ529" s="7"/>
      <c r="NR529" s="7"/>
      <c r="NS529" s="7"/>
      <c r="NT529" s="7"/>
      <c r="NU529" s="7"/>
      <c r="NV529" s="7"/>
      <c r="NW529" s="7"/>
      <c r="NX529" s="7"/>
      <c r="NY529" s="7"/>
      <c r="NZ529" s="7"/>
      <c r="OA529" s="7"/>
      <c r="OB529" s="7"/>
      <c r="OC529" s="7"/>
      <c r="OD529" s="7"/>
      <c r="OE529" s="7"/>
      <c r="OF529" s="7"/>
      <c r="OG529" s="7"/>
      <c r="OH529" s="7"/>
      <c r="OI529" s="7"/>
    </row>
    <row r="530" spans="1:399" s="21" customFormat="1">
      <c r="A530" s="53"/>
      <c r="B530" s="53"/>
      <c r="C530" s="53"/>
      <c r="D530" s="53"/>
      <c r="E530" s="53"/>
      <c r="F530" s="53"/>
      <c r="G530" s="7"/>
      <c r="H530"/>
      <c r="I530"/>
      <c r="J530"/>
      <c r="K530"/>
      <c r="L530" s="53"/>
      <c r="M530"/>
      <c r="N530" s="7"/>
      <c r="O530"/>
      <c r="P530"/>
      <c r="Q530"/>
      <c r="R530"/>
      <c r="S530" s="53"/>
      <c r="T530"/>
      <c r="U530" s="7"/>
      <c r="V530"/>
      <c r="W530"/>
      <c r="X530"/>
      <c r="Y530"/>
      <c r="Z530" s="53"/>
      <c r="AA530"/>
      <c r="AB530" s="7"/>
      <c r="AC530"/>
      <c r="AD530"/>
      <c r="AE530"/>
      <c r="AF530"/>
      <c r="AG530" s="53"/>
      <c r="AH530"/>
      <c r="AI530" s="7"/>
      <c r="AJ530"/>
      <c r="AK530"/>
      <c r="AL530"/>
      <c r="AM530"/>
      <c r="AN530" s="53"/>
      <c r="AO530"/>
      <c r="AP530" s="7"/>
      <c r="AQ530"/>
      <c r="AR530"/>
      <c r="AS530"/>
      <c r="AT530"/>
      <c r="AU530" s="53"/>
      <c r="AV530"/>
      <c r="AW530" s="7"/>
      <c r="AX530"/>
      <c r="AY530"/>
      <c r="AZ530"/>
      <c r="BA530"/>
      <c r="BB530" s="53"/>
      <c r="BC530"/>
      <c r="BD530" s="7"/>
      <c r="BE530"/>
      <c r="BF530"/>
      <c r="BG530"/>
      <c r="BH530"/>
      <c r="BI530" s="53"/>
      <c r="BJ530"/>
      <c r="BK530" s="7"/>
      <c r="BL530"/>
      <c r="BM530"/>
      <c r="BN530"/>
      <c r="BO530"/>
      <c r="BP530" s="53"/>
      <c r="BQ530"/>
      <c r="BR530" s="7"/>
      <c r="BS530"/>
      <c r="BT530"/>
      <c r="BU530"/>
      <c r="BV530"/>
      <c r="BW530" s="53"/>
      <c r="BX530"/>
      <c r="BY530" s="7"/>
      <c r="BZ530"/>
      <c r="CA530"/>
      <c r="CB530"/>
      <c r="CC530"/>
      <c r="CD530" s="53"/>
      <c r="CE530"/>
      <c r="CF530" s="7"/>
      <c r="CG530"/>
      <c r="CH530"/>
      <c r="CI530"/>
      <c r="CJ530"/>
      <c r="CK530" s="53"/>
      <c r="CL530"/>
      <c r="CM530" s="7"/>
      <c r="CN530"/>
      <c r="CO530"/>
      <c r="CP530"/>
      <c r="CQ530"/>
      <c r="CR530" s="53"/>
      <c r="CS530"/>
      <c r="CT530" s="7"/>
      <c r="CU530"/>
      <c r="CV530"/>
      <c r="CW530"/>
      <c r="CX530"/>
      <c r="CY530" s="53"/>
      <c r="CZ530"/>
      <c r="DA530" s="7"/>
      <c r="DB530"/>
      <c r="DC530"/>
      <c r="DD530"/>
      <c r="DE530"/>
      <c r="DF530" s="53"/>
      <c r="DG530"/>
      <c r="DH530" s="7"/>
      <c r="DI530"/>
      <c r="DJ530"/>
      <c r="DK530"/>
      <c r="DL530"/>
      <c r="DM530" s="53"/>
      <c r="DN530"/>
      <c r="DO530" s="7"/>
      <c r="DP530"/>
      <c r="DQ530"/>
      <c r="DR530"/>
      <c r="DS530"/>
      <c r="DT530" s="53"/>
      <c r="DU530"/>
      <c r="DV530" s="7"/>
      <c r="DW530" s="7"/>
      <c r="DX530" s="7"/>
      <c r="DY530" s="7"/>
      <c r="DZ530" s="7"/>
      <c r="EA530" s="7"/>
      <c r="EB530" s="7"/>
      <c r="EC530" s="7"/>
      <c r="ED530" s="7"/>
      <c r="EE530" s="7"/>
      <c r="EF530" s="7"/>
      <c r="EG530" s="7"/>
      <c r="EH530" s="7"/>
      <c r="EI530" s="7"/>
      <c r="EJ530" s="7"/>
      <c r="EK530" s="7"/>
      <c r="EL530" s="7"/>
      <c r="EM530" s="7"/>
      <c r="EN530" s="7"/>
      <c r="EO530" s="7"/>
      <c r="EP530" s="7"/>
      <c r="EQ530" s="7"/>
      <c r="ER530" s="7"/>
      <c r="ES530" s="7"/>
      <c r="ET530" s="7"/>
      <c r="EU530" s="7"/>
      <c r="EV530" s="7"/>
      <c r="EW530" s="7"/>
      <c r="EX530" s="7"/>
      <c r="EY530" s="7"/>
      <c r="EZ530" s="7"/>
      <c r="FA530" s="7"/>
      <c r="FB530" s="7"/>
      <c r="FC530" s="7"/>
      <c r="FD530" s="7"/>
      <c r="FE530" s="7"/>
      <c r="FF530" s="7"/>
      <c r="FG530" s="7"/>
      <c r="FH530" s="7"/>
      <c r="FI530" s="7"/>
      <c r="FJ530" s="7"/>
      <c r="FK530" s="7"/>
      <c r="FL530" s="7"/>
      <c r="FM530" s="7"/>
      <c r="FN530" s="7"/>
      <c r="FO530" s="7"/>
      <c r="FP530" s="7"/>
      <c r="FQ530" s="7"/>
      <c r="FR530" s="7"/>
      <c r="FS530" s="7"/>
      <c r="FT530" s="7"/>
      <c r="FU530" s="7"/>
      <c r="FV530" s="7"/>
      <c r="FW530" s="7"/>
      <c r="FX530" s="7"/>
      <c r="FY530" s="7"/>
      <c r="FZ530" s="7"/>
      <c r="GA530" s="7"/>
      <c r="GB530" s="7"/>
      <c r="GC530" s="7"/>
      <c r="GD530" s="7"/>
      <c r="GE530" s="7"/>
      <c r="GF530" s="7"/>
      <c r="GG530" s="7"/>
      <c r="GH530" s="7"/>
      <c r="GI530" s="7"/>
      <c r="GJ530" s="7"/>
      <c r="GK530" s="7"/>
      <c r="GL530" s="7"/>
      <c r="GM530" s="7"/>
      <c r="GN530" s="7"/>
      <c r="GO530" s="7"/>
      <c r="GP530" s="7"/>
      <c r="GQ530" s="7"/>
      <c r="GR530" s="7"/>
      <c r="GS530" s="7"/>
      <c r="GT530" s="7"/>
      <c r="GU530" s="7"/>
      <c r="GV530" s="7"/>
      <c r="GW530" s="7"/>
      <c r="GX530" s="7"/>
      <c r="GY530" s="7"/>
      <c r="GZ530" s="7"/>
      <c r="HA530" s="7"/>
      <c r="HB530" s="7"/>
      <c r="HC530" s="7"/>
      <c r="HD530" s="7"/>
      <c r="HE530" s="7"/>
      <c r="HF530" s="7"/>
      <c r="HG530" s="7"/>
      <c r="HH530" s="7"/>
      <c r="HI530" s="7"/>
      <c r="HJ530" s="7"/>
      <c r="HK530" s="7"/>
      <c r="HL530" s="7"/>
      <c r="HM530" s="7"/>
      <c r="HN530" s="7"/>
      <c r="HO530" s="7"/>
      <c r="HP530" s="7"/>
      <c r="HQ530" s="7"/>
      <c r="HR530" s="7"/>
      <c r="HS530" s="7"/>
      <c r="HT530" s="7"/>
      <c r="HU530" s="7"/>
      <c r="HV530" s="7"/>
      <c r="HW530" s="7"/>
      <c r="HX530" s="7"/>
      <c r="HY530" s="7"/>
      <c r="HZ530" s="7"/>
      <c r="IA530" s="7"/>
      <c r="IB530" s="7"/>
      <c r="IC530" s="7"/>
      <c r="ID530" s="7"/>
      <c r="IE530" s="7"/>
      <c r="IF530" s="7"/>
      <c r="IG530" s="7"/>
      <c r="IH530" s="7"/>
      <c r="II530" s="7"/>
      <c r="IJ530" s="7"/>
      <c r="IK530" s="7"/>
      <c r="IL530" s="7"/>
      <c r="IM530" s="7"/>
      <c r="IN530" s="7"/>
      <c r="IO530" s="7"/>
      <c r="IP530" s="7"/>
      <c r="IQ530" s="7"/>
      <c r="IR530" s="7"/>
      <c r="IS530" s="7"/>
      <c r="IT530" s="7"/>
      <c r="IU530" s="7"/>
      <c r="IV530" s="7"/>
      <c r="IW530" s="7"/>
      <c r="IX530" s="7"/>
      <c r="IY530" s="7"/>
      <c r="IZ530" s="7"/>
      <c r="JA530" s="7"/>
      <c r="JB530" s="7"/>
      <c r="JC530" s="7"/>
      <c r="JD530" s="7"/>
      <c r="JE530" s="7"/>
      <c r="JF530" s="7"/>
      <c r="JG530" s="7"/>
      <c r="JH530" s="7"/>
      <c r="JI530" s="7"/>
      <c r="JJ530" s="7"/>
      <c r="JK530" s="7"/>
      <c r="JL530" s="7"/>
      <c r="JM530" s="7"/>
      <c r="JN530" s="7"/>
      <c r="JO530" s="7"/>
      <c r="JP530" s="7"/>
      <c r="JQ530" s="7"/>
      <c r="JR530" s="7"/>
      <c r="JS530" s="7"/>
      <c r="JT530" s="7"/>
      <c r="JU530" s="7"/>
      <c r="JV530" s="7"/>
      <c r="JW530" s="7"/>
      <c r="JX530" s="7"/>
      <c r="JY530" s="7"/>
      <c r="JZ530" s="7"/>
      <c r="KA530" s="7"/>
      <c r="KB530" s="7"/>
      <c r="KC530" s="7"/>
      <c r="KD530" s="7"/>
      <c r="KE530" s="7"/>
      <c r="KF530" s="7"/>
      <c r="KG530" s="7"/>
      <c r="KH530" s="7"/>
      <c r="KI530" s="7"/>
      <c r="KJ530" s="7"/>
      <c r="KK530" s="7"/>
      <c r="KL530" s="7"/>
      <c r="KM530" s="7"/>
      <c r="KN530" s="7"/>
      <c r="KO530" s="7"/>
      <c r="KP530" s="7"/>
      <c r="KQ530" s="7"/>
      <c r="KR530" s="7"/>
      <c r="KS530" s="7"/>
      <c r="KT530" s="7"/>
      <c r="KU530" s="7"/>
      <c r="KV530" s="7"/>
      <c r="KW530" s="7"/>
      <c r="KX530" s="7"/>
      <c r="KY530" s="7"/>
      <c r="KZ530" s="7"/>
      <c r="LA530" s="7"/>
      <c r="LB530" s="7"/>
      <c r="LC530" s="7"/>
      <c r="LD530" s="7"/>
      <c r="LE530" s="7"/>
      <c r="LF530" s="7"/>
      <c r="LG530" s="7"/>
      <c r="LH530" s="7"/>
      <c r="LI530" s="7"/>
      <c r="LJ530" s="7"/>
      <c r="LK530" s="7"/>
      <c r="LL530" s="7"/>
      <c r="LM530" s="7"/>
      <c r="LN530" s="7"/>
      <c r="LO530" s="7"/>
      <c r="LP530" s="7"/>
      <c r="LQ530" s="7"/>
      <c r="LR530" s="7"/>
      <c r="LS530" s="7"/>
      <c r="LT530" s="7"/>
      <c r="LU530" s="7"/>
      <c r="LV530" s="7"/>
      <c r="LW530" s="7"/>
      <c r="LX530" s="7"/>
      <c r="LY530" s="7"/>
      <c r="LZ530" s="7"/>
      <c r="MA530" s="7"/>
      <c r="MB530" s="7"/>
      <c r="MC530" s="7"/>
      <c r="MD530" s="7"/>
      <c r="ME530" s="7"/>
      <c r="MF530" s="7"/>
      <c r="MG530" s="7"/>
      <c r="MH530" s="7"/>
      <c r="MI530" s="7"/>
      <c r="MJ530" s="7"/>
      <c r="MK530" s="7"/>
      <c r="ML530" s="7"/>
      <c r="MM530" s="7"/>
      <c r="MN530" s="7"/>
      <c r="MO530" s="7"/>
      <c r="MP530" s="7"/>
      <c r="MQ530" s="7"/>
      <c r="MR530" s="7"/>
      <c r="MS530" s="7"/>
      <c r="MT530" s="7"/>
      <c r="MU530" s="7"/>
      <c r="MV530" s="7"/>
      <c r="MW530" s="7"/>
      <c r="MX530" s="7"/>
      <c r="MY530" s="7"/>
      <c r="MZ530" s="7"/>
      <c r="NA530" s="7"/>
      <c r="NB530" s="7"/>
      <c r="NC530" s="7"/>
      <c r="ND530" s="7"/>
      <c r="NE530" s="7"/>
      <c r="NF530" s="7"/>
      <c r="NG530" s="7"/>
      <c r="NH530" s="7"/>
      <c r="NI530" s="7"/>
      <c r="NJ530" s="7"/>
      <c r="NK530" s="7"/>
      <c r="NL530" s="7"/>
      <c r="NM530" s="7"/>
      <c r="NN530" s="7"/>
      <c r="NO530" s="7"/>
      <c r="NP530" s="7"/>
      <c r="NQ530" s="7"/>
      <c r="NR530" s="7"/>
      <c r="NS530" s="7"/>
      <c r="NT530" s="7"/>
      <c r="NU530" s="7"/>
      <c r="NV530" s="7"/>
      <c r="NW530" s="7"/>
      <c r="NX530" s="7"/>
      <c r="NY530" s="7"/>
      <c r="NZ530" s="7"/>
      <c r="OA530" s="7"/>
      <c r="OB530" s="7"/>
      <c r="OC530" s="7"/>
      <c r="OD530" s="7"/>
      <c r="OE530" s="7"/>
      <c r="OF530" s="7"/>
      <c r="OG530" s="7"/>
      <c r="OH530" s="7"/>
      <c r="OI530" s="7"/>
    </row>
    <row r="531" spans="1:399" s="21" customFormat="1">
      <c r="A531" s="53"/>
      <c r="B531" s="53"/>
      <c r="C531" s="53"/>
      <c r="D531" s="53"/>
      <c r="E531" s="53"/>
      <c r="F531" s="53"/>
      <c r="G531" s="7"/>
      <c r="H531"/>
      <c r="I531"/>
      <c r="J531"/>
      <c r="K531"/>
      <c r="L531" s="53"/>
      <c r="M531"/>
      <c r="N531" s="7"/>
      <c r="O531"/>
      <c r="P531"/>
      <c r="Q531"/>
      <c r="R531"/>
      <c r="S531" s="53"/>
      <c r="T531"/>
      <c r="U531" s="7"/>
      <c r="V531"/>
      <c r="W531"/>
      <c r="X531"/>
      <c r="Y531"/>
      <c r="Z531" s="53"/>
      <c r="AA531"/>
      <c r="AB531" s="7"/>
      <c r="AC531"/>
      <c r="AD531"/>
      <c r="AE531"/>
      <c r="AF531"/>
      <c r="AG531" s="53"/>
      <c r="AH531"/>
      <c r="AI531" s="7"/>
      <c r="AJ531"/>
      <c r="AK531"/>
      <c r="AL531"/>
      <c r="AM531"/>
      <c r="AN531" s="53"/>
      <c r="AO531"/>
      <c r="AP531" s="7"/>
      <c r="AQ531"/>
      <c r="AR531"/>
      <c r="AS531"/>
      <c r="AT531"/>
      <c r="AU531" s="53"/>
      <c r="AV531"/>
      <c r="AW531" s="7"/>
      <c r="AX531"/>
      <c r="AY531"/>
      <c r="AZ531"/>
      <c r="BA531"/>
      <c r="BB531" s="53"/>
      <c r="BC531"/>
      <c r="BD531" s="7"/>
      <c r="BE531"/>
      <c r="BF531"/>
      <c r="BG531"/>
      <c r="BH531"/>
      <c r="BI531" s="53"/>
      <c r="BJ531"/>
      <c r="BK531" s="7"/>
      <c r="BL531"/>
      <c r="BM531"/>
      <c r="BN531"/>
      <c r="BO531"/>
      <c r="BP531" s="53"/>
      <c r="BQ531"/>
      <c r="BR531" s="7"/>
      <c r="BS531"/>
      <c r="BT531"/>
      <c r="BU531"/>
      <c r="BV531"/>
      <c r="BW531" s="53"/>
      <c r="BX531"/>
      <c r="BY531" s="7"/>
      <c r="BZ531"/>
      <c r="CA531"/>
      <c r="CB531"/>
      <c r="CC531"/>
      <c r="CD531" s="53"/>
      <c r="CE531"/>
      <c r="CF531" s="7"/>
      <c r="CG531"/>
      <c r="CH531"/>
      <c r="CI531"/>
      <c r="CJ531"/>
      <c r="CK531" s="53"/>
      <c r="CL531"/>
      <c r="CM531" s="7"/>
      <c r="CN531"/>
      <c r="CO531"/>
      <c r="CP531"/>
      <c r="CQ531"/>
      <c r="CR531" s="53"/>
      <c r="CS531"/>
      <c r="CT531" s="7"/>
      <c r="CU531"/>
      <c r="CV531"/>
      <c r="CW531"/>
      <c r="CX531"/>
      <c r="CY531" s="53"/>
      <c r="CZ531"/>
      <c r="DA531" s="7"/>
      <c r="DB531"/>
      <c r="DC531"/>
      <c r="DD531"/>
      <c r="DE531"/>
      <c r="DF531" s="53"/>
      <c r="DG531"/>
      <c r="DH531" s="7"/>
      <c r="DI531"/>
      <c r="DJ531"/>
      <c r="DK531"/>
      <c r="DL531"/>
      <c r="DM531" s="53"/>
      <c r="DN531"/>
      <c r="DO531" s="7"/>
      <c r="DP531"/>
      <c r="DQ531"/>
      <c r="DR531"/>
      <c r="DS531"/>
      <c r="DT531" s="53"/>
      <c r="DU531"/>
      <c r="DV531" s="7"/>
      <c r="DW531" s="7"/>
      <c r="DX531" s="7"/>
      <c r="DY531" s="7"/>
      <c r="DZ531" s="7"/>
      <c r="EA531" s="7"/>
      <c r="EB531" s="7"/>
      <c r="EC531" s="7"/>
      <c r="ED531" s="7"/>
      <c r="EE531" s="7"/>
      <c r="EF531" s="7"/>
      <c r="EG531" s="7"/>
      <c r="EH531" s="7"/>
      <c r="EI531" s="7"/>
      <c r="EJ531" s="7"/>
      <c r="EK531" s="7"/>
      <c r="EL531" s="7"/>
      <c r="EM531" s="7"/>
      <c r="EN531" s="7"/>
      <c r="EO531" s="7"/>
      <c r="EP531" s="7"/>
      <c r="EQ531" s="7"/>
      <c r="ER531" s="7"/>
      <c r="ES531" s="7"/>
      <c r="ET531" s="7"/>
      <c r="EU531" s="7"/>
      <c r="EV531" s="7"/>
      <c r="EW531" s="7"/>
      <c r="EX531" s="7"/>
      <c r="EY531" s="7"/>
      <c r="EZ531" s="7"/>
      <c r="FA531" s="7"/>
      <c r="FB531" s="7"/>
      <c r="FC531" s="7"/>
      <c r="FD531" s="7"/>
      <c r="FE531" s="7"/>
      <c r="FF531" s="7"/>
      <c r="FG531" s="7"/>
      <c r="FH531" s="7"/>
      <c r="FI531" s="7"/>
      <c r="FJ531" s="7"/>
      <c r="FK531" s="7"/>
      <c r="FL531" s="7"/>
      <c r="FM531" s="7"/>
      <c r="FN531" s="7"/>
      <c r="FO531" s="7"/>
      <c r="FP531" s="7"/>
      <c r="FQ531" s="7"/>
      <c r="FR531" s="7"/>
      <c r="FS531" s="7"/>
      <c r="FT531" s="7"/>
      <c r="FU531" s="7"/>
      <c r="FV531" s="7"/>
      <c r="FW531" s="7"/>
      <c r="FX531" s="7"/>
      <c r="FY531" s="7"/>
      <c r="FZ531" s="7"/>
      <c r="GA531" s="7"/>
      <c r="GB531" s="7"/>
      <c r="GC531" s="7"/>
      <c r="GD531" s="7"/>
      <c r="GE531" s="7"/>
      <c r="GF531" s="7"/>
      <c r="GG531" s="7"/>
      <c r="GH531" s="7"/>
      <c r="GI531" s="7"/>
      <c r="GJ531" s="7"/>
      <c r="GK531" s="7"/>
      <c r="GL531" s="7"/>
      <c r="GM531" s="7"/>
      <c r="GN531" s="7"/>
      <c r="GO531" s="7"/>
      <c r="GP531" s="7"/>
      <c r="GQ531" s="7"/>
      <c r="GR531" s="7"/>
      <c r="GS531" s="7"/>
      <c r="GT531" s="7"/>
      <c r="GU531" s="7"/>
      <c r="GV531" s="7"/>
      <c r="GW531" s="7"/>
      <c r="GX531" s="7"/>
      <c r="GY531" s="7"/>
      <c r="GZ531" s="7"/>
      <c r="HA531" s="7"/>
      <c r="HB531" s="7"/>
      <c r="HC531" s="7"/>
      <c r="HD531" s="7"/>
      <c r="HE531" s="7"/>
      <c r="HF531" s="7"/>
      <c r="HG531" s="7"/>
      <c r="HH531" s="7"/>
      <c r="HI531" s="7"/>
      <c r="HJ531" s="7"/>
      <c r="HK531" s="7"/>
      <c r="HL531" s="7"/>
      <c r="HM531" s="7"/>
      <c r="HN531" s="7"/>
      <c r="HO531" s="7"/>
      <c r="HP531" s="7"/>
      <c r="HQ531" s="7"/>
      <c r="HR531" s="7"/>
      <c r="HS531" s="7"/>
      <c r="HT531" s="7"/>
      <c r="HU531" s="7"/>
      <c r="HV531" s="7"/>
      <c r="HW531" s="7"/>
      <c r="HX531" s="7"/>
      <c r="HY531" s="7"/>
      <c r="HZ531" s="7"/>
      <c r="IA531" s="7"/>
      <c r="IB531" s="7"/>
      <c r="IC531" s="7"/>
      <c r="ID531" s="7"/>
      <c r="IE531" s="7"/>
      <c r="IF531" s="7"/>
      <c r="IG531" s="7"/>
      <c r="IH531" s="7"/>
      <c r="II531" s="7"/>
      <c r="IJ531" s="7"/>
      <c r="IK531" s="7"/>
      <c r="IL531" s="7"/>
      <c r="IM531" s="7"/>
      <c r="IN531" s="7"/>
      <c r="IO531" s="7"/>
      <c r="IP531" s="7"/>
      <c r="IQ531" s="7"/>
      <c r="IR531" s="7"/>
      <c r="IS531" s="7"/>
      <c r="IT531" s="7"/>
      <c r="IU531" s="7"/>
      <c r="IV531" s="7"/>
      <c r="IW531" s="7"/>
      <c r="IX531" s="7"/>
      <c r="IY531" s="7"/>
      <c r="IZ531" s="7"/>
      <c r="JA531" s="7"/>
      <c r="JB531" s="7"/>
      <c r="JC531" s="7"/>
      <c r="JD531" s="7"/>
      <c r="JE531" s="7"/>
      <c r="JF531" s="7"/>
      <c r="JG531" s="7"/>
      <c r="JH531" s="7"/>
      <c r="JI531" s="7"/>
      <c r="JJ531" s="7"/>
      <c r="JK531" s="7"/>
      <c r="JL531" s="7"/>
      <c r="JM531" s="7"/>
      <c r="JN531" s="7"/>
      <c r="JO531" s="7"/>
      <c r="JP531" s="7"/>
      <c r="JQ531" s="7"/>
      <c r="JR531" s="7"/>
      <c r="JS531" s="7"/>
      <c r="JT531" s="7"/>
      <c r="JU531" s="7"/>
      <c r="JV531" s="7"/>
      <c r="JW531" s="7"/>
      <c r="JX531" s="7"/>
      <c r="JY531" s="7"/>
      <c r="JZ531" s="7"/>
      <c r="KA531" s="7"/>
      <c r="KB531" s="7"/>
      <c r="KC531" s="7"/>
      <c r="KD531" s="7"/>
      <c r="KE531" s="7"/>
      <c r="KF531" s="7"/>
      <c r="KG531" s="7"/>
      <c r="KH531" s="7"/>
      <c r="KI531" s="7"/>
      <c r="KJ531" s="7"/>
      <c r="KK531" s="7"/>
      <c r="KL531" s="7"/>
      <c r="KM531" s="7"/>
      <c r="KN531" s="7"/>
      <c r="KO531" s="7"/>
      <c r="KP531" s="7"/>
      <c r="KQ531" s="7"/>
      <c r="KR531" s="7"/>
      <c r="KS531" s="7"/>
      <c r="KT531" s="7"/>
      <c r="KU531" s="7"/>
      <c r="KV531" s="7"/>
      <c r="KW531" s="7"/>
      <c r="KX531" s="7"/>
      <c r="KY531" s="7"/>
      <c r="KZ531" s="7"/>
      <c r="LA531" s="7"/>
      <c r="LB531" s="7"/>
      <c r="LC531" s="7"/>
      <c r="LD531" s="7"/>
      <c r="LE531" s="7"/>
      <c r="LF531" s="7"/>
      <c r="LG531" s="7"/>
      <c r="LH531" s="7"/>
      <c r="LI531" s="7"/>
      <c r="LJ531" s="7"/>
      <c r="LK531" s="7"/>
      <c r="LL531" s="7"/>
      <c r="LM531" s="7"/>
      <c r="LN531" s="7"/>
      <c r="LO531" s="7"/>
      <c r="LP531" s="7"/>
      <c r="LQ531" s="7"/>
      <c r="LR531" s="7"/>
      <c r="LS531" s="7"/>
      <c r="LT531" s="7"/>
      <c r="LU531" s="7"/>
      <c r="LV531" s="7"/>
      <c r="LW531" s="7"/>
      <c r="LX531" s="7"/>
      <c r="LY531" s="7"/>
      <c r="LZ531" s="7"/>
      <c r="MA531" s="7"/>
      <c r="MB531" s="7"/>
      <c r="MC531" s="7"/>
      <c r="MD531" s="7"/>
      <c r="ME531" s="7"/>
      <c r="MF531" s="7"/>
      <c r="MG531" s="7"/>
      <c r="MH531" s="7"/>
      <c r="MI531" s="7"/>
      <c r="MJ531" s="7"/>
      <c r="MK531" s="7"/>
      <c r="ML531" s="7"/>
      <c r="MM531" s="7"/>
      <c r="MN531" s="7"/>
      <c r="MO531" s="7"/>
      <c r="MP531" s="7"/>
      <c r="MQ531" s="7"/>
      <c r="MR531" s="7"/>
      <c r="MS531" s="7"/>
      <c r="MT531" s="7"/>
      <c r="MU531" s="7"/>
      <c r="MV531" s="7"/>
      <c r="MW531" s="7"/>
      <c r="MX531" s="7"/>
      <c r="MY531" s="7"/>
      <c r="MZ531" s="7"/>
      <c r="NA531" s="7"/>
      <c r="NB531" s="7"/>
      <c r="NC531" s="7"/>
      <c r="ND531" s="7"/>
      <c r="NE531" s="7"/>
      <c r="NF531" s="7"/>
      <c r="NG531" s="7"/>
      <c r="NH531" s="7"/>
      <c r="NI531" s="7"/>
      <c r="NJ531" s="7"/>
      <c r="NK531" s="7"/>
      <c r="NL531" s="7"/>
      <c r="NM531" s="7"/>
      <c r="NN531" s="7"/>
      <c r="NO531" s="7"/>
      <c r="NP531" s="7"/>
      <c r="NQ531" s="7"/>
      <c r="NR531" s="7"/>
      <c r="NS531" s="7"/>
      <c r="NT531" s="7"/>
      <c r="NU531" s="7"/>
      <c r="NV531" s="7"/>
      <c r="NW531" s="7"/>
      <c r="NX531" s="7"/>
      <c r="NY531" s="7"/>
      <c r="NZ531" s="7"/>
      <c r="OA531" s="7"/>
      <c r="OB531" s="7"/>
      <c r="OC531" s="7"/>
      <c r="OD531" s="7"/>
      <c r="OE531" s="7"/>
      <c r="OF531" s="7"/>
      <c r="OG531" s="7"/>
      <c r="OH531" s="7"/>
      <c r="OI531" s="7"/>
    </row>
    <row r="532" spans="1:399" s="21" customFormat="1">
      <c r="A532" s="53"/>
      <c r="B532" s="53"/>
      <c r="C532" s="53"/>
      <c r="D532" s="53"/>
      <c r="E532" s="53"/>
      <c r="F532" s="53"/>
      <c r="G532" s="7"/>
      <c r="H532"/>
      <c r="I532"/>
      <c r="J532"/>
      <c r="K532"/>
      <c r="L532" s="53"/>
      <c r="M532"/>
      <c r="N532" s="7"/>
      <c r="O532"/>
      <c r="P532"/>
      <c r="Q532"/>
      <c r="R532"/>
      <c r="S532" s="53"/>
      <c r="T532"/>
      <c r="U532" s="7"/>
      <c r="V532"/>
      <c r="W532"/>
      <c r="X532"/>
      <c r="Y532"/>
      <c r="Z532" s="53"/>
      <c r="AA532"/>
      <c r="AB532" s="7"/>
      <c r="AC532"/>
      <c r="AD532"/>
      <c r="AE532"/>
      <c r="AF532"/>
      <c r="AG532" s="53"/>
      <c r="AH532"/>
      <c r="AI532" s="7"/>
      <c r="AJ532"/>
      <c r="AK532"/>
      <c r="AL532"/>
      <c r="AM532"/>
      <c r="AN532" s="53"/>
      <c r="AO532"/>
      <c r="AP532" s="7"/>
      <c r="AQ532"/>
      <c r="AR532"/>
      <c r="AS532"/>
      <c r="AT532"/>
      <c r="AU532" s="53"/>
      <c r="AV532"/>
      <c r="AW532" s="7"/>
      <c r="AX532"/>
      <c r="AY532"/>
      <c r="AZ532"/>
      <c r="BA532"/>
      <c r="BB532" s="53"/>
      <c r="BC532"/>
      <c r="BD532" s="7"/>
      <c r="BE532"/>
      <c r="BF532"/>
      <c r="BG532"/>
      <c r="BH532"/>
      <c r="BI532" s="53"/>
      <c r="BJ532"/>
      <c r="BK532" s="7"/>
      <c r="BL532"/>
      <c r="BM532"/>
      <c r="BN532"/>
      <c r="BO532"/>
      <c r="BP532" s="53"/>
      <c r="BQ532"/>
      <c r="BR532" s="7"/>
      <c r="BS532"/>
      <c r="BT532"/>
      <c r="BU532"/>
      <c r="BV532"/>
      <c r="BW532" s="53"/>
      <c r="BX532"/>
      <c r="BY532" s="7"/>
      <c r="BZ532"/>
      <c r="CA532"/>
      <c r="CB532"/>
      <c r="CC532"/>
      <c r="CD532" s="53"/>
      <c r="CE532"/>
      <c r="CF532" s="7"/>
      <c r="CG532"/>
      <c r="CH532"/>
      <c r="CI532"/>
      <c r="CJ532"/>
      <c r="CK532" s="53"/>
      <c r="CL532"/>
      <c r="CM532" s="7"/>
      <c r="CN532"/>
      <c r="CO532"/>
      <c r="CP532"/>
      <c r="CQ532"/>
      <c r="CR532" s="53"/>
      <c r="CS532"/>
      <c r="CT532" s="7"/>
      <c r="CU532"/>
      <c r="CV532"/>
      <c r="CW532"/>
      <c r="CX532"/>
      <c r="CY532" s="53"/>
      <c r="CZ532"/>
      <c r="DA532" s="7"/>
      <c r="DB532"/>
      <c r="DC532"/>
      <c r="DD532"/>
      <c r="DE532"/>
      <c r="DF532" s="53"/>
      <c r="DG532"/>
      <c r="DH532" s="7"/>
      <c r="DI532"/>
      <c r="DJ532"/>
      <c r="DK532"/>
      <c r="DL532"/>
      <c r="DM532" s="53"/>
      <c r="DN532"/>
      <c r="DO532" s="7"/>
      <c r="DP532"/>
      <c r="DQ532"/>
      <c r="DR532"/>
      <c r="DS532"/>
      <c r="DT532" s="53"/>
      <c r="DU532"/>
      <c r="DV532" s="7"/>
      <c r="DW532" s="7"/>
      <c r="DX532" s="7"/>
      <c r="DY532" s="7"/>
      <c r="DZ532" s="7"/>
      <c r="EA532" s="7"/>
      <c r="EB532" s="7"/>
      <c r="EC532" s="7"/>
      <c r="ED532" s="7"/>
      <c r="EE532" s="7"/>
      <c r="EF532" s="7"/>
      <c r="EG532" s="7"/>
      <c r="EH532" s="7"/>
      <c r="EI532" s="7"/>
      <c r="EJ532" s="7"/>
      <c r="EK532" s="7"/>
      <c r="EL532" s="7"/>
      <c r="EM532" s="7"/>
      <c r="EN532" s="7"/>
      <c r="EO532" s="7"/>
      <c r="EP532" s="7"/>
      <c r="EQ532" s="7"/>
      <c r="ER532" s="7"/>
      <c r="ES532" s="7"/>
      <c r="ET532" s="7"/>
      <c r="EU532" s="7"/>
      <c r="EV532" s="7"/>
      <c r="EW532" s="7"/>
      <c r="EX532" s="7"/>
      <c r="EY532" s="7"/>
      <c r="EZ532" s="7"/>
      <c r="FA532" s="7"/>
      <c r="FB532" s="7"/>
      <c r="FC532" s="7"/>
      <c r="FD532" s="7"/>
      <c r="FE532" s="7"/>
      <c r="FF532" s="7"/>
      <c r="FG532" s="7"/>
      <c r="FH532" s="7"/>
      <c r="FI532" s="7"/>
      <c r="FJ532" s="7"/>
      <c r="FK532" s="7"/>
      <c r="FL532" s="7"/>
      <c r="FM532" s="7"/>
      <c r="FN532" s="7"/>
      <c r="FO532" s="7"/>
      <c r="FP532" s="7"/>
      <c r="FQ532" s="7"/>
      <c r="FR532" s="7"/>
      <c r="FS532" s="7"/>
      <c r="FT532" s="7"/>
      <c r="FU532" s="7"/>
      <c r="FV532" s="7"/>
      <c r="FW532" s="7"/>
      <c r="FX532" s="7"/>
      <c r="FY532" s="7"/>
      <c r="FZ532" s="7"/>
      <c r="GA532" s="7"/>
      <c r="GB532" s="7"/>
      <c r="GC532" s="7"/>
      <c r="GD532" s="7"/>
      <c r="GE532" s="7"/>
      <c r="GF532" s="7"/>
      <c r="GG532" s="7"/>
      <c r="GH532" s="7"/>
      <c r="GI532" s="7"/>
      <c r="GJ532" s="7"/>
      <c r="GK532" s="7"/>
      <c r="GL532" s="7"/>
      <c r="GM532" s="7"/>
      <c r="GN532" s="7"/>
      <c r="GO532" s="7"/>
      <c r="GP532" s="7"/>
      <c r="GQ532" s="7"/>
      <c r="GR532" s="7"/>
      <c r="GS532" s="7"/>
      <c r="GT532" s="7"/>
      <c r="GU532" s="7"/>
      <c r="GV532" s="7"/>
      <c r="GW532" s="7"/>
      <c r="GX532" s="7"/>
      <c r="GY532" s="7"/>
      <c r="GZ532" s="7"/>
      <c r="HA532" s="7"/>
      <c r="HB532" s="7"/>
      <c r="HC532" s="7"/>
      <c r="HD532" s="7"/>
      <c r="HE532" s="7"/>
      <c r="HF532" s="7"/>
      <c r="HG532" s="7"/>
      <c r="HH532" s="7"/>
      <c r="HI532" s="7"/>
      <c r="HJ532" s="7"/>
      <c r="HK532" s="7"/>
      <c r="HL532" s="7"/>
      <c r="HM532" s="7"/>
      <c r="HN532" s="7"/>
      <c r="HO532" s="7"/>
      <c r="HP532" s="7"/>
      <c r="HQ532" s="7"/>
      <c r="HR532" s="7"/>
      <c r="HS532" s="7"/>
      <c r="HT532" s="7"/>
      <c r="HU532" s="7"/>
      <c r="HV532" s="7"/>
      <c r="HW532" s="7"/>
      <c r="HX532" s="7"/>
      <c r="HY532" s="7"/>
      <c r="HZ532" s="7"/>
      <c r="IA532" s="7"/>
      <c r="IB532" s="7"/>
      <c r="IC532" s="7"/>
      <c r="ID532" s="7"/>
      <c r="IE532" s="7"/>
      <c r="IF532" s="7"/>
      <c r="IG532" s="7"/>
      <c r="IH532" s="7"/>
      <c r="II532" s="7"/>
      <c r="IJ532" s="7"/>
      <c r="IK532" s="7"/>
      <c r="IL532" s="7"/>
      <c r="IM532" s="7"/>
      <c r="IN532" s="7"/>
      <c r="IO532" s="7"/>
      <c r="IP532" s="7"/>
      <c r="IQ532" s="7"/>
      <c r="IR532" s="7"/>
      <c r="IS532" s="7"/>
      <c r="IT532" s="7"/>
      <c r="IU532" s="7"/>
      <c r="IV532" s="7"/>
      <c r="IW532" s="7"/>
      <c r="IX532" s="7"/>
      <c r="IY532" s="7"/>
      <c r="IZ532" s="7"/>
      <c r="JA532" s="7"/>
      <c r="JB532" s="7"/>
      <c r="JC532" s="7"/>
      <c r="JD532" s="7"/>
      <c r="JE532" s="7"/>
      <c r="JF532" s="7"/>
      <c r="JG532" s="7"/>
      <c r="JH532" s="7"/>
      <c r="JI532" s="7"/>
      <c r="JJ532" s="7"/>
      <c r="JK532" s="7"/>
      <c r="JL532" s="7"/>
      <c r="JM532" s="7"/>
      <c r="JN532" s="7"/>
      <c r="JO532" s="7"/>
      <c r="JP532" s="7"/>
      <c r="JQ532" s="7"/>
      <c r="JR532" s="7"/>
      <c r="JS532" s="7"/>
      <c r="JT532" s="7"/>
      <c r="JU532" s="7"/>
      <c r="JV532" s="7"/>
      <c r="JW532" s="7"/>
      <c r="JX532" s="7"/>
      <c r="JY532" s="7"/>
      <c r="JZ532" s="7"/>
      <c r="KA532" s="7"/>
      <c r="KB532" s="7"/>
      <c r="KC532" s="7"/>
      <c r="KD532" s="7"/>
      <c r="KE532" s="7"/>
      <c r="KF532" s="7"/>
      <c r="KG532" s="7"/>
      <c r="KH532" s="7"/>
      <c r="KI532" s="7"/>
      <c r="KJ532" s="7"/>
      <c r="KK532" s="7"/>
      <c r="KL532" s="7"/>
      <c r="KM532" s="7"/>
      <c r="KN532" s="7"/>
      <c r="KO532" s="7"/>
      <c r="KP532" s="7"/>
      <c r="KQ532" s="7"/>
      <c r="KR532" s="7"/>
      <c r="KS532" s="7"/>
      <c r="KT532" s="7"/>
      <c r="KU532" s="7"/>
      <c r="KV532" s="7"/>
      <c r="KW532" s="7"/>
      <c r="KX532" s="7"/>
      <c r="KY532" s="7"/>
      <c r="KZ532" s="7"/>
      <c r="LA532" s="7"/>
      <c r="LB532" s="7"/>
      <c r="LC532" s="7"/>
      <c r="LD532" s="7"/>
      <c r="LE532" s="7"/>
      <c r="LF532" s="7"/>
      <c r="LG532" s="7"/>
      <c r="LH532" s="7"/>
      <c r="LI532" s="7"/>
      <c r="LJ532" s="7"/>
      <c r="LK532" s="7"/>
      <c r="LL532" s="7"/>
      <c r="LM532" s="7"/>
      <c r="LN532" s="7"/>
      <c r="LO532" s="7"/>
      <c r="LP532" s="7"/>
      <c r="LQ532" s="7"/>
      <c r="LR532" s="7"/>
      <c r="LS532" s="7"/>
      <c r="LT532" s="7"/>
      <c r="LU532" s="7"/>
      <c r="LV532" s="7"/>
      <c r="LW532" s="7"/>
      <c r="LX532" s="7"/>
      <c r="LY532" s="7"/>
      <c r="LZ532" s="7"/>
      <c r="MA532" s="7"/>
      <c r="MB532" s="7"/>
      <c r="MC532" s="7"/>
      <c r="MD532" s="7"/>
      <c r="ME532" s="7"/>
      <c r="MF532" s="7"/>
      <c r="MG532" s="7"/>
      <c r="MH532" s="7"/>
      <c r="MI532" s="7"/>
      <c r="MJ532" s="7"/>
      <c r="MK532" s="7"/>
      <c r="ML532" s="7"/>
      <c r="MM532" s="7"/>
      <c r="MN532" s="7"/>
      <c r="MO532" s="7"/>
      <c r="MP532" s="7"/>
      <c r="MQ532" s="7"/>
      <c r="MR532" s="7"/>
      <c r="MS532" s="7"/>
      <c r="MT532" s="7"/>
      <c r="MU532" s="7"/>
      <c r="MV532" s="7"/>
      <c r="MW532" s="7"/>
      <c r="MX532" s="7"/>
      <c r="MY532" s="7"/>
      <c r="MZ532" s="7"/>
      <c r="NA532" s="7"/>
      <c r="NB532" s="7"/>
      <c r="NC532" s="7"/>
      <c r="ND532" s="7"/>
      <c r="NE532" s="7"/>
      <c r="NF532" s="7"/>
      <c r="NG532" s="7"/>
      <c r="NH532" s="7"/>
      <c r="NI532" s="7"/>
      <c r="NJ532" s="7"/>
      <c r="NK532" s="7"/>
      <c r="NL532" s="7"/>
      <c r="NM532" s="7"/>
      <c r="NN532" s="7"/>
      <c r="NO532" s="7"/>
      <c r="NP532" s="7"/>
      <c r="NQ532" s="7"/>
      <c r="NR532" s="7"/>
      <c r="NS532" s="7"/>
      <c r="NT532" s="7"/>
      <c r="NU532" s="7"/>
      <c r="NV532" s="7"/>
      <c r="NW532" s="7"/>
      <c r="NX532" s="7"/>
      <c r="NY532" s="7"/>
      <c r="NZ532" s="7"/>
      <c r="OA532" s="7"/>
      <c r="OB532" s="7"/>
      <c r="OC532" s="7"/>
      <c r="OD532" s="7"/>
      <c r="OE532" s="7"/>
      <c r="OF532" s="7"/>
      <c r="OG532" s="7"/>
      <c r="OH532" s="7"/>
      <c r="OI532" s="7"/>
    </row>
    <row r="533" spans="1:399" s="21" customFormat="1">
      <c r="A533" s="53"/>
      <c r="B533" s="53"/>
      <c r="C533" s="53"/>
      <c r="D533" s="53"/>
      <c r="E533" s="53"/>
      <c r="F533" s="53"/>
      <c r="G533" s="7"/>
      <c r="H533"/>
      <c r="I533"/>
      <c r="J533"/>
      <c r="K533"/>
      <c r="L533" s="53"/>
      <c r="M533"/>
      <c r="N533" s="7"/>
      <c r="O533"/>
      <c r="P533"/>
      <c r="Q533"/>
      <c r="R533"/>
      <c r="S533" s="53"/>
      <c r="T533"/>
      <c r="U533" s="7"/>
      <c r="V533"/>
      <c r="W533"/>
      <c r="X533"/>
      <c r="Y533"/>
      <c r="Z533" s="53"/>
      <c r="AA533"/>
      <c r="AB533" s="7"/>
      <c r="AC533"/>
      <c r="AD533"/>
      <c r="AE533"/>
      <c r="AF533"/>
      <c r="AG533" s="53"/>
      <c r="AH533"/>
      <c r="AI533" s="7"/>
      <c r="AJ533"/>
      <c r="AK533"/>
      <c r="AL533"/>
      <c r="AM533"/>
      <c r="AN533" s="53"/>
      <c r="AO533"/>
      <c r="AP533" s="7"/>
      <c r="AQ533"/>
      <c r="AR533"/>
      <c r="AS533"/>
      <c r="AT533"/>
      <c r="AU533" s="53"/>
      <c r="AV533"/>
      <c r="AW533" s="7"/>
      <c r="AX533"/>
      <c r="AY533"/>
      <c r="AZ533"/>
      <c r="BA533"/>
      <c r="BB533" s="53"/>
      <c r="BC533"/>
      <c r="BD533" s="7"/>
      <c r="BE533"/>
      <c r="BF533"/>
      <c r="BG533"/>
      <c r="BH533"/>
      <c r="BI533" s="53"/>
      <c r="BJ533"/>
      <c r="BK533" s="7"/>
      <c r="BL533"/>
      <c r="BM533"/>
      <c r="BN533"/>
      <c r="BO533"/>
      <c r="BP533" s="53"/>
      <c r="BQ533"/>
      <c r="BR533" s="7"/>
      <c r="BS533"/>
      <c r="BT533"/>
      <c r="BU533"/>
      <c r="BV533"/>
      <c r="BW533" s="53"/>
      <c r="BX533"/>
      <c r="BY533" s="7"/>
      <c r="BZ533"/>
      <c r="CA533"/>
      <c r="CB533"/>
      <c r="CC533"/>
      <c r="CD533" s="53"/>
      <c r="CE533"/>
      <c r="CF533" s="7"/>
      <c r="CG533"/>
      <c r="CH533"/>
      <c r="CI533"/>
      <c r="CJ533"/>
      <c r="CK533" s="53"/>
      <c r="CL533"/>
      <c r="CM533" s="7"/>
      <c r="CN533"/>
      <c r="CO533"/>
      <c r="CP533"/>
      <c r="CQ533"/>
      <c r="CR533" s="53"/>
      <c r="CS533"/>
      <c r="CT533" s="7"/>
      <c r="CU533"/>
      <c r="CV533"/>
      <c r="CW533"/>
      <c r="CX533"/>
      <c r="CY533" s="53"/>
      <c r="CZ533"/>
      <c r="DA533" s="7"/>
      <c r="DB533"/>
      <c r="DC533"/>
      <c r="DD533"/>
      <c r="DE533"/>
      <c r="DF533" s="53"/>
      <c r="DG533"/>
      <c r="DH533" s="7"/>
      <c r="DI533"/>
      <c r="DJ533"/>
      <c r="DK533"/>
      <c r="DL533"/>
      <c r="DM533" s="53"/>
      <c r="DN533"/>
      <c r="DO533" s="7"/>
      <c r="DP533"/>
      <c r="DQ533"/>
      <c r="DR533"/>
      <c r="DS533"/>
      <c r="DT533" s="53"/>
      <c r="DU533"/>
      <c r="DV533" s="7"/>
      <c r="DW533" s="7"/>
      <c r="DX533" s="7"/>
      <c r="DY533" s="7"/>
      <c r="DZ533" s="7"/>
      <c r="EA533" s="7"/>
      <c r="EB533" s="7"/>
      <c r="EC533" s="7"/>
      <c r="ED533" s="7"/>
      <c r="EE533" s="7"/>
      <c r="EF533" s="7"/>
      <c r="EG533" s="7"/>
      <c r="EH533" s="7"/>
      <c r="EI533" s="7"/>
      <c r="EJ533" s="7"/>
      <c r="EK533" s="7"/>
      <c r="EL533" s="7"/>
      <c r="EM533" s="7"/>
      <c r="EN533" s="7"/>
      <c r="EO533" s="7"/>
      <c r="EP533" s="7"/>
      <c r="EQ533" s="7"/>
      <c r="ER533" s="7"/>
      <c r="ES533" s="7"/>
      <c r="ET533" s="7"/>
      <c r="EU533" s="7"/>
      <c r="EV533" s="7"/>
      <c r="EW533" s="7"/>
      <c r="EX533" s="7"/>
      <c r="EY533" s="7"/>
      <c r="EZ533" s="7"/>
      <c r="FA533" s="7"/>
      <c r="FB533" s="7"/>
      <c r="FC533" s="7"/>
      <c r="FD533" s="7"/>
      <c r="FE533" s="7"/>
      <c r="FF533" s="7"/>
      <c r="FG533" s="7"/>
      <c r="FH533" s="7"/>
      <c r="FI533" s="7"/>
      <c r="FJ533" s="7"/>
      <c r="FK533" s="7"/>
      <c r="FL533" s="7"/>
      <c r="FM533" s="7"/>
      <c r="FN533" s="7"/>
      <c r="FO533" s="7"/>
      <c r="FP533" s="7"/>
      <c r="FQ533" s="7"/>
      <c r="FR533" s="7"/>
      <c r="FS533" s="7"/>
      <c r="FT533" s="7"/>
      <c r="FU533" s="7"/>
      <c r="FV533" s="7"/>
      <c r="FW533" s="7"/>
      <c r="FX533" s="7"/>
      <c r="FY533" s="7"/>
      <c r="FZ533" s="7"/>
      <c r="GA533" s="7"/>
      <c r="GB533" s="7"/>
      <c r="GC533" s="7"/>
      <c r="GD533" s="7"/>
      <c r="GE533" s="7"/>
      <c r="GF533" s="7"/>
      <c r="GG533" s="7"/>
      <c r="GH533" s="7"/>
      <c r="GI533" s="7"/>
      <c r="GJ533" s="7"/>
      <c r="GK533" s="7"/>
      <c r="GL533" s="7"/>
      <c r="GM533" s="7"/>
      <c r="GN533" s="7"/>
      <c r="GO533" s="7"/>
      <c r="GP533" s="7"/>
      <c r="GQ533" s="7"/>
      <c r="GR533" s="7"/>
      <c r="GS533" s="7"/>
      <c r="GT533" s="7"/>
      <c r="GU533" s="7"/>
      <c r="GV533" s="7"/>
      <c r="GW533" s="7"/>
      <c r="GX533" s="7"/>
      <c r="GY533" s="7"/>
      <c r="GZ533" s="7"/>
      <c r="HA533" s="7"/>
      <c r="HB533" s="7"/>
      <c r="HC533" s="7"/>
      <c r="HD533" s="7"/>
      <c r="HE533" s="7"/>
      <c r="HF533" s="7"/>
      <c r="HG533" s="7"/>
      <c r="HH533" s="7"/>
      <c r="HI533" s="7"/>
      <c r="HJ533" s="7"/>
      <c r="HK533" s="7"/>
      <c r="HL533" s="7"/>
      <c r="HM533" s="7"/>
      <c r="HN533" s="7"/>
      <c r="HO533" s="7"/>
      <c r="HP533" s="7"/>
      <c r="HQ533" s="7"/>
      <c r="HR533" s="7"/>
      <c r="HS533" s="7"/>
      <c r="HT533" s="7"/>
      <c r="HU533" s="7"/>
      <c r="HV533" s="7"/>
      <c r="HW533" s="7"/>
      <c r="HX533" s="7"/>
      <c r="HY533" s="7"/>
      <c r="HZ533" s="7"/>
      <c r="IA533" s="7"/>
      <c r="IB533" s="7"/>
      <c r="IC533" s="7"/>
      <c r="ID533" s="7"/>
      <c r="IE533" s="7"/>
      <c r="IF533" s="7"/>
      <c r="IG533" s="7"/>
      <c r="IH533" s="7"/>
      <c r="II533" s="7"/>
      <c r="IJ533" s="7"/>
      <c r="IK533" s="7"/>
      <c r="IL533" s="7"/>
      <c r="IM533" s="7"/>
      <c r="IN533" s="7"/>
      <c r="IO533" s="7"/>
      <c r="IP533" s="7"/>
      <c r="IQ533" s="7"/>
      <c r="IR533" s="7"/>
      <c r="IS533" s="7"/>
      <c r="IT533" s="7"/>
      <c r="IU533" s="7"/>
      <c r="IV533" s="7"/>
      <c r="IW533" s="7"/>
      <c r="IX533" s="7"/>
      <c r="IY533" s="7"/>
      <c r="IZ533" s="7"/>
      <c r="JA533" s="7"/>
      <c r="JB533" s="7"/>
      <c r="JC533" s="7"/>
      <c r="JD533" s="7"/>
      <c r="JE533" s="7"/>
      <c r="JF533" s="7"/>
      <c r="JG533" s="7"/>
      <c r="JH533" s="7"/>
      <c r="JI533" s="7"/>
      <c r="JJ533" s="7"/>
      <c r="JK533" s="7"/>
      <c r="JL533" s="7"/>
      <c r="JM533" s="7"/>
      <c r="JN533" s="7"/>
      <c r="JO533" s="7"/>
      <c r="JP533" s="7"/>
      <c r="JQ533" s="7"/>
      <c r="JR533" s="7"/>
      <c r="JS533" s="7"/>
      <c r="JT533" s="7"/>
      <c r="JU533" s="7"/>
      <c r="JV533" s="7"/>
      <c r="JW533" s="7"/>
      <c r="JX533" s="7"/>
      <c r="JY533" s="7"/>
      <c r="JZ533" s="7"/>
      <c r="KA533" s="7"/>
      <c r="KB533" s="7"/>
      <c r="KC533" s="7"/>
      <c r="KD533" s="7"/>
      <c r="KE533" s="7"/>
      <c r="KF533" s="7"/>
      <c r="KG533" s="7"/>
      <c r="KH533" s="7"/>
      <c r="KI533" s="7"/>
      <c r="KJ533" s="7"/>
      <c r="KK533" s="7"/>
      <c r="KL533" s="7"/>
      <c r="KM533" s="7"/>
      <c r="KN533" s="7"/>
      <c r="KO533" s="7"/>
      <c r="KP533" s="7"/>
      <c r="KQ533" s="7"/>
      <c r="KR533" s="7"/>
      <c r="KS533" s="7"/>
      <c r="KT533" s="7"/>
      <c r="KU533" s="7"/>
      <c r="KV533" s="7"/>
      <c r="KW533" s="7"/>
      <c r="KX533" s="7"/>
      <c r="KY533" s="7"/>
      <c r="KZ533" s="7"/>
      <c r="LA533" s="7"/>
      <c r="LB533" s="7"/>
      <c r="LC533" s="7"/>
      <c r="LD533" s="7"/>
      <c r="LE533" s="7"/>
      <c r="LF533" s="7"/>
      <c r="LG533" s="7"/>
      <c r="LH533" s="7"/>
      <c r="LI533" s="7"/>
      <c r="LJ533" s="7"/>
      <c r="LK533" s="7"/>
      <c r="LL533" s="7"/>
      <c r="LM533" s="7"/>
      <c r="LN533" s="7"/>
      <c r="LO533" s="7"/>
      <c r="LP533" s="7"/>
      <c r="LQ533" s="7"/>
      <c r="LR533" s="7"/>
      <c r="LS533" s="7"/>
      <c r="LT533" s="7"/>
      <c r="LU533" s="7"/>
      <c r="LV533" s="7"/>
      <c r="LW533" s="7"/>
      <c r="LX533" s="7"/>
      <c r="LY533" s="7"/>
      <c r="LZ533" s="7"/>
      <c r="MA533" s="7"/>
      <c r="MB533" s="7"/>
      <c r="MC533" s="7"/>
      <c r="MD533" s="7"/>
      <c r="ME533" s="7"/>
      <c r="MF533" s="7"/>
      <c r="MG533" s="7"/>
      <c r="MH533" s="7"/>
      <c r="MI533" s="7"/>
      <c r="MJ533" s="7"/>
      <c r="MK533" s="7"/>
      <c r="ML533" s="7"/>
      <c r="MM533" s="7"/>
      <c r="MN533" s="7"/>
      <c r="MO533" s="7"/>
      <c r="MP533" s="7"/>
      <c r="MQ533" s="7"/>
      <c r="MR533" s="7"/>
      <c r="MS533" s="7"/>
      <c r="MT533" s="7"/>
      <c r="MU533" s="7"/>
      <c r="MV533" s="7"/>
      <c r="MW533" s="7"/>
      <c r="MX533" s="7"/>
      <c r="MY533" s="7"/>
      <c r="MZ533" s="7"/>
      <c r="NA533" s="7"/>
      <c r="NB533" s="7"/>
      <c r="NC533" s="7"/>
      <c r="ND533" s="7"/>
      <c r="NE533" s="7"/>
      <c r="NF533" s="7"/>
      <c r="NG533" s="7"/>
      <c r="NH533" s="7"/>
      <c r="NI533" s="7"/>
      <c r="NJ533" s="7"/>
      <c r="NK533" s="7"/>
      <c r="NL533" s="7"/>
      <c r="NM533" s="7"/>
      <c r="NN533" s="7"/>
      <c r="NO533" s="7"/>
      <c r="NP533" s="7"/>
      <c r="NQ533" s="7"/>
      <c r="NR533" s="7"/>
      <c r="NS533" s="7"/>
      <c r="NT533" s="7"/>
      <c r="NU533" s="7"/>
      <c r="NV533" s="7"/>
      <c r="NW533" s="7"/>
      <c r="NX533" s="7"/>
      <c r="NY533" s="7"/>
      <c r="NZ533" s="7"/>
      <c r="OA533" s="7"/>
      <c r="OB533" s="7"/>
      <c r="OC533" s="7"/>
      <c r="OD533" s="7"/>
      <c r="OE533" s="7"/>
      <c r="OF533" s="7"/>
      <c r="OG533" s="7"/>
      <c r="OH533" s="7"/>
      <c r="OI533" s="7"/>
    </row>
    <row r="534" spans="1:399" s="21" customFormat="1">
      <c r="A534" s="53"/>
      <c r="B534" s="53"/>
      <c r="C534" s="53"/>
      <c r="D534" s="53"/>
      <c r="E534" s="53"/>
      <c r="F534" s="53"/>
      <c r="G534" s="7"/>
      <c r="H534"/>
      <c r="I534"/>
      <c r="J534"/>
      <c r="K534"/>
      <c r="L534" s="53"/>
      <c r="M534"/>
      <c r="N534" s="7"/>
      <c r="O534"/>
      <c r="P534"/>
      <c r="Q534"/>
      <c r="R534"/>
      <c r="S534" s="53"/>
      <c r="T534"/>
      <c r="U534" s="7"/>
      <c r="V534"/>
      <c r="W534"/>
      <c r="X534"/>
      <c r="Y534"/>
      <c r="Z534" s="53"/>
      <c r="AA534"/>
      <c r="AB534" s="7"/>
      <c r="AC534"/>
      <c r="AD534"/>
      <c r="AE534"/>
      <c r="AF534"/>
      <c r="AG534" s="53"/>
      <c r="AH534"/>
      <c r="AI534" s="7"/>
      <c r="AJ534"/>
      <c r="AK534"/>
      <c r="AL534"/>
      <c r="AM534"/>
      <c r="AN534" s="53"/>
      <c r="AO534"/>
      <c r="AP534" s="7"/>
      <c r="AQ534"/>
      <c r="AR534"/>
      <c r="AS534"/>
      <c r="AT534"/>
      <c r="AU534" s="53"/>
      <c r="AV534"/>
      <c r="AW534" s="7"/>
      <c r="AX534"/>
      <c r="AY534"/>
      <c r="AZ534"/>
      <c r="BA534"/>
      <c r="BB534" s="53"/>
      <c r="BC534"/>
      <c r="BD534" s="7"/>
      <c r="BE534"/>
      <c r="BF534"/>
      <c r="BG534"/>
      <c r="BH534"/>
      <c r="BI534" s="53"/>
      <c r="BJ534"/>
      <c r="BK534" s="7"/>
      <c r="BL534"/>
      <c r="BM534"/>
      <c r="BN534"/>
      <c r="BO534"/>
      <c r="BP534" s="53"/>
      <c r="BQ534"/>
      <c r="BR534" s="7"/>
      <c r="BS534"/>
      <c r="BT534"/>
      <c r="BU534"/>
      <c r="BV534"/>
      <c r="BW534" s="53"/>
      <c r="BX534"/>
      <c r="BY534" s="7"/>
      <c r="BZ534"/>
      <c r="CA534"/>
      <c r="CB534"/>
      <c r="CC534"/>
      <c r="CD534" s="53"/>
      <c r="CE534"/>
      <c r="CF534" s="7"/>
      <c r="CG534"/>
      <c r="CH534"/>
      <c r="CI534"/>
      <c r="CJ534"/>
      <c r="CK534" s="53"/>
      <c r="CL534"/>
      <c r="CM534" s="7"/>
      <c r="CN534"/>
      <c r="CO534"/>
      <c r="CP534"/>
      <c r="CQ534"/>
      <c r="CR534" s="53"/>
      <c r="CS534"/>
      <c r="CT534" s="7"/>
      <c r="CU534"/>
      <c r="CV534"/>
      <c r="CW534"/>
      <c r="CX534"/>
      <c r="CY534" s="53"/>
      <c r="CZ534"/>
      <c r="DA534" s="7"/>
      <c r="DB534"/>
      <c r="DC534"/>
      <c r="DD534"/>
      <c r="DE534"/>
      <c r="DF534" s="53"/>
      <c r="DG534"/>
      <c r="DH534" s="7"/>
      <c r="DI534"/>
      <c r="DJ534"/>
      <c r="DK534"/>
      <c r="DL534"/>
      <c r="DM534" s="53"/>
      <c r="DN534"/>
      <c r="DO534" s="7"/>
      <c r="DP534"/>
      <c r="DQ534"/>
      <c r="DR534"/>
      <c r="DS534"/>
      <c r="DT534" s="53"/>
      <c r="DU534"/>
      <c r="DV534" s="7"/>
      <c r="DW534" s="7"/>
      <c r="DX534" s="7"/>
      <c r="DY534" s="7"/>
      <c r="DZ534" s="7"/>
      <c r="EA534" s="7"/>
      <c r="EB534" s="7"/>
      <c r="EC534" s="7"/>
      <c r="ED534" s="7"/>
      <c r="EE534" s="7"/>
      <c r="EF534" s="7"/>
      <c r="EG534" s="7"/>
      <c r="EH534" s="7"/>
      <c r="EI534" s="7"/>
      <c r="EJ534" s="7"/>
      <c r="EK534" s="7"/>
      <c r="EL534" s="7"/>
      <c r="EM534" s="7"/>
      <c r="EN534" s="7"/>
      <c r="EO534" s="7"/>
      <c r="EP534" s="7"/>
      <c r="EQ534" s="7"/>
      <c r="ER534" s="7"/>
      <c r="ES534" s="7"/>
      <c r="ET534" s="7"/>
      <c r="EU534" s="7"/>
      <c r="EV534" s="7"/>
      <c r="EW534" s="7"/>
      <c r="EX534" s="7"/>
      <c r="EY534" s="7"/>
      <c r="EZ534" s="7"/>
      <c r="FA534" s="7"/>
      <c r="FB534" s="7"/>
      <c r="FC534" s="7"/>
      <c r="FD534" s="7"/>
      <c r="FE534" s="7"/>
      <c r="FF534" s="7"/>
      <c r="FG534" s="7"/>
      <c r="FH534" s="7"/>
      <c r="FI534" s="7"/>
      <c r="FJ534" s="7"/>
      <c r="FK534" s="7"/>
      <c r="FL534" s="7"/>
      <c r="FM534" s="7"/>
      <c r="FN534" s="7"/>
      <c r="FO534" s="7"/>
      <c r="FP534" s="7"/>
      <c r="FQ534" s="7"/>
      <c r="FR534" s="7"/>
      <c r="FS534" s="7"/>
      <c r="FT534" s="7"/>
      <c r="FU534" s="7"/>
      <c r="FV534" s="7"/>
      <c r="FW534" s="7"/>
      <c r="FX534" s="7"/>
      <c r="FY534" s="7"/>
      <c r="FZ534" s="7"/>
      <c r="GA534" s="7"/>
      <c r="GB534" s="7"/>
      <c r="GC534" s="7"/>
      <c r="GD534" s="7"/>
      <c r="GE534" s="7"/>
      <c r="GF534" s="7"/>
      <c r="GG534" s="7"/>
      <c r="GH534" s="7"/>
      <c r="GI534" s="7"/>
      <c r="GJ534" s="7"/>
      <c r="GK534" s="7"/>
      <c r="GL534" s="7"/>
      <c r="GM534" s="7"/>
      <c r="GN534" s="7"/>
      <c r="GO534" s="7"/>
      <c r="GP534" s="7"/>
      <c r="GQ534" s="7"/>
      <c r="GR534" s="7"/>
      <c r="GS534" s="7"/>
      <c r="GT534" s="7"/>
      <c r="GU534" s="7"/>
      <c r="GV534" s="7"/>
      <c r="GW534" s="7"/>
      <c r="GX534" s="7"/>
      <c r="GY534" s="7"/>
      <c r="GZ534" s="7"/>
      <c r="HA534" s="7"/>
      <c r="HB534" s="7"/>
      <c r="HC534" s="7"/>
      <c r="HD534" s="7"/>
      <c r="HE534" s="7"/>
      <c r="HF534" s="7"/>
      <c r="HG534" s="7"/>
      <c r="HH534" s="7"/>
      <c r="HI534" s="7"/>
      <c r="HJ534" s="7"/>
      <c r="HK534" s="7"/>
      <c r="HL534" s="7"/>
      <c r="HM534" s="7"/>
      <c r="HN534" s="7"/>
      <c r="HO534" s="7"/>
      <c r="HP534" s="7"/>
      <c r="HQ534" s="7"/>
      <c r="HR534" s="7"/>
      <c r="HS534" s="7"/>
      <c r="HT534" s="7"/>
      <c r="HU534" s="7"/>
      <c r="HV534" s="7"/>
      <c r="HW534" s="7"/>
      <c r="HX534" s="7"/>
      <c r="HY534" s="7"/>
      <c r="HZ534" s="7"/>
      <c r="IA534" s="7"/>
      <c r="IB534" s="7"/>
      <c r="IC534" s="7"/>
      <c r="ID534" s="7"/>
      <c r="IE534" s="7"/>
      <c r="IF534" s="7"/>
      <c r="IG534" s="7"/>
      <c r="IH534" s="7"/>
      <c r="II534" s="7"/>
      <c r="IJ534" s="7"/>
      <c r="IK534" s="7"/>
      <c r="IL534" s="7"/>
      <c r="IM534" s="7"/>
      <c r="IN534" s="7"/>
      <c r="IO534" s="7"/>
      <c r="IP534" s="7"/>
      <c r="IQ534" s="7"/>
      <c r="IR534" s="7"/>
      <c r="IS534" s="7"/>
      <c r="IT534" s="7"/>
      <c r="IU534" s="7"/>
      <c r="IV534" s="7"/>
      <c r="IW534" s="7"/>
      <c r="IX534" s="7"/>
      <c r="IY534" s="7"/>
      <c r="IZ534" s="7"/>
      <c r="JA534" s="7"/>
      <c r="JB534" s="7"/>
      <c r="JC534" s="7"/>
      <c r="JD534" s="7"/>
      <c r="JE534" s="7"/>
      <c r="JF534" s="7"/>
      <c r="JG534" s="7"/>
      <c r="JH534" s="7"/>
      <c r="JI534" s="7"/>
      <c r="JJ534" s="7"/>
      <c r="JK534" s="7"/>
      <c r="JL534" s="7"/>
      <c r="JM534" s="7"/>
      <c r="JN534" s="7"/>
      <c r="JO534" s="7"/>
      <c r="JP534" s="7"/>
      <c r="JQ534" s="7"/>
      <c r="JR534" s="7"/>
      <c r="JS534" s="7"/>
      <c r="JT534" s="7"/>
      <c r="JU534" s="7"/>
      <c r="JV534" s="7"/>
      <c r="JW534" s="7"/>
      <c r="JX534" s="7"/>
      <c r="JY534" s="7"/>
      <c r="JZ534" s="7"/>
      <c r="KA534" s="7"/>
      <c r="KB534" s="7"/>
      <c r="KC534" s="7"/>
      <c r="KD534" s="7"/>
      <c r="KE534" s="7"/>
      <c r="KF534" s="7"/>
      <c r="KG534" s="7"/>
      <c r="KH534" s="7"/>
      <c r="KI534" s="7"/>
      <c r="KJ534" s="7"/>
      <c r="KK534" s="7"/>
      <c r="KL534" s="7"/>
      <c r="KM534" s="7"/>
      <c r="KN534" s="7"/>
      <c r="KO534" s="7"/>
      <c r="KP534" s="7"/>
      <c r="KQ534" s="7"/>
      <c r="KR534" s="7"/>
      <c r="KS534" s="7"/>
      <c r="KT534" s="7"/>
      <c r="KU534" s="7"/>
      <c r="KV534" s="7"/>
      <c r="KW534" s="7"/>
      <c r="KX534" s="7"/>
      <c r="KY534" s="7"/>
      <c r="KZ534" s="7"/>
      <c r="LA534" s="7"/>
      <c r="LB534" s="7"/>
      <c r="LC534" s="7"/>
      <c r="LD534" s="7"/>
      <c r="LE534" s="7"/>
      <c r="LF534" s="7"/>
      <c r="LG534" s="7"/>
      <c r="LH534" s="7"/>
      <c r="LI534" s="7"/>
      <c r="LJ534" s="7"/>
      <c r="LK534" s="7"/>
      <c r="LL534" s="7"/>
      <c r="LM534" s="7"/>
      <c r="LN534" s="7"/>
      <c r="LO534" s="7"/>
      <c r="LP534" s="7"/>
      <c r="LQ534" s="7"/>
      <c r="LR534" s="7"/>
      <c r="LS534" s="7"/>
      <c r="LT534" s="7"/>
      <c r="LU534" s="7"/>
      <c r="LV534" s="7"/>
      <c r="LW534" s="7"/>
      <c r="LX534" s="7"/>
      <c r="LY534" s="7"/>
      <c r="LZ534" s="7"/>
      <c r="MA534" s="7"/>
      <c r="MB534" s="7"/>
      <c r="MC534" s="7"/>
      <c r="MD534" s="7"/>
      <c r="ME534" s="7"/>
      <c r="MF534" s="7"/>
      <c r="MG534" s="7"/>
      <c r="MH534" s="7"/>
      <c r="MI534" s="7"/>
      <c r="MJ534" s="7"/>
      <c r="MK534" s="7"/>
      <c r="ML534" s="7"/>
      <c r="MM534" s="7"/>
      <c r="MN534" s="7"/>
      <c r="MO534" s="7"/>
      <c r="MP534" s="7"/>
      <c r="MQ534" s="7"/>
      <c r="MR534" s="7"/>
      <c r="MS534" s="7"/>
      <c r="MT534" s="7"/>
      <c r="MU534" s="7"/>
      <c r="MV534" s="7"/>
      <c r="MW534" s="7"/>
      <c r="MX534" s="7"/>
      <c r="MY534" s="7"/>
      <c r="MZ534" s="7"/>
      <c r="NA534" s="7"/>
      <c r="NB534" s="7"/>
      <c r="NC534" s="7"/>
      <c r="ND534" s="7"/>
      <c r="NE534" s="7"/>
      <c r="NF534" s="7"/>
      <c r="NG534" s="7"/>
      <c r="NH534" s="7"/>
      <c r="NI534" s="7"/>
      <c r="NJ534" s="7"/>
      <c r="NK534" s="7"/>
      <c r="NL534" s="7"/>
      <c r="NM534" s="7"/>
      <c r="NN534" s="7"/>
      <c r="NO534" s="7"/>
      <c r="NP534" s="7"/>
      <c r="NQ534" s="7"/>
      <c r="NR534" s="7"/>
      <c r="NS534" s="7"/>
      <c r="NT534" s="7"/>
      <c r="NU534" s="7"/>
      <c r="NV534" s="7"/>
      <c r="NW534" s="7"/>
      <c r="NX534" s="7"/>
      <c r="NY534" s="7"/>
      <c r="NZ534" s="7"/>
      <c r="OA534" s="7"/>
      <c r="OB534" s="7"/>
      <c r="OC534" s="7"/>
      <c r="OD534" s="7"/>
      <c r="OE534" s="7"/>
      <c r="OF534" s="7"/>
      <c r="OG534" s="7"/>
      <c r="OH534" s="7"/>
      <c r="OI534" s="7"/>
    </row>
    <row r="535" spans="1:399" s="21" customFormat="1">
      <c r="A535" s="53"/>
      <c r="B535" s="53"/>
      <c r="C535" s="53"/>
      <c r="D535" s="53"/>
      <c r="E535" s="53"/>
      <c r="F535" s="53"/>
      <c r="G535" s="7"/>
      <c r="H535"/>
      <c r="I535"/>
      <c r="J535"/>
      <c r="K535"/>
      <c r="L535" s="53"/>
      <c r="M535"/>
      <c r="N535" s="7"/>
      <c r="O535"/>
      <c r="P535"/>
      <c r="Q535"/>
      <c r="R535"/>
      <c r="S535" s="53"/>
      <c r="T535"/>
      <c r="U535" s="7"/>
      <c r="V535"/>
      <c r="W535"/>
      <c r="X535"/>
      <c r="Y535"/>
      <c r="Z535" s="53"/>
      <c r="AA535"/>
      <c r="AB535" s="7"/>
      <c r="AC535"/>
      <c r="AD535"/>
      <c r="AE535"/>
      <c r="AF535"/>
      <c r="AG535" s="53"/>
      <c r="AH535"/>
      <c r="AI535" s="7"/>
      <c r="AJ535"/>
      <c r="AK535"/>
      <c r="AL535"/>
      <c r="AM535"/>
      <c r="AN535" s="53"/>
      <c r="AO535"/>
      <c r="AP535" s="7"/>
      <c r="AQ535"/>
      <c r="AR535"/>
      <c r="AS535"/>
      <c r="AT535"/>
      <c r="AU535" s="53"/>
      <c r="AV535"/>
      <c r="AW535" s="7"/>
      <c r="AX535"/>
      <c r="AY535"/>
      <c r="AZ535"/>
      <c r="BA535"/>
      <c r="BB535" s="53"/>
      <c r="BC535"/>
      <c r="BD535" s="7"/>
      <c r="BE535"/>
      <c r="BF535"/>
      <c r="BG535"/>
      <c r="BH535"/>
      <c r="BI535" s="53"/>
      <c r="BJ535"/>
      <c r="BK535" s="7"/>
      <c r="BL535"/>
      <c r="BM535"/>
      <c r="BN535"/>
      <c r="BO535"/>
      <c r="BP535" s="53"/>
      <c r="BQ535"/>
      <c r="BR535" s="7"/>
      <c r="BS535"/>
      <c r="BT535"/>
      <c r="BU535"/>
      <c r="BV535"/>
      <c r="BW535" s="53"/>
      <c r="BX535"/>
      <c r="BY535" s="7"/>
      <c r="BZ535"/>
      <c r="CA535"/>
      <c r="CB535"/>
      <c r="CC535"/>
      <c r="CD535" s="53"/>
      <c r="CE535"/>
      <c r="CF535" s="7"/>
      <c r="CG535"/>
      <c r="CH535"/>
      <c r="CI535"/>
      <c r="CJ535"/>
      <c r="CK535" s="53"/>
      <c r="CL535"/>
      <c r="CM535" s="7"/>
      <c r="CN535"/>
      <c r="CO535"/>
      <c r="CP535"/>
      <c r="CQ535"/>
      <c r="CR535" s="53"/>
      <c r="CS535"/>
      <c r="CT535" s="7"/>
      <c r="CU535"/>
      <c r="CV535"/>
      <c r="CW535"/>
      <c r="CX535"/>
      <c r="CY535" s="53"/>
      <c r="CZ535"/>
      <c r="DA535" s="7"/>
      <c r="DB535"/>
      <c r="DC535"/>
      <c r="DD535"/>
      <c r="DE535"/>
      <c r="DF535" s="53"/>
      <c r="DG535"/>
      <c r="DH535" s="7"/>
      <c r="DI535"/>
      <c r="DJ535"/>
      <c r="DK535"/>
      <c r="DL535"/>
      <c r="DM535" s="53"/>
      <c r="DN535"/>
      <c r="DO535" s="7"/>
      <c r="DP535"/>
      <c r="DQ535"/>
      <c r="DR535"/>
      <c r="DS535"/>
      <c r="DT535" s="53"/>
      <c r="DU535"/>
      <c r="DV535" s="7"/>
      <c r="DW535" s="7"/>
      <c r="DX535" s="7"/>
      <c r="DY535" s="7"/>
      <c r="DZ535" s="7"/>
      <c r="EA535" s="7"/>
      <c r="EB535" s="7"/>
      <c r="EC535" s="7"/>
      <c r="ED535" s="7"/>
      <c r="EE535" s="7"/>
      <c r="EF535" s="7"/>
      <c r="EG535" s="7"/>
      <c r="EH535" s="7"/>
      <c r="EI535" s="7"/>
      <c r="EJ535" s="7"/>
      <c r="EK535" s="7"/>
      <c r="EL535" s="7"/>
      <c r="EM535" s="7"/>
      <c r="EN535" s="7"/>
      <c r="EO535" s="7"/>
      <c r="EP535" s="7"/>
      <c r="EQ535" s="7"/>
      <c r="ER535" s="7"/>
      <c r="ES535" s="7"/>
      <c r="ET535" s="7"/>
      <c r="EU535" s="7"/>
      <c r="EV535" s="7"/>
      <c r="EW535" s="7"/>
      <c r="EX535" s="7"/>
      <c r="EY535" s="7"/>
      <c r="EZ535" s="7"/>
      <c r="FA535" s="7"/>
      <c r="FB535" s="7"/>
      <c r="FC535" s="7"/>
      <c r="FD535" s="7"/>
      <c r="FE535" s="7"/>
      <c r="FF535" s="7"/>
      <c r="FG535" s="7"/>
      <c r="FH535" s="7"/>
      <c r="FI535" s="7"/>
      <c r="FJ535" s="7"/>
      <c r="FK535" s="7"/>
      <c r="FL535" s="7"/>
      <c r="FM535" s="7"/>
      <c r="FN535" s="7"/>
      <c r="FO535" s="7"/>
      <c r="FP535" s="7"/>
      <c r="FQ535" s="7"/>
      <c r="FR535" s="7"/>
      <c r="FS535" s="7"/>
      <c r="FT535" s="7"/>
      <c r="FU535" s="7"/>
      <c r="FV535" s="7"/>
      <c r="FW535" s="7"/>
      <c r="FX535" s="7"/>
      <c r="FY535" s="7"/>
      <c r="FZ535" s="7"/>
      <c r="GA535" s="7"/>
      <c r="GB535" s="7"/>
      <c r="GC535" s="7"/>
      <c r="GD535" s="7"/>
      <c r="GE535" s="7"/>
      <c r="GF535" s="7"/>
      <c r="GG535" s="7"/>
      <c r="GH535" s="7"/>
      <c r="GI535" s="7"/>
      <c r="GJ535" s="7"/>
      <c r="GK535" s="7"/>
      <c r="GL535" s="7"/>
      <c r="GM535" s="7"/>
      <c r="GN535" s="7"/>
      <c r="GO535" s="7"/>
      <c r="GP535" s="7"/>
      <c r="GQ535" s="7"/>
      <c r="GR535" s="7"/>
      <c r="GS535" s="7"/>
      <c r="GT535" s="7"/>
      <c r="GU535" s="7"/>
      <c r="GV535" s="7"/>
      <c r="GW535" s="7"/>
      <c r="GX535" s="7"/>
      <c r="GY535" s="7"/>
      <c r="GZ535" s="7"/>
      <c r="HA535" s="7"/>
      <c r="HB535" s="7"/>
      <c r="HC535" s="7"/>
      <c r="HD535" s="7"/>
      <c r="HE535" s="7"/>
      <c r="HF535" s="7"/>
      <c r="HG535" s="7"/>
      <c r="HH535" s="7"/>
      <c r="HI535" s="7"/>
      <c r="HJ535" s="7"/>
      <c r="HK535" s="7"/>
      <c r="HL535" s="7"/>
      <c r="HM535" s="7"/>
      <c r="HN535" s="7"/>
      <c r="HO535" s="7"/>
      <c r="HP535" s="7"/>
      <c r="HQ535" s="7"/>
      <c r="HR535" s="7"/>
      <c r="HS535" s="7"/>
      <c r="HT535" s="7"/>
      <c r="HU535" s="7"/>
      <c r="HV535" s="7"/>
      <c r="HW535" s="7"/>
      <c r="HX535" s="7"/>
      <c r="HY535" s="7"/>
      <c r="HZ535" s="7"/>
      <c r="IA535" s="7"/>
      <c r="IB535" s="7"/>
      <c r="IC535" s="7"/>
      <c r="ID535" s="7"/>
      <c r="IE535" s="7"/>
      <c r="IF535" s="7"/>
      <c r="IG535" s="7"/>
      <c r="IH535" s="7"/>
      <c r="II535" s="7"/>
      <c r="IJ535" s="7"/>
      <c r="IK535" s="7"/>
      <c r="IL535" s="7"/>
      <c r="IM535" s="7"/>
      <c r="IN535" s="7"/>
      <c r="IO535" s="7"/>
      <c r="IP535" s="7"/>
      <c r="IQ535" s="7"/>
      <c r="IR535" s="7"/>
      <c r="IS535" s="7"/>
      <c r="IT535" s="7"/>
      <c r="IU535" s="7"/>
      <c r="IV535" s="7"/>
      <c r="IW535" s="7"/>
      <c r="IX535" s="7"/>
      <c r="IY535" s="7"/>
      <c r="IZ535" s="7"/>
      <c r="JA535" s="7"/>
      <c r="JB535" s="7"/>
      <c r="JC535" s="7"/>
      <c r="JD535" s="7"/>
      <c r="JE535" s="7"/>
      <c r="JF535" s="7"/>
      <c r="JG535" s="7"/>
      <c r="JH535" s="7"/>
      <c r="JI535" s="7"/>
      <c r="JJ535" s="7"/>
      <c r="JK535" s="7"/>
      <c r="JL535" s="7"/>
      <c r="JM535" s="7"/>
      <c r="JN535" s="7"/>
      <c r="JO535" s="7"/>
      <c r="JP535" s="7"/>
      <c r="JQ535" s="7"/>
      <c r="JR535" s="7"/>
      <c r="JS535" s="7"/>
      <c r="JT535" s="7"/>
      <c r="JU535" s="7"/>
      <c r="JV535" s="7"/>
      <c r="JW535" s="7"/>
      <c r="JX535" s="7"/>
      <c r="JY535" s="7"/>
      <c r="JZ535" s="7"/>
      <c r="KA535" s="7"/>
      <c r="KB535" s="7"/>
      <c r="KC535" s="7"/>
      <c r="KD535" s="7"/>
      <c r="KE535" s="7"/>
      <c r="KF535" s="7"/>
      <c r="KG535" s="7"/>
      <c r="KH535" s="7"/>
      <c r="KI535" s="7"/>
      <c r="KJ535" s="7"/>
      <c r="KK535" s="7"/>
      <c r="KL535" s="7"/>
      <c r="KM535" s="7"/>
      <c r="KN535" s="7"/>
      <c r="KO535" s="7"/>
      <c r="KP535" s="7"/>
      <c r="KQ535" s="7"/>
      <c r="KR535" s="7"/>
      <c r="KS535" s="7"/>
      <c r="KT535" s="7"/>
      <c r="KU535" s="7"/>
      <c r="KV535" s="7"/>
      <c r="KW535" s="7"/>
      <c r="KX535" s="7"/>
      <c r="KY535" s="7"/>
      <c r="KZ535" s="7"/>
      <c r="LA535" s="7"/>
      <c r="LB535" s="7"/>
      <c r="LC535" s="7"/>
      <c r="LD535" s="7"/>
      <c r="LE535" s="7"/>
      <c r="LF535" s="7"/>
      <c r="LG535" s="7"/>
      <c r="LH535" s="7"/>
      <c r="LI535" s="7"/>
      <c r="LJ535" s="7"/>
      <c r="LK535" s="7"/>
      <c r="LL535" s="7"/>
      <c r="LM535" s="7"/>
      <c r="LN535" s="7"/>
      <c r="LO535" s="7"/>
      <c r="LP535" s="7"/>
      <c r="LQ535" s="7"/>
      <c r="LR535" s="7"/>
      <c r="LS535" s="7"/>
      <c r="LT535" s="7"/>
      <c r="LU535" s="7"/>
      <c r="LV535" s="7"/>
      <c r="LW535" s="7"/>
      <c r="LX535" s="7"/>
      <c r="LY535" s="7"/>
      <c r="LZ535" s="7"/>
      <c r="MA535" s="7"/>
      <c r="MB535" s="7"/>
      <c r="MC535" s="7"/>
      <c r="MD535" s="7"/>
      <c r="ME535" s="7"/>
      <c r="MF535" s="7"/>
      <c r="MG535" s="7"/>
      <c r="MH535" s="7"/>
      <c r="MI535" s="7"/>
      <c r="MJ535" s="7"/>
      <c r="MK535" s="7"/>
      <c r="ML535" s="7"/>
      <c r="MM535" s="7"/>
      <c r="MN535" s="7"/>
      <c r="MO535" s="7"/>
      <c r="MP535" s="7"/>
      <c r="MQ535" s="7"/>
      <c r="MR535" s="7"/>
      <c r="MS535" s="7"/>
      <c r="MT535" s="7"/>
      <c r="MU535" s="7"/>
      <c r="MV535" s="7"/>
      <c r="MW535" s="7"/>
      <c r="MX535" s="7"/>
      <c r="MY535" s="7"/>
      <c r="MZ535" s="7"/>
      <c r="NA535" s="7"/>
      <c r="NB535" s="7"/>
      <c r="NC535" s="7"/>
      <c r="ND535" s="7"/>
      <c r="NE535" s="7"/>
      <c r="NF535" s="7"/>
      <c r="NG535" s="7"/>
      <c r="NH535" s="7"/>
      <c r="NI535" s="7"/>
      <c r="NJ535" s="7"/>
      <c r="NK535" s="7"/>
      <c r="NL535" s="7"/>
      <c r="NM535" s="7"/>
      <c r="NN535" s="7"/>
      <c r="NO535" s="7"/>
      <c r="NP535" s="7"/>
      <c r="NQ535" s="7"/>
      <c r="NR535" s="7"/>
      <c r="NS535" s="7"/>
      <c r="NT535" s="7"/>
      <c r="NU535" s="7"/>
      <c r="NV535" s="7"/>
      <c r="NW535" s="7"/>
      <c r="NX535" s="7"/>
      <c r="NY535" s="7"/>
      <c r="NZ535" s="7"/>
      <c r="OA535" s="7"/>
      <c r="OB535" s="7"/>
      <c r="OC535" s="7"/>
      <c r="OD535" s="7"/>
      <c r="OE535" s="7"/>
      <c r="OF535" s="7"/>
      <c r="OG535" s="7"/>
      <c r="OH535" s="7"/>
      <c r="OI535" s="7"/>
    </row>
    <row r="536" spans="1:399" s="21" customFormat="1">
      <c r="A536" s="53"/>
      <c r="B536" s="53"/>
      <c r="C536" s="53"/>
      <c r="D536" s="53"/>
      <c r="E536" s="53"/>
      <c r="F536" s="53"/>
      <c r="G536" s="7"/>
      <c r="H536"/>
      <c r="I536"/>
      <c r="J536"/>
      <c r="K536"/>
      <c r="L536" s="53"/>
      <c r="M536"/>
      <c r="N536" s="7"/>
      <c r="O536"/>
      <c r="P536"/>
      <c r="Q536"/>
      <c r="R536"/>
      <c r="S536" s="53"/>
      <c r="T536"/>
      <c r="U536" s="7"/>
      <c r="V536"/>
      <c r="W536"/>
      <c r="X536"/>
      <c r="Y536"/>
      <c r="Z536" s="53"/>
      <c r="AA536"/>
      <c r="AB536" s="7"/>
      <c r="AC536"/>
      <c r="AD536"/>
      <c r="AE536"/>
      <c r="AF536"/>
      <c r="AG536" s="53"/>
      <c r="AH536"/>
      <c r="AI536" s="7"/>
      <c r="AJ536"/>
      <c r="AK536"/>
      <c r="AL536"/>
      <c r="AM536"/>
      <c r="AN536" s="53"/>
      <c r="AO536"/>
      <c r="AP536" s="7"/>
      <c r="AQ536"/>
      <c r="AR536"/>
      <c r="AS536"/>
      <c r="AT536"/>
      <c r="AU536" s="53"/>
      <c r="AV536"/>
      <c r="AW536" s="7"/>
      <c r="AX536"/>
      <c r="AY536"/>
      <c r="AZ536"/>
      <c r="BA536"/>
      <c r="BB536" s="53"/>
      <c r="BC536"/>
      <c r="BD536" s="7"/>
      <c r="BE536"/>
      <c r="BF536"/>
      <c r="BG536"/>
      <c r="BH536"/>
      <c r="BI536" s="53"/>
      <c r="BJ536"/>
      <c r="BK536" s="7"/>
      <c r="BL536"/>
      <c r="BM536"/>
      <c r="BN536"/>
      <c r="BO536"/>
      <c r="BP536" s="53"/>
      <c r="BQ536"/>
      <c r="BR536" s="7"/>
      <c r="BS536"/>
      <c r="BT536"/>
      <c r="BU536"/>
      <c r="BV536"/>
      <c r="BW536" s="53"/>
      <c r="BX536"/>
      <c r="BY536" s="7"/>
      <c r="BZ536"/>
      <c r="CA536"/>
      <c r="CB536"/>
      <c r="CC536"/>
      <c r="CD536" s="53"/>
      <c r="CE536"/>
      <c r="CF536" s="7"/>
      <c r="CG536"/>
      <c r="CH536"/>
      <c r="CI536"/>
      <c r="CJ536"/>
      <c r="CK536" s="53"/>
      <c r="CL536"/>
      <c r="CM536" s="7"/>
      <c r="CN536"/>
      <c r="CO536"/>
      <c r="CP536"/>
      <c r="CQ536"/>
      <c r="CR536" s="53"/>
      <c r="CS536"/>
      <c r="CT536" s="7"/>
      <c r="CU536"/>
      <c r="CV536"/>
      <c r="CW536"/>
      <c r="CX536"/>
      <c r="CY536" s="53"/>
      <c r="CZ536"/>
      <c r="DA536" s="7"/>
      <c r="DB536"/>
      <c r="DC536"/>
      <c r="DD536"/>
      <c r="DE536"/>
      <c r="DF536" s="53"/>
      <c r="DG536"/>
      <c r="DH536" s="7"/>
      <c r="DI536"/>
      <c r="DJ536"/>
      <c r="DK536"/>
      <c r="DL536"/>
      <c r="DM536" s="53"/>
      <c r="DN536"/>
      <c r="DO536" s="7"/>
      <c r="DP536"/>
      <c r="DQ536"/>
      <c r="DR536"/>
      <c r="DS536"/>
      <c r="DT536" s="53"/>
      <c r="DU536"/>
      <c r="DV536" s="7"/>
      <c r="DW536" s="7"/>
      <c r="DX536" s="7"/>
      <c r="DY536" s="7"/>
      <c r="DZ536" s="7"/>
      <c r="EA536" s="7"/>
      <c r="EB536" s="7"/>
      <c r="EC536" s="7"/>
      <c r="ED536" s="7"/>
      <c r="EE536" s="7"/>
      <c r="EF536" s="7"/>
      <c r="EG536" s="7"/>
      <c r="EH536" s="7"/>
      <c r="EI536" s="7"/>
      <c r="EJ536" s="7"/>
      <c r="EK536" s="7"/>
      <c r="EL536" s="7"/>
      <c r="EM536" s="7"/>
      <c r="EN536" s="7"/>
      <c r="EO536" s="7"/>
      <c r="EP536" s="7"/>
      <c r="EQ536" s="7"/>
      <c r="ER536" s="7"/>
      <c r="ES536" s="7"/>
      <c r="ET536" s="7"/>
      <c r="EU536" s="7"/>
      <c r="EV536" s="7"/>
      <c r="EW536" s="7"/>
      <c r="EX536" s="7"/>
      <c r="EY536" s="7"/>
      <c r="EZ536" s="7"/>
      <c r="FA536" s="7"/>
      <c r="FB536" s="7"/>
      <c r="FC536" s="7"/>
      <c r="FD536" s="7"/>
      <c r="FE536" s="7"/>
      <c r="FF536" s="7"/>
      <c r="FG536" s="7"/>
      <c r="FH536" s="7"/>
      <c r="FI536" s="7"/>
      <c r="FJ536" s="7"/>
      <c r="FK536" s="7"/>
      <c r="FL536" s="7"/>
      <c r="FM536" s="7"/>
      <c r="FN536" s="7"/>
      <c r="FO536" s="7"/>
      <c r="FP536" s="7"/>
      <c r="FQ536" s="7"/>
      <c r="FR536" s="7"/>
      <c r="FS536" s="7"/>
      <c r="FT536" s="7"/>
      <c r="FU536" s="7"/>
      <c r="FV536" s="7"/>
      <c r="FW536" s="7"/>
      <c r="FX536" s="7"/>
      <c r="FY536" s="7"/>
      <c r="FZ536" s="7"/>
      <c r="GA536" s="7"/>
      <c r="GB536" s="7"/>
      <c r="GC536" s="7"/>
      <c r="GD536" s="7"/>
      <c r="GE536" s="7"/>
      <c r="GF536" s="7"/>
      <c r="GG536" s="7"/>
      <c r="GH536" s="7"/>
      <c r="GI536" s="7"/>
      <c r="GJ536" s="7"/>
      <c r="GK536" s="7"/>
      <c r="GL536" s="7"/>
      <c r="GM536" s="7"/>
      <c r="GN536" s="7"/>
      <c r="GO536" s="7"/>
      <c r="GP536" s="7"/>
      <c r="GQ536" s="7"/>
      <c r="GR536" s="7"/>
      <c r="GS536" s="7"/>
      <c r="GT536" s="7"/>
      <c r="GU536" s="7"/>
      <c r="GV536" s="7"/>
      <c r="GW536" s="7"/>
      <c r="GX536" s="7"/>
      <c r="GY536" s="7"/>
      <c r="GZ536" s="7"/>
      <c r="HA536" s="7"/>
      <c r="HB536" s="7"/>
      <c r="HC536" s="7"/>
      <c r="HD536" s="7"/>
      <c r="HE536" s="7"/>
      <c r="HF536" s="7"/>
      <c r="HG536" s="7"/>
      <c r="HH536" s="7"/>
      <c r="HI536" s="7"/>
      <c r="HJ536" s="7"/>
      <c r="HK536" s="7"/>
      <c r="HL536" s="7"/>
      <c r="HM536" s="7"/>
      <c r="HN536" s="7"/>
      <c r="HO536" s="7"/>
      <c r="HP536" s="7"/>
      <c r="HQ536" s="7"/>
      <c r="HR536" s="7"/>
      <c r="HS536" s="7"/>
      <c r="HT536" s="7"/>
      <c r="HU536" s="7"/>
      <c r="HV536" s="7"/>
      <c r="HW536" s="7"/>
      <c r="HX536" s="7"/>
      <c r="HY536" s="7"/>
      <c r="HZ536" s="7"/>
      <c r="IA536" s="7"/>
      <c r="IB536" s="7"/>
      <c r="IC536" s="7"/>
      <c r="ID536" s="7"/>
      <c r="IE536" s="7"/>
      <c r="IF536" s="7"/>
      <c r="IG536" s="7"/>
      <c r="IH536" s="7"/>
      <c r="II536" s="7"/>
      <c r="IJ536" s="7"/>
      <c r="IK536" s="7"/>
      <c r="IL536" s="7"/>
      <c r="IM536" s="7"/>
      <c r="IN536" s="7"/>
      <c r="IO536" s="7"/>
      <c r="IP536" s="7"/>
      <c r="IQ536" s="7"/>
      <c r="IR536" s="7"/>
      <c r="IS536" s="7"/>
      <c r="IT536" s="7"/>
      <c r="IU536" s="7"/>
      <c r="IV536" s="7"/>
      <c r="IW536" s="7"/>
      <c r="IX536" s="7"/>
      <c r="IY536" s="7"/>
      <c r="IZ536" s="7"/>
      <c r="JA536" s="7"/>
      <c r="JB536" s="7"/>
      <c r="JC536" s="7"/>
      <c r="JD536" s="7"/>
      <c r="JE536" s="7"/>
      <c r="JF536" s="7"/>
      <c r="JG536" s="7"/>
      <c r="JH536" s="7"/>
      <c r="JI536" s="7"/>
      <c r="JJ536" s="7"/>
      <c r="JK536" s="7"/>
      <c r="JL536" s="7"/>
      <c r="JM536" s="7"/>
      <c r="JN536" s="7"/>
      <c r="JO536" s="7"/>
      <c r="JP536" s="7"/>
      <c r="JQ536" s="7"/>
      <c r="JR536" s="7"/>
      <c r="JS536" s="7"/>
      <c r="JT536" s="7"/>
      <c r="JU536" s="7"/>
      <c r="JV536" s="7"/>
      <c r="JW536" s="7"/>
      <c r="JX536" s="7"/>
      <c r="JY536" s="7"/>
      <c r="JZ536" s="7"/>
      <c r="KA536" s="7"/>
      <c r="KB536" s="7"/>
      <c r="KC536" s="7"/>
      <c r="KD536" s="7"/>
      <c r="KE536" s="7"/>
      <c r="KF536" s="7"/>
      <c r="KG536" s="7"/>
      <c r="KH536" s="7"/>
      <c r="KI536" s="7"/>
      <c r="KJ536" s="7"/>
      <c r="KK536" s="7"/>
      <c r="KL536" s="7"/>
      <c r="KM536" s="7"/>
      <c r="KN536" s="7"/>
      <c r="KO536" s="7"/>
      <c r="KP536" s="7"/>
      <c r="KQ536" s="7"/>
      <c r="KR536" s="7"/>
      <c r="KS536" s="7"/>
      <c r="KT536" s="7"/>
      <c r="KU536" s="7"/>
      <c r="KV536" s="7"/>
      <c r="KW536" s="7"/>
      <c r="KX536" s="7"/>
      <c r="KY536" s="7"/>
      <c r="KZ536" s="7"/>
      <c r="LA536" s="7"/>
      <c r="LB536" s="7"/>
      <c r="LC536" s="7"/>
      <c r="LD536" s="7"/>
      <c r="LE536" s="7"/>
      <c r="LF536" s="7"/>
      <c r="LG536" s="7"/>
      <c r="LH536" s="7"/>
      <c r="LI536" s="7"/>
      <c r="LJ536" s="7"/>
      <c r="LK536" s="7"/>
      <c r="LL536" s="7"/>
      <c r="LM536" s="7"/>
      <c r="LN536" s="7"/>
      <c r="LO536" s="7"/>
      <c r="LP536" s="7"/>
      <c r="LQ536" s="7"/>
      <c r="LR536" s="7"/>
      <c r="LS536" s="7"/>
      <c r="LT536" s="7"/>
      <c r="LU536" s="7"/>
      <c r="LV536" s="7"/>
      <c r="LW536" s="7"/>
      <c r="LX536" s="7"/>
      <c r="LY536" s="7"/>
      <c r="LZ536" s="7"/>
      <c r="MA536" s="7"/>
      <c r="MB536" s="7"/>
      <c r="MC536" s="7"/>
      <c r="MD536" s="7"/>
      <c r="ME536" s="7"/>
      <c r="MF536" s="7"/>
      <c r="MG536" s="7"/>
      <c r="MH536" s="7"/>
      <c r="MI536" s="7"/>
      <c r="MJ536" s="7"/>
      <c r="MK536" s="7"/>
      <c r="ML536" s="7"/>
      <c r="MM536" s="7"/>
      <c r="MN536" s="7"/>
      <c r="MO536" s="7"/>
      <c r="MP536" s="7"/>
      <c r="MQ536" s="7"/>
      <c r="MR536" s="7"/>
      <c r="MS536" s="7"/>
      <c r="MT536" s="7"/>
      <c r="MU536" s="7"/>
      <c r="MV536" s="7"/>
      <c r="MW536" s="7"/>
      <c r="MX536" s="7"/>
      <c r="MY536" s="7"/>
      <c r="MZ536" s="7"/>
      <c r="NA536" s="7"/>
      <c r="NB536" s="7"/>
      <c r="NC536" s="7"/>
      <c r="ND536" s="7"/>
      <c r="NE536" s="7"/>
      <c r="NF536" s="7"/>
      <c r="NG536" s="7"/>
      <c r="NH536" s="7"/>
      <c r="NI536" s="7"/>
      <c r="NJ536" s="7"/>
      <c r="NK536" s="7"/>
      <c r="NL536" s="7"/>
      <c r="NM536" s="7"/>
      <c r="NN536" s="7"/>
      <c r="NO536" s="7"/>
      <c r="NP536" s="7"/>
      <c r="NQ536" s="7"/>
      <c r="NR536" s="7"/>
      <c r="NS536" s="7"/>
      <c r="NT536" s="7"/>
      <c r="NU536" s="7"/>
      <c r="NV536" s="7"/>
      <c r="NW536" s="7"/>
      <c r="NX536" s="7"/>
      <c r="NY536" s="7"/>
      <c r="NZ536" s="7"/>
      <c r="OA536" s="7"/>
      <c r="OB536" s="7"/>
      <c r="OC536" s="7"/>
      <c r="OD536" s="7"/>
      <c r="OE536" s="7"/>
      <c r="OF536" s="7"/>
      <c r="OG536" s="7"/>
      <c r="OH536" s="7"/>
      <c r="OI536" s="7"/>
    </row>
    <row r="537" spans="1:399" s="21" customFormat="1">
      <c r="A537" s="53"/>
      <c r="B537" s="53"/>
      <c r="C537" s="53"/>
      <c r="D537" s="53"/>
      <c r="E537" s="53"/>
      <c r="F537" s="53"/>
      <c r="G537" s="7"/>
      <c r="H537"/>
      <c r="I537"/>
      <c r="J537"/>
      <c r="K537"/>
      <c r="L537" s="53"/>
      <c r="M537"/>
      <c r="N537" s="7"/>
      <c r="O537"/>
      <c r="P537"/>
      <c r="Q537"/>
      <c r="R537"/>
      <c r="S537" s="53"/>
      <c r="T537"/>
      <c r="U537" s="7"/>
      <c r="V537"/>
      <c r="W537"/>
      <c r="X537"/>
      <c r="Y537"/>
      <c r="Z537" s="53"/>
      <c r="AA537"/>
      <c r="AB537" s="7"/>
      <c r="AC537"/>
      <c r="AD537"/>
      <c r="AE537"/>
      <c r="AF537"/>
      <c r="AG537" s="53"/>
      <c r="AH537"/>
      <c r="AI537" s="7"/>
      <c r="AJ537"/>
      <c r="AK537"/>
      <c r="AL537"/>
      <c r="AM537"/>
      <c r="AN537" s="53"/>
      <c r="AO537"/>
      <c r="AP537" s="7"/>
      <c r="AQ537"/>
      <c r="AR537"/>
      <c r="AS537"/>
      <c r="AT537"/>
      <c r="AU537" s="53"/>
      <c r="AV537"/>
      <c r="AW537" s="7"/>
      <c r="AX537"/>
      <c r="AY537"/>
      <c r="AZ537"/>
      <c r="BA537"/>
      <c r="BB537" s="53"/>
      <c r="BC537"/>
      <c r="BD537" s="7"/>
      <c r="BE537"/>
      <c r="BF537"/>
      <c r="BG537"/>
      <c r="BH537"/>
      <c r="BI537" s="53"/>
      <c r="BJ537"/>
      <c r="BK537" s="7"/>
      <c r="BL537"/>
      <c r="BM537"/>
      <c r="BN537"/>
      <c r="BO537"/>
      <c r="BP537" s="53"/>
      <c r="BQ537"/>
      <c r="BR537" s="7"/>
      <c r="BS537"/>
      <c r="BT537"/>
      <c r="BU537"/>
      <c r="BV537"/>
      <c r="BW537" s="53"/>
      <c r="BX537"/>
      <c r="BY537" s="7"/>
      <c r="BZ537"/>
      <c r="CA537"/>
      <c r="CB537"/>
      <c r="CC537"/>
      <c r="CD537" s="53"/>
      <c r="CE537"/>
      <c r="CF537" s="7"/>
      <c r="CG537"/>
      <c r="CH537"/>
      <c r="CI537"/>
      <c r="CJ537"/>
      <c r="CK537" s="53"/>
      <c r="CL537"/>
      <c r="CM537" s="7"/>
      <c r="CN537"/>
      <c r="CO537"/>
      <c r="CP537"/>
      <c r="CQ537"/>
      <c r="CR537" s="53"/>
      <c r="CS537"/>
      <c r="CT537" s="7"/>
      <c r="CU537"/>
      <c r="CV537"/>
      <c r="CW537"/>
      <c r="CX537"/>
      <c r="CY537" s="53"/>
      <c r="CZ537"/>
      <c r="DA537" s="7"/>
      <c r="DB537"/>
      <c r="DC537"/>
      <c r="DD537"/>
      <c r="DE537"/>
      <c r="DF537" s="53"/>
      <c r="DG537"/>
      <c r="DH537" s="7"/>
      <c r="DI537"/>
      <c r="DJ537"/>
      <c r="DK537"/>
      <c r="DL537"/>
      <c r="DM537" s="53"/>
      <c r="DN537"/>
      <c r="DO537" s="7"/>
      <c r="DP537"/>
      <c r="DQ537"/>
      <c r="DR537"/>
      <c r="DS537"/>
      <c r="DT537" s="53"/>
      <c r="DU537"/>
      <c r="DV537" s="7"/>
      <c r="DW537" s="7"/>
      <c r="DX537" s="7"/>
      <c r="DY537" s="7"/>
      <c r="DZ537" s="7"/>
      <c r="EA537" s="7"/>
      <c r="EB537" s="7"/>
      <c r="EC537" s="7"/>
      <c r="ED537" s="7"/>
      <c r="EE537" s="7"/>
      <c r="EF537" s="7"/>
      <c r="EG537" s="7"/>
      <c r="EH537" s="7"/>
      <c r="EI537" s="7"/>
      <c r="EJ537" s="7"/>
      <c r="EK537" s="7"/>
      <c r="EL537" s="7"/>
      <c r="EM537" s="7"/>
      <c r="EN537" s="7"/>
      <c r="EO537" s="7"/>
      <c r="EP537" s="7"/>
      <c r="EQ537" s="7"/>
      <c r="ER537" s="7"/>
      <c r="ES537" s="7"/>
      <c r="ET537" s="7"/>
      <c r="EU537" s="7"/>
      <c r="EV537" s="7"/>
      <c r="EW537" s="7"/>
      <c r="EX537" s="7"/>
      <c r="EY537" s="7"/>
      <c r="EZ537" s="7"/>
      <c r="FA537" s="7"/>
      <c r="FB537" s="7"/>
      <c r="FC537" s="7"/>
      <c r="FD537" s="7"/>
      <c r="FE537" s="7"/>
      <c r="FF537" s="7"/>
      <c r="FG537" s="7"/>
      <c r="FH537" s="7"/>
      <c r="FI537" s="7"/>
      <c r="FJ537" s="7"/>
      <c r="FK537" s="7"/>
      <c r="FL537" s="7"/>
      <c r="FM537" s="7"/>
      <c r="FN537" s="7"/>
      <c r="FO537" s="7"/>
      <c r="FP537" s="7"/>
      <c r="FQ537" s="7"/>
      <c r="FR537" s="7"/>
      <c r="FS537" s="7"/>
      <c r="FT537" s="7"/>
      <c r="FU537" s="7"/>
      <c r="FV537" s="7"/>
      <c r="FW537" s="7"/>
      <c r="FX537" s="7"/>
      <c r="FY537" s="7"/>
      <c r="FZ537" s="7"/>
      <c r="GA537" s="7"/>
      <c r="GB537" s="7"/>
      <c r="GC537" s="7"/>
      <c r="GD537" s="7"/>
      <c r="GE537" s="7"/>
      <c r="GF537" s="7"/>
      <c r="GG537" s="7"/>
      <c r="GH537" s="7"/>
      <c r="GI537" s="7"/>
      <c r="GJ537" s="7"/>
      <c r="GK537" s="7"/>
      <c r="GL537" s="7"/>
      <c r="GM537" s="7"/>
      <c r="GN537" s="7"/>
      <c r="GO537" s="7"/>
      <c r="GP537" s="7"/>
      <c r="GQ537" s="7"/>
      <c r="GR537" s="7"/>
      <c r="GS537" s="7"/>
      <c r="GT537" s="7"/>
      <c r="GU537" s="7"/>
      <c r="GV537" s="7"/>
      <c r="GW537" s="7"/>
      <c r="GX537" s="7"/>
      <c r="GY537" s="7"/>
      <c r="GZ537" s="7"/>
      <c r="HA537" s="7"/>
      <c r="HB537" s="7"/>
      <c r="HC537" s="7"/>
      <c r="HD537" s="7"/>
      <c r="HE537" s="7"/>
      <c r="HF537" s="7"/>
      <c r="HG537" s="7"/>
      <c r="HH537" s="7"/>
      <c r="HI537" s="7"/>
      <c r="HJ537" s="7"/>
      <c r="HK537" s="7"/>
      <c r="HL537" s="7"/>
      <c r="HM537" s="7"/>
      <c r="HN537" s="7"/>
      <c r="HO537" s="7"/>
      <c r="HP537" s="7"/>
      <c r="HQ537" s="7"/>
      <c r="HR537" s="7"/>
      <c r="HS537" s="7"/>
      <c r="HT537" s="7"/>
      <c r="HU537" s="7"/>
      <c r="HV537" s="7"/>
      <c r="HW537" s="7"/>
      <c r="HX537" s="7"/>
      <c r="HY537" s="7"/>
      <c r="HZ537" s="7"/>
      <c r="IA537" s="7"/>
      <c r="IB537" s="7"/>
      <c r="IC537" s="7"/>
      <c r="ID537" s="7"/>
      <c r="IE537" s="7"/>
      <c r="IF537" s="7"/>
      <c r="IG537" s="7"/>
      <c r="IH537" s="7"/>
      <c r="II537" s="7"/>
      <c r="IJ537" s="7"/>
      <c r="IK537" s="7"/>
      <c r="IL537" s="7"/>
      <c r="IM537" s="7"/>
      <c r="IN537" s="7"/>
      <c r="IO537" s="7"/>
      <c r="IP537" s="7"/>
      <c r="IQ537" s="7"/>
      <c r="IR537" s="7"/>
      <c r="IS537" s="7"/>
      <c r="IT537" s="7"/>
      <c r="IU537" s="7"/>
      <c r="IV537" s="7"/>
      <c r="IW537" s="7"/>
      <c r="IX537" s="7"/>
      <c r="IY537" s="7"/>
      <c r="IZ537" s="7"/>
      <c r="JA537" s="7"/>
      <c r="JB537" s="7"/>
      <c r="JC537" s="7"/>
      <c r="JD537" s="7"/>
      <c r="JE537" s="7"/>
      <c r="JF537" s="7"/>
      <c r="JG537" s="7"/>
      <c r="JH537" s="7"/>
      <c r="JI537" s="7"/>
      <c r="JJ537" s="7"/>
      <c r="JK537" s="7"/>
      <c r="JL537" s="7"/>
      <c r="JM537" s="7"/>
      <c r="JN537" s="7"/>
      <c r="JO537" s="7"/>
      <c r="JP537" s="7"/>
      <c r="JQ537" s="7"/>
      <c r="JR537" s="7"/>
      <c r="JS537" s="7"/>
      <c r="JT537" s="7"/>
      <c r="JU537" s="7"/>
      <c r="JV537" s="7"/>
      <c r="JW537" s="7"/>
      <c r="JX537" s="7"/>
      <c r="JY537" s="7"/>
      <c r="JZ537" s="7"/>
      <c r="KA537" s="7"/>
      <c r="KB537" s="7"/>
      <c r="KC537" s="7"/>
      <c r="KD537" s="7"/>
      <c r="KE537" s="7"/>
      <c r="KF537" s="7"/>
      <c r="KG537" s="7"/>
      <c r="KH537" s="7"/>
      <c r="KI537" s="7"/>
      <c r="KJ537" s="7"/>
      <c r="KK537" s="7"/>
      <c r="KL537" s="7"/>
      <c r="KM537" s="7"/>
      <c r="KN537" s="7"/>
      <c r="KO537" s="7"/>
      <c r="KP537" s="7"/>
      <c r="KQ537" s="7"/>
      <c r="KR537" s="7"/>
      <c r="KS537" s="7"/>
      <c r="KT537" s="7"/>
      <c r="KU537" s="7"/>
      <c r="KV537" s="7"/>
      <c r="KW537" s="7"/>
      <c r="KX537" s="7"/>
      <c r="KY537" s="7"/>
      <c r="KZ537" s="7"/>
      <c r="LA537" s="7"/>
      <c r="LB537" s="7"/>
      <c r="LC537" s="7"/>
      <c r="LD537" s="7"/>
      <c r="LE537" s="7"/>
      <c r="LF537" s="7"/>
      <c r="LG537" s="7"/>
      <c r="LH537" s="7"/>
      <c r="LI537" s="7"/>
      <c r="LJ537" s="7"/>
      <c r="LK537" s="7"/>
      <c r="LL537" s="7"/>
      <c r="LM537" s="7"/>
      <c r="LN537" s="7"/>
      <c r="LO537" s="7"/>
      <c r="LP537" s="7"/>
      <c r="LQ537" s="7"/>
      <c r="LR537" s="7"/>
      <c r="LS537" s="7"/>
      <c r="LT537" s="7"/>
      <c r="LU537" s="7"/>
      <c r="LV537" s="7"/>
      <c r="LW537" s="7"/>
      <c r="LX537" s="7"/>
      <c r="LY537" s="7"/>
      <c r="LZ537" s="7"/>
      <c r="MA537" s="7"/>
      <c r="MB537" s="7"/>
      <c r="MC537" s="7"/>
      <c r="MD537" s="7"/>
      <c r="ME537" s="7"/>
      <c r="MF537" s="7"/>
      <c r="MG537" s="7"/>
      <c r="MH537" s="7"/>
      <c r="MI537" s="7"/>
      <c r="MJ537" s="7"/>
      <c r="MK537" s="7"/>
      <c r="ML537" s="7"/>
      <c r="MM537" s="7"/>
      <c r="MN537" s="7"/>
      <c r="MO537" s="7"/>
      <c r="MP537" s="7"/>
      <c r="MQ537" s="7"/>
      <c r="MR537" s="7"/>
      <c r="MS537" s="7"/>
      <c r="MT537" s="7"/>
      <c r="MU537" s="7"/>
      <c r="MV537" s="7"/>
      <c r="MW537" s="7"/>
      <c r="MX537" s="7"/>
      <c r="MY537" s="7"/>
      <c r="MZ537" s="7"/>
      <c r="NA537" s="7"/>
      <c r="NB537" s="7"/>
      <c r="NC537" s="7"/>
      <c r="ND537" s="7"/>
      <c r="NE537" s="7"/>
      <c r="NF537" s="7"/>
      <c r="NG537" s="7"/>
      <c r="NH537" s="7"/>
      <c r="NI537" s="7"/>
      <c r="NJ537" s="7"/>
      <c r="NK537" s="7"/>
      <c r="NL537" s="7"/>
      <c r="NM537" s="7"/>
      <c r="NN537" s="7"/>
      <c r="NO537" s="7"/>
      <c r="NP537" s="7"/>
      <c r="NQ537" s="7"/>
      <c r="NR537" s="7"/>
      <c r="NS537" s="7"/>
      <c r="NT537" s="7"/>
      <c r="NU537" s="7"/>
      <c r="NV537" s="7"/>
      <c r="NW537" s="7"/>
      <c r="NX537" s="7"/>
      <c r="NY537" s="7"/>
      <c r="NZ537" s="7"/>
      <c r="OA537" s="7"/>
      <c r="OB537" s="7"/>
      <c r="OC537" s="7"/>
      <c r="OD537" s="7"/>
      <c r="OE537" s="7"/>
      <c r="OF537" s="7"/>
      <c r="OG537" s="7"/>
      <c r="OH537" s="7"/>
      <c r="OI537" s="7"/>
    </row>
    <row r="538" spans="1:399" s="21" customFormat="1">
      <c r="A538" s="53"/>
      <c r="B538" s="53"/>
      <c r="C538" s="53"/>
      <c r="D538" s="53"/>
      <c r="E538" s="53"/>
      <c r="F538" s="53"/>
      <c r="G538" s="7"/>
      <c r="H538"/>
      <c r="I538"/>
      <c r="J538"/>
      <c r="K538"/>
      <c r="L538" s="53"/>
      <c r="M538"/>
      <c r="N538" s="7"/>
      <c r="O538"/>
      <c r="P538"/>
      <c r="Q538"/>
      <c r="R538"/>
      <c r="S538" s="53"/>
      <c r="T538"/>
      <c r="U538" s="7"/>
      <c r="V538"/>
      <c r="W538"/>
      <c r="X538"/>
      <c r="Y538"/>
      <c r="Z538" s="53"/>
      <c r="AA538"/>
      <c r="AB538" s="7"/>
      <c r="AC538"/>
      <c r="AD538"/>
      <c r="AE538"/>
      <c r="AF538"/>
      <c r="AG538" s="53"/>
      <c r="AH538"/>
      <c r="AI538" s="7"/>
      <c r="AJ538"/>
      <c r="AK538"/>
      <c r="AL538"/>
      <c r="AM538"/>
      <c r="AN538" s="53"/>
      <c r="AO538"/>
      <c r="AP538" s="7"/>
      <c r="AQ538"/>
      <c r="AR538"/>
      <c r="AS538"/>
      <c r="AT538"/>
      <c r="AU538" s="53"/>
      <c r="AV538"/>
      <c r="AW538" s="7"/>
      <c r="AX538"/>
      <c r="AY538"/>
      <c r="AZ538"/>
      <c r="BA538"/>
      <c r="BB538" s="53"/>
      <c r="BC538"/>
      <c r="BD538" s="7"/>
      <c r="BE538"/>
      <c r="BF538"/>
      <c r="BG538"/>
      <c r="BH538"/>
      <c r="BI538" s="53"/>
      <c r="BJ538"/>
      <c r="BK538" s="7"/>
      <c r="BL538"/>
      <c r="BM538"/>
      <c r="BN538"/>
      <c r="BO538"/>
      <c r="BP538" s="53"/>
      <c r="BQ538"/>
      <c r="BR538" s="7"/>
      <c r="BS538"/>
      <c r="BT538"/>
      <c r="BU538"/>
      <c r="BV538"/>
      <c r="BW538" s="53"/>
      <c r="BX538"/>
      <c r="BY538" s="7"/>
      <c r="BZ538"/>
      <c r="CA538"/>
      <c r="CB538"/>
      <c r="CC538"/>
      <c r="CD538" s="53"/>
      <c r="CE538"/>
      <c r="CF538" s="7"/>
      <c r="CG538"/>
      <c r="CH538"/>
      <c r="CI538"/>
      <c r="CJ538"/>
      <c r="CK538" s="53"/>
      <c r="CL538"/>
      <c r="CM538" s="7"/>
      <c r="CN538"/>
      <c r="CO538"/>
      <c r="CP538"/>
      <c r="CQ538"/>
      <c r="CR538" s="53"/>
      <c r="CS538"/>
      <c r="CT538" s="7"/>
      <c r="CU538"/>
      <c r="CV538"/>
      <c r="CW538"/>
      <c r="CX538"/>
      <c r="CY538" s="53"/>
      <c r="CZ538"/>
      <c r="DA538" s="7"/>
      <c r="DB538"/>
      <c r="DC538"/>
      <c r="DD538"/>
      <c r="DE538"/>
      <c r="DF538" s="53"/>
      <c r="DG538"/>
      <c r="DH538" s="7"/>
      <c r="DI538"/>
      <c r="DJ538"/>
      <c r="DK538"/>
      <c r="DL538"/>
      <c r="DM538" s="53"/>
      <c r="DN538"/>
      <c r="DO538" s="7"/>
      <c r="DP538"/>
      <c r="DQ538"/>
      <c r="DR538"/>
      <c r="DS538"/>
      <c r="DT538" s="53"/>
      <c r="DU538"/>
      <c r="DV538" s="7"/>
      <c r="DW538" s="7"/>
      <c r="DX538" s="7"/>
      <c r="DY538" s="7"/>
      <c r="DZ538" s="7"/>
      <c r="EA538" s="7"/>
      <c r="EB538" s="7"/>
      <c r="EC538" s="7"/>
      <c r="ED538" s="7"/>
      <c r="EE538" s="7"/>
      <c r="EF538" s="7"/>
      <c r="EG538" s="7"/>
      <c r="EH538" s="7"/>
      <c r="EI538" s="7"/>
      <c r="EJ538" s="7"/>
      <c r="EK538" s="7"/>
      <c r="EL538" s="7"/>
      <c r="EM538" s="7"/>
      <c r="EN538" s="7"/>
      <c r="EO538" s="7"/>
      <c r="EP538" s="7"/>
      <c r="EQ538" s="7"/>
      <c r="ER538" s="7"/>
      <c r="ES538" s="7"/>
      <c r="ET538" s="7"/>
      <c r="EU538" s="7"/>
      <c r="EV538" s="7"/>
      <c r="EW538" s="7"/>
      <c r="EX538" s="7"/>
      <c r="EY538" s="7"/>
      <c r="EZ538" s="7"/>
      <c r="FA538" s="7"/>
      <c r="FB538" s="7"/>
      <c r="FC538" s="7"/>
      <c r="FD538" s="7"/>
      <c r="FE538" s="7"/>
      <c r="FF538" s="7"/>
      <c r="FG538" s="7"/>
      <c r="FH538" s="7"/>
      <c r="FI538" s="7"/>
      <c r="FJ538" s="7"/>
      <c r="FK538" s="7"/>
      <c r="FL538" s="7"/>
      <c r="FM538" s="7"/>
      <c r="FN538" s="7"/>
      <c r="FO538" s="7"/>
      <c r="FP538" s="7"/>
      <c r="FQ538" s="7"/>
      <c r="FR538" s="7"/>
      <c r="FS538" s="7"/>
      <c r="FT538" s="7"/>
      <c r="FU538" s="7"/>
      <c r="FV538" s="7"/>
      <c r="FW538" s="7"/>
      <c r="FX538" s="7"/>
      <c r="FY538" s="7"/>
      <c r="FZ538" s="7"/>
      <c r="GA538" s="7"/>
      <c r="GB538" s="7"/>
      <c r="GC538" s="7"/>
      <c r="GD538" s="7"/>
      <c r="GE538" s="7"/>
      <c r="GF538" s="7"/>
      <c r="GG538" s="7"/>
      <c r="GH538" s="7"/>
      <c r="GI538" s="7"/>
      <c r="GJ538" s="7"/>
      <c r="GK538" s="7"/>
      <c r="GL538" s="7"/>
      <c r="GM538" s="7"/>
      <c r="GN538" s="7"/>
      <c r="GO538" s="7"/>
      <c r="GP538" s="7"/>
      <c r="GQ538" s="7"/>
      <c r="GR538" s="7"/>
      <c r="GS538" s="7"/>
      <c r="GT538" s="7"/>
      <c r="GU538" s="7"/>
      <c r="GV538" s="7"/>
      <c r="GW538" s="7"/>
      <c r="GX538" s="7"/>
      <c r="GY538" s="7"/>
      <c r="GZ538" s="7"/>
      <c r="HA538" s="7"/>
      <c r="HB538" s="7"/>
      <c r="HC538" s="7"/>
      <c r="HD538" s="7"/>
      <c r="HE538" s="7"/>
      <c r="HF538" s="7"/>
      <c r="HG538" s="7"/>
      <c r="HH538" s="7"/>
      <c r="HI538" s="7"/>
      <c r="HJ538" s="7"/>
      <c r="HK538" s="7"/>
      <c r="HL538" s="7"/>
      <c r="HM538" s="7"/>
      <c r="HN538" s="7"/>
      <c r="HO538" s="7"/>
      <c r="HP538" s="7"/>
      <c r="HQ538" s="7"/>
      <c r="HR538" s="7"/>
      <c r="HS538" s="7"/>
      <c r="HT538" s="7"/>
      <c r="HU538" s="7"/>
      <c r="HV538" s="7"/>
      <c r="HW538" s="7"/>
      <c r="HX538" s="7"/>
      <c r="HY538" s="7"/>
      <c r="HZ538" s="7"/>
      <c r="IA538" s="7"/>
      <c r="IB538" s="7"/>
      <c r="IC538" s="7"/>
      <c r="ID538" s="7"/>
      <c r="IE538" s="7"/>
      <c r="IF538" s="7"/>
      <c r="IG538" s="7"/>
      <c r="IH538" s="7"/>
      <c r="II538" s="7"/>
      <c r="IJ538" s="7"/>
      <c r="IK538" s="7"/>
      <c r="IL538" s="7"/>
      <c r="IM538" s="7"/>
      <c r="IN538" s="7"/>
      <c r="IO538" s="7"/>
      <c r="IP538" s="7"/>
      <c r="IQ538" s="7"/>
      <c r="IR538" s="7"/>
      <c r="IS538" s="7"/>
      <c r="IT538" s="7"/>
      <c r="IU538" s="7"/>
      <c r="IV538" s="7"/>
      <c r="IW538" s="7"/>
      <c r="IX538" s="7"/>
      <c r="IY538" s="7"/>
      <c r="IZ538" s="7"/>
      <c r="JA538" s="7"/>
      <c r="JB538" s="7"/>
      <c r="JC538" s="7"/>
      <c r="JD538" s="7"/>
      <c r="JE538" s="7"/>
      <c r="JF538" s="7"/>
      <c r="JG538" s="7"/>
      <c r="JH538" s="7"/>
      <c r="JI538" s="7"/>
      <c r="JJ538" s="7"/>
      <c r="JK538" s="7"/>
      <c r="JL538" s="7"/>
      <c r="JM538" s="7"/>
      <c r="JN538" s="7"/>
      <c r="JO538" s="7"/>
      <c r="JP538" s="7"/>
      <c r="JQ538" s="7"/>
      <c r="JR538" s="7"/>
      <c r="JS538" s="7"/>
      <c r="JT538" s="7"/>
      <c r="JU538" s="7"/>
      <c r="JV538" s="7"/>
      <c r="JW538" s="7"/>
      <c r="JX538" s="7"/>
      <c r="JY538" s="7"/>
      <c r="JZ538" s="7"/>
      <c r="KA538" s="7"/>
      <c r="KB538" s="7"/>
      <c r="KC538" s="7"/>
      <c r="KD538" s="7"/>
      <c r="KE538" s="7"/>
      <c r="KF538" s="7"/>
      <c r="KG538" s="7"/>
      <c r="KH538" s="7"/>
      <c r="KI538" s="7"/>
      <c r="KJ538" s="7"/>
      <c r="KK538" s="7"/>
      <c r="KL538" s="7"/>
      <c r="KM538" s="7"/>
      <c r="KN538" s="7"/>
      <c r="KO538" s="7"/>
      <c r="KP538" s="7"/>
      <c r="KQ538" s="7"/>
      <c r="KR538" s="7"/>
      <c r="KS538" s="7"/>
      <c r="KT538" s="7"/>
      <c r="KU538" s="7"/>
      <c r="KV538" s="7"/>
      <c r="KW538" s="7"/>
      <c r="KX538" s="7"/>
      <c r="KY538" s="7"/>
      <c r="KZ538" s="7"/>
      <c r="LA538" s="7"/>
      <c r="LB538" s="7"/>
      <c r="LC538" s="7"/>
      <c r="LD538" s="7"/>
      <c r="LE538" s="7"/>
      <c r="LF538" s="7"/>
      <c r="LG538" s="7"/>
      <c r="LH538" s="7"/>
      <c r="LI538" s="7"/>
      <c r="LJ538" s="7"/>
      <c r="LK538" s="7"/>
      <c r="LL538" s="7"/>
      <c r="LM538" s="7"/>
      <c r="LN538" s="7"/>
      <c r="LO538" s="7"/>
      <c r="LP538" s="7"/>
      <c r="LQ538" s="7"/>
      <c r="LR538" s="7"/>
      <c r="LS538" s="7"/>
      <c r="LT538" s="7"/>
      <c r="LU538" s="7"/>
      <c r="LV538" s="7"/>
      <c r="LW538" s="7"/>
      <c r="LX538" s="7"/>
      <c r="LY538" s="7"/>
      <c r="LZ538" s="7"/>
      <c r="MA538" s="7"/>
      <c r="MB538" s="7"/>
      <c r="MC538" s="7"/>
      <c r="MD538" s="7"/>
      <c r="ME538" s="7"/>
      <c r="MF538" s="7"/>
      <c r="MG538" s="7"/>
      <c r="MH538" s="7"/>
      <c r="MI538" s="7"/>
      <c r="MJ538" s="7"/>
      <c r="MK538" s="7"/>
      <c r="ML538" s="7"/>
      <c r="MM538" s="7"/>
      <c r="MN538" s="7"/>
      <c r="MO538" s="7"/>
      <c r="MP538" s="7"/>
      <c r="MQ538" s="7"/>
      <c r="MR538" s="7"/>
      <c r="MS538" s="7"/>
      <c r="MT538" s="7"/>
      <c r="MU538" s="7"/>
      <c r="MV538" s="7"/>
      <c r="MW538" s="7"/>
      <c r="MX538" s="7"/>
      <c r="MY538" s="7"/>
      <c r="MZ538" s="7"/>
      <c r="NA538" s="7"/>
      <c r="NB538" s="7"/>
      <c r="NC538" s="7"/>
      <c r="ND538" s="7"/>
      <c r="NE538" s="7"/>
      <c r="NF538" s="7"/>
      <c r="NG538" s="7"/>
      <c r="NH538" s="7"/>
      <c r="NI538" s="7"/>
      <c r="NJ538" s="7"/>
      <c r="NK538" s="7"/>
      <c r="NL538" s="7"/>
      <c r="NM538" s="7"/>
      <c r="NN538" s="7"/>
      <c r="NO538" s="7"/>
      <c r="NP538" s="7"/>
      <c r="NQ538" s="7"/>
      <c r="NR538" s="7"/>
      <c r="NS538" s="7"/>
      <c r="NT538" s="7"/>
      <c r="NU538" s="7"/>
      <c r="NV538" s="7"/>
      <c r="NW538" s="7"/>
      <c r="NX538" s="7"/>
      <c r="NY538" s="7"/>
      <c r="NZ538" s="7"/>
      <c r="OA538" s="7"/>
      <c r="OB538" s="7"/>
      <c r="OC538" s="7"/>
      <c r="OD538" s="7"/>
      <c r="OE538" s="7"/>
      <c r="OF538" s="7"/>
      <c r="OG538" s="7"/>
      <c r="OH538" s="7"/>
      <c r="OI538" s="7"/>
    </row>
    <row r="539" spans="1:399" s="21" customFormat="1">
      <c r="A539" s="53"/>
      <c r="B539" s="53"/>
      <c r="C539" s="53"/>
      <c r="D539" s="53"/>
      <c r="E539" s="53"/>
      <c r="F539" s="53"/>
      <c r="G539" s="7"/>
      <c r="H539"/>
      <c r="I539"/>
      <c r="J539"/>
      <c r="K539"/>
      <c r="L539" s="53"/>
      <c r="M539"/>
      <c r="N539" s="7"/>
      <c r="O539"/>
      <c r="P539"/>
      <c r="Q539"/>
      <c r="R539"/>
      <c r="S539" s="53"/>
      <c r="T539"/>
      <c r="U539" s="7"/>
      <c r="V539"/>
      <c r="W539"/>
      <c r="X539"/>
      <c r="Y539"/>
      <c r="Z539" s="53"/>
      <c r="AA539"/>
      <c r="AB539" s="7"/>
      <c r="AC539"/>
      <c r="AD539"/>
      <c r="AE539"/>
      <c r="AF539"/>
      <c r="AG539" s="53"/>
      <c r="AH539"/>
      <c r="AI539" s="7"/>
      <c r="AJ539"/>
      <c r="AK539"/>
      <c r="AL539"/>
      <c r="AM539"/>
      <c r="AN539" s="53"/>
      <c r="AO539"/>
      <c r="AP539" s="7"/>
      <c r="AQ539"/>
      <c r="AR539"/>
      <c r="AS539"/>
      <c r="AT539"/>
      <c r="AU539" s="53"/>
      <c r="AV539"/>
      <c r="AW539" s="7"/>
      <c r="AX539"/>
      <c r="AY539"/>
      <c r="AZ539"/>
      <c r="BA539"/>
      <c r="BB539" s="53"/>
      <c r="BC539"/>
      <c r="BD539" s="7"/>
      <c r="BE539"/>
      <c r="BF539"/>
      <c r="BG539"/>
      <c r="BH539"/>
      <c r="BI539" s="53"/>
      <c r="BJ539"/>
      <c r="BK539" s="7"/>
      <c r="BL539"/>
      <c r="BM539"/>
      <c r="BN539"/>
      <c r="BO539"/>
      <c r="BP539" s="53"/>
      <c r="BQ539"/>
      <c r="BR539" s="7"/>
      <c r="BS539"/>
      <c r="BT539"/>
      <c r="BU539"/>
      <c r="BV539"/>
      <c r="BW539" s="53"/>
      <c r="BX539"/>
      <c r="BY539" s="7"/>
      <c r="BZ539"/>
      <c r="CA539"/>
      <c r="CB539"/>
      <c r="CC539"/>
      <c r="CD539" s="53"/>
      <c r="CE539"/>
      <c r="CF539" s="7"/>
      <c r="CG539"/>
      <c r="CH539"/>
      <c r="CI539"/>
      <c r="CJ539"/>
      <c r="CK539" s="53"/>
      <c r="CL539"/>
      <c r="CM539" s="7"/>
      <c r="CN539"/>
      <c r="CO539"/>
      <c r="CP539"/>
      <c r="CQ539"/>
      <c r="CR539" s="53"/>
      <c r="CS539"/>
      <c r="CT539" s="7"/>
      <c r="CU539"/>
      <c r="CV539"/>
      <c r="CW539"/>
      <c r="CX539"/>
      <c r="CY539" s="53"/>
      <c r="CZ539"/>
      <c r="DA539" s="7"/>
      <c r="DB539"/>
      <c r="DC539"/>
      <c r="DD539"/>
      <c r="DE539"/>
      <c r="DF539" s="53"/>
      <c r="DG539"/>
      <c r="DH539" s="7"/>
      <c r="DI539"/>
      <c r="DJ539"/>
      <c r="DK539"/>
      <c r="DL539"/>
      <c r="DM539" s="53"/>
      <c r="DN539"/>
      <c r="DO539" s="7"/>
      <c r="DP539"/>
      <c r="DQ539"/>
      <c r="DR539"/>
      <c r="DS539"/>
      <c r="DT539" s="53"/>
      <c r="DU539"/>
      <c r="DV539" s="7"/>
      <c r="DW539" s="7"/>
      <c r="DX539" s="7"/>
      <c r="DY539" s="7"/>
      <c r="DZ539" s="7"/>
      <c r="EA539" s="7"/>
      <c r="EB539" s="7"/>
      <c r="EC539" s="7"/>
      <c r="ED539" s="7"/>
      <c r="EE539" s="7"/>
      <c r="EF539" s="7"/>
      <c r="EG539" s="7"/>
      <c r="EH539" s="7"/>
      <c r="EI539" s="7"/>
      <c r="EJ539" s="7"/>
      <c r="EK539" s="7"/>
      <c r="EL539" s="7"/>
      <c r="EM539" s="7"/>
      <c r="EN539" s="7"/>
      <c r="EO539" s="7"/>
      <c r="EP539" s="7"/>
      <c r="EQ539" s="7"/>
      <c r="ER539" s="7"/>
      <c r="ES539" s="7"/>
      <c r="ET539" s="7"/>
      <c r="EU539" s="7"/>
      <c r="EV539" s="7"/>
      <c r="EW539" s="7"/>
      <c r="EX539" s="7"/>
      <c r="EY539" s="7"/>
      <c r="EZ539" s="7"/>
      <c r="FA539" s="7"/>
      <c r="FB539" s="7"/>
      <c r="FC539" s="7"/>
      <c r="FD539" s="7"/>
      <c r="FE539" s="7"/>
      <c r="FF539" s="7"/>
      <c r="FG539" s="7"/>
      <c r="FH539" s="7"/>
      <c r="FI539" s="7"/>
      <c r="FJ539" s="7"/>
      <c r="FK539" s="7"/>
      <c r="FL539" s="7"/>
      <c r="FM539" s="7"/>
      <c r="FN539" s="7"/>
      <c r="FO539" s="7"/>
      <c r="FP539" s="7"/>
      <c r="FQ539" s="7"/>
      <c r="FR539" s="7"/>
      <c r="FS539" s="7"/>
      <c r="FT539" s="7"/>
      <c r="FU539" s="7"/>
      <c r="FV539" s="7"/>
      <c r="FW539" s="7"/>
      <c r="FX539" s="7"/>
      <c r="FY539" s="7"/>
      <c r="FZ539" s="7"/>
      <c r="GA539" s="7"/>
      <c r="GB539" s="7"/>
      <c r="GC539" s="7"/>
      <c r="GD539" s="7"/>
      <c r="GE539" s="7"/>
      <c r="GF539" s="7"/>
      <c r="GG539" s="7"/>
      <c r="GH539" s="7"/>
      <c r="GI539" s="7"/>
      <c r="GJ539" s="7"/>
      <c r="GK539" s="7"/>
      <c r="GL539" s="7"/>
      <c r="GM539" s="7"/>
      <c r="GN539" s="7"/>
      <c r="GO539" s="7"/>
      <c r="GP539" s="7"/>
      <c r="GQ539" s="7"/>
      <c r="GR539" s="7"/>
      <c r="GS539" s="7"/>
      <c r="GT539" s="7"/>
      <c r="GU539" s="7"/>
      <c r="GV539" s="7"/>
      <c r="GW539" s="7"/>
      <c r="GX539" s="7"/>
      <c r="GY539" s="7"/>
      <c r="GZ539" s="7"/>
      <c r="HA539" s="7"/>
      <c r="HB539" s="7"/>
      <c r="HC539" s="7"/>
      <c r="HD539" s="7"/>
      <c r="HE539" s="7"/>
      <c r="HF539" s="7"/>
      <c r="HG539" s="7"/>
      <c r="HH539" s="7"/>
      <c r="HI539" s="7"/>
      <c r="HJ539" s="7"/>
      <c r="HK539" s="7"/>
      <c r="HL539" s="7"/>
      <c r="HM539" s="7"/>
      <c r="HN539" s="7"/>
      <c r="HO539" s="7"/>
      <c r="HP539" s="7"/>
      <c r="HQ539" s="7"/>
      <c r="HR539" s="7"/>
      <c r="HS539" s="7"/>
      <c r="HT539" s="7"/>
      <c r="HU539" s="7"/>
      <c r="HV539" s="7"/>
      <c r="HW539" s="7"/>
      <c r="HX539" s="7"/>
      <c r="HY539" s="7"/>
      <c r="HZ539" s="7"/>
      <c r="IA539" s="7"/>
      <c r="IB539" s="7"/>
      <c r="IC539" s="7"/>
      <c r="ID539" s="7"/>
      <c r="IE539" s="7"/>
      <c r="IF539" s="7"/>
      <c r="IG539" s="7"/>
      <c r="IH539" s="7"/>
      <c r="II539" s="7"/>
      <c r="IJ539" s="7"/>
      <c r="IK539" s="7"/>
      <c r="IL539" s="7"/>
      <c r="IM539" s="7"/>
      <c r="IN539" s="7"/>
      <c r="IO539" s="7"/>
      <c r="IP539" s="7"/>
      <c r="IQ539" s="7"/>
      <c r="IR539" s="7"/>
      <c r="IS539" s="7"/>
      <c r="IT539" s="7"/>
      <c r="IU539" s="7"/>
      <c r="IV539" s="7"/>
      <c r="IW539" s="7"/>
      <c r="IX539" s="7"/>
      <c r="IY539" s="7"/>
      <c r="IZ539" s="7"/>
      <c r="JA539" s="7"/>
      <c r="JB539" s="7"/>
      <c r="JC539" s="7"/>
      <c r="JD539" s="7"/>
      <c r="JE539" s="7"/>
      <c r="JF539" s="7"/>
      <c r="JG539" s="7"/>
      <c r="JH539" s="7"/>
      <c r="JI539" s="7"/>
      <c r="JJ539" s="7"/>
      <c r="JK539" s="7"/>
      <c r="JL539" s="7"/>
      <c r="JM539" s="7"/>
      <c r="JN539" s="7"/>
      <c r="JO539" s="7"/>
      <c r="JP539" s="7"/>
      <c r="JQ539" s="7"/>
      <c r="JR539" s="7"/>
      <c r="JS539" s="7"/>
      <c r="JT539" s="7"/>
      <c r="JU539" s="7"/>
      <c r="JV539" s="7"/>
      <c r="JW539" s="7"/>
      <c r="JX539" s="7"/>
      <c r="JY539" s="7"/>
      <c r="JZ539" s="7"/>
      <c r="KA539" s="7"/>
      <c r="KB539" s="7"/>
      <c r="KC539" s="7"/>
      <c r="KD539" s="7"/>
      <c r="KE539" s="7"/>
      <c r="KF539" s="7"/>
      <c r="KG539" s="7"/>
      <c r="KH539" s="7"/>
      <c r="KI539" s="7"/>
      <c r="KJ539" s="7"/>
      <c r="KK539" s="7"/>
      <c r="KL539" s="7"/>
      <c r="KM539" s="7"/>
      <c r="KN539" s="7"/>
      <c r="KO539" s="7"/>
      <c r="KP539" s="7"/>
      <c r="KQ539" s="7"/>
      <c r="KR539" s="7"/>
      <c r="KS539" s="7"/>
      <c r="KT539" s="7"/>
      <c r="KU539" s="7"/>
      <c r="KV539" s="7"/>
      <c r="KW539" s="7"/>
      <c r="KX539" s="7"/>
      <c r="KY539" s="7"/>
      <c r="KZ539" s="7"/>
      <c r="LA539" s="7"/>
      <c r="LB539" s="7"/>
      <c r="LC539" s="7"/>
      <c r="LD539" s="7"/>
      <c r="LE539" s="7"/>
      <c r="LF539" s="7"/>
      <c r="LG539" s="7"/>
      <c r="LH539" s="7"/>
      <c r="LI539" s="7"/>
      <c r="LJ539" s="7"/>
      <c r="LK539" s="7"/>
      <c r="LL539" s="7"/>
      <c r="LM539" s="7"/>
      <c r="LN539" s="7"/>
      <c r="LO539" s="7"/>
      <c r="LP539" s="7"/>
      <c r="LQ539" s="7"/>
      <c r="LR539" s="7"/>
      <c r="LS539" s="7"/>
      <c r="LT539" s="7"/>
      <c r="LU539" s="7"/>
      <c r="LV539" s="7"/>
      <c r="LW539" s="7"/>
      <c r="LX539" s="7"/>
      <c r="LY539" s="7"/>
      <c r="LZ539" s="7"/>
      <c r="MA539" s="7"/>
      <c r="MB539" s="7"/>
      <c r="MC539" s="7"/>
      <c r="MD539" s="7"/>
      <c r="ME539" s="7"/>
      <c r="MF539" s="7"/>
      <c r="MG539" s="7"/>
      <c r="MH539" s="7"/>
      <c r="MI539" s="7"/>
      <c r="MJ539" s="7"/>
      <c r="MK539" s="7"/>
      <c r="ML539" s="7"/>
      <c r="MM539" s="7"/>
      <c r="MN539" s="7"/>
      <c r="MO539" s="7"/>
      <c r="MP539" s="7"/>
      <c r="MQ539" s="7"/>
      <c r="MR539" s="7"/>
      <c r="MS539" s="7"/>
      <c r="MT539" s="7"/>
      <c r="MU539" s="7"/>
      <c r="MV539" s="7"/>
      <c r="MW539" s="7"/>
      <c r="MX539" s="7"/>
      <c r="MY539" s="7"/>
      <c r="MZ539" s="7"/>
      <c r="NA539" s="7"/>
      <c r="NB539" s="7"/>
      <c r="NC539" s="7"/>
      <c r="ND539" s="7"/>
      <c r="NE539" s="7"/>
      <c r="NF539" s="7"/>
      <c r="NG539" s="7"/>
      <c r="NH539" s="7"/>
      <c r="NI539" s="7"/>
      <c r="NJ539" s="7"/>
      <c r="NK539" s="7"/>
      <c r="NL539" s="7"/>
      <c r="NM539" s="7"/>
      <c r="NN539" s="7"/>
      <c r="NO539" s="7"/>
      <c r="NP539" s="7"/>
      <c r="NQ539" s="7"/>
      <c r="NR539" s="7"/>
      <c r="NS539" s="7"/>
      <c r="NT539" s="7"/>
      <c r="NU539" s="7"/>
      <c r="NV539" s="7"/>
      <c r="NW539" s="7"/>
      <c r="NX539" s="7"/>
      <c r="NY539" s="7"/>
      <c r="NZ539" s="7"/>
      <c r="OA539" s="7"/>
      <c r="OB539" s="7"/>
      <c r="OC539" s="7"/>
      <c r="OD539" s="7"/>
      <c r="OE539" s="7"/>
      <c r="OF539" s="7"/>
      <c r="OG539" s="7"/>
      <c r="OH539" s="7"/>
      <c r="OI539" s="7"/>
    </row>
    <row r="540" spans="1:399" s="21" customFormat="1">
      <c r="A540" s="53"/>
      <c r="B540" s="53"/>
      <c r="C540" s="53"/>
      <c r="D540" s="53"/>
      <c r="E540" s="53"/>
      <c r="F540" s="53"/>
      <c r="G540" s="7"/>
      <c r="H540"/>
      <c r="I540"/>
      <c r="J540"/>
      <c r="K540"/>
      <c r="L540" s="53"/>
      <c r="M540"/>
      <c r="N540" s="7"/>
      <c r="O540"/>
      <c r="P540"/>
      <c r="Q540"/>
      <c r="R540"/>
      <c r="S540" s="53"/>
      <c r="T540"/>
      <c r="U540" s="7"/>
      <c r="V540"/>
      <c r="W540"/>
      <c r="X540"/>
      <c r="Y540"/>
      <c r="Z540" s="53"/>
      <c r="AA540"/>
      <c r="AB540" s="7"/>
      <c r="AC540"/>
      <c r="AD540"/>
      <c r="AE540"/>
      <c r="AF540"/>
      <c r="AG540" s="53"/>
      <c r="AH540"/>
      <c r="AI540" s="7"/>
      <c r="AJ540"/>
      <c r="AK540"/>
      <c r="AL540"/>
      <c r="AM540"/>
      <c r="AN540" s="53"/>
      <c r="AO540"/>
      <c r="AP540" s="7"/>
      <c r="AQ540"/>
      <c r="AR540"/>
      <c r="AS540"/>
      <c r="AT540"/>
      <c r="AU540" s="53"/>
      <c r="AV540"/>
      <c r="AW540" s="7"/>
      <c r="AX540"/>
      <c r="AY540"/>
      <c r="AZ540"/>
      <c r="BA540"/>
      <c r="BB540" s="53"/>
      <c r="BC540"/>
      <c r="BD540" s="7"/>
      <c r="BE540"/>
      <c r="BF540"/>
      <c r="BG540"/>
      <c r="BH540"/>
      <c r="BI540" s="53"/>
      <c r="BJ540"/>
      <c r="BK540" s="7"/>
      <c r="BL540"/>
      <c r="BM540"/>
      <c r="BN540"/>
      <c r="BO540"/>
      <c r="BP540" s="53"/>
      <c r="BQ540"/>
      <c r="BR540" s="7"/>
      <c r="BS540"/>
      <c r="BT540"/>
      <c r="BU540"/>
      <c r="BV540"/>
      <c r="BW540" s="53"/>
      <c r="BX540"/>
      <c r="BY540" s="7"/>
      <c r="BZ540"/>
      <c r="CA540"/>
      <c r="CB540"/>
      <c r="CC540"/>
      <c r="CD540" s="53"/>
      <c r="CE540"/>
      <c r="CF540" s="7"/>
      <c r="CG540"/>
      <c r="CH540"/>
      <c r="CI540"/>
      <c r="CJ540"/>
      <c r="CK540" s="53"/>
      <c r="CL540"/>
      <c r="CM540" s="7"/>
      <c r="CN540"/>
      <c r="CO540"/>
      <c r="CP540"/>
      <c r="CQ540"/>
      <c r="CR540" s="53"/>
      <c r="CS540"/>
      <c r="CT540" s="7"/>
      <c r="CU540"/>
      <c r="CV540"/>
      <c r="CW540"/>
      <c r="CX540"/>
      <c r="CY540" s="53"/>
      <c r="CZ540"/>
      <c r="DA540" s="7"/>
      <c r="DB540"/>
      <c r="DC540"/>
      <c r="DD540"/>
      <c r="DE540"/>
      <c r="DF540" s="53"/>
      <c r="DG540"/>
      <c r="DH540" s="7"/>
      <c r="DI540"/>
      <c r="DJ540"/>
      <c r="DK540"/>
      <c r="DL540"/>
      <c r="DM540" s="53"/>
      <c r="DN540"/>
      <c r="DO540" s="7"/>
      <c r="DP540"/>
      <c r="DQ540"/>
      <c r="DR540"/>
      <c r="DS540"/>
      <c r="DT540" s="53"/>
      <c r="DU540"/>
      <c r="DV540" s="7"/>
      <c r="DW540" s="7"/>
      <c r="DX540" s="7"/>
      <c r="DY540" s="7"/>
      <c r="DZ540" s="7"/>
      <c r="EA540" s="7"/>
      <c r="EB540" s="7"/>
      <c r="EC540" s="7"/>
      <c r="ED540" s="7"/>
      <c r="EE540" s="7"/>
      <c r="EF540" s="7"/>
      <c r="EG540" s="7"/>
      <c r="EH540" s="7"/>
      <c r="EI540" s="7"/>
      <c r="EJ540" s="7"/>
      <c r="EK540" s="7"/>
      <c r="EL540" s="7"/>
      <c r="EM540" s="7"/>
      <c r="EN540" s="7"/>
      <c r="EO540" s="7"/>
      <c r="EP540" s="7"/>
      <c r="EQ540" s="7"/>
      <c r="ER540" s="7"/>
      <c r="ES540" s="7"/>
      <c r="ET540" s="7"/>
      <c r="EU540" s="7"/>
      <c r="EV540" s="7"/>
      <c r="EW540" s="7"/>
      <c r="EX540" s="7"/>
      <c r="EY540" s="7"/>
      <c r="EZ540" s="7"/>
      <c r="FA540" s="7"/>
      <c r="FB540" s="7"/>
      <c r="FC540" s="7"/>
      <c r="FD540" s="7"/>
      <c r="FE540" s="7"/>
      <c r="FF540" s="7"/>
      <c r="FG540" s="7"/>
      <c r="FH540" s="7"/>
      <c r="FI540" s="7"/>
      <c r="FJ540" s="7"/>
      <c r="FK540" s="7"/>
      <c r="FL540" s="7"/>
      <c r="FM540" s="7"/>
      <c r="FN540" s="7"/>
      <c r="FO540" s="7"/>
      <c r="FP540" s="7"/>
      <c r="FQ540" s="7"/>
      <c r="FR540" s="7"/>
      <c r="FS540" s="7"/>
      <c r="FT540" s="7"/>
      <c r="FU540" s="7"/>
      <c r="FV540" s="7"/>
      <c r="FW540" s="7"/>
      <c r="FX540" s="7"/>
      <c r="FY540" s="7"/>
      <c r="FZ540" s="7"/>
      <c r="GA540" s="7"/>
      <c r="GB540" s="7"/>
      <c r="GC540" s="7"/>
      <c r="GD540" s="7"/>
      <c r="GE540" s="7"/>
      <c r="GF540" s="7"/>
      <c r="GG540" s="7"/>
      <c r="GH540" s="7"/>
      <c r="GI540" s="7"/>
      <c r="GJ540" s="7"/>
      <c r="GK540" s="7"/>
      <c r="GL540" s="7"/>
      <c r="GM540" s="7"/>
      <c r="GN540" s="7"/>
      <c r="GO540" s="7"/>
      <c r="GP540" s="7"/>
      <c r="GQ540" s="7"/>
      <c r="GR540" s="7"/>
      <c r="GS540" s="7"/>
      <c r="GT540" s="7"/>
      <c r="GU540" s="7"/>
      <c r="GV540" s="7"/>
      <c r="GW540" s="7"/>
      <c r="GX540" s="7"/>
      <c r="GY540" s="7"/>
      <c r="GZ540" s="7"/>
      <c r="HA540" s="7"/>
      <c r="HB540" s="7"/>
      <c r="HC540" s="7"/>
      <c r="HD540" s="7"/>
      <c r="HE540" s="7"/>
      <c r="HF540" s="7"/>
      <c r="HG540" s="7"/>
      <c r="HH540" s="7"/>
      <c r="HI540" s="7"/>
      <c r="HJ540" s="7"/>
      <c r="HK540" s="7"/>
      <c r="HL540" s="7"/>
      <c r="HM540" s="7"/>
      <c r="HN540" s="7"/>
      <c r="HO540" s="7"/>
      <c r="HP540" s="7"/>
      <c r="HQ540" s="7"/>
      <c r="HR540" s="7"/>
      <c r="HS540" s="7"/>
      <c r="HT540" s="7"/>
      <c r="HU540" s="7"/>
      <c r="HV540" s="7"/>
      <c r="HW540" s="7"/>
      <c r="HX540" s="7"/>
      <c r="HY540" s="7"/>
      <c r="HZ540" s="7"/>
      <c r="IA540" s="7"/>
      <c r="IB540" s="7"/>
      <c r="IC540" s="7"/>
      <c r="ID540" s="7"/>
      <c r="IE540" s="7"/>
      <c r="IF540" s="7"/>
      <c r="IG540" s="7"/>
      <c r="IH540" s="7"/>
      <c r="II540" s="7"/>
      <c r="IJ540" s="7"/>
      <c r="IK540" s="7"/>
      <c r="IL540" s="7"/>
      <c r="IM540" s="7"/>
      <c r="IN540" s="7"/>
      <c r="IO540" s="7"/>
      <c r="IP540" s="7"/>
      <c r="IQ540" s="7"/>
      <c r="IR540" s="7"/>
      <c r="IS540" s="7"/>
      <c r="IT540" s="7"/>
      <c r="IU540" s="7"/>
      <c r="IV540" s="7"/>
      <c r="IW540" s="7"/>
      <c r="IX540" s="7"/>
      <c r="IY540" s="7"/>
      <c r="IZ540" s="7"/>
      <c r="JA540" s="7"/>
      <c r="JB540" s="7"/>
      <c r="JC540" s="7"/>
      <c r="JD540" s="7"/>
      <c r="JE540" s="7"/>
      <c r="JF540" s="7"/>
      <c r="JG540" s="7"/>
      <c r="JH540" s="7"/>
      <c r="JI540" s="7"/>
      <c r="JJ540" s="7"/>
      <c r="JK540" s="7"/>
      <c r="JL540" s="7"/>
      <c r="JM540" s="7"/>
      <c r="JN540" s="7"/>
      <c r="JO540" s="7"/>
      <c r="JP540" s="7"/>
      <c r="JQ540" s="7"/>
      <c r="JR540" s="7"/>
      <c r="JS540" s="7"/>
      <c r="JT540" s="7"/>
      <c r="JU540" s="7"/>
      <c r="JV540" s="7"/>
      <c r="JW540" s="7"/>
      <c r="JX540" s="7"/>
      <c r="JY540" s="7"/>
      <c r="JZ540" s="7"/>
      <c r="KA540" s="7"/>
      <c r="KB540" s="7"/>
      <c r="KC540" s="7"/>
      <c r="KD540" s="7"/>
      <c r="KE540" s="7"/>
      <c r="KF540" s="7"/>
      <c r="KG540" s="7"/>
      <c r="KH540" s="7"/>
      <c r="KI540" s="7"/>
      <c r="KJ540" s="7"/>
      <c r="KK540" s="7"/>
      <c r="KL540" s="7"/>
      <c r="KM540" s="7"/>
      <c r="KN540" s="7"/>
      <c r="KO540" s="7"/>
      <c r="KP540" s="7"/>
      <c r="KQ540" s="7"/>
      <c r="KR540" s="7"/>
      <c r="KS540" s="7"/>
      <c r="KT540" s="7"/>
      <c r="KU540" s="7"/>
      <c r="KV540" s="7"/>
      <c r="KW540" s="7"/>
      <c r="KX540" s="7"/>
      <c r="KY540" s="7"/>
      <c r="KZ540" s="7"/>
      <c r="LA540" s="7"/>
      <c r="LB540" s="7"/>
      <c r="LC540" s="7"/>
      <c r="LD540" s="7"/>
      <c r="LE540" s="7"/>
      <c r="LF540" s="7"/>
      <c r="LG540" s="7"/>
      <c r="LH540" s="7"/>
      <c r="LI540" s="7"/>
      <c r="LJ540" s="7"/>
      <c r="LK540" s="7"/>
      <c r="LL540" s="7"/>
      <c r="LM540" s="7"/>
      <c r="LN540" s="7"/>
      <c r="LO540" s="7"/>
      <c r="LP540" s="7"/>
      <c r="LQ540" s="7"/>
      <c r="LR540" s="7"/>
      <c r="LS540" s="7"/>
      <c r="LT540" s="7"/>
      <c r="LU540" s="7"/>
      <c r="LV540" s="7"/>
      <c r="LW540" s="7"/>
      <c r="LX540" s="7"/>
      <c r="LY540" s="7"/>
      <c r="LZ540" s="7"/>
      <c r="MA540" s="7"/>
      <c r="MB540" s="7"/>
      <c r="MC540" s="7"/>
      <c r="MD540" s="7"/>
      <c r="ME540" s="7"/>
      <c r="MF540" s="7"/>
      <c r="MG540" s="7"/>
      <c r="MH540" s="7"/>
      <c r="MI540" s="7"/>
      <c r="MJ540" s="7"/>
      <c r="MK540" s="7"/>
      <c r="ML540" s="7"/>
      <c r="MM540" s="7"/>
      <c r="MN540" s="7"/>
      <c r="MO540" s="7"/>
      <c r="MP540" s="7"/>
      <c r="MQ540" s="7"/>
      <c r="MR540" s="7"/>
      <c r="MS540" s="7"/>
      <c r="MT540" s="7"/>
      <c r="MU540" s="7"/>
      <c r="MV540" s="7"/>
      <c r="MW540" s="7"/>
      <c r="MX540" s="7"/>
      <c r="MY540" s="7"/>
      <c r="MZ540" s="7"/>
      <c r="NA540" s="7"/>
      <c r="NB540" s="7"/>
      <c r="NC540" s="7"/>
      <c r="ND540" s="7"/>
      <c r="NE540" s="7"/>
      <c r="NF540" s="7"/>
      <c r="NG540" s="7"/>
      <c r="NH540" s="7"/>
      <c r="NI540" s="7"/>
      <c r="NJ540" s="7"/>
      <c r="NK540" s="7"/>
      <c r="NL540" s="7"/>
      <c r="NM540" s="7"/>
      <c r="NN540" s="7"/>
      <c r="NO540" s="7"/>
      <c r="NP540" s="7"/>
      <c r="NQ540" s="7"/>
      <c r="NR540" s="7"/>
      <c r="NS540" s="7"/>
      <c r="NT540" s="7"/>
      <c r="NU540" s="7"/>
      <c r="NV540" s="7"/>
      <c r="NW540" s="7"/>
      <c r="NX540" s="7"/>
      <c r="NY540" s="7"/>
      <c r="NZ540" s="7"/>
      <c r="OA540" s="7"/>
      <c r="OB540" s="7"/>
      <c r="OC540" s="7"/>
      <c r="OD540" s="7"/>
      <c r="OE540" s="7"/>
      <c r="OF540" s="7"/>
      <c r="OG540" s="7"/>
      <c r="OH540" s="7"/>
      <c r="OI540" s="7"/>
    </row>
    <row r="541" spans="1:399" s="21" customFormat="1">
      <c r="A541" s="53"/>
      <c r="B541" s="53"/>
      <c r="C541" s="53"/>
      <c r="D541" s="53"/>
      <c r="E541" s="53"/>
      <c r="F541" s="53"/>
      <c r="G541" s="7"/>
      <c r="H541"/>
      <c r="I541"/>
      <c r="J541"/>
      <c r="K541"/>
      <c r="L541" s="53"/>
      <c r="M541"/>
      <c r="N541" s="7"/>
      <c r="O541"/>
      <c r="P541"/>
      <c r="Q541"/>
      <c r="R541"/>
      <c r="S541" s="53"/>
      <c r="T541"/>
      <c r="U541" s="7"/>
      <c r="V541"/>
      <c r="W541"/>
      <c r="X541"/>
      <c r="Y541"/>
      <c r="Z541" s="53"/>
      <c r="AA541"/>
      <c r="AB541" s="7"/>
      <c r="AC541"/>
      <c r="AD541"/>
      <c r="AE541"/>
      <c r="AF541"/>
      <c r="AG541" s="53"/>
      <c r="AH541"/>
      <c r="AI541" s="7"/>
      <c r="AJ541"/>
      <c r="AK541"/>
      <c r="AL541"/>
      <c r="AM541"/>
      <c r="AN541" s="53"/>
      <c r="AO541"/>
      <c r="AP541" s="7"/>
      <c r="AQ541"/>
      <c r="AR541"/>
      <c r="AS541"/>
      <c r="AT541"/>
      <c r="AU541" s="53"/>
      <c r="AV541"/>
      <c r="AW541" s="7"/>
      <c r="AX541"/>
      <c r="AY541"/>
      <c r="AZ541"/>
      <c r="BA541"/>
      <c r="BB541" s="53"/>
      <c r="BC541"/>
      <c r="BD541" s="7"/>
      <c r="BE541"/>
      <c r="BF541"/>
      <c r="BG541"/>
      <c r="BH541"/>
      <c r="BI541" s="53"/>
      <c r="BJ541"/>
      <c r="BK541" s="7"/>
      <c r="BL541"/>
      <c r="BM541"/>
      <c r="BN541"/>
      <c r="BO541"/>
      <c r="BP541" s="53"/>
      <c r="BQ541"/>
      <c r="BR541" s="7"/>
      <c r="BS541"/>
      <c r="BT541"/>
      <c r="BU541"/>
      <c r="BV541"/>
      <c r="BW541" s="53"/>
      <c r="BX541"/>
      <c r="BY541" s="7"/>
      <c r="BZ541"/>
      <c r="CA541"/>
      <c r="CB541"/>
      <c r="CC541"/>
      <c r="CD541" s="53"/>
      <c r="CE541"/>
      <c r="CF541" s="7"/>
      <c r="CG541"/>
      <c r="CH541"/>
      <c r="CI541"/>
      <c r="CJ541"/>
      <c r="CK541" s="53"/>
      <c r="CL541"/>
      <c r="CM541" s="7"/>
      <c r="CN541"/>
      <c r="CO541"/>
      <c r="CP541"/>
      <c r="CQ541"/>
      <c r="CR541" s="53"/>
      <c r="CS541"/>
      <c r="CT541" s="7"/>
      <c r="CU541"/>
      <c r="CV541"/>
      <c r="CW541"/>
      <c r="CX541"/>
      <c r="CY541" s="53"/>
      <c r="CZ541"/>
      <c r="DA541" s="7"/>
      <c r="DB541"/>
      <c r="DC541"/>
      <c r="DD541"/>
      <c r="DE541"/>
      <c r="DF541" s="53"/>
      <c r="DG541"/>
      <c r="DH541" s="7"/>
      <c r="DI541"/>
      <c r="DJ541"/>
      <c r="DK541"/>
      <c r="DL541"/>
      <c r="DM541" s="53"/>
      <c r="DN541"/>
      <c r="DO541" s="7"/>
      <c r="DP541"/>
      <c r="DQ541"/>
      <c r="DR541"/>
      <c r="DS541"/>
      <c r="DT541" s="53"/>
      <c r="DU541"/>
      <c r="DV541" s="7"/>
      <c r="DW541" s="7"/>
      <c r="DX541" s="7"/>
      <c r="DY541" s="7"/>
      <c r="DZ541" s="7"/>
      <c r="EA541" s="7"/>
      <c r="EB541" s="7"/>
      <c r="EC541" s="7"/>
      <c r="ED541" s="7"/>
      <c r="EE541" s="7"/>
      <c r="EF541" s="7"/>
      <c r="EG541" s="7"/>
      <c r="EH541" s="7"/>
      <c r="EI541" s="7"/>
      <c r="EJ541" s="7"/>
      <c r="EK541" s="7"/>
      <c r="EL541" s="7"/>
      <c r="EM541" s="7"/>
      <c r="EN541" s="7"/>
      <c r="EO541" s="7"/>
      <c r="EP541" s="7"/>
      <c r="EQ541" s="7"/>
      <c r="ER541" s="7"/>
      <c r="ES541" s="7"/>
      <c r="ET541" s="7"/>
      <c r="EU541" s="7"/>
      <c r="EV541" s="7"/>
      <c r="EW541" s="7"/>
      <c r="EX541" s="7"/>
      <c r="EY541" s="7"/>
      <c r="EZ541" s="7"/>
      <c r="FA541" s="7"/>
      <c r="FB541" s="7"/>
      <c r="FC541" s="7"/>
      <c r="FD541" s="7"/>
      <c r="FE541" s="7"/>
      <c r="FF541" s="7"/>
      <c r="FG541" s="7"/>
      <c r="FH541" s="7"/>
      <c r="FI541" s="7"/>
      <c r="FJ541" s="7"/>
      <c r="FK541" s="7"/>
      <c r="FL541" s="7"/>
      <c r="FM541" s="7"/>
      <c r="FN541" s="7"/>
      <c r="FO541" s="7"/>
      <c r="FP541" s="7"/>
      <c r="FQ541" s="7"/>
      <c r="FR541" s="7"/>
      <c r="FS541" s="7"/>
      <c r="FT541" s="7"/>
      <c r="FU541" s="7"/>
      <c r="FV541" s="7"/>
      <c r="FW541" s="7"/>
      <c r="FX541" s="7"/>
      <c r="FY541" s="7"/>
      <c r="FZ541" s="7"/>
      <c r="GA541" s="7"/>
      <c r="GB541" s="7"/>
      <c r="GC541" s="7"/>
      <c r="GD541" s="7"/>
      <c r="GE541" s="7"/>
      <c r="GF541" s="7"/>
      <c r="GG541" s="7"/>
      <c r="GH541" s="7"/>
      <c r="GI541" s="7"/>
      <c r="GJ541" s="7"/>
      <c r="GK541" s="7"/>
      <c r="GL541" s="7"/>
      <c r="GM541" s="7"/>
      <c r="GN541" s="7"/>
      <c r="GO541" s="7"/>
      <c r="GP541" s="7"/>
      <c r="GQ541" s="7"/>
      <c r="GR541" s="7"/>
      <c r="GS541" s="7"/>
      <c r="GT541" s="7"/>
      <c r="GU541" s="7"/>
      <c r="GV541" s="7"/>
      <c r="GW541" s="7"/>
      <c r="GX541" s="7"/>
      <c r="GY541" s="7"/>
      <c r="GZ541" s="7"/>
      <c r="HA541" s="7"/>
      <c r="HB541" s="7"/>
      <c r="HC541" s="7"/>
      <c r="HD541" s="7"/>
      <c r="HE541" s="7"/>
      <c r="HF541" s="7"/>
      <c r="HG541" s="7"/>
      <c r="HH541" s="7"/>
      <c r="HI541" s="7"/>
      <c r="HJ541" s="7"/>
      <c r="HK541" s="7"/>
      <c r="HL541" s="7"/>
      <c r="HM541" s="7"/>
      <c r="HN541" s="7"/>
      <c r="HO541" s="7"/>
      <c r="HP541" s="7"/>
      <c r="HQ541" s="7"/>
      <c r="HR541" s="7"/>
      <c r="HS541" s="7"/>
      <c r="HT541" s="7"/>
      <c r="HU541" s="7"/>
      <c r="HV541" s="7"/>
      <c r="HW541" s="7"/>
      <c r="HX541" s="7"/>
      <c r="HY541" s="7"/>
      <c r="HZ541" s="7"/>
      <c r="IA541" s="7"/>
      <c r="IB541" s="7"/>
      <c r="IC541" s="7"/>
      <c r="ID541" s="7"/>
      <c r="IE541" s="7"/>
      <c r="IF541" s="7"/>
      <c r="IG541" s="7"/>
      <c r="IH541" s="7"/>
      <c r="II541" s="7"/>
      <c r="IJ541" s="7"/>
      <c r="IK541" s="7"/>
      <c r="IL541" s="7"/>
      <c r="IM541" s="7"/>
      <c r="IN541" s="7"/>
      <c r="IO541" s="7"/>
      <c r="IP541" s="7"/>
      <c r="IQ541" s="7"/>
      <c r="IR541" s="7"/>
      <c r="IS541" s="7"/>
      <c r="IT541" s="7"/>
      <c r="IU541" s="7"/>
      <c r="IV541" s="7"/>
      <c r="IW541" s="7"/>
      <c r="IX541" s="7"/>
      <c r="IY541" s="7"/>
      <c r="IZ541" s="7"/>
      <c r="JA541" s="7"/>
      <c r="JB541" s="7"/>
      <c r="JC541" s="7"/>
      <c r="JD541" s="7"/>
      <c r="JE541" s="7"/>
      <c r="JF541" s="7"/>
      <c r="JG541" s="7"/>
      <c r="JH541" s="7"/>
      <c r="JI541" s="7"/>
      <c r="JJ541" s="7"/>
      <c r="JK541" s="7"/>
      <c r="JL541" s="7"/>
      <c r="JM541" s="7"/>
      <c r="JN541" s="7"/>
      <c r="JO541" s="7"/>
      <c r="JP541" s="7"/>
      <c r="JQ541" s="7"/>
      <c r="JR541" s="7"/>
      <c r="JS541" s="7"/>
      <c r="JT541" s="7"/>
      <c r="JU541" s="7"/>
      <c r="JV541" s="7"/>
      <c r="JW541" s="7"/>
      <c r="JX541" s="7"/>
      <c r="JY541" s="7"/>
      <c r="JZ541" s="7"/>
      <c r="KA541" s="7"/>
      <c r="KB541" s="7"/>
      <c r="KC541" s="7"/>
      <c r="KD541" s="7"/>
      <c r="KE541" s="7"/>
      <c r="KF541" s="7"/>
      <c r="KG541" s="7"/>
      <c r="KH541" s="7"/>
      <c r="KI541" s="7"/>
      <c r="KJ541" s="7"/>
      <c r="KK541" s="7"/>
      <c r="KL541" s="7"/>
      <c r="KM541" s="7"/>
      <c r="KN541" s="7"/>
      <c r="KO541" s="7"/>
      <c r="KP541" s="7"/>
      <c r="KQ541" s="7"/>
      <c r="KR541" s="7"/>
      <c r="KS541" s="7"/>
      <c r="KT541" s="7"/>
      <c r="KU541" s="7"/>
      <c r="KV541" s="7"/>
      <c r="KW541" s="7"/>
      <c r="KX541" s="7"/>
      <c r="KY541" s="7"/>
      <c r="KZ541" s="7"/>
      <c r="LA541" s="7"/>
      <c r="LB541" s="7"/>
      <c r="LC541" s="7"/>
      <c r="LD541" s="7"/>
      <c r="LE541" s="7"/>
      <c r="LF541" s="7"/>
      <c r="LG541" s="7"/>
      <c r="LH541" s="7"/>
      <c r="LI541" s="7"/>
      <c r="LJ541" s="7"/>
      <c r="LK541" s="7"/>
      <c r="LL541" s="7"/>
      <c r="LM541" s="7"/>
      <c r="LN541" s="7"/>
      <c r="LO541" s="7"/>
      <c r="LP541" s="7"/>
      <c r="LQ541" s="7"/>
      <c r="LR541" s="7"/>
      <c r="LS541" s="7"/>
      <c r="LT541" s="7"/>
      <c r="LU541" s="7"/>
      <c r="LV541" s="7"/>
      <c r="LW541" s="7"/>
      <c r="LX541" s="7"/>
      <c r="LY541" s="7"/>
      <c r="LZ541" s="7"/>
      <c r="MA541" s="7"/>
      <c r="MB541" s="7"/>
      <c r="MC541" s="7"/>
      <c r="MD541" s="7"/>
      <c r="ME541" s="7"/>
      <c r="MF541" s="7"/>
      <c r="MG541" s="7"/>
      <c r="MH541" s="7"/>
      <c r="MI541" s="7"/>
      <c r="MJ541" s="7"/>
      <c r="MK541" s="7"/>
      <c r="ML541" s="7"/>
      <c r="MM541" s="7"/>
      <c r="MN541" s="7"/>
      <c r="MO541" s="7"/>
      <c r="MP541" s="7"/>
      <c r="MQ541" s="7"/>
      <c r="MR541" s="7"/>
      <c r="MS541" s="7"/>
      <c r="MT541" s="7"/>
      <c r="MU541" s="7"/>
      <c r="MV541" s="7"/>
      <c r="MW541" s="7"/>
      <c r="MX541" s="7"/>
      <c r="MY541" s="7"/>
      <c r="MZ541" s="7"/>
      <c r="NA541" s="7"/>
      <c r="NB541" s="7"/>
      <c r="NC541" s="7"/>
      <c r="ND541" s="7"/>
      <c r="NE541" s="7"/>
      <c r="NF541" s="7"/>
      <c r="NG541" s="7"/>
      <c r="NH541" s="7"/>
      <c r="NI541" s="7"/>
      <c r="NJ541" s="7"/>
      <c r="NK541" s="7"/>
      <c r="NL541" s="7"/>
      <c r="NM541" s="7"/>
      <c r="NN541" s="7"/>
      <c r="NO541" s="7"/>
      <c r="NP541" s="7"/>
      <c r="NQ541" s="7"/>
      <c r="NR541" s="7"/>
      <c r="NS541" s="7"/>
      <c r="NT541" s="7"/>
      <c r="NU541" s="7"/>
      <c r="NV541" s="7"/>
      <c r="NW541" s="7"/>
      <c r="NX541" s="7"/>
      <c r="NY541" s="7"/>
      <c r="NZ541" s="7"/>
      <c r="OA541" s="7"/>
      <c r="OB541" s="7"/>
      <c r="OC541" s="7"/>
      <c r="OD541" s="7"/>
      <c r="OE541" s="7"/>
      <c r="OF541" s="7"/>
      <c r="OG541" s="7"/>
      <c r="OH541" s="7"/>
      <c r="OI541" s="7"/>
    </row>
    <row r="542" spans="1:399" s="21" customFormat="1">
      <c r="A542" s="53"/>
      <c r="B542" s="53"/>
      <c r="C542" s="53"/>
      <c r="D542" s="53"/>
      <c r="E542" s="53"/>
      <c r="F542" s="53"/>
      <c r="G542" s="7"/>
      <c r="H542"/>
      <c r="I542"/>
      <c r="J542"/>
      <c r="K542"/>
      <c r="L542" s="53"/>
      <c r="M542"/>
      <c r="N542" s="7"/>
      <c r="O542"/>
      <c r="P542"/>
      <c r="Q542"/>
      <c r="R542"/>
      <c r="S542" s="53"/>
      <c r="T542"/>
      <c r="U542" s="7"/>
      <c r="V542"/>
      <c r="W542"/>
      <c r="X542"/>
      <c r="Y542"/>
      <c r="Z542" s="53"/>
      <c r="AA542"/>
      <c r="AB542" s="7"/>
      <c r="AC542"/>
      <c r="AD542"/>
      <c r="AE542"/>
      <c r="AF542"/>
      <c r="AG542" s="53"/>
      <c r="AH542"/>
      <c r="AI542" s="7"/>
      <c r="AJ542"/>
      <c r="AK542"/>
      <c r="AL542"/>
      <c r="AM542"/>
      <c r="AN542" s="53"/>
      <c r="AO542"/>
      <c r="AP542" s="7"/>
      <c r="AQ542"/>
      <c r="AR542"/>
      <c r="AS542"/>
      <c r="AT542"/>
      <c r="AU542" s="53"/>
      <c r="AV542"/>
      <c r="AW542" s="7"/>
      <c r="AX542"/>
      <c r="AY542"/>
      <c r="AZ542"/>
      <c r="BA542"/>
      <c r="BB542" s="53"/>
      <c r="BC542"/>
      <c r="BD542" s="7"/>
      <c r="BE542"/>
      <c r="BF542"/>
      <c r="BG542"/>
      <c r="BH542"/>
      <c r="BI542" s="53"/>
      <c r="BJ542"/>
      <c r="BK542" s="7"/>
      <c r="BL542"/>
      <c r="BM542"/>
      <c r="BN542"/>
      <c r="BO542"/>
      <c r="BP542" s="53"/>
      <c r="BQ542"/>
      <c r="BR542" s="7"/>
      <c r="BS542"/>
      <c r="BT542"/>
      <c r="BU542"/>
      <c r="BV542"/>
      <c r="BW542" s="53"/>
      <c r="BX542"/>
      <c r="BY542" s="7"/>
      <c r="BZ542"/>
      <c r="CA542"/>
      <c r="CB542"/>
      <c r="CC542"/>
      <c r="CD542" s="53"/>
      <c r="CE542"/>
      <c r="CF542" s="7"/>
      <c r="CG542"/>
      <c r="CH542"/>
      <c r="CI542"/>
      <c r="CJ542"/>
      <c r="CK542" s="53"/>
      <c r="CL542"/>
      <c r="CM542" s="7"/>
      <c r="CN542"/>
      <c r="CO542"/>
      <c r="CP542"/>
      <c r="CQ542"/>
      <c r="CR542" s="53"/>
      <c r="CS542"/>
      <c r="CT542" s="7"/>
      <c r="CU542"/>
      <c r="CV542"/>
      <c r="CW542"/>
      <c r="CX542"/>
      <c r="CY542" s="53"/>
      <c r="CZ542"/>
      <c r="DA542" s="7"/>
      <c r="DB542"/>
      <c r="DC542"/>
      <c r="DD542"/>
      <c r="DE542"/>
      <c r="DF542" s="53"/>
      <c r="DG542"/>
      <c r="DH542" s="7"/>
      <c r="DI542"/>
      <c r="DJ542"/>
      <c r="DK542"/>
      <c r="DL542"/>
      <c r="DM542" s="53"/>
      <c r="DN542"/>
      <c r="DO542" s="7"/>
      <c r="DP542"/>
      <c r="DQ542"/>
      <c r="DR542"/>
      <c r="DS542"/>
      <c r="DT542" s="53"/>
      <c r="DU542"/>
      <c r="DV542" s="7"/>
      <c r="DW542" s="7"/>
      <c r="DX542" s="7"/>
      <c r="DY542" s="7"/>
      <c r="DZ542" s="7"/>
      <c r="EA542" s="7"/>
      <c r="EB542" s="7"/>
      <c r="EC542" s="7"/>
      <c r="ED542" s="7"/>
      <c r="EE542" s="7"/>
      <c r="EF542" s="7"/>
      <c r="EG542" s="7"/>
      <c r="EH542" s="7"/>
      <c r="EI542" s="7"/>
      <c r="EJ542" s="7"/>
      <c r="EK542" s="7"/>
      <c r="EL542" s="7"/>
      <c r="EM542" s="7"/>
      <c r="EN542" s="7"/>
      <c r="EO542" s="7"/>
      <c r="EP542" s="7"/>
      <c r="EQ542" s="7"/>
      <c r="ER542" s="7"/>
      <c r="ES542" s="7"/>
      <c r="ET542" s="7"/>
      <c r="EU542" s="7"/>
      <c r="EV542" s="7"/>
      <c r="EW542" s="7"/>
      <c r="EX542" s="7"/>
      <c r="EY542" s="7"/>
      <c r="EZ542" s="7"/>
      <c r="FA542" s="7"/>
      <c r="FB542" s="7"/>
      <c r="FC542" s="7"/>
      <c r="FD542" s="7"/>
      <c r="FE542" s="7"/>
      <c r="FF542" s="7"/>
      <c r="FG542" s="7"/>
      <c r="FH542" s="7"/>
      <c r="FI542" s="7"/>
      <c r="FJ542" s="7"/>
      <c r="FK542" s="7"/>
      <c r="FL542" s="7"/>
      <c r="FM542" s="7"/>
      <c r="FN542" s="7"/>
      <c r="FO542" s="7"/>
      <c r="FP542" s="7"/>
      <c r="FQ542" s="7"/>
      <c r="FR542" s="7"/>
      <c r="FS542" s="7"/>
      <c r="FT542" s="7"/>
      <c r="FU542" s="7"/>
      <c r="FV542" s="7"/>
      <c r="FW542" s="7"/>
      <c r="FX542" s="7"/>
      <c r="FY542" s="7"/>
      <c r="FZ542" s="7"/>
      <c r="GA542" s="7"/>
      <c r="GB542" s="7"/>
      <c r="GC542" s="7"/>
      <c r="GD542" s="7"/>
      <c r="GE542" s="7"/>
      <c r="GF542" s="7"/>
      <c r="GG542" s="7"/>
      <c r="GH542" s="7"/>
      <c r="GI542" s="7"/>
      <c r="GJ542" s="7"/>
      <c r="GK542" s="7"/>
      <c r="GL542" s="7"/>
      <c r="GM542" s="7"/>
      <c r="GN542" s="7"/>
      <c r="GO542" s="7"/>
      <c r="GP542" s="7"/>
      <c r="GQ542" s="7"/>
      <c r="GR542" s="7"/>
      <c r="GS542" s="7"/>
      <c r="GT542" s="7"/>
      <c r="GU542" s="7"/>
      <c r="GV542" s="7"/>
      <c r="GW542" s="7"/>
      <c r="GX542" s="7"/>
      <c r="GY542" s="7"/>
      <c r="GZ542" s="7"/>
      <c r="HA542" s="7"/>
      <c r="HB542" s="7"/>
      <c r="HC542" s="7"/>
      <c r="HD542" s="7"/>
      <c r="HE542" s="7"/>
      <c r="HF542" s="7"/>
      <c r="HG542" s="7"/>
      <c r="HH542" s="7"/>
      <c r="HI542" s="7"/>
      <c r="HJ542" s="7"/>
      <c r="HK542" s="7"/>
      <c r="HL542" s="7"/>
      <c r="HM542" s="7"/>
      <c r="HN542" s="7"/>
      <c r="HO542" s="7"/>
      <c r="HP542" s="7"/>
      <c r="HQ542" s="7"/>
      <c r="HR542" s="7"/>
      <c r="HS542" s="7"/>
      <c r="HT542" s="7"/>
      <c r="HU542" s="7"/>
      <c r="HV542" s="7"/>
      <c r="HW542" s="7"/>
      <c r="HX542" s="7"/>
      <c r="HY542" s="7"/>
      <c r="HZ542" s="7"/>
      <c r="IA542" s="7"/>
      <c r="IB542" s="7"/>
      <c r="IC542" s="7"/>
      <c r="ID542" s="7"/>
      <c r="IE542" s="7"/>
      <c r="IF542" s="7"/>
      <c r="IG542" s="7"/>
      <c r="IH542" s="7"/>
      <c r="II542" s="7"/>
      <c r="IJ542" s="7"/>
      <c r="IK542" s="7"/>
      <c r="IL542" s="7"/>
      <c r="IM542" s="7"/>
      <c r="IN542" s="7"/>
      <c r="IO542" s="7"/>
      <c r="IP542" s="7"/>
      <c r="IQ542" s="7"/>
      <c r="IR542" s="7"/>
      <c r="IS542" s="7"/>
      <c r="IT542" s="7"/>
      <c r="IU542" s="7"/>
      <c r="IV542" s="7"/>
      <c r="IW542" s="7"/>
      <c r="IX542" s="7"/>
      <c r="IY542" s="7"/>
      <c r="IZ542" s="7"/>
      <c r="JA542" s="7"/>
      <c r="JB542" s="7"/>
      <c r="JC542" s="7"/>
      <c r="JD542" s="7"/>
      <c r="JE542" s="7"/>
      <c r="JF542" s="7"/>
      <c r="JG542" s="7"/>
      <c r="JH542" s="7"/>
      <c r="JI542" s="7"/>
      <c r="JJ542" s="7"/>
      <c r="JK542" s="7"/>
      <c r="JL542" s="7"/>
      <c r="JM542" s="7"/>
      <c r="JN542" s="7"/>
      <c r="JO542" s="7"/>
      <c r="JP542" s="7"/>
      <c r="JQ542" s="7"/>
      <c r="JR542" s="7"/>
      <c r="JS542" s="7"/>
      <c r="JT542" s="7"/>
      <c r="JU542" s="7"/>
      <c r="JV542" s="7"/>
      <c r="JW542" s="7"/>
      <c r="JX542" s="7"/>
      <c r="JY542" s="7"/>
      <c r="JZ542" s="7"/>
      <c r="KA542" s="7"/>
      <c r="KB542" s="7"/>
      <c r="KC542" s="7"/>
      <c r="KD542" s="7"/>
      <c r="KE542" s="7"/>
      <c r="KF542" s="7"/>
      <c r="KG542" s="7"/>
      <c r="KH542" s="7"/>
      <c r="KI542" s="7"/>
      <c r="KJ542" s="7"/>
      <c r="KK542" s="7"/>
      <c r="KL542" s="7"/>
      <c r="KM542" s="7"/>
      <c r="KN542" s="7"/>
      <c r="KO542" s="7"/>
      <c r="KP542" s="7"/>
      <c r="KQ542" s="7"/>
      <c r="KR542" s="7"/>
      <c r="KS542" s="7"/>
      <c r="KT542" s="7"/>
      <c r="KU542" s="7"/>
      <c r="KV542" s="7"/>
      <c r="KW542" s="7"/>
      <c r="KX542" s="7"/>
      <c r="KY542" s="7"/>
      <c r="KZ542" s="7"/>
      <c r="LA542" s="7"/>
      <c r="LB542" s="7"/>
      <c r="LC542" s="7"/>
      <c r="LD542" s="7"/>
      <c r="LE542" s="7"/>
      <c r="LF542" s="7"/>
      <c r="LG542" s="7"/>
      <c r="LH542" s="7"/>
      <c r="LI542" s="7"/>
      <c r="LJ542" s="7"/>
      <c r="LK542" s="7"/>
      <c r="LL542" s="7"/>
      <c r="LM542" s="7"/>
      <c r="LN542" s="7"/>
      <c r="LO542" s="7"/>
      <c r="LP542" s="7"/>
      <c r="LQ542" s="7"/>
      <c r="LR542" s="7"/>
      <c r="LS542" s="7"/>
      <c r="LT542" s="7"/>
      <c r="LU542" s="7"/>
      <c r="LV542" s="7"/>
      <c r="LW542" s="7"/>
      <c r="LX542" s="7"/>
      <c r="LY542" s="7"/>
      <c r="LZ542" s="7"/>
      <c r="MA542" s="7"/>
      <c r="MB542" s="7"/>
      <c r="MC542" s="7"/>
      <c r="MD542" s="7"/>
      <c r="ME542" s="7"/>
      <c r="MF542" s="7"/>
      <c r="MG542" s="7"/>
      <c r="MH542" s="7"/>
      <c r="MI542" s="7"/>
      <c r="MJ542" s="7"/>
      <c r="MK542" s="7"/>
      <c r="ML542" s="7"/>
      <c r="MM542" s="7"/>
      <c r="MN542" s="7"/>
      <c r="MO542" s="7"/>
      <c r="MP542" s="7"/>
      <c r="MQ542" s="7"/>
      <c r="MR542" s="7"/>
      <c r="MS542" s="7"/>
      <c r="MT542" s="7"/>
      <c r="MU542" s="7"/>
      <c r="MV542" s="7"/>
      <c r="MW542" s="7"/>
      <c r="MX542" s="7"/>
      <c r="MY542" s="7"/>
      <c r="MZ542" s="7"/>
      <c r="NA542" s="7"/>
      <c r="NB542" s="7"/>
      <c r="NC542" s="7"/>
      <c r="ND542" s="7"/>
      <c r="NE542" s="7"/>
      <c r="NF542" s="7"/>
      <c r="NG542" s="7"/>
      <c r="NH542" s="7"/>
      <c r="NI542" s="7"/>
      <c r="NJ542" s="7"/>
      <c r="NK542" s="7"/>
      <c r="NL542" s="7"/>
      <c r="NM542" s="7"/>
      <c r="NN542" s="7"/>
      <c r="NO542" s="7"/>
      <c r="NP542" s="7"/>
      <c r="NQ542" s="7"/>
      <c r="NR542" s="7"/>
      <c r="NS542" s="7"/>
      <c r="NT542" s="7"/>
      <c r="NU542" s="7"/>
      <c r="NV542" s="7"/>
      <c r="NW542" s="7"/>
      <c r="NX542" s="7"/>
      <c r="NY542" s="7"/>
      <c r="NZ542" s="7"/>
      <c r="OA542" s="7"/>
      <c r="OB542" s="7"/>
      <c r="OC542" s="7"/>
      <c r="OD542" s="7"/>
      <c r="OE542" s="7"/>
      <c r="OF542" s="7"/>
      <c r="OG542" s="7"/>
      <c r="OH542" s="7"/>
      <c r="OI542" s="7"/>
    </row>
    <row r="543" spans="1:399" s="21" customFormat="1">
      <c r="A543" s="53"/>
      <c r="B543" s="53"/>
      <c r="C543" s="53"/>
      <c r="D543" s="53"/>
      <c r="E543" s="53"/>
      <c r="F543" s="53"/>
      <c r="G543" s="7"/>
      <c r="H543"/>
      <c r="I543"/>
      <c r="J543"/>
      <c r="K543"/>
      <c r="L543" s="53"/>
      <c r="M543"/>
      <c r="N543" s="7"/>
      <c r="O543"/>
      <c r="P543"/>
      <c r="Q543"/>
      <c r="R543"/>
      <c r="S543" s="53"/>
      <c r="T543"/>
      <c r="U543" s="7"/>
      <c r="V543"/>
      <c r="W543"/>
      <c r="X543"/>
      <c r="Y543"/>
      <c r="Z543" s="53"/>
      <c r="AA543"/>
      <c r="AB543" s="7"/>
      <c r="AC543"/>
      <c r="AD543"/>
      <c r="AE543"/>
      <c r="AF543"/>
      <c r="AG543" s="53"/>
      <c r="AH543"/>
      <c r="AI543" s="7"/>
      <c r="AJ543"/>
      <c r="AK543"/>
      <c r="AL543"/>
      <c r="AM543"/>
      <c r="AN543" s="53"/>
      <c r="AO543"/>
      <c r="AP543" s="7"/>
      <c r="AQ543"/>
      <c r="AR543"/>
      <c r="AS543"/>
      <c r="AT543"/>
      <c r="AU543" s="53"/>
      <c r="AV543"/>
      <c r="AW543" s="7"/>
      <c r="AX543"/>
      <c r="AY543"/>
      <c r="AZ543"/>
      <c r="BA543"/>
      <c r="BB543" s="53"/>
      <c r="BC543"/>
      <c r="BD543" s="7"/>
      <c r="BE543"/>
      <c r="BF543"/>
      <c r="BG543"/>
      <c r="BH543"/>
      <c r="BI543" s="53"/>
      <c r="BJ543"/>
      <c r="BK543" s="7"/>
      <c r="BL543"/>
      <c r="BM543"/>
      <c r="BN543"/>
      <c r="BO543"/>
      <c r="BP543" s="53"/>
      <c r="BQ543"/>
      <c r="BR543" s="7"/>
      <c r="BS543"/>
      <c r="BT543"/>
      <c r="BU543"/>
      <c r="BV543"/>
      <c r="BW543" s="53"/>
      <c r="BX543"/>
      <c r="BY543" s="7"/>
      <c r="BZ543"/>
      <c r="CA543"/>
      <c r="CB543"/>
      <c r="CC543"/>
      <c r="CD543" s="53"/>
      <c r="CE543"/>
      <c r="CF543" s="7"/>
      <c r="CG543"/>
      <c r="CH543"/>
      <c r="CI543"/>
      <c r="CJ543"/>
      <c r="CK543" s="53"/>
      <c r="CL543"/>
      <c r="CM543" s="7"/>
      <c r="CN543"/>
      <c r="CO543"/>
      <c r="CP543"/>
      <c r="CQ543"/>
      <c r="CR543" s="53"/>
      <c r="CS543"/>
      <c r="CT543" s="7"/>
      <c r="CU543"/>
      <c r="CV543"/>
      <c r="CW543"/>
      <c r="CX543"/>
      <c r="CY543" s="53"/>
      <c r="CZ543"/>
      <c r="DA543" s="7"/>
      <c r="DB543"/>
      <c r="DC543"/>
      <c r="DD543"/>
      <c r="DE543"/>
      <c r="DF543" s="53"/>
      <c r="DG543"/>
      <c r="DH543" s="7"/>
      <c r="DI543"/>
      <c r="DJ543"/>
      <c r="DK543"/>
      <c r="DL543"/>
      <c r="DM543" s="53"/>
      <c r="DN543"/>
      <c r="DO543" s="7"/>
      <c r="DP543"/>
      <c r="DQ543"/>
      <c r="DR543"/>
      <c r="DS543"/>
      <c r="DT543" s="53"/>
      <c r="DU543"/>
      <c r="DV543" s="7"/>
      <c r="DW543" s="7"/>
      <c r="DX543" s="7"/>
      <c r="DY543" s="7"/>
      <c r="DZ543" s="7"/>
      <c r="EA543" s="7"/>
      <c r="EB543" s="7"/>
      <c r="EC543" s="7"/>
      <c r="ED543" s="7"/>
      <c r="EE543" s="7"/>
      <c r="EF543" s="7"/>
      <c r="EG543" s="7"/>
      <c r="EH543" s="7"/>
      <c r="EI543" s="7"/>
      <c r="EJ543" s="7"/>
      <c r="EK543" s="7"/>
      <c r="EL543" s="7"/>
      <c r="EM543" s="7"/>
      <c r="EN543" s="7"/>
      <c r="EO543" s="7"/>
      <c r="EP543" s="7"/>
      <c r="EQ543" s="7"/>
      <c r="ER543" s="7"/>
      <c r="ES543" s="7"/>
      <c r="ET543" s="7"/>
      <c r="EU543" s="7"/>
      <c r="EV543" s="7"/>
      <c r="EW543" s="7"/>
      <c r="EX543" s="7"/>
      <c r="EY543" s="7"/>
      <c r="EZ543" s="7"/>
      <c r="FA543" s="7"/>
      <c r="FB543" s="7"/>
      <c r="FC543" s="7"/>
      <c r="FD543" s="7"/>
      <c r="FE543" s="7"/>
      <c r="FF543" s="7"/>
      <c r="FG543" s="7"/>
      <c r="FH543" s="7"/>
      <c r="FI543" s="7"/>
      <c r="FJ543" s="7"/>
      <c r="FK543" s="7"/>
      <c r="FL543" s="7"/>
      <c r="FM543" s="7"/>
      <c r="FN543" s="7"/>
      <c r="FO543" s="7"/>
      <c r="FP543" s="7"/>
      <c r="FQ543" s="7"/>
      <c r="FR543" s="7"/>
      <c r="FS543" s="7"/>
      <c r="FT543" s="7"/>
      <c r="FU543" s="7"/>
      <c r="FV543" s="7"/>
      <c r="FW543" s="7"/>
      <c r="FX543" s="7"/>
      <c r="FY543" s="7"/>
      <c r="FZ543" s="7"/>
      <c r="GA543" s="7"/>
      <c r="GB543" s="7"/>
      <c r="GC543" s="7"/>
      <c r="GD543" s="7"/>
      <c r="GE543" s="7"/>
      <c r="GF543" s="7"/>
      <c r="GG543" s="7"/>
      <c r="GH543" s="7"/>
      <c r="GI543" s="7"/>
      <c r="GJ543" s="7"/>
      <c r="GK543" s="7"/>
      <c r="GL543" s="7"/>
      <c r="GM543" s="7"/>
      <c r="GN543" s="7"/>
      <c r="GO543" s="7"/>
      <c r="GP543" s="7"/>
      <c r="GQ543" s="7"/>
      <c r="GR543" s="7"/>
      <c r="GS543" s="7"/>
      <c r="GT543" s="7"/>
      <c r="GU543" s="7"/>
      <c r="GV543" s="7"/>
      <c r="GW543" s="7"/>
      <c r="GX543" s="7"/>
      <c r="GY543" s="7"/>
      <c r="GZ543" s="7"/>
      <c r="HA543" s="7"/>
      <c r="HB543" s="7"/>
      <c r="HC543" s="7"/>
      <c r="HD543" s="7"/>
      <c r="HE543" s="7"/>
      <c r="HF543" s="7"/>
      <c r="HG543" s="7"/>
      <c r="HH543" s="7"/>
      <c r="HI543" s="7"/>
      <c r="HJ543" s="7"/>
      <c r="HK543" s="7"/>
      <c r="HL543" s="7"/>
      <c r="HM543" s="7"/>
      <c r="HN543" s="7"/>
      <c r="HO543" s="7"/>
      <c r="HP543" s="7"/>
      <c r="HQ543" s="7"/>
      <c r="HR543" s="7"/>
      <c r="HS543" s="7"/>
      <c r="HT543" s="7"/>
      <c r="HU543" s="7"/>
      <c r="HV543" s="7"/>
      <c r="HW543" s="7"/>
      <c r="HX543" s="7"/>
      <c r="HY543" s="7"/>
      <c r="HZ543" s="7"/>
      <c r="IA543" s="7"/>
      <c r="IB543" s="7"/>
      <c r="IC543" s="7"/>
      <c r="ID543" s="7"/>
      <c r="IE543" s="7"/>
      <c r="IF543" s="7"/>
      <c r="IG543" s="7"/>
      <c r="IH543" s="7"/>
      <c r="II543" s="7"/>
      <c r="IJ543" s="7"/>
      <c r="IK543" s="7"/>
      <c r="IL543" s="7"/>
      <c r="IM543" s="7"/>
      <c r="IN543" s="7"/>
      <c r="IO543" s="7"/>
      <c r="IP543" s="7"/>
      <c r="IQ543" s="7"/>
      <c r="IR543" s="7"/>
      <c r="IS543" s="7"/>
      <c r="IT543" s="7"/>
      <c r="IU543" s="7"/>
      <c r="IV543" s="7"/>
      <c r="IW543" s="7"/>
      <c r="IX543" s="7"/>
      <c r="IY543" s="7"/>
      <c r="IZ543" s="7"/>
      <c r="JA543" s="7"/>
      <c r="JB543" s="7"/>
      <c r="JC543" s="7"/>
      <c r="JD543" s="7"/>
      <c r="JE543" s="7"/>
      <c r="JF543" s="7"/>
      <c r="JG543" s="7"/>
      <c r="JH543" s="7"/>
      <c r="JI543" s="7"/>
      <c r="JJ543" s="7"/>
      <c r="JK543" s="7"/>
      <c r="JL543" s="7"/>
      <c r="JM543" s="7"/>
      <c r="JN543" s="7"/>
      <c r="JO543" s="7"/>
      <c r="JP543" s="7"/>
      <c r="JQ543" s="7"/>
      <c r="JR543" s="7"/>
      <c r="JS543" s="7"/>
      <c r="JT543" s="7"/>
      <c r="JU543" s="7"/>
      <c r="JV543" s="7"/>
      <c r="JW543" s="7"/>
      <c r="JX543" s="7"/>
      <c r="JY543" s="7"/>
      <c r="JZ543" s="7"/>
      <c r="KA543" s="7"/>
      <c r="KB543" s="7"/>
      <c r="KC543" s="7"/>
      <c r="KD543" s="7"/>
      <c r="KE543" s="7"/>
      <c r="KF543" s="7"/>
      <c r="KG543" s="7"/>
      <c r="KH543" s="7"/>
      <c r="KI543" s="7"/>
      <c r="KJ543" s="7"/>
      <c r="KK543" s="7"/>
      <c r="KL543" s="7"/>
      <c r="KM543" s="7"/>
      <c r="KN543" s="7"/>
      <c r="KO543" s="7"/>
      <c r="KP543" s="7"/>
      <c r="KQ543" s="7"/>
      <c r="KR543" s="7"/>
      <c r="KS543" s="7"/>
      <c r="KT543" s="7"/>
      <c r="KU543" s="7"/>
      <c r="KV543" s="7"/>
      <c r="KW543" s="7"/>
      <c r="KX543" s="7"/>
      <c r="KY543" s="7"/>
      <c r="KZ543" s="7"/>
      <c r="LA543" s="7"/>
      <c r="LB543" s="7"/>
      <c r="LC543" s="7"/>
      <c r="LD543" s="7"/>
      <c r="LE543" s="7"/>
      <c r="LF543" s="7"/>
      <c r="LG543" s="7"/>
      <c r="LH543" s="7"/>
      <c r="LI543" s="7"/>
      <c r="LJ543" s="7"/>
      <c r="LK543" s="7"/>
      <c r="LL543" s="7"/>
      <c r="LM543" s="7"/>
      <c r="LN543" s="7"/>
      <c r="LO543" s="7"/>
      <c r="LP543" s="7"/>
      <c r="LQ543" s="7"/>
      <c r="LR543" s="7"/>
      <c r="LS543" s="7"/>
      <c r="LT543" s="7"/>
      <c r="LU543" s="7"/>
      <c r="LV543" s="7"/>
      <c r="LW543" s="7"/>
      <c r="LX543" s="7"/>
      <c r="LY543" s="7"/>
      <c r="LZ543" s="7"/>
      <c r="MA543" s="7"/>
      <c r="MB543" s="7"/>
      <c r="MC543" s="7"/>
      <c r="MD543" s="7"/>
      <c r="ME543" s="7"/>
      <c r="MF543" s="7"/>
      <c r="MG543" s="7"/>
      <c r="MH543" s="7"/>
      <c r="MI543" s="7"/>
      <c r="MJ543" s="7"/>
      <c r="MK543" s="7"/>
      <c r="ML543" s="7"/>
      <c r="MM543" s="7"/>
      <c r="MN543" s="7"/>
      <c r="MO543" s="7"/>
      <c r="MP543" s="7"/>
      <c r="MQ543" s="7"/>
      <c r="MR543" s="7"/>
      <c r="MS543" s="7"/>
      <c r="MT543" s="7"/>
      <c r="MU543" s="7"/>
      <c r="MV543" s="7"/>
      <c r="MW543" s="7"/>
      <c r="MX543" s="7"/>
      <c r="MY543" s="7"/>
      <c r="MZ543" s="7"/>
      <c r="NA543" s="7"/>
      <c r="NB543" s="7"/>
      <c r="NC543" s="7"/>
      <c r="ND543" s="7"/>
      <c r="NE543" s="7"/>
      <c r="NF543" s="7"/>
      <c r="NG543" s="7"/>
      <c r="NH543" s="7"/>
      <c r="NI543" s="7"/>
      <c r="NJ543" s="7"/>
      <c r="NK543" s="7"/>
      <c r="NL543" s="7"/>
      <c r="NM543" s="7"/>
      <c r="NN543" s="7"/>
      <c r="NO543" s="7"/>
      <c r="NP543" s="7"/>
      <c r="NQ543" s="7"/>
      <c r="NR543" s="7"/>
      <c r="NS543" s="7"/>
      <c r="NT543" s="7"/>
      <c r="NU543" s="7"/>
      <c r="NV543" s="7"/>
      <c r="NW543" s="7"/>
      <c r="NX543" s="7"/>
      <c r="NY543" s="7"/>
      <c r="NZ543" s="7"/>
      <c r="OA543" s="7"/>
      <c r="OB543" s="7"/>
      <c r="OC543" s="7"/>
      <c r="OD543" s="7"/>
      <c r="OE543" s="7"/>
      <c r="OF543" s="7"/>
      <c r="OG543" s="7"/>
      <c r="OH543" s="7"/>
      <c r="OI543" s="7"/>
    </row>
    <row r="544" spans="1:399" s="21" customFormat="1">
      <c r="A544" s="53"/>
      <c r="B544" s="53"/>
      <c r="C544" s="53"/>
      <c r="D544" s="53"/>
      <c r="E544" s="53"/>
      <c r="F544" s="53"/>
      <c r="G544" s="7"/>
      <c r="H544"/>
      <c r="I544"/>
      <c r="J544"/>
      <c r="K544"/>
      <c r="L544" s="53"/>
      <c r="M544"/>
      <c r="N544" s="7"/>
      <c r="O544"/>
      <c r="P544"/>
      <c r="Q544"/>
      <c r="R544"/>
      <c r="S544" s="53"/>
      <c r="T544"/>
      <c r="U544" s="7"/>
      <c r="V544"/>
      <c r="W544"/>
      <c r="X544"/>
      <c r="Y544"/>
      <c r="Z544" s="53"/>
      <c r="AA544"/>
      <c r="AB544" s="7"/>
      <c r="AC544"/>
      <c r="AD544"/>
      <c r="AE544"/>
      <c r="AF544"/>
      <c r="AG544" s="53"/>
      <c r="AH544"/>
      <c r="AI544" s="7"/>
      <c r="AJ544"/>
      <c r="AK544"/>
      <c r="AL544"/>
      <c r="AM544"/>
      <c r="AN544" s="53"/>
      <c r="AO544"/>
      <c r="AP544" s="7"/>
      <c r="AQ544"/>
      <c r="AR544"/>
      <c r="AS544"/>
      <c r="AT544"/>
      <c r="AU544" s="53"/>
      <c r="AV544"/>
      <c r="AW544" s="7"/>
      <c r="AX544"/>
      <c r="AY544"/>
      <c r="AZ544"/>
      <c r="BA544"/>
      <c r="BB544" s="53"/>
      <c r="BC544"/>
      <c r="BD544" s="7"/>
      <c r="BE544"/>
      <c r="BF544"/>
      <c r="BG544"/>
      <c r="BH544"/>
      <c r="BI544" s="53"/>
      <c r="BJ544"/>
      <c r="BK544" s="7"/>
      <c r="BL544"/>
      <c r="BM544"/>
      <c r="BN544"/>
      <c r="BO544"/>
      <c r="BP544" s="53"/>
      <c r="BQ544"/>
      <c r="BR544" s="7"/>
      <c r="BS544"/>
      <c r="BT544"/>
      <c r="BU544"/>
      <c r="BV544"/>
      <c r="BW544" s="53"/>
      <c r="BX544"/>
      <c r="BY544" s="7"/>
      <c r="BZ544"/>
      <c r="CA544"/>
      <c r="CB544"/>
      <c r="CC544"/>
      <c r="CD544" s="53"/>
      <c r="CE544"/>
      <c r="CF544" s="7"/>
      <c r="CG544"/>
      <c r="CH544"/>
      <c r="CI544"/>
      <c r="CJ544"/>
      <c r="CK544" s="53"/>
      <c r="CL544"/>
      <c r="CM544" s="7"/>
      <c r="CN544"/>
      <c r="CO544"/>
      <c r="CP544"/>
      <c r="CQ544"/>
      <c r="CR544" s="53"/>
      <c r="CS544"/>
      <c r="CT544" s="7"/>
      <c r="CU544"/>
      <c r="CV544"/>
      <c r="CW544"/>
      <c r="CX544"/>
      <c r="CY544" s="53"/>
      <c r="CZ544"/>
      <c r="DA544" s="7"/>
      <c r="DB544"/>
      <c r="DC544"/>
      <c r="DD544"/>
      <c r="DE544"/>
      <c r="DF544" s="53"/>
      <c r="DG544"/>
      <c r="DH544" s="7"/>
      <c r="DI544"/>
      <c r="DJ544"/>
      <c r="DK544"/>
      <c r="DL544"/>
      <c r="DM544" s="53"/>
      <c r="DN544"/>
      <c r="DO544" s="7"/>
      <c r="DP544"/>
      <c r="DQ544"/>
      <c r="DR544"/>
      <c r="DS544"/>
      <c r="DT544" s="53"/>
      <c r="DU544"/>
      <c r="DV544" s="7"/>
      <c r="DW544" s="7"/>
      <c r="DX544" s="7"/>
      <c r="DY544" s="7"/>
      <c r="DZ544" s="7"/>
      <c r="EA544" s="7"/>
      <c r="EB544" s="7"/>
      <c r="EC544" s="7"/>
      <c r="ED544" s="7"/>
      <c r="EE544" s="7"/>
      <c r="EF544" s="7"/>
      <c r="EG544" s="7"/>
      <c r="EH544" s="7"/>
      <c r="EI544" s="7"/>
      <c r="EJ544" s="7"/>
      <c r="EK544" s="7"/>
      <c r="EL544" s="7"/>
      <c r="EM544" s="7"/>
      <c r="EN544" s="7"/>
      <c r="EO544" s="7"/>
      <c r="EP544" s="7"/>
      <c r="EQ544" s="7"/>
      <c r="ER544" s="7"/>
      <c r="ES544" s="7"/>
      <c r="ET544" s="7"/>
      <c r="EU544" s="7"/>
      <c r="EV544" s="7"/>
      <c r="EW544" s="7"/>
      <c r="EX544" s="7"/>
      <c r="EY544" s="7"/>
      <c r="EZ544" s="7"/>
      <c r="FA544" s="7"/>
      <c r="FB544" s="7"/>
      <c r="FC544" s="7"/>
      <c r="FD544" s="7"/>
      <c r="FE544" s="7"/>
      <c r="FF544" s="7"/>
      <c r="FG544" s="7"/>
      <c r="FH544" s="7"/>
      <c r="FI544" s="7"/>
      <c r="FJ544" s="7"/>
      <c r="FK544" s="7"/>
      <c r="FL544" s="7"/>
      <c r="FM544" s="7"/>
      <c r="FN544" s="7"/>
      <c r="FO544" s="7"/>
      <c r="FP544" s="7"/>
      <c r="FQ544" s="7"/>
      <c r="FR544" s="7"/>
      <c r="FS544" s="7"/>
      <c r="FT544" s="7"/>
      <c r="FU544" s="7"/>
      <c r="FV544" s="7"/>
      <c r="FW544" s="7"/>
      <c r="FX544" s="7"/>
      <c r="FY544" s="7"/>
      <c r="FZ544" s="7"/>
      <c r="GA544" s="7"/>
      <c r="GB544" s="7"/>
      <c r="GC544" s="7"/>
      <c r="GD544" s="7"/>
      <c r="GE544" s="7"/>
      <c r="GF544" s="7"/>
      <c r="GG544" s="7"/>
      <c r="GH544" s="7"/>
      <c r="GI544" s="7"/>
      <c r="GJ544" s="7"/>
      <c r="GK544" s="7"/>
      <c r="GL544" s="7"/>
      <c r="GM544" s="7"/>
      <c r="GN544" s="7"/>
      <c r="GO544" s="7"/>
      <c r="GP544" s="7"/>
      <c r="GQ544" s="7"/>
      <c r="GR544" s="7"/>
      <c r="GS544" s="7"/>
      <c r="GT544" s="7"/>
      <c r="GU544" s="7"/>
      <c r="GV544" s="7"/>
      <c r="GW544" s="7"/>
      <c r="GX544" s="7"/>
      <c r="GY544" s="7"/>
      <c r="GZ544" s="7"/>
      <c r="HA544" s="7"/>
      <c r="HB544" s="7"/>
      <c r="HC544" s="7"/>
      <c r="HD544" s="7"/>
      <c r="HE544" s="7"/>
      <c r="HF544" s="7"/>
      <c r="HG544" s="7"/>
      <c r="HH544" s="7"/>
      <c r="HI544" s="7"/>
      <c r="HJ544" s="7"/>
      <c r="HK544" s="7"/>
      <c r="HL544" s="7"/>
      <c r="HM544" s="7"/>
      <c r="HN544" s="7"/>
      <c r="HO544" s="7"/>
      <c r="HP544" s="7"/>
      <c r="HQ544" s="7"/>
      <c r="HR544" s="7"/>
      <c r="HS544" s="7"/>
      <c r="HT544" s="7"/>
      <c r="HU544" s="7"/>
      <c r="HV544" s="7"/>
      <c r="HW544" s="7"/>
      <c r="HX544" s="7"/>
      <c r="HY544" s="7"/>
      <c r="HZ544" s="7"/>
      <c r="IA544" s="7"/>
      <c r="IB544" s="7"/>
      <c r="IC544" s="7"/>
      <c r="ID544" s="7"/>
      <c r="IE544" s="7"/>
      <c r="IF544" s="7"/>
      <c r="IG544" s="7"/>
      <c r="IH544" s="7"/>
      <c r="II544" s="7"/>
      <c r="IJ544" s="7"/>
      <c r="IK544" s="7"/>
      <c r="IL544" s="7"/>
      <c r="IM544" s="7"/>
      <c r="IN544" s="7"/>
      <c r="IO544" s="7"/>
      <c r="IP544" s="7"/>
      <c r="IQ544" s="7"/>
      <c r="IR544" s="7"/>
      <c r="IS544" s="7"/>
      <c r="IT544" s="7"/>
      <c r="IU544" s="7"/>
      <c r="IV544" s="7"/>
      <c r="IW544" s="7"/>
      <c r="IX544" s="7"/>
      <c r="IY544" s="7"/>
      <c r="IZ544" s="7"/>
      <c r="JA544" s="7"/>
      <c r="JB544" s="7"/>
      <c r="JC544" s="7"/>
      <c r="JD544" s="7"/>
      <c r="JE544" s="7"/>
      <c r="JF544" s="7"/>
      <c r="JG544" s="7"/>
      <c r="JH544" s="7"/>
      <c r="JI544" s="7"/>
      <c r="JJ544" s="7"/>
      <c r="JK544" s="7"/>
      <c r="JL544" s="7"/>
      <c r="JM544" s="7"/>
      <c r="JN544" s="7"/>
      <c r="JO544" s="7"/>
      <c r="JP544" s="7"/>
      <c r="JQ544" s="7"/>
      <c r="JR544" s="7"/>
      <c r="JS544" s="7"/>
      <c r="JT544" s="7"/>
      <c r="JU544" s="7"/>
      <c r="JV544" s="7"/>
      <c r="JW544" s="7"/>
      <c r="JX544" s="7"/>
      <c r="JY544" s="7"/>
      <c r="JZ544" s="7"/>
      <c r="KA544" s="7"/>
      <c r="KB544" s="7"/>
      <c r="KC544" s="7"/>
      <c r="KD544" s="7"/>
      <c r="KE544" s="7"/>
      <c r="KF544" s="7"/>
      <c r="KG544" s="7"/>
      <c r="KH544" s="7"/>
      <c r="KI544" s="7"/>
      <c r="KJ544" s="7"/>
      <c r="KK544" s="7"/>
      <c r="KL544" s="7"/>
      <c r="KM544" s="7"/>
      <c r="KN544" s="7"/>
      <c r="KO544" s="7"/>
      <c r="KP544" s="7"/>
      <c r="KQ544" s="7"/>
      <c r="KR544" s="7"/>
      <c r="KS544" s="7"/>
      <c r="KT544" s="7"/>
      <c r="KU544" s="7"/>
      <c r="KV544" s="7"/>
      <c r="KW544" s="7"/>
      <c r="KX544" s="7"/>
      <c r="KY544" s="7"/>
      <c r="KZ544" s="7"/>
      <c r="LA544" s="7"/>
      <c r="LB544" s="7"/>
      <c r="LC544" s="7"/>
      <c r="LD544" s="7"/>
      <c r="LE544" s="7"/>
      <c r="LF544" s="7"/>
      <c r="LG544" s="7"/>
      <c r="LH544" s="7"/>
      <c r="LI544" s="7"/>
      <c r="LJ544" s="7"/>
      <c r="LK544" s="7"/>
      <c r="LL544" s="7"/>
      <c r="LM544" s="7"/>
      <c r="LN544" s="7"/>
      <c r="LO544" s="7"/>
      <c r="LP544" s="7"/>
      <c r="LQ544" s="7"/>
      <c r="LR544" s="7"/>
      <c r="LS544" s="7"/>
      <c r="LT544" s="7"/>
      <c r="LU544" s="7"/>
      <c r="LV544" s="7"/>
      <c r="LW544" s="7"/>
      <c r="LX544" s="7"/>
      <c r="LY544" s="7"/>
      <c r="LZ544" s="7"/>
      <c r="MA544" s="7"/>
      <c r="MB544" s="7"/>
      <c r="MC544" s="7"/>
      <c r="MD544" s="7"/>
      <c r="ME544" s="7"/>
      <c r="MF544" s="7"/>
      <c r="MG544" s="7"/>
      <c r="MH544" s="7"/>
      <c r="MI544" s="7"/>
      <c r="MJ544" s="7"/>
      <c r="MK544" s="7"/>
      <c r="ML544" s="7"/>
      <c r="MM544" s="7"/>
      <c r="MN544" s="7"/>
      <c r="MO544" s="7"/>
      <c r="MP544" s="7"/>
      <c r="MQ544" s="7"/>
      <c r="MR544" s="7"/>
      <c r="MS544" s="7"/>
      <c r="MT544" s="7"/>
      <c r="MU544" s="7"/>
      <c r="MV544" s="7"/>
      <c r="MW544" s="7"/>
      <c r="MX544" s="7"/>
      <c r="MY544" s="7"/>
      <c r="MZ544" s="7"/>
      <c r="NA544" s="7"/>
      <c r="NB544" s="7"/>
      <c r="NC544" s="7"/>
      <c r="ND544" s="7"/>
      <c r="NE544" s="7"/>
      <c r="NF544" s="7"/>
      <c r="NG544" s="7"/>
      <c r="NH544" s="7"/>
      <c r="NI544" s="7"/>
      <c r="NJ544" s="7"/>
      <c r="NK544" s="7"/>
      <c r="NL544" s="7"/>
      <c r="NM544" s="7"/>
      <c r="NN544" s="7"/>
      <c r="NO544" s="7"/>
      <c r="NP544" s="7"/>
      <c r="NQ544" s="7"/>
      <c r="NR544" s="7"/>
      <c r="NS544" s="7"/>
      <c r="NT544" s="7"/>
      <c r="NU544" s="7"/>
      <c r="NV544" s="7"/>
      <c r="NW544" s="7"/>
      <c r="NX544" s="7"/>
      <c r="NY544" s="7"/>
      <c r="NZ544" s="7"/>
      <c r="OA544" s="7"/>
      <c r="OB544" s="7"/>
      <c r="OC544" s="7"/>
      <c r="OD544" s="7"/>
      <c r="OE544" s="7"/>
      <c r="OF544" s="7"/>
      <c r="OG544" s="7"/>
      <c r="OH544" s="7"/>
      <c r="OI544" s="7"/>
    </row>
    <row r="545" spans="1:399" s="21" customFormat="1">
      <c r="A545" s="53"/>
      <c r="B545" s="53"/>
      <c r="C545" s="53"/>
      <c r="D545" s="53"/>
      <c r="E545" s="53"/>
      <c r="F545" s="53"/>
      <c r="G545" s="7"/>
      <c r="H545"/>
      <c r="I545"/>
      <c r="J545"/>
      <c r="K545"/>
      <c r="L545" s="53"/>
      <c r="M545"/>
      <c r="N545" s="7"/>
      <c r="O545"/>
      <c r="P545"/>
      <c r="Q545"/>
      <c r="R545"/>
      <c r="S545" s="53"/>
      <c r="T545"/>
      <c r="U545" s="7"/>
      <c r="V545"/>
      <c r="W545"/>
      <c r="X545"/>
      <c r="Y545"/>
      <c r="Z545" s="53"/>
      <c r="AA545"/>
      <c r="AB545" s="7"/>
      <c r="AC545"/>
      <c r="AD545"/>
      <c r="AE545"/>
      <c r="AF545"/>
      <c r="AG545" s="53"/>
      <c r="AH545"/>
      <c r="AI545" s="7"/>
      <c r="AJ545"/>
      <c r="AK545"/>
      <c r="AL545"/>
      <c r="AM545"/>
      <c r="AN545" s="53"/>
      <c r="AO545"/>
      <c r="AP545" s="7"/>
      <c r="AQ545"/>
      <c r="AR545"/>
      <c r="AS545"/>
      <c r="AT545"/>
      <c r="AU545" s="53"/>
      <c r="AV545"/>
      <c r="AW545" s="7"/>
      <c r="AX545"/>
      <c r="AY545"/>
      <c r="AZ545"/>
      <c r="BA545"/>
      <c r="BB545" s="53"/>
      <c r="BC545"/>
      <c r="BD545" s="7"/>
      <c r="BE545"/>
      <c r="BF545"/>
      <c r="BG545"/>
      <c r="BH545"/>
      <c r="BI545" s="53"/>
      <c r="BJ545"/>
      <c r="BK545" s="7"/>
      <c r="BL545"/>
      <c r="BM545"/>
      <c r="BN545"/>
      <c r="BO545"/>
      <c r="BP545" s="53"/>
      <c r="BQ545"/>
      <c r="BR545" s="7"/>
      <c r="BS545"/>
      <c r="BT545"/>
      <c r="BU545"/>
      <c r="BV545"/>
      <c r="BW545" s="53"/>
      <c r="BX545"/>
      <c r="BY545" s="7"/>
      <c r="BZ545"/>
      <c r="CA545"/>
      <c r="CB545"/>
      <c r="CC545"/>
      <c r="CD545" s="53"/>
      <c r="CE545"/>
      <c r="CF545" s="7"/>
      <c r="CG545"/>
      <c r="CH545"/>
      <c r="CI545"/>
      <c r="CJ545"/>
      <c r="CK545" s="53"/>
      <c r="CL545"/>
      <c r="CM545" s="7"/>
      <c r="CN545"/>
      <c r="CO545"/>
      <c r="CP545"/>
      <c r="CQ545"/>
      <c r="CR545" s="53"/>
      <c r="CS545"/>
      <c r="CT545" s="7"/>
      <c r="CU545"/>
      <c r="CV545"/>
      <c r="CW545"/>
      <c r="CX545"/>
      <c r="CY545" s="53"/>
      <c r="CZ545"/>
      <c r="DA545" s="7"/>
      <c r="DB545"/>
      <c r="DC545"/>
      <c r="DD545"/>
      <c r="DE545"/>
      <c r="DF545" s="53"/>
      <c r="DG545"/>
      <c r="DH545" s="7"/>
      <c r="DI545"/>
      <c r="DJ545"/>
      <c r="DK545"/>
      <c r="DL545"/>
      <c r="DM545" s="53"/>
      <c r="DN545"/>
      <c r="DO545" s="7"/>
      <c r="DP545"/>
      <c r="DQ545"/>
      <c r="DR545"/>
      <c r="DS545"/>
      <c r="DT545" s="53"/>
      <c r="DU545"/>
      <c r="DV545" s="7"/>
      <c r="DW545" s="7"/>
      <c r="DX545" s="7"/>
      <c r="DY545" s="7"/>
      <c r="DZ545" s="7"/>
      <c r="EA545" s="7"/>
      <c r="EB545" s="7"/>
      <c r="EC545" s="7"/>
      <c r="ED545" s="7"/>
      <c r="EE545" s="7"/>
      <c r="EF545" s="7"/>
      <c r="EG545" s="7"/>
      <c r="EH545" s="7"/>
      <c r="EI545" s="7"/>
      <c r="EJ545" s="7"/>
      <c r="EK545" s="7"/>
      <c r="EL545" s="7"/>
      <c r="EM545" s="7"/>
      <c r="EN545" s="7"/>
      <c r="EO545" s="7"/>
      <c r="EP545" s="7"/>
      <c r="EQ545" s="7"/>
      <c r="ER545" s="7"/>
      <c r="ES545" s="7"/>
      <c r="ET545" s="7"/>
      <c r="EU545" s="7"/>
      <c r="EV545" s="7"/>
      <c r="EW545" s="7"/>
      <c r="EX545" s="7"/>
      <c r="EY545" s="7"/>
      <c r="EZ545" s="7"/>
      <c r="FA545" s="7"/>
      <c r="FB545" s="7"/>
      <c r="FC545" s="7"/>
      <c r="FD545" s="7"/>
      <c r="FE545" s="7"/>
      <c r="FF545" s="7"/>
      <c r="FG545" s="7"/>
      <c r="FH545" s="7"/>
      <c r="FI545" s="7"/>
      <c r="FJ545" s="7"/>
      <c r="FK545" s="7"/>
      <c r="FL545" s="7"/>
      <c r="FM545" s="7"/>
      <c r="FN545" s="7"/>
      <c r="FO545" s="7"/>
      <c r="FP545" s="7"/>
      <c r="FQ545" s="7"/>
      <c r="FR545" s="7"/>
      <c r="FS545" s="7"/>
      <c r="FT545" s="7"/>
      <c r="FU545" s="7"/>
      <c r="FV545" s="7"/>
      <c r="FW545" s="7"/>
      <c r="FX545" s="7"/>
      <c r="FY545" s="7"/>
      <c r="FZ545" s="7"/>
      <c r="GA545" s="7"/>
      <c r="GB545" s="7"/>
      <c r="GC545" s="7"/>
      <c r="GD545" s="7"/>
      <c r="GE545" s="7"/>
      <c r="GF545" s="7"/>
      <c r="GG545" s="7"/>
      <c r="GH545" s="7"/>
      <c r="GI545" s="7"/>
      <c r="GJ545" s="7"/>
      <c r="GK545" s="7"/>
      <c r="GL545" s="7"/>
      <c r="GM545" s="7"/>
      <c r="GN545" s="7"/>
      <c r="GO545" s="7"/>
      <c r="GP545" s="7"/>
      <c r="GQ545" s="7"/>
      <c r="GR545" s="7"/>
      <c r="GS545" s="7"/>
      <c r="GT545" s="7"/>
      <c r="GU545" s="7"/>
      <c r="GV545" s="7"/>
      <c r="GW545" s="7"/>
      <c r="GX545" s="7"/>
      <c r="GY545" s="7"/>
      <c r="GZ545" s="7"/>
      <c r="HA545" s="7"/>
      <c r="HB545" s="7"/>
      <c r="HC545" s="7"/>
      <c r="HD545" s="7"/>
      <c r="HE545" s="7"/>
      <c r="HF545" s="7"/>
      <c r="HG545" s="7"/>
      <c r="HH545" s="7"/>
      <c r="HI545" s="7"/>
      <c r="HJ545" s="7"/>
      <c r="HK545" s="7"/>
      <c r="HL545" s="7"/>
      <c r="HM545" s="7"/>
      <c r="HN545" s="7"/>
      <c r="HO545" s="7"/>
      <c r="HP545" s="7"/>
      <c r="HQ545" s="7"/>
      <c r="HR545" s="7"/>
      <c r="HS545" s="7"/>
      <c r="HT545" s="7"/>
      <c r="HU545" s="7"/>
      <c r="HV545" s="7"/>
      <c r="HW545" s="7"/>
      <c r="HX545" s="7"/>
      <c r="HY545" s="7"/>
      <c r="HZ545" s="7"/>
      <c r="IA545" s="7"/>
      <c r="IB545" s="7"/>
      <c r="IC545" s="7"/>
      <c r="ID545" s="7"/>
      <c r="IE545" s="7"/>
      <c r="IF545" s="7"/>
      <c r="IG545" s="7"/>
      <c r="IH545" s="7"/>
      <c r="II545" s="7"/>
      <c r="IJ545" s="7"/>
      <c r="IK545" s="7"/>
      <c r="IL545" s="7"/>
      <c r="IM545" s="7"/>
      <c r="IN545" s="7"/>
      <c r="IO545" s="7"/>
      <c r="IP545" s="7"/>
      <c r="IQ545" s="7"/>
      <c r="IR545" s="7"/>
      <c r="IS545" s="7"/>
      <c r="IT545" s="7"/>
      <c r="IU545" s="7"/>
      <c r="IV545" s="7"/>
      <c r="IW545" s="7"/>
      <c r="IX545" s="7"/>
      <c r="IY545" s="7"/>
      <c r="IZ545" s="7"/>
      <c r="JA545" s="7"/>
      <c r="JB545" s="7"/>
      <c r="JC545" s="7"/>
      <c r="JD545" s="7"/>
      <c r="JE545" s="7"/>
      <c r="JF545" s="7"/>
      <c r="JG545" s="7"/>
      <c r="JH545" s="7"/>
      <c r="JI545" s="7"/>
      <c r="JJ545" s="7"/>
      <c r="JK545" s="7"/>
      <c r="JL545" s="7"/>
      <c r="JM545" s="7"/>
      <c r="JN545" s="7"/>
      <c r="JO545" s="7"/>
      <c r="JP545" s="7"/>
      <c r="JQ545" s="7"/>
      <c r="JR545" s="7"/>
      <c r="JS545" s="7"/>
      <c r="JT545" s="7"/>
      <c r="JU545" s="7"/>
      <c r="JV545" s="7"/>
      <c r="JW545" s="7"/>
      <c r="JX545" s="7"/>
      <c r="JY545" s="7"/>
      <c r="JZ545" s="7"/>
      <c r="KA545" s="7"/>
      <c r="KB545" s="7"/>
      <c r="KC545" s="7"/>
      <c r="KD545" s="7"/>
      <c r="KE545" s="7"/>
      <c r="KF545" s="7"/>
      <c r="KG545" s="7"/>
      <c r="KH545" s="7"/>
      <c r="KI545" s="7"/>
      <c r="KJ545" s="7"/>
      <c r="KK545" s="7"/>
      <c r="KL545" s="7"/>
      <c r="KM545" s="7"/>
      <c r="KN545" s="7"/>
      <c r="KO545" s="7"/>
      <c r="KP545" s="7"/>
      <c r="KQ545" s="7"/>
      <c r="KR545" s="7"/>
      <c r="KS545" s="7"/>
      <c r="KT545" s="7"/>
      <c r="KU545" s="7"/>
      <c r="KV545" s="7"/>
      <c r="KW545" s="7"/>
      <c r="KX545" s="7"/>
      <c r="KY545" s="7"/>
      <c r="KZ545" s="7"/>
      <c r="LA545" s="7"/>
      <c r="LB545" s="7"/>
      <c r="LC545" s="7"/>
      <c r="LD545" s="7"/>
      <c r="LE545" s="7"/>
      <c r="LF545" s="7"/>
      <c r="LG545" s="7"/>
      <c r="LH545" s="7"/>
      <c r="LI545" s="7"/>
      <c r="LJ545" s="7"/>
      <c r="LK545" s="7"/>
      <c r="LL545" s="7"/>
      <c r="LM545" s="7"/>
      <c r="LN545" s="7"/>
      <c r="LO545" s="7"/>
      <c r="LP545" s="7"/>
      <c r="LQ545" s="7"/>
      <c r="LR545" s="7"/>
      <c r="LS545" s="7"/>
      <c r="LT545" s="7"/>
      <c r="LU545" s="7"/>
      <c r="LV545" s="7"/>
      <c r="LW545" s="7"/>
      <c r="LX545" s="7"/>
      <c r="LY545" s="7"/>
      <c r="LZ545" s="7"/>
      <c r="MA545" s="7"/>
      <c r="MB545" s="7"/>
      <c r="MC545" s="7"/>
      <c r="MD545" s="7"/>
      <c r="ME545" s="7"/>
      <c r="MF545" s="7"/>
      <c r="MG545" s="7"/>
      <c r="MH545" s="7"/>
      <c r="MI545" s="7"/>
      <c r="MJ545" s="7"/>
      <c r="MK545" s="7"/>
      <c r="ML545" s="7"/>
      <c r="MM545" s="7"/>
      <c r="MN545" s="7"/>
      <c r="MO545" s="7"/>
      <c r="MP545" s="7"/>
      <c r="MQ545" s="7"/>
      <c r="MR545" s="7"/>
      <c r="MS545" s="7"/>
      <c r="MT545" s="7"/>
      <c r="MU545" s="7"/>
      <c r="MV545" s="7"/>
      <c r="MW545" s="7"/>
      <c r="MX545" s="7"/>
      <c r="MY545" s="7"/>
      <c r="MZ545" s="7"/>
      <c r="NA545" s="7"/>
      <c r="NB545" s="7"/>
      <c r="NC545" s="7"/>
      <c r="ND545" s="7"/>
      <c r="NE545" s="7"/>
      <c r="NF545" s="7"/>
      <c r="NG545" s="7"/>
      <c r="NH545" s="7"/>
      <c r="NI545" s="7"/>
      <c r="NJ545" s="7"/>
      <c r="NK545" s="7"/>
      <c r="NL545" s="7"/>
      <c r="NM545" s="7"/>
      <c r="NN545" s="7"/>
      <c r="NO545" s="7"/>
      <c r="NP545" s="7"/>
      <c r="NQ545" s="7"/>
      <c r="NR545" s="7"/>
      <c r="NS545" s="7"/>
      <c r="NT545" s="7"/>
      <c r="NU545" s="7"/>
      <c r="NV545" s="7"/>
      <c r="NW545" s="7"/>
      <c r="NX545" s="7"/>
      <c r="NY545" s="7"/>
      <c r="NZ545" s="7"/>
      <c r="OA545" s="7"/>
      <c r="OB545" s="7"/>
      <c r="OC545" s="7"/>
      <c r="OD545" s="7"/>
      <c r="OE545" s="7"/>
      <c r="OF545" s="7"/>
      <c r="OG545" s="7"/>
      <c r="OH545" s="7"/>
      <c r="OI545" s="7"/>
    </row>
    <row r="546" spans="1:399" s="21" customFormat="1">
      <c r="A546" s="53"/>
      <c r="B546" s="53"/>
      <c r="C546" s="53"/>
      <c r="D546" s="53"/>
      <c r="E546" s="53"/>
      <c r="F546" s="53"/>
      <c r="G546" s="7"/>
      <c r="H546"/>
      <c r="I546"/>
      <c r="J546"/>
      <c r="K546"/>
      <c r="L546" s="53"/>
      <c r="M546"/>
      <c r="N546" s="7"/>
      <c r="O546"/>
      <c r="P546"/>
      <c r="Q546"/>
      <c r="R546"/>
      <c r="S546" s="53"/>
      <c r="T546"/>
      <c r="U546" s="7"/>
      <c r="V546"/>
      <c r="W546"/>
      <c r="X546"/>
      <c r="Y546"/>
      <c r="Z546" s="53"/>
      <c r="AA546"/>
      <c r="AB546" s="7"/>
      <c r="AC546"/>
      <c r="AD546"/>
      <c r="AE546"/>
      <c r="AF546"/>
      <c r="AG546" s="53"/>
      <c r="AH546"/>
      <c r="AI546" s="7"/>
      <c r="AJ546"/>
      <c r="AK546"/>
      <c r="AL546"/>
      <c r="AM546"/>
      <c r="AN546" s="53"/>
      <c r="AO546"/>
      <c r="AP546" s="7"/>
      <c r="AQ546"/>
      <c r="AR546"/>
      <c r="AS546"/>
      <c r="AT546"/>
      <c r="AU546" s="53"/>
      <c r="AV546"/>
      <c r="AW546" s="7"/>
      <c r="AX546"/>
      <c r="AY546"/>
      <c r="AZ546"/>
      <c r="BA546"/>
      <c r="BB546" s="53"/>
      <c r="BC546"/>
      <c r="BD546" s="7"/>
      <c r="BE546"/>
      <c r="BF546"/>
      <c r="BG546"/>
      <c r="BH546"/>
      <c r="BI546" s="53"/>
      <c r="BJ546"/>
      <c r="BK546" s="7"/>
      <c r="BL546"/>
      <c r="BM546"/>
      <c r="BN546"/>
      <c r="BO546"/>
      <c r="BP546" s="53"/>
      <c r="BQ546"/>
      <c r="BR546" s="7"/>
      <c r="BS546"/>
      <c r="BT546"/>
      <c r="BU546"/>
      <c r="BV546"/>
      <c r="BW546" s="53"/>
      <c r="BX546"/>
      <c r="BY546" s="7"/>
      <c r="BZ546"/>
      <c r="CA546"/>
      <c r="CB546"/>
      <c r="CC546"/>
      <c r="CD546" s="53"/>
      <c r="CE546"/>
      <c r="CF546" s="7"/>
      <c r="CG546"/>
      <c r="CH546"/>
      <c r="CI546"/>
      <c r="CJ546"/>
      <c r="CK546" s="53"/>
      <c r="CL546"/>
      <c r="CM546" s="7"/>
      <c r="CN546"/>
      <c r="CO546"/>
      <c r="CP546"/>
      <c r="CQ546"/>
      <c r="CR546" s="53"/>
      <c r="CS546"/>
      <c r="CT546" s="7"/>
      <c r="CU546"/>
      <c r="CV546"/>
      <c r="CW546"/>
      <c r="CX546"/>
      <c r="CY546" s="53"/>
      <c r="CZ546"/>
      <c r="DA546" s="7"/>
      <c r="DB546"/>
      <c r="DC546"/>
      <c r="DD546"/>
      <c r="DE546"/>
      <c r="DF546" s="53"/>
      <c r="DG546"/>
      <c r="DH546" s="7"/>
      <c r="DI546"/>
      <c r="DJ546"/>
      <c r="DK546"/>
      <c r="DL546"/>
      <c r="DM546" s="53"/>
      <c r="DN546"/>
      <c r="DO546" s="7"/>
      <c r="DP546"/>
      <c r="DQ546"/>
      <c r="DR546"/>
      <c r="DS546"/>
      <c r="DT546" s="53"/>
      <c r="DU546"/>
      <c r="DV546" s="7"/>
      <c r="DW546" s="7"/>
      <c r="DX546" s="7"/>
      <c r="DY546" s="7"/>
      <c r="DZ546" s="7"/>
      <c r="EA546" s="7"/>
      <c r="EB546" s="7"/>
      <c r="EC546" s="7"/>
      <c r="ED546" s="7"/>
      <c r="EE546" s="7"/>
      <c r="EF546" s="7"/>
      <c r="EG546" s="7"/>
      <c r="EH546" s="7"/>
      <c r="EI546" s="7"/>
      <c r="EJ546" s="7"/>
      <c r="EK546" s="7"/>
      <c r="EL546" s="7"/>
      <c r="EM546" s="7"/>
      <c r="EN546" s="7"/>
      <c r="EO546" s="7"/>
      <c r="EP546" s="7"/>
      <c r="EQ546" s="7"/>
      <c r="ER546" s="7"/>
      <c r="ES546" s="7"/>
      <c r="ET546" s="7"/>
      <c r="EU546" s="7"/>
      <c r="EV546" s="7"/>
      <c r="EW546" s="7"/>
      <c r="EX546" s="7"/>
      <c r="EY546" s="7"/>
      <c r="EZ546" s="7"/>
      <c r="FA546" s="7"/>
      <c r="FB546" s="7"/>
      <c r="FC546" s="7"/>
      <c r="FD546" s="7"/>
      <c r="FE546" s="7"/>
      <c r="FF546" s="7"/>
      <c r="FG546" s="7"/>
      <c r="FH546" s="7"/>
      <c r="FI546" s="7"/>
      <c r="FJ546" s="7"/>
      <c r="FK546" s="7"/>
      <c r="FL546" s="7"/>
      <c r="FM546" s="7"/>
      <c r="FN546" s="7"/>
      <c r="FO546" s="7"/>
      <c r="FP546" s="7"/>
      <c r="FQ546" s="7"/>
      <c r="FR546" s="7"/>
      <c r="FS546" s="7"/>
      <c r="FT546" s="7"/>
      <c r="FU546" s="7"/>
      <c r="FV546" s="7"/>
      <c r="FW546" s="7"/>
      <c r="FX546" s="7"/>
      <c r="FY546" s="7"/>
      <c r="FZ546" s="7"/>
      <c r="GA546" s="7"/>
      <c r="GB546" s="7"/>
      <c r="GC546" s="7"/>
      <c r="GD546" s="7"/>
      <c r="GE546" s="7"/>
      <c r="GF546" s="7"/>
      <c r="GG546" s="7"/>
      <c r="GH546" s="7"/>
      <c r="GI546" s="7"/>
      <c r="GJ546" s="7"/>
      <c r="GK546" s="7"/>
      <c r="GL546" s="7"/>
      <c r="GM546" s="7"/>
      <c r="GN546" s="7"/>
      <c r="GO546" s="7"/>
      <c r="GP546" s="7"/>
      <c r="GQ546" s="7"/>
      <c r="GR546" s="7"/>
      <c r="GS546" s="7"/>
      <c r="GT546" s="7"/>
      <c r="GU546" s="7"/>
      <c r="GV546" s="7"/>
      <c r="GW546" s="7"/>
      <c r="GX546" s="7"/>
      <c r="GY546" s="7"/>
      <c r="GZ546" s="7"/>
      <c r="HA546" s="7"/>
      <c r="HB546" s="7"/>
      <c r="HC546" s="7"/>
      <c r="HD546" s="7"/>
      <c r="HE546" s="7"/>
      <c r="HF546" s="7"/>
      <c r="HG546" s="7"/>
      <c r="HH546" s="7"/>
      <c r="HI546" s="7"/>
      <c r="HJ546" s="7"/>
      <c r="HK546" s="7"/>
      <c r="HL546" s="7"/>
      <c r="HM546" s="7"/>
      <c r="HN546" s="7"/>
      <c r="HO546" s="7"/>
      <c r="HP546" s="7"/>
      <c r="HQ546" s="7"/>
      <c r="HR546" s="7"/>
      <c r="HS546" s="7"/>
      <c r="HT546" s="7"/>
      <c r="HU546" s="7"/>
      <c r="HV546" s="7"/>
      <c r="HW546" s="7"/>
      <c r="HX546" s="7"/>
      <c r="HY546" s="7"/>
      <c r="HZ546" s="7"/>
      <c r="IA546" s="7"/>
      <c r="IB546" s="7"/>
      <c r="IC546" s="7"/>
      <c r="ID546" s="7"/>
      <c r="IE546" s="7"/>
      <c r="IF546" s="7"/>
      <c r="IG546" s="7"/>
      <c r="IH546" s="7"/>
      <c r="II546" s="7"/>
      <c r="IJ546" s="7"/>
      <c r="IK546" s="7"/>
      <c r="IL546" s="7"/>
      <c r="IM546" s="7"/>
      <c r="IN546" s="7"/>
      <c r="IO546" s="7"/>
      <c r="IP546" s="7"/>
      <c r="IQ546" s="7"/>
      <c r="IR546" s="7"/>
      <c r="IS546" s="7"/>
      <c r="IT546" s="7"/>
      <c r="IU546" s="7"/>
      <c r="IV546" s="7"/>
      <c r="IW546" s="7"/>
      <c r="IX546" s="7"/>
      <c r="IY546" s="7"/>
      <c r="IZ546" s="7"/>
      <c r="JA546" s="7"/>
      <c r="JB546" s="7"/>
      <c r="JC546" s="7"/>
      <c r="JD546" s="7"/>
      <c r="JE546" s="7"/>
      <c r="JF546" s="7"/>
      <c r="JG546" s="7"/>
      <c r="JH546" s="7"/>
      <c r="JI546" s="7"/>
      <c r="JJ546" s="7"/>
      <c r="JK546" s="7"/>
      <c r="JL546" s="7"/>
      <c r="JM546" s="7"/>
      <c r="JN546" s="7"/>
      <c r="JO546" s="7"/>
      <c r="JP546" s="7"/>
      <c r="JQ546" s="7"/>
      <c r="JR546" s="7"/>
      <c r="JS546" s="7"/>
      <c r="JT546" s="7"/>
      <c r="JU546" s="7"/>
      <c r="JV546" s="7"/>
      <c r="JW546" s="7"/>
      <c r="JX546" s="7"/>
      <c r="JY546" s="7"/>
      <c r="JZ546" s="7"/>
      <c r="KA546" s="7"/>
      <c r="KB546" s="7"/>
      <c r="KC546" s="7"/>
      <c r="KD546" s="7"/>
      <c r="KE546" s="7"/>
      <c r="KF546" s="7"/>
      <c r="KG546" s="7"/>
      <c r="KH546" s="7"/>
      <c r="KI546" s="7"/>
      <c r="KJ546" s="7"/>
      <c r="KK546" s="7"/>
      <c r="KL546" s="7"/>
      <c r="KM546" s="7"/>
      <c r="KN546" s="7"/>
      <c r="KO546" s="7"/>
      <c r="KP546" s="7"/>
      <c r="KQ546" s="7"/>
      <c r="KR546" s="7"/>
      <c r="KS546" s="7"/>
      <c r="KT546" s="7"/>
      <c r="KU546" s="7"/>
      <c r="KV546" s="7"/>
      <c r="KW546" s="7"/>
      <c r="KX546" s="7"/>
      <c r="KY546" s="7"/>
      <c r="KZ546" s="7"/>
      <c r="LA546" s="7"/>
      <c r="LB546" s="7"/>
      <c r="LC546" s="7"/>
      <c r="LD546" s="7"/>
      <c r="LE546" s="7"/>
      <c r="LF546" s="7"/>
      <c r="LG546" s="7"/>
      <c r="LH546" s="7"/>
      <c r="LI546" s="7"/>
      <c r="LJ546" s="7"/>
      <c r="LK546" s="7"/>
      <c r="LL546" s="7"/>
      <c r="LM546" s="7"/>
      <c r="LN546" s="7"/>
      <c r="LO546" s="7"/>
      <c r="LP546" s="7"/>
      <c r="LQ546" s="7"/>
      <c r="LR546" s="7"/>
      <c r="LS546" s="7"/>
      <c r="LT546" s="7"/>
      <c r="LU546" s="7"/>
      <c r="LV546" s="7"/>
      <c r="LW546" s="7"/>
      <c r="LX546" s="7"/>
      <c r="LY546" s="7"/>
      <c r="LZ546" s="7"/>
      <c r="MA546" s="7"/>
      <c r="MB546" s="7"/>
      <c r="MC546" s="7"/>
      <c r="MD546" s="7"/>
      <c r="ME546" s="7"/>
      <c r="MF546" s="7"/>
      <c r="MG546" s="7"/>
      <c r="MH546" s="7"/>
      <c r="MI546" s="7"/>
      <c r="MJ546" s="7"/>
      <c r="MK546" s="7"/>
      <c r="ML546" s="7"/>
      <c r="MM546" s="7"/>
      <c r="MN546" s="7"/>
      <c r="MO546" s="7"/>
      <c r="MP546" s="7"/>
      <c r="MQ546" s="7"/>
      <c r="MR546" s="7"/>
      <c r="MS546" s="7"/>
      <c r="MT546" s="7"/>
      <c r="MU546" s="7"/>
      <c r="MV546" s="7"/>
      <c r="MW546" s="7"/>
      <c r="MX546" s="7"/>
      <c r="MY546" s="7"/>
      <c r="MZ546" s="7"/>
      <c r="NA546" s="7"/>
      <c r="NB546" s="7"/>
      <c r="NC546" s="7"/>
      <c r="ND546" s="7"/>
      <c r="NE546" s="7"/>
      <c r="NF546" s="7"/>
      <c r="NG546" s="7"/>
      <c r="NH546" s="7"/>
      <c r="NI546" s="7"/>
      <c r="NJ546" s="7"/>
      <c r="NK546" s="7"/>
      <c r="NL546" s="7"/>
      <c r="NM546" s="7"/>
      <c r="NN546" s="7"/>
      <c r="NO546" s="7"/>
      <c r="NP546" s="7"/>
      <c r="NQ546" s="7"/>
      <c r="NR546" s="7"/>
      <c r="NS546" s="7"/>
      <c r="NT546" s="7"/>
      <c r="NU546" s="7"/>
      <c r="NV546" s="7"/>
      <c r="NW546" s="7"/>
      <c r="NX546" s="7"/>
      <c r="NY546" s="7"/>
      <c r="NZ546" s="7"/>
      <c r="OA546" s="7"/>
      <c r="OB546" s="7"/>
      <c r="OC546" s="7"/>
      <c r="OD546" s="7"/>
      <c r="OE546" s="7"/>
      <c r="OF546" s="7"/>
      <c r="OG546" s="7"/>
      <c r="OH546" s="7"/>
      <c r="OI546" s="7"/>
    </row>
    <row r="547" spans="1:399" s="21" customFormat="1">
      <c r="A547" s="53"/>
      <c r="B547" s="53"/>
      <c r="C547" s="53"/>
      <c r="D547" s="53"/>
      <c r="E547" s="53"/>
      <c r="F547" s="53"/>
      <c r="G547" s="7"/>
      <c r="H547"/>
      <c r="I547"/>
      <c r="J547"/>
      <c r="K547"/>
      <c r="L547" s="53"/>
      <c r="M547"/>
      <c r="N547" s="7"/>
      <c r="O547"/>
      <c r="P547"/>
      <c r="Q547"/>
      <c r="R547"/>
      <c r="S547" s="53"/>
      <c r="T547"/>
      <c r="U547" s="7"/>
      <c r="V547"/>
      <c r="W547"/>
      <c r="X547"/>
      <c r="Y547"/>
      <c r="Z547" s="53"/>
      <c r="AA547"/>
      <c r="AB547" s="7"/>
      <c r="AC547"/>
      <c r="AD547"/>
      <c r="AE547"/>
      <c r="AF547"/>
      <c r="AG547" s="53"/>
      <c r="AH547"/>
      <c r="AI547" s="7"/>
      <c r="AJ547"/>
      <c r="AK547"/>
      <c r="AL547"/>
      <c r="AM547"/>
      <c r="AN547" s="53"/>
      <c r="AO547"/>
      <c r="AP547" s="7"/>
      <c r="AQ547"/>
      <c r="AR547"/>
      <c r="AS547"/>
      <c r="AT547"/>
      <c r="AU547" s="53"/>
      <c r="AV547"/>
      <c r="AW547" s="7"/>
      <c r="AX547"/>
      <c r="AY547"/>
      <c r="AZ547"/>
      <c r="BA547"/>
      <c r="BB547" s="53"/>
      <c r="BC547"/>
      <c r="BD547" s="7"/>
      <c r="BE547"/>
      <c r="BF547"/>
      <c r="BG547"/>
      <c r="BH547"/>
      <c r="BI547" s="53"/>
      <c r="BJ547"/>
      <c r="BK547" s="7"/>
      <c r="BL547"/>
      <c r="BM547"/>
      <c r="BN547"/>
      <c r="BO547"/>
      <c r="BP547" s="53"/>
      <c r="BQ547"/>
      <c r="BR547" s="7"/>
      <c r="BS547"/>
      <c r="BT547"/>
      <c r="BU547"/>
      <c r="BV547"/>
      <c r="BW547" s="53"/>
      <c r="BX547"/>
      <c r="BY547" s="7"/>
      <c r="BZ547"/>
      <c r="CA547"/>
      <c r="CB547"/>
      <c r="CC547"/>
      <c r="CD547" s="53"/>
      <c r="CE547"/>
      <c r="CF547" s="7"/>
      <c r="CG547"/>
      <c r="CH547"/>
      <c r="CI547"/>
      <c r="CJ547"/>
      <c r="CK547" s="53"/>
      <c r="CL547"/>
      <c r="CM547" s="7"/>
      <c r="CN547"/>
      <c r="CO547"/>
      <c r="CP547"/>
      <c r="CQ547"/>
      <c r="CR547" s="53"/>
      <c r="CS547"/>
      <c r="CT547" s="7"/>
      <c r="CU547"/>
      <c r="CV547"/>
      <c r="CW547"/>
      <c r="CX547"/>
      <c r="CY547" s="53"/>
      <c r="CZ547"/>
      <c r="DA547" s="7"/>
      <c r="DB547"/>
      <c r="DC547"/>
      <c r="DD547"/>
      <c r="DE547"/>
      <c r="DF547" s="53"/>
      <c r="DG547"/>
      <c r="DH547" s="7"/>
      <c r="DI547"/>
      <c r="DJ547"/>
      <c r="DK547"/>
      <c r="DL547"/>
      <c r="DM547" s="53"/>
      <c r="DN547"/>
      <c r="DO547" s="7"/>
      <c r="DP547"/>
      <c r="DQ547"/>
      <c r="DR547"/>
      <c r="DS547"/>
      <c r="DT547" s="53"/>
      <c r="DU547"/>
      <c r="DV547" s="7"/>
      <c r="DW547" s="7"/>
      <c r="DX547" s="7"/>
      <c r="DY547" s="7"/>
      <c r="DZ547" s="7"/>
      <c r="EA547" s="7"/>
      <c r="EB547" s="7"/>
      <c r="EC547" s="7"/>
      <c r="ED547" s="7"/>
      <c r="EE547" s="7"/>
      <c r="EF547" s="7"/>
      <c r="EG547" s="7"/>
      <c r="EH547" s="7"/>
      <c r="EI547" s="7"/>
      <c r="EJ547" s="7"/>
      <c r="EK547" s="7"/>
      <c r="EL547" s="7"/>
      <c r="EM547" s="7"/>
      <c r="EN547" s="7"/>
      <c r="EO547" s="7"/>
      <c r="EP547" s="7"/>
      <c r="EQ547" s="7"/>
      <c r="ER547" s="7"/>
      <c r="ES547" s="7"/>
      <c r="ET547" s="7"/>
      <c r="EU547" s="7"/>
      <c r="EV547" s="7"/>
      <c r="EW547" s="7"/>
      <c r="EX547" s="7"/>
      <c r="EY547" s="7"/>
      <c r="EZ547" s="7"/>
      <c r="FA547" s="7"/>
      <c r="FB547" s="7"/>
      <c r="FC547" s="7"/>
      <c r="FD547" s="7"/>
      <c r="FE547" s="7"/>
      <c r="FF547" s="7"/>
      <c r="FG547" s="7"/>
      <c r="FH547" s="7"/>
      <c r="FI547" s="7"/>
      <c r="FJ547" s="7"/>
      <c r="FK547" s="7"/>
      <c r="FL547" s="7"/>
      <c r="FM547" s="7"/>
      <c r="FN547" s="7"/>
      <c r="FO547" s="7"/>
      <c r="FP547" s="7"/>
      <c r="FQ547" s="7"/>
      <c r="FR547" s="7"/>
      <c r="FS547" s="7"/>
      <c r="FT547" s="7"/>
      <c r="FU547" s="7"/>
      <c r="FV547" s="7"/>
      <c r="FW547" s="7"/>
      <c r="FX547" s="7"/>
      <c r="FY547" s="7"/>
      <c r="FZ547" s="7"/>
      <c r="GA547" s="7"/>
      <c r="GB547" s="7"/>
      <c r="GC547" s="7"/>
      <c r="GD547" s="7"/>
      <c r="GE547" s="7"/>
      <c r="GF547" s="7"/>
      <c r="GG547" s="7"/>
      <c r="GH547" s="7"/>
      <c r="GI547" s="7"/>
      <c r="GJ547" s="7"/>
      <c r="GK547" s="7"/>
      <c r="GL547" s="7"/>
      <c r="GM547" s="7"/>
      <c r="GN547" s="7"/>
      <c r="GO547" s="7"/>
      <c r="GP547" s="7"/>
      <c r="GQ547" s="7"/>
      <c r="GR547" s="7"/>
      <c r="GS547" s="7"/>
      <c r="GT547" s="7"/>
      <c r="GU547" s="7"/>
      <c r="GV547" s="7"/>
      <c r="GW547" s="7"/>
      <c r="GX547" s="7"/>
      <c r="GY547" s="7"/>
      <c r="GZ547" s="7"/>
      <c r="HA547" s="7"/>
      <c r="HB547" s="7"/>
      <c r="HC547" s="7"/>
      <c r="HD547" s="7"/>
      <c r="HE547" s="7"/>
      <c r="HF547" s="7"/>
      <c r="HG547" s="7"/>
      <c r="HH547" s="7"/>
      <c r="HI547" s="7"/>
      <c r="HJ547" s="7"/>
      <c r="HK547" s="7"/>
      <c r="HL547" s="7"/>
      <c r="HM547" s="7"/>
      <c r="HN547" s="7"/>
      <c r="HO547" s="7"/>
      <c r="HP547" s="7"/>
      <c r="HQ547" s="7"/>
      <c r="HR547" s="7"/>
      <c r="HS547" s="7"/>
      <c r="HT547" s="7"/>
      <c r="HU547" s="7"/>
      <c r="HV547" s="7"/>
      <c r="HW547" s="7"/>
      <c r="HX547" s="7"/>
      <c r="HY547" s="7"/>
      <c r="HZ547" s="7"/>
      <c r="IA547" s="7"/>
      <c r="IB547" s="7"/>
      <c r="IC547" s="7"/>
      <c r="ID547" s="7"/>
      <c r="IE547" s="7"/>
      <c r="IF547" s="7"/>
      <c r="IG547" s="7"/>
      <c r="IH547" s="7"/>
      <c r="II547" s="7"/>
      <c r="IJ547" s="7"/>
      <c r="IK547" s="7"/>
      <c r="IL547" s="7"/>
      <c r="IM547" s="7"/>
      <c r="IN547" s="7"/>
      <c r="IO547" s="7"/>
      <c r="IP547" s="7"/>
      <c r="IQ547" s="7"/>
      <c r="IR547" s="7"/>
      <c r="IS547" s="7"/>
      <c r="IT547" s="7"/>
      <c r="IU547" s="7"/>
      <c r="IV547" s="7"/>
      <c r="IW547" s="7"/>
      <c r="IX547" s="7"/>
      <c r="IY547" s="7"/>
      <c r="IZ547" s="7"/>
      <c r="JA547" s="7"/>
      <c r="JB547" s="7"/>
      <c r="JC547" s="7"/>
      <c r="JD547" s="7"/>
      <c r="JE547" s="7"/>
      <c r="JF547" s="7"/>
      <c r="JG547" s="7"/>
      <c r="JH547" s="7"/>
      <c r="JI547" s="7"/>
      <c r="JJ547" s="7"/>
      <c r="JK547" s="7"/>
      <c r="JL547" s="7"/>
      <c r="JM547" s="7"/>
      <c r="JN547" s="7"/>
      <c r="JO547" s="7"/>
      <c r="JP547" s="7"/>
      <c r="JQ547" s="7"/>
      <c r="JR547" s="7"/>
      <c r="JS547" s="7"/>
      <c r="JT547" s="7"/>
      <c r="JU547" s="7"/>
      <c r="JV547" s="7"/>
      <c r="JW547" s="7"/>
      <c r="JX547" s="7"/>
      <c r="JY547" s="7"/>
      <c r="JZ547" s="7"/>
      <c r="KA547" s="7"/>
      <c r="KB547" s="7"/>
      <c r="KC547" s="7"/>
      <c r="KD547" s="7"/>
      <c r="KE547" s="7"/>
      <c r="KF547" s="7"/>
      <c r="KG547" s="7"/>
      <c r="KH547" s="7"/>
      <c r="KI547" s="7"/>
      <c r="KJ547" s="7"/>
      <c r="KK547" s="7"/>
      <c r="KL547" s="7"/>
      <c r="KM547" s="7"/>
      <c r="KN547" s="7"/>
      <c r="KO547" s="7"/>
      <c r="KP547" s="7"/>
      <c r="KQ547" s="7"/>
      <c r="KR547" s="7"/>
      <c r="KS547" s="7"/>
      <c r="KT547" s="7"/>
      <c r="KU547" s="7"/>
      <c r="KV547" s="7"/>
      <c r="KW547" s="7"/>
      <c r="KX547" s="7"/>
      <c r="KY547" s="7"/>
      <c r="KZ547" s="7"/>
      <c r="LA547" s="7"/>
      <c r="LB547" s="7"/>
      <c r="LC547" s="7"/>
      <c r="LD547" s="7"/>
      <c r="LE547" s="7"/>
      <c r="LF547" s="7"/>
      <c r="LG547" s="7"/>
      <c r="LH547" s="7"/>
      <c r="LI547" s="7"/>
      <c r="LJ547" s="7"/>
      <c r="LK547" s="7"/>
      <c r="LL547" s="7"/>
      <c r="LM547" s="7"/>
      <c r="LN547" s="7"/>
      <c r="LO547" s="7"/>
      <c r="LP547" s="7"/>
      <c r="LQ547" s="7"/>
      <c r="LR547" s="7"/>
      <c r="LS547" s="7"/>
      <c r="LT547" s="7"/>
      <c r="LU547" s="7"/>
      <c r="LV547" s="7"/>
      <c r="LW547" s="7"/>
      <c r="LX547" s="7"/>
      <c r="LY547" s="7"/>
      <c r="LZ547" s="7"/>
      <c r="MA547" s="7"/>
      <c r="MB547" s="7"/>
      <c r="MC547" s="7"/>
      <c r="MD547" s="7"/>
      <c r="ME547" s="7"/>
      <c r="MF547" s="7"/>
      <c r="MG547" s="7"/>
      <c r="MH547" s="7"/>
      <c r="MI547" s="7"/>
      <c r="MJ547" s="7"/>
      <c r="MK547" s="7"/>
      <c r="ML547" s="7"/>
      <c r="MM547" s="7"/>
      <c r="MN547" s="7"/>
      <c r="MO547" s="7"/>
      <c r="MP547" s="7"/>
      <c r="MQ547" s="7"/>
      <c r="MR547" s="7"/>
      <c r="MS547" s="7"/>
      <c r="MT547" s="7"/>
      <c r="MU547" s="7"/>
      <c r="MV547" s="7"/>
      <c r="MW547" s="7"/>
      <c r="MX547" s="7"/>
      <c r="MY547" s="7"/>
      <c r="MZ547" s="7"/>
      <c r="NA547" s="7"/>
      <c r="NB547" s="7"/>
      <c r="NC547" s="7"/>
      <c r="ND547" s="7"/>
      <c r="NE547" s="7"/>
      <c r="NF547" s="7"/>
      <c r="NG547" s="7"/>
      <c r="NH547" s="7"/>
      <c r="NI547" s="7"/>
      <c r="NJ547" s="7"/>
      <c r="NK547" s="7"/>
      <c r="NL547" s="7"/>
      <c r="NM547" s="7"/>
      <c r="NN547" s="7"/>
      <c r="NO547" s="7"/>
      <c r="NP547" s="7"/>
      <c r="NQ547" s="7"/>
      <c r="NR547" s="7"/>
      <c r="NS547" s="7"/>
      <c r="NT547" s="7"/>
      <c r="NU547" s="7"/>
      <c r="NV547" s="7"/>
      <c r="NW547" s="7"/>
      <c r="NX547" s="7"/>
      <c r="NY547" s="7"/>
      <c r="NZ547" s="7"/>
      <c r="OA547" s="7"/>
      <c r="OB547" s="7"/>
      <c r="OC547" s="7"/>
      <c r="OD547" s="7"/>
      <c r="OE547" s="7"/>
      <c r="OF547" s="7"/>
      <c r="OG547" s="7"/>
      <c r="OH547" s="7"/>
      <c r="OI547" s="7"/>
    </row>
    <row r="548" spans="1:399" s="21" customFormat="1">
      <c r="A548" s="53"/>
      <c r="B548" s="53"/>
      <c r="C548" s="53"/>
      <c r="D548" s="53"/>
      <c r="E548" s="53"/>
      <c r="F548" s="53"/>
      <c r="G548" s="7"/>
      <c r="H548"/>
      <c r="I548"/>
      <c r="J548"/>
      <c r="K548"/>
      <c r="L548" s="53"/>
      <c r="M548"/>
      <c r="N548" s="7"/>
      <c r="O548"/>
      <c r="P548"/>
      <c r="Q548"/>
      <c r="R548"/>
      <c r="S548" s="53"/>
      <c r="T548"/>
      <c r="U548" s="7"/>
      <c r="V548"/>
      <c r="W548"/>
      <c r="X548"/>
      <c r="Y548"/>
      <c r="Z548" s="53"/>
      <c r="AA548"/>
      <c r="AB548" s="7"/>
      <c r="AC548"/>
      <c r="AD548"/>
      <c r="AE548"/>
      <c r="AF548"/>
      <c r="AG548" s="53"/>
      <c r="AH548"/>
      <c r="AI548" s="7"/>
      <c r="AJ548"/>
      <c r="AK548"/>
      <c r="AL548"/>
      <c r="AM548"/>
      <c r="AN548" s="53"/>
      <c r="AO548"/>
      <c r="AP548" s="7"/>
      <c r="AQ548"/>
      <c r="AR548"/>
      <c r="AS548"/>
      <c r="AT548"/>
      <c r="AU548" s="53"/>
      <c r="AV548"/>
      <c r="AW548" s="7"/>
      <c r="AX548"/>
      <c r="AY548"/>
      <c r="AZ548"/>
      <c r="BA548"/>
      <c r="BB548" s="53"/>
      <c r="BC548"/>
      <c r="BD548" s="7"/>
      <c r="BE548"/>
      <c r="BF548"/>
      <c r="BG548"/>
      <c r="BH548"/>
      <c r="BI548" s="53"/>
      <c r="BJ548"/>
      <c r="BK548" s="7"/>
      <c r="BL548"/>
      <c r="BM548"/>
      <c r="BN548"/>
      <c r="BO548"/>
      <c r="BP548" s="53"/>
      <c r="BQ548"/>
      <c r="BR548" s="7"/>
      <c r="BS548"/>
      <c r="BT548"/>
      <c r="BU548"/>
      <c r="BV548"/>
      <c r="BW548" s="53"/>
      <c r="BX548"/>
      <c r="BY548" s="7"/>
      <c r="BZ548"/>
      <c r="CA548"/>
      <c r="CB548"/>
      <c r="CC548"/>
      <c r="CD548" s="53"/>
      <c r="CE548"/>
      <c r="CF548" s="7"/>
      <c r="CG548"/>
      <c r="CH548"/>
      <c r="CI548"/>
      <c r="CJ548"/>
      <c r="CK548" s="53"/>
      <c r="CL548"/>
      <c r="CM548" s="7"/>
      <c r="CN548"/>
      <c r="CO548"/>
      <c r="CP548"/>
      <c r="CQ548"/>
      <c r="CR548" s="53"/>
      <c r="CS548"/>
      <c r="CT548" s="7"/>
      <c r="CU548"/>
      <c r="CV548"/>
      <c r="CW548"/>
      <c r="CX548"/>
      <c r="CY548" s="53"/>
      <c r="CZ548"/>
      <c r="DA548" s="7"/>
      <c r="DB548"/>
      <c r="DC548"/>
      <c r="DD548"/>
      <c r="DE548"/>
      <c r="DF548" s="53"/>
      <c r="DG548"/>
      <c r="DH548" s="7"/>
      <c r="DI548"/>
      <c r="DJ548"/>
      <c r="DK548"/>
      <c r="DL548"/>
      <c r="DM548" s="53"/>
      <c r="DN548"/>
      <c r="DO548" s="7"/>
      <c r="DP548"/>
      <c r="DQ548"/>
      <c r="DR548"/>
      <c r="DS548"/>
      <c r="DT548" s="53"/>
      <c r="DU548"/>
      <c r="DV548" s="7"/>
      <c r="DW548" s="7"/>
      <c r="DX548" s="7"/>
      <c r="DY548" s="7"/>
      <c r="DZ548" s="7"/>
      <c r="EA548" s="7"/>
      <c r="EB548" s="7"/>
      <c r="EC548" s="7"/>
      <c r="ED548" s="7"/>
      <c r="EE548" s="7"/>
      <c r="EF548" s="7"/>
      <c r="EG548" s="7"/>
      <c r="EH548" s="7"/>
      <c r="EI548" s="7"/>
      <c r="EJ548" s="7"/>
      <c r="EK548" s="7"/>
      <c r="EL548" s="7"/>
      <c r="EM548" s="7"/>
      <c r="EN548" s="7"/>
      <c r="EO548" s="7"/>
      <c r="EP548" s="7"/>
      <c r="EQ548" s="7"/>
      <c r="ER548" s="7"/>
      <c r="ES548" s="7"/>
      <c r="ET548" s="7"/>
      <c r="EU548" s="7"/>
      <c r="EV548" s="7"/>
      <c r="EW548" s="7"/>
      <c r="EX548" s="7"/>
      <c r="EY548" s="7"/>
      <c r="EZ548" s="7"/>
      <c r="FA548" s="7"/>
      <c r="FB548" s="7"/>
      <c r="FC548" s="7"/>
      <c r="FD548" s="7"/>
      <c r="FE548" s="7"/>
      <c r="FF548" s="7"/>
      <c r="FG548" s="7"/>
      <c r="FH548" s="7"/>
      <c r="FI548" s="7"/>
      <c r="FJ548" s="7"/>
      <c r="FK548" s="7"/>
      <c r="FL548" s="7"/>
      <c r="FM548" s="7"/>
      <c r="FN548" s="7"/>
      <c r="FO548" s="7"/>
      <c r="FP548" s="7"/>
      <c r="FQ548" s="7"/>
      <c r="FR548" s="7"/>
      <c r="FS548" s="7"/>
      <c r="FT548" s="7"/>
      <c r="FU548" s="7"/>
      <c r="FV548" s="7"/>
      <c r="FW548" s="7"/>
      <c r="FX548" s="7"/>
      <c r="FY548" s="7"/>
      <c r="FZ548" s="7"/>
      <c r="GA548" s="7"/>
      <c r="GB548" s="7"/>
      <c r="GC548" s="7"/>
      <c r="GD548" s="7"/>
      <c r="GE548" s="7"/>
      <c r="GF548" s="7"/>
      <c r="GG548" s="7"/>
      <c r="GH548" s="7"/>
      <c r="GI548" s="7"/>
      <c r="GJ548" s="7"/>
      <c r="GK548" s="7"/>
      <c r="GL548" s="7"/>
      <c r="GM548" s="7"/>
      <c r="GN548" s="7"/>
      <c r="GO548" s="7"/>
      <c r="GP548" s="7"/>
      <c r="GQ548" s="7"/>
      <c r="GR548" s="7"/>
      <c r="GS548" s="7"/>
      <c r="GT548" s="7"/>
      <c r="GU548" s="7"/>
      <c r="GV548" s="7"/>
      <c r="GW548" s="7"/>
      <c r="GX548" s="7"/>
      <c r="GY548" s="7"/>
      <c r="GZ548" s="7"/>
      <c r="HA548" s="7"/>
      <c r="HB548" s="7"/>
      <c r="HC548" s="7"/>
      <c r="HD548" s="7"/>
      <c r="HE548" s="7"/>
      <c r="HF548" s="7"/>
      <c r="HG548" s="7"/>
      <c r="HH548" s="7"/>
      <c r="HI548" s="7"/>
      <c r="HJ548" s="7"/>
      <c r="HK548" s="7"/>
      <c r="HL548" s="7"/>
      <c r="HM548" s="7"/>
      <c r="HN548" s="7"/>
      <c r="HO548" s="7"/>
      <c r="HP548" s="7"/>
      <c r="HQ548" s="7"/>
      <c r="HR548" s="7"/>
      <c r="HS548" s="7"/>
      <c r="HT548" s="7"/>
      <c r="HU548" s="7"/>
      <c r="HV548" s="7"/>
      <c r="HW548" s="7"/>
      <c r="HX548" s="7"/>
      <c r="HY548" s="7"/>
      <c r="HZ548" s="7"/>
      <c r="IA548" s="7"/>
      <c r="IB548" s="7"/>
      <c r="IC548" s="7"/>
      <c r="ID548" s="7"/>
      <c r="IE548" s="7"/>
      <c r="IF548" s="7"/>
      <c r="IG548" s="7"/>
      <c r="IH548" s="7"/>
      <c r="II548" s="7"/>
      <c r="IJ548" s="7"/>
      <c r="IK548" s="7"/>
      <c r="IL548" s="7"/>
      <c r="IM548" s="7"/>
      <c r="IN548" s="7"/>
      <c r="IO548" s="7"/>
      <c r="IP548" s="7"/>
      <c r="IQ548" s="7"/>
      <c r="IR548" s="7"/>
      <c r="IS548" s="7"/>
      <c r="IT548" s="7"/>
      <c r="IU548" s="7"/>
      <c r="IV548" s="7"/>
      <c r="IW548" s="7"/>
      <c r="IX548" s="7"/>
      <c r="IY548" s="7"/>
      <c r="IZ548" s="7"/>
      <c r="JA548" s="7"/>
      <c r="JB548" s="7"/>
      <c r="JC548" s="7"/>
      <c r="JD548" s="7"/>
      <c r="JE548" s="7"/>
      <c r="JF548" s="7"/>
      <c r="JG548" s="7"/>
      <c r="JH548" s="7"/>
      <c r="JI548" s="7"/>
      <c r="JJ548" s="7"/>
      <c r="JK548" s="7"/>
      <c r="JL548" s="7"/>
      <c r="JM548" s="7"/>
      <c r="JN548" s="7"/>
      <c r="JO548" s="7"/>
      <c r="JP548" s="7"/>
      <c r="JQ548" s="7"/>
      <c r="JR548" s="7"/>
      <c r="JS548" s="7"/>
      <c r="JT548" s="7"/>
      <c r="JU548" s="7"/>
      <c r="JV548" s="7"/>
      <c r="JW548" s="7"/>
      <c r="JX548" s="7"/>
      <c r="JY548" s="7"/>
      <c r="JZ548" s="7"/>
      <c r="KA548" s="7"/>
      <c r="KB548" s="7"/>
      <c r="KC548" s="7"/>
      <c r="KD548" s="7"/>
      <c r="KE548" s="7"/>
      <c r="KF548" s="7"/>
      <c r="KG548" s="7"/>
      <c r="KH548" s="7"/>
      <c r="KI548" s="7"/>
      <c r="KJ548" s="7"/>
      <c r="KK548" s="7"/>
      <c r="KL548" s="7"/>
      <c r="KM548" s="7"/>
      <c r="KN548" s="7"/>
      <c r="KO548" s="7"/>
      <c r="KP548" s="7"/>
      <c r="KQ548" s="7"/>
      <c r="KR548" s="7"/>
      <c r="KS548" s="7"/>
      <c r="KT548" s="7"/>
      <c r="KU548" s="7"/>
      <c r="KV548" s="7"/>
      <c r="KW548" s="7"/>
      <c r="KX548" s="7"/>
      <c r="KY548" s="7"/>
      <c r="KZ548" s="7"/>
      <c r="LA548" s="7"/>
      <c r="LB548" s="7"/>
      <c r="LC548" s="7"/>
      <c r="LD548" s="7"/>
      <c r="LE548" s="7"/>
      <c r="LF548" s="7"/>
      <c r="LG548" s="7"/>
      <c r="LH548" s="7"/>
      <c r="LI548" s="7"/>
      <c r="LJ548" s="7"/>
      <c r="LK548" s="7"/>
      <c r="LL548" s="7"/>
      <c r="LM548" s="7"/>
      <c r="LN548" s="7"/>
      <c r="LO548" s="7"/>
      <c r="LP548" s="7"/>
      <c r="LQ548" s="7"/>
      <c r="LR548" s="7"/>
      <c r="LS548" s="7"/>
      <c r="LT548" s="7"/>
      <c r="LU548" s="7"/>
      <c r="LV548" s="7"/>
      <c r="LW548" s="7"/>
      <c r="LX548" s="7"/>
      <c r="LY548" s="7"/>
      <c r="LZ548" s="7"/>
      <c r="MA548" s="7"/>
      <c r="MB548" s="7"/>
      <c r="MC548" s="7"/>
      <c r="MD548" s="7"/>
      <c r="ME548" s="7"/>
      <c r="MF548" s="7"/>
      <c r="MG548" s="7"/>
      <c r="MH548" s="7"/>
      <c r="MI548" s="7"/>
      <c r="MJ548" s="7"/>
      <c r="MK548" s="7"/>
      <c r="ML548" s="7"/>
      <c r="MM548" s="7"/>
      <c r="MN548" s="7"/>
      <c r="MO548" s="7"/>
      <c r="MP548" s="7"/>
      <c r="MQ548" s="7"/>
      <c r="MR548" s="7"/>
      <c r="MS548" s="7"/>
      <c r="MT548" s="7"/>
      <c r="MU548" s="7"/>
      <c r="MV548" s="7"/>
      <c r="MW548" s="7"/>
      <c r="MX548" s="7"/>
      <c r="MY548" s="7"/>
      <c r="MZ548" s="7"/>
      <c r="NA548" s="7"/>
      <c r="NB548" s="7"/>
      <c r="NC548" s="7"/>
      <c r="ND548" s="7"/>
      <c r="NE548" s="7"/>
      <c r="NF548" s="7"/>
      <c r="NG548" s="7"/>
      <c r="NH548" s="7"/>
      <c r="NI548" s="7"/>
      <c r="NJ548" s="7"/>
      <c r="NK548" s="7"/>
      <c r="NL548" s="7"/>
      <c r="NM548" s="7"/>
      <c r="NN548" s="7"/>
      <c r="NO548" s="7"/>
      <c r="NP548" s="7"/>
      <c r="NQ548" s="7"/>
      <c r="NR548" s="7"/>
      <c r="NS548" s="7"/>
      <c r="NT548" s="7"/>
      <c r="NU548" s="7"/>
      <c r="NV548" s="7"/>
      <c r="NW548" s="7"/>
      <c r="NX548" s="7"/>
      <c r="NY548" s="7"/>
      <c r="NZ548" s="7"/>
      <c r="OA548" s="7"/>
      <c r="OB548" s="7"/>
      <c r="OC548" s="7"/>
      <c r="OD548" s="7"/>
      <c r="OE548" s="7"/>
      <c r="OF548" s="7"/>
      <c r="OG548" s="7"/>
      <c r="OH548" s="7"/>
      <c r="OI548" s="7"/>
    </row>
    <row r="549" spans="1:399" s="21" customFormat="1">
      <c r="A549" s="53"/>
      <c r="B549" s="53"/>
      <c r="C549" s="53"/>
      <c r="D549" s="53"/>
      <c r="E549" s="53"/>
      <c r="F549" s="53"/>
      <c r="G549" s="7"/>
      <c r="H549"/>
      <c r="I549"/>
      <c r="J549"/>
      <c r="K549"/>
      <c r="L549" s="53"/>
      <c r="M549"/>
      <c r="N549" s="7"/>
      <c r="O549"/>
      <c r="P549"/>
      <c r="Q549"/>
      <c r="R549"/>
      <c r="S549" s="53"/>
      <c r="T549"/>
      <c r="U549" s="7"/>
      <c r="V549"/>
      <c r="W549"/>
      <c r="X549"/>
      <c r="Y549"/>
      <c r="Z549" s="53"/>
      <c r="AA549"/>
      <c r="AB549" s="7"/>
      <c r="AC549"/>
      <c r="AD549"/>
      <c r="AE549"/>
      <c r="AF549"/>
      <c r="AG549" s="53"/>
      <c r="AH549"/>
      <c r="AI549" s="7"/>
      <c r="AJ549"/>
      <c r="AK549"/>
      <c r="AL549"/>
      <c r="AM549"/>
      <c r="AN549" s="53"/>
      <c r="AO549"/>
      <c r="AP549" s="7"/>
      <c r="AQ549"/>
      <c r="AR549"/>
      <c r="AS549"/>
      <c r="AT549"/>
      <c r="AU549" s="53"/>
      <c r="AV549"/>
      <c r="AW549" s="7"/>
      <c r="AX549"/>
      <c r="AY549"/>
      <c r="AZ549"/>
      <c r="BA549"/>
      <c r="BB549" s="53"/>
      <c r="BC549"/>
      <c r="BD549" s="7"/>
      <c r="BE549"/>
      <c r="BF549"/>
      <c r="BG549"/>
      <c r="BH549"/>
      <c r="BI549" s="53"/>
      <c r="BJ549"/>
      <c r="BK549" s="7"/>
      <c r="BL549"/>
      <c r="BM549"/>
      <c r="BN549"/>
      <c r="BO549"/>
      <c r="BP549" s="53"/>
      <c r="BQ549"/>
      <c r="BR549" s="7"/>
      <c r="BS549"/>
      <c r="BT549"/>
      <c r="BU549"/>
      <c r="BV549"/>
      <c r="BW549" s="53"/>
      <c r="BX549"/>
      <c r="BY549" s="7"/>
      <c r="BZ549"/>
      <c r="CA549"/>
      <c r="CB549"/>
      <c r="CC549"/>
      <c r="CD549" s="53"/>
      <c r="CE549"/>
      <c r="CF549" s="7"/>
      <c r="CG549"/>
      <c r="CH549"/>
      <c r="CI549"/>
      <c r="CJ549"/>
      <c r="CK549" s="53"/>
      <c r="CL549"/>
      <c r="CM549" s="7"/>
      <c r="CN549"/>
      <c r="CO549"/>
      <c r="CP549"/>
      <c r="CQ549"/>
      <c r="CR549" s="53"/>
      <c r="CS549"/>
      <c r="CT549" s="7"/>
      <c r="CU549"/>
      <c r="CV549"/>
      <c r="CW549"/>
      <c r="CX549"/>
      <c r="CY549" s="53"/>
      <c r="CZ549"/>
      <c r="DA549" s="7"/>
      <c r="DB549"/>
      <c r="DC549"/>
      <c r="DD549"/>
      <c r="DE549"/>
      <c r="DF549" s="53"/>
      <c r="DG549"/>
      <c r="DH549" s="7"/>
      <c r="DI549"/>
      <c r="DJ549"/>
      <c r="DK549"/>
      <c r="DL549"/>
      <c r="DM549" s="53"/>
      <c r="DN549"/>
      <c r="DO549" s="7"/>
      <c r="DP549"/>
      <c r="DQ549"/>
      <c r="DR549"/>
      <c r="DS549"/>
      <c r="DT549" s="53"/>
      <c r="DU549"/>
      <c r="DV549" s="7"/>
      <c r="DW549" s="7"/>
      <c r="DX549" s="7"/>
      <c r="DY549" s="7"/>
      <c r="DZ549" s="7"/>
      <c r="EA549" s="7"/>
      <c r="EB549" s="7"/>
      <c r="EC549" s="7"/>
      <c r="ED549" s="7"/>
      <c r="EE549" s="7"/>
      <c r="EF549" s="7"/>
      <c r="EG549" s="7"/>
      <c r="EH549" s="7"/>
      <c r="EI549" s="7"/>
      <c r="EJ549" s="7"/>
      <c r="EK549" s="7"/>
      <c r="EL549" s="7"/>
      <c r="EM549" s="7"/>
      <c r="EN549" s="7"/>
      <c r="EO549" s="7"/>
      <c r="EP549" s="7"/>
      <c r="EQ549" s="7"/>
      <c r="ER549" s="7"/>
      <c r="ES549" s="7"/>
      <c r="ET549" s="7"/>
      <c r="EU549" s="7"/>
      <c r="EV549" s="7"/>
      <c r="EW549" s="7"/>
      <c r="EX549" s="7"/>
      <c r="EY549" s="7"/>
      <c r="EZ549" s="7"/>
      <c r="FA549" s="7"/>
      <c r="FB549" s="7"/>
      <c r="FC549" s="7"/>
      <c r="FD549" s="7"/>
      <c r="FE549" s="7"/>
      <c r="FF549" s="7"/>
      <c r="FG549" s="7"/>
      <c r="FH549" s="7"/>
      <c r="FI549" s="7"/>
      <c r="FJ549" s="7"/>
      <c r="FK549" s="7"/>
      <c r="FL549" s="7"/>
      <c r="FM549" s="7"/>
      <c r="FN549" s="7"/>
      <c r="FO549" s="7"/>
      <c r="FP549" s="7"/>
      <c r="FQ549" s="7"/>
      <c r="FR549" s="7"/>
      <c r="FS549" s="7"/>
      <c r="FT549" s="7"/>
      <c r="FU549" s="7"/>
      <c r="FV549" s="7"/>
      <c r="FW549" s="7"/>
      <c r="FX549" s="7"/>
      <c r="FY549" s="7"/>
      <c r="FZ549" s="7"/>
      <c r="GA549" s="7"/>
      <c r="GB549" s="7"/>
      <c r="GC549" s="7"/>
      <c r="GD549" s="7"/>
      <c r="GE549" s="7"/>
      <c r="GF549" s="7"/>
      <c r="GG549" s="7"/>
      <c r="GH549" s="7"/>
      <c r="GI549" s="7"/>
      <c r="GJ549" s="7"/>
      <c r="GK549" s="7"/>
      <c r="GL549" s="7"/>
      <c r="GM549" s="7"/>
      <c r="GN549" s="7"/>
      <c r="GO549" s="7"/>
      <c r="GP549" s="7"/>
      <c r="GQ549" s="7"/>
      <c r="GR549" s="7"/>
      <c r="GS549" s="7"/>
      <c r="GT549" s="7"/>
      <c r="GU549" s="7"/>
      <c r="GV549" s="7"/>
      <c r="GW549" s="7"/>
      <c r="GX549" s="7"/>
      <c r="GY549" s="7"/>
      <c r="GZ549" s="7"/>
      <c r="HA549" s="7"/>
      <c r="HB549" s="7"/>
      <c r="HC549" s="7"/>
      <c r="HD549" s="7"/>
      <c r="HE549" s="7"/>
      <c r="HF549" s="7"/>
      <c r="HG549" s="7"/>
      <c r="HH549" s="7"/>
      <c r="HI549" s="7"/>
      <c r="HJ549" s="7"/>
      <c r="HK549" s="7"/>
      <c r="HL549" s="7"/>
      <c r="HM549" s="7"/>
      <c r="HN549" s="7"/>
      <c r="HO549" s="7"/>
      <c r="HP549" s="7"/>
      <c r="HQ549" s="7"/>
      <c r="HR549" s="7"/>
      <c r="HS549" s="7"/>
      <c r="HT549" s="7"/>
      <c r="HU549" s="7"/>
      <c r="HV549" s="7"/>
      <c r="HW549" s="7"/>
      <c r="HX549" s="7"/>
      <c r="HY549" s="7"/>
      <c r="HZ549" s="7"/>
      <c r="IA549" s="7"/>
      <c r="IB549" s="7"/>
      <c r="IC549" s="7"/>
      <c r="ID549" s="7"/>
      <c r="IE549" s="7"/>
      <c r="IF549" s="7"/>
      <c r="IG549" s="7"/>
      <c r="IH549" s="7"/>
      <c r="II549" s="7"/>
      <c r="IJ549" s="7"/>
      <c r="IK549" s="7"/>
      <c r="IL549" s="7"/>
      <c r="IM549" s="7"/>
      <c r="IN549" s="7"/>
      <c r="IO549" s="7"/>
      <c r="IP549" s="7"/>
      <c r="IQ549" s="7"/>
      <c r="IR549" s="7"/>
      <c r="IS549" s="7"/>
      <c r="IT549" s="7"/>
      <c r="IU549" s="7"/>
      <c r="IV549" s="7"/>
      <c r="IW549" s="7"/>
      <c r="IX549" s="7"/>
      <c r="IY549" s="7"/>
      <c r="IZ549" s="7"/>
      <c r="JA549" s="7"/>
      <c r="JB549" s="7"/>
      <c r="JC549" s="7"/>
      <c r="JD549" s="7"/>
      <c r="JE549" s="7"/>
      <c r="JF549" s="7"/>
      <c r="JG549" s="7"/>
      <c r="JH549" s="7"/>
      <c r="JI549" s="7"/>
      <c r="JJ549" s="7"/>
      <c r="JK549" s="7"/>
      <c r="JL549" s="7"/>
      <c r="JM549" s="7"/>
      <c r="JN549" s="7"/>
      <c r="JO549" s="7"/>
      <c r="JP549" s="7"/>
      <c r="JQ549" s="7"/>
      <c r="JR549" s="7"/>
      <c r="JS549" s="7"/>
      <c r="JT549" s="7"/>
      <c r="JU549" s="7"/>
      <c r="JV549" s="7"/>
      <c r="JW549" s="7"/>
      <c r="JX549" s="7"/>
      <c r="JY549" s="7"/>
      <c r="JZ549" s="7"/>
      <c r="KA549" s="7"/>
      <c r="KB549" s="7"/>
      <c r="KC549" s="7"/>
      <c r="KD549" s="7"/>
      <c r="KE549" s="7"/>
      <c r="KF549" s="7"/>
      <c r="KG549" s="7"/>
      <c r="KH549" s="7"/>
      <c r="KI549" s="7"/>
      <c r="KJ549" s="7"/>
      <c r="KK549" s="7"/>
      <c r="KL549" s="7"/>
      <c r="KM549" s="7"/>
      <c r="KN549" s="7"/>
      <c r="KO549" s="7"/>
      <c r="KP549" s="7"/>
      <c r="KQ549" s="7"/>
      <c r="KR549" s="7"/>
      <c r="KS549" s="7"/>
      <c r="KT549" s="7"/>
      <c r="KU549" s="7"/>
      <c r="KV549" s="7"/>
      <c r="KW549" s="7"/>
      <c r="KX549" s="7"/>
      <c r="KY549" s="7"/>
      <c r="KZ549" s="7"/>
      <c r="LA549" s="7"/>
      <c r="LB549" s="7"/>
      <c r="LC549" s="7"/>
      <c r="LD549" s="7"/>
      <c r="LE549" s="7"/>
      <c r="LF549" s="7"/>
      <c r="LG549" s="7"/>
      <c r="LH549" s="7"/>
      <c r="LI549" s="7"/>
      <c r="LJ549" s="7"/>
      <c r="LK549" s="7"/>
      <c r="LL549" s="7"/>
      <c r="LM549" s="7"/>
      <c r="LN549" s="7"/>
      <c r="LO549" s="7"/>
      <c r="LP549" s="7"/>
      <c r="LQ549" s="7"/>
      <c r="LR549" s="7"/>
      <c r="LS549" s="7"/>
      <c r="LT549" s="7"/>
      <c r="LU549" s="7"/>
      <c r="LV549" s="7"/>
      <c r="LW549" s="7"/>
      <c r="LX549" s="7"/>
      <c r="LY549" s="7"/>
      <c r="LZ549" s="7"/>
      <c r="MA549" s="7"/>
      <c r="MB549" s="7"/>
      <c r="MC549" s="7"/>
      <c r="MD549" s="7"/>
      <c r="ME549" s="7"/>
      <c r="MF549" s="7"/>
      <c r="MG549" s="7"/>
      <c r="MH549" s="7"/>
      <c r="MI549" s="7"/>
      <c r="MJ549" s="7"/>
      <c r="MK549" s="7"/>
      <c r="ML549" s="7"/>
      <c r="MM549" s="7"/>
      <c r="MN549" s="7"/>
      <c r="MO549" s="7"/>
      <c r="MP549" s="7"/>
      <c r="MQ549" s="7"/>
      <c r="MR549" s="7"/>
      <c r="MS549" s="7"/>
      <c r="MT549" s="7"/>
      <c r="MU549" s="7"/>
      <c r="MV549" s="7"/>
      <c r="MW549" s="7"/>
      <c r="MX549" s="7"/>
      <c r="MY549" s="7"/>
      <c r="MZ549" s="7"/>
      <c r="NA549" s="7"/>
      <c r="NB549" s="7"/>
      <c r="NC549" s="7"/>
      <c r="ND549" s="7"/>
      <c r="NE549" s="7"/>
      <c r="NF549" s="7"/>
      <c r="NG549" s="7"/>
      <c r="NH549" s="7"/>
      <c r="NI549" s="7"/>
      <c r="NJ549" s="7"/>
      <c r="NK549" s="7"/>
      <c r="NL549" s="7"/>
      <c r="NM549" s="7"/>
      <c r="NN549" s="7"/>
      <c r="NO549" s="7"/>
      <c r="NP549" s="7"/>
      <c r="NQ549" s="7"/>
      <c r="NR549" s="7"/>
      <c r="NS549" s="7"/>
      <c r="NT549" s="7"/>
      <c r="NU549" s="7"/>
      <c r="NV549" s="7"/>
      <c r="NW549" s="7"/>
      <c r="NX549" s="7"/>
      <c r="NY549" s="7"/>
      <c r="NZ549" s="7"/>
      <c r="OA549" s="7"/>
      <c r="OB549" s="7"/>
      <c r="OC549" s="7"/>
      <c r="OD549" s="7"/>
      <c r="OE549" s="7"/>
      <c r="OF549" s="7"/>
      <c r="OG549" s="7"/>
      <c r="OH549" s="7"/>
      <c r="OI549" s="7"/>
    </row>
    <row r="550" spans="1:399" s="21" customFormat="1">
      <c r="A550" s="53"/>
      <c r="B550" s="53"/>
      <c r="C550" s="53"/>
      <c r="D550" s="53"/>
      <c r="E550" s="53"/>
      <c r="F550" s="53"/>
      <c r="G550" s="7"/>
      <c r="H550"/>
      <c r="I550"/>
      <c r="J550"/>
      <c r="K550"/>
      <c r="L550" s="53"/>
      <c r="M550"/>
      <c r="N550" s="7"/>
      <c r="O550"/>
      <c r="P550"/>
      <c r="Q550"/>
      <c r="R550"/>
      <c r="S550" s="53"/>
      <c r="T550"/>
      <c r="U550" s="7"/>
      <c r="V550"/>
      <c r="W550"/>
      <c r="X550"/>
      <c r="Y550"/>
      <c r="Z550" s="53"/>
      <c r="AA550"/>
      <c r="AB550" s="7"/>
      <c r="AC550"/>
      <c r="AD550"/>
      <c r="AE550"/>
      <c r="AF550"/>
      <c r="AG550" s="53"/>
      <c r="AH550"/>
      <c r="AI550" s="7"/>
      <c r="AJ550"/>
      <c r="AK550"/>
      <c r="AL550"/>
      <c r="AM550"/>
      <c r="AN550" s="53"/>
      <c r="AO550"/>
      <c r="AP550" s="7"/>
      <c r="AQ550"/>
      <c r="AR550"/>
      <c r="AS550"/>
      <c r="AT550"/>
      <c r="AU550" s="53"/>
      <c r="AV550"/>
      <c r="AW550" s="7"/>
      <c r="AX550"/>
      <c r="AY550"/>
      <c r="AZ550"/>
      <c r="BA550"/>
      <c r="BB550" s="53"/>
      <c r="BC550"/>
      <c r="BD550" s="7"/>
      <c r="BE550"/>
      <c r="BF550"/>
      <c r="BG550"/>
      <c r="BH550"/>
      <c r="BI550" s="53"/>
      <c r="BJ550"/>
      <c r="BK550" s="7"/>
      <c r="BL550"/>
      <c r="BM550"/>
      <c r="BN550"/>
      <c r="BO550"/>
      <c r="BP550" s="53"/>
      <c r="BQ550"/>
      <c r="BR550" s="7"/>
      <c r="BS550"/>
      <c r="BT550"/>
      <c r="BU550"/>
      <c r="BV550"/>
      <c r="BW550" s="53"/>
      <c r="BX550"/>
      <c r="BY550" s="7"/>
      <c r="BZ550"/>
      <c r="CA550"/>
      <c r="CB550"/>
      <c r="CC550"/>
      <c r="CD550" s="53"/>
      <c r="CE550"/>
      <c r="CF550" s="7"/>
      <c r="CG550"/>
      <c r="CH550"/>
      <c r="CI550"/>
      <c r="CJ550"/>
      <c r="CK550" s="53"/>
      <c r="CL550"/>
      <c r="CM550" s="7"/>
      <c r="CN550"/>
      <c r="CO550"/>
      <c r="CP550"/>
      <c r="CQ550"/>
      <c r="CR550" s="53"/>
      <c r="CS550"/>
      <c r="CT550" s="7"/>
      <c r="CU550"/>
      <c r="CV550"/>
      <c r="CW550"/>
      <c r="CX550"/>
      <c r="CY550" s="53"/>
      <c r="CZ550"/>
      <c r="DA550" s="7"/>
      <c r="DB550"/>
      <c r="DC550"/>
      <c r="DD550"/>
      <c r="DE550"/>
      <c r="DF550" s="53"/>
      <c r="DG550"/>
      <c r="DH550" s="7"/>
      <c r="DI550"/>
      <c r="DJ550"/>
      <c r="DK550"/>
      <c r="DL550"/>
      <c r="DM550" s="53"/>
      <c r="DN550"/>
      <c r="DO550" s="7"/>
      <c r="DP550"/>
      <c r="DQ550"/>
      <c r="DR550"/>
      <c r="DS550"/>
      <c r="DT550" s="53"/>
      <c r="DU550"/>
      <c r="DV550" s="7"/>
      <c r="DW550" s="7"/>
      <c r="DX550" s="7"/>
      <c r="DY550" s="7"/>
      <c r="DZ550" s="7"/>
      <c r="EA550" s="7"/>
      <c r="EB550" s="7"/>
      <c r="EC550" s="7"/>
      <c r="ED550" s="7"/>
      <c r="EE550" s="7"/>
      <c r="EF550" s="7"/>
      <c r="EG550" s="7"/>
      <c r="EH550" s="7"/>
      <c r="EI550" s="7"/>
      <c r="EJ550" s="7"/>
      <c r="EK550" s="7"/>
      <c r="EL550" s="7"/>
      <c r="EM550" s="7"/>
      <c r="EN550" s="7"/>
      <c r="EO550" s="7"/>
      <c r="EP550" s="7"/>
      <c r="EQ550" s="7"/>
      <c r="ER550" s="7"/>
      <c r="ES550" s="7"/>
      <c r="ET550" s="7"/>
      <c r="EU550" s="7"/>
      <c r="EV550" s="7"/>
      <c r="EW550" s="7"/>
      <c r="EX550" s="7"/>
      <c r="EY550" s="7"/>
      <c r="EZ550" s="7"/>
      <c r="FA550" s="7"/>
      <c r="FB550" s="7"/>
      <c r="FC550" s="7"/>
      <c r="FD550" s="7"/>
      <c r="FE550" s="7"/>
      <c r="FF550" s="7"/>
      <c r="FG550" s="7"/>
      <c r="FH550" s="7"/>
      <c r="FI550" s="7"/>
      <c r="FJ550" s="7"/>
      <c r="FK550" s="7"/>
      <c r="FL550" s="7"/>
      <c r="FM550" s="7"/>
      <c r="FN550" s="7"/>
      <c r="FO550" s="7"/>
      <c r="FP550" s="7"/>
      <c r="FQ550" s="7"/>
      <c r="FR550" s="7"/>
      <c r="FS550" s="7"/>
      <c r="FT550" s="7"/>
      <c r="FU550" s="7"/>
      <c r="FV550" s="7"/>
      <c r="FW550" s="7"/>
      <c r="FX550" s="7"/>
      <c r="FY550" s="7"/>
      <c r="FZ550" s="7"/>
      <c r="GA550" s="7"/>
      <c r="GB550" s="7"/>
      <c r="GC550" s="7"/>
      <c r="GD550" s="7"/>
      <c r="GE550" s="7"/>
      <c r="GF550" s="7"/>
      <c r="GG550" s="7"/>
      <c r="GH550" s="7"/>
      <c r="GI550" s="7"/>
      <c r="GJ550" s="7"/>
      <c r="GK550" s="7"/>
      <c r="GL550" s="7"/>
      <c r="GM550" s="7"/>
      <c r="GN550" s="7"/>
      <c r="GO550" s="7"/>
      <c r="GP550" s="7"/>
      <c r="GQ550" s="7"/>
      <c r="GR550" s="7"/>
      <c r="GS550" s="7"/>
      <c r="GT550" s="7"/>
      <c r="GU550" s="7"/>
      <c r="GV550" s="7"/>
      <c r="GW550" s="7"/>
      <c r="GX550" s="7"/>
      <c r="GY550" s="7"/>
      <c r="GZ550" s="7"/>
      <c r="HA550" s="7"/>
      <c r="HB550" s="7"/>
      <c r="HC550" s="7"/>
      <c r="HD550" s="7"/>
      <c r="HE550" s="7"/>
      <c r="HF550" s="7"/>
      <c r="HG550" s="7"/>
      <c r="HH550" s="7"/>
      <c r="HI550" s="7"/>
      <c r="HJ550" s="7"/>
      <c r="HK550" s="7"/>
      <c r="HL550" s="7"/>
      <c r="HM550" s="7"/>
      <c r="HN550" s="7"/>
      <c r="HO550" s="7"/>
      <c r="HP550" s="7"/>
      <c r="HQ550" s="7"/>
      <c r="HR550" s="7"/>
      <c r="HS550" s="7"/>
      <c r="HT550" s="7"/>
      <c r="HU550" s="7"/>
      <c r="HV550" s="7"/>
      <c r="HW550" s="7"/>
      <c r="HX550" s="7"/>
      <c r="HY550" s="7"/>
      <c r="HZ550" s="7"/>
      <c r="IA550" s="7"/>
      <c r="IB550" s="7"/>
      <c r="IC550" s="7"/>
      <c r="ID550" s="7"/>
      <c r="IE550" s="7"/>
      <c r="IF550" s="7"/>
      <c r="IG550" s="7"/>
      <c r="IH550" s="7"/>
      <c r="II550" s="7"/>
      <c r="IJ550" s="7"/>
      <c r="IK550" s="7"/>
      <c r="IL550" s="7"/>
      <c r="IM550" s="7"/>
      <c r="IN550" s="7"/>
      <c r="IO550" s="7"/>
      <c r="IP550" s="7"/>
      <c r="IQ550" s="7"/>
      <c r="IR550" s="7"/>
      <c r="IS550" s="7"/>
      <c r="IT550" s="7"/>
      <c r="IU550" s="7"/>
      <c r="IV550" s="7"/>
      <c r="IW550" s="7"/>
      <c r="IX550" s="7"/>
      <c r="IY550" s="7"/>
      <c r="IZ550" s="7"/>
      <c r="JA550" s="7"/>
      <c r="JB550" s="7"/>
      <c r="JC550" s="7"/>
      <c r="JD550" s="7"/>
      <c r="JE550" s="7"/>
      <c r="JF550" s="7"/>
      <c r="JG550" s="7"/>
      <c r="JH550" s="7"/>
      <c r="JI550" s="7"/>
      <c r="JJ550" s="7"/>
      <c r="JK550" s="7"/>
      <c r="JL550" s="7"/>
      <c r="JM550" s="7"/>
      <c r="JN550" s="7"/>
      <c r="JO550" s="7"/>
      <c r="JP550" s="7"/>
      <c r="JQ550" s="7"/>
      <c r="JR550" s="7"/>
      <c r="JS550" s="7"/>
      <c r="JT550" s="7"/>
      <c r="JU550" s="7"/>
      <c r="JV550" s="7"/>
      <c r="JW550" s="7"/>
      <c r="JX550" s="7"/>
      <c r="JY550" s="7"/>
      <c r="JZ550" s="7"/>
      <c r="KA550" s="7"/>
      <c r="KB550" s="7"/>
      <c r="KC550" s="7"/>
      <c r="KD550" s="7"/>
      <c r="KE550" s="7"/>
      <c r="KF550" s="7"/>
      <c r="KG550" s="7"/>
      <c r="KH550" s="7"/>
      <c r="KI550" s="7"/>
      <c r="KJ550" s="7"/>
      <c r="KK550" s="7"/>
      <c r="KL550" s="7"/>
      <c r="KM550" s="7"/>
      <c r="KN550" s="7"/>
      <c r="KO550" s="7"/>
      <c r="KP550" s="7"/>
      <c r="KQ550" s="7"/>
      <c r="KR550" s="7"/>
      <c r="KS550" s="7"/>
      <c r="KT550" s="7"/>
      <c r="KU550" s="7"/>
      <c r="KV550" s="7"/>
      <c r="KW550" s="7"/>
      <c r="KX550" s="7"/>
      <c r="KY550" s="7"/>
      <c r="KZ550" s="7"/>
      <c r="LA550" s="7"/>
      <c r="LB550" s="7"/>
      <c r="LC550" s="7"/>
      <c r="LD550" s="7"/>
      <c r="LE550" s="7"/>
      <c r="LF550" s="7"/>
      <c r="LG550" s="7"/>
      <c r="LH550" s="7"/>
      <c r="LI550" s="7"/>
      <c r="LJ550" s="7"/>
      <c r="LK550" s="7"/>
      <c r="LL550" s="7"/>
      <c r="LM550" s="7"/>
      <c r="LN550" s="7"/>
      <c r="LO550" s="7"/>
      <c r="LP550" s="7"/>
      <c r="LQ550" s="7"/>
      <c r="LR550" s="7"/>
      <c r="LS550" s="7"/>
      <c r="LT550" s="7"/>
      <c r="LU550" s="7"/>
      <c r="LV550" s="7"/>
      <c r="LW550" s="7"/>
      <c r="LX550" s="7"/>
      <c r="LY550" s="7"/>
      <c r="LZ550" s="7"/>
      <c r="MA550" s="7"/>
      <c r="MB550" s="7"/>
      <c r="MC550" s="7"/>
      <c r="MD550" s="7"/>
      <c r="ME550" s="7"/>
      <c r="MF550" s="7"/>
      <c r="MG550" s="7"/>
      <c r="MH550" s="7"/>
      <c r="MI550" s="7"/>
      <c r="MJ550" s="7"/>
      <c r="MK550" s="7"/>
      <c r="ML550" s="7"/>
      <c r="MM550" s="7"/>
      <c r="MN550" s="7"/>
      <c r="MO550" s="7"/>
      <c r="MP550" s="7"/>
      <c r="MQ550" s="7"/>
      <c r="MR550" s="7"/>
      <c r="MS550" s="7"/>
      <c r="MT550" s="7"/>
      <c r="MU550" s="7"/>
      <c r="MV550" s="7"/>
      <c r="MW550" s="7"/>
      <c r="MX550" s="7"/>
      <c r="MY550" s="7"/>
      <c r="MZ550" s="7"/>
      <c r="NA550" s="7"/>
      <c r="NB550" s="7"/>
      <c r="NC550" s="7"/>
      <c r="ND550" s="7"/>
      <c r="NE550" s="7"/>
      <c r="NF550" s="7"/>
      <c r="NG550" s="7"/>
      <c r="NH550" s="7"/>
      <c r="NI550" s="7"/>
      <c r="NJ550" s="7"/>
      <c r="NK550" s="7"/>
      <c r="NL550" s="7"/>
      <c r="NM550" s="7"/>
      <c r="NN550" s="7"/>
      <c r="NO550" s="7"/>
      <c r="NP550" s="7"/>
      <c r="NQ550" s="7"/>
      <c r="NR550" s="7"/>
      <c r="NS550" s="7"/>
      <c r="NT550" s="7"/>
      <c r="NU550" s="7"/>
      <c r="NV550" s="7"/>
      <c r="NW550" s="7"/>
      <c r="NX550" s="7"/>
      <c r="NY550" s="7"/>
      <c r="NZ550" s="7"/>
      <c r="OA550" s="7"/>
      <c r="OB550" s="7"/>
      <c r="OC550" s="7"/>
      <c r="OD550" s="7"/>
      <c r="OE550" s="7"/>
      <c r="OF550" s="7"/>
      <c r="OG550" s="7"/>
      <c r="OH550" s="7"/>
      <c r="OI550" s="7"/>
    </row>
    <row r="551" spans="1:399" s="21" customFormat="1">
      <c r="A551" s="53"/>
      <c r="B551" s="53"/>
      <c r="C551" s="53"/>
      <c r="D551" s="53"/>
      <c r="E551" s="53"/>
      <c r="F551" s="53"/>
      <c r="G551" s="7"/>
      <c r="H551"/>
      <c r="I551"/>
      <c r="J551"/>
      <c r="K551"/>
      <c r="L551" s="53"/>
      <c r="M551"/>
      <c r="N551" s="7"/>
      <c r="O551"/>
      <c r="P551"/>
      <c r="Q551"/>
      <c r="R551"/>
      <c r="S551" s="53"/>
      <c r="T551"/>
      <c r="U551" s="7"/>
      <c r="V551"/>
      <c r="W551"/>
      <c r="X551"/>
      <c r="Y551"/>
      <c r="Z551" s="53"/>
      <c r="AA551"/>
      <c r="AB551" s="7"/>
      <c r="AC551"/>
      <c r="AD551"/>
      <c r="AE551"/>
      <c r="AF551"/>
      <c r="AG551" s="53"/>
      <c r="AH551"/>
      <c r="AI551" s="7"/>
      <c r="AJ551"/>
      <c r="AK551"/>
      <c r="AL551"/>
      <c r="AM551"/>
      <c r="AN551" s="53"/>
      <c r="AO551"/>
      <c r="AP551" s="7"/>
      <c r="AQ551"/>
      <c r="AR551"/>
      <c r="AS551"/>
      <c r="AT551"/>
      <c r="AU551" s="53"/>
      <c r="AV551"/>
      <c r="AW551" s="7"/>
      <c r="AX551"/>
      <c r="AY551"/>
      <c r="AZ551"/>
      <c r="BA551"/>
      <c r="BB551" s="53"/>
      <c r="BC551"/>
      <c r="BD551" s="7"/>
      <c r="BE551"/>
      <c r="BF551"/>
      <c r="BG551"/>
      <c r="BH551"/>
      <c r="BI551" s="53"/>
      <c r="BJ551"/>
      <c r="BK551" s="7"/>
      <c r="BL551"/>
      <c r="BM551"/>
      <c r="BN551"/>
      <c r="BO551"/>
      <c r="BP551" s="53"/>
      <c r="BQ551"/>
      <c r="BR551" s="7"/>
      <c r="BS551"/>
      <c r="BT551"/>
      <c r="BU551"/>
      <c r="BV551"/>
      <c r="BW551" s="53"/>
      <c r="BX551"/>
      <c r="BY551" s="7"/>
      <c r="BZ551"/>
      <c r="CA551"/>
      <c r="CB551"/>
      <c r="CC551"/>
      <c r="CD551" s="53"/>
      <c r="CE551"/>
      <c r="CF551" s="7"/>
      <c r="CG551"/>
      <c r="CH551"/>
      <c r="CI551"/>
      <c r="CJ551"/>
      <c r="CK551" s="53"/>
      <c r="CL551"/>
      <c r="CM551" s="7"/>
      <c r="CN551"/>
      <c r="CO551"/>
      <c r="CP551"/>
      <c r="CQ551"/>
      <c r="CR551" s="53"/>
      <c r="CS551"/>
      <c r="CT551" s="7"/>
      <c r="CU551"/>
      <c r="CV551"/>
      <c r="CW551"/>
      <c r="CX551"/>
      <c r="CY551" s="53"/>
      <c r="CZ551"/>
      <c r="DA551" s="7"/>
      <c r="DB551"/>
      <c r="DC551"/>
      <c r="DD551"/>
      <c r="DE551"/>
      <c r="DF551" s="53"/>
      <c r="DG551"/>
      <c r="DH551" s="7"/>
      <c r="DI551"/>
      <c r="DJ551"/>
      <c r="DK551"/>
      <c r="DL551"/>
      <c r="DM551" s="53"/>
      <c r="DN551"/>
      <c r="DO551" s="7"/>
      <c r="DP551"/>
      <c r="DQ551"/>
      <c r="DR551"/>
      <c r="DS551"/>
      <c r="DT551" s="53"/>
      <c r="DU551"/>
      <c r="DV551" s="7"/>
      <c r="DW551" s="7"/>
      <c r="DX551" s="7"/>
      <c r="DY551" s="7"/>
      <c r="DZ551" s="7"/>
      <c r="EA551" s="7"/>
      <c r="EB551" s="7"/>
      <c r="EC551" s="7"/>
      <c r="ED551" s="7"/>
      <c r="EE551" s="7"/>
      <c r="EF551" s="7"/>
      <c r="EG551" s="7"/>
      <c r="EH551" s="7"/>
      <c r="EI551" s="7"/>
      <c r="EJ551" s="7"/>
      <c r="EK551" s="7"/>
      <c r="EL551" s="7"/>
      <c r="EM551" s="7"/>
      <c r="EN551" s="7"/>
      <c r="EO551" s="7"/>
      <c r="EP551" s="7"/>
      <c r="EQ551" s="7"/>
      <c r="ER551" s="7"/>
      <c r="ES551" s="7"/>
      <c r="ET551" s="7"/>
      <c r="EU551" s="7"/>
      <c r="EV551" s="7"/>
      <c r="EW551" s="7"/>
      <c r="EX551" s="7"/>
      <c r="EY551" s="7"/>
      <c r="EZ551" s="7"/>
      <c r="FA551" s="7"/>
      <c r="FB551" s="7"/>
      <c r="FC551" s="7"/>
      <c r="FD551" s="7"/>
      <c r="FE551" s="7"/>
      <c r="FF551" s="7"/>
      <c r="FG551" s="7"/>
      <c r="FH551" s="7"/>
      <c r="FI551" s="7"/>
      <c r="FJ551" s="7"/>
      <c r="FK551" s="7"/>
      <c r="FL551" s="7"/>
      <c r="FM551" s="7"/>
      <c r="FN551" s="7"/>
      <c r="FO551" s="7"/>
      <c r="FP551" s="7"/>
      <c r="FQ551" s="7"/>
      <c r="FR551" s="7"/>
      <c r="FS551" s="7"/>
      <c r="FT551" s="7"/>
      <c r="FU551" s="7"/>
      <c r="FV551" s="7"/>
      <c r="FW551" s="7"/>
      <c r="FX551" s="7"/>
      <c r="FY551" s="7"/>
      <c r="FZ551" s="7"/>
      <c r="GA551" s="7"/>
      <c r="GB551" s="7"/>
      <c r="GC551" s="7"/>
      <c r="GD551" s="7"/>
      <c r="GE551" s="7"/>
      <c r="GF551" s="7"/>
      <c r="GG551" s="7"/>
      <c r="GH551" s="7"/>
      <c r="GI551" s="7"/>
      <c r="GJ551" s="7"/>
      <c r="GK551" s="7"/>
      <c r="GL551" s="7"/>
      <c r="GM551" s="7"/>
      <c r="GN551" s="7"/>
      <c r="GO551" s="7"/>
      <c r="GP551" s="7"/>
      <c r="GQ551" s="7"/>
      <c r="GR551" s="7"/>
      <c r="GS551" s="7"/>
      <c r="GT551" s="7"/>
      <c r="GU551" s="7"/>
      <c r="GV551" s="7"/>
      <c r="GW551" s="7"/>
      <c r="GX551" s="7"/>
      <c r="GY551" s="7"/>
      <c r="GZ551" s="7"/>
      <c r="HA551" s="7"/>
      <c r="HB551" s="7"/>
      <c r="HC551" s="7"/>
      <c r="HD551" s="7"/>
      <c r="HE551" s="7"/>
      <c r="HF551" s="7"/>
      <c r="HG551" s="7"/>
      <c r="HH551" s="7"/>
      <c r="HI551" s="7"/>
      <c r="HJ551" s="7"/>
      <c r="HK551" s="7"/>
      <c r="HL551" s="7"/>
      <c r="HM551" s="7"/>
      <c r="HN551" s="7"/>
      <c r="HO551" s="7"/>
      <c r="HP551" s="7"/>
      <c r="HQ551" s="7"/>
      <c r="HR551" s="7"/>
      <c r="HS551" s="7"/>
      <c r="HT551" s="7"/>
      <c r="HU551" s="7"/>
      <c r="HV551" s="7"/>
      <c r="HW551" s="7"/>
      <c r="HX551" s="7"/>
      <c r="HY551" s="7"/>
      <c r="HZ551" s="7"/>
      <c r="IA551" s="7"/>
      <c r="IB551" s="7"/>
      <c r="IC551" s="7"/>
      <c r="ID551" s="7"/>
      <c r="IE551" s="7"/>
      <c r="IF551" s="7"/>
      <c r="IG551" s="7"/>
      <c r="IH551" s="7"/>
      <c r="II551" s="7"/>
      <c r="IJ551" s="7"/>
      <c r="IK551" s="7"/>
      <c r="IL551" s="7"/>
      <c r="IM551" s="7"/>
      <c r="IN551" s="7"/>
      <c r="IO551" s="7"/>
      <c r="IP551" s="7"/>
      <c r="IQ551" s="7"/>
      <c r="IR551" s="7"/>
      <c r="IS551" s="7"/>
      <c r="IT551" s="7"/>
      <c r="IU551" s="7"/>
      <c r="IV551" s="7"/>
      <c r="IW551" s="7"/>
      <c r="IX551" s="7"/>
      <c r="IY551" s="7"/>
      <c r="IZ551" s="7"/>
      <c r="JA551" s="7"/>
      <c r="JB551" s="7"/>
      <c r="JC551" s="7"/>
      <c r="JD551" s="7"/>
      <c r="JE551" s="7"/>
      <c r="JF551" s="7"/>
      <c r="JG551" s="7"/>
      <c r="JH551" s="7"/>
      <c r="JI551" s="7"/>
      <c r="JJ551" s="7"/>
      <c r="JK551" s="7"/>
      <c r="JL551" s="7"/>
      <c r="JM551" s="7"/>
      <c r="JN551" s="7"/>
      <c r="JO551" s="7"/>
      <c r="JP551" s="7"/>
      <c r="JQ551" s="7"/>
      <c r="JR551" s="7"/>
      <c r="JS551" s="7"/>
      <c r="JT551" s="7"/>
      <c r="JU551" s="7"/>
      <c r="JV551" s="7"/>
      <c r="JW551" s="7"/>
      <c r="JX551" s="7"/>
      <c r="JY551" s="7"/>
      <c r="JZ551" s="7"/>
      <c r="KA551" s="7"/>
      <c r="KB551" s="7"/>
      <c r="KC551" s="7"/>
      <c r="KD551" s="7"/>
      <c r="KE551" s="7"/>
      <c r="KF551" s="7"/>
      <c r="KG551" s="7"/>
      <c r="KH551" s="7"/>
      <c r="KI551" s="7"/>
      <c r="KJ551" s="7"/>
      <c r="KK551" s="7"/>
      <c r="KL551" s="7"/>
      <c r="KM551" s="7"/>
      <c r="KN551" s="7"/>
      <c r="KO551" s="7"/>
      <c r="KP551" s="7"/>
      <c r="KQ551" s="7"/>
      <c r="KR551" s="7"/>
      <c r="KS551" s="7"/>
      <c r="KT551" s="7"/>
      <c r="KU551" s="7"/>
      <c r="KV551" s="7"/>
      <c r="KW551" s="7"/>
      <c r="KX551" s="7"/>
      <c r="KY551" s="7"/>
      <c r="KZ551" s="7"/>
      <c r="LA551" s="7"/>
      <c r="LB551" s="7"/>
      <c r="LC551" s="7"/>
      <c r="LD551" s="7"/>
      <c r="LE551" s="7"/>
      <c r="LF551" s="7"/>
      <c r="LG551" s="7"/>
      <c r="LH551" s="7"/>
      <c r="LI551" s="7"/>
      <c r="LJ551" s="7"/>
      <c r="LK551" s="7"/>
      <c r="LL551" s="7"/>
      <c r="LM551" s="7"/>
      <c r="LN551" s="7"/>
      <c r="LO551" s="7"/>
      <c r="LP551" s="7"/>
      <c r="LQ551" s="7"/>
      <c r="LR551" s="7"/>
      <c r="LS551" s="7"/>
      <c r="LT551" s="7"/>
      <c r="LU551" s="7"/>
      <c r="LV551" s="7"/>
      <c r="LW551" s="7"/>
      <c r="LX551" s="7"/>
      <c r="LY551" s="7"/>
      <c r="LZ551" s="7"/>
      <c r="MA551" s="7"/>
      <c r="MB551" s="7"/>
      <c r="MC551" s="7"/>
      <c r="MD551" s="7"/>
      <c r="ME551" s="7"/>
      <c r="MF551" s="7"/>
      <c r="MG551" s="7"/>
      <c r="MH551" s="7"/>
      <c r="MI551" s="7"/>
      <c r="MJ551" s="7"/>
      <c r="MK551" s="7"/>
      <c r="ML551" s="7"/>
      <c r="MM551" s="7"/>
      <c r="MN551" s="7"/>
      <c r="MO551" s="7"/>
      <c r="MP551" s="7"/>
      <c r="MQ551" s="7"/>
      <c r="MR551" s="7"/>
      <c r="MS551" s="7"/>
      <c r="MT551" s="7"/>
      <c r="MU551" s="7"/>
      <c r="MV551" s="7"/>
      <c r="MW551" s="7"/>
      <c r="MX551" s="7"/>
      <c r="MY551" s="7"/>
      <c r="MZ551" s="7"/>
      <c r="NA551" s="7"/>
      <c r="NB551" s="7"/>
      <c r="NC551" s="7"/>
      <c r="ND551" s="7"/>
      <c r="NE551" s="7"/>
      <c r="NF551" s="7"/>
      <c r="NG551" s="7"/>
      <c r="NH551" s="7"/>
      <c r="NI551" s="7"/>
      <c r="NJ551" s="7"/>
      <c r="NK551" s="7"/>
      <c r="NL551" s="7"/>
      <c r="NM551" s="7"/>
      <c r="NN551" s="7"/>
      <c r="NO551" s="7"/>
      <c r="NP551" s="7"/>
      <c r="NQ551" s="7"/>
      <c r="NR551" s="7"/>
      <c r="NS551" s="7"/>
      <c r="NT551" s="7"/>
      <c r="NU551" s="7"/>
      <c r="NV551" s="7"/>
      <c r="NW551" s="7"/>
      <c r="NX551" s="7"/>
      <c r="NY551" s="7"/>
      <c r="NZ551" s="7"/>
      <c r="OA551" s="7"/>
      <c r="OB551" s="7"/>
      <c r="OC551" s="7"/>
      <c r="OD551" s="7"/>
      <c r="OE551" s="7"/>
      <c r="OF551" s="7"/>
      <c r="OG551" s="7"/>
      <c r="OH551" s="7"/>
      <c r="OI551" s="7"/>
    </row>
    <row r="552" spans="1:399" s="21" customFormat="1">
      <c r="A552" s="53"/>
      <c r="B552" s="53"/>
      <c r="C552" s="53"/>
      <c r="D552" s="53"/>
      <c r="E552" s="53"/>
      <c r="F552" s="53"/>
      <c r="G552" s="7"/>
      <c r="H552"/>
      <c r="I552"/>
      <c r="J552"/>
      <c r="K552"/>
      <c r="L552" s="53"/>
      <c r="M552"/>
      <c r="N552" s="7"/>
      <c r="O552"/>
      <c r="P552"/>
      <c r="Q552"/>
      <c r="R552"/>
      <c r="S552" s="53"/>
      <c r="T552"/>
      <c r="U552" s="7"/>
      <c r="V552"/>
      <c r="W552"/>
      <c r="X552"/>
      <c r="Y552"/>
      <c r="Z552" s="53"/>
      <c r="AA552"/>
      <c r="AB552" s="7"/>
      <c r="AC552"/>
      <c r="AD552"/>
      <c r="AE552"/>
      <c r="AF552"/>
      <c r="AG552" s="53"/>
      <c r="AH552"/>
      <c r="AI552" s="7"/>
      <c r="AJ552"/>
      <c r="AK552"/>
      <c r="AL552"/>
      <c r="AM552"/>
      <c r="AN552" s="53"/>
      <c r="AO552"/>
      <c r="AP552" s="7"/>
      <c r="AQ552"/>
      <c r="AR552"/>
      <c r="AS552"/>
      <c r="AT552"/>
      <c r="AU552" s="53"/>
      <c r="AV552"/>
      <c r="AW552" s="7"/>
      <c r="AX552"/>
      <c r="AY552"/>
      <c r="AZ552"/>
      <c r="BA552"/>
      <c r="BB552" s="53"/>
      <c r="BC552"/>
      <c r="BD552" s="7"/>
      <c r="BE552"/>
      <c r="BF552"/>
      <c r="BG552"/>
      <c r="BH552"/>
      <c r="BI552" s="53"/>
      <c r="BJ552"/>
      <c r="BK552" s="7"/>
      <c r="BL552"/>
      <c r="BM552"/>
      <c r="BN552"/>
      <c r="BO552"/>
      <c r="BP552" s="53"/>
      <c r="BQ552"/>
      <c r="BR552" s="7"/>
      <c r="BS552"/>
      <c r="BT552"/>
      <c r="BU552"/>
      <c r="BV552"/>
      <c r="BW552" s="53"/>
      <c r="BX552"/>
      <c r="BY552" s="7"/>
      <c r="BZ552"/>
      <c r="CA552"/>
      <c r="CB552"/>
      <c r="CC552"/>
      <c r="CD552" s="53"/>
      <c r="CE552"/>
      <c r="CF552" s="7"/>
      <c r="CG552"/>
      <c r="CH552"/>
      <c r="CI552"/>
      <c r="CJ552"/>
      <c r="CK552" s="53"/>
      <c r="CL552"/>
      <c r="CM552" s="7"/>
      <c r="CN552"/>
      <c r="CO552"/>
      <c r="CP552"/>
      <c r="CQ552"/>
      <c r="CR552" s="53"/>
      <c r="CS552"/>
      <c r="CT552" s="7"/>
      <c r="CU552"/>
      <c r="CV552"/>
      <c r="CW552"/>
      <c r="CX552"/>
      <c r="CY552" s="53"/>
      <c r="CZ552"/>
      <c r="DA552" s="7"/>
      <c r="DB552"/>
      <c r="DC552"/>
      <c r="DD552"/>
      <c r="DE552"/>
      <c r="DF552" s="53"/>
      <c r="DG552"/>
      <c r="DH552" s="7"/>
      <c r="DI552"/>
      <c r="DJ552"/>
      <c r="DK552"/>
      <c r="DL552"/>
      <c r="DM552" s="53"/>
      <c r="DN552"/>
      <c r="DO552" s="7"/>
      <c r="DP552"/>
      <c r="DQ552"/>
      <c r="DR552"/>
      <c r="DS552"/>
      <c r="DT552" s="53"/>
      <c r="DU552"/>
      <c r="DV552" s="7"/>
      <c r="DW552" s="7"/>
      <c r="DX552" s="7"/>
      <c r="DY552" s="7"/>
      <c r="DZ552" s="7"/>
      <c r="EA552" s="7"/>
      <c r="EB552" s="7"/>
      <c r="EC552" s="7"/>
      <c r="ED552" s="7"/>
      <c r="EE552" s="7"/>
      <c r="EF552" s="7"/>
      <c r="EG552" s="7"/>
      <c r="EH552" s="7"/>
      <c r="EI552" s="7"/>
      <c r="EJ552" s="7"/>
      <c r="EK552" s="7"/>
      <c r="EL552" s="7"/>
      <c r="EM552" s="7"/>
      <c r="EN552" s="7"/>
      <c r="EO552" s="7"/>
      <c r="EP552" s="7"/>
      <c r="EQ552" s="7"/>
      <c r="ER552" s="7"/>
      <c r="ES552" s="7"/>
      <c r="ET552" s="7"/>
      <c r="EU552" s="7"/>
      <c r="EV552" s="7"/>
      <c r="EW552" s="7"/>
      <c r="EX552" s="7"/>
      <c r="EY552" s="7"/>
      <c r="EZ552" s="7"/>
      <c r="FA552" s="7"/>
      <c r="FB552" s="7"/>
      <c r="FC552" s="7"/>
      <c r="FD552" s="7"/>
      <c r="FE552" s="7"/>
      <c r="FF552" s="7"/>
      <c r="FG552" s="7"/>
      <c r="FH552" s="7"/>
      <c r="FI552" s="7"/>
      <c r="FJ552" s="7"/>
      <c r="FK552" s="7"/>
      <c r="FL552" s="7"/>
      <c r="FM552" s="7"/>
      <c r="FN552" s="7"/>
      <c r="FO552" s="7"/>
      <c r="FP552" s="7"/>
      <c r="FQ552" s="7"/>
      <c r="FR552" s="7"/>
      <c r="FS552" s="7"/>
      <c r="FT552" s="7"/>
      <c r="FU552" s="7"/>
      <c r="FV552" s="7"/>
      <c r="FW552" s="7"/>
      <c r="FX552" s="7"/>
      <c r="FY552" s="7"/>
      <c r="FZ552" s="7"/>
      <c r="GA552" s="7"/>
      <c r="GB552" s="7"/>
      <c r="GC552" s="7"/>
      <c r="GD552" s="7"/>
      <c r="GE552" s="7"/>
      <c r="GF552" s="7"/>
      <c r="GG552" s="7"/>
      <c r="GH552" s="7"/>
      <c r="GI552" s="7"/>
      <c r="GJ552" s="7"/>
      <c r="GK552" s="7"/>
      <c r="GL552" s="7"/>
      <c r="GM552" s="7"/>
      <c r="GN552" s="7"/>
      <c r="GO552" s="7"/>
      <c r="GP552" s="7"/>
      <c r="GQ552" s="7"/>
      <c r="GR552" s="7"/>
      <c r="GS552" s="7"/>
      <c r="GT552" s="7"/>
      <c r="GU552" s="7"/>
      <c r="GV552" s="7"/>
      <c r="GW552" s="7"/>
      <c r="GX552" s="7"/>
      <c r="GY552" s="7"/>
      <c r="GZ552" s="7"/>
      <c r="HA552" s="7"/>
      <c r="HB552" s="7"/>
      <c r="HC552" s="7"/>
      <c r="HD552" s="7"/>
      <c r="HE552" s="7"/>
      <c r="HF552" s="7"/>
      <c r="HG552" s="7"/>
      <c r="HH552" s="7"/>
      <c r="HI552" s="7"/>
      <c r="HJ552" s="7"/>
      <c r="HK552" s="7"/>
      <c r="HL552" s="7"/>
      <c r="HM552" s="7"/>
      <c r="HN552" s="7"/>
      <c r="HO552" s="7"/>
      <c r="HP552" s="7"/>
      <c r="HQ552" s="7"/>
      <c r="HR552" s="7"/>
      <c r="HS552" s="7"/>
      <c r="HT552" s="7"/>
      <c r="HU552" s="7"/>
      <c r="HV552" s="7"/>
      <c r="HW552" s="7"/>
      <c r="HX552" s="7"/>
      <c r="HY552" s="7"/>
      <c r="HZ552" s="7"/>
      <c r="IA552" s="7"/>
      <c r="IB552" s="7"/>
      <c r="IC552" s="7"/>
      <c r="ID552" s="7"/>
      <c r="IE552" s="7"/>
      <c r="IF552" s="7"/>
      <c r="IG552" s="7"/>
      <c r="IH552" s="7"/>
      <c r="II552" s="7"/>
      <c r="IJ552" s="7"/>
      <c r="IK552" s="7"/>
      <c r="IL552" s="7"/>
      <c r="IM552" s="7"/>
      <c r="IN552" s="7"/>
      <c r="IO552" s="7"/>
      <c r="IP552" s="7"/>
      <c r="IQ552" s="7"/>
      <c r="IR552" s="7"/>
      <c r="IS552" s="7"/>
      <c r="IT552" s="7"/>
      <c r="IU552" s="7"/>
      <c r="IV552" s="7"/>
      <c r="IW552" s="7"/>
      <c r="IX552" s="7"/>
      <c r="IY552" s="7"/>
      <c r="IZ552" s="7"/>
      <c r="JA552" s="7"/>
      <c r="JB552" s="7"/>
      <c r="JC552" s="7"/>
      <c r="JD552" s="7"/>
      <c r="JE552" s="7"/>
      <c r="JF552" s="7"/>
      <c r="JG552" s="7"/>
      <c r="JH552" s="7"/>
      <c r="JI552" s="7"/>
      <c r="JJ552" s="7"/>
      <c r="JK552" s="7"/>
      <c r="JL552" s="7"/>
      <c r="JM552" s="7"/>
      <c r="JN552" s="7"/>
      <c r="JO552" s="7"/>
      <c r="JP552" s="7"/>
      <c r="JQ552" s="7"/>
      <c r="JR552" s="7"/>
      <c r="JS552" s="7"/>
      <c r="JT552" s="7"/>
      <c r="JU552" s="7"/>
      <c r="JV552" s="7"/>
      <c r="JW552" s="7"/>
      <c r="JX552" s="7"/>
      <c r="JY552" s="7"/>
      <c r="JZ552" s="7"/>
      <c r="KA552" s="7"/>
      <c r="KB552" s="7"/>
      <c r="KC552" s="7"/>
      <c r="KD552" s="7"/>
      <c r="KE552" s="7"/>
      <c r="KF552" s="7"/>
      <c r="KG552" s="7"/>
      <c r="KH552" s="7"/>
      <c r="KI552" s="7"/>
      <c r="KJ552" s="7"/>
      <c r="KK552" s="7"/>
      <c r="KL552" s="7"/>
      <c r="KM552" s="7"/>
      <c r="KN552" s="7"/>
      <c r="KO552" s="7"/>
      <c r="KP552" s="7"/>
      <c r="KQ552" s="7"/>
      <c r="KR552" s="7"/>
      <c r="KS552" s="7"/>
      <c r="KT552" s="7"/>
      <c r="KU552" s="7"/>
      <c r="KV552" s="7"/>
      <c r="KW552" s="7"/>
      <c r="KX552" s="7"/>
      <c r="KY552" s="7"/>
      <c r="KZ552" s="7"/>
      <c r="LA552" s="7"/>
      <c r="LB552" s="7"/>
      <c r="LC552" s="7"/>
      <c r="LD552" s="7"/>
      <c r="LE552" s="7"/>
      <c r="LF552" s="7"/>
      <c r="LG552" s="7"/>
      <c r="LH552" s="7"/>
      <c r="LI552" s="7"/>
      <c r="LJ552" s="7"/>
      <c r="LK552" s="7"/>
      <c r="LL552" s="7"/>
      <c r="LM552" s="7"/>
      <c r="LN552" s="7"/>
      <c r="LO552" s="7"/>
      <c r="LP552" s="7"/>
      <c r="LQ552" s="7"/>
      <c r="LR552" s="7"/>
      <c r="LS552" s="7"/>
      <c r="LT552" s="7"/>
      <c r="LU552" s="7"/>
      <c r="LV552" s="7"/>
      <c r="LW552" s="7"/>
      <c r="LX552" s="7"/>
      <c r="LY552" s="7"/>
      <c r="LZ552" s="7"/>
      <c r="MA552" s="7"/>
      <c r="MB552" s="7"/>
      <c r="MC552" s="7"/>
      <c r="MD552" s="7"/>
      <c r="ME552" s="7"/>
      <c r="MF552" s="7"/>
      <c r="MG552" s="7"/>
      <c r="MH552" s="7"/>
      <c r="MI552" s="7"/>
      <c r="MJ552" s="7"/>
      <c r="MK552" s="7"/>
      <c r="ML552" s="7"/>
      <c r="MM552" s="7"/>
      <c r="MN552" s="7"/>
      <c r="MO552" s="7"/>
      <c r="MP552" s="7"/>
      <c r="MQ552" s="7"/>
      <c r="MR552" s="7"/>
      <c r="MS552" s="7"/>
      <c r="MT552" s="7"/>
      <c r="MU552" s="7"/>
      <c r="MV552" s="7"/>
      <c r="MW552" s="7"/>
      <c r="MX552" s="7"/>
      <c r="MY552" s="7"/>
      <c r="MZ552" s="7"/>
      <c r="NA552" s="7"/>
      <c r="NB552" s="7"/>
      <c r="NC552" s="7"/>
      <c r="ND552" s="7"/>
      <c r="NE552" s="7"/>
      <c r="NF552" s="7"/>
      <c r="NG552" s="7"/>
      <c r="NH552" s="7"/>
      <c r="NI552" s="7"/>
      <c r="NJ552" s="7"/>
      <c r="NK552" s="7"/>
      <c r="NL552" s="7"/>
      <c r="NM552" s="7"/>
      <c r="NN552" s="7"/>
      <c r="NO552" s="7"/>
      <c r="NP552" s="7"/>
      <c r="NQ552" s="7"/>
      <c r="NR552" s="7"/>
      <c r="NS552" s="7"/>
      <c r="NT552" s="7"/>
      <c r="NU552" s="7"/>
      <c r="NV552" s="7"/>
      <c r="NW552" s="7"/>
      <c r="NX552" s="7"/>
      <c r="NY552" s="7"/>
      <c r="NZ552" s="7"/>
      <c r="OA552" s="7"/>
      <c r="OB552" s="7"/>
      <c r="OC552" s="7"/>
      <c r="OD552" s="7"/>
      <c r="OE552" s="7"/>
      <c r="OF552" s="7"/>
      <c r="OG552" s="7"/>
      <c r="OH552" s="7"/>
      <c r="OI552" s="7"/>
    </row>
    <row r="553" spans="1:399" s="21" customFormat="1">
      <c r="A553" s="53"/>
      <c r="B553" s="53"/>
      <c r="C553" s="53"/>
      <c r="D553" s="53"/>
      <c r="E553" s="53"/>
      <c r="F553" s="53"/>
      <c r="G553" s="7"/>
      <c r="H553"/>
      <c r="I553"/>
      <c r="J553"/>
      <c r="K553"/>
      <c r="L553" s="53"/>
      <c r="M553"/>
      <c r="N553" s="7"/>
      <c r="O553"/>
      <c r="P553"/>
      <c r="Q553"/>
      <c r="R553"/>
      <c r="S553" s="53"/>
      <c r="T553"/>
      <c r="U553" s="7"/>
      <c r="V553"/>
      <c r="W553"/>
      <c r="X553"/>
      <c r="Y553"/>
      <c r="Z553" s="53"/>
      <c r="AA553"/>
      <c r="AB553" s="7"/>
      <c r="AC553"/>
      <c r="AD553"/>
      <c r="AE553"/>
      <c r="AF553"/>
      <c r="AG553" s="53"/>
      <c r="AH553"/>
      <c r="AI553" s="7"/>
      <c r="AJ553"/>
      <c r="AK553"/>
      <c r="AL553"/>
      <c r="AM553"/>
      <c r="AN553" s="53"/>
      <c r="AO553"/>
      <c r="AP553" s="7"/>
      <c r="AQ553"/>
      <c r="AR553"/>
      <c r="AS553"/>
      <c r="AT553"/>
      <c r="AU553" s="53"/>
      <c r="AV553"/>
      <c r="AW553" s="7"/>
      <c r="AX553"/>
      <c r="AY553"/>
      <c r="AZ553"/>
      <c r="BA553"/>
      <c r="BB553" s="53"/>
      <c r="BC553"/>
      <c r="BD553" s="7"/>
      <c r="BE553"/>
      <c r="BF553"/>
      <c r="BG553"/>
      <c r="BH553"/>
      <c r="BI553" s="53"/>
      <c r="BJ553"/>
      <c r="BK553" s="7"/>
      <c r="BL553"/>
      <c r="BM553"/>
      <c r="BN553"/>
      <c r="BO553"/>
      <c r="BP553" s="53"/>
      <c r="BQ553"/>
      <c r="BR553" s="7"/>
      <c r="BS553"/>
      <c r="BT553"/>
      <c r="BU553"/>
      <c r="BV553"/>
      <c r="BW553" s="53"/>
      <c r="BX553"/>
      <c r="BY553" s="7"/>
      <c r="BZ553"/>
      <c r="CA553"/>
      <c r="CB553"/>
      <c r="CC553"/>
      <c r="CD553" s="53"/>
      <c r="CE553"/>
      <c r="CF553" s="7"/>
      <c r="CG553"/>
      <c r="CH553"/>
      <c r="CI553"/>
      <c r="CJ553"/>
      <c r="CK553" s="53"/>
      <c r="CL553"/>
      <c r="CM553" s="7"/>
      <c r="CN553"/>
      <c r="CO553"/>
      <c r="CP553"/>
      <c r="CQ553"/>
      <c r="CR553" s="53"/>
      <c r="CS553"/>
      <c r="CT553" s="7"/>
      <c r="CU553"/>
      <c r="CV553"/>
      <c r="CW553"/>
      <c r="CX553"/>
      <c r="CY553" s="53"/>
      <c r="CZ553"/>
      <c r="DA553" s="7"/>
      <c r="DB553"/>
      <c r="DC553"/>
      <c r="DD553"/>
      <c r="DE553"/>
      <c r="DF553" s="53"/>
      <c r="DG553"/>
      <c r="DH553" s="7"/>
      <c r="DI553"/>
      <c r="DJ553"/>
      <c r="DK553"/>
      <c r="DL553"/>
      <c r="DM553" s="53"/>
      <c r="DN553"/>
      <c r="DO553" s="7"/>
      <c r="DP553"/>
      <c r="DQ553"/>
      <c r="DR553"/>
      <c r="DS553"/>
      <c r="DT553" s="53"/>
      <c r="DU553"/>
      <c r="DV553" s="7"/>
      <c r="DW553" s="7"/>
      <c r="DX553" s="7"/>
      <c r="DY553" s="7"/>
      <c r="DZ553" s="7"/>
      <c r="EA553" s="7"/>
      <c r="EB553" s="7"/>
      <c r="EC553" s="7"/>
      <c r="ED553" s="7"/>
      <c r="EE553" s="7"/>
      <c r="EF553" s="7"/>
      <c r="EG553" s="7"/>
      <c r="EH553" s="7"/>
      <c r="EI553" s="7"/>
      <c r="EJ553" s="7"/>
      <c r="EK553" s="7"/>
      <c r="EL553" s="7"/>
      <c r="EM553" s="7"/>
      <c r="EN553" s="7"/>
      <c r="EO553" s="7"/>
      <c r="EP553" s="7"/>
      <c r="EQ553" s="7"/>
      <c r="ER553" s="7"/>
      <c r="ES553" s="7"/>
      <c r="ET553" s="7"/>
      <c r="EU553" s="7"/>
      <c r="EV553" s="7"/>
      <c r="EW553" s="7"/>
      <c r="EX553" s="7"/>
      <c r="EY553" s="7"/>
      <c r="EZ553" s="7"/>
      <c r="FA553" s="7"/>
      <c r="FB553" s="7"/>
      <c r="FC553" s="7"/>
      <c r="FD553" s="7"/>
      <c r="FE553" s="7"/>
      <c r="FF553" s="7"/>
      <c r="FG553" s="7"/>
      <c r="FH553" s="7"/>
      <c r="FI553" s="7"/>
      <c r="FJ553" s="7"/>
      <c r="FK553" s="7"/>
      <c r="FL553" s="7"/>
      <c r="FM553" s="7"/>
      <c r="FN553" s="7"/>
      <c r="FO553" s="7"/>
      <c r="FP553" s="7"/>
      <c r="FQ553" s="7"/>
      <c r="FR553" s="7"/>
      <c r="FS553" s="7"/>
      <c r="FT553" s="7"/>
      <c r="FU553" s="7"/>
      <c r="FV553" s="7"/>
      <c r="FW553" s="7"/>
      <c r="FX553" s="7"/>
      <c r="FY553" s="7"/>
      <c r="FZ553" s="7"/>
      <c r="GA553" s="7"/>
      <c r="GB553" s="7"/>
      <c r="GC553" s="7"/>
      <c r="GD553" s="7"/>
      <c r="GE553" s="7"/>
      <c r="GF553" s="7"/>
      <c r="GG553" s="7"/>
      <c r="GH553" s="7"/>
      <c r="GI553" s="7"/>
      <c r="GJ553" s="7"/>
      <c r="GK553" s="7"/>
      <c r="GL553" s="7"/>
      <c r="GM553" s="7"/>
      <c r="GN553" s="7"/>
      <c r="GO553" s="7"/>
      <c r="GP553" s="7"/>
      <c r="GQ553" s="7"/>
      <c r="GR553" s="7"/>
      <c r="GS553" s="7"/>
      <c r="GT553" s="7"/>
      <c r="GU553" s="7"/>
      <c r="GV553" s="7"/>
      <c r="GW553" s="7"/>
      <c r="GX553" s="7"/>
      <c r="GY553" s="7"/>
      <c r="GZ553" s="7"/>
      <c r="HA553" s="7"/>
      <c r="HB553" s="7"/>
      <c r="HC553" s="7"/>
      <c r="HD553" s="7"/>
      <c r="HE553" s="7"/>
      <c r="HF553" s="7"/>
      <c r="HG553" s="7"/>
      <c r="HH553" s="7"/>
      <c r="HI553" s="7"/>
      <c r="HJ553" s="7"/>
      <c r="HK553" s="7"/>
      <c r="HL553" s="7"/>
      <c r="HM553" s="7"/>
      <c r="HN553" s="7"/>
      <c r="HO553" s="7"/>
      <c r="HP553" s="7"/>
      <c r="HQ553" s="7"/>
      <c r="HR553" s="7"/>
      <c r="HS553" s="7"/>
      <c r="HT553" s="7"/>
      <c r="HU553" s="7"/>
      <c r="HV553" s="7"/>
      <c r="HW553" s="7"/>
      <c r="HX553" s="7"/>
      <c r="HY553" s="7"/>
      <c r="HZ553" s="7"/>
      <c r="IA553" s="7"/>
      <c r="IB553" s="7"/>
      <c r="IC553" s="7"/>
      <c r="ID553" s="7"/>
      <c r="IE553" s="7"/>
      <c r="IF553" s="7"/>
      <c r="IG553" s="7"/>
      <c r="IH553" s="7"/>
      <c r="II553" s="7"/>
      <c r="IJ553" s="7"/>
      <c r="IK553" s="7"/>
      <c r="IL553" s="7"/>
      <c r="IM553" s="7"/>
      <c r="IN553" s="7"/>
      <c r="IO553" s="7"/>
      <c r="IP553" s="7"/>
      <c r="IQ553" s="7"/>
      <c r="IR553" s="7"/>
      <c r="IS553" s="7"/>
      <c r="IT553" s="7"/>
      <c r="IU553" s="7"/>
      <c r="IV553" s="7"/>
      <c r="IW553" s="7"/>
      <c r="IX553" s="7"/>
      <c r="IY553" s="7"/>
      <c r="IZ553" s="7"/>
      <c r="JA553" s="7"/>
      <c r="JB553" s="7"/>
      <c r="JC553" s="7"/>
      <c r="JD553" s="7"/>
      <c r="JE553" s="7"/>
      <c r="JF553" s="7"/>
      <c r="JG553" s="7"/>
      <c r="JH553" s="7"/>
      <c r="JI553" s="7"/>
      <c r="JJ553" s="7"/>
      <c r="JK553" s="7"/>
      <c r="JL553" s="7"/>
      <c r="JM553" s="7"/>
      <c r="JN553" s="7"/>
      <c r="JO553" s="7"/>
      <c r="JP553" s="7"/>
      <c r="JQ553" s="7"/>
      <c r="JR553" s="7"/>
      <c r="JS553" s="7"/>
      <c r="JT553" s="7"/>
      <c r="JU553" s="7"/>
      <c r="JV553" s="7"/>
      <c r="JW553" s="7"/>
      <c r="JX553" s="7"/>
      <c r="JY553" s="7"/>
      <c r="JZ553" s="7"/>
      <c r="KA553" s="7"/>
      <c r="KB553" s="7"/>
      <c r="KC553" s="7"/>
      <c r="KD553" s="7"/>
      <c r="KE553" s="7"/>
      <c r="KF553" s="7"/>
      <c r="KG553" s="7"/>
      <c r="KH553" s="7"/>
      <c r="KI553" s="7"/>
      <c r="KJ553" s="7"/>
      <c r="KK553" s="7"/>
      <c r="KL553" s="7"/>
      <c r="KM553" s="7"/>
      <c r="KN553" s="7"/>
      <c r="KO553" s="7"/>
      <c r="KP553" s="7"/>
      <c r="KQ553" s="7"/>
      <c r="KR553" s="7"/>
      <c r="KS553" s="7"/>
      <c r="KT553" s="7"/>
      <c r="KU553" s="7"/>
      <c r="KV553" s="7"/>
      <c r="KW553" s="7"/>
      <c r="KX553" s="7"/>
      <c r="KY553" s="7"/>
      <c r="KZ553" s="7"/>
      <c r="LA553" s="7"/>
      <c r="LB553" s="7"/>
      <c r="LC553" s="7"/>
      <c r="LD553" s="7"/>
      <c r="LE553" s="7"/>
      <c r="LF553" s="7"/>
      <c r="LG553" s="7"/>
      <c r="LH553" s="7"/>
      <c r="LI553" s="7"/>
      <c r="LJ553" s="7"/>
      <c r="LK553" s="7"/>
      <c r="LL553" s="7"/>
      <c r="LM553" s="7"/>
      <c r="LN553" s="7"/>
      <c r="LO553" s="7"/>
      <c r="LP553" s="7"/>
      <c r="LQ553" s="7"/>
      <c r="LR553" s="7"/>
      <c r="LS553" s="7"/>
      <c r="LT553" s="7"/>
      <c r="LU553" s="7"/>
      <c r="LV553" s="7"/>
      <c r="LW553" s="7"/>
      <c r="LX553" s="7"/>
      <c r="LY553" s="7"/>
      <c r="LZ553" s="7"/>
      <c r="MA553" s="7"/>
      <c r="MB553" s="7"/>
      <c r="MC553" s="7"/>
      <c r="MD553" s="7"/>
      <c r="ME553" s="7"/>
      <c r="MF553" s="7"/>
      <c r="MG553" s="7"/>
      <c r="MH553" s="7"/>
      <c r="MI553" s="7"/>
      <c r="MJ553" s="7"/>
      <c r="MK553" s="7"/>
      <c r="ML553" s="7"/>
      <c r="MM553" s="7"/>
      <c r="MN553" s="7"/>
      <c r="MO553" s="7"/>
      <c r="MP553" s="7"/>
      <c r="MQ553" s="7"/>
      <c r="MR553" s="7"/>
      <c r="MS553" s="7"/>
      <c r="MT553" s="7"/>
      <c r="MU553" s="7"/>
      <c r="MV553" s="7"/>
      <c r="MW553" s="7"/>
      <c r="MX553" s="7"/>
      <c r="MY553" s="7"/>
      <c r="MZ553" s="7"/>
      <c r="NA553" s="7"/>
      <c r="NB553" s="7"/>
      <c r="NC553" s="7"/>
      <c r="ND553" s="7"/>
      <c r="NE553" s="7"/>
      <c r="NF553" s="7"/>
      <c r="NG553" s="7"/>
      <c r="NH553" s="7"/>
      <c r="NI553" s="7"/>
      <c r="NJ553" s="7"/>
      <c r="NK553" s="7"/>
      <c r="NL553" s="7"/>
      <c r="NM553" s="7"/>
      <c r="NN553" s="7"/>
      <c r="NO553" s="7"/>
      <c r="NP553" s="7"/>
      <c r="NQ553" s="7"/>
      <c r="NR553" s="7"/>
      <c r="NS553" s="7"/>
      <c r="NT553" s="7"/>
      <c r="NU553" s="7"/>
      <c r="NV553" s="7"/>
      <c r="NW553" s="7"/>
      <c r="NX553" s="7"/>
      <c r="NY553" s="7"/>
      <c r="NZ553" s="7"/>
      <c r="OA553" s="7"/>
      <c r="OB553" s="7"/>
      <c r="OC553" s="7"/>
      <c r="OD553" s="7"/>
      <c r="OE553" s="7"/>
      <c r="OF553" s="7"/>
      <c r="OG553" s="7"/>
      <c r="OH553" s="7"/>
      <c r="OI553" s="7"/>
    </row>
    <row r="554" spans="1:399" s="21" customFormat="1">
      <c r="A554" s="53"/>
      <c r="B554" s="53"/>
      <c r="C554" s="53"/>
      <c r="D554" s="53"/>
      <c r="E554" s="53"/>
      <c r="F554" s="53"/>
      <c r="G554" s="7"/>
      <c r="H554"/>
      <c r="I554"/>
      <c r="J554"/>
      <c r="K554"/>
      <c r="L554" s="53"/>
      <c r="M554"/>
      <c r="N554" s="7"/>
      <c r="O554"/>
      <c r="P554"/>
      <c r="Q554"/>
      <c r="R554"/>
      <c r="S554" s="53"/>
      <c r="T554"/>
      <c r="U554" s="7"/>
      <c r="V554"/>
      <c r="W554"/>
      <c r="X554"/>
      <c r="Y554"/>
      <c r="Z554" s="53"/>
      <c r="AA554"/>
      <c r="AB554" s="7"/>
      <c r="AC554"/>
      <c r="AD554"/>
      <c r="AE554"/>
      <c r="AF554"/>
      <c r="AG554" s="53"/>
      <c r="AH554"/>
      <c r="AI554" s="7"/>
      <c r="AJ554"/>
      <c r="AK554"/>
      <c r="AL554"/>
      <c r="AM554"/>
      <c r="AN554" s="53"/>
      <c r="AO554"/>
      <c r="AP554" s="7"/>
      <c r="AQ554"/>
      <c r="AR554"/>
      <c r="AS554"/>
      <c r="AT554"/>
      <c r="AU554" s="53"/>
      <c r="AV554"/>
      <c r="AW554" s="7"/>
      <c r="AX554"/>
      <c r="AY554"/>
      <c r="AZ554"/>
      <c r="BA554"/>
      <c r="BB554" s="53"/>
      <c r="BC554"/>
      <c r="BD554" s="7"/>
      <c r="BE554"/>
      <c r="BF554"/>
      <c r="BG554"/>
      <c r="BH554"/>
      <c r="BI554" s="53"/>
      <c r="BJ554"/>
      <c r="BK554" s="7"/>
      <c r="BL554"/>
      <c r="BM554"/>
      <c r="BN554"/>
      <c r="BO554"/>
      <c r="BP554" s="53"/>
      <c r="BQ554"/>
      <c r="BR554" s="7"/>
      <c r="BS554"/>
      <c r="BT554"/>
      <c r="BU554"/>
      <c r="BV554"/>
      <c r="BW554" s="53"/>
      <c r="BX554"/>
      <c r="BY554" s="7"/>
      <c r="BZ554"/>
      <c r="CA554"/>
      <c r="CB554"/>
      <c r="CC554"/>
      <c r="CD554" s="53"/>
      <c r="CE554"/>
      <c r="CF554" s="7"/>
      <c r="CG554"/>
      <c r="CH554"/>
      <c r="CI554"/>
      <c r="CJ554"/>
      <c r="CK554" s="53"/>
      <c r="CL554"/>
      <c r="CM554" s="7"/>
      <c r="CN554"/>
      <c r="CO554"/>
      <c r="CP554"/>
      <c r="CQ554"/>
      <c r="CR554" s="53"/>
      <c r="CS554"/>
      <c r="CT554" s="7"/>
      <c r="CU554"/>
      <c r="CV554"/>
      <c r="CW554"/>
      <c r="CX554"/>
      <c r="CY554" s="53"/>
      <c r="CZ554"/>
      <c r="DA554" s="7"/>
      <c r="DB554"/>
      <c r="DC554"/>
      <c r="DD554"/>
      <c r="DE554"/>
      <c r="DF554" s="53"/>
      <c r="DG554"/>
      <c r="DH554" s="7"/>
      <c r="DI554"/>
      <c r="DJ554"/>
      <c r="DK554"/>
      <c r="DL554"/>
      <c r="DM554" s="53"/>
      <c r="DN554"/>
      <c r="DO554" s="7"/>
      <c r="DP554"/>
      <c r="DQ554"/>
      <c r="DR554"/>
      <c r="DS554"/>
      <c r="DT554" s="53"/>
      <c r="DU554"/>
      <c r="DV554" s="7"/>
      <c r="DW554" s="7"/>
      <c r="DX554" s="7"/>
      <c r="DY554" s="7"/>
      <c r="DZ554" s="7"/>
      <c r="EA554" s="7"/>
      <c r="EB554" s="7"/>
      <c r="EC554" s="7"/>
      <c r="ED554" s="7"/>
      <c r="EE554" s="7"/>
      <c r="EF554" s="7"/>
      <c r="EG554" s="7"/>
      <c r="EH554" s="7"/>
      <c r="EI554" s="7"/>
      <c r="EJ554" s="7"/>
      <c r="EK554" s="7"/>
      <c r="EL554" s="7"/>
      <c r="EM554" s="7"/>
      <c r="EN554" s="7"/>
      <c r="EO554" s="7"/>
      <c r="EP554" s="7"/>
      <c r="EQ554" s="7"/>
      <c r="ER554" s="7"/>
      <c r="ES554" s="7"/>
      <c r="ET554" s="7"/>
      <c r="EU554" s="7"/>
      <c r="EV554" s="7"/>
      <c r="EW554" s="7"/>
      <c r="EX554" s="7"/>
      <c r="EY554" s="7"/>
      <c r="EZ554" s="7"/>
      <c r="FA554" s="7"/>
      <c r="FB554" s="7"/>
      <c r="FC554" s="7"/>
      <c r="FD554" s="7"/>
      <c r="FE554" s="7"/>
      <c r="FF554" s="7"/>
      <c r="FG554" s="7"/>
      <c r="FH554" s="7"/>
      <c r="FI554" s="7"/>
      <c r="FJ554" s="7"/>
      <c r="FK554" s="7"/>
      <c r="FL554" s="7"/>
      <c r="FM554" s="7"/>
      <c r="FN554" s="7"/>
      <c r="FO554" s="7"/>
      <c r="FP554" s="7"/>
      <c r="FQ554" s="7"/>
      <c r="FR554" s="7"/>
      <c r="FS554" s="7"/>
      <c r="FT554" s="7"/>
      <c r="FU554" s="7"/>
      <c r="FV554" s="7"/>
      <c r="FW554" s="7"/>
      <c r="FX554" s="7"/>
      <c r="FY554" s="7"/>
      <c r="FZ554" s="7"/>
      <c r="GA554" s="7"/>
      <c r="GB554" s="7"/>
      <c r="GC554" s="7"/>
      <c r="GD554" s="7"/>
      <c r="GE554" s="7"/>
      <c r="GF554" s="7"/>
      <c r="GG554" s="7"/>
      <c r="GH554" s="7"/>
      <c r="GI554" s="7"/>
      <c r="GJ554" s="7"/>
      <c r="GK554" s="7"/>
      <c r="GL554" s="7"/>
      <c r="GM554" s="7"/>
      <c r="GN554" s="7"/>
      <c r="GO554" s="7"/>
      <c r="GP554" s="7"/>
      <c r="GQ554" s="7"/>
      <c r="GR554" s="7"/>
      <c r="GS554" s="7"/>
      <c r="GT554" s="7"/>
      <c r="GU554" s="7"/>
      <c r="GV554" s="7"/>
      <c r="GW554" s="7"/>
      <c r="GX554" s="7"/>
      <c r="GY554" s="7"/>
      <c r="GZ554" s="7"/>
      <c r="HA554" s="7"/>
      <c r="HB554" s="7"/>
      <c r="HC554" s="7"/>
      <c r="HD554" s="7"/>
      <c r="HE554" s="7"/>
      <c r="HF554" s="7"/>
      <c r="HG554" s="7"/>
      <c r="HH554" s="7"/>
      <c r="HI554" s="7"/>
      <c r="HJ554" s="7"/>
      <c r="HK554" s="7"/>
      <c r="HL554" s="7"/>
      <c r="HM554" s="7"/>
      <c r="HN554" s="7"/>
      <c r="HO554" s="7"/>
      <c r="HP554" s="7"/>
      <c r="HQ554" s="7"/>
      <c r="HR554" s="7"/>
      <c r="HS554" s="7"/>
      <c r="HT554" s="7"/>
      <c r="HU554" s="7"/>
      <c r="HV554" s="7"/>
      <c r="HW554" s="7"/>
      <c r="HX554" s="7"/>
      <c r="HY554" s="7"/>
      <c r="HZ554" s="7"/>
      <c r="IA554" s="7"/>
      <c r="IB554" s="7"/>
      <c r="IC554" s="7"/>
      <c r="ID554" s="7"/>
      <c r="IE554" s="7"/>
      <c r="IF554" s="7"/>
      <c r="IG554" s="7"/>
      <c r="IH554" s="7"/>
      <c r="II554" s="7"/>
      <c r="IJ554" s="7"/>
      <c r="IK554" s="7"/>
      <c r="IL554" s="7"/>
      <c r="IM554" s="7"/>
      <c r="IN554" s="7"/>
      <c r="IO554" s="7"/>
      <c r="IP554" s="7"/>
      <c r="IQ554" s="7"/>
      <c r="IR554" s="7"/>
      <c r="IS554" s="7"/>
      <c r="IT554" s="7"/>
      <c r="IU554" s="7"/>
      <c r="IV554" s="7"/>
      <c r="IW554" s="7"/>
      <c r="IX554" s="7"/>
      <c r="IY554" s="7"/>
      <c r="IZ554" s="7"/>
      <c r="JA554" s="7"/>
      <c r="JB554" s="7"/>
      <c r="JC554" s="7"/>
      <c r="JD554" s="7"/>
      <c r="JE554" s="7"/>
      <c r="JF554" s="7"/>
      <c r="JG554" s="7"/>
      <c r="JH554" s="7"/>
      <c r="JI554" s="7"/>
      <c r="JJ554" s="7"/>
      <c r="JK554" s="7"/>
      <c r="JL554" s="7"/>
      <c r="JM554" s="7"/>
      <c r="JN554" s="7"/>
      <c r="JO554" s="7"/>
      <c r="JP554" s="7"/>
      <c r="JQ554" s="7"/>
      <c r="JR554" s="7"/>
      <c r="JS554" s="7"/>
      <c r="JT554" s="7"/>
      <c r="JU554" s="7"/>
      <c r="JV554" s="7"/>
      <c r="JW554" s="7"/>
      <c r="JX554" s="7"/>
      <c r="JY554" s="7"/>
      <c r="JZ554" s="7"/>
      <c r="KA554" s="7"/>
      <c r="KB554" s="7"/>
      <c r="KC554" s="7"/>
      <c r="KD554" s="7"/>
      <c r="KE554" s="7"/>
      <c r="KF554" s="7"/>
      <c r="KG554" s="7"/>
      <c r="KH554" s="7"/>
      <c r="KI554" s="7"/>
      <c r="KJ554" s="7"/>
      <c r="KK554" s="7"/>
      <c r="KL554" s="7"/>
      <c r="KM554" s="7"/>
      <c r="KN554" s="7"/>
      <c r="KO554" s="7"/>
      <c r="KP554" s="7"/>
      <c r="KQ554" s="7"/>
      <c r="KR554" s="7"/>
      <c r="KS554" s="7"/>
      <c r="KT554" s="7"/>
      <c r="KU554" s="7"/>
      <c r="KV554" s="7"/>
      <c r="KW554" s="7"/>
      <c r="KX554" s="7"/>
      <c r="KY554" s="7"/>
      <c r="KZ554" s="7"/>
      <c r="LA554" s="7"/>
      <c r="LB554" s="7"/>
      <c r="LC554" s="7"/>
      <c r="LD554" s="7"/>
      <c r="LE554" s="7"/>
      <c r="LF554" s="7"/>
      <c r="LG554" s="7"/>
      <c r="LH554" s="7"/>
      <c r="LI554" s="7"/>
      <c r="LJ554" s="7"/>
      <c r="LK554" s="7"/>
      <c r="LL554" s="7"/>
      <c r="LM554" s="7"/>
      <c r="LN554" s="7"/>
      <c r="LO554" s="7"/>
      <c r="LP554" s="7"/>
      <c r="LQ554" s="7"/>
      <c r="LR554" s="7"/>
      <c r="LS554" s="7"/>
      <c r="LT554" s="7"/>
      <c r="LU554" s="7"/>
      <c r="LV554" s="7"/>
      <c r="LW554" s="7"/>
      <c r="LX554" s="7"/>
      <c r="LY554" s="7"/>
      <c r="LZ554" s="7"/>
      <c r="MA554" s="7"/>
      <c r="MB554" s="7"/>
      <c r="MC554" s="7"/>
      <c r="MD554" s="7"/>
      <c r="ME554" s="7"/>
      <c r="MF554" s="7"/>
      <c r="MG554" s="7"/>
      <c r="MH554" s="7"/>
      <c r="MI554" s="7"/>
      <c r="MJ554" s="7"/>
      <c r="MK554" s="7"/>
      <c r="ML554" s="7"/>
      <c r="MM554" s="7"/>
      <c r="MN554" s="7"/>
      <c r="MO554" s="7"/>
      <c r="MP554" s="7"/>
      <c r="MQ554" s="7"/>
      <c r="MR554" s="7"/>
      <c r="MS554" s="7"/>
      <c r="MT554" s="7"/>
      <c r="MU554" s="7"/>
      <c r="MV554" s="7"/>
      <c r="MW554" s="7"/>
      <c r="MX554" s="7"/>
      <c r="MY554" s="7"/>
      <c r="MZ554" s="7"/>
      <c r="NA554" s="7"/>
      <c r="NB554" s="7"/>
      <c r="NC554" s="7"/>
      <c r="ND554" s="7"/>
      <c r="NE554" s="7"/>
      <c r="NF554" s="7"/>
      <c r="NG554" s="7"/>
      <c r="NH554" s="7"/>
      <c r="NI554" s="7"/>
      <c r="NJ554" s="7"/>
      <c r="NK554" s="7"/>
      <c r="NL554" s="7"/>
      <c r="NM554" s="7"/>
      <c r="NN554" s="7"/>
      <c r="NO554" s="7"/>
      <c r="NP554" s="7"/>
      <c r="NQ554" s="7"/>
      <c r="NR554" s="7"/>
      <c r="NS554" s="7"/>
      <c r="NT554" s="7"/>
      <c r="NU554" s="7"/>
      <c r="NV554" s="7"/>
      <c r="NW554" s="7"/>
      <c r="NX554" s="7"/>
      <c r="NY554" s="7"/>
      <c r="NZ554" s="7"/>
      <c r="OA554" s="7"/>
      <c r="OB554" s="7"/>
      <c r="OC554" s="7"/>
      <c r="OD554" s="7"/>
      <c r="OE554" s="7"/>
      <c r="OF554" s="7"/>
      <c r="OG554" s="7"/>
      <c r="OH554" s="7"/>
      <c r="OI554" s="7"/>
    </row>
    <row r="555" spans="1:399" s="21" customFormat="1">
      <c r="A555" s="53"/>
      <c r="B555" s="53"/>
      <c r="C555" s="53"/>
      <c r="D555" s="53"/>
      <c r="E555" s="53"/>
      <c r="F555" s="53"/>
      <c r="G555" s="7"/>
      <c r="H555"/>
      <c r="I555"/>
      <c r="J555"/>
      <c r="K555"/>
      <c r="L555" s="53"/>
      <c r="M555"/>
      <c r="N555" s="7"/>
      <c r="O555"/>
      <c r="P555"/>
      <c r="Q555"/>
      <c r="R555"/>
      <c r="S555" s="53"/>
      <c r="T555"/>
      <c r="U555" s="7"/>
      <c r="V555"/>
      <c r="W555"/>
      <c r="X555"/>
      <c r="Y555"/>
      <c r="Z555" s="53"/>
      <c r="AA555"/>
      <c r="AB555" s="7"/>
      <c r="AC555"/>
      <c r="AD555"/>
      <c r="AE555"/>
      <c r="AF555"/>
      <c r="AG555" s="53"/>
      <c r="AH555"/>
      <c r="AI555" s="7"/>
      <c r="AJ555"/>
      <c r="AK555"/>
      <c r="AL555"/>
      <c r="AM555"/>
      <c r="AN555" s="53"/>
      <c r="AO555"/>
      <c r="AP555" s="7"/>
      <c r="AQ555"/>
      <c r="AR555"/>
      <c r="AS555"/>
      <c r="AT555"/>
      <c r="AU555" s="53"/>
      <c r="AV555"/>
      <c r="AW555" s="7"/>
      <c r="AX555"/>
      <c r="AY555"/>
      <c r="AZ555"/>
      <c r="BA555"/>
      <c r="BB555" s="53"/>
      <c r="BC555"/>
      <c r="BD555" s="7"/>
      <c r="BE555"/>
      <c r="BF555"/>
      <c r="BG555"/>
      <c r="BH555"/>
      <c r="BI555" s="53"/>
      <c r="BJ555"/>
      <c r="BK555" s="7"/>
      <c r="BL555"/>
      <c r="BM555"/>
      <c r="BN555"/>
      <c r="BO555"/>
      <c r="BP555" s="53"/>
      <c r="BQ555"/>
      <c r="BR555" s="7"/>
      <c r="BS555"/>
      <c r="BT555"/>
      <c r="BU555"/>
      <c r="BV555"/>
      <c r="BW555" s="53"/>
      <c r="BX555"/>
      <c r="BY555" s="7"/>
      <c r="BZ555"/>
      <c r="CA555"/>
      <c r="CB555"/>
      <c r="CC555"/>
      <c r="CD555" s="53"/>
      <c r="CE555"/>
      <c r="CF555" s="7"/>
      <c r="CG555"/>
      <c r="CH555"/>
      <c r="CI555"/>
      <c r="CJ555"/>
      <c r="CK555" s="53"/>
      <c r="CL555"/>
      <c r="CM555" s="7"/>
      <c r="CN555"/>
      <c r="CO555"/>
      <c r="CP555"/>
      <c r="CQ555"/>
      <c r="CR555" s="53"/>
      <c r="CS555"/>
      <c r="CT555" s="7"/>
      <c r="CU555"/>
      <c r="CV555"/>
      <c r="CW555"/>
      <c r="CX555"/>
      <c r="CY555" s="53"/>
      <c r="CZ555"/>
      <c r="DA555" s="7"/>
      <c r="DB555"/>
      <c r="DC555"/>
      <c r="DD555"/>
      <c r="DE555"/>
      <c r="DF555" s="53"/>
      <c r="DG555"/>
      <c r="DH555" s="7"/>
      <c r="DI555"/>
      <c r="DJ555"/>
      <c r="DK555"/>
      <c r="DL555"/>
      <c r="DM555" s="53"/>
      <c r="DN555"/>
      <c r="DO555" s="7"/>
      <c r="DP555"/>
      <c r="DQ555"/>
      <c r="DR555"/>
      <c r="DS555"/>
      <c r="DT555" s="53"/>
      <c r="DU555"/>
      <c r="DV555" s="7"/>
      <c r="DW555" s="7"/>
      <c r="DX555" s="7"/>
      <c r="DY555" s="7"/>
      <c r="DZ555" s="7"/>
      <c r="EA555" s="7"/>
      <c r="EB555" s="7"/>
      <c r="EC555" s="7"/>
      <c r="ED555" s="7"/>
      <c r="EE555" s="7"/>
      <c r="EF555" s="7"/>
      <c r="EG555" s="7"/>
      <c r="EH555" s="7"/>
      <c r="EI555" s="7"/>
      <c r="EJ555" s="7"/>
      <c r="EK555" s="7"/>
      <c r="EL555" s="7"/>
      <c r="EM555" s="7"/>
      <c r="EN555" s="7"/>
      <c r="EO555" s="7"/>
      <c r="EP555" s="7"/>
      <c r="EQ555" s="7"/>
      <c r="ER555" s="7"/>
      <c r="ES555" s="7"/>
      <c r="ET555" s="7"/>
      <c r="EU555" s="7"/>
      <c r="EV555" s="7"/>
      <c r="EW555" s="7"/>
      <c r="EX555" s="7"/>
      <c r="EY555" s="7"/>
      <c r="EZ555" s="7"/>
      <c r="FA555" s="7"/>
      <c r="FB555" s="7"/>
      <c r="FC555" s="7"/>
      <c r="FD555" s="7"/>
      <c r="FE555" s="7"/>
      <c r="FF555" s="7"/>
      <c r="FG555" s="7"/>
      <c r="FH555" s="7"/>
      <c r="FI555" s="7"/>
      <c r="FJ555" s="7"/>
      <c r="FK555" s="7"/>
      <c r="FL555" s="7"/>
      <c r="FM555" s="7"/>
      <c r="FN555" s="7"/>
      <c r="FO555" s="7"/>
      <c r="FP555" s="7"/>
      <c r="FQ555" s="7"/>
      <c r="FR555" s="7"/>
      <c r="FS555" s="7"/>
      <c r="FT555" s="7"/>
      <c r="FU555" s="7"/>
      <c r="FV555" s="7"/>
      <c r="FW555" s="7"/>
      <c r="FX555" s="7"/>
      <c r="FY555" s="7"/>
      <c r="FZ555" s="7"/>
      <c r="GA555" s="7"/>
      <c r="GB555" s="7"/>
      <c r="GC555" s="7"/>
      <c r="GD555" s="7"/>
      <c r="GE555" s="7"/>
      <c r="GF555" s="7"/>
      <c r="GG555" s="7"/>
      <c r="GH555" s="7"/>
      <c r="GI555" s="7"/>
      <c r="GJ555" s="7"/>
      <c r="GK555" s="7"/>
      <c r="GL555" s="7"/>
      <c r="GM555" s="7"/>
      <c r="GN555" s="7"/>
      <c r="GO555" s="7"/>
      <c r="GP555" s="7"/>
      <c r="GQ555" s="7"/>
      <c r="GR555" s="7"/>
      <c r="GS555" s="7"/>
      <c r="GT555" s="7"/>
      <c r="GU555" s="7"/>
      <c r="GV555" s="7"/>
      <c r="GW555" s="7"/>
      <c r="GX555" s="7"/>
      <c r="GY555" s="7"/>
      <c r="GZ555" s="7"/>
      <c r="HA555" s="7"/>
      <c r="HB555" s="7"/>
      <c r="HC555" s="7"/>
      <c r="HD555" s="7"/>
      <c r="HE555" s="7"/>
      <c r="HF555" s="7"/>
      <c r="HG555" s="7"/>
      <c r="HH555" s="7"/>
      <c r="HI555" s="7"/>
      <c r="HJ555" s="7"/>
      <c r="HK555" s="7"/>
      <c r="HL555" s="7"/>
      <c r="HM555" s="7"/>
      <c r="HN555" s="7"/>
      <c r="HO555" s="7"/>
      <c r="HP555" s="7"/>
      <c r="HQ555" s="7"/>
      <c r="HR555" s="7"/>
      <c r="HS555" s="7"/>
      <c r="HT555" s="7"/>
      <c r="HU555" s="7"/>
      <c r="HV555" s="7"/>
      <c r="HW555" s="7"/>
      <c r="HX555" s="7"/>
      <c r="HY555" s="7"/>
      <c r="HZ555" s="7"/>
      <c r="IA555" s="7"/>
      <c r="IB555" s="7"/>
      <c r="IC555" s="7"/>
      <c r="ID555" s="7"/>
      <c r="IE555" s="7"/>
      <c r="IF555" s="7"/>
      <c r="IG555" s="7"/>
      <c r="IH555" s="7"/>
      <c r="II555" s="7"/>
      <c r="IJ555" s="7"/>
      <c r="IK555" s="7"/>
      <c r="IL555" s="7"/>
      <c r="IM555" s="7"/>
      <c r="IN555" s="7"/>
      <c r="IO555" s="7"/>
      <c r="IP555" s="7"/>
      <c r="IQ555" s="7"/>
      <c r="IR555" s="7"/>
      <c r="IS555" s="7"/>
      <c r="IT555" s="7"/>
      <c r="IU555" s="7"/>
      <c r="IV555" s="7"/>
      <c r="IW555" s="7"/>
      <c r="IX555" s="7"/>
      <c r="IY555" s="7"/>
      <c r="IZ555" s="7"/>
      <c r="JA555" s="7"/>
      <c r="JB555" s="7"/>
      <c r="JC555" s="7"/>
      <c r="JD555" s="7"/>
      <c r="JE555" s="7"/>
      <c r="JF555" s="7"/>
      <c r="JG555" s="7"/>
      <c r="JH555" s="7"/>
      <c r="JI555" s="7"/>
      <c r="JJ555" s="7"/>
      <c r="JK555" s="7"/>
      <c r="JL555" s="7"/>
      <c r="JM555" s="7"/>
      <c r="JN555" s="7"/>
      <c r="JO555" s="7"/>
      <c r="JP555" s="7"/>
      <c r="JQ555" s="7"/>
      <c r="JR555" s="7"/>
      <c r="JS555" s="7"/>
      <c r="JT555" s="7"/>
      <c r="JU555" s="7"/>
      <c r="JV555" s="7"/>
      <c r="JW555" s="7"/>
      <c r="JX555" s="7"/>
      <c r="JY555" s="7"/>
      <c r="JZ555" s="7"/>
      <c r="KA555" s="7"/>
      <c r="KB555" s="7"/>
      <c r="KC555" s="7"/>
      <c r="KD555" s="7"/>
      <c r="KE555" s="7"/>
      <c r="KF555" s="7"/>
      <c r="KG555" s="7"/>
      <c r="KH555" s="7"/>
      <c r="KI555" s="7"/>
      <c r="KJ555" s="7"/>
      <c r="KK555" s="7"/>
      <c r="KL555" s="7"/>
      <c r="KM555" s="7"/>
      <c r="KN555" s="7"/>
      <c r="KO555" s="7"/>
      <c r="KP555" s="7"/>
      <c r="KQ555" s="7"/>
      <c r="KR555" s="7"/>
      <c r="KS555" s="7"/>
      <c r="KT555" s="7"/>
      <c r="KU555" s="7"/>
      <c r="KV555" s="7"/>
      <c r="KW555" s="7"/>
      <c r="KX555" s="7"/>
      <c r="KY555" s="7"/>
      <c r="KZ555" s="7"/>
      <c r="LA555" s="7"/>
      <c r="LB555" s="7"/>
      <c r="LC555" s="7"/>
      <c r="LD555" s="7"/>
      <c r="LE555" s="7"/>
      <c r="LF555" s="7"/>
      <c r="LG555" s="7"/>
      <c r="LH555" s="7"/>
      <c r="LI555" s="7"/>
      <c r="LJ555" s="7"/>
      <c r="LK555" s="7"/>
      <c r="LL555" s="7"/>
      <c r="LM555" s="7"/>
      <c r="LN555" s="7"/>
      <c r="LO555" s="7"/>
      <c r="LP555" s="7"/>
      <c r="LQ555" s="7"/>
      <c r="LR555" s="7"/>
      <c r="LS555" s="7"/>
      <c r="LT555" s="7"/>
      <c r="LU555" s="7"/>
      <c r="LV555" s="7"/>
      <c r="LW555" s="7"/>
      <c r="LX555" s="7"/>
      <c r="LY555" s="7"/>
      <c r="LZ555" s="7"/>
      <c r="MA555" s="7"/>
      <c r="MB555" s="7"/>
      <c r="MC555" s="7"/>
      <c r="MD555" s="7"/>
      <c r="ME555" s="7"/>
      <c r="MF555" s="7"/>
      <c r="MG555" s="7"/>
      <c r="MH555" s="7"/>
      <c r="MI555" s="7"/>
      <c r="MJ555" s="7"/>
      <c r="MK555" s="7"/>
      <c r="ML555" s="7"/>
      <c r="MM555" s="7"/>
      <c r="MN555" s="7"/>
      <c r="MO555" s="7"/>
      <c r="MP555" s="7"/>
      <c r="MQ555" s="7"/>
      <c r="MR555" s="7"/>
      <c r="MS555" s="7"/>
      <c r="MT555" s="7"/>
      <c r="MU555" s="7"/>
      <c r="MV555" s="7"/>
      <c r="MW555" s="7"/>
      <c r="MX555" s="7"/>
      <c r="MY555" s="7"/>
      <c r="MZ555" s="7"/>
      <c r="NA555" s="7"/>
      <c r="NB555" s="7"/>
      <c r="NC555" s="7"/>
      <c r="ND555" s="7"/>
      <c r="NE555" s="7"/>
      <c r="NF555" s="7"/>
      <c r="NG555" s="7"/>
      <c r="NH555" s="7"/>
      <c r="NI555" s="7"/>
      <c r="NJ555" s="7"/>
      <c r="NK555" s="7"/>
      <c r="NL555" s="7"/>
      <c r="NM555" s="7"/>
      <c r="NN555" s="7"/>
      <c r="NO555" s="7"/>
      <c r="NP555" s="7"/>
      <c r="NQ555" s="7"/>
      <c r="NR555" s="7"/>
      <c r="NS555" s="7"/>
      <c r="NT555" s="7"/>
      <c r="NU555" s="7"/>
      <c r="NV555" s="7"/>
      <c r="NW555" s="7"/>
      <c r="NX555" s="7"/>
      <c r="NY555" s="7"/>
      <c r="NZ555" s="7"/>
      <c r="OA555" s="7"/>
      <c r="OB555" s="7"/>
      <c r="OC555" s="7"/>
      <c r="OD555" s="7"/>
      <c r="OE555" s="7"/>
      <c r="OF555" s="7"/>
      <c r="OG555" s="7"/>
      <c r="OH555" s="7"/>
      <c r="OI555" s="7"/>
    </row>
    <row r="556" spans="1:399" s="21" customFormat="1">
      <c r="A556" s="53"/>
      <c r="B556" s="53"/>
      <c r="C556" s="53"/>
      <c r="D556" s="53"/>
      <c r="E556" s="53"/>
      <c r="F556" s="53"/>
      <c r="G556" s="7"/>
      <c r="H556"/>
      <c r="I556"/>
      <c r="J556"/>
      <c r="K556"/>
      <c r="L556" s="53"/>
      <c r="M556"/>
      <c r="N556" s="7"/>
      <c r="O556"/>
      <c r="P556"/>
      <c r="Q556"/>
      <c r="R556"/>
      <c r="S556" s="53"/>
      <c r="T556"/>
      <c r="U556" s="7"/>
      <c r="V556"/>
      <c r="W556"/>
      <c r="X556"/>
      <c r="Y556"/>
      <c r="Z556" s="53"/>
      <c r="AA556"/>
      <c r="AB556" s="7"/>
      <c r="AC556"/>
      <c r="AD556"/>
      <c r="AE556"/>
      <c r="AF556"/>
      <c r="AG556" s="53"/>
      <c r="AH556"/>
      <c r="AI556" s="7"/>
      <c r="AJ556"/>
      <c r="AK556"/>
      <c r="AL556"/>
      <c r="AM556"/>
      <c r="AN556" s="53"/>
      <c r="AO556"/>
      <c r="AP556" s="7"/>
      <c r="AQ556"/>
      <c r="AR556"/>
      <c r="AS556"/>
      <c r="AT556"/>
      <c r="AU556" s="53"/>
      <c r="AV556"/>
      <c r="AW556" s="7"/>
      <c r="AX556"/>
      <c r="AY556"/>
      <c r="AZ556"/>
      <c r="BA556"/>
      <c r="BB556" s="53"/>
      <c r="BC556"/>
      <c r="BD556" s="7"/>
      <c r="BE556"/>
      <c r="BF556"/>
      <c r="BG556"/>
      <c r="BH556"/>
      <c r="BI556" s="53"/>
      <c r="BJ556"/>
      <c r="BK556" s="7"/>
      <c r="BL556"/>
      <c r="BM556"/>
      <c r="BN556"/>
      <c r="BO556"/>
      <c r="BP556" s="53"/>
      <c r="BQ556"/>
      <c r="BR556" s="7"/>
      <c r="BS556"/>
      <c r="BT556"/>
      <c r="BU556"/>
      <c r="BV556"/>
      <c r="BW556" s="53"/>
      <c r="BX556"/>
      <c r="BY556" s="7"/>
      <c r="BZ556"/>
      <c r="CA556"/>
      <c r="CB556"/>
      <c r="CC556"/>
      <c r="CD556" s="53"/>
      <c r="CE556"/>
      <c r="CF556" s="7"/>
      <c r="CG556"/>
      <c r="CH556"/>
      <c r="CI556"/>
      <c r="CJ556"/>
      <c r="CK556" s="53"/>
      <c r="CL556"/>
      <c r="CM556" s="7"/>
      <c r="CN556"/>
      <c r="CO556"/>
      <c r="CP556"/>
      <c r="CQ556"/>
      <c r="CR556" s="53"/>
      <c r="CS556"/>
      <c r="CT556" s="7"/>
      <c r="CU556"/>
      <c r="CV556"/>
      <c r="CW556"/>
      <c r="CX556"/>
      <c r="CY556" s="53"/>
      <c r="CZ556"/>
      <c r="DA556" s="7"/>
      <c r="DB556"/>
      <c r="DC556"/>
      <c r="DD556"/>
      <c r="DE556"/>
      <c r="DF556" s="53"/>
      <c r="DG556"/>
      <c r="DH556" s="7"/>
      <c r="DI556"/>
      <c r="DJ556"/>
      <c r="DK556"/>
      <c r="DL556"/>
      <c r="DM556" s="53"/>
      <c r="DN556"/>
      <c r="DO556" s="7"/>
      <c r="DP556"/>
      <c r="DQ556"/>
      <c r="DR556"/>
      <c r="DS556"/>
      <c r="DT556" s="53"/>
      <c r="DU556"/>
      <c r="DV556" s="7"/>
      <c r="DW556" s="7"/>
      <c r="DX556" s="7"/>
      <c r="DY556" s="7"/>
      <c r="DZ556" s="7"/>
      <c r="EA556" s="7"/>
      <c r="EB556" s="7"/>
      <c r="EC556" s="7"/>
      <c r="ED556" s="7"/>
      <c r="EE556" s="7"/>
      <c r="EF556" s="7"/>
      <c r="EG556" s="7"/>
      <c r="EH556" s="7"/>
      <c r="EI556" s="7"/>
      <c r="EJ556" s="7"/>
      <c r="EK556" s="7"/>
      <c r="EL556" s="7"/>
      <c r="EM556" s="7"/>
      <c r="EN556" s="7"/>
      <c r="EO556" s="7"/>
      <c r="EP556" s="7"/>
      <c r="EQ556" s="7"/>
      <c r="ER556" s="7"/>
      <c r="ES556" s="7"/>
      <c r="ET556" s="7"/>
      <c r="EU556" s="7"/>
      <c r="EV556" s="7"/>
      <c r="EW556" s="7"/>
      <c r="EX556" s="7"/>
      <c r="EY556" s="7"/>
      <c r="EZ556" s="7"/>
      <c r="FA556" s="7"/>
      <c r="FB556" s="7"/>
      <c r="FC556" s="7"/>
      <c r="FD556" s="7"/>
      <c r="FE556" s="7"/>
      <c r="FF556" s="7"/>
      <c r="FG556" s="7"/>
      <c r="FH556" s="7"/>
      <c r="FI556" s="7"/>
      <c r="FJ556" s="7"/>
      <c r="FK556" s="7"/>
      <c r="FL556" s="7"/>
      <c r="FM556" s="7"/>
      <c r="FN556" s="7"/>
      <c r="FO556" s="7"/>
      <c r="FP556" s="7"/>
      <c r="FQ556" s="7"/>
      <c r="FR556" s="7"/>
      <c r="FS556" s="7"/>
      <c r="FT556" s="7"/>
      <c r="FU556" s="7"/>
      <c r="FV556" s="7"/>
      <c r="FW556" s="7"/>
      <c r="FX556" s="7"/>
      <c r="FY556" s="7"/>
      <c r="FZ556" s="7"/>
      <c r="GA556" s="7"/>
      <c r="GB556" s="7"/>
      <c r="GC556" s="7"/>
      <c r="GD556" s="7"/>
      <c r="GE556" s="7"/>
      <c r="GF556" s="7"/>
      <c r="GG556" s="7"/>
      <c r="GH556" s="7"/>
      <c r="GI556" s="7"/>
      <c r="GJ556" s="7"/>
      <c r="GK556" s="7"/>
      <c r="GL556" s="7"/>
      <c r="GM556" s="7"/>
      <c r="GN556" s="7"/>
      <c r="GO556" s="7"/>
      <c r="GP556" s="7"/>
      <c r="GQ556" s="7"/>
      <c r="GR556" s="7"/>
      <c r="GS556" s="7"/>
      <c r="GT556" s="7"/>
      <c r="GU556" s="7"/>
      <c r="GV556" s="7"/>
      <c r="GW556" s="7"/>
      <c r="GX556" s="7"/>
      <c r="GY556" s="7"/>
      <c r="GZ556" s="7"/>
      <c r="HA556" s="7"/>
      <c r="HB556" s="7"/>
      <c r="HC556" s="7"/>
      <c r="HD556" s="7"/>
      <c r="HE556" s="7"/>
      <c r="HF556" s="7"/>
      <c r="HG556" s="7"/>
      <c r="HH556" s="7"/>
      <c r="HI556" s="7"/>
      <c r="HJ556" s="7"/>
      <c r="HK556" s="7"/>
      <c r="HL556" s="7"/>
      <c r="HM556" s="7"/>
      <c r="HN556" s="7"/>
      <c r="HO556" s="7"/>
      <c r="HP556" s="7"/>
      <c r="HQ556" s="7"/>
      <c r="HR556" s="7"/>
      <c r="HS556" s="7"/>
      <c r="HT556" s="7"/>
      <c r="HU556" s="7"/>
      <c r="HV556" s="7"/>
      <c r="HW556" s="7"/>
      <c r="HX556" s="7"/>
      <c r="HY556" s="7"/>
      <c r="HZ556" s="7"/>
      <c r="IA556" s="7"/>
      <c r="IB556" s="7"/>
      <c r="IC556" s="7"/>
      <c r="ID556" s="7"/>
      <c r="IE556" s="7"/>
      <c r="IF556" s="7"/>
      <c r="IG556" s="7"/>
      <c r="IH556" s="7"/>
      <c r="II556" s="7"/>
      <c r="IJ556" s="7"/>
      <c r="IK556" s="7"/>
      <c r="IL556" s="7"/>
      <c r="IM556" s="7"/>
      <c r="IN556" s="7"/>
      <c r="IO556" s="7"/>
      <c r="IP556" s="7"/>
      <c r="IQ556" s="7"/>
      <c r="IR556" s="7"/>
      <c r="IS556" s="7"/>
      <c r="IT556" s="7"/>
      <c r="IU556" s="7"/>
      <c r="IV556" s="7"/>
      <c r="IW556" s="7"/>
      <c r="IX556" s="7"/>
      <c r="IY556" s="7"/>
      <c r="IZ556" s="7"/>
      <c r="JA556" s="7"/>
      <c r="JB556" s="7"/>
      <c r="JC556" s="7"/>
      <c r="JD556" s="7"/>
      <c r="JE556" s="7"/>
      <c r="JF556" s="7"/>
      <c r="JG556" s="7"/>
      <c r="JH556" s="7"/>
      <c r="JI556" s="7"/>
      <c r="JJ556" s="7"/>
      <c r="JK556" s="7"/>
      <c r="JL556" s="7"/>
      <c r="JM556" s="7"/>
      <c r="JN556" s="7"/>
      <c r="JO556" s="7"/>
      <c r="JP556" s="7"/>
      <c r="JQ556" s="7"/>
      <c r="JR556" s="7"/>
      <c r="JS556" s="7"/>
      <c r="JT556" s="7"/>
      <c r="JU556" s="7"/>
      <c r="JV556" s="7"/>
      <c r="JW556" s="7"/>
      <c r="JX556" s="7"/>
      <c r="JY556" s="7"/>
      <c r="JZ556" s="7"/>
      <c r="KA556" s="7"/>
      <c r="KB556" s="7"/>
      <c r="KC556" s="7"/>
      <c r="KD556" s="7"/>
      <c r="KE556" s="7"/>
      <c r="KF556" s="7"/>
      <c r="KG556" s="7"/>
      <c r="KH556" s="7"/>
      <c r="KI556" s="7"/>
      <c r="KJ556" s="7"/>
      <c r="KK556" s="7"/>
      <c r="KL556" s="7"/>
      <c r="KM556" s="7"/>
      <c r="KN556" s="7"/>
      <c r="KO556" s="7"/>
      <c r="KP556" s="7"/>
      <c r="KQ556" s="7"/>
      <c r="KR556" s="7"/>
      <c r="KS556" s="7"/>
      <c r="KT556" s="7"/>
      <c r="KU556" s="7"/>
      <c r="KV556" s="7"/>
      <c r="KW556" s="7"/>
      <c r="KX556" s="7"/>
      <c r="KY556" s="7"/>
      <c r="KZ556" s="7"/>
      <c r="LA556" s="7"/>
      <c r="LB556" s="7"/>
      <c r="LC556" s="7"/>
      <c r="LD556" s="7"/>
      <c r="LE556" s="7"/>
      <c r="LF556" s="7"/>
      <c r="LG556" s="7"/>
      <c r="LH556" s="7"/>
      <c r="LI556" s="7"/>
      <c r="LJ556" s="7"/>
      <c r="LK556" s="7"/>
      <c r="LL556" s="7"/>
      <c r="LM556" s="7"/>
      <c r="LN556" s="7"/>
      <c r="LO556" s="7"/>
      <c r="LP556" s="7"/>
      <c r="LQ556" s="7"/>
      <c r="LR556" s="7"/>
      <c r="LS556" s="7"/>
      <c r="LT556" s="7"/>
      <c r="LU556" s="7"/>
      <c r="LV556" s="7"/>
      <c r="LW556" s="7"/>
      <c r="LX556" s="7"/>
      <c r="LY556" s="7"/>
      <c r="LZ556" s="7"/>
      <c r="MA556" s="7"/>
      <c r="MB556" s="7"/>
      <c r="MC556" s="7"/>
      <c r="MD556" s="7"/>
      <c r="ME556" s="7"/>
      <c r="MF556" s="7"/>
      <c r="MG556" s="7"/>
      <c r="MH556" s="7"/>
      <c r="MI556" s="7"/>
      <c r="MJ556" s="7"/>
      <c r="MK556" s="7"/>
      <c r="ML556" s="7"/>
      <c r="MM556" s="7"/>
      <c r="MN556" s="7"/>
      <c r="MO556" s="7"/>
      <c r="MP556" s="7"/>
      <c r="MQ556" s="7"/>
      <c r="MR556" s="7"/>
      <c r="MS556" s="7"/>
      <c r="MT556" s="7"/>
      <c r="MU556" s="7"/>
      <c r="MV556" s="7"/>
      <c r="MW556" s="7"/>
      <c r="MX556" s="7"/>
      <c r="MY556" s="7"/>
      <c r="MZ556" s="7"/>
      <c r="NA556" s="7"/>
      <c r="NB556" s="7"/>
      <c r="NC556" s="7"/>
      <c r="ND556" s="7"/>
      <c r="NE556" s="7"/>
      <c r="NF556" s="7"/>
      <c r="NG556" s="7"/>
      <c r="NH556" s="7"/>
      <c r="NI556" s="7"/>
      <c r="NJ556" s="7"/>
      <c r="NK556" s="7"/>
      <c r="NL556" s="7"/>
      <c r="NM556" s="7"/>
      <c r="NN556" s="7"/>
      <c r="NO556" s="7"/>
      <c r="NP556" s="7"/>
      <c r="NQ556" s="7"/>
      <c r="NR556" s="7"/>
      <c r="NS556" s="7"/>
      <c r="NT556" s="7"/>
      <c r="NU556" s="7"/>
      <c r="NV556" s="7"/>
      <c r="NW556" s="7"/>
      <c r="NX556" s="7"/>
      <c r="NY556" s="7"/>
      <c r="NZ556" s="7"/>
      <c r="OA556" s="7"/>
      <c r="OB556" s="7"/>
      <c r="OC556" s="7"/>
      <c r="OD556" s="7"/>
      <c r="OE556" s="7"/>
      <c r="OF556" s="7"/>
      <c r="OG556" s="7"/>
      <c r="OH556" s="7"/>
      <c r="OI556" s="7"/>
    </row>
    <row r="557" spans="1:399" s="21" customFormat="1">
      <c r="A557" s="53"/>
      <c r="B557" s="53"/>
      <c r="C557" s="53"/>
      <c r="D557" s="53"/>
      <c r="E557" s="53"/>
      <c r="F557" s="53"/>
      <c r="G557" s="7"/>
      <c r="H557"/>
      <c r="I557"/>
      <c r="J557"/>
      <c r="K557"/>
      <c r="L557" s="53"/>
      <c r="M557"/>
      <c r="N557" s="7"/>
      <c r="O557"/>
      <c r="P557"/>
      <c r="Q557"/>
      <c r="R557"/>
      <c r="S557" s="53"/>
      <c r="T557"/>
      <c r="U557" s="7"/>
      <c r="V557"/>
      <c r="W557"/>
      <c r="X557"/>
      <c r="Y557"/>
      <c r="Z557" s="53"/>
      <c r="AA557"/>
      <c r="AB557" s="7"/>
      <c r="AC557"/>
      <c r="AD557"/>
      <c r="AE557"/>
      <c r="AF557"/>
      <c r="AG557" s="53"/>
      <c r="AH557"/>
      <c r="AI557" s="7"/>
      <c r="AJ557"/>
      <c r="AK557"/>
      <c r="AL557"/>
      <c r="AM557"/>
      <c r="AN557" s="53"/>
      <c r="AO557"/>
      <c r="AP557" s="7"/>
      <c r="AQ557"/>
      <c r="AR557"/>
      <c r="AS557"/>
      <c r="AT557"/>
      <c r="AU557" s="53"/>
      <c r="AV557"/>
      <c r="AW557" s="7"/>
      <c r="AX557"/>
      <c r="AY557"/>
      <c r="AZ557"/>
      <c r="BA557"/>
      <c r="BB557" s="53"/>
      <c r="BC557"/>
      <c r="BD557" s="7"/>
      <c r="BE557"/>
      <c r="BF557"/>
      <c r="BG557"/>
      <c r="BH557"/>
      <c r="BI557" s="53"/>
      <c r="BJ557"/>
      <c r="BK557" s="7"/>
      <c r="BL557"/>
      <c r="BM557"/>
      <c r="BN557"/>
      <c r="BO557"/>
      <c r="BP557" s="53"/>
      <c r="BQ557"/>
      <c r="BR557" s="7"/>
      <c r="BS557"/>
      <c r="BT557"/>
      <c r="BU557"/>
      <c r="BV557"/>
      <c r="BW557" s="53"/>
      <c r="BX557"/>
      <c r="BY557" s="7"/>
      <c r="BZ557"/>
      <c r="CA557"/>
      <c r="CB557"/>
      <c r="CC557"/>
      <c r="CD557" s="53"/>
      <c r="CE557"/>
      <c r="CF557" s="7"/>
      <c r="CG557"/>
      <c r="CH557"/>
      <c r="CI557"/>
      <c r="CJ557"/>
      <c r="CK557" s="53"/>
      <c r="CL557"/>
      <c r="CM557" s="7"/>
      <c r="CN557"/>
      <c r="CO557"/>
      <c r="CP557"/>
      <c r="CQ557"/>
      <c r="CR557" s="53"/>
      <c r="CS557"/>
      <c r="CT557" s="7"/>
      <c r="CU557"/>
      <c r="CV557"/>
      <c r="CW557"/>
      <c r="CX557"/>
      <c r="CY557" s="53"/>
      <c r="CZ557"/>
      <c r="DA557" s="7"/>
      <c r="DB557"/>
      <c r="DC557"/>
      <c r="DD557"/>
      <c r="DE557"/>
      <c r="DF557" s="53"/>
      <c r="DG557"/>
      <c r="DH557" s="7"/>
      <c r="DI557"/>
      <c r="DJ557"/>
      <c r="DK557"/>
      <c r="DL557"/>
      <c r="DM557" s="53"/>
      <c r="DN557"/>
      <c r="DO557" s="7"/>
      <c r="DP557"/>
      <c r="DQ557"/>
      <c r="DR557"/>
      <c r="DS557"/>
      <c r="DT557" s="53"/>
      <c r="DU557"/>
      <c r="DV557" s="7"/>
      <c r="DW557" s="7"/>
      <c r="DX557" s="7"/>
      <c r="DY557" s="7"/>
      <c r="DZ557" s="7"/>
      <c r="EA557" s="7"/>
      <c r="EB557" s="7"/>
      <c r="EC557" s="7"/>
      <c r="ED557" s="7"/>
      <c r="EE557" s="7"/>
      <c r="EF557" s="7"/>
      <c r="EG557" s="7"/>
      <c r="EH557" s="7"/>
      <c r="EI557" s="7"/>
      <c r="EJ557" s="7"/>
      <c r="EK557" s="7"/>
      <c r="EL557" s="7"/>
      <c r="EM557" s="7"/>
      <c r="EN557" s="7"/>
      <c r="EO557" s="7"/>
      <c r="EP557" s="7"/>
      <c r="EQ557" s="7"/>
      <c r="ER557" s="7"/>
      <c r="ES557" s="7"/>
      <c r="ET557" s="7"/>
      <c r="EU557" s="7"/>
      <c r="EV557" s="7"/>
      <c r="EW557" s="7"/>
      <c r="EX557" s="7"/>
      <c r="EY557" s="7"/>
      <c r="EZ557" s="7"/>
      <c r="FA557" s="7"/>
      <c r="FB557" s="7"/>
      <c r="FC557" s="7"/>
      <c r="FD557" s="7"/>
      <c r="FE557" s="7"/>
      <c r="FF557" s="7"/>
      <c r="FG557" s="7"/>
      <c r="FH557" s="7"/>
      <c r="FI557" s="7"/>
      <c r="FJ557" s="7"/>
      <c r="FK557" s="7"/>
      <c r="FL557" s="7"/>
      <c r="FM557" s="7"/>
      <c r="FN557" s="7"/>
      <c r="FO557" s="7"/>
      <c r="FP557" s="7"/>
      <c r="FQ557" s="7"/>
      <c r="FR557" s="7"/>
      <c r="FS557" s="7"/>
      <c r="FT557" s="7"/>
      <c r="FU557" s="7"/>
      <c r="FV557" s="7"/>
      <c r="FW557" s="7"/>
      <c r="FX557" s="7"/>
      <c r="FY557" s="7"/>
      <c r="FZ557" s="7"/>
      <c r="GA557" s="7"/>
      <c r="GB557" s="7"/>
      <c r="GC557" s="7"/>
      <c r="GD557" s="7"/>
      <c r="GE557" s="7"/>
      <c r="GF557" s="7"/>
      <c r="GG557" s="7"/>
      <c r="GH557" s="7"/>
      <c r="GI557" s="7"/>
      <c r="GJ557" s="7"/>
      <c r="GK557" s="7"/>
      <c r="GL557" s="7"/>
      <c r="GM557" s="7"/>
      <c r="GN557" s="7"/>
      <c r="GO557" s="7"/>
      <c r="GP557" s="7"/>
      <c r="GQ557" s="7"/>
      <c r="GR557" s="7"/>
      <c r="GS557" s="7"/>
      <c r="GT557" s="7"/>
      <c r="GU557" s="7"/>
      <c r="GV557" s="7"/>
      <c r="GW557" s="7"/>
      <c r="GX557" s="7"/>
      <c r="GY557" s="7"/>
      <c r="GZ557" s="7"/>
      <c r="HA557" s="7"/>
      <c r="HB557" s="7"/>
      <c r="HC557" s="7"/>
      <c r="HD557" s="7"/>
      <c r="HE557" s="7"/>
      <c r="HF557" s="7"/>
      <c r="HG557" s="7"/>
      <c r="HH557" s="7"/>
      <c r="HI557" s="7"/>
      <c r="HJ557" s="7"/>
      <c r="HK557" s="7"/>
      <c r="HL557" s="7"/>
      <c r="HM557" s="7"/>
      <c r="HN557" s="7"/>
      <c r="HO557" s="7"/>
      <c r="HP557" s="7"/>
      <c r="HQ557" s="7"/>
      <c r="HR557" s="7"/>
      <c r="HS557" s="7"/>
      <c r="HT557" s="7"/>
      <c r="HU557" s="7"/>
      <c r="HV557" s="7"/>
      <c r="HW557" s="7"/>
      <c r="HX557" s="7"/>
      <c r="HY557" s="7"/>
      <c r="HZ557" s="7"/>
      <c r="IA557" s="7"/>
      <c r="IB557" s="7"/>
      <c r="IC557" s="7"/>
      <c r="ID557" s="7"/>
      <c r="IE557" s="7"/>
      <c r="IF557" s="7"/>
      <c r="IG557" s="7"/>
      <c r="IH557" s="7"/>
      <c r="II557" s="7"/>
      <c r="IJ557" s="7"/>
      <c r="IK557" s="7"/>
      <c r="IL557" s="7"/>
      <c r="IM557" s="7"/>
      <c r="IN557" s="7"/>
      <c r="IO557" s="7"/>
      <c r="IP557" s="7"/>
      <c r="IQ557" s="7"/>
      <c r="IR557" s="7"/>
      <c r="IS557" s="7"/>
      <c r="IT557" s="7"/>
      <c r="IU557" s="7"/>
      <c r="IV557" s="7"/>
      <c r="IW557" s="7"/>
      <c r="IX557" s="7"/>
      <c r="IY557" s="7"/>
      <c r="IZ557" s="7"/>
      <c r="JA557" s="7"/>
      <c r="JB557" s="7"/>
      <c r="JC557" s="7"/>
      <c r="JD557" s="7"/>
      <c r="JE557" s="7"/>
      <c r="JF557" s="7"/>
      <c r="JG557" s="7"/>
      <c r="JH557" s="7"/>
      <c r="JI557" s="7"/>
      <c r="JJ557" s="7"/>
      <c r="JK557" s="7"/>
      <c r="JL557" s="7"/>
      <c r="JM557" s="7"/>
      <c r="JN557" s="7"/>
      <c r="JO557" s="7"/>
      <c r="JP557" s="7"/>
      <c r="JQ557" s="7"/>
      <c r="JR557" s="7"/>
      <c r="JS557" s="7"/>
      <c r="JT557" s="7"/>
      <c r="JU557" s="7"/>
      <c r="JV557" s="7"/>
      <c r="JW557" s="7"/>
      <c r="JX557" s="7"/>
      <c r="JY557" s="7"/>
      <c r="JZ557" s="7"/>
      <c r="KA557" s="7"/>
      <c r="KB557" s="7"/>
      <c r="KC557" s="7"/>
      <c r="KD557" s="7"/>
      <c r="KE557" s="7"/>
      <c r="KF557" s="7"/>
      <c r="KG557" s="7"/>
      <c r="KH557" s="7"/>
      <c r="KI557" s="7"/>
      <c r="KJ557" s="7"/>
      <c r="KK557" s="7"/>
      <c r="KL557" s="7"/>
      <c r="KM557" s="7"/>
      <c r="KN557" s="7"/>
      <c r="KO557" s="7"/>
      <c r="KP557" s="7"/>
      <c r="KQ557" s="7"/>
      <c r="KR557" s="7"/>
      <c r="KS557" s="7"/>
      <c r="KT557" s="7"/>
      <c r="KU557" s="7"/>
      <c r="KV557" s="7"/>
      <c r="KW557" s="7"/>
      <c r="KX557" s="7"/>
      <c r="KY557" s="7"/>
      <c r="KZ557" s="7"/>
      <c r="LA557" s="7"/>
      <c r="LB557" s="7"/>
      <c r="LC557" s="7"/>
      <c r="LD557" s="7"/>
      <c r="LE557" s="7"/>
      <c r="LF557" s="7"/>
      <c r="LG557" s="7"/>
      <c r="LH557" s="7"/>
      <c r="LI557" s="7"/>
      <c r="LJ557" s="7"/>
      <c r="LK557" s="7"/>
      <c r="LL557" s="7"/>
      <c r="LM557" s="7"/>
      <c r="LN557" s="7"/>
      <c r="LO557" s="7"/>
      <c r="LP557" s="7"/>
      <c r="LQ557" s="7"/>
      <c r="LR557" s="7"/>
      <c r="LS557" s="7"/>
      <c r="LT557" s="7"/>
      <c r="LU557" s="7"/>
      <c r="LV557" s="7"/>
      <c r="LW557" s="7"/>
      <c r="LX557" s="7"/>
      <c r="LY557" s="7"/>
      <c r="LZ557" s="7"/>
      <c r="MA557" s="7"/>
      <c r="MB557" s="7"/>
      <c r="MC557" s="7"/>
      <c r="MD557" s="7"/>
      <c r="ME557" s="7"/>
      <c r="MF557" s="7"/>
      <c r="MG557" s="7"/>
      <c r="MH557" s="7"/>
      <c r="MI557" s="7"/>
      <c r="MJ557" s="7"/>
      <c r="MK557" s="7"/>
      <c r="ML557" s="7"/>
      <c r="MM557" s="7"/>
      <c r="MN557" s="7"/>
      <c r="MO557" s="7"/>
      <c r="MP557" s="7"/>
      <c r="MQ557" s="7"/>
      <c r="MR557" s="7"/>
      <c r="MS557" s="7"/>
      <c r="MT557" s="7"/>
      <c r="MU557" s="7"/>
      <c r="MV557" s="7"/>
      <c r="MW557" s="7"/>
      <c r="MX557" s="7"/>
      <c r="MY557" s="7"/>
      <c r="MZ557" s="7"/>
      <c r="NA557" s="7"/>
      <c r="NB557" s="7"/>
      <c r="NC557" s="7"/>
      <c r="ND557" s="7"/>
      <c r="NE557" s="7"/>
      <c r="NF557" s="7"/>
      <c r="NG557" s="7"/>
      <c r="NH557" s="7"/>
      <c r="NI557" s="7"/>
      <c r="NJ557" s="7"/>
      <c r="NK557" s="7"/>
      <c r="NL557" s="7"/>
      <c r="NM557" s="7"/>
      <c r="NN557" s="7"/>
      <c r="NO557" s="7"/>
      <c r="NP557" s="7"/>
      <c r="NQ557" s="7"/>
      <c r="NR557" s="7"/>
      <c r="NS557" s="7"/>
      <c r="NT557" s="7"/>
      <c r="NU557" s="7"/>
      <c r="NV557" s="7"/>
      <c r="NW557" s="7"/>
      <c r="NX557" s="7"/>
      <c r="NY557" s="7"/>
      <c r="NZ557" s="7"/>
      <c r="OA557" s="7"/>
      <c r="OB557" s="7"/>
      <c r="OC557" s="7"/>
      <c r="OD557" s="7"/>
      <c r="OE557" s="7"/>
      <c r="OF557" s="7"/>
      <c r="OG557" s="7"/>
      <c r="OH557" s="7"/>
      <c r="OI557" s="7"/>
    </row>
    <row r="558" spans="1:399" s="21" customFormat="1">
      <c r="A558" s="53"/>
      <c r="B558" s="53"/>
      <c r="C558" s="53"/>
      <c r="D558" s="53"/>
      <c r="E558" s="53"/>
      <c r="F558" s="53"/>
      <c r="G558" s="7"/>
      <c r="H558"/>
      <c r="I558"/>
      <c r="J558"/>
      <c r="K558"/>
      <c r="L558" s="53"/>
      <c r="M558"/>
      <c r="N558" s="7"/>
      <c r="O558"/>
      <c r="P558"/>
      <c r="Q558"/>
      <c r="R558"/>
      <c r="S558" s="53"/>
      <c r="T558"/>
      <c r="U558" s="7"/>
      <c r="V558"/>
      <c r="W558"/>
      <c r="X558"/>
      <c r="Y558"/>
      <c r="Z558" s="53"/>
      <c r="AA558"/>
      <c r="AB558" s="7"/>
      <c r="AC558"/>
      <c r="AD558"/>
      <c r="AE558"/>
      <c r="AF558"/>
      <c r="AG558" s="53"/>
      <c r="AH558"/>
      <c r="AI558" s="7"/>
      <c r="AJ558"/>
      <c r="AK558"/>
      <c r="AL558"/>
      <c r="AM558"/>
      <c r="AN558" s="53"/>
      <c r="AO558"/>
      <c r="AP558" s="7"/>
      <c r="AQ558"/>
      <c r="AR558"/>
      <c r="AS558"/>
      <c r="AT558"/>
      <c r="AU558" s="53"/>
      <c r="AV558"/>
      <c r="AW558" s="7"/>
      <c r="AX558"/>
      <c r="AY558"/>
      <c r="AZ558"/>
      <c r="BA558"/>
      <c r="BB558" s="53"/>
      <c r="BC558"/>
      <c r="BD558" s="7"/>
      <c r="BE558"/>
      <c r="BF558"/>
      <c r="BG558"/>
      <c r="BH558"/>
      <c r="BI558" s="53"/>
      <c r="BJ558"/>
      <c r="BK558" s="7"/>
      <c r="BL558"/>
      <c r="BM558"/>
      <c r="BN558"/>
      <c r="BO558"/>
      <c r="BP558" s="53"/>
      <c r="BQ558"/>
      <c r="BR558" s="7"/>
      <c r="BS558"/>
      <c r="BT558"/>
      <c r="BU558"/>
      <c r="BV558"/>
      <c r="BW558" s="53"/>
      <c r="BX558"/>
      <c r="BY558" s="7"/>
      <c r="BZ558"/>
      <c r="CA558"/>
      <c r="CB558"/>
      <c r="CC558"/>
      <c r="CD558" s="53"/>
      <c r="CE558"/>
      <c r="CF558" s="7"/>
      <c r="CG558"/>
      <c r="CH558"/>
      <c r="CI558"/>
      <c r="CJ558"/>
      <c r="CK558" s="53"/>
      <c r="CL558"/>
      <c r="CM558" s="7"/>
      <c r="CN558"/>
      <c r="CO558"/>
      <c r="CP558"/>
      <c r="CQ558"/>
      <c r="CR558" s="53"/>
      <c r="CS558"/>
      <c r="CT558" s="7"/>
      <c r="CU558"/>
      <c r="CV558"/>
      <c r="CW558"/>
      <c r="CX558"/>
      <c r="CY558" s="53"/>
      <c r="CZ558"/>
      <c r="DA558" s="7"/>
      <c r="DB558"/>
      <c r="DC558"/>
      <c r="DD558"/>
      <c r="DE558"/>
      <c r="DF558" s="53"/>
      <c r="DG558"/>
      <c r="DH558" s="7"/>
      <c r="DI558"/>
      <c r="DJ558"/>
      <c r="DK558"/>
      <c r="DL558"/>
      <c r="DM558" s="53"/>
      <c r="DN558"/>
      <c r="DO558" s="7"/>
      <c r="DP558"/>
      <c r="DQ558"/>
      <c r="DR558"/>
      <c r="DS558"/>
      <c r="DT558" s="53"/>
      <c r="DU558"/>
      <c r="DV558" s="7"/>
      <c r="DW558" s="7"/>
      <c r="DX558" s="7"/>
      <c r="DY558" s="7"/>
      <c r="DZ558" s="7"/>
      <c r="EA558" s="7"/>
      <c r="EB558" s="7"/>
      <c r="EC558" s="7"/>
      <c r="ED558" s="7"/>
      <c r="EE558" s="7"/>
      <c r="EF558" s="7"/>
      <c r="EG558" s="7"/>
      <c r="EH558" s="7"/>
      <c r="EI558" s="7"/>
      <c r="EJ558" s="7"/>
      <c r="EK558" s="7"/>
      <c r="EL558" s="7"/>
      <c r="EM558" s="7"/>
      <c r="EN558" s="7"/>
      <c r="EO558" s="7"/>
      <c r="EP558" s="7"/>
      <c r="EQ558" s="7"/>
      <c r="ER558" s="7"/>
      <c r="ES558" s="7"/>
      <c r="ET558" s="7"/>
      <c r="EU558" s="7"/>
      <c r="EV558" s="7"/>
      <c r="EW558" s="7"/>
      <c r="EX558" s="7"/>
      <c r="EY558" s="7"/>
      <c r="EZ558" s="7"/>
      <c r="FA558" s="7"/>
      <c r="FB558" s="7"/>
      <c r="FC558" s="7"/>
      <c r="FD558" s="7"/>
      <c r="FE558" s="7"/>
      <c r="FF558" s="7"/>
      <c r="FG558" s="7"/>
      <c r="FH558" s="7"/>
      <c r="FI558" s="7"/>
      <c r="FJ558" s="7"/>
      <c r="FK558" s="7"/>
      <c r="FL558" s="7"/>
      <c r="FM558" s="7"/>
      <c r="FN558" s="7"/>
      <c r="FO558" s="7"/>
      <c r="FP558" s="7"/>
      <c r="FQ558" s="7"/>
      <c r="FR558" s="7"/>
      <c r="FS558" s="7"/>
      <c r="FT558" s="7"/>
      <c r="FU558" s="7"/>
      <c r="FV558" s="7"/>
      <c r="FW558" s="7"/>
      <c r="FX558" s="7"/>
      <c r="FY558" s="7"/>
      <c r="FZ558" s="7"/>
      <c r="GA558" s="7"/>
      <c r="GB558" s="7"/>
      <c r="GC558" s="7"/>
      <c r="GD558" s="7"/>
      <c r="GE558" s="7"/>
      <c r="GF558" s="7"/>
      <c r="GG558" s="7"/>
      <c r="GH558" s="7"/>
      <c r="GI558" s="7"/>
      <c r="GJ558" s="7"/>
      <c r="GK558" s="7"/>
      <c r="GL558" s="7"/>
      <c r="GM558" s="7"/>
      <c r="GN558" s="7"/>
      <c r="GO558" s="7"/>
      <c r="GP558" s="7"/>
      <c r="GQ558" s="7"/>
      <c r="GR558" s="7"/>
      <c r="GS558" s="7"/>
      <c r="GT558" s="7"/>
      <c r="GU558" s="7"/>
      <c r="GV558" s="7"/>
      <c r="GW558" s="7"/>
      <c r="GX558" s="7"/>
      <c r="GY558" s="7"/>
      <c r="GZ558" s="7"/>
      <c r="HA558" s="7"/>
      <c r="HB558" s="7"/>
      <c r="HC558" s="7"/>
      <c r="HD558" s="7"/>
      <c r="HE558" s="7"/>
      <c r="HF558" s="7"/>
      <c r="HG558" s="7"/>
      <c r="HH558" s="7"/>
      <c r="HI558" s="7"/>
      <c r="HJ558" s="7"/>
      <c r="HK558" s="7"/>
      <c r="HL558" s="7"/>
      <c r="HM558" s="7"/>
      <c r="HN558" s="7"/>
      <c r="HO558" s="7"/>
      <c r="HP558" s="7"/>
      <c r="HQ558" s="7"/>
      <c r="HR558" s="7"/>
      <c r="HS558" s="7"/>
      <c r="HT558" s="7"/>
      <c r="HU558" s="7"/>
      <c r="HV558" s="7"/>
      <c r="HW558" s="7"/>
      <c r="HX558" s="7"/>
      <c r="HY558" s="7"/>
      <c r="HZ558" s="7"/>
      <c r="IA558" s="7"/>
      <c r="IB558" s="7"/>
      <c r="IC558" s="7"/>
      <c r="ID558" s="7"/>
      <c r="IE558" s="7"/>
      <c r="IF558" s="7"/>
      <c r="IG558" s="7"/>
      <c r="IH558" s="7"/>
      <c r="II558" s="7"/>
      <c r="IJ558" s="7"/>
      <c r="IK558" s="7"/>
      <c r="IL558" s="7"/>
      <c r="IM558" s="7"/>
      <c r="IN558" s="7"/>
      <c r="IO558" s="7"/>
      <c r="IP558" s="7"/>
      <c r="IQ558" s="7"/>
      <c r="IR558" s="7"/>
      <c r="IS558" s="7"/>
      <c r="IT558" s="7"/>
      <c r="IU558" s="7"/>
      <c r="IV558" s="7"/>
      <c r="IW558" s="7"/>
      <c r="IX558" s="7"/>
      <c r="IY558" s="7"/>
      <c r="IZ558" s="7"/>
      <c r="JA558" s="7"/>
      <c r="JB558" s="7"/>
      <c r="JC558" s="7"/>
      <c r="JD558" s="7"/>
      <c r="JE558" s="7"/>
      <c r="JF558" s="7"/>
      <c r="JG558" s="7"/>
      <c r="JH558" s="7"/>
      <c r="JI558" s="7"/>
      <c r="JJ558" s="7"/>
      <c r="JK558" s="7"/>
      <c r="JL558" s="7"/>
      <c r="JM558" s="7"/>
      <c r="JN558" s="7"/>
      <c r="JO558" s="7"/>
      <c r="JP558" s="7"/>
      <c r="JQ558" s="7"/>
      <c r="JR558" s="7"/>
      <c r="JS558" s="7"/>
      <c r="JT558" s="7"/>
      <c r="JU558" s="7"/>
      <c r="JV558" s="7"/>
      <c r="JW558" s="7"/>
      <c r="JX558" s="7"/>
      <c r="JY558" s="7"/>
      <c r="JZ558" s="7"/>
      <c r="KA558" s="7"/>
      <c r="KB558" s="7"/>
      <c r="KC558" s="7"/>
      <c r="KD558" s="7"/>
      <c r="KE558" s="7"/>
      <c r="KF558" s="7"/>
      <c r="KG558" s="7"/>
      <c r="KH558" s="7"/>
      <c r="KI558" s="7"/>
      <c r="KJ558" s="7"/>
      <c r="KK558" s="7"/>
      <c r="KL558" s="7"/>
      <c r="KM558" s="7"/>
      <c r="KN558" s="7"/>
      <c r="KO558" s="7"/>
      <c r="KP558" s="7"/>
      <c r="KQ558" s="7"/>
      <c r="KR558" s="7"/>
      <c r="KS558" s="7"/>
      <c r="KT558" s="7"/>
      <c r="KU558" s="7"/>
      <c r="KV558" s="7"/>
      <c r="KW558" s="7"/>
      <c r="KX558" s="7"/>
      <c r="KY558" s="7"/>
      <c r="KZ558" s="7"/>
      <c r="LA558" s="7"/>
      <c r="LB558" s="7"/>
      <c r="LC558" s="7"/>
      <c r="LD558" s="7"/>
      <c r="LE558" s="7"/>
      <c r="LF558" s="7"/>
      <c r="LG558" s="7"/>
      <c r="LH558" s="7"/>
      <c r="LI558" s="7"/>
      <c r="LJ558" s="7"/>
      <c r="LK558" s="7"/>
      <c r="LL558" s="7"/>
      <c r="LM558" s="7"/>
      <c r="LN558" s="7"/>
      <c r="LO558" s="7"/>
      <c r="LP558" s="7"/>
      <c r="LQ558" s="7"/>
      <c r="LR558" s="7"/>
      <c r="LS558" s="7"/>
      <c r="LT558" s="7"/>
      <c r="LU558" s="7"/>
      <c r="LV558" s="7"/>
      <c r="LW558" s="7"/>
      <c r="LX558" s="7"/>
      <c r="LY558" s="7"/>
      <c r="LZ558" s="7"/>
      <c r="MA558" s="7"/>
      <c r="MB558" s="7"/>
      <c r="MC558" s="7"/>
      <c r="MD558" s="7"/>
      <c r="ME558" s="7"/>
      <c r="MF558" s="7"/>
      <c r="MG558" s="7"/>
      <c r="MH558" s="7"/>
      <c r="MI558" s="7"/>
      <c r="MJ558" s="7"/>
      <c r="MK558" s="7"/>
      <c r="ML558" s="7"/>
      <c r="MM558" s="7"/>
      <c r="MN558" s="7"/>
      <c r="MO558" s="7"/>
      <c r="MP558" s="7"/>
      <c r="MQ558" s="7"/>
      <c r="MR558" s="7"/>
      <c r="MS558" s="7"/>
      <c r="MT558" s="7"/>
      <c r="MU558" s="7"/>
      <c r="MV558" s="7"/>
      <c r="MW558" s="7"/>
      <c r="MX558" s="7"/>
      <c r="MY558" s="7"/>
      <c r="MZ558" s="7"/>
      <c r="NA558" s="7"/>
      <c r="NB558" s="7"/>
      <c r="NC558" s="7"/>
      <c r="ND558" s="7"/>
      <c r="NE558" s="7"/>
      <c r="NF558" s="7"/>
      <c r="NG558" s="7"/>
      <c r="NH558" s="7"/>
      <c r="NI558" s="7"/>
      <c r="NJ558" s="7"/>
      <c r="NK558" s="7"/>
      <c r="NL558" s="7"/>
      <c r="NM558" s="7"/>
      <c r="NN558" s="7"/>
      <c r="NO558" s="7"/>
      <c r="NP558" s="7"/>
      <c r="NQ558" s="7"/>
      <c r="NR558" s="7"/>
      <c r="NS558" s="7"/>
      <c r="NT558" s="7"/>
      <c r="NU558" s="7"/>
      <c r="NV558" s="7"/>
      <c r="NW558" s="7"/>
      <c r="NX558" s="7"/>
      <c r="NY558" s="7"/>
      <c r="NZ558" s="7"/>
      <c r="OA558" s="7"/>
      <c r="OB558" s="7"/>
      <c r="OC558" s="7"/>
      <c r="OD558" s="7"/>
      <c r="OE558" s="7"/>
      <c r="OF558" s="7"/>
      <c r="OG558" s="7"/>
      <c r="OH558" s="7"/>
      <c r="OI558" s="7"/>
    </row>
    <row r="559" spans="1:399" s="21" customFormat="1">
      <c r="A559" s="53"/>
      <c r="B559" s="53"/>
      <c r="C559" s="53"/>
      <c r="D559" s="53"/>
      <c r="E559" s="53"/>
      <c r="F559" s="53"/>
      <c r="G559" s="7"/>
      <c r="H559"/>
      <c r="I559"/>
      <c r="J559"/>
      <c r="K559"/>
      <c r="L559" s="53"/>
      <c r="M559"/>
      <c r="N559" s="7"/>
      <c r="O559"/>
      <c r="P559"/>
      <c r="Q559"/>
      <c r="R559"/>
      <c r="S559" s="53"/>
      <c r="T559"/>
      <c r="U559" s="7"/>
      <c r="V559"/>
      <c r="W559"/>
      <c r="X559"/>
      <c r="Y559"/>
      <c r="Z559" s="53"/>
      <c r="AA559"/>
      <c r="AB559" s="7"/>
      <c r="AC559"/>
      <c r="AD559"/>
      <c r="AE559"/>
      <c r="AF559"/>
      <c r="AG559" s="53"/>
      <c r="AH559"/>
      <c r="AI559" s="7"/>
      <c r="AJ559"/>
      <c r="AK559"/>
      <c r="AL559"/>
      <c r="AM559"/>
      <c r="AN559" s="53"/>
      <c r="AO559"/>
      <c r="AP559" s="7"/>
      <c r="AQ559"/>
      <c r="AR559"/>
      <c r="AS559"/>
      <c r="AT559"/>
      <c r="AU559" s="53"/>
      <c r="AV559"/>
      <c r="AW559" s="7"/>
      <c r="AX559"/>
      <c r="AY559"/>
      <c r="AZ559"/>
      <c r="BA559"/>
      <c r="BB559" s="53"/>
      <c r="BC559"/>
      <c r="BD559" s="7"/>
      <c r="BE559"/>
      <c r="BF559"/>
      <c r="BG559"/>
      <c r="BH559"/>
      <c r="BI559" s="53"/>
      <c r="BJ559"/>
      <c r="BK559" s="7"/>
      <c r="BL559"/>
      <c r="BM559"/>
      <c r="BN559"/>
      <c r="BO559"/>
      <c r="BP559" s="53"/>
      <c r="BQ559"/>
      <c r="BR559" s="7"/>
      <c r="BS559"/>
      <c r="BT559"/>
      <c r="BU559"/>
      <c r="BV559"/>
      <c r="BW559" s="53"/>
      <c r="BX559"/>
      <c r="BY559" s="7"/>
      <c r="BZ559"/>
      <c r="CA559"/>
      <c r="CB559"/>
      <c r="CC559"/>
      <c r="CD559" s="53"/>
      <c r="CE559"/>
      <c r="CF559" s="7"/>
      <c r="CG559"/>
      <c r="CH559"/>
      <c r="CI559"/>
      <c r="CJ559"/>
      <c r="CK559" s="53"/>
      <c r="CL559"/>
      <c r="CM559" s="7"/>
      <c r="CN559"/>
      <c r="CO559"/>
      <c r="CP559"/>
      <c r="CQ559"/>
      <c r="CR559" s="53"/>
      <c r="CS559"/>
      <c r="CT559" s="7"/>
      <c r="CU559"/>
      <c r="CV559"/>
      <c r="CW559"/>
      <c r="CX559"/>
      <c r="CY559" s="53"/>
      <c r="CZ559"/>
      <c r="DA559" s="7"/>
      <c r="DB559"/>
      <c r="DC559"/>
      <c r="DD559"/>
      <c r="DE559"/>
      <c r="DF559" s="53"/>
      <c r="DG559"/>
      <c r="DH559" s="7"/>
      <c r="DI559"/>
      <c r="DJ559"/>
      <c r="DK559"/>
      <c r="DL559"/>
      <c r="DM559" s="53"/>
      <c r="DN559"/>
      <c r="DO559" s="7"/>
      <c r="DP559"/>
      <c r="DQ559"/>
      <c r="DR559"/>
      <c r="DS559"/>
      <c r="DT559" s="53"/>
      <c r="DU559"/>
      <c r="DV559" s="7"/>
      <c r="DW559" s="7"/>
      <c r="DX559" s="7"/>
      <c r="DY559" s="7"/>
      <c r="DZ559" s="7"/>
      <c r="EA559" s="7"/>
      <c r="EB559" s="7"/>
      <c r="EC559" s="7"/>
      <c r="ED559" s="7"/>
      <c r="EE559" s="7"/>
      <c r="EF559" s="7"/>
      <c r="EG559" s="7"/>
      <c r="EH559" s="7"/>
      <c r="EI559" s="7"/>
      <c r="EJ559" s="7"/>
      <c r="EK559" s="7"/>
      <c r="EL559" s="7"/>
      <c r="EM559" s="7"/>
      <c r="EN559" s="7"/>
      <c r="EO559" s="7"/>
      <c r="EP559" s="7"/>
      <c r="EQ559" s="7"/>
      <c r="ER559" s="7"/>
      <c r="ES559" s="7"/>
      <c r="ET559" s="7"/>
      <c r="EU559" s="7"/>
      <c r="EV559" s="7"/>
      <c r="EW559" s="7"/>
      <c r="EX559" s="7"/>
      <c r="EY559" s="7"/>
      <c r="EZ559" s="7"/>
      <c r="FA559" s="7"/>
      <c r="FB559" s="7"/>
      <c r="FC559" s="7"/>
      <c r="FD559" s="7"/>
      <c r="FE559" s="7"/>
      <c r="FF559" s="7"/>
      <c r="FG559" s="7"/>
      <c r="FH559" s="7"/>
      <c r="FI559" s="7"/>
      <c r="FJ559" s="7"/>
      <c r="FK559" s="7"/>
      <c r="FL559" s="7"/>
      <c r="FM559" s="7"/>
      <c r="FN559" s="7"/>
      <c r="FO559" s="7"/>
      <c r="FP559" s="7"/>
      <c r="FQ559" s="7"/>
      <c r="FR559" s="7"/>
      <c r="FS559" s="7"/>
      <c r="FT559" s="7"/>
      <c r="FU559" s="7"/>
      <c r="FV559" s="7"/>
      <c r="FW559" s="7"/>
      <c r="FX559" s="7"/>
      <c r="FY559" s="7"/>
      <c r="FZ559" s="7"/>
      <c r="GA559" s="7"/>
      <c r="GB559" s="7"/>
      <c r="GC559" s="7"/>
      <c r="GD559" s="7"/>
      <c r="GE559" s="7"/>
      <c r="GF559" s="7"/>
      <c r="GG559" s="7"/>
      <c r="GH559" s="7"/>
      <c r="GI559" s="7"/>
      <c r="GJ559" s="7"/>
      <c r="GK559" s="7"/>
      <c r="GL559" s="7"/>
      <c r="GM559" s="7"/>
      <c r="GN559" s="7"/>
      <c r="GO559" s="7"/>
      <c r="GP559" s="7"/>
      <c r="GQ559" s="7"/>
      <c r="GR559" s="7"/>
      <c r="GS559" s="7"/>
      <c r="GT559" s="7"/>
      <c r="GU559" s="7"/>
      <c r="GV559" s="7"/>
      <c r="GW559" s="7"/>
      <c r="GX559" s="7"/>
      <c r="GY559" s="7"/>
      <c r="GZ559" s="7"/>
      <c r="HA559" s="7"/>
      <c r="HB559" s="7"/>
      <c r="HC559" s="7"/>
      <c r="HD559" s="7"/>
      <c r="HE559" s="7"/>
      <c r="HF559" s="7"/>
      <c r="HG559" s="7"/>
      <c r="HH559" s="7"/>
      <c r="HI559" s="7"/>
      <c r="HJ559" s="7"/>
      <c r="HK559" s="7"/>
      <c r="HL559" s="7"/>
      <c r="HM559" s="7"/>
      <c r="HN559" s="7"/>
      <c r="HO559" s="7"/>
      <c r="HP559" s="7"/>
      <c r="HQ559" s="7"/>
      <c r="HR559" s="7"/>
      <c r="HS559" s="7"/>
      <c r="HT559" s="7"/>
      <c r="HU559" s="7"/>
      <c r="HV559" s="7"/>
      <c r="HW559" s="7"/>
      <c r="HX559" s="7"/>
      <c r="HY559" s="7"/>
      <c r="HZ559" s="7"/>
      <c r="IA559" s="7"/>
      <c r="IB559" s="7"/>
      <c r="IC559" s="7"/>
      <c r="ID559" s="7"/>
      <c r="IE559" s="7"/>
      <c r="IF559" s="7"/>
      <c r="IG559" s="7"/>
      <c r="IH559" s="7"/>
      <c r="II559" s="7"/>
      <c r="IJ559" s="7"/>
      <c r="IK559" s="7"/>
      <c r="IL559" s="7"/>
      <c r="IM559" s="7"/>
      <c r="IN559" s="7"/>
      <c r="IO559" s="7"/>
      <c r="IP559" s="7"/>
      <c r="IQ559" s="7"/>
      <c r="IR559" s="7"/>
      <c r="IS559" s="7"/>
      <c r="IT559" s="7"/>
      <c r="IU559" s="7"/>
      <c r="IV559" s="7"/>
      <c r="IW559" s="7"/>
      <c r="IX559" s="7"/>
      <c r="IY559" s="7"/>
      <c r="IZ559" s="7"/>
      <c r="JA559" s="7"/>
      <c r="JB559" s="7"/>
      <c r="JC559" s="7"/>
      <c r="JD559" s="7"/>
      <c r="JE559" s="7"/>
      <c r="JF559" s="7"/>
      <c r="JG559" s="7"/>
      <c r="JH559" s="7"/>
      <c r="JI559" s="7"/>
      <c r="JJ559" s="7"/>
      <c r="JK559" s="7"/>
      <c r="JL559" s="7"/>
      <c r="JM559" s="7"/>
      <c r="JN559" s="7"/>
      <c r="JO559" s="7"/>
      <c r="JP559" s="7"/>
      <c r="JQ559" s="7"/>
      <c r="JR559" s="7"/>
      <c r="JS559" s="7"/>
      <c r="JT559" s="7"/>
      <c r="JU559" s="7"/>
      <c r="JV559" s="7"/>
      <c r="JW559" s="7"/>
      <c r="JX559" s="7"/>
      <c r="JY559" s="7"/>
      <c r="JZ559" s="7"/>
      <c r="KA559" s="7"/>
      <c r="KB559" s="7"/>
      <c r="KC559" s="7"/>
      <c r="KD559" s="7"/>
      <c r="KE559" s="7"/>
      <c r="KF559" s="7"/>
      <c r="KG559" s="7"/>
      <c r="KH559" s="7"/>
      <c r="KI559" s="7"/>
      <c r="KJ559" s="7"/>
      <c r="KK559" s="7"/>
      <c r="KL559" s="7"/>
      <c r="KM559" s="7"/>
      <c r="KN559" s="7"/>
      <c r="KO559" s="7"/>
      <c r="KP559" s="7"/>
      <c r="KQ559" s="7"/>
      <c r="KR559" s="7"/>
      <c r="KS559" s="7"/>
      <c r="KT559" s="7"/>
      <c r="KU559" s="7"/>
      <c r="KV559" s="7"/>
      <c r="KW559" s="7"/>
      <c r="KX559" s="7"/>
      <c r="KY559" s="7"/>
      <c r="KZ559" s="7"/>
      <c r="LA559" s="7"/>
      <c r="LB559" s="7"/>
      <c r="LC559" s="7"/>
      <c r="LD559" s="7"/>
      <c r="LE559" s="7"/>
      <c r="LF559" s="7"/>
      <c r="LG559" s="7"/>
      <c r="LH559" s="7"/>
      <c r="LI559" s="7"/>
      <c r="LJ559" s="7"/>
      <c r="LK559" s="7"/>
      <c r="LL559" s="7"/>
      <c r="LM559" s="7"/>
      <c r="LN559" s="7"/>
      <c r="LO559" s="7"/>
      <c r="LP559" s="7"/>
      <c r="LQ559" s="7"/>
      <c r="LR559" s="7"/>
      <c r="LS559" s="7"/>
      <c r="LT559" s="7"/>
      <c r="LU559" s="7"/>
      <c r="LV559" s="7"/>
      <c r="LW559" s="7"/>
      <c r="LX559" s="7"/>
      <c r="LY559" s="7"/>
      <c r="LZ559" s="7"/>
      <c r="MA559" s="7"/>
      <c r="MB559" s="7"/>
      <c r="MC559" s="7"/>
      <c r="MD559" s="7"/>
      <c r="ME559" s="7"/>
      <c r="MF559" s="7"/>
      <c r="MG559" s="7"/>
      <c r="MH559" s="7"/>
      <c r="MI559" s="7"/>
      <c r="MJ559" s="7"/>
      <c r="MK559" s="7"/>
      <c r="ML559" s="7"/>
      <c r="MM559" s="7"/>
      <c r="MN559" s="7"/>
      <c r="MO559" s="7"/>
      <c r="MP559" s="7"/>
      <c r="MQ559" s="7"/>
      <c r="MR559" s="7"/>
      <c r="MS559" s="7"/>
      <c r="MT559" s="7"/>
      <c r="MU559" s="7"/>
      <c r="MV559" s="7"/>
      <c r="MW559" s="7"/>
      <c r="MX559" s="7"/>
      <c r="MY559" s="7"/>
      <c r="MZ559" s="7"/>
      <c r="NA559" s="7"/>
      <c r="NB559" s="7"/>
      <c r="NC559" s="7"/>
      <c r="ND559" s="7"/>
      <c r="NE559" s="7"/>
      <c r="NF559" s="7"/>
      <c r="NG559" s="7"/>
      <c r="NH559" s="7"/>
      <c r="NI559" s="7"/>
      <c r="NJ559" s="7"/>
      <c r="NK559" s="7"/>
      <c r="NL559" s="7"/>
      <c r="NM559" s="7"/>
      <c r="NN559" s="7"/>
      <c r="NO559" s="7"/>
      <c r="NP559" s="7"/>
      <c r="NQ559" s="7"/>
      <c r="NR559" s="7"/>
      <c r="NS559" s="7"/>
      <c r="NT559" s="7"/>
      <c r="NU559" s="7"/>
      <c r="NV559" s="7"/>
      <c r="NW559" s="7"/>
      <c r="NX559" s="7"/>
      <c r="NY559" s="7"/>
      <c r="NZ559" s="7"/>
      <c r="OA559" s="7"/>
      <c r="OB559" s="7"/>
      <c r="OC559" s="7"/>
      <c r="OD559" s="7"/>
      <c r="OE559" s="7"/>
      <c r="OF559" s="7"/>
      <c r="OG559" s="7"/>
      <c r="OH559" s="7"/>
      <c r="OI559" s="7"/>
    </row>
  </sheetData>
  <phoneticPr fontId="7" type="noConversion"/>
  <conditionalFormatting sqref="A2:F2">
    <cfRule type="cellIs" dxfId="147" priority="240" operator="lessThan">
      <formula>-0.18</formula>
    </cfRule>
  </conditionalFormatting>
  <conditionalFormatting sqref="L2">
    <cfRule type="cellIs" dxfId="146" priority="237" operator="lessThan">
      <formula>-0.18</formula>
    </cfRule>
  </conditionalFormatting>
  <conditionalFormatting sqref="O2:R2">
    <cfRule type="cellIs" dxfId="145" priority="234" operator="lessThan">
      <formula>-0.18</formula>
    </cfRule>
  </conditionalFormatting>
  <conditionalFormatting sqref="S2">
    <cfRule type="cellIs" dxfId="144" priority="231" operator="lessThan">
      <formula>-0.18</formula>
    </cfRule>
  </conditionalFormatting>
  <conditionalFormatting sqref="H2:I2">
    <cfRule type="cellIs" dxfId="143" priority="228" operator="lessThan">
      <formula>-0.18</formula>
    </cfRule>
  </conditionalFormatting>
  <conditionalFormatting sqref="Z2">
    <cfRule type="cellIs" dxfId="142" priority="225" operator="lessThan">
      <formula>-0.18</formula>
    </cfRule>
  </conditionalFormatting>
  <conditionalFormatting sqref="V2:X2">
    <cfRule type="cellIs" dxfId="141" priority="222" operator="lessThan">
      <formula>-0.18</formula>
    </cfRule>
  </conditionalFormatting>
  <conditionalFormatting sqref="AG2">
    <cfRule type="cellIs" dxfId="140" priority="219" operator="lessThan">
      <formula>-0.18</formula>
    </cfRule>
  </conditionalFormatting>
  <conditionalFormatting sqref="AC2:AE2">
    <cfRule type="cellIs" dxfId="139" priority="216" operator="lessThan">
      <formula>-0.18</formula>
    </cfRule>
  </conditionalFormatting>
  <conditionalFormatting sqref="AN2">
    <cfRule type="cellIs" dxfId="138" priority="213" operator="lessThan">
      <formula>-0.18</formula>
    </cfRule>
  </conditionalFormatting>
  <conditionalFormatting sqref="AJ2:AL2">
    <cfRule type="cellIs" dxfId="137" priority="210" operator="lessThan">
      <formula>-0.18</formula>
    </cfRule>
  </conditionalFormatting>
  <conditionalFormatting sqref="AU2">
    <cfRule type="cellIs" dxfId="136" priority="207" operator="lessThan">
      <formula>-0.18</formula>
    </cfRule>
  </conditionalFormatting>
  <conditionalFormatting sqref="AQ2:AS2">
    <cfRule type="cellIs" dxfId="135" priority="204" operator="lessThan">
      <formula>-0.18</formula>
    </cfRule>
  </conditionalFormatting>
  <conditionalFormatting sqref="BB2">
    <cfRule type="cellIs" dxfId="134" priority="201" operator="lessThan">
      <formula>-0.18</formula>
    </cfRule>
  </conditionalFormatting>
  <conditionalFormatting sqref="AX2:AZ2">
    <cfRule type="cellIs" dxfId="133" priority="198" operator="lessThan">
      <formula>-0.18</formula>
    </cfRule>
  </conditionalFormatting>
  <conditionalFormatting sqref="BI2">
    <cfRule type="cellIs" dxfId="132" priority="195" operator="lessThan">
      <formula>-0.18</formula>
    </cfRule>
  </conditionalFormatting>
  <conditionalFormatting sqref="BE2:BG2">
    <cfRule type="cellIs" dxfId="131" priority="192" operator="lessThan">
      <formula>-0.18</formula>
    </cfRule>
  </conditionalFormatting>
  <conditionalFormatting sqref="BP2">
    <cfRule type="cellIs" dxfId="130" priority="189" operator="lessThan">
      <formula>-0.18</formula>
    </cfRule>
  </conditionalFormatting>
  <conditionalFormatting sqref="BL2:BN2">
    <cfRule type="cellIs" dxfId="129" priority="186" operator="lessThan">
      <formula>-0.18</formula>
    </cfRule>
  </conditionalFormatting>
  <conditionalFormatting sqref="BW2">
    <cfRule type="cellIs" dxfId="128" priority="183" operator="lessThan">
      <formula>-0.18</formula>
    </cfRule>
  </conditionalFormatting>
  <conditionalFormatting sqref="BS2:BU2">
    <cfRule type="cellIs" dxfId="127" priority="180" operator="lessThan">
      <formula>-0.18</formula>
    </cfRule>
  </conditionalFormatting>
  <conditionalFormatting sqref="CD2">
    <cfRule type="cellIs" dxfId="126" priority="177" operator="lessThan">
      <formula>-0.18</formula>
    </cfRule>
  </conditionalFormatting>
  <conditionalFormatting sqref="BZ2:CB2">
    <cfRule type="cellIs" dxfId="125" priority="174" operator="lessThan">
      <formula>-0.18</formula>
    </cfRule>
  </conditionalFormatting>
  <conditionalFormatting sqref="J2">
    <cfRule type="cellIs" dxfId="124" priority="171" operator="lessThan">
      <formula>-0.18</formula>
    </cfRule>
  </conditionalFormatting>
  <conditionalFormatting sqref="M2">
    <cfRule type="cellIs" dxfId="123" priority="170" operator="lessThan">
      <formula>-0.18</formula>
    </cfRule>
  </conditionalFormatting>
  <conditionalFormatting sqref="M5">
    <cfRule type="cellIs" dxfId="122" priority="167" operator="lessThan">
      <formula>-0.2</formula>
    </cfRule>
  </conditionalFormatting>
  <conditionalFormatting sqref="T2">
    <cfRule type="cellIs" dxfId="121" priority="166" operator="lessThan">
      <formula>-0.18</formula>
    </cfRule>
  </conditionalFormatting>
  <conditionalFormatting sqref="T5">
    <cfRule type="cellIs" dxfId="120" priority="163" operator="lessThan">
      <formula>-0.2</formula>
    </cfRule>
  </conditionalFormatting>
  <conditionalFormatting sqref="AA2">
    <cfRule type="cellIs" dxfId="119" priority="162" operator="lessThan">
      <formula>-0.18</formula>
    </cfRule>
  </conditionalFormatting>
  <conditionalFormatting sqref="AA5">
    <cfRule type="cellIs" dxfId="118" priority="159" operator="lessThan">
      <formula>-0.2</formula>
    </cfRule>
  </conditionalFormatting>
  <conditionalFormatting sqref="AH2">
    <cfRule type="cellIs" dxfId="117" priority="158" operator="lessThan">
      <formula>-0.18</formula>
    </cfRule>
  </conditionalFormatting>
  <conditionalFormatting sqref="AH5">
    <cfRule type="cellIs" dxfId="116" priority="155" operator="lessThan">
      <formula>-0.2</formula>
    </cfRule>
  </conditionalFormatting>
  <conditionalFormatting sqref="AO2">
    <cfRule type="cellIs" dxfId="115" priority="154" operator="lessThan">
      <formula>-0.18</formula>
    </cfRule>
  </conditionalFormatting>
  <conditionalFormatting sqref="AO5">
    <cfRule type="cellIs" dxfId="114" priority="151" operator="lessThan">
      <formula>-0.2</formula>
    </cfRule>
  </conditionalFormatting>
  <conditionalFormatting sqref="AV2">
    <cfRule type="cellIs" dxfId="113" priority="150" operator="lessThan">
      <formula>-0.18</formula>
    </cfRule>
  </conditionalFormatting>
  <conditionalFormatting sqref="AV5">
    <cfRule type="cellIs" dxfId="112" priority="147" operator="lessThan">
      <formula>-0.2</formula>
    </cfRule>
  </conditionalFormatting>
  <conditionalFormatting sqref="BC2">
    <cfRule type="cellIs" dxfId="111" priority="146" operator="lessThan">
      <formula>-0.18</formula>
    </cfRule>
  </conditionalFormatting>
  <conditionalFormatting sqref="BC5">
    <cfRule type="cellIs" dxfId="110" priority="143" operator="lessThan">
      <formula>-0.2</formula>
    </cfRule>
  </conditionalFormatting>
  <conditionalFormatting sqref="BJ2">
    <cfRule type="cellIs" dxfId="109" priority="142" operator="lessThan">
      <formula>-0.18</formula>
    </cfRule>
  </conditionalFormatting>
  <conditionalFormatting sqref="BJ5">
    <cfRule type="cellIs" dxfId="108" priority="139" operator="lessThan">
      <formula>-0.2</formula>
    </cfRule>
  </conditionalFormatting>
  <conditionalFormatting sqref="BQ2">
    <cfRule type="cellIs" dxfId="107" priority="138" operator="lessThan">
      <formula>-0.18</formula>
    </cfRule>
  </conditionalFormatting>
  <conditionalFormatting sqref="BQ5">
    <cfRule type="cellIs" dxfId="106" priority="135" operator="lessThan">
      <formula>-0.2</formula>
    </cfRule>
  </conditionalFormatting>
  <conditionalFormatting sqref="BX2">
    <cfRule type="cellIs" dxfId="105" priority="134" operator="lessThan">
      <formula>-0.18</formula>
    </cfRule>
  </conditionalFormatting>
  <conditionalFormatting sqref="BX5">
    <cfRule type="cellIs" dxfId="104" priority="131" operator="lessThan">
      <formula>-0.2</formula>
    </cfRule>
  </conditionalFormatting>
  <conditionalFormatting sqref="CE2">
    <cfRule type="cellIs" dxfId="103" priority="130" operator="lessThan">
      <formula>-0.18</formula>
    </cfRule>
  </conditionalFormatting>
  <conditionalFormatting sqref="CE5">
    <cfRule type="cellIs" dxfId="102" priority="127" operator="lessThan">
      <formula>-0.2</formula>
    </cfRule>
  </conditionalFormatting>
  <conditionalFormatting sqref="K2">
    <cfRule type="cellIs" dxfId="101" priority="126" operator="lessThan">
      <formula>-0.18</formula>
    </cfRule>
  </conditionalFormatting>
  <conditionalFormatting sqref="Y2">
    <cfRule type="cellIs" dxfId="100" priority="125" operator="lessThan">
      <formula>-0.18</formula>
    </cfRule>
  </conditionalFormatting>
  <conditionalFormatting sqref="AF2">
    <cfRule type="cellIs" dxfId="99" priority="124" operator="lessThan">
      <formula>-0.18</formula>
    </cfRule>
  </conditionalFormatting>
  <conditionalFormatting sqref="AT2">
    <cfRule type="cellIs" dxfId="98" priority="123" operator="lessThan">
      <formula>-0.18</formula>
    </cfRule>
  </conditionalFormatting>
  <conditionalFormatting sqref="AM2">
    <cfRule type="cellIs" dxfId="97" priority="122" operator="lessThan">
      <formula>-0.18</formula>
    </cfRule>
  </conditionalFormatting>
  <conditionalFormatting sqref="BA2">
    <cfRule type="cellIs" dxfId="96" priority="121" operator="lessThan">
      <formula>-0.18</formula>
    </cfRule>
  </conditionalFormatting>
  <conditionalFormatting sqref="BH2">
    <cfRule type="cellIs" dxfId="95" priority="120" operator="lessThan">
      <formula>-0.18</formula>
    </cfRule>
  </conditionalFormatting>
  <conditionalFormatting sqref="BO2">
    <cfRule type="cellIs" dxfId="94" priority="119" operator="lessThan">
      <formula>-0.18</formula>
    </cfRule>
  </conditionalFormatting>
  <conditionalFormatting sqref="BV2">
    <cfRule type="cellIs" dxfId="93" priority="118" operator="lessThan">
      <formula>-0.18</formula>
    </cfRule>
  </conditionalFormatting>
  <conditionalFormatting sqref="CC2">
    <cfRule type="cellIs" dxfId="92" priority="117" operator="lessThan">
      <formula>-0.18</formula>
    </cfRule>
  </conditionalFormatting>
  <conditionalFormatting sqref="CK2">
    <cfRule type="cellIs" dxfId="91" priority="116" operator="lessThan">
      <formula>-0.18</formula>
    </cfRule>
  </conditionalFormatting>
  <conditionalFormatting sqref="CG2:CI2">
    <cfRule type="cellIs" dxfId="90" priority="113" operator="lessThan">
      <formula>-0.18</formula>
    </cfRule>
  </conditionalFormatting>
  <conditionalFormatting sqref="CL2">
    <cfRule type="cellIs" dxfId="89" priority="110" operator="lessThan">
      <formula>-0.18</formula>
    </cfRule>
  </conditionalFormatting>
  <conditionalFormatting sqref="CL5">
    <cfRule type="cellIs" dxfId="88" priority="107" operator="lessThan">
      <formula>-0.2</formula>
    </cfRule>
  </conditionalFormatting>
  <conditionalFormatting sqref="CJ2">
    <cfRule type="cellIs" dxfId="87" priority="106" operator="lessThan">
      <formula>-0.18</formula>
    </cfRule>
  </conditionalFormatting>
  <conditionalFormatting sqref="CR2">
    <cfRule type="cellIs" dxfId="86" priority="105" operator="lessThan">
      <formula>-0.18</formula>
    </cfRule>
  </conditionalFormatting>
  <conditionalFormatting sqref="CN2:CP2">
    <cfRule type="cellIs" dxfId="85" priority="102" operator="lessThan">
      <formula>-0.18</formula>
    </cfRule>
  </conditionalFormatting>
  <conditionalFormatting sqref="CS2">
    <cfRule type="cellIs" dxfId="84" priority="99" operator="lessThan">
      <formula>-0.18</formula>
    </cfRule>
  </conditionalFormatting>
  <conditionalFormatting sqref="CS5">
    <cfRule type="cellIs" dxfId="83" priority="96" operator="lessThan">
      <formula>-0.2</formula>
    </cfRule>
  </conditionalFormatting>
  <conditionalFormatting sqref="CQ2">
    <cfRule type="cellIs" dxfId="82" priority="95" operator="lessThan">
      <formula>-0.18</formula>
    </cfRule>
  </conditionalFormatting>
  <conditionalFormatting sqref="CY2">
    <cfRule type="cellIs" dxfId="81" priority="94" operator="lessThan">
      <formula>-0.18</formula>
    </cfRule>
  </conditionalFormatting>
  <conditionalFormatting sqref="CU2:CW2">
    <cfRule type="cellIs" dxfId="80" priority="91" operator="lessThan">
      <formula>-0.18</formula>
    </cfRule>
  </conditionalFormatting>
  <conditionalFormatting sqref="CZ2">
    <cfRule type="cellIs" dxfId="79" priority="88" operator="lessThan">
      <formula>-0.18</formula>
    </cfRule>
  </conditionalFormatting>
  <conditionalFormatting sqref="CZ5">
    <cfRule type="cellIs" dxfId="78" priority="85" operator="lessThan">
      <formula>-0.2</formula>
    </cfRule>
  </conditionalFormatting>
  <conditionalFormatting sqref="CX2">
    <cfRule type="cellIs" dxfId="77" priority="84" operator="lessThan">
      <formula>-0.18</formula>
    </cfRule>
  </conditionalFormatting>
  <conditionalFormatting sqref="DF2">
    <cfRule type="cellIs" dxfId="76" priority="83" operator="lessThan">
      <formula>-0.18</formula>
    </cfRule>
  </conditionalFormatting>
  <conditionalFormatting sqref="DB2:DD2">
    <cfRule type="cellIs" dxfId="75" priority="80" operator="lessThan">
      <formula>-0.18</formula>
    </cfRule>
  </conditionalFormatting>
  <conditionalFormatting sqref="DG2">
    <cfRule type="cellIs" dxfId="74" priority="77" operator="lessThan">
      <formula>-0.18</formula>
    </cfRule>
  </conditionalFormatting>
  <conditionalFormatting sqref="DG5">
    <cfRule type="cellIs" dxfId="73" priority="74" operator="lessThan">
      <formula>-0.2</formula>
    </cfRule>
  </conditionalFormatting>
  <conditionalFormatting sqref="DE2">
    <cfRule type="cellIs" dxfId="72" priority="73" operator="lessThan">
      <formula>-0.18</formula>
    </cfRule>
  </conditionalFormatting>
  <conditionalFormatting sqref="DM2">
    <cfRule type="cellIs" dxfId="71" priority="72" operator="lessThan">
      <formula>-0.18</formula>
    </cfRule>
  </conditionalFormatting>
  <conditionalFormatting sqref="DI2:DK2">
    <cfRule type="cellIs" dxfId="70" priority="69" operator="lessThan">
      <formula>-0.18</formula>
    </cfRule>
  </conditionalFormatting>
  <conditionalFormatting sqref="DN2">
    <cfRule type="cellIs" dxfId="69" priority="66" operator="lessThan">
      <formula>-0.18</formula>
    </cfRule>
  </conditionalFormatting>
  <conditionalFormatting sqref="DN5">
    <cfRule type="cellIs" dxfId="68" priority="63" operator="lessThan">
      <formula>-0.2</formula>
    </cfRule>
  </conditionalFormatting>
  <conditionalFormatting sqref="DL2">
    <cfRule type="cellIs" dxfId="67" priority="62" operator="lessThan">
      <formula>-0.18</formula>
    </cfRule>
  </conditionalFormatting>
  <conditionalFormatting sqref="DT2">
    <cfRule type="cellIs" dxfId="66" priority="61" operator="lessThan">
      <formula>-0.18</formula>
    </cfRule>
  </conditionalFormatting>
  <conditionalFormatting sqref="DP2:DR2">
    <cfRule type="cellIs" dxfId="65" priority="58" operator="lessThan">
      <formula>-0.18</formula>
    </cfRule>
  </conditionalFormatting>
  <conditionalFormatting sqref="DU2">
    <cfRule type="cellIs" dxfId="64" priority="55" operator="lessThan">
      <formula>-0.18</formula>
    </cfRule>
  </conditionalFormatting>
  <conditionalFormatting sqref="DU5">
    <cfRule type="cellIs" dxfId="63" priority="52" operator="lessThan">
      <formula>-0.2</formula>
    </cfRule>
  </conditionalFormatting>
  <conditionalFormatting sqref="DS2">
    <cfRule type="cellIs" dxfId="62" priority="51" operator="lessThan">
      <formula>-0.18</formula>
    </cfRule>
  </conditionalFormatting>
  <conditionalFormatting sqref="A3:XFD3">
    <cfRule type="cellIs" dxfId="61" priority="3" operator="lessThan">
      <formula>-0.05</formula>
    </cfRule>
  </conditionalFormatting>
  <conditionalFormatting sqref="A4:XFD4">
    <cfRule type="cellIs" dxfId="60" priority="2" operator="lessThan">
      <formula>-0.1</formula>
    </cfRule>
  </conditionalFormatting>
  <conditionalFormatting sqref="A7:XFD7">
    <cfRule type="cellIs" dxfId="59" priority="1" operator="greaterThanOrEqual">
      <formula>2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OX571"/>
  <sheetViews>
    <sheetView zoomScale="90" zoomScaleNormal="90" workbookViewId="0">
      <pane ySplit="1" topLeftCell="A59" activePane="bottomLeft" state="frozen"/>
      <selection pane="bottomLeft" activeCell="E133" sqref="E133:E134"/>
    </sheetView>
  </sheetViews>
  <sheetFormatPr defaultColWidth="8.77734375" defaultRowHeight="13.8"/>
  <cols>
    <col min="1" max="1" width="14" style="53" customWidth="1"/>
    <col min="2" max="5" width="8.77734375" style="53"/>
    <col min="6" max="6" width="9.33203125" customWidth="1"/>
    <col min="8" max="8" width="12.33203125" style="7" customWidth="1"/>
    <col min="9" max="11" width="8.77734375" style="7"/>
    <col min="12" max="12" width="8.77734375" style="53"/>
    <col min="13" max="13" width="8.77734375" style="7"/>
    <col min="14" max="14" width="14.33203125" style="21" customWidth="1"/>
    <col min="15" max="15" width="13.77734375" customWidth="1"/>
    <col min="19" max="19" width="8.77734375" style="53"/>
    <col min="20" max="21" width="8.77734375" style="7"/>
    <col min="22" max="22" width="10.109375" style="7" customWidth="1"/>
    <col min="23" max="23" width="8.33203125" style="21" customWidth="1"/>
    <col min="24" max="24" width="10.77734375" style="21" customWidth="1"/>
    <col min="25" max="25" width="7.109375" style="7" customWidth="1"/>
    <col min="26" max="26" width="16.33203125" style="7" customWidth="1"/>
    <col min="27" max="27" width="9.109375" style="7" customWidth="1"/>
    <col min="28" max="28" width="12.109375" style="7" customWidth="1"/>
    <col min="29" max="30" width="9.33203125" style="7" customWidth="1"/>
    <col min="31" max="31" width="7.109375" style="7" customWidth="1"/>
    <col min="32" max="32" width="15.77734375" style="7" customWidth="1"/>
    <col min="33" max="33" width="8.77734375" style="7"/>
    <col min="34" max="34" width="11.33203125" style="7" customWidth="1"/>
    <col min="35" max="35" width="9.33203125" style="7" customWidth="1"/>
    <col min="36" max="36" width="10.33203125" style="7" customWidth="1"/>
    <col min="37" max="37" width="8.77734375" style="7"/>
    <col min="38" max="38" width="12.33203125" style="7" customWidth="1"/>
    <col min="39" max="40" width="11.33203125" style="7" customWidth="1"/>
    <col min="41" max="41" width="11.109375" style="7" customWidth="1"/>
    <col min="42" max="42" width="11.109375" style="21" customWidth="1"/>
    <col min="43" max="43" width="8.77734375" style="7"/>
    <col min="44" max="44" width="12.33203125" style="7" customWidth="1"/>
    <col min="45" max="45" width="8.77734375" style="7"/>
    <col min="46" max="46" width="9.33203125" style="54" customWidth="1"/>
    <col min="47" max="49" width="8.77734375" style="7"/>
    <col min="50" max="50" width="9.77734375" style="7" customWidth="1"/>
    <col min="51" max="51" width="8.77734375" style="7"/>
    <col min="52" max="53" width="11.33203125" style="7" customWidth="1"/>
    <col min="54" max="54" width="13" style="7" customWidth="1"/>
    <col min="55" max="55" width="8.77734375" style="7"/>
    <col min="56" max="56" width="13.33203125" style="7" customWidth="1"/>
    <col min="57" max="57" width="8.77734375" style="7"/>
    <col min="58" max="58" width="10.77734375" style="7" customWidth="1"/>
    <col min="59" max="59" width="8.77734375" style="7"/>
    <col min="60" max="60" width="11.77734375" style="7" customWidth="1"/>
    <col min="61" max="61" width="8.77734375" style="7"/>
    <col min="62" max="62" width="15.33203125" style="7" customWidth="1"/>
    <col min="63" max="63" width="9" style="7" customWidth="1"/>
    <col min="64" max="64" width="12" style="7" customWidth="1"/>
    <col min="65" max="65" width="8.77734375" style="7"/>
    <col min="66" max="66" width="12.33203125" style="7" customWidth="1"/>
    <col min="67" max="67" width="8.77734375" style="7"/>
    <col min="68" max="68" width="13.77734375" style="7" customWidth="1"/>
    <col min="69" max="69" width="10.33203125" style="7" customWidth="1"/>
    <col min="70" max="70" width="10.77734375" style="7" customWidth="1"/>
    <col min="71" max="71" width="8.77734375" style="7"/>
    <col min="72" max="72" width="11.109375" style="7" customWidth="1"/>
    <col min="73" max="73" width="10.109375" style="7" customWidth="1"/>
    <col min="74" max="74" width="15.109375" style="7" customWidth="1"/>
    <col min="75" max="75" width="8.77734375" style="7"/>
    <col min="76" max="76" width="11" style="7" customWidth="1"/>
    <col min="77" max="77" width="8.77734375" style="7"/>
    <col min="78" max="78" width="25.33203125" style="7" customWidth="1"/>
    <col min="79" max="79" width="8.77734375" style="7"/>
    <col min="80" max="80" width="10.77734375" style="7" customWidth="1"/>
    <col min="81" max="81" width="9" style="7" customWidth="1"/>
    <col min="82" max="82" width="10.77734375" style="7" customWidth="1"/>
    <col min="83" max="83" width="8.77734375" style="7"/>
    <col min="84" max="84" width="10.33203125" style="7" customWidth="1"/>
    <col min="85" max="85" width="8.77734375" style="7"/>
    <col min="86" max="86" width="9.33203125" style="7" customWidth="1"/>
    <col min="87" max="87" width="8.77734375" style="7"/>
    <col min="88" max="88" width="11.109375" style="7" customWidth="1"/>
    <col min="89" max="89" width="8.77734375" style="7"/>
    <col min="90" max="90" width="10.33203125" style="7" customWidth="1"/>
    <col min="91" max="91" width="8.77734375" style="7"/>
    <col min="92" max="92" width="10.109375" style="7" customWidth="1"/>
    <col min="93" max="93" width="8.77734375" style="7"/>
    <col min="94" max="94" width="11.33203125" style="7" customWidth="1"/>
    <col min="95" max="95" width="8.77734375" style="7"/>
    <col min="96" max="96" width="10.33203125" style="7" customWidth="1"/>
    <col min="97" max="97" width="8.77734375" style="7"/>
    <col min="98" max="98" width="10.109375" style="7" customWidth="1"/>
    <col min="99" max="99" width="8.77734375" style="7"/>
    <col min="100" max="100" width="10.33203125" style="7" customWidth="1"/>
    <col min="101" max="101" width="8.77734375" style="7"/>
    <col min="102" max="102" width="10.33203125" style="7" customWidth="1"/>
    <col min="103" max="103" width="8.77734375" style="7"/>
    <col min="104" max="104" width="10.77734375" style="7" customWidth="1"/>
    <col min="105" max="105" width="8.77734375" style="7"/>
    <col min="106" max="106" width="12.77734375" style="7" customWidth="1"/>
    <col min="107" max="107" width="12.33203125" style="7" customWidth="1"/>
    <col min="108" max="108" width="9.77734375" style="7" customWidth="1"/>
    <col min="110" max="110" width="11.77734375" style="7" customWidth="1"/>
    <col min="111" max="111" width="8.77734375" style="7"/>
    <col min="112" max="112" width="11.77734375" style="7" customWidth="1"/>
    <col min="113" max="118" width="8.77734375" style="7"/>
    <col min="119" max="119" width="9.33203125" style="7" customWidth="1"/>
    <col min="120" max="120" width="16.109375" style="7" customWidth="1"/>
    <col min="121" max="124" width="8.77734375" style="7"/>
    <col min="125" max="125" width="16.33203125" style="7" customWidth="1"/>
    <col min="126" max="130" width="8.77734375" style="7"/>
    <col min="131" max="131" width="10.33203125" style="7" customWidth="1"/>
    <col min="132" max="132" width="9.33203125" style="7" customWidth="1"/>
    <col min="133" max="136" width="8.77734375" style="7"/>
    <col min="137" max="137" width="13.109375" style="7" customWidth="1"/>
    <col min="138" max="138" width="9.33203125" style="7" customWidth="1"/>
    <col min="139" max="148" width="8.77734375" style="7"/>
    <col min="149" max="149" width="11.77734375" style="7" customWidth="1"/>
    <col min="150" max="150" width="11.33203125" style="7" customWidth="1"/>
    <col min="151" max="155" width="8.77734375" style="7"/>
    <col min="156" max="156" width="11.33203125" style="7" customWidth="1"/>
    <col min="157" max="179" width="8.77734375" style="7"/>
    <col min="180" max="180" width="9.77734375" style="7" customWidth="1"/>
    <col min="181" max="191" width="8.77734375" style="7"/>
    <col min="192" max="192" width="11.77734375" style="7" customWidth="1"/>
    <col min="193" max="209" width="8.77734375" style="7"/>
    <col min="210" max="210" width="10.109375" style="7" customWidth="1"/>
    <col min="211" max="215" width="8.77734375" style="7"/>
    <col min="216" max="216" width="10.109375" style="7" customWidth="1"/>
    <col min="217" max="221" width="8.77734375" style="7"/>
    <col min="222" max="222" width="10.109375" style="7" customWidth="1"/>
    <col min="223" max="245" width="8.77734375" style="7"/>
    <col min="246" max="246" width="9.77734375" style="7" bestFit="1" customWidth="1"/>
    <col min="247" max="275" width="8.77734375" style="7"/>
    <col min="276" max="276" width="12.77734375" style="7" customWidth="1"/>
    <col min="277" max="281" width="8.77734375" style="7"/>
    <col min="282" max="282" width="12.77734375" style="7" customWidth="1"/>
    <col min="283" max="287" width="8.77734375" style="7"/>
    <col min="288" max="288" width="12.77734375" style="7" customWidth="1"/>
    <col min="289" max="293" width="8.77734375" style="7"/>
    <col min="294" max="294" width="12.77734375" style="7" customWidth="1"/>
    <col min="295" max="299" width="8.77734375" style="7"/>
    <col min="300" max="300" width="12.77734375" style="7" customWidth="1"/>
    <col min="301" max="305" width="8.77734375" style="7"/>
    <col min="306" max="306" width="12.77734375" style="7" customWidth="1"/>
    <col min="307" max="311" width="8.77734375" style="7"/>
    <col min="312" max="312" width="12.77734375" style="7" customWidth="1"/>
    <col min="313" max="317" width="8.77734375" style="7"/>
    <col min="318" max="318" width="12.77734375" style="7" customWidth="1"/>
    <col min="319" max="323" width="8.77734375" style="7"/>
    <col min="324" max="324" width="12.77734375" style="7" customWidth="1"/>
    <col min="325" max="325" width="32.109375" style="7" customWidth="1"/>
    <col min="326" max="329" width="8.77734375" style="7"/>
    <col min="330" max="330" width="12.77734375" style="7" customWidth="1"/>
    <col min="331" max="335" width="8.77734375" style="7"/>
    <col min="336" max="336" width="12.77734375" style="7" customWidth="1"/>
    <col min="337" max="341" width="8.77734375" style="7"/>
    <col min="342" max="342" width="12.77734375" style="7" customWidth="1"/>
    <col min="343" max="347" width="8.77734375" style="7"/>
    <col min="348" max="348" width="12.77734375" style="7" customWidth="1"/>
    <col min="349" max="353" width="8.77734375" style="7"/>
    <col min="354" max="354" width="12.77734375" style="7" customWidth="1"/>
    <col min="355" max="359" width="8.77734375" style="7"/>
    <col min="360" max="360" width="12.77734375" style="7" customWidth="1"/>
    <col min="361" max="365" width="8.77734375" style="7"/>
    <col min="366" max="366" width="12.77734375" style="7" customWidth="1"/>
    <col min="367" max="371" width="8.77734375" style="7"/>
    <col min="372" max="372" width="12.77734375" style="7" customWidth="1"/>
    <col min="373" max="377" width="8.77734375" style="7"/>
    <col min="378" max="378" width="12.77734375" style="7" customWidth="1"/>
    <col min="379" max="383" width="8.77734375" style="7"/>
    <col min="384" max="384" width="12.77734375" style="7" customWidth="1"/>
    <col min="385" max="389" width="8.77734375" style="7"/>
    <col min="390" max="390" width="12.77734375" style="7" customWidth="1"/>
    <col min="391" max="395" width="8.77734375" style="7"/>
    <col min="396" max="396" width="12.77734375" style="7" customWidth="1"/>
    <col min="397" max="401" width="8.77734375" style="7"/>
    <col min="402" max="402" width="12.77734375" style="7" customWidth="1"/>
    <col min="403" max="407" width="8.77734375" style="7"/>
    <col min="408" max="408" width="12.77734375" style="7" customWidth="1"/>
    <col min="409" max="413" width="8.77734375" style="7"/>
    <col min="414" max="414" width="12.77734375" style="7" customWidth="1"/>
    <col min="415" max="16384" width="8.77734375" style="7"/>
  </cols>
  <sheetData>
    <row r="1" spans="1:414" s="60" customFormat="1" ht="39.75" customHeight="1">
      <c r="A1" s="281"/>
      <c r="B1" s="78" t="s">
        <v>311</v>
      </c>
      <c r="C1" s="272" t="s">
        <v>1060</v>
      </c>
      <c r="D1" s="93" t="s">
        <v>944</v>
      </c>
      <c r="E1" s="93" t="s">
        <v>1645</v>
      </c>
      <c r="F1" s="40" t="s">
        <v>313</v>
      </c>
      <c r="G1" s="79"/>
      <c r="H1" s="29"/>
      <c r="I1" s="29" t="s">
        <v>311</v>
      </c>
      <c r="J1" s="272" t="s">
        <v>1060</v>
      </c>
      <c r="K1" s="40" t="s">
        <v>167</v>
      </c>
      <c r="L1" s="93" t="s">
        <v>1645</v>
      </c>
      <c r="M1" s="40" t="s">
        <v>313</v>
      </c>
      <c r="N1" s="29"/>
      <c r="O1" s="29"/>
      <c r="P1" s="29" t="s">
        <v>311</v>
      </c>
      <c r="Q1" s="69" t="s">
        <v>1065</v>
      </c>
      <c r="R1" s="40" t="s">
        <v>606</v>
      </c>
      <c r="S1" s="93" t="s">
        <v>1645</v>
      </c>
      <c r="T1" s="40" t="s">
        <v>313</v>
      </c>
      <c r="U1" s="29"/>
      <c r="V1" s="69"/>
      <c r="W1" s="93"/>
      <c r="X1" s="40"/>
      <c r="Z1" s="29"/>
      <c r="AA1" s="99"/>
      <c r="AB1" s="99"/>
      <c r="AC1" s="93"/>
      <c r="AD1" s="40"/>
      <c r="AF1" s="29"/>
      <c r="AG1" s="99"/>
      <c r="AH1" s="99"/>
      <c r="AI1" s="93"/>
      <c r="AJ1" s="40"/>
      <c r="AO1" s="105"/>
      <c r="AP1" s="29"/>
      <c r="AT1" s="100"/>
      <c r="AU1" s="47"/>
      <c r="AZ1" s="100"/>
      <c r="BA1" s="105"/>
      <c r="BB1" s="29"/>
      <c r="BE1" s="29"/>
      <c r="BF1" s="61"/>
      <c r="BG1" s="40"/>
      <c r="BH1" s="29"/>
      <c r="BK1" s="29"/>
      <c r="BL1" s="61"/>
      <c r="BM1" s="40"/>
      <c r="BN1" s="29"/>
      <c r="BQ1" s="29"/>
      <c r="BR1" s="61"/>
      <c r="BS1" s="40"/>
      <c r="BT1" s="29"/>
      <c r="BW1" s="29"/>
      <c r="BX1" s="61"/>
      <c r="BY1" s="40"/>
      <c r="BZ1" s="29"/>
      <c r="CC1" s="29"/>
      <c r="CD1" s="61"/>
      <c r="CE1" s="40"/>
      <c r="CF1" s="29"/>
      <c r="CI1" s="29"/>
      <c r="CJ1" s="61"/>
      <c r="CK1" s="47"/>
      <c r="CL1" s="29"/>
      <c r="CO1" s="29"/>
      <c r="CP1" s="61"/>
      <c r="CQ1" s="40"/>
      <c r="CR1" s="29"/>
      <c r="CU1" s="29"/>
      <c r="CV1" s="61"/>
      <c r="CW1" s="40"/>
      <c r="CX1" s="29"/>
      <c r="DA1" s="29"/>
      <c r="DB1" s="61"/>
      <c r="DD1" s="29"/>
      <c r="DG1" s="29"/>
      <c r="DH1" s="61"/>
      <c r="DJ1" s="29"/>
      <c r="DM1" s="29"/>
      <c r="DN1" s="61"/>
      <c r="DO1" s="109"/>
      <c r="DP1" s="29"/>
      <c r="DS1" s="29"/>
      <c r="DT1" s="61"/>
      <c r="DU1" s="78"/>
      <c r="DV1" s="29"/>
      <c r="DY1" s="29"/>
      <c r="DZ1" s="61"/>
      <c r="EA1" s="29"/>
      <c r="EB1" s="29"/>
      <c r="EE1" s="29"/>
      <c r="EF1" s="61"/>
      <c r="EG1" s="78"/>
      <c r="EH1" s="29"/>
      <c r="EK1" s="29"/>
      <c r="EL1" s="61"/>
      <c r="EM1" s="29"/>
      <c r="EN1" s="29"/>
      <c r="EQ1" s="29"/>
      <c r="ER1" s="61"/>
      <c r="ES1" s="40"/>
      <c r="ET1" s="29"/>
      <c r="EV1" s="29"/>
      <c r="EW1" s="29"/>
      <c r="EX1" s="69"/>
      <c r="EY1" s="93"/>
      <c r="EZ1" s="40"/>
      <c r="FB1" s="29"/>
      <c r="FC1" s="29"/>
      <c r="FD1" s="69"/>
      <c r="FE1" s="40"/>
      <c r="FF1" s="40"/>
      <c r="FH1" s="29"/>
      <c r="FI1" s="29"/>
      <c r="FJ1" s="69"/>
      <c r="FK1" s="40"/>
      <c r="FL1" s="40"/>
      <c r="FN1" s="29"/>
      <c r="FO1" s="29"/>
      <c r="FP1" s="69"/>
      <c r="FQ1" s="40"/>
      <c r="FR1" s="40"/>
      <c r="FT1" s="29"/>
      <c r="FU1" s="29"/>
      <c r="FV1" s="69"/>
      <c r="FW1" s="40"/>
      <c r="FX1" s="40"/>
      <c r="FZ1" s="29"/>
      <c r="GA1" s="29"/>
      <c r="GB1" s="69"/>
      <c r="GC1" s="40"/>
      <c r="GD1" s="40"/>
      <c r="GF1" s="29"/>
      <c r="GG1" s="29"/>
      <c r="GH1" s="69"/>
      <c r="GI1" s="40"/>
      <c r="GJ1" s="40"/>
      <c r="GL1" s="29"/>
      <c r="GM1" s="29"/>
      <c r="GN1" s="69"/>
      <c r="GO1" s="40"/>
      <c r="GP1" s="40"/>
      <c r="GR1" s="29"/>
      <c r="GS1" s="29"/>
      <c r="GT1" s="69"/>
      <c r="GU1" s="93"/>
      <c r="GV1" s="40"/>
      <c r="GX1" s="29"/>
      <c r="GY1" s="29"/>
      <c r="GZ1" s="69"/>
      <c r="HA1" s="40"/>
      <c r="HB1" s="40"/>
      <c r="HD1" s="29"/>
      <c r="HE1" s="29"/>
      <c r="HF1" s="69"/>
      <c r="HG1" s="40"/>
      <c r="HH1" s="40"/>
      <c r="HJ1" s="29"/>
      <c r="HK1" s="29"/>
      <c r="HL1" s="69"/>
      <c r="HM1" s="40"/>
      <c r="HN1" s="40"/>
      <c r="HP1" s="29"/>
      <c r="HQ1" s="29"/>
      <c r="HR1" s="69"/>
      <c r="HS1" s="40"/>
      <c r="HT1" s="40"/>
      <c r="HV1" s="29"/>
      <c r="HW1" s="29"/>
      <c r="HX1" s="69"/>
      <c r="HY1" s="40"/>
      <c r="HZ1" s="40"/>
      <c r="IB1" s="29"/>
      <c r="IC1" s="29"/>
      <c r="ID1" s="69"/>
      <c r="IE1" s="93"/>
      <c r="IF1" s="40"/>
      <c r="IH1" s="29"/>
      <c r="II1" s="29"/>
      <c r="IJ1" s="69"/>
      <c r="IK1" s="40"/>
      <c r="IL1" s="40"/>
      <c r="IN1" s="29"/>
      <c r="IO1" s="29"/>
      <c r="IP1" s="69"/>
      <c r="IQ1" s="40"/>
      <c r="IR1" s="40"/>
      <c r="IT1" s="29"/>
      <c r="IU1" s="29"/>
      <c r="IV1" s="69"/>
      <c r="IW1" s="40"/>
      <c r="IX1" s="40"/>
      <c r="IZ1" s="29"/>
      <c r="JA1" s="29"/>
      <c r="JB1" s="69"/>
      <c r="JC1" s="40"/>
      <c r="JD1" s="40"/>
      <c r="JE1" s="40"/>
      <c r="JF1" s="29"/>
      <c r="JG1" s="29"/>
      <c r="JH1" s="69"/>
      <c r="JI1" s="40"/>
      <c r="JJ1" s="40"/>
      <c r="JL1" s="29"/>
      <c r="JM1" s="29"/>
      <c r="JN1" s="69"/>
      <c r="JO1" s="62"/>
      <c r="JP1" s="40"/>
      <c r="JR1" s="29"/>
      <c r="JS1" s="29"/>
      <c r="JT1" s="69"/>
      <c r="JU1" s="62"/>
      <c r="JV1" s="40"/>
      <c r="JX1" s="29"/>
      <c r="JY1" s="29"/>
      <c r="JZ1" s="69"/>
      <c r="KA1" s="62"/>
      <c r="KB1" s="40"/>
      <c r="KD1" s="29"/>
      <c r="KE1" s="29"/>
      <c r="KF1" s="69"/>
      <c r="KG1" s="62"/>
      <c r="KH1" s="40"/>
      <c r="KJ1" s="29"/>
      <c r="KK1" s="29"/>
      <c r="KL1" s="69"/>
      <c r="KM1" s="62"/>
      <c r="KN1" s="40"/>
      <c r="KP1" s="29"/>
      <c r="KQ1" s="29"/>
      <c r="KR1" s="69"/>
      <c r="KS1" s="62"/>
      <c r="KT1" s="40"/>
      <c r="KV1" s="29"/>
      <c r="KW1" s="29"/>
      <c r="KX1" s="69"/>
      <c r="KY1" s="62"/>
      <c r="KZ1" s="40"/>
      <c r="LB1" s="29"/>
      <c r="LC1" s="29"/>
      <c r="LD1" s="69"/>
      <c r="LE1" s="62"/>
      <c r="LF1" s="40"/>
      <c r="LH1" s="29"/>
      <c r="LI1" s="29"/>
      <c r="LJ1" s="69"/>
      <c r="LK1" s="62"/>
      <c r="LL1" s="40"/>
      <c r="LN1" s="29"/>
      <c r="LO1" s="29"/>
      <c r="LP1" s="69"/>
      <c r="LQ1" s="62"/>
      <c r="LR1" s="40"/>
      <c r="LT1" s="29"/>
      <c r="LU1" s="29"/>
      <c r="LV1" s="69"/>
      <c r="LW1" s="62"/>
      <c r="LX1" s="40"/>
      <c r="LZ1" s="29"/>
      <c r="MA1" s="29"/>
      <c r="MB1" s="69"/>
      <c r="MC1" s="62"/>
      <c r="MD1" s="40"/>
      <c r="MF1" s="29"/>
      <c r="MG1" s="29"/>
      <c r="MH1" s="69"/>
      <c r="MI1" s="62"/>
      <c r="MJ1" s="40"/>
      <c r="ML1" s="29"/>
      <c r="MM1" s="29"/>
      <c r="MN1" s="69"/>
      <c r="MO1" s="62"/>
      <c r="MP1" s="40"/>
      <c r="MR1" s="29"/>
      <c r="MS1" s="29"/>
      <c r="MT1" s="69"/>
      <c r="MU1" s="105"/>
      <c r="MV1" s="40"/>
      <c r="MX1" s="29"/>
      <c r="MY1" s="29"/>
      <c r="MZ1" s="69"/>
      <c r="NA1" s="62"/>
      <c r="NB1" s="40"/>
      <c r="ND1" s="29"/>
      <c r="NE1" s="29"/>
      <c r="NF1" s="69"/>
      <c r="NG1" s="62"/>
      <c r="NH1" s="40"/>
      <c r="NJ1" s="29"/>
      <c r="NK1" s="29"/>
      <c r="NL1" s="69"/>
      <c r="NM1" s="62"/>
      <c r="NN1" s="40"/>
      <c r="NP1" s="29"/>
      <c r="NQ1" s="29"/>
      <c r="NR1" s="69"/>
      <c r="NS1" s="62"/>
      <c r="NT1" s="40"/>
      <c r="NV1" s="29"/>
      <c r="NW1" s="29"/>
      <c r="NX1" s="69"/>
      <c r="NY1" s="62"/>
      <c r="NZ1" s="40"/>
      <c r="OB1" s="29"/>
      <c r="OC1" s="29"/>
      <c r="OD1" s="69"/>
      <c r="OE1" s="62"/>
      <c r="OF1" s="40"/>
      <c r="OH1" s="29"/>
      <c r="OI1" s="29"/>
      <c r="OJ1" s="69"/>
      <c r="OK1" s="62"/>
      <c r="OL1" s="40"/>
      <c r="ON1" s="29"/>
      <c r="OO1" s="29"/>
      <c r="OP1" s="69"/>
      <c r="OQ1" s="62"/>
      <c r="OR1" s="40"/>
      <c r="OT1" s="29"/>
      <c r="OU1" s="29"/>
      <c r="OV1" s="69"/>
      <c r="OW1" s="62"/>
      <c r="OX1" s="40"/>
    </row>
    <row r="2" spans="1:414" ht="92.25" customHeight="1">
      <c r="A2" s="257" t="s">
        <v>331</v>
      </c>
      <c r="B2" s="258" t="s">
        <v>19</v>
      </c>
      <c r="C2" s="273" t="s">
        <v>1606</v>
      </c>
      <c r="D2" s="260">
        <f>INDEX(D44:D3000,COUNTA(D44:D3000))/D44-1</f>
        <v>4.5520480762589077E-2</v>
      </c>
      <c r="E2" s="260"/>
      <c r="F2" s="36"/>
      <c r="H2" s="257" t="s">
        <v>331</v>
      </c>
      <c r="I2" s="258" t="s">
        <v>19</v>
      </c>
      <c r="J2" s="273" t="s">
        <v>1606</v>
      </c>
      <c r="K2" s="260">
        <f>INDEX(K44:K3000,COUNTA(K44:K3000))/K44-1</f>
        <v>4.4166359955833734E-2</v>
      </c>
      <c r="L2" s="260"/>
      <c r="M2" s="230" t="s">
        <v>1149</v>
      </c>
      <c r="N2" s="89"/>
      <c r="O2" s="257" t="s">
        <v>331</v>
      </c>
      <c r="P2" s="258" t="s">
        <v>19</v>
      </c>
      <c r="Q2" s="273" t="s">
        <v>1606</v>
      </c>
      <c r="R2" s="260">
        <f>INDEX(R44:R3000,COUNTA(R44:R3000))/R44-1</f>
        <v>-1.3170851797144278E-2</v>
      </c>
      <c r="S2" s="260"/>
      <c r="T2" s="36"/>
      <c r="U2" s="90"/>
      <c r="V2" s="63"/>
      <c r="W2" s="36"/>
      <c r="X2" s="36"/>
      <c r="Z2" s="89"/>
      <c r="AA2" s="90"/>
      <c r="AB2" s="90"/>
      <c r="AC2" s="36"/>
      <c r="AD2" s="36"/>
      <c r="AF2" s="89"/>
      <c r="AG2" s="90"/>
      <c r="AH2" s="90"/>
      <c r="AI2" s="36"/>
      <c r="AJ2" s="36"/>
      <c r="AL2" s="80"/>
      <c r="AM2" s="80"/>
      <c r="AO2" s="101"/>
      <c r="AR2" s="80"/>
      <c r="AS2" s="80"/>
      <c r="AT2" s="83"/>
      <c r="AU2" s="102"/>
      <c r="AX2" s="80"/>
      <c r="AY2" s="80"/>
      <c r="AZ2" s="83"/>
      <c r="BA2" s="36"/>
      <c r="BD2" s="80"/>
      <c r="BE2" s="80"/>
      <c r="BF2" s="83"/>
      <c r="BG2" s="106"/>
      <c r="BJ2" s="80"/>
      <c r="BK2" s="80"/>
      <c r="BL2" s="83"/>
      <c r="BM2" s="102"/>
      <c r="BP2" s="80"/>
      <c r="BQ2" s="80"/>
      <c r="BR2" s="83"/>
      <c r="BS2" s="102"/>
      <c r="BV2" s="80"/>
      <c r="BW2" s="80"/>
      <c r="BX2" s="83"/>
      <c r="BY2" s="102"/>
      <c r="BZ2" s="217"/>
      <c r="CB2" s="80"/>
      <c r="CC2" s="80"/>
      <c r="CD2" s="83"/>
      <c r="CE2" s="102"/>
      <c r="CH2" s="80"/>
      <c r="CI2" s="80"/>
      <c r="CJ2" s="83"/>
      <c r="CK2" s="102"/>
      <c r="CN2" s="80"/>
      <c r="CO2" s="80"/>
      <c r="CP2" s="83"/>
      <c r="CQ2" s="102"/>
      <c r="CT2" s="80"/>
      <c r="CU2" s="80"/>
      <c r="CV2" s="83"/>
      <c r="CW2" s="102"/>
      <c r="CZ2" s="89"/>
      <c r="DA2" s="90"/>
      <c r="DB2" s="63"/>
      <c r="DC2" s="36"/>
      <c r="DD2" s="36"/>
      <c r="DF2" s="89"/>
      <c r="DG2" s="90"/>
      <c r="DH2" s="63"/>
      <c r="DI2" s="36"/>
      <c r="DJ2" s="36"/>
      <c r="DL2" s="89"/>
      <c r="DM2" s="90"/>
      <c r="DN2" s="63"/>
      <c r="DO2" s="36"/>
      <c r="DP2" s="230"/>
      <c r="DR2" s="89"/>
      <c r="DS2" s="90"/>
      <c r="DT2" s="63"/>
      <c r="DU2" s="36"/>
      <c r="DV2" s="36"/>
      <c r="DX2" s="89"/>
      <c r="DY2" s="90"/>
      <c r="DZ2" s="63"/>
      <c r="EA2" s="36"/>
      <c r="EB2" s="36"/>
      <c r="ED2" s="89"/>
      <c r="EE2" s="90"/>
      <c r="EF2" s="63"/>
      <c r="EG2" s="36"/>
      <c r="EH2" s="36"/>
      <c r="EJ2" s="89"/>
      <c r="EK2" s="90"/>
      <c r="EL2" s="63"/>
      <c r="EM2" s="36"/>
      <c r="EN2" s="36"/>
      <c r="EP2" s="89"/>
      <c r="EQ2" s="90"/>
      <c r="ER2" s="63"/>
      <c r="ES2" s="36"/>
      <c r="ET2" s="36"/>
      <c r="EV2" s="89"/>
      <c r="EW2" s="90"/>
      <c r="EX2" s="63"/>
      <c r="EY2" s="36"/>
      <c r="EZ2" s="36"/>
      <c r="FB2" s="89"/>
      <c r="FC2" s="90"/>
      <c r="FD2" s="63"/>
      <c r="FE2" s="36"/>
      <c r="FF2" s="36"/>
      <c r="FH2" s="89"/>
      <c r="FI2" s="90"/>
      <c r="FJ2" s="63"/>
      <c r="FK2" s="36"/>
      <c r="FL2" s="36"/>
      <c r="FN2" s="89"/>
      <c r="FO2" s="90"/>
      <c r="FP2" s="63"/>
      <c r="FQ2" s="36"/>
      <c r="FR2" s="36"/>
      <c r="FT2" s="89"/>
      <c r="FU2" s="90"/>
      <c r="FV2" s="63"/>
      <c r="FW2" s="36"/>
      <c r="FX2" s="36"/>
      <c r="FZ2" s="89"/>
      <c r="GA2" s="90"/>
      <c r="GB2" s="63"/>
      <c r="GC2" s="36"/>
      <c r="GD2" s="36"/>
      <c r="GF2" s="89"/>
      <c r="GG2" s="90"/>
      <c r="GH2" s="63"/>
      <c r="GI2" s="36"/>
      <c r="GJ2" s="36"/>
      <c r="GL2" s="89"/>
      <c r="GM2" s="90"/>
      <c r="GN2" s="63"/>
      <c r="GO2" s="36"/>
      <c r="GP2" s="36"/>
      <c r="GR2" s="89"/>
      <c r="GS2" s="90"/>
      <c r="GT2" s="63"/>
      <c r="GU2" s="36"/>
      <c r="GV2" s="36"/>
      <c r="GX2" s="89"/>
      <c r="GY2" s="90"/>
      <c r="GZ2" s="63"/>
      <c r="HA2" s="36"/>
      <c r="HB2" s="36"/>
      <c r="HD2" s="89"/>
      <c r="HE2" s="90"/>
      <c r="HF2" s="63"/>
      <c r="HG2" s="36"/>
      <c r="HH2" s="36"/>
      <c r="HJ2" s="89"/>
      <c r="HK2" s="90"/>
      <c r="HL2" s="63"/>
      <c r="HM2" s="36"/>
      <c r="HN2" s="36"/>
      <c r="HP2" s="89"/>
      <c r="HQ2" s="90"/>
      <c r="HR2" s="63"/>
      <c r="HS2" s="36"/>
      <c r="HT2" s="36"/>
      <c r="HV2" s="89"/>
      <c r="HW2" s="90"/>
      <c r="HX2" s="63"/>
      <c r="HY2" s="36"/>
      <c r="HZ2" s="36"/>
      <c r="IB2" s="89"/>
      <c r="IC2" s="90"/>
      <c r="ID2" s="63"/>
      <c r="IE2" s="36"/>
      <c r="IF2" s="36"/>
      <c r="IH2" s="89"/>
      <c r="II2" s="90"/>
      <c r="IJ2" s="63"/>
      <c r="IK2" s="36"/>
      <c r="IL2" s="36"/>
      <c r="IN2" s="89"/>
      <c r="IO2" s="90"/>
      <c r="IP2" s="63"/>
      <c r="IQ2" s="36"/>
      <c r="IR2" s="36"/>
      <c r="IT2" s="89"/>
      <c r="IU2" s="90"/>
      <c r="IV2" s="63"/>
      <c r="IW2" s="36"/>
      <c r="IX2" s="36"/>
      <c r="IZ2" s="89"/>
      <c r="JA2" s="90"/>
      <c r="JB2" s="63"/>
      <c r="JC2" s="36"/>
      <c r="JD2" s="36"/>
      <c r="JE2" s="36"/>
      <c r="JF2" s="89"/>
      <c r="JG2" s="90"/>
      <c r="JH2" s="63"/>
      <c r="JI2" s="36"/>
      <c r="JJ2" s="36"/>
      <c r="JL2" s="89"/>
      <c r="JM2" s="90"/>
      <c r="JN2" s="63"/>
      <c r="JO2" s="36"/>
      <c r="JP2" s="36"/>
      <c r="JR2" s="89"/>
      <c r="JS2" s="90"/>
      <c r="JT2" s="63"/>
      <c r="JU2" s="36"/>
      <c r="JV2" s="36"/>
      <c r="JX2" s="89"/>
      <c r="JY2" s="90"/>
      <c r="JZ2" s="63"/>
      <c r="KA2" s="36"/>
      <c r="KB2" s="36"/>
      <c r="KD2" s="89"/>
      <c r="KE2" s="90"/>
      <c r="KF2" s="63"/>
      <c r="KG2" s="36"/>
      <c r="KH2" s="36"/>
      <c r="KJ2" s="89"/>
      <c r="KK2" s="90"/>
      <c r="KL2" s="63"/>
      <c r="KM2" s="36"/>
      <c r="KN2" s="36"/>
      <c r="KP2" s="89"/>
      <c r="KQ2" s="90"/>
      <c r="KR2" s="63"/>
      <c r="KS2" s="36"/>
      <c r="KT2" s="36"/>
      <c r="KV2" s="89"/>
      <c r="KW2" s="90"/>
      <c r="KX2" s="63"/>
      <c r="KY2" s="36"/>
      <c r="KZ2" s="36"/>
      <c r="LB2" s="89"/>
      <c r="LC2" s="90"/>
      <c r="LD2" s="63"/>
      <c r="LE2" s="36"/>
      <c r="LF2" s="36"/>
      <c r="LH2" s="89"/>
      <c r="LI2" s="90"/>
      <c r="LJ2" s="63"/>
      <c r="LK2" s="36"/>
      <c r="LL2" s="36"/>
      <c r="LM2" s="224"/>
      <c r="LN2" s="89"/>
      <c r="LO2" s="90"/>
      <c r="LP2" s="63"/>
      <c r="LQ2" s="36"/>
      <c r="LR2" s="36"/>
      <c r="LT2" s="89"/>
      <c r="LU2" s="90"/>
      <c r="LV2" s="63"/>
      <c r="LW2" s="36"/>
      <c r="LX2" s="36"/>
      <c r="LZ2" s="89"/>
      <c r="MA2" s="90"/>
      <c r="MB2" s="63"/>
      <c r="MC2" s="36"/>
      <c r="MD2" s="36"/>
      <c r="MF2" s="89"/>
      <c r="MG2" s="90"/>
      <c r="MH2" s="63"/>
      <c r="MI2" s="36"/>
      <c r="MJ2" s="36"/>
      <c r="ML2" s="89"/>
      <c r="MM2" s="90"/>
      <c r="MN2" s="63"/>
      <c r="MO2" s="36"/>
      <c r="MP2" s="36"/>
      <c r="MR2" s="89"/>
      <c r="MS2" s="90"/>
      <c r="MT2" s="63"/>
      <c r="MU2" s="36"/>
      <c r="MV2" s="36"/>
      <c r="MX2" s="89"/>
      <c r="MY2" s="90"/>
      <c r="MZ2" s="63"/>
      <c r="NA2" s="36"/>
      <c r="NB2" s="36"/>
      <c r="ND2" s="89"/>
      <c r="NE2" s="90"/>
      <c r="NF2" s="63"/>
      <c r="NG2" s="36"/>
      <c r="NH2" s="36"/>
      <c r="NJ2" s="89"/>
      <c r="NK2" s="90"/>
      <c r="NL2" s="63"/>
      <c r="NM2" s="36"/>
      <c r="NN2" s="36"/>
      <c r="NP2" s="89"/>
      <c r="NQ2" s="90"/>
      <c r="NR2" s="63"/>
      <c r="NS2" s="36"/>
      <c r="NT2" s="36"/>
      <c r="NV2" s="89"/>
      <c r="NW2" s="90"/>
      <c r="NX2" s="63"/>
      <c r="NY2" s="36"/>
      <c r="NZ2" s="36"/>
      <c r="OB2" s="89"/>
      <c r="OC2" s="90"/>
      <c r="OD2" s="63"/>
      <c r="OE2" s="36"/>
      <c r="OF2" s="36"/>
      <c r="OH2" s="89"/>
      <c r="OI2" s="90"/>
      <c r="OJ2" s="63"/>
      <c r="OK2" s="36"/>
      <c r="OL2" s="36"/>
      <c r="ON2" s="89"/>
      <c r="OO2" s="90"/>
      <c r="OP2" s="63"/>
      <c r="OQ2" s="36"/>
      <c r="OR2" s="36"/>
      <c r="OT2" s="89"/>
      <c r="OU2" s="90"/>
      <c r="OV2" s="63"/>
      <c r="OW2" s="36"/>
      <c r="OX2" s="36"/>
    </row>
    <row r="3" spans="1:414" ht="34.35" customHeight="1">
      <c r="A3" s="257" t="s">
        <v>1654</v>
      </c>
      <c r="B3" s="258" t="s">
        <v>1067</v>
      </c>
      <c r="C3" s="273"/>
      <c r="D3" s="287">
        <f>INDEX(E44:E10030,COUNTA(E44:E10030))-INDEX(E44:E10030,COUNTA(E44:E10030)-5)</f>
        <v>1.1120081540300086E-2</v>
      </c>
      <c r="E3" s="260"/>
      <c r="F3" s="36"/>
      <c r="H3" s="257" t="s">
        <v>1654</v>
      </c>
      <c r="I3" s="258" t="s">
        <v>1067</v>
      </c>
      <c r="J3" s="273"/>
      <c r="K3" s="287">
        <f>INDEX(L44:L10030,COUNTA(L44:L10030))-INDEX(L44:L10030,COUNTA(L44:L10030)-5)</f>
        <v>2.4283859677829978E-2</v>
      </c>
      <c r="L3" s="260"/>
      <c r="M3" s="36"/>
      <c r="N3" s="89"/>
      <c r="O3" s="257" t="s">
        <v>1654</v>
      </c>
      <c r="P3" s="258" t="s">
        <v>1067</v>
      </c>
      <c r="Q3" s="273"/>
      <c r="R3" s="287">
        <f>INDEX(S44:S10030,COUNTA(S44:S10030))-INDEX(S44:S10030,COUNTA(S44:S10030)-5)</f>
        <v>1.1134916648981696E-2</v>
      </c>
      <c r="S3" s="260"/>
      <c r="T3" s="36"/>
      <c r="U3" s="90"/>
      <c r="V3" s="63"/>
      <c r="W3" s="36"/>
      <c r="X3" s="36"/>
      <c r="Z3" s="89"/>
      <c r="AA3" s="90"/>
      <c r="AB3" s="90"/>
      <c r="AC3" s="36"/>
      <c r="AD3" s="36"/>
      <c r="AF3" s="89"/>
      <c r="AG3" s="90"/>
      <c r="AH3" s="90"/>
      <c r="AI3" s="36"/>
      <c r="AJ3" s="36"/>
      <c r="AL3" s="80"/>
      <c r="AM3" s="80"/>
      <c r="AO3" s="101"/>
      <c r="AR3" s="80"/>
      <c r="AS3" s="80"/>
      <c r="AT3" s="83"/>
      <c r="AU3" s="102"/>
      <c r="AX3" s="80"/>
      <c r="AY3" s="80"/>
      <c r="AZ3" s="83"/>
      <c r="BA3" s="36"/>
      <c r="BD3" s="80"/>
      <c r="BE3" s="80"/>
      <c r="BF3" s="83"/>
      <c r="BG3" s="106"/>
      <c r="BJ3" s="80"/>
      <c r="BK3" s="80"/>
      <c r="BL3" s="83"/>
      <c r="BM3" s="102"/>
      <c r="BP3" s="80"/>
      <c r="BQ3" s="80"/>
      <c r="BR3" s="83"/>
      <c r="BS3" s="102"/>
      <c r="BV3" s="80"/>
      <c r="BW3" s="80"/>
      <c r="BX3" s="83"/>
      <c r="BY3" s="102"/>
      <c r="CB3" s="80"/>
      <c r="CC3" s="80"/>
      <c r="CD3" s="83"/>
      <c r="CE3" s="102"/>
      <c r="CH3" s="80"/>
      <c r="CI3" s="80"/>
      <c r="CJ3" s="83"/>
      <c r="CK3" s="102"/>
      <c r="CN3" s="80"/>
      <c r="CO3" s="80"/>
      <c r="CP3" s="83"/>
      <c r="CQ3" s="102"/>
      <c r="CT3" s="80"/>
      <c r="CU3" s="80"/>
      <c r="CV3" s="83"/>
      <c r="CW3" s="102"/>
      <c r="CZ3" s="89"/>
      <c r="DA3" s="90"/>
      <c r="DB3" s="63"/>
      <c r="DC3" s="36"/>
      <c r="DD3" s="36"/>
      <c r="DF3" s="89"/>
      <c r="DG3" s="90"/>
      <c r="DH3" s="63"/>
      <c r="DI3" s="36"/>
      <c r="DJ3" s="36"/>
      <c r="DL3" s="89"/>
      <c r="DM3" s="90"/>
      <c r="DN3" s="63"/>
      <c r="DO3" s="36"/>
      <c r="DP3" s="36"/>
      <c r="DR3" s="89"/>
      <c r="DS3" s="90"/>
      <c r="DT3" s="63"/>
      <c r="DU3" s="36"/>
      <c r="DV3" s="36"/>
      <c r="DX3" s="89"/>
      <c r="DY3" s="90"/>
      <c r="DZ3" s="63"/>
      <c r="EA3" s="36"/>
      <c r="EB3" s="36"/>
      <c r="ED3" s="89"/>
      <c r="EE3" s="90"/>
      <c r="EF3" s="63"/>
      <c r="EG3" s="36"/>
      <c r="EH3" s="36"/>
      <c r="EJ3" s="89"/>
      <c r="EK3" s="90"/>
      <c r="EL3" s="63"/>
      <c r="EM3" s="36"/>
      <c r="EN3" s="36"/>
      <c r="EP3" s="89"/>
      <c r="EQ3" s="90"/>
      <c r="ER3" s="63"/>
      <c r="ES3" s="36"/>
      <c r="ET3" s="36"/>
      <c r="EV3" s="89"/>
      <c r="EW3" s="90"/>
      <c r="EX3" s="63"/>
      <c r="EY3" s="36"/>
      <c r="EZ3" s="36"/>
      <c r="FB3" s="89"/>
      <c r="FC3" s="90"/>
      <c r="FD3" s="63"/>
      <c r="FE3" s="36"/>
      <c r="FF3" s="36"/>
      <c r="FH3" s="89"/>
      <c r="FI3" s="90"/>
      <c r="FJ3" s="63"/>
      <c r="FK3" s="36"/>
      <c r="FL3" s="36"/>
      <c r="FN3" s="89"/>
      <c r="FO3" s="90"/>
      <c r="FP3" s="63"/>
      <c r="FQ3" s="36"/>
      <c r="FR3" s="36"/>
      <c r="FT3" s="89"/>
      <c r="FU3" s="90"/>
      <c r="FV3" s="63"/>
      <c r="FW3" s="36"/>
      <c r="FX3" s="36"/>
      <c r="FZ3" s="89"/>
      <c r="GA3" s="90"/>
      <c r="GB3" s="63"/>
      <c r="GC3" s="36"/>
      <c r="GD3" s="36"/>
      <c r="GF3" s="89"/>
      <c r="GG3" s="90"/>
      <c r="GH3" s="63"/>
      <c r="GI3" s="36"/>
      <c r="GJ3" s="36"/>
      <c r="GL3" s="89"/>
      <c r="GM3" s="90"/>
      <c r="GN3" s="63"/>
      <c r="GO3" s="36"/>
      <c r="GP3" s="36"/>
      <c r="GR3" s="89"/>
      <c r="GS3" s="90"/>
      <c r="GT3" s="63"/>
      <c r="GU3" s="36"/>
      <c r="GV3" s="36"/>
      <c r="GX3" s="89"/>
      <c r="GY3" s="90"/>
      <c r="GZ3" s="63"/>
      <c r="HA3" s="36"/>
      <c r="HB3" s="36"/>
      <c r="HD3" s="89"/>
      <c r="HE3" s="90"/>
      <c r="HF3" s="63"/>
      <c r="HG3" s="36"/>
      <c r="HH3" s="36"/>
      <c r="HJ3" s="89"/>
      <c r="HK3" s="90"/>
      <c r="HL3" s="63"/>
      <c r="HM3" s="36"/>
      <c r="HN3" s="36"/>
      <c r="HP3" s="89"/>
      <c r="HQ3" s="90"/>
      <c r="HR3" s="63"/>
      <c r="HS3" s="36"/>
      <c r="HT3" s="36"/>
      <c r="HV3" s="89"/>
      <c r="HW3" s="90"/>
      <c r="HX3" s="63"/>
      <c r="HY3" s="36"/>
      <c r="HZ3" s="36"/>
      <c r="IB3" s="89"/>
      <c r="IC3" s="90"/>
      <c r="ID3" s="63"/>
      <c r="IE3" s="36"/>
      <c r="IF3" s="36"/>
      <c r="IH3" s="89"/>
      <c r="II3" s="90"/>
      <c r="IJ3" s="63"/>
      <c r="IK3" s="36"/>
      <c r="IL3" s="36"/>
      <c r="IN3" s="89"/>
      <c r="IO3" s="90"/>
      <c r="IP3" s="63"/>
      <c r="IQ3" s="36"/>
      <c r="IR3" s="36"/>
      <c r="IT3" s="89"/>
      <c r="IU3" s="90"/>
      <c r="IV3" s="63"/>
      <c r="IW3" s="36"/>
      <c r="IX3" s="36"/>
      <c r="IZ3" s="89"/>
      <c r="JA3" s="90"/>
      <c r="JB3" s="63"/>
      <c r="JC3" s="36"/>
      <c r="JD3" s="36"/>
      <c r="JE3" s="36"/>
      <c r="JF3" s="89"/>
      <c r="JG3" s="90"/>
      <c r="JH3" s="63"/>
      <c r="JI3" s="36"/>
      <c r="JJ3" s="36"/>
      <c r="JL3" s="89"/>
      <c r="JM3" s="90"/>
      <c r="JN3" s="63"/>
      <c r="JO3" s="36"/>
      <c r="JP3" s="36"/>
      <c r="JR3" s="89"/>
      <c r="JS3" s="90"/>
      <c r="JT3" s="63"/>
      <c r="JU3" s="36"/>
      <c r="JV3" s="36"/>
      <c r="JX3" s="89"/>
      <c r="JY3" s="90"/>
      <c r="JZ3" s="63"/>
      <c r="KA3" s="36"/>
      <c r="KB3" s="36"/>
      <c r="KD3" s="89"/>
      <c r="KE3" s="90"/>
      <c r="KF3" s="63"/>
      <c r="KG3" s="36"/>
      <c r="KH3" s="36"/>
      <c r="KJ3" s="89"/>
      <c r="KK3" s="90"/>
      <c r="KL3" s="63"/>
      <c r="KM3" s="36"/>
      <c r="KN3" s="36"/>
      <c r="KP3" s="89"/>
      <c r="KQ3" s="90"/>
      <c r="KR3" s="63"/>
      <c r="KS3" s="36"/>
      <c r="KT3" s="36"/>
      <c r="KV3" s="89"/>
      <c r="KW3" s="90"/>
      <c r="KX3" s="63"/>
      <c r="KY3" s="36"/>
      <c r="KZ3" s="36"/>
      <c r="LB3" s="89"/>
      <c r="LC3" s="90"/>
      <c r="LD3" s="63"/>
      <c r="LE3" s="36"/>
      <c r="LF3" s="36"/>
      <c r="LH3" s="89"/>
      <c r="LI3" s="90"/>
      <c r="LJ3" s="63"/>
      <c r="LK3" s="36"/>
      <c r="LL3" s="36"/>
      <c r="LN3" s="89"/>
      <c r="LO3" s="90"/>
      <c r="LP3" s="63"/>
      <c r="LQ3" s="36"/>
      <c r="LR3" s="36"/>
      <c r="LT3" s="89"/>
      <c r="LU3" s="90"/>
      <c r="LV3" s="63"/>
      <c r="LW3" s="36"/>
      <c r="LX3" s="36"/>
      <c r="LZ3" s="89"/>
      <c r="MA3" s="90"/>
      <c r="MB3" s="63"/>
      <c r="MC3" s="36"/>
      <c r="MD3" s="36"/>
      <c r="MF3" s="89"/>
      <c r="MG3" s="90"/>
      <c r="MH3" s="63"/>
      <c r="MI3" s="36"/>
      <c r="MJ3" s="36"/>
      <c r="ML3" s="89"/>
      <c r="MM3" s="90"/>
      <c r="MN3" s="63"/>
      <c r="MO3" s="36"/>
      <c r="MP3" s="36"/>
      <c r="MR3" s="89"/>
      <c r="MS3" s="90"/>
      <c r="MT3" s="63"/>
      <c r="MU3" s="36"/>
      <c r="MV3" s="36"/>
      <c r="MX3" s="89"/>
      <c r="MY3" s="90"/>
      <c r="MZ3" s="63"/>
      <c r="NA3" s="36"/>
      <c r="NB3" s="36"/>
      <c r="ND3" s="89"/>
      <c r="NE3" s="90"/>
      <c r="NF3" s="63"/>
      <c r="NG3" s="36"/>
      <c r="NH3" s="36"/>
      <c r="NJ3" s="89"/>
      <c r="NK3" s="90"/>
      <c r="NL3" s="63"/>
      <c r="NM3" s="36"/>
      <c r="NN3" s="36"/>
      <c r="NP3" s="89"/>
      <c r="NQ3" s="90"/>
      <c r="NR3" s="63"/>
      <c r="NS3" s="36"/>
      <c r="NT3" s="36"/>
      <c r="NV3" s="89"/>
      <c r="NW3" s="90"/>
      <c r="NX3" s="63"/>
      <c r="NY3" s="36"/>
      <c r="NZ3" s="36"/>
      <c r="OB3" s="89"/>
      <c r="OC3" s="90"/>
      <c r="OD3" s="63"/>
      <c r="OE3" s="36"/>
      <c r="OF3" s="36"/>
      <c r="OH3" s="89"/>
      <c r="OI3" s="90"/>
      <c r="OJ3" s="63"/>
      <c r="OK3" s="36"/>
      <c r="OL3" s="36"/>
      <c r="ON3" s="89"/>
      <c r="OO3" s="90"/>
      <c r="OP3" s="63"/>
      <c r="OQ3" s="36"/>
      <c r="OR3" s="36"/>
      <c r="OT3" s="89"/>
      <c r="OU3" s="90"/>
      <c r="OV3" s="63"/>
      <c r="OW3" s="36"/>
      <c r="OX3" s="36"/>
    </row>
    <row r="4" spans="1:414" ht="39.6" customHeight="1">
      <c r="A4" s="257" t="s">
        <v>1063</v>
      </c>
      <c r="B4" s="258" t="s">
        <v>1062</v>
      </c>
      <c r="C4" s="274"/>
      <c r="D4" s="260">
        <f>-(MAX(E43:E3000)-INDEX(E44:E3000,COUNTA(E44:E3000)))</f>
        <v>-6.0079738447074038E-2</v>
      </c>
      <c r="E4" s="260"/>
      <c r="F4" s="36"/>
      <c r="H4" s="257" t="s">
        <v>1063</v>
      </c>
      <c r="I4" s="258" t="s">
        <v>1062</v>
      </c>
      <c r="J4" s="274"/>
      <c r="K4" s="260">
        <f>-(MAX(L44:L3000)-INDEX(L44:L3000,COUNTA(L44:L3000)))</f>
        <v>-7.2049311320415033E-2</v>
      </c>
      <c r="L4" s="260"/>
      <c r="M4" s="36"/>
      <c r="N4" s="92"/>
      <c r="O4" s="257" t="s">
        <v>1063</v>
      </c>
      <c r="P4" s="258" t="s">
        <v>1062</v>
      </c>
      <c r="Q4" s="274"/>
      <c r="R4" s="260">
        <f>-(MAX(S44:S3001)-INDEX(S44:S3001,COUNTA(S44:S3001)))</f>
        <v>-3.9652303216414664E-2</v>
      </c>
      <c r="S4" s="260"/>
      <c r="T4" s="36"/>
      <c r="U4" s="90"/>
      <c r="V4" s="63"/>
      <c r="W4" s="36"/>
      <c r="X4" s="36"/>
      <c r="Z4" s="89"/>
      <c r="AA4" s="90"/>
      <c r="AB4" s="90"/>
      <c r="AC4" s="36"/>
      <c r="AD4" s="36"/>
      <c r="AF4" s="89"/>
      <c r="AG4" s="90"/>
      <c r="AH4" s="90"/>
      <c r="AI4" s="36"/>
      <c r="AJ4" s="36"/>
      <c r="AL4" s="80"/>
      <c r="AM4" s="80"/>
      <c r="AO4" s="71"/>
      <c r="AR4" s="80"/>
      <c r="AS4" s="80"/>
      <c r="AT4" s="83"/>
      <c r="AU4" s="71"/>
      <c r="AX4" s="80"/>
      <c r="AY4" s="80"/>
      <c r="AZ4" s="83"/>
      <c r="BA4" s="36"/>
      <c r="BD4" s="80"/>
      <c r="BE4" s="80"/>
      <c r="BF4" s="83"/>
      <c r="BG4" s="101"/>
      <c r="BJ4" s="80"/>
      <c r="BK4" s="80"/>
      <c r="BL4" s="83"/>
      <c r="BM4" s="101"/>
      <c r="BP4" s="80"/>
      <c r="BQ4" s="80"/>
      <c r="BR4" s="83"/>
      <c r="BS4" s="101"/>
      <c r="BV4" s="80"/>
      <c r="BW4" s="80"/>
      <c r="BX4" s="83"/>
      <c r="BY4" s="101"/>
      <c r="CB4" s="80"/>
      <c r="CC4" s="80"/>
      <c r="CD4" s="83"/>
      <c r="CE4" s="101"/>
      <c r="CH4" s="80"/>
      <c r="CI4" s="80"/>
      <c r="CJ4" s="83"/>
      <c r="CK4" s="101"/>
      <c r="CN4" s="80"/>
      <c r="CO4" s="80"/>
      <c r="CP4" s="83"/>
      <c r="CQ4" s="101"/>
      <c r="CT4" s="80"/>
      <c r="CU4" s="80"/>
      <c r="CV4" s="83"/>
      <c r="CW4" s="71"/>
      <c r="CZ4" s="92"/>
      <c r="DA4" s="90"/>
      <c r="DB4" s="63"/>
      <c r="DC4" s="36"/>
      <c r="DD4" s="36"/>
      <c r="DF4" s="92"/>
      <c r="DG4" s="90"/>
      <c r="DH4" s="63"/>
      <c r="DI4" s="36"/>
      <c r="DJ4" s="36"/>
      <c r="DL4" s="92"/>
      <c r="DM4" s="90"/>
      <c r="DN4" s="63"/>
      <c r="DO4" s="36"/>
      <c r="DP4" s="36"/>
      <c r="DR4" s="92"/>
      <c r="DS4" s="90"/>
      <c r="DT4" s="63"/>
      <c r="DU4" s="36"/>
      <c r="DV4" s="36"/>
      <c r="DX4" s="92"/>
      <c r="DY4" s="90"/>
      <c r="DZ4" s="63"/>
      <c r="EA4" s="36"/>
      <c r="EB4" s="36"/>
      <c r="ED4" s="92"/>
      <c r="EE4" s="90"/>
      <c r="EF4" s="63"/>
      <c r="EG4" s="36"/>
      <c r="EH4" s="36"/>
      <c r="EJ4" s="92"/>
      <c r="EK4" s="90"/>
      <c r="EL4" s="63"/>
      <c r="EM4" s="36"/>
      <c r="EN4" s="36"/>
      <c r="EP4" s="92"/>
      <c r="EQ4" s="90"/>
      <c r="ER4" s="63"/>
      <c r="ES4" s="36"/>
      <c r="ET4" s="36"/>
      <c r="EV4" s="92"/>
      <c r="EW4" s="90"/>
      <c r="EX4" s="63"/>
      <c r="EY4" s="36"/>
      <c r="EZ4" s="36"/>
      <c r="FB4" s="92"/>
      <c r="FC4" s="90"/>
      <c r="FD4" s="63"/>
      <c r="FE4" s="36"/>
      <c r="FF4" s="36"/>
      <c r="FH4" s="92"/>
      <c r="FI4" s="90"/>
      <c r="FJ4" s="63"/>
      <c r="FK4" s="36"/>
      <c r="FL4" s="36"/>
      <c r="FN4" s="92"/>
      <c r="FO4" s="90"/>
      <c r="FP4" s="63"/>
      <c r="FQ4" s="36"/>
      <c r="FR4" s="36"/>
      <c r="FT4" s="92"/>
      <c r="FU4" s="90"/>
      <c r="FV4" s="63"/>
      <c r="FW4" s="36"/>
      <c r="FX4" s="36"/>
      <c r="FZ4" s="92"/>
      <c r="GA4" s="90"/>
      <c r="GB4" s="63"/>
      <c r="GC4" s="36"/>
      <c r="GD4" s="36"/>
      <c r="GF4" s="92"/>
      <c r="GG4" s="90"/>
      <c r="GH4" s="63"/>
      <c r="GI4" s="36"/>
      <c r="GJ4" s="36"/>
      <c r="GL4" s="92"/>
      <c r="GM4" s="90"/>
      <c r="GN4" s="63"/>
      <c r="GO4" s="36"/>
      <c r="GP4" s="36"/>
      <c r="GR4" s="92"/>
      <c r="GS4" s="90"/>
      <c r="GT4" s="63"/>
      <c r="GU4" s="36"/>
      <c r="GV4" s="36"/>
      <c r="GX4" s="92"/>
      <c r="GY4" s="90"/>
      <c r="GZ4" s="63"/>
      <c r="HA4" s="36"/>
      <c r="HB4" s="36"/>
      <c r="HD4" s="92"/>
      <c r="HE4" s="90"/>
      <c r="HF4" s="63"/>
      <c r="HG4" s="36"/>
      <c r="HH4" s="36"/>
      <c r="HJ4" s="92"/>
      <c r="HK4" s="90"/>
      <c r="HL4" s="63"/>
      <c r="HM4" s="36"/>
      <c r="HN4" s="36"/>
      <c r="HP4" s="92"/>
      <c r="HQ4" s="90"/>
      <c r="HR4" s="63"/>
      <c r="HS4" s="36"/>
      <c r="HT4" s="36"/>
      <c r="HV4" s="92"/>
      <c r="HW4" s="90"/>
      <c r="HX4" s="63"/>
      <c r="HY4" s="36"/>
      <c r="HZ4" s="36"/>
      <c r="IB4" s="92"/>
      <c r="IC4" s="90"/>
      <c r="ID4" s="63"/>
      <c r="IE4" s="36"/>
      <c r="IF4" s="36"/>
      <c r="IH4" s="92"/>
      <c r="II4" s="90"/>
      <c r="IJ4" s="63"/>
      <c r="IK4" s="36"/>
      <c r="IL4" s="36"/>
      <c r="IN4" s="92"/>
      <c r="IO4" s="90"/>
      <c r="IP4" s="63"/>
      <c r="IQ4" s="36"/>
      <c r="IR4" s="36"/>
      <c r="IT4" s="92"/>
      <c r="IU4" s="90"/>
      <c r="IV4" s="63"/>
      <c r="IW4" s="36"/>
      <c r="IX4" s="36"/>
      <c r="IZ4" s="92"/>
      <c r="JA4" s="90"/>
      <c r="JB4" s="63"/>
      <c r="JC4" s="36"/>
      <c r="JD4" s="36"/>
      <c r="JE4" s="36"/>
      <c r="JF4" s="92"/>
      <c r="JG4" s="90"/>
      <c r="JH4" s="63"/>
      <c r="JI4" s="36"/>
      <c r="JJ4" s="36"/>
      <c r="JL4" s="92"/>
      <c r="JM4" s="90"/>
      <c r="JN4" s="63"/>
      <c r="JO4" s="36"/>
      <c r="JP4" s="36"/>
      <c r="JR4" s="92"/>
      <c r="JS4" s="90"/>
      <c r="JT4" s="63"/>
      <c r="JU4" s="36"/>
      <c r="JV4" s="36"/>
      <c r="JX4" s="92"/>
      <c r="JY4" s="90"/>
      <c r="JZ4" s="63"/>
      <c r="KA4" s="36"/>
      <c r="KB4" s="36"/>
      <c r="KD4" s="92"/>
      <c r="KE4" s="90"/>
      <c r="KF4" s="63"/>
      <c r="KG4" s="36"/>
      <c r="KH4" s="36"/>
      <c r="KJ4" s="92"/>
      <c r="KK4" s="90"/>
      <c r="KL4" s="63"/>
      <c r="KM4" s="36"/>
      <c r="KN4" s="36"/>
      <c r="KP4" s="92"/>
      <c r="KQ4" s="90"/>
      <c r="KR4" s="63"/>
      <c r="KS4" s="36"/>
      <c r="KT4" s="36"/>
      <c r="KV4" s="92"/>
      <c r="KW4" s="90"/>
      <c r="KX4" s="63"/>
      <c r="KY4" s="36"/>
      <c r="KZ4" s="36"/>
      <c r="LB4" s="92"/>
      <c r="LC4" s="90"/>
      <c r="LD4" s="63"/>
      <c r="LE4" s="36"/>
      <c r="LF4" s="36"/>
      <c r="LH4" s="92"/>
      <c r="LI4" s="90"/>
      <c r="LJ4" s="63"/>
      <c r="LK4" s="36"/>
      <c r="LL4" s="36"/>
      <c r="LN4" s="92"/>
      <c r="LO4" s="90"/>
      <c r="LP4" s="63"/>
      <c r="LQ4" s="36"/>
      <c r="LR4" s="36"/>
      <c r="LT4" s="92"/>
      <c r="LU4" s="90"/>
      <c r="LV4" s="63"/>
      <c r="LW4" s="36"/>
      <c r="LX4" s="36"/>
      <c r="LZ4" s="92"/>
      <c r="MA4" s="90"/>
      <c r="MB4" s="63"/>
      <c r="MC4" s="36"/>
      <c r="MD4" s="36"/>
      <c r="MF4" s="92"/>
      <c r="MG4" s="90"/>
      <c r="MH4" s="63"/>
      <c r="MI4" s="36"/>
      <c r="MJ4" s="36"/>
      <c r="ML4" s="92"/>
      <c r="MM4" s="90"/>
      <c r="MN4" s="63"/>
      <c r="MO4" s="36"/>
      <c r="MP4" s="36"/>
      <c r="MR4" s="92"/>
      <c r="MS4" s="90"/>
      <c r="MT4" s="63"/>
      <c r="MU4" s="36"/>
      <c r="MV4" s="36"/>
      <c r="MX4" s="92"/>
      <c r="MY4" s="90"/>
      <c r="MZ4" s="63"/>
      <c r="NA4" s="36"/>
      <c r="NB4" s="36"/>
      <c r="ND4" s="92"/>
      <c r="NE4" s="90"/>
      <c r="NF4" s="63"/>
      <c r="NG4" s="36"/>
      <c r="NH4" s="36"/>
      <c r="NJ4" s="92"/>
      <c r="NK4" s="90"/>
      <c r="NL4" s="63"/>
      <c r="NM4" s="36"/>
      <c r="NN4" s="36"/>
      <c r="NP4" s="92"/>
      <c r="NQ4" s="90"/>
      <c r="NR4" s="63"/>
      <c r="NS4" s="36"/>
      <c r="NT4" s="36"/>
      <c r="NV4" s="92"/>
      <c r="NW4" s="90"/>
      <c r="NX4" s="63"/>
      <c r="NY4" s="36"/>
      <c r="NZ4" s="36"/>
      <c r="OB4" s="92"/>
      <c r="OC4" s="90"/>
      <c r="OD4" s="63"/>
      <c r="OE4" s="36"/>
      <c r="OF4" s="36"/>
      <c r="OH4" s="92"/>
      <c r="OI4" s="90"/>
      <c r="OJ4" s="63"/>
      <c r="OK4" s="36"/>
      <c r="OL4" s="36"/>
      <c r="ON4" s="92"/>
      <c r="OO4" s="90"/>
      <c r="OP4" s="63"/>
      <c r="OQ4" s="36"/>
      <c r="OR4" s="36"/>
      <c r="OT4" s="92"/>
      <c r="OU4" s="90"/>
      <c r="OV4" s="63"/>
      <c r="OW4" s="36"/>
      <c r="OX4" s="36"/>
    </row>
    <row r="5" spans="1:414">
      <c r="A5" s="257"/>
      <c r="B5" s="258"/>
      <c r="C5" s="274"/>
      <c r="D5" s="260"/>
      <c r="E5" s="260"/>
      <c r="F5" s="36"/>
      <c r="H5" s="83"/>
      <c r="I5" s="41"/>
      <c r="J5" s="64"/>
      <c r="K5" s="139"/>
      <c r="L5" s="260"/>
      <c r="M5" s="36"/>
      <c r="N5" s="29"/>
      <c r="O5" s="54"/>
      <c r="Q5" s="36">
        <f>INDEX(Q44:Q571,COUNTA(Q44:Q571))/Q44-1</f>
        <v>-2.7656662547302591E-2</v>
      </c>
      <c r="S5" s="260"/>
      <c r="T5" s="36"/>
      <c r="U5" s="21"/>
      <c r="V5" s="64"/>
      <c r="W5" s="36"/>
      <c r="X5" s="36"/>
      <c r="Z5" s="21"/>
      <c r="AA5" s="27"/>
      <c r="AB5" s="27"/>
      <c r="AC5" s="36"/>
      <c r="AD5" s="36"/>
      <c r="AF5" s="21"/>
      <c r="AG5" s="27"/>
      <c r="AH5" s="27"/>
      <c r="AI5" s="36"/>
      <c r="AJ5" s="36"/>
      <c r="AZ5" s="54"/>
      <c r="BF5" s="54"/>
      <c r="BL5" s="54"/>
      <c r="BM5" s="101"/>
      <c r="BR5" s="54"/>
      <c r="BS5" s="101"/>
      <c r="BX5" s="54"/>
      <c r="BY5" s="101"/>
      <c r="CD5" s="54"/>
      <c r="CE5" s="101"/>
      <c r="CJ5" s="54"/>
      <c r="CK5" s="101"/>
      <c r="CP5" s="54"/>
      <c r="CV5" s="54"/>
      <c r="CZ5" s="29"/>
      <c r="DA5" s="21"/>
      <c r="DB5" s="64"/>
      <c r="DC5" s="36"/>
      <c r="DD5" s="36"/>
      <c r="DF5" s="29"/>
      <c r="DG5" s="21"/>
      <c r="DH5" s="64"/>
      <c r="DI5" s="36"/>
      <c r="DJ5" s="36"/>
      <c r="DL5" s="29"/>
      <c r="DM5" s="21"/>
      <c r="DN5" s="64"/>
      <c r="DO5" s="36"/>
      <c r="DP5" s="36"/>
      <c r="DR5" s="29"/>
      <c r="DS5" s="21"/>
      <c r="DT5" s="64"/>
      <c r="DU5" s="36"/>
      <c r="DV5" s="36"/>
      <c r="DX5" s="29"/>
      <c r="DY5" s="21"/>
      <c r="DZ5" s="64"/>
      <c r="EA5" s="36"/>
      <c r="EB5" s="36"/>
      <c r="ED5" s="29"/>
      <c r="EE5" s="21"/>
      <c r="EF5" s="64"/>
      <c r="EG5" s="36"/>
      <c r="EH5" s="36"/>
      <c r="EJ5" s="29"/>
      <c r="EK5" s="21"/>
      <c r="EL5" s="64"/>
      <c r="EM5" s="36"/>
      <c r="EN5" s="36"/>
      <c r="EP5" s="29"/>
      <c r="EQ5" s="21"/>
      <c r="ER5" s="64"/>
      <c r="ES5" s="36"/>
      <c r="ET5" s="36"/>
      <c r="EV5" s="29"/>
      <c r="EW5" s="21"/>
      <c r="EX5" s="64"/>
      <c r="EY5" s="36"/>
      <c r="EZ5" s="36"/>
      <c r="FB5" s="29"/>
      <c r="FC5" s="21"/>
      <c r="FD5" s="64"/>
      <c r="FE5" s="36"/>
      <c r="FF5" s="36"/>
      <c r="FH5" s="29"/>
      <c r="FI5" s="21"/>
      <c r="FJ5" s="64"/>
      <c r="FK5" s="36"/>
      <c r="FL5" s="36"/>
      <c r="FN5" s="29"/>
      <c r="FO5" s="21"/>
      <c r="FP5" s="64"/>
      <c r="FQ5" s="36"/>
      <c r="FR5" s="36"/>
      <c r="FT5" s="29"/>
      <c r="FU5" s="21"/>
      <c r="FV5" s="64"/>
      <c r="FW5" s="36"/>
      <c r="FX5" s="36"/>
      <c r="FZ5" s="29"/>
      <c r="GA5" s="21"/>
      <c r="GB5" s="64"/>
      <c r="GC5" s="36"/>
      <c r="GD5" s="36"/>
      <c r="GF5" s="29"/>
      <c r="GG5" s="21"/>
      <c r="GH5" s="64"/>
      <c r="GI5" s="36"/>
      <c r="GJ5" s="36"/>
      <c r="GL5" s="29"/>
      <c r="GM5" s="21"/>
      <c r="GN5" s="64"/>
      <c r="GO5" s="36"/>
      <c r="GP5" s="36"/>
      <c r="GR5" s="29"/>
      <c r="GS5" s="21"/>
      <c r="GT5" s="64"/>
      <c r="GU5" s="36"/>
      <c r="GV5" s="36"/>
      <c r="GX5" s="29"/>
      <c r="GY5" s="21"/>
      <c r="GZ5" s="64"/>
      <c r="HA5" s="36"/>
      <c r="HB5" s="36"/>
      <c r="HD5" s="29"/>
      <c r="HE5" s="21"/>
      <c r="HF5" s="64"/>
      <c r="HG5" s="36"/>
      <c r="HH5" s="36"/>
      <c r="HJ5" s="29"/>
      <c r="HK5" s="21"/>
      <c r="HL5" s="64"/>
      <c r="HM5" s="36"/>
      <c r="HN5" s="36"/>
      <c r="HP5" s="29"/>
      <c r="HQ5" s="21"/>
      <c r="HR5" s="64"/>
      <c r="HS5" s="36"/>
      <c r="HT5" s="36"/>
      <c r="HV5" s="29"/>
      <c r="HW5" s="21"/>
      <c r="HX5" s="64"/>
      <c r="HY5" s="36"/>
      <c r="HZ5" s="36"/>
      <c r="IB5" s="29"/>
      <c r="IC5" s="21"/>
      <c r="ID5" s="64"/>
      <c r="IE5" s="36"/>
      <c r="IF5" s="36"/>
      <c r="IH5" s="29"/>
      <c r="II5" s="21"/>
      <c r="IJ5" s="64"/>
      <c r="IK5" s="36"/>
      <c r="IL5" s="36"/>
      <c r="IN5" s="29"/>
      <c r="IO5" s="21"/>
      <c r="IP5" s="64"/>
      <c r="IQ5" s="36"/>
      <c r="IR5" s="36"/>
      <c r="IT5" s="29"/>
      <c r="IU5" s="21"/>
      <c r="IV5" s="64"/>
      <c r="IW5" s="36"/>
      <c r="IX5" s="36"/>
      <c r="IZ5" s="29"/>
      <c r="JA5" s="21"/>
      <c r="JB5" s="64"/>
      <c r="JC5" s="36"/>
      <c r="JD5" s="36"/>
      <c r="JE5" s="36"/>
      <c r="JF5" s="29"/>
      <c r="JG5" s="21"/>
      <c r="JH5" s="64"/>
      <c r="JI5" s="36"/>
      <c r="JJ5" s="36"/>
      <c r="JL5" s="29"/>
      <c r="JM5" s="21"/>
      <c r="JN5" s="64"/>
      <c r="JO5" s="36"/>
      <c r="JP5" s="36"/>
      <c r="JR5" s="29"/>
      <c r="JS5" s="21"/>
      <c r="JT5" s="64"/>
      <c r="JU5" s="36"/>
      <c r="JV5" s="36"/>
      <c r="JX5" s="29"/>
      <c r="JY5" s="21"/>
      <c r="JZ5" s="64"/>
      <c r="KA5" s="36"/>
      <c r="KB5" s="36"/>
      <c r="KD5" s="29"/>
      <c r="KE5" s="21"/>
      <c r="KF5" s="64"/>
      <c r="KG5" s="36"/>
      <c r="KH5" s="36"/>
      <c r="KJ5" s="29"/>
      <c r="KK5" s="21"/>
      <c r="KL5" s="64"/>
      <c r="KM5" s="36"/>
      <c r="KN5" s="36"/>
      <c r="KP5" s="29"/>
      <c r="KQ5" s="21"/>
      <c r="KR5" s="64"/>
      <c r="KS5" s="36"/>
      <c r="KT5" s="36"/>
      <c r="KV5" s="29"/>
      <c r="KW5" s="21"/>
      <c r="KX5" s="64"/>
      <c r="KY5" s="36"/>
      <c r="KZ5" s="36"/>
      <c r="LB5" s="29"/>
      <c r="LC5" s="21"/>
      <c r="LD5" s="64"/>
      <c r="LE5" s="36"/>
      <c r="LF5" s="36"/>
      <c r="LH5" s="29"/>
      <c r="LI5" s="21"/>
      <c r="LJ5" s="64"/>
      <c r="LK5" s="36"/>
      <c r="LL5" s="36"/>
      <c r="LN5" s="29"/>
      <c r="LO5" s="21"/>
      <c r="LP5" s="64"/>
      <c r="LQ5" s="36"/>
      <c r="LR5" s="36"/>
      <c r="LT5" s="29"/>
      <c r="LU5" s="21"/>
      <c r="LV5" s="64"/>
      <c r="LW5" s="36"/>
      <c r="LX5" s="36"/>
      <c r="LZ5" s="29"/>
      <c r="MA5" s="21"/>
      <c r="MB5" s="64"/>
      <c r="MC5" s="36"/>
      <c r="MD5" s="36"/>
      <c r="MF5" s="29"/>
      <c r="MG5" s="21"/>
      <c r="MH5" s="64"/>
      <c r="MI5" s="36"/>
      <c r="MJ5" s="36"/>
      <c r="ML5" s="29"/>
      <c r="MM5" s="21"/>
      <c r="MN5" s="64"/>
      <c r="MO5" s="36"/>
      <c r="MP5" s="36"/>
      <c r="MR5" s="29"/>
      <c r="MS5" s="21"/>
      <c r="MT5" s="64"/>
      <c r="MU5" s="36"/>
      <c r="MV5" s="36"/>
      <c r="MX5" s="29"/>
      <c r="MY5" s="21"/>
      <c r="MZ5" s="64"/>
      <c r="NA5" s="36"/>
      <c r="NB5" s="36"/>
      <c r="ND5" s="29"/>
      <c r="NE5" s="21"/>
      <c r="NF5" s="64"/>
      <c r="NG5" s="36"/>
      <c r="NH5" s="36"/>
      <c r="NJ5" s="29"/>
      <c r="NK5" s="21"/>
      <c r="NL5" s="64"/>
      <c r="NM5" s="36"/>
      <c r="NN5" s="36"/>
      <c r="NP5" s="29"/>
      <c r="NQ5" s="21"/>
      <c r="NR5" s="64"/>
      <c r="NS5" s="36"/>
      <c r="NT5" s="36"/>
      <c r="NV5" s="29"/>
      <c r="NW5" s="21"/>
      <c r="NX5" s="64"/>
      <c r="NY5" s="36"/>
      <c r="NZ5" s="36"/>
      <c r="OB5" s="29"/>
      <c r="OC5" s="21"/>
      <c r="OD5" s="64"/>
      <c r="OE5" s="36"/>
      <c r="OF5" s="36"/>
      <c r="OH5" s="29"/>
      <c r="OI5" s="21"/>
      <c r="OJ5" s="64"/>
      <c r="OK5" s="36"/>
      <c r="OL5" s="36"/>
      <c r="ON5" s="29"/>
      <c r="OO5" s="21"/>
      <c r="OP5" s="64"/>
      <c r="OQ5" s="36"/>
      <c r="OR5" s="36"/>
      <c r="OT5" s="29"/>
      <c r="OU5" s="21"/>
      <c r="OV5" s="64"/>
      <c r="OW5" s="36"/>
      <c r="OX5" s="36"/>
    </row>
    <row r="6" spans="1:414">
      <c r="A6" s="129"/>
      <c r="C6" s="259"/>
      <c r="F6" s="42"/>
      <c r="H6" s="54"/>
      <c r="I6"/>
      <c r="J6" s="36"/>
      <c r="K6"/>
      <c r="M6" s="42"/>
      <c r="O6" s="54"/>
      <c r="Q6" s="36"/>
      <c r="T6" s="42"/>
      <c r="U6" s="41"/>
      <c r="V6" s="63"/>
      <c r="W6" s="42"/>
      <c r="X6" s="42"/>
      <c r="Z6" s="21"/>
      <c r="AA6" s="41"/>
      <c r="AB6" s="90"/>
      <c r="AC6" s="42"/>
      <c r="AD6" s="42"/>
      <c r="AF6" s="21"/>
      <c r="AG6" s="41"/>
      <c r="AH6" s="90"/>
      <c r="AI6" s="42"/>
      <c r="AJ6" s="42"/>
      <c r="AL6" s="21"/>
      <c r="AM6" s="41"/>
      <c r="AN6" s="91"/>
      <c r="AO6" s="42"/>
      <c r="AZ6" s="54"/>
      <c r="BF6" s="54"/>
      <c r="BL6" s="54"/>
      <c r="BR6" s="54"/>
      <c r="BS6" s="101"/>
      <c r="BX6" s="54"/>
      <c r="BY6" s="101"/>
      <c r="CD6" s="54"/>
      <c r="CE6" s="101"/>
      <c r="CJ6" s="54"/>
      <c r="CK6" s="101"/>
      <c r="CP6" s="54"/>
      <c r="CV6" s="54"/>
      <c r="CZ6" s="21"/>
      <c r="DA6" s="41"/>
      <c r="DB6" s="63"/>
      <c r="DC6" s="42"/>
      <c r="DD6" s="42"/>
      <c r="DF6" s="21"/>
      <c r="DG6" s="41"/>
      <c r="DH6" s="65"/>
      <c r="DI6" s="110"/>
      <c r="DJ6" s="42"/>
      <c r="DL6" s="21"/>
      <c r="DM6" s="41"/>
      <c r="DN6" s="65"/>
      <c r="DO6" s="110"/>
      <c r="DP6" s="42"/>
      <c r="DR6" s="21"/>
      <c r="DS6" s="41"/>
      <c r="DT6" s="65"/>
      <c r="DU6" s="110"/>
      <c r="DV6" s="42"/>
      <c r="DX6" s="21"/>
      <c r="DY6" s="41"/>
      <c r="DZ6" s="65"/>
      <c r="EA6" s="110"/>
      <c r="EB6" s="42"/>
      <c r="ED6" s="21"/>
      <c r="EE6" s="41"/>
      <c r="EF6" s="65"/>
      <c r="EG6" s="110"/>
      <c r="EH6" s="42"/>
      <c r="EJ6" s="21"/>
      <c r="EK6" s="41"/>
      <c r="EL6" s="65"/>
      <c r="EM6" s="110"/>
      <c r="EN6" s="42"/>
      <c r="EP6" s="31"/>
      <c r="EQ6" s="41"/>
      <c r="ER6" s="65"/>
      <c r="ES6" s="110"/>
      <c r="ET6" s="42"/>
      <c r="EV6" s="21"/>
      <c r="EW6" s="41"/>
      <c r="EX6" s="63"/>
      <c r="EY6" s="42"/>
      <c r="EZ6" s="42"/>
      <c r="FB6" s="21"/>
      <c r="FC6" s="41"/>
      <c r="FD6" s="63"/>
      <c r="FE6" s="42"/>
      <c r="FF6" s="42"/>
      <c r="FH6" s="21"/>
      <c r="FI6" s="41"/>
      <c r="FJ6" s="63"/>
      <c r="FK6" s="42"/>
      <c r="FL6" s="42"/>
      <c r="FN6" s="21"/>
      <c r="FO6" s="41"/>
      <c r="FP6" s="63"/>
      <c r="FQ6" s="42"/>
      <c r="FR6" s="42"/>
      <c r="FT6" s="21"/>
      <c r="FU6" s="41"/>
      <c r="FV6" s="63"/>
      <c r="FW6" s="42"/>
      <c r="FX6" s="42"/>
      <c r="FZ6" s="21"/>
      <c r="GA6" s="41"/>
      <c r="GB6" s="63"/>
      <c r="GC6" s="42"/>
      <c r="GD6" s="42"/>
      <c r="GF6" s="21"/>
      <c r="GG6" s="41"/>
      <c r="GH6" s="63"/>
      <c r="GI6" s="42"/>
      <c r="GJ6" s="42"/>
      <c r="GL6" s="21"/>
      <c r="GM6" s="41"/>
      <c r="GN6" s="63"/>
      <c r="GO6" s="42"/>
      <c r="GP6" s="42"/>
      <c r="GR6" s="21"/>
      <c r="GS6" s="41"/>
      <c r="GT6" s="63"/>
      <c r="GU6" s="42"/>
      <c r="GV6" s="42"/>
      <c r="GX6" s="21"/>
      <c r="GY6" s="41"/>
      <c r="GZ6" s="63"/>
      <c r="HA6" s="42"/>
      <c r="HB6" s="42"/>
      <c r="HD6" s="21"/>
      <c r="HE6" s="41"/>
      <c r="HF6" s="63"/>
      <c r="HG6" s="42"/>
      <c r="HH6" s="42"/>
      <c r="HJ6" s="21"/>
      <c r="HK6" s="41"/>
      <c r="HL6" s="63"/>
      <c r="HM6" s="42"/>
      <c r="HN6" s="42"/>
      <c r="HP6" s="21"/>
      <c r="HQ6" s="41"/>
      <c r="HR6" s="63"/>
      <c r="HS6" s="42"/>
      <c r="HT6" s="42"/>
      <c r="HV6" s="21"/>
      <c r="HW6" s="41"/>
      <c r="HX6" s="63"/>
      <c r="HY6" s="42"/>
      <c r="HZ6" s="42"/>
      <c r="IB6" s="21"/>
      <c r="IC6" s="41"/>
      <c r="ID6" s="63"/>
      <c r="IE6" s="42"/>
      <c r="IF6" s="42"/>
      <c r="IH6" s="21"/>
      <c r="II6" s="41"/>
      <c r="IJ6" s="63"/>
      <c r="IK6" s="42"/>
      <c r="IL6" s="42"/>
      <c r="IN6" s="21"/>
      <c r="IO6" s="41"/>
      <c r="IP6" s="63"/>
      <c r="IQ6" s="42"/>
      <c r="IR6" s="42"/>
      <c r="IT6" s="21"/>
      <c r="IU6" s="41"/>
      <c r="IV6" s="63"/>
      <c r="IW6" s="42"/>
      <c r="IX6" s="42"/>
      <c r="IZ6" s="21"/>
      <c r="JA6" s="41"/>
      <c r="JB6" s="63"/>
      <c r="JC6" s="42"/>
      <c r="JD6" s="42"/>
      <c r="JE6" s="42"/>
      <c r="JF6" s="21"/>
      <c r="JG6" s="41"/>
      <c r="JH6" s="63"/>
      <c r="JI6" s="42"/>
      <c r="JJ6" s="42"/>
      <c r="JL6" s="21"/>
      <c r="JM6" s="41"/>
      <c r="JN6" s="63"/>
      <c r="JO6" s="42"/>
      <c r="JP6" s="42"/>
      <c r="JR6" s="21"/>
      <c r="JS6" s="41"/>
      <c r="JT6" s="63"/>
      <c r="JU6" s="42"/>
      <c r="JV6" s="42"/>
      <c r="JX6" s="21"/>
      <c r="JY6" s="41"/>
      <c r="JZ6" s="63"/>
      <c r="KA6" s="42"/>
      <c r="KB6" s="42"/>
      <c r="KD6" s="21"/>
      <c r="KE6" s="41"/>
      <c r="KF6" s="63"/>
      <c r="KG6" s="42"/>
      <c r="KH6" s="42"/>
      <c r="KJ6" s="21"/>
      <c r="KK6" s="41"/>
      <c r="KL6" s="63"/>
      <c r="KM6" s="42"/>
      <c r="KN6" s="42"/>
      <c r="KP6" s="21"/>
      <c r="KQ6" s="41"/>
      <c r="KR6" s="63"/>
      <c r="KS6" s="42"/>
      <c r="KT6" s="42"/>
      <c r="KV6" s="21"/>
      <c r="KW6" s="41"/>
      <c r="KX6" s="63"/>
      <c r="KY6" s="42"/>
      <c r="KZ6" s="42"/>
      <c r="LB6" s="21"/>
      <c r="LC6" s="41"/>
      <c r="LD6" s="63"/>
      <c r="LE6" s="42"/>
      <c r="LF6" s="42"/>
      <c r="LH6" s="21"/>
      <c r="LI6" s="41"/>
      <c r="LJ6" s="63"/>
      <c r="LK6" s="42"/>
      <c r="LL6" s="42"/>
      <c r="LN6" s="21"/>
      <c r="LO6" s="41"/>
      <c r="LP6" s="63"/>
      <c r="LQ6" s="42"/>
      <c r="LR6" s="42"/>
      <c r="LT6" s="21"/>
      <c r="LU6" s="41"/>
      <c r="LV6" s="63"/>
      <c r="LW6" s="42"/>
      <c r="LX6" s="42"/>
      <c r="LZ6" s="21"/>
      <c r="MA6" s="41"/>
      <c r="MB6" s="63"/>
      <c r="MC6" s="42"/>
      <c r="MD6" s="42"/>
      <c r="MF6" s="21"/>
      <c r="MG6" s="41"/>
      <c r="MH6" s="63"/>
      <c r="MI6" s="42"/>
      <c r="MJ6" s="42"/>
      <c r="ML6" s="21"/>
      <c r="MM6" s="41"/>
      <c r="MN6" s="63"/>
      <c r="MO6" s="42"/>
      <c r="MP6" s="42"/>
      <c r="MR6" s="21"/>
      <c r="MS6" s="41"/>
      <c r="MT6" s="63"/>
      <c r="MU6" s="42"/>
      <c r="MV6" s="42"/>
      <c r="MX6" s="21"/>
      <c r="MY6" s="41"/>
      <c r="MZ6" s="63"/>
      <c r="NA6" s="42"/>
      <c r="NB6" s="42"/>
      <c r="ND6" s="21"/>
      <c r="NE6" s="41"/>
      <c r="NF6" s="63"/>
      <c r="NG6" s="42"/>
      <c r="NH6" s="42"/>
      <c r="NJ6" s="21"/>
      <c r="NK6" s="41"/>
      <c r="NL6" s="63"/>
      <c r="NM6" s="42"/>
      <c r="NN6" s="42"/>
      <c r="NP6" s="21"/>
      <c r="NQ6" s="41"/>
      <c r="NR6" s="63"/>
      <c r="NS6" s="42"/>
      <c r="NT6" s="42"/>
      <c r="NV6" s="21"/>
      <c r="NW6" s="41"/>
      <c r="NX6" s="63"/>
      <c r="NY6" s="42"/>
      <c r="NZ6" s="42"/>
      <c r="OB6" s="21"/>
      <c r="OC6" s="41"/>
      <c r="OD6" s="63"/>
      <c r="OE6" s="42"/>
      <c r="OF6" s="42"/>
      <c r="OH6" s="21"/>
      <c r="OI6" s="41"/>
      <c r="OJ6" s="63"/>
      <c r="OK6" s="42"/>
      <c r="OL6" s="42"/>
      <c r="ON6" s="21"/>
      <c r="OO6" s="41"/>
      <c r="OP6" s="63"/>
      <c r="OQ6" s="42"/>
      <c r="OR6" s="42"/>
      <c r="OT6" s="21"/>
      <c r="OU6" s="41"/>
      <c r="OV6" s="63"/>
      <c r="OW6" s="42"/>
      <c r="OX6" s="42"/>
    </row>
    <row r="7" spans="1:414">
      <c r="A7" s="129"/>
      <c r="C7" s="259"/>
      <c r="D7" s="52">
        <f>INDEX(A$44:A5000, COUNTA(A$44:A5000))</f>
        <v>44967</v>
      </c>
      <c r="F7" s="36"/>
      <c r="H7" s="54"/>
      <c r="I7"/>
      <c r="J7" s="36"/>
      <c r="K7" s="52">
        <f>INDEX(H$44:H5000, COUNTA(H$44:H5000))</f>
        <v>44967</v>
      </c>
      <c r="M7" s="36"/>
      <c r="N7" s="23"/>
      <c r="O7" s="54"/>
      <c r="Q7" s="36">
        <f>IF(Q5&gt;-0.1,Q5,"")</f>
        <v>-2.7656662547302591E-2</v>
      </c>
      <c r="R7" s="52">
        <f>INDEX(O$44:O5000, COUNTA(O$44:O5000))</f>
        <v>44967</v>
      </c>
      <c r="T7" s="36"/>
      <c r="U7" s="27"/>
      <c r="V7" s="70"/>
      <c r="W7" s="36"/>
      <c r="X7" s="36"/>
      <c r="Z7" s="23"/>
      <c r="AA7" s="27"/>
      <c r="AB7" s="23"/>
      <c r="AC7" s="36"/>
      <c r="AD7" s="36"/>
      <c r="AF7" s="23"/>
      <c r="AG7" s="27"/>
      <c r="AH7" s="23"/>
      <c r="AI7" s="36"/>
      <c r="AJ7" s="36"/>
      <c r="AL7" s="23"/>
      <c r="AM7" s="27"/>
      <c r="AN7" s="23"/>
      <c r="AO7" s="36"/>
      <c r="AR7" s="23"/>
      <c r="AS7" s="21"/>
      <c r="AT7" s="103"/>
      <c r="AX7" s="23"/>
      <c r="AY7" s="21"/>
      <c r="AZ7" s="30"/>
      <c r="BA7" s="101"/>
      <c r="BD7" s="23"/>
      <c r="BE7" s="21"/>
      <c r="BF7" s="54"/>
      <c r="BG7" s="84"/>
      <c r="BJ7" s="23"/>
      <c r="BK7" s="21"/>
      <c r="BL7" s="54"/>
      <c r="BM7" s="101"/>
      <c r="BP7" s="23"/>
      <c r="BQ7" s="21"/>
      <c r="BR7" s="54"/>
      <c r="BS7" s="101"/>
      <c r="BV7" s="23"/>
      <c r="BW7" s="21"/>
      <c r="BX7" s="30"/>
      <c r="BY7" s="101"/>
      <c r="CB7" s="23"/>
      <c r="CC7" s="21"/>
      <c r="CD7" s="54"/>
      <c r="CE7" s="101"/>
      <c r="CH7" s="23"/>
      <c r="CI7" s="21"/>
      <c r="CJ7" s="54"/>
      <c r="CK7" s="84"/>
      <c r="CN7" s="23"/>
      <c r="CO7" s="21"/>
      <c r="CP7" s="54"/>
      <c r="CQ7" s="84"/>
      <c r="CT7" s="23"/>
      <c r="CU7" s="21"/>
      <c r="CV7" s="54"/>
      <c r="CW7" s="84"/>
      <c r="CZ7" s="23"/>
      <c r="DA7" s="21"/>
      <c r="DB7" s="54"/>
      <c r="DC7" s="85"/>
      <c r="DF7" s="23"/>
      <c r="DG7" s="21"/>
      <c r="DH7" s="54"/>
      <c r="DI7" s="85"/>
      <c r="DL7" s="23"/>
      <c r="DM7" s="21"/>
      <c r="DN7" s="54"/>
      <c r="DO7" s="85"/>
      <c r="DR7" s="23"/>
      <c r="DS7" s="21"/>
      <c r="DT7" s="54"/>
      <c r="DU7" s="85"/>
      <c r="DX7" s="23"/>
      <c r="DY7" s="21"/>
      <c r="DZ7" s="54"/>
      <c r="EA7" s="85"/>
      <c r="ED7" s="23"/>
      <c r="EE7" s="21"/>
      <c r="EF7" s="54"/>
      <c r="EG7" s="85"/>
      <c r="EJ7" s="23"/>
      <c r="EK7" s="21"/>
      <c r="EL7" s="30"/>
      <c r="EM7" s="85"/>
      <c r="EP7" s="103"/>
      <c r="EQ7" s="21"/>
      <c r="ER7" s="103"/>
      <c r="ES7" s="85"/>
      <c r="EV7" s="23"/>
      <c r="EW7" s="27"/>
      <c r="EX7" s="70"/>
      <c r="EY7" s="71"/>
      <c r="EZ7" s="36"/>
      <c r="FB7" s="23"/>
      <c r="FC7" s="27"/>
      <c r="FD7" s="70"/>
      <c r="FE7" s="71"/>
      <c r="FF7" s="36"/>
      <c r="FH7" s="23"/>
      <c r="FI7" s="27"/>
      <c r="FJ7" s="70"/>
      <c r="FK7" s="71"/>
      <c r="FL7" s="36"/>
      <c r="FN7" s="23"/>
      <c r="FO7" s="27"/>
      <c r="FP7" s="70"/>
      <c r="FQ7" s="71"/>
      <c r="FR7" s="36"/>
      <c r="FT7" s="23"/>
      <c r="FU7" s="27"/>
      <c r="FV7" s="70"/>
      <c r="FW7" s="71"/>
      <c r="FX7" s="36"/>
      <c r="FZ7" s="23"/>
      <c r="GA7" s="27"/>
      <c r="GB7" s="70"/>
      <c r="GC7" s="71"/>
      <c r="GD7" s="36"/>
      <c r="GF7" s="23"/>
      <c r="GG7" s="27"/>
      <c r="GH7" s="70"/>
      <c r="GI7" s="71"/>
      <c r="GJ7" s="36"/>
      <c r="GL7" s="23"/>
      <c r="GM7" s="27"/>
      <c r="GN7" s="70"/>
      <c r="GO7" s="71"/>
      <c r="GP7" s="36"/>
      <c r="GR7" s="23"/>
      <c r="GS7" s="27"/>
      <c r="GT7" s="70"/>
      <c r="GU7" s="71"/>
      <c r="GV7" s="36"/>
      <c r="GX7" s="23"/>
      <c r="GY7" s="27"/>
      <c r="GZ7" s="70"/>
      <c r="HA7" s="71"/>
      <c r="HB7" s="36"/>
      <c r="HD7" s="23"/>
      <c r="HE7" s="27"/>
      <c r="HF7" s="70"/>
      <c r="HG7" s="71"/>
      <c r="HH7" s="36"/>
      <c r="HJ7" s="23"/>
      <c r="HK7" s="27"/>
      <c r="HL7" s="70"/>
      <c r="HM7" s="71"/>
      <c r="HN7" s="36"/>
      <c r="HP7" s="23"/>
      <c r="HQ7" s="27"/>
      <c r="HR7" s="70"/>
      <c r="HS7" s="71"/>
      <c r="HT7" s="36"/>
      <c r="HV7" s="23"/>
      <c r="HW7" s="27"/>
      <c r="HX7" s="70"/>
      <c r="HY7" s="71"/>
      <c r="HZ7" s="36"/>
      <c r="IB7" s="23"/>
      <c r="IC7" s="27"/>
      <c r="ID7" s="70"/>
      <c r="IE7" s="71"/>
      <c r="IF7" s="36"/>
      <c r="IH7" s="23"/>
      <c r="II7" s="27"/>
      <c r="IJ7" s="70"/>
      <c r="IK7" s="71"/>
      <c r="IL7" s="36"/>
      <c r="IN7" s="23"/>
      <c r="IO7" s="27"/>
      <c r="IP7" s="70"/>
      <c r="IQ7" s="71"/>
      <c r="IR7" s="36"/>
      <c r="IT7" s="23"/>
      <c r="IU7" s="27"/>
      <c r="IV7" s="70"/>
      <c r="IW7" s="71"/>
      <c r="IX7" s="36"/>
      <c r="IZ7" s="23"/>
      <c r="JA7" s="27"/>
      <c r="JB7" s="70"/>
      <c r="JC7" s="71"/>
      <c r="JD7" s="36"/>
      <c r="JE7" s="36"/>
      <c r="JF7" s="23"/>
      <c r="JG7" s="27"/>
      <c r="JH7" s="70"/>
      <c r="JI7" s="71"/>
      <c r="JJ7" s="36"/>
      <c r="JL7" s="23"/>
      <c r="JM7" s="27"/>
      <c r="JN7" s="70"/>
      <c r="JO7" s="71"/>
      <c r="JP7" s="36"/>
      <c r="JR7" s="23"/>
      <c r="JS7" s="27"/>
      <c r="JT7" s="70"/>
      <c r="JU7" s="71"/>
      <c r="JV7" s="36"/>
      <c r="JX7" s="23"/>
      <c r="JY7" s="27"/>
      <c r="JZ7" s="70"/>
      <c r="KA7" s="71"/>
      <c r="KB7" s="36"/>
      <c r="KD7" s="23"/>
      <c r="KE7" s="27"/>
      <c r="KF7" s="70"/>
      <c r="KG7" s="71"/>
      <c r="KH7" s="36"/>
      <c r="KJ7" s="23"/>
      <c r="KK7" s="27"/>
      <c r="KL7" s="70"/>
      <c r="KM7" s="71"/>
      <c r="KN7" s="36"/>
      <c r="KP7" s="23"/>
      <c r="KQ7" s="27"/>
      <c r="KR7" s="70"/>
      <c r="KS7" s="71"/>
      <c r="KT7" s="36"/>
      <c r="KV7" s="23"/>
      <c r="KW7" s="27"/>
      <c r="KX7" s="70"/>
      <c r="KY7" s="71"/>
      <c r="KZ7" s="36"/>
      <c r="LB7" s="23"/>
      <c r="LC7" s="27"/>
      <c r="LD7" s="70"/>
      <c r="LE7" s="71"/>
      <c r="LF7" s="36"/>
      <c r="LH7" s="23"/>
      <c r="LI7" s="27"/>
      <c r="LJ7" s="70"/>
      <c r="LK7" s="71"/>
      <c r="LL7" s="36"/>
      <c r="LN7" s="23"/>
      <c r="LO7" s="27"/>
      <c r="LP7" s="70"/>
      <c r="LQ7" s="71"/>
      <c r="LR7" s="36"/>
      <c r="LT7" s="23"/>
      <c r="LU7" s="27"/>
      <c r="LV7" s="70"/>
      <c r="LW7" s="71"/>
      <c r="LX7" s="36"/>
      <c r="LZ7" s="23"/>
      <c r="MA7" s="27"/>
      <c r="MB7" s="70"/>
      <c r="MC7" s="71"/>
      <c r="MD7" s="36"/>
      <c r="MF7" s="23"/>
      <c r="MG7" s="27"/>
      <c r="MH7" s="70"/>
      <c r="MI7" s="71"/>
      <c r="MJ7" s="36"/>
      <c r="ML7" s="23"/>
      <c r="MM7" s="27"/>
      <c r="MN7" s="70"/>
      <c r="MO7" s="71"/>
      <c r="MP7" s="36"/>
      <c r="MR7" s="23"/>
      <c r="MS7" s="27"/>
      <c r="MT7" s="70"/>
      <c r="MU7" s="71"/>
      <c r="MV7" s="36"/>
      <c r="MX7" s="23"/>
      <c r="MY7" s="27"/>
      <c r="MZ7" s="70"/>
      <c r="NA7" s="71"/>
      <c r="NB7" s="36"/>
      <c r="ND7" s="23"/>
      <c r="NE7" s="27"/>
      <c r="NF7" s="70"/>
      <c r="NG7" s="71"/>
      <c r="NH7" s="36"/>
      <c r="NJ7" s="23"/>
      <c r="NK7" s="27"/>
      <c r="NL7" s="70"/>
      <c r="NM7" s="71"/>
      <c r="NN7" s="36"/>
      <c r="NP7" s="23"/>
      <c r="NQ7" s="27"/>
      <c r="NR7" s="70"/>
      <c r="NS7" s="71"/>
      <c r="NT7" s="36"/>
      <c r="NV7" s="23"/>
      <c r="NW7" s="27"/>
      <c r="NX7" s="70"/>
      <c r="NY7" s="71"/>
      <c r="NZ7" s="36"/>
      <c r="OB7" s="23"/>
      <c r="OC7" s="27"/>
      <c r="OD7" s="70"/>
      <c r="OE7" s="71"/>
      <c r="OF7" s="36"/>
      <c r="OH7" s="23"/>
      <c r="OI7" s="27"/>
      <c r="OJ7" s="70"/>
      <c r="OK7" s="71"/>
      <c r="OL7" s="36"/>
      <c r="ON7" s="23"/>
      <c r="OO7" s="27"/>
      <c r="OP7" s="70"/>
      <c r="OQ7" s="71"/>
      <c r="OR7" s="36"/>
      <c r="OT7" s="23"/>
      <c r="OU7" s="27"/>
      <c r="OV7" s="70"/>
      <c r="OW7" s="71"/>
      <c r="OX7" s="36"/>
    </row>
    <row r="8" spans="1:414">
      <c r="A8" s="52" t="s">
        <v>1652</v>
      </c>
      <c r="B8" s="258" t="s">
        <v>1655</v>
      </c>
      <c r="C8" s="259" t="str">
        <f>IF(C6&lt;-0.1,C6,"")</f>
        <v/>
      </c>
      <c r="D8" s="74">
        <f>COUNTIF(D9:D20,"&lt;-0.04")</f>
        <v>0</v>
      </c>
      <c r="E8" s="74"/>
      <c r="F8" s="21"/>
      <c r="G8" s="20"/>
      <c r="H8" s="23" t="s">
        <v>1109</v>
      </c>
      <c r="I8" s="41" t="s">
        <v>18</v>
      </c>
      <c r="J8" s="36" t="str">
        <f>IF(J6&lt;-0.1,J6,"")</f>
        <v/>
      </c>
      <c r="K8" s="21">
        <f>COUNTIF(K9:K20,"&lt;-0.04")</f>
        <v>3</v>
      </c>
      <c r="L8" s="74"/>
      <c r="M8" s="21"/>
      <c r="N8" s="23"/>
      <c r="O8" s="23" t="s">
        <v>1109</v>
      </c>
      <c r="P8" s="41" t="s">
        <v>18</v>
      </c>
      <c r="Q8" s="36" t="str">
        <f>IF(Q5&lt;-0.1,Q5,"")</f>
        <v/>
      </c>
      <c r="R8" s="21">
        <f>COUNTIF(R9:R20,"&lt;-0.04")</f>
        <v>0</v>
      </c>
      <c r="S8" s="74"/>
      <c r="T8" s="21"/>
      <c r="U8" s="27"/>
      <c r="V8" s="70"/>
      <c r="W8" s="36"/>
      <c r="X8" s="36"/>
      <c r="Z8" s="23"/>
      <c r="AA8" s="27"/>
      <c r="AB8" s="23"/>
      <c r="AC8" s="36"/>
      <c r="AD8" s="36"/>
      <c r="AF8" s="23"/>
      <c r="AG8" s="21"/>
      <c r="AH8" s="23"/>
      <c r="AI8" s="36"/>
      <c r="AJ8" s="36"/>
      <c r="AL8" s="23"/>
      <c r="AM8" s="27"/>
      <c r="AN8" s="23"/>
      <c r="AO8" s="36"/>
      <c r="AR8" s="23"/>
      <c r="AS8" s="21"/>
      <c r="AT8" s="103"/>
      <c r="AU8" s="84"/>
      <c r="AX8" s="23"/>
      <c r="AY8" s="21"/>
      <c r="AZ8" s="30"/>
      <c r="BA8" s="101"/>
      <c r="BD8" s="23"/>
      <c r="BE8" s="21"/>
      <c r="BF8" s="54"/>
      <c r="BG8" s="84"/>
      <c r="BJ8" s="23"/>
      <c r="BK8" s="21"/>
      <c r="BL8" s="54"/>
      <c r="BM8" s="101"/>
      <c r="BP8" s="23"/>
      <c r="BQ8" s="21"/>
      <c r="BR8" s="54"/>
      <c r="BS8" s="101"/>
      <c r="BV8" s="23"/>
      <c r="BW8" s="21"/>
      <c r="BX8" s="30"/>
      <c r="BY8" s="101"/>
      <c r="CB8" s="23"/>
      <c r="CC8" s="21"/>
      <c r="CD8" s="54"/>
      <c r="CE8" s="101"/>
      <c r="CH8" s="23"/>
      <c r="CI8" s="21"/>
      <c r="CJ8" s="54"/>
      <c r="CK8" s="84"/>
      <c r="CN8" s="23"/>
      <c r="CO8" s="21"/>
      <c r="CP8" s="54"/>
      <c r="CQ8" s="84"/>
      <c r="CT8" s="23"/>
      <c r="CU8" s="21"/>
      <c r="CV8" s="54"/>
      <c r="CW8" s="84"/>
      <c r="CZ8" s="23"/>
      <c r="DA8" s="21"/>
      <c r="DB8" s="54"/>
      <c r="DC8" s="85"/>
      <c r="DF8" s="23"/>
      <c r="DG8" s="21"/>
      <c r="DH8" s="54"/>
      <c r="DI8" s="85"/>
      <c r="DL8" s="23"/>
      <c r="DM8" s="21"/>
      <c r="DN8" s="54"/>
      <c r="DO8" s="85"/>
      <c r="DR8" s="23"/>
      <c r="DS8" s="27"/>
      <c r="DT8" s="23"/>
      <c r="DU8" s="71"/>
      <c r="DX8" s="23"/>
      <c r="DY8" s="27"/>
      <c r="DZ8" s="23"/>
      <c r="EA8" s="71"/>
      <c r="ED8" s="23"/>
      <c r="EE8" s="27"/>
      <c r="EF8" s="23"/>
      <c r="EG8" s="71"/>
      <c r="EJ8" s="23"/>
      <c r="EK8" s="27"/>
      <c r="EL8" s="30"/>
      <c r="EM8" s="71"/>
      <c r="EP8" s="103"/>
      <c r="EQ8" s="27"/>
      <c r="ER8" s="103"/>
      <c r="ES8" s="71"/>
      <c r="EV8" s="23"/>
      <c r="EW8" s="27"/>
      <c r="EX8" s="103"/>
      <c r="EY8" s="71"/>
      <c r="EZ8" s="36"/>
      <c r="FB8" s="23"/>
      <c r="FC8" s="27"/>
      <c r="FD8" s="70"/>
      <c r="FE8" s="71"/>
      <c r="FF8" s="36"/>
      <c r="FH8" s="23"/>
      <c r="FI8" s="27"/>
      <c r="FJ8" s="70"/>
      <c r="FK8" s="71"/>
      <c r="FL8" s="36"/>
      <c r="FN8" s="23"/>
      <c r="FO8" s="27"/>
      <c r="FP8" s="70"/>
      <c r="FQ8" s="71"/>
      <c r="FR8" s="36"/>
      <c r="FT8" s="23"/>
      <c r="FU8" s="27"/>
      <c r="FV8" s="70"/>
      <c r="FW8" s="71"/>
      <c r="FZ8" s="23"/>
      <c r="GA8" s="27"/>
      <c r="GB8" s="70"/>
      <c r="GC8" s="71"/>
      <c r="GF8" s="23"/>
      <c r="GG8" s="27"/>
      <c r="GH8" s="70"/>
      <c r="GI8" s="71"/>
      <c r="GL8" s="23"/>
      <c r="GM8" s="27"/>
      <c r="GN8" s="70"/>
      <c r="GO8" s="71"/>
      <c r="GR8" s="23"/>
      <c r="GS8" s="27"/>
      <c r="GT8" s="70"/>
      <c r="GU8" s="71"/>
      <c r="GX8" s="23"/>
      <c r="GY8" s="27"/>
      <c r="GZ8" s="70"/>
      <c r="HA8" s="71"/>
      <c r="HD8" s="23"/>
      <c r="HE8" s="27"/>
      <c r="HF8" s="70"/>
      <c r="HG8" s="71"/>
      <c r="HJ8" s="23"/>
      <c r="HK8" s="27"/>
      <c r="HL8" s="70"/>
      <c r="HM8" s="71"/>
      <c r="HP8" s="23"/>
      <c r="HQ8" s="21"/>
      <c r="HR8" s="70"/>
      <c r="HS8" s="84"/>
      <c r="HV8" s="23"/>
      <c r="HW8" s="21"/>
      <c r="HX8" s="70"/>
      <c r="HY8" s="84"/>
      <c r="IB8" s="23"/>
      <c r="IC8" s="21"/>
      <c r="ID8" s="70"/>
      <c r="IE8" s="84"/>
      <c r="IH8" s="23"/>
      <c r="II8" s="21"/>
      <c r="IJ8" s="70"/>
      <c r="IK8" s="84"/>
      <c r="IN8" s="23"/>
      <c r="IO8" s="27"/>
      <c r="IP8" s="70"/>
      <c r="IQ8" s="84"/>
      <c r="IT8" s="23"/>
      <c r="IU8" s="27"/>
      <c r="IV8" s="70"/>
      <c r="IW8" s="84"/>
      <c r="IZ8" s="23"/>
      <c r="JA8" s="27"/>
      <c r="JB8" s="70"/>
      <c r="JC8" s="84"/>
      <c r="JF8" s="23"/>
      <c r="JG8" s="41"/>
      <c r="JH8" s="70"/>
      <c r="JI8" s="71"/>
      <c r="JL8" s="23"/>
      <c r="JM8" s="27"/>
      <c r="JN8" s="70"/>
      <c r="JO8" s="71"/>
      <c r="JR8" s="23"/>
      <c r="JS8" s="27"/>
      <c r="JT8" s="70"/>
      <c r="JU8" s="71"/>
      <c r="JX8" s="23"/>
      <c r="JY8" s="27"/>
      <c r="JZ8" s="70"/>
      <c r="KA8" s="71"/>
      <c r="KD8" s="23"/>
      <c r="KE8" s="27"/>
      <c r="KF8" s="70"/>
      <c r="KG8" s="71"/>
      <c r="KJ8" s="23"/>
      <c r="KK8" s="27"/>
      <c r="KL8" s="70"/>
      <c r="KM8" s="71"/>
      <c r="KP8" s="23"/>
      <c r="KQ8" s="27"/>
      <c r="KR8" s="70"/>
      <c r="KS8" s="71"/>
      <c r="KV8" s="23"/>
      <c r="KW8" s="27"/>
      <c r="KX8" s="70"/>
      <c r="KY8" s="71"/>
      <c r="LB8" s="23"/>
      <c r="LC8" s="27"/>
      <c r="LD8" s="70"/>
      <c r="LE8" s="71"/>
      <c r="LH8" s="23"/>
      <c r="LI8" s="27"/>
      <c r="LJ8" s="70"/>
      <c r="LK8" s="71"/>
      <c r="LN8" s="23"/>
      <c r="LO8" s="27"/>
      <c r="LP8" s="70"/>
      <c r="LQ8" s="71"/>
      <c r="LT8" s="23"/>
      <c r="LU8" s="41"/>
      <c r="LV8" s="23"/>
      <c r="LW8" s="71"/>
      <c r="LZ8" s="23"/>
      <c r="MA8" s="27"/>
      <c r="MB8" s="70"/>
      <c r="MC8" s="71"/>
      <c r="MF8" s="23"/>
      <c r="MG8" s="27"/>
      <c r="MH8" s="70"/>
      <c r="MI8" s="71"/>
      <c r="ML8" s="23"/>
      <c r="MM8" s="27"/>
      <c r="MN8" s="70"/>
      <c r="MO8" s="71"/>
      <c r="MR8" s="23"/>
      <c r="MS8" s="27"/>
      <c r="MT8" s="70"/>
      <c r="MU8" s="71"/>
      <c r="MX8" s="23"/>
      <c r="MY8" s="27"/>
      <c r="MZ8" s="70"/>
      <c r="NA8" s="71"/>
      <c r="ND8" s="23"/>
      <c r="NE8" s="27"/>
      <c r="NF8" s="70"/>
      <c r="NG8" s="71"/>
      <c r="NJ8" s="23"/>
      <c r="NK8" s="27"/>
      <c r="NL8" s="70"/>
      <c r="NM8" s="71"/>
      <c r="NP8" s="23"/>
      <c r="NQ8" s="27"/>
      <c r="NR8" s="70"/>
      <c r="NS8" s="71"/>
      <c r="NV8" s="23"/>
      <c r="NW8" s="27"/>
      <c r="NX8" s="70"/>
      <c r="NY8" s="71"/>
      <c r="OB8" s="23"/>
      <c r="OC8" s="27"/>
      <c r="OD8" s="70"/>
      <c r="OE8" s="71"/>
      <c r="OH8" s="23"/>
      <c r="OI8" s="27"/>
      <c r="OJ8" s="70"/>
      <c r="OK8" s="71"/>
      <c r="ON8" s="23"/>
      <c r="OO8" s="27"/>
      <c r="OP8" s="70"/>
      <c r="OQ8" s="71"/>
      <c r="OT8" s="23"/>
      <c r="OU8" s="27"/>
      <c r="OV8" s="70"/>
      <c r="OW8" s="71"/>
    </row>
    <row r="9" spans="1:414">
      <c r="A9" s="52">
        <v>44834</v>
      </c>
      <c r="B9" s="258" t="s">
        <v>1622</v>
      </c>
      <c r="C9" s="275">
        <f t="array" ref="C9">MAX((B$44:B$571=B9)*A$44:A$571)</f>
        <v>44834</v>
      </c>
      <c r="D9" s="259">
        <f>VLOOKUP(C9,A$43:E3001,5,0)-E44</f>
        <v>-2.6922372954821916E-2</v>
      </c>
      <c r="E9" s="259"/>
      <c r="F9" s="21"/>
      <c r="G9" s="20"/>
      <c r="H9" s="23">
        <v>44651</v>
      </c>
      <c r="I9" s="27" t="s">
        <v>337</v>
      </c>
      <c r="J9" s="26">
        <f t="array" ref="J9">MAX((I$44:I$571=I9)*H$44:H$571)</f>
        <v>44651</v>
      </c>
      <c r="K9" s="259">
        <f>VLOOKUP(J9,H$43:L3001,5,0)-L44</f>
        <v>1.2484578873831365E-2</v>
      </c>
      <c r="L9" s="259"/>
      <c r="M9" s="21"/>
      <c r="N9" s="23"/>
      <c r="O9" s="23">
        <v>44742</v>
      </c>
      <c r="P9" s="27" t="s">
        <v>570</v>
      </c>
      <c r="Q9" s="26">
        <f t="array" ref="Q9">MAX((P$44:P$571=P9)*O$44:O$571)</f>
        <v>44742</v>
      </c>
      <c r="R9" s="259">
        <f>VLOOKUP(Q9,O$43:S3001,5,0)-S44</f>
        <v>-1.2829295450931477E-2</v>
      </c>
      <c r="S9" s="259"/>
      <c r="T9" s="21"/>
      <c r="U9" s="27"/>
      <c r="V9" s="70"/>
      <c r="W9" s="36"/>
      <c r="X9" s="36"/>
      <c r="Z9" s="23"/>
      <c r="AA9" s="27"/>
      <c r="AB9" s="23"/>
      <c r="AC9" s="36"/>
      <c r="AD9" s="36"/>
      <c r="AF9" s="23"/>
      <c r="AG9" s="21"/>
      <c r="AH9" s="23"/>
      <c r="AI9" s="36"/>
      <c r="AJ9" s="36"/>
      <c r="AL9" s="23"/>
      <c r="AM9" s="27"/>
      <c r="AN9" s="23"/>
      <c r="AO9" s="36"/>
      <c r="AR9" s="23"/>
      <c r="AS9" s="21"/>
      <c r="AT9" s="103"/>
      <c r="AU9" s="84"/>
      <c r="AX9" s="23"/>
      <c r="AY9" s="21"/>
      <c r="AZ9" s="30"/>
      <c r="BA9" s="101"/>
      <c r="BD9" s="23"/>
      <c r="BE9" s="21"/>
      <c r="BF9" s="54"/>
      <c r="BG9" s="84"/>
      <c r="BJ9" s="23"/>
      <c r="BK9" s="21"/>
      <c r="BL9" s="54"/>
      <c r="BM9" s="101"/>
      <c r="BP9" s="23"/>
      <c r="BQ9" s="21"/>
      <c r="BR9" s="54"/>
      <c r="BS9" s="101"/>
      <c r="BV9" s="23"/>
      <c r="BW9" s="21"/>
      <c r="BX9" s="30"/>
      <c r="BY9" s="101"/>
      <c r="CB9" s="23"/>
      <c r="CC9" s="21"/>
      <c r="CD9" s="54"/>
      <c r="CE9" s="101"/>
      <c r="CH9" s="23"/>
      <c r="CI9" s="21"/>
      <c r="CJ9" s="54"/>
      <c r="CK9" s="84"/>
      <c r="CN9" s="23"/>
      <c r="CO9" s="21"/>
      <c r="CP9" s="54"/>
      <c r="CQ9" s="84"/>
      <c r="CT9" s="23"/>
      <c r="CU9" s="21"/>
      <c r="CV9" s="54"/>
      <c r="CW9" s="84"/>
      <c r="CZ9" s="23"/>
      <c r="DA9" s="21"/>
      <c r="DB9" s="54"/>
      <c r="DC9" s="85"/>
      <c r="DF9" s="23"/>
      <c r="DG9" s="21"/>
      <c r="DH9" s="54"/>
      <c r="DI9" s="85"/>
      <c r="DL9" s="23"/>
      <c r="DM9" s="27"/>
      <c r="DN9" s="23"/>
      <c r="DO9" s="85"/>
      <c r="DR9" s="23"/>
      <c r="DS9" s="21"/>
      <c r="DT9" s="54"/>
      <c r="DU9" s="85"/>
      <c r="DX9" s="23"/>
      <c r="DY9" s="21"/>
      <c r="DZ9" s="54"/>
      <c r="EA9" s="71"/>
      <c r="ED9" s="23"/>
      <c r="EE9" s="21"/>
      <c r="EF9" s="23"/>
      <c r="EG9" s="71"/>
      <c r="EJ9" s="23"/>
      <c r="EK9" s="21"/>
      <c r="EL9" s="30"/>
      <c r="EM9" s="71"/>
      <c r="EP9" s="103"/>
      <c r="EQ9" s="21"/>
      <c r="ER9" s="103"/>
      <c r="ES9" s="71"/>
      <c r="EV9" s="23"/>
      <c r="EW9" s="27"/>
      <c r="EX9" s="70"/>
      <c r="EY9" s="71"/>
      <c r="EZ9" s="36"/>
      <c r="FB9" s="23"/>
      <c r="FC9" s="27"/>
      <c r="FD9" s="70"/>
      <c r="FE9" s="71"/>
      <c r="FF9" s="36"/>
      <c r="FH9" s="23"/>
      <c r="FI9" s="27"/>
      <c r="FJ9" s="70"/>
      <c r="FK9" s="71"/>
      <c r="FN9" s="23"/>
      <c r="FO9" s="27"/>
      <c r="FP9" s="70"/>
      <c r="FQ9" s="71"/>
      <c r="FT9" s="23"/>
      <c r="FU9" s="27"/>
      <c r="FV9" s="70"/>
      <c r="FW9" s="71"/>
      <c r="FZ9" s="23"/>
      <c r="GA9" s="27"/>
      <c r="GB9" s="70"/>
      <c r="GC9" s="71"/>
      <c r="GF9" s="23"/>
      <c r="GG9" s="27"/>
      <c r="GH9" s="70"/>
      <c r="GI9" s="71"/>
      <c r="GL9" s="23"/>
      <c r="GM9" s="27"/>
      <c r="GN9" s="70"/>
      <c r="GO9" s="71"/>
      <c r="GR9" s="23"/>
      <c r="GS9" s="27"/>
      <c r="GT9" s="70"/>
      <c r="GU9" s="71"/>
      <c r="GX9" s="23"/>
      <c r="GY9" s="27"/>
      <c r="GZ9" s="70"/>
      <c r="HA9" s="71"/>
      <c r="HD9" s="23"/>
      <c r="HE9" s="27"/>
      <c r="HF9" s="70"/>
      <c r="HG9" s="71"/>
      <c r="HJ9" s="23"/>
      <c r="HK9" s="27"/>
      <c r="HL9" s="70"/>
      <c r="HM9" s="71"/>
      <c r="HP9" s="23"/>
      <c r="HQ9" s="27"/>
      <c r="HR9" s="70"/>
      <c r="HS9" s="71"/>
      <c r="HV9" s="23"/>
      <c r="HW9" s="27"/>
      <c r="HX9" s="70"/>
      <c r="HY9" s="84"/>
      <c r="IB9" s="23"/>
      <c r="IC9" s="27"/>
      <c r="ID9" s="70"/>
      <c r="IE9" s="71"/>
      <c r="IH9" s="23"/>
      <c r="II9" s="27"/>
      <c r="IJ9" s="70"/>
      <c r="IK9" s="84"/>
      <c r="IN9" s="23"/>
      <c r="IO9" s="27"/>
      <c r="IP9" s="70"/>
      <c r="IQ9" s="84"/>
      <c r="IT9" s="23"/>
      <c r="IU9" s="27"/>
      <c r="IV9" s="70"/>
      <c r="IW9" s="84"/>
      <c r="IZ9" s="23"/>
      <c r="JA9" s="27"/>
      <c r="JB9" s="70"/>
      <c r="JC9" s="84"/>
      <c r="JF9" s="23"/>
      <c r="JG9" s="27"/>
      <c r="JH9" s="70"/>
      <c r="JI9" s="71"/>
      <c r="JL9" s="23"/>
      <c r="JM9" s="27"/>
      <c r="JN9" s="70"/>
      <c r="JO9" s="71"/>
      <c r="JR9" s="23"/>
      <c r="JS9" s="27"/>
      <c r="JT9" s="70"/>
      <c r="JU9" s="71"/>
      <c r="JX9" s="23"/>
      <c r="JY9" s="27"/>
      <c r="JZ9" s="70"/>
      <c r="KA9" s="71"/>
      <c r="KD9" s="23"/>
      <c r="KE9" s="27"/>
      <c r="KF9" s="70"/>
      <c r="KG9" s="71"/>
      <c r="KJ9" s="23"/>
      <c r="KK9" s="27"/>
      <c r="KL9" s="70"/>
      <c r="KM9" s="71"/>
      <c r="KP9" s="23"/>
      <c r="KQ9" s="27"/>
      <c r="KR9" s="70"/>
      <c r="KS9" s="71"/>
      <c r="KV9" s="23"/>
      <c r="KW9" s="27"/>
      <c r="KX9" s="70"/>
      <c r="KY9" s="71"/>
      <c r="LB9" s="23"/>
      <c r="LC9" s="27"/>
      <c r="LD9" s="70"/>
      <c r="LE9" s="71"/>
      <c r="LH9" s="23"/>
      <c r="LI9" s="27"/>
      <c r="LJ9" s="70"/>
      <c r="LK9" s="71"/>
      <c r="LN9" s="23"/>
      <c r="LO9" s="27"/>
      <c r="LP9" s="70"/>
      <c r="LQ9" s="71"/>
      <c r="LT9" s="23"/>
      <c r="LU9" s="27"/>
      <c r="LV9" s="70"/>
      <c r="LW9" s="71"/>
      <c r="LZ9" s="23"/>
      <c r="MA9" s="27"/>
      <c r="MB9" s="70"/>
      <c r="MC9" s="71"/>
      <c r="MF9" s="23"/>
      <c r="MG9" s="27"/>
      <c r="MH9" s="70"/>
      <c r="MI9" s="71"/>
      <c r="ML9" s="23"/>
      <c r="MM9" s="27"/>
      <c r="MN9" s="70"/>
      <c r="MO9" s="71"/>
      <c r="MR9" s="23"/>
      <c r="MS9" s="27"/>
      <c r="MT9" s="70"/>
      <c r="MU9" s="71"/>
      <c r="MX9" s="23"/>
      <c r="MY9" s="27"/>
      <c r="MZ9" s="70"/>
      <c r="NA9" s="71"/>
      <c r="ND9" s="23"/>
      <c r="NE9" s="27"/>
      <c r="NF9" s="70"/>
      <c r="NG9" s="71"/>
      <c r="NJ9" s="23"/>
      <c r="NK9" s="27"/>
      <c r="NL9" s="70"/>
      <c r="NM9" s="71"/>
      <c r="NP9" s="23"/>
      <c r="NQ9" s="27"/>
      <c r="NR9" s="70"/>
      <c r="NS9" s="71"/>
      <c r="NV9" s="23"/>
      <c r="NW9" s="27"/>
      <c r="NX9" s="70"/>
      <c r="NY9" s="71"/>
      <c r="OB9" s="23"/>
      <c r="OC9" s="27"/>
      <c r="OD9" s="70"/>
      <c r="OE9" s="71"/>
      <c r="OH9" s="23"/>
      <c r="OI9" s="27"/>
      <c r="OJ9" s="70"/>
      <c r="OK9" s="71"/>
      <c r="ON9" s="23"/>
      <c r="OO9" s="27"/>
      <c r="OP9" s="70"/>
      <c r="OQ9" s="71"/>
      <c r="OT9" s="23"/>
      <c r="OU9" s="27"/>
      <c r="OV9" s="70"/>
      <c r="OW9" s="71"/>
    </row>
    <row r="10" spans="1:414">
      <c r="A10" s="52">
        <v>44865</v>
      </c>
      <c r="B10" s="258" t="s">
        <v>1621</v>
      </c>
      <c r="C10" s="275">
        <f t="array" ref="C10">MAX((B$44:B$571=B10)*A$44:A$571)</f>
        <v>44865</v>
      </c>
      <c r="D10" s="276">
        <f>VLOOKUP(C10,A$43:E3001,5,0)-VLOOKUP(C9,A$43:E3001,5,0)</f>
        <v>7.1183965823796269E-2</v>
      </c>
      <c r="E10" s="259"/>
      <c r="F10" s="21"/>
      <c r="G10" s="20"/>
      <c r="H10" s="23">
        <v>44681</v>
      </c>
      <c r="I10" s="23" t="s">
        <v>334</v>
      </c>
      <c r="J10" s="23">
        <f t="array" ref="J10">MAX((I$44:I$571=I10)*H$44:H$571)</f>
        <v>44680</v>
      </c>
      <c r="K10" s="276">
        <f>VLOOKUP(J10,H$43:L3001,5,0)-VLOOKUP(J9,H$43:L3001,5,0)</f>
        <v>-8.4300426548006513E-2</v>
      </c>
      <c r="L10" s="259"/>
      <c r="M10" s="21"/>
      <c r="N10" s="23"/>
      <c r="O10" s="23">
        <v>44773</v>
      </c>
      <c r="P10" s="41" t="s">
        <v>347</v>
      </c>
      <c r="Q10" s="26">
        <f t="array" ref="Q10">MAX((P$44:P$571=P10)*O$44:O$571)</f>
        <v>44771</v>
      </c>
      <c r="R10" s="276">
        <f>VLOOKUP(Q10,O$43:S3001,5,0)-VLOOKUP(Q9,O$43:S3001,5,0)</f>
        <v>1.7288405050361999E-2</v>
      </c>
      <c r="S10" s="259"/>
      <c r="T10" s="21"/>
      <c r="U10" s="27"/>
      <c r="V10" s="70"/>
      <c r="W10" s="36"/>
      <c r="X10" s="36"/>
      <c r="Z10" s="23"/>
      <c r="AA10" s="27"/>
      <c r="AB10" s="23"/>
      <c r="AC10" s="36"/>
      <c r="AD10" s="36"/>
      <c r="AF10" s="23"/>
      <c r="AG10" s="21"/>
      <c r="AH10" s="23"/>
      <c r="AI10" s="36"/>
      <c r="AJ10" s="36"/>
      <c r="AL10" s="23"/>
      <c r="AM10" s="27"/>
      <c r="AN10" s="23"/>
      <c r="AO10" s="36"/>
      <c r="AR10" s="23"/>
      <c r="AS10" s="21"/>
      <c r="AT10" s="103"/>
      <c r="AU10" s="84"/>
      <c r="AX10" s="23"/>
      <c r="AY10" s="21"/>
      <c r="AZ10" s="30"/>
      <c r="BA10" s="101"/>
      <c r="BD10" s="23"/>
      <c r="BE10" s="21"/>
      <c r="BF10" s="54"/>
      <c r="BG10" s="84"/>
      <c r="BJ10" s="23"/>
      <c r="BK10" s="21"/>
      <c r="BL10" s="54"/>
      <c r="BM10" s="101"/>
      <c r="BP10" s="23"/>
      <c r="BQ10" s="21"/>
      <c r="BR10" s="54"/>
      <c r="BS10" s="101"/>
      <c r="BV10" s="23"/>
      <c r="BW10" s="21"/>
      <c r="BX10" s="30"/>
      <c r="BY10" s="101"/>
      <c r="CB10" s="23"/>
      <c r="CC10" s="21"/>
      <c r="CD10" s="54"/>
      <c r="CE10" s="101"/>
      <c r="CH10" s="23"/>
      <c r="CI10" s="21"/>
      <c r="CJ10" s="54"/>
      <c r="CK10" s="84"/>
      <c r="CN10" s="23"/>
      <c r="CO10" s="21"/>
      <c r="CP10" s="54"/>
      <c r="CQ10" s="84"/>
      <c r="CT10" s="23"/>
      <c r="CU10" s="21"/>
      <c r="CV10" s="54"/>
      <c r="CW10" s="84"/>
      <c r="CZ10" s="23"/>
      <c r="DA10" s="21"/>
      <c r="DB10" s="54"/>
      <c r="DC10" s="85"/>
      <c r="DF10" s="23"/>
      <c r="DG10" s="21"/>
      <c r="DH10" s="54"/>
      <c r="DI10" s="85"/>
      <c r="DL10" s="23"/>
      <c r="DM10" s="21"/>
      <c r="DN10" s="23"/>
      <c r="DO10" s="85"/>
      <c r="DR10" s="23"/>
      <c r="DS10" s="27"/>
      <c r="DT10" s="23"/>
      <c r="DU10" s="71"/>
      <c r="DX10" s="23"/>
      <c r="DY10" s="27"/>
      <c r="DZ10" s="23"/>
      <c r="EA10" s="71"/>
      <c r="ED10" s="23"/>
      <c r="EE10" s="27"/>
      <c r="EF10" s="23"/>
      <c r="EG10" s="71"/>
      <c r="EJ10" s="23"/>
      <c r="EK10" s="27"/>
      <c r="EL10" s="30"/>
      <c r="EM10" s="71"/>
      <c r="EP10" s="103"/>
      <c r="EQ10" s="27"/>
      <c r="ER10" s="103"/>
      <c r="ES10" s="71"/>
      <c r="EV10" s="23"/>
      <c r="EW10" s="27"/>
      <c r="EX10" s="103"/>
      <c r="EY10" s="71"/>
      <c r="EZ10" s="36"/>
      <c r="FB10" s="23"/>
      <c r="FC10" s="27"/>
      <c r="FD10" s="70"/>
      <c r="FE10" s="71"/>
      <c r="FH10" s="23"/>
      <c r="FI10" s="27"/>
      <c r="FJ10" s="70"/>
      <c r="FK10" s="71"/>
      <c r="FN10" s="23"/>
      <c r="FO10" s="27"/>
      <c r="FP10" s="70"/>
      <c r="FQ10" s="71"/>
      <c r="FT10" s="23"/>
      <c r="FU10" s="27"/>
      <c r="FV10" s="70"/>
      <c r="FW10" s="71"/>
      <c r="FZ10" s="23"/>
      <c r="GA10" s="27"/>
      <c r="GB10" s="70"/>
      <c r="GC10" s="71"/>
      <c r="GF10" s="23"/>
      <c r="GG10" s="27"/>
      <c r="GH10" s="70"/>
      <c r="GI10" s="71"/>
      <c r="GL10" s="23"/>
      <c r="GM10" s="27"/>
      <c r="GN10" s="70"/>
      <c r="GO10" s="71"/>
      <c r="GR10" s="23"/>
      <c r="GS10" s="27"/>
      <c r="GT10" s="70"/>
      <c r="GU10" s="71"/>
      <c r="GX10" s="23"/>
      <c r="GY10" s="27"/>
      <c r="GZ10" s="70"/>
      <c r="HA10" s="71"/>
      <c r="HD10" s="23"/>
      <c r="HE10" s="27"/>
      <c r="HF10" s="70"/>
      <c r="HG10" s="71"/>
      <c r="HJ10" s="23"/>
      <c r="HK10" s="27"/>
      <c r="HL10" s="70"/>
      <c r="HM10" s="71"/>
      <c r="HP10" s="23"/>
      <c r="HQ10" s="21"/>
      <c r="HR10" s="70"/>
      <c r="HS10" s="71"/>
      <c r="HV10" s="23"/>
      <c r="HW10" s="21"/>
      <c r="HX10" s="70"/>
      <c r="HY10" s="84"/>
      <c r="IH10" s="23"/>
      <c r="II10" s="21"/>
      <c r="IJ10" s="70"/>
      <c r="IK10" s="84"/>
      <c r="IN10" s="23"/>
      <c r="IO10" s="27"/>
      <c r="IP10" s="70"/>
      <c r="IQ10" s="84"/>
      <c r="IT10" s="23"/>
      <c r="IU10" s="27"/>
      <c r="IV10" s="70"/>
      <c r="IW10" s="84"/>
      <c r="IZ10" s="23"/>
      <c r="JA10" s="27"/>
      <c r="JB10" s="70"/>
      <c r="JC10" s="84"/>
      <c r="JF10" s="23"/>
      <c r="JG10" s="27"/>
      <c r="JH10" s="70"/>
      <c r="JI10" s="71"/>
      <c r="JL10" s="23"/>
      <c r="JM10" s="27"/>
      <c r="JN10" s="70"/>
      <c r="JO10" s="71"/>
      <c r="JR10" s="23"/>
      <c r="JS10" s="27"/>
      <c r="JT10" s="70"/>
      <c r="JU10" s="71"/>
      <c r="JX10" s="23"/>
      <c r="JY10" s="27"/>
      <c r="JZ10" s="70"/>
      <c r="KA10" s="71"/>
      <c r="KD10" s="23"/>
      <c r="KE10" s="27"/>
      <c r="KF10" s="70"/>
      <c r="KG10" s="71"/>
      <c r="KJ10" s="23"/>
      <c r="KK10" s="27"/>
      <c r="KL10" s="70"/>
      <c r="KM10" s="71"/>
      <c r="KP10" s="23"/>
      <c r="KQ10" s="27"/>
      <c r="KR10" s="70"/>
      <c r="KS10" s="71"/>
      <c r="KV10" s="23"/>
      <c r="KW10" s="27"/>
      <c r="KX10" s="70"/>
      <c r="KY10" s="71"/>
      <c r="LB10" s="23"/>
      <c r="LC10" s="27"/>
      <c r="LD10" s="70"/>
      <c r="LE10" s="71"/>
      <c r="LH10" s="23"/>
      <c r="LI10" s="27"/>
      <c r="LJ10" s="70"/>
      <c r="LK10" s="71"/>
      <c r="LN10" s="23"/>
      <c r="LO10" s="27"/>
      <c r="LP10" s="70"/>
      <c r="LQ10" s="71"/>
      <c r="LT10" s="23"/>
      <c r="LU10" s="27"/>
      <c r="LV10" s="70"/>
      <c r="LW10" s="71"/>
      <c r="ND10" s="23"/>
      <c r="NE10" s="27"/>
      <c r="NF10" s="70"/>
      <c r="NG10" s="71"/>
    </row>
    <row r="11" spans="1:414">
      <c r="A11" s="52">
        <v>44895</v>
      </c>
      <c r="B11" s="258" t="s">
        <v>342</v>
      </c>
      <c r="C11" s="275">
        <f t="array" ref="C11">MAX((B$44:B$571=B11)*A$44:A$571)</f>
        <v>44895</v>
      </c>
      <c r="D11" s="276">
        <f>VLOOKUP(C11,A$43:E3002,5,0)-VLOOKUP(C10,A$43:E3002,5,0)</f>
        <v>-3.6558187905615713E-2</v>
      </c>
      <c r="E11" s="259"/>
      <c r="H11" s="23">
        <v>44712</v>
      </c>
      <c r="I11" s="23" t="s">
        <v>345</v>
      </c>
      <c r="J11" s="23">
        <f t="array" ref="J11">MAX((I$44:I$571=I11)*H$44:H$571)</f>
        <v>44712</v>
      </c>
      <c r="K11" s="276">
        <f>VLOOKUP(J11,H$43:L3002,5,0)-VLOOKUP(J10,H$43:L3002,5,0)</f>
        <v>6.873222322324557E-2</v>
      </c>
      <c r="L11" s="259"/>
      <c r="N11" s="23"/>
      <c r="O11" s="23">
        <v>44804</v>
      </c>
      <c r="P11" s="27" t="s">
        <v>339</v>
      </c>
      <c r="Q11" s="26">
        <f t="array" ref="Q11">MAX((P$44:P$571=P11)*O$44:O$571)</f>
        <v>44804</v>
      </c>
      <c r="R11" s="276">
        <f>VLOOKUP(Q11,O$43:S3002,5,0)-VLOOKUP(Q10,O$43:S3002,5,0)</f>
        <v>9.2091416803180559E-3</v>
      </c>
      <c r="S11" s="259"/>
      <c r="U11" s="27"/>
      <c r="V11" s="70"/>
      <c r="W11" s="36"/>
      <c r="X11" s="36"/>
      <c r="Z11" s="23"/>
      <c r="AA11" s="27"/>
      <c r="AB11" s="23"/>
      <c r="AC11" s="36"/>
      <c r="AD11" s="36"/>
      <c r="AF11" s="23"/>
      <c r="AG11" s="21"/>
      <c r="AH11" s="23"/>
      <c r="AI11" s="36"/>
      <c r="AJ11" s="36"/>
      <c r="AL11" s="23"/>
      <c r="AM11" s="27"/>
      <c r="AN11" s="23"/>
      <c r="AO11" s="36"/>
      <c r="AR11" s="23"/>
      <c r="AS11" s="21"/>
      <c r="AT11" s="103"/>
      <c r="AU11" s="84"/>
      <c r="AX11" s="23"/>
      <c r="AY11" s="21"/>
      <c r="AZ11" s="30"/>
      <c r="BA11" s="101"/>
      <c r="BD11" s="23"/>
      <c r="BE11" s="21"/>
      <c r="BF11" s="54"/>
      <c r="BG11" s="84"/>
      <c r="BJ11" s="23"/>
      <c r="BK11" s="21"/>
      <c r="BL11" s="54"/>
      <c r="BM11" s="101"/>
      <c r="BP11" s="23"/>
      <c r="BQ11" s="21"/>
      <c r="BR11" s="54"/>
      <c r="BS11" s="101"/>
      <c r="BV11" s="23"/>
      <c r="BW11" s="21"/>
      <c r="BX11" s="30"/>
      <c r="BY11" s="101"/>
      <c r="CB11" s="23"/>
      <c r="CC11" s="21"/>
      <c r="CD11" s="54"/>
      <c r="CE11" s="101"/>
      <c r="CH11" s="23"/>
      <c r="CI11" s="21"/>
      <c r="CJ11" s="54"/>
      <c r="CK11" s="84"/>
      <c r="CN11" s="23"/>
      <c r="CO11" s="27"/>
      <c r="CP11" s="30"/>
      <c r="CQ11" s="71"/>
      <c r="CT11" s="23"/>
      <c r="CU11" s="21"/>
      <c r="CV11" s="54"/>
      <c r="CW11" s="84"/>
      <c r="CZ11" s="23"/>
      <c r="DA11" s="21"/>
      <c r="DB11" s="54"/>
      <c r="DC11" s="85"/>
      <c r="DF11" s="23"/>
      <c r="DG11" s="21"/>
      <c r="DH11" s="54"/>
      <c r="DI11" s="85"/>
      <c r="DL11" s="23"/>
      <c r="DM11" s="27"/>
      <c r="DN11" s="23"/>
      <c r="DO11" s="71"/>
      <c r="DX11" s="23"/>
      <c r="DY11" s="21"/>
      <c r="DZ11" s="54"/>
      <c r="EA11" s="71"/>
      <c r="EG11" s="108"/>
      <c r="EJ11" s="23"/>
      <c r="EK11" s="21"/>
      <c r="EL11" s="30"/>
      <c r="EM11" s="71"/>
      <c r="EP11" s="103"/>
      <c r="EQ11" s="21"/>
      <c r="ER11" s="103"/>
      <c r="ES11" s="71"/>
      <c r="EV11" s="23"/>
      <c r="EW11" s="27"/>
      <c r="EX11" s="70"/>
      <c r="EY11" s="71"/>
      <c r="EZ11" s="36"/>
      <c r="FB11" s="23"/>
      <c r="FC11" s="27"/>
      <c r="FD11" s="70"/>
      <c r="FE11" s="71"/>
      <c r="FH11" s="23"/>
      <c r="FI11" s="27"/>
      <c r="FJ11" s="70"/>
      <c r="FK11" s="71"/>
      <c r="FN11" s="23"/>
      <c r="FO11" s="27"/>
      <c r="FP11" s="70"/>
      <c r="FQ11" s="71"/>
      <c r="FT11" s="23"/>
      <c r="FU11" s="27"/>
      <c r="FV11" s="70"/>
      <c r="FW11" s="71"/>
      <c r="FZ11" s="23"/>
      <c r="GA11" s="27"/>
      <c r="GB11" s="70"/>
      <c r="GC11" s="71"/>
      <c r="GF11" s="23"/>
      <c r="GG11" s="27"/>
      <c r="GH11" s="70"/>
      <c r="GI11" s="71"/>
      <c r="GL11" s="23"/>
      <c r="GM11" s="27"/>
      <c r="GN11" s="70"/>
      <c r="GO11" s="71"/>
      <c r="GR11" s="23"/>
      <c r="GS11" s="27"/>
      <c r="GT11" s="70"/>
      <c r="GU11" s="71"/>
      <c r="GX11" s="23"/>
      <c r="GY11" s="27"/>
      <c r="GZ11" s="70"/>
      <c r="HA11" s="71"/>
      <c r="HD11" s="23"/>
      <c r="HE11" s="27"/>
      <c r="HF11" s="70"/>
      <c r="HG11" s="71"/>
      <c r="HJ11" s="23"/>
      <c r="HK11" s="27"/>
      <c r="HL11" s="70"/>
      <c r="HM11" s="71"/>
      <c r="HP11" s="23"/>
      <c r="HQ11" s="27"/>
      <c r="HR11" s="70"/>
      <c r="HS11" s="71"/>
      <c r="HV11" s="23"/>
      <c r="HW11" s="21"/>
      <c r="HX11" s="70"/>
      <c r="HY11" s="84"/>
      <c r="IH11" s="23"/>
      <c r="II11" s="21"/>
      <c r="IJ11" s="70"/>
      <c r="IK11" s="84"/>
      <c r="IN11" s="23"/>
      <c r="IO11" s="27"/>
      <c r="IP11" s="70"/>
      <c r="IQ11" s="84"/>
      <c r="IT11" s="23"/>
      <c r="IU11" s="27"/>
      <c r="IV11" s="70"/>
      <c r="IW11" s="84"/>
      <c r="IZ11" s="23"/>
      <c r="JA11" s="27"/>
      <c r="JB11" s="70"/>
      <c r="JC11" s="84"/>
      <c r="JF11" s="23"/>
      <c r="JG11" s="27"/>
      <c r="JH11" s="70"/>
      <c r="JI11" s="71"/>
      <c r="JL11" s="23"/>
      <c r="JM11" s="27"/>
      <c r="JN11" s="70"/>
      <c r="JO11" s="71"/>
      <c r="JR11" s="23"/>
      <c r="JS11" s="27"/>
      <c r="JT11" s="70"/>
      <c r="JU11" s="71"/>
      <c r="JX11" s="23"/>
      <c r="JY11" s="27"/>
      <c r="JZ11" s="70"/>
      <c r="KA11" s="71"/>
      <c r="KD11" s="23"/>
      <c r="KE11" s="27"/>
      <c r="KF11" s="70"/>
      <c r="KG11" s="71"/>
      <c r="ND11" s="23"/>
      <c r="NE11" s="27"/>
      <c r="NF11" s="70"/>
      <c r="NG11" s="71"/>
    </row>
    <row r="12" spans="1:414">
      <c r="A12" s="52">
        <v>44926</v>
      </c>
      <c r="B12" s="258" t="s">
        <v>336</v>
      </c>
      <c r="C12" s="275">
        <f t="array" ref="C12">MAX((B$44:B$571=B12)*A$44:A$571)</f>
        <v>44925</v>
      </c>
      <c r="D12" s="276">
        <f>VLOOKUP(C12,A$43:E3003,5,0)-VLOOKUP(C11,A$43:E3003,5,0)</f>
        <v>-3.3292500618488319E-2</v>
      </c>
      <c r="E12" s="259"/>
      <c r="F12" s="36"/>
      <c r="H12" s="23">
        <v>44742</v>
      </c>
      <c r="I12" s="23" t="s">
        <v>338</v>
      </c>
      <c r="J12" s="23">
        <f t="array" ref="J12">MAX((I$44:I$571=I12)*H$44:H$571)</f>
        <v>44742</v>
      </c>
      <c r="K12" s="276">
        <f>VLOOKUP(J12,H$43:L3003,5,0)-VLOOKUP(J11,H$43:L3003,5,0)</f>
        <v>-1.0536447592671694E-2</v>
      </c>
      <c r="L12" s="259"/>
      <c r="N12" s="23"/>
      <c r="O12" s="23">
        <v>44834</v>
      </c>
      <c r="P12" s="27" t="s">
        <v>340</v>
      </c>
      <c r="Q12" s="26">
        <f t="array" ref="Q12">MAX((P$44:P$571=P12)*O$44:O$571)</f>
        <v>44834</v>
      </c>
      <c r="R12" s="276">
        <f>VLOOKUP(Q12,O$43:S3003,5,0)-VLOOKUP(Q11,O$43:S3003,5,0)</f>
        <v>-4.9223093866337386E-3</v>
      </c>
      <c r="S12" s="259"/>
      <c r="U12" s="23"/>
      <c r="V12" s="94"/>
      <c r="W12" s="36"/>
      <c r="X12" s="36"/>
      <c r="Z12" s="23"/>
      <c r="AA12" s="27"/>
      <c r="AB12" s="23"/>
      <c r="AC12" s="36"/>
      <c r="AD12" s="36"/>
      <c r="AF12" s="23"/>
      <c r="AG12" s="21"/>
      <c r="AH12" s="23"/>
      <c r="AI12" s="36"/>
      <c r="AL12" s="23"/>
      <c r="AM12" s="27"/>
      <c r="AN12" s="23"/>
      <c r="AO12" s="36"/>
      <c r="AR12" s="23"/>
      <c r="AS12" s="21"/>
      <c r="AT12" s="103"/>
      <c r="AU12" s="84"/>
      <c r="AX12" s="23"/>
      <c r="AY12" s="21"/>
      <c r="AZ12" s="30"/>
      <c r="BA12" s="101"/>
      <c r="BD12" s="23"/>
      <c r="BE12" s="21"/>
      <c r="BF12" s="54"/>
      <c r="BG12" s="84"/>
      <c r="BJ12" s="23"/>
      <c r="BK12" s="21"/>
      <c r="BL12" s="54"/>
      <c r="BM12" s="101"/>
      <c r="BP12" s="23"/>
      <c r="BQ12" s="27"/>
      <c r="BR12" s="30"/>
      <c r="BS12" s="71"/>
      <c r="BV12" s="23"/>
      <c r="BW12" s="27"/>
      <c r="BX12" s="30"/>
      <c r="BY12" s="71"/>
      <c r="CB12" s="23"/>
      <c r="CC12" s="27"/>
      <c r="CD12" s="30"/>
      <c r="CE12" s="71"/>
      <c r="CH12" s="23"/>
      <c r="CI12" s="27"/>
      <c r="CJ12" s="30"/>
      <c r="CK12" s="71"/>
      <c r="CN12" s="23"/>
      <c r="CO12" s="21"/>
      <c r="CP12" s="30"/>
      <c r="CQ12" s="84"/>
      <c r="CT12" s="23"/>
      <c r="CU12" s="21"/>
      <c r="CV12" s="54"/>
      <c r="CW12" s="84"/>
      <c r="CZ12" s="23"/>
      <c r="DA12" s="21"/>
      <c r="DB12" s="54"/>
      <c r="DC12" s="85"/>
      <c r="DF12" s="23"/>
      <c r="DG12" s="21"/>
      <c r="DH12" s="54"/>
      <c r="DI12" s="85"/>
      <c r="DL12" s="23"/>
      <c r="DM12" s="21"/>
      <c r="DN12" s="23"/>
      <c r="DO12" s="71"/>
      <c r="DX12" s="23"/>
      <c r="DY12" s="27"/>
      <c r="DZ12" s="23"/>
      <c r="EA12" s="71"/>
      <c r="EG12" s="108"/>
      <c r="EJ12" s="23"/>
      <c r="EK12" s="27"/>
      <c r="EL12" s="30"/>
      <c r="EM12" s="71"/>
      <c r="EP12" s="103"/>
      <c r="EQ12" s="27"/>
      <c r="ER12" s="103"/>
      <c r="ES12" s="71"/>
      <c r="EV12" s="23"/>
      <c r="EW12" s="27"/>
      <c r="EX12" s="103"/>
      <c r="EY12" s="71"/>
      <c r="EZ12" s="36"/>
      <c r="FB12" s="23"/>
      <c r="FC12" s="27"/>
      <c r="FD12" s="70"/>
      <c r="FE12" s="71"/>
      <c r="FH12" s="23"/>
      <c r="FI12" s="27"/>
      <c r="FJ12" s="70"/>
      <c r="FK12" s="71"/>
      <c r="FN12" s="23"/>
      <c r="FO12" s="27"/>
      <c r="FP12" s="70"/>
      <c r="FQ12" s="71"/>
      <c r="FT12" s="23"/>
      <c r="FU12" s="27"/>
      <c r="FV12" s="70"/>
      <c r="FW12" s="71"/>
      <c r="FZ12" s="23"/>
      <c r="GA12" s="27"/>
      <c r="GB12" s="70"/>
      <c r="GC12" s="71"/>
      <c r="GF12" s="23"/>
      <c r="GG12" s="27"/>
      <c r="GH12" s="70"/>
      <c r="GI12" s="71"/>
      <c r="GL12" s="23"/>
      <c r="GM12" s="27"/>
      <c r="GN12" s="70"/>
      <c r="GO12" s="71"/>
      <c r="GR12" s="23"/>
      <c r="GS12" s="27"/>
      <c r="GT12" s="70"/>
      <c r="GU12" s="71"/>
      <c r="GX12" s="23"/>
      <c r="GY12" s="27"/>
      <c r="GZ12" s="70"/>
      <c r="HA12" s="71"/>
      <c r="HD12" s="23"/>
      <c r="HE12" s="27"/>
      <c r="HF12" s="70"/>
      <c r="HG12" s="71"/>
      <c r="HJ12" s="23"/>
      <c r="HK12" s="27"/>
      <c r="HL12" s="70"/>
      <c r="HM12" s="71"/>
      <c r="HP12" s="23"/>
      <c r="HQ12" s="21"/>
      <c r="HR12" s="70"/>
      <c r="HS12" s="71"/>
      <c r="HV12" s="23"/>
      <c r="HW12" s="21"/>
      <c r="HX12" s="70"/>
      <c r="HY12" s="84"/>
      <c r="IH12" s="23"/>
      <c r="II12" s="21"/>
      <c r="IJ12" s="70"/>
      <c r="IK12" s="84"/>
      <c r="IN12" s="23"/>
      <c r="IO12" s="27"/>
      <c r="IP12" s="70"/>
      <c r="IQ12" s="84"/>
      <c r="IT12" s="23"/>
      <c r="IU12" s="27"/>
      <c r="IV12" s="70"/>
      <c r="IW12" s="84"/>
      <c r="IZ12" s="23"/>
      <c r="JA12" s="27"/>
      <c r="JB12" s="70"/>
      <c r="JC12" s="84"/>
      <c r="JF12" s="23"/>
      <c r="JG12" s="27"/>
      <c r="JH12" s="70"/>
      <c r="JI12" s="71"/>
      <c r="JL12" s="23"/>
      <c r="JM12" s="27"/>
      <c r="JN12" s="70"/>
      <c r="JO12" s="71"/>
      <c r="ND12" s="23"/>
      <c r="NE12" s="27"/>
      <c r="NF12" s="70"/>
      <c r="NG12" s="71"/>
    </row>
    <row r="13" spans="1:414">
      <c r="A13" s="52">
        <v>44957</v>
      </c>
      <c r="B13" s="258" t="s">
        <v>1626</v>
      </c>
      <c r="C13" s="275">
        <f t="array" ref="C13">MAX((B$44:B$571=B13)*A$44:A$571)</f>
        <v>44957</v>
      </c>
      <c r="D13" s="276">
        <f>VLOOKUP(C13,A$43:E3004,5,0)-VLOOKUP(C12,A$43:E3004,5,0)</f>
        <v>2.2816581071460895E-4</v>
      </c>
      <c r="H13" s="23">
        <v>44773</v>
      </c>
      <c r="I13" s="23" t="s">
        <v>347</v>
      </c>
      <c r="J13" s="23">
        <f t="array" ref="J13">MAX((I$44:I$571=I13)*H$44:H$571)</f>
        <v>44771</v>
      </c>
      <c r="K13" s="276">
        <f>VLOOKUP(J13,H$43:L3004,5,0)-VLOOKUP(J12,H$43:L3004,5,0)</f>
        <v>0.11776302918518999</v>
      </c>
      <c r="N13" s="23"/>
      <c r="O13" s="23">
        <v>44865</v>
      </c>
      <c r="P13" s="27" t="s">
        <v>341</v>
      </c>
      <c r="Q13" s="26">
        <f t="array" ref="Q13">MAX((P$44:P$571=P13)*O$44:O$571)</f>
        <v>44865</v>
      </c>
      <c r="R13" s="276">
        <f>VLOOKUP(Q13,O$43:S3004,5,0)-VLOOKUP(Q12,O$43:S3004,5,0)</f>
        <v>3.4486265137313898E-2</v>
      </c>
      <c r="U13" s="23"/>
      <c r="V13" s="94"/>
      <c r="W13" s="36"/>
      <c r="X13" s="36"/>
      <c r="Z13" s="23"/>
      <c r="AA13" s="27"/>
      <c r="AB13" s="23"/>
      <c r="AC13" s="36"/>
      <c r="AD13" s="36"/>
      <c r="AF13" s="23"/>
      <c r="AG13" s="21"/>
      <c r="AH13" s="23"/>
      <c r="AI13" s="36"/>
      <c r="AL13" s="23"/>
      <c r="AM13" s="27"/>
      <c r="AN13" s="23"/>
      <c r="AO13" s="36"/>
      <c r="AR13" s="23"/>
      <c r="AS13" s="21"/>
      <c r="AT13" s="103"/>
      <c r="AU13" s="84"/>
      <c r="AX13" s="23"/>
      <c r="AY13" s="21"/>
      <c r="AZ13" s="30"/>
      <c r="BA13" s="101"/>
      <c r="BD13" s="23"/>
      <c r="BE13" s="21"/>
      <c r="BF13" s="54"/>
      <c r="BG13" s="84"/>
      <c r="BJ13" s="23"/>
      <c r="BK13" s="27"/>
      <c r="BL13" s="30"/>
      <c r="BM13" s="71"/>
      <c r="BP13" s="23"/>
      <c r="BQ13" s="21"/>
      <c r="BR13" s="30"/>
      <c r="BS13" s="101"/>
      <c r="BV13" s="23"/>
      <c r="BW13" s="21"/>
      <c r="BX13" s="30"/>
      <c r="BY13" s="101"/>
      <c r="CB13" s="23"/>
      <c r="CC13" s="21"/>
      <c r="CD13" s="30"/>
      <c r="CE13" s="101"/>
      <c r="CH13" s="23"/>
      <c r="CI13" s="21"/>
      <c r="CJ13" s="54"/>
      <c r="CK13" s="84"/>
      <c r="CN13" s="23"/>
      <c r="CO13" s="27"/>
      <c r="CP13" s="30"/>
      <c r="CQ13" s="71"/>
      <c r="CT13" s="23"/>
      <c r="CU13" s="21"/>
      <c r="CV13" s="54"/>
      <c r="CW13" s="84"/>
      <c r="CZ13" s="23"/>
      <c r="DA13" s="21"/>
      <c r="DB13" s="54"/>
      <c r="DC13" s="85"/>
      <c r="DF13" s="23"/>
      <c r="DG13" s="21"/>
      <c r="DH13" s="54"/>
      <c r="DI13" s="85"/>
      <c r="DL13" s="23"/>
      <c r="DM13" s="27"/>
      <c r="DN13" s="23"/>
      <c r="DO13" s="71"/>
      <c r="DX13" s="23"/>
      <c r="DY13" s="21"/>
      <c r="DZ13" s="54"/>
      <c r="EA13" s="71"/>
      <c r="EG13" s="108"/>
      <c r="EJ13" s="23"/>
      <c r="EK13" s="21"/>
      <c r="EL13" s="30"/>
      <c r="EM13" s="71"/>
      <c r="EP13" s="103"/>
      <c r="EQ13" s="21"/>
      <c r="ER13" s="103"/>
      <c r="ES13" s="71"/>
      <c r="EV13" s="23"/>
      <c r="EW13" s="27"/>
      <c r="EX13" s="70"/>
      <c r="EY13" s="71"/>
      <c r="EZ13" s="36"/>
      <c r="FB13" s="23"/>
      <c r="FC13" s="27"/>
      <c r="FD13" s="70"/>
      <c r="FE13" s="71"/>
      <c r="FH13" s="23"/>
      <c r="FI13" s="27"/>
      <c r="FJ13" s="70"/>
      <c r="FK13" s="71"/>
      <c r="FN13" s="23"/>
      <c r="FO13" s="27"/>
      <c r="FP13" s="70"/>
      <c r="FQ13" s="71"/>
      <c r="FT13" s="23"/>
      <c r="FU13" s="27"/>
      <c r="FV13" s="70"/>
      <c r="FW13" s="71"/>
      <c r="FZ13" s="23"/>
      <c r="GA13" s="27"/>
      <c r="GB13" s="70"/>
      <c r="GC13" s="71"/>
      <c r="GF13" s="23"/>
      <c r="GG13" s="27"/>
      <c r="GH13" s="70"/>
      <c r="GI13" s="71"/>
      <c r="GL13" s="23"/>
      <c r="GM13" s="27"/>
      <c r="GN13" s="70"/>
      <c r="GO13" s="71"/>
      <c r="GR13" s="23"/>
      <c r="GS13" s="27"/>
      <c r="GT13" s="70"/>
      <c r="GU13" s="71"/>
      <c r="GX13" s="23"/>
      <c r="GY13" s="27"/>
      <c r="GZ13" s="70"/>
      <c r="HA13" s="71"/>
      <c r="HD13" s="23"/>
      <c r="HE13" s="27"/>
      <c r="HF13" s="70"/>
      <c r="HG13" s="71"/>
      <c r="HJ13" s="23"/>
      <c r="HK13" s="27"/>
      <c r="HL13" s="70"/>
      <c r="HM13" s="71"/>
      <c r="HP13" s="23"/>
      <c r="HQ13" s="21"/>
      <c r="HR13" s="70"/>
      <c r="HS13" s="71"/>
      <c r="HV13" s="23"/>
      <c r="HW13" s="21"/>
      <c r="HX13" s="70"/>
      <c r="HY13" s="84"/>
      <c r="IH13" s="23"/>
      <c r="II13" s="21"/>
      <c r="IJ13" s="70"/>
      <c r="IK13" s="84"/>
      <c r="ND13" s="23"/>
      <c r="NE13" s="27"/>
      <c r="NF13" s="70"/>
      <c r="NG13" s="71"/>
    </row>
    <row r="14" spans="1:414">
      <c r="A14" s="52">
        <v>44985</v>
      </c>
      <c r="B14" s="258" t="s">
        <v>348</v>
      </c>
      <c r="C14" s="275">
        <f t="array" ref="C14">MAX((B$44:B$571=B14)*A$44:A$571)</f>
        <v>44967</v>
      </c>
      <c r="D14" s="276">
        <f>VLOOKUP(C14,A$43:E3005,5,0)-VLOOKUP(C13,A$43:E3005,5,0)</f>
        <v>9.542784266315385E-3</v>
      </c>
      <c r="H14" s="23">
        <v>44804</v>
      </c>
      <c r="I14" s="23" t="s">
        <v>339</v>
      </c>
      <c r="J14" s="23">
        <f t="array" ref="J14">MAX((I$44:I$571=I14)*H$44:H$571)</f>
        <v>44804</v>
      </c>
      <c r="K14" s="276">
        <f>VLOOKUP(J14,H$43:L3005,5,0)-VLOOKUP(J13,H$43:L3005,5,0)</f>
        <v>-1.1050844231828227E-2</v>
      </c>
      <c r="N14" s="23"/>
      <c r="O14" s="23">
        <v>44895</v>
      </c>
      <c r="P14" s="27" t="s">
        <v>342</v>
      </c>
      <c r="Q14" s="26">
        <f t="array" ref="Q14">MAX((P$44:P$571=P14)*O$44:O$571)</f>
        <v>44895</v>
      </c>
      <c r="R14" s="276">
        <f>VLOOKUP(Q14,O$43:S3005,5,0)-VLOOKUP(Q13,O$43:S3005,5,0)</f>
        <v>-2.9079126193234828E-2</v>
      </c>
      <c r="U14" s="23"/>
      <c r="V14" s="94"/>
      <c r="W14" s="36"/>
      <c r="X14" s="36"/>
      <c r="Z14" s="23"/>
      <c r="AA14" s="27"/>
      <c r="AB14" s="23"/>
      <c r="AC14" s="36"/>
      <c r="AD14" s="36"/>
      <c r="AF14" s="23"/>
      <c r="AG14" s="21"/>
      <c r="AH14" s="23"/>
      <c r="AI14" s="36"/>
      <c r="AL14" s="23"/>
      <c r="AM14" s="27"/>
      <c r="AN14" s="23"/>
      <c r="AO14" s="36"/>
      <c r="AR14" s="23"/>
      <c r="AS14" s="21"/>
      <c r="AT14" s="103"/>
      <c r="AU14" s="84"/>
      <c r="AX14" s="23"/>
      <c r="AY14" s="21"/>
      <c r="AZ14" s="30"/>
      <c r="BA14" s="101"/>
      <c r="BD14" s="23"/>
      <c r="BE14" s="21"/>
      <c r="BF14" s="54"/>
      <c r="BG14" s="84"/>
      <c r="BJ14" s="23"/>
      <c r="BK14" s="21"/>
      <c r="BL14" s="54"/>
      <c r="BM14" s="101"/>
      <c r="BP14" s="23"/>
      <c r="BQ14" s="27"/>
      <c r="BR14" s="30"/>
      <c r="BS14" s="71"/>
      <c r="BV14" s="23"/>
      <c r="BW14" s="27"/>
      <c r="BX14" s="30"/>
      <c r="BY14" s="71"/>
      <c r="CB14" s="23"/>
      <c r="CC14" s="27"/>
      <c r="CD14" s="30"/>
      <c r="CE14" s="71"/>
      <c r="CH14" s="23"/>
      <c r="CI14" s="27"/>
      <c r="CJ14" s="30"/>
      <c r="CK14" s="71"/>
      <c r="CN14" s="23"/>
      <c r="CO14" s="21"/>
      <c r="CP14" s="30"/>
      <c r="CQ14" s="84"/>
      <c r="CT14" s="23"/>
      <c r="CU14" s="21"/>
      <c r="CV14" s="54"/>
      <c r="CW14" s="84"/>
      <c r="CZ14" s="23"/>
      <c r="DA14" s="21"/>
      <c r="DB14" s="54"/>
      <c r="DC14" s="85"/>
      <c r="DF14" s="23"/>
      <c r="DG14" s="21"/>
      <c r="DH14" s="54"/>
      <c r="DI14" s="85"/>
      <c r="DL14" s="23"/>
      <c r="DM14" s="21"/>
      <c r="DN14" s="23"/>
      <c r="DO14" s="71"/>
      <c r="DX14" s="23"/>
      <c r="DY14" s="27"/>
      <c r="DZ14" s="23"/>
      <c r="EA14" s="71"/>
      <c r="EG14" s="108"/>
      <c r="EJ14" s="23"/>
      <c r="EK14" s="27"/>
      <c r="EL14" s="30"/>
      <c r="EM14" s="71"/>
      <c r="EP14" s="103"/>
      <c r="EQ14" s="27"/>
      <c r="ER14" s="103"/>
      <c r="ES14" s="71"/>
      <c r="EV14" s="23"/>
      <c r="EW14" s="27"/>
      <c r="EX14" s="103"/>
      <c r="EY14" s="71"/>
      <c r="EZ14" s="36"/>
      <c r="FB14" s="23"/>
      <c r="FC14" s="27"/>
      <c r="FD14" s="70"/>
      <c r="FE14" s="71"/>
      <c r="FH14" s="23"/>
      <c r="FI14" s="27"/>
      <c r="FJ14" s="70"/>
      <c r="FK14" s="71"/>
      <c r="FN14" s="23"/>
      <c r="FO14" s="27"/>
      <c r="FP14" s="70"/>
      <c r="FQ14" s="71"/>
      <c r="FT14" s="23"/>
      <c r="FU14" s="27"/>
      <c r="FV14" s="70"/>
      <c r="FW14" s="71"/>
      <c r="FZ14" s="23"/>
      <c r="GA14" s="27"/>
      <c r="GB14" s="70"/>
      <c r="GC14" s="71"/>
      <c r="GF14" s="23"/>
      <c r="GG14" s="27"/>
      <c r="GH14" s="70"/>
      <c r="GI14" s="71"/>
      <c r="GL14" s="23"/>
      <c r="GM14" s="27"/>
      <c r="GN14" s="70"/>
      <c r="GO14" s="71"/>
      <c r="GX14" s="23"/>
      <c r="GY14" s="27"/>
      <c r="GZ14" s="70"/>
      <c r="HA14" s="71"/>
      <c r="HD14" s="23"/>
      <c r="HE14" s="27"/>
      <c r="HF14" s="70"/>
      <c r="HG14" s="71"/>
      <c r="HJ14" s="23"/>
      <c r="HK14" s="27"/>
      <c r="HL14" s="70"/>
      <c r="HM14" s="71"/>
      <c r="HP14" s="23"/>
      <c r="HQ14" s="21"/>
      <c r="HR14" s="70"/>
      <c r="HS14" s="71"/>
      <c r="ND14" s="23"/>
      <c r="NE14" s="27"/>
      <c r="NF14" s="70"/>
      <c r="NG14" s="71"/>
    </row>
    <row r="15" spans="1:414">
      <c r="H15" s="23">
        <v>44834</v>
      </c>
      <c r="I15" s="23" t="s">
        <v>340</v>
      </c>
      <c r="J15" s="23">
        <f t="array" ref="J15">MAX((I$44:I$571=I15)*H$44:H$571)</f>
        <v>44834</v>
      </c>
      <c r="K15" s="276">
        <f>VLOOKUP(J15,H$43:L3006,5,0)-VLOOKUP(J14,H$43:L3006,5,0)</f>
        <v>-2.2629612441104396E-2</v>
      </c>
      <c r="N15" s="23"/>
      <c r="O15" s="23">
        <v>44926</v>
      </c>
      <c r="P15" s="27" t="s">
        <v>336</v>
      </c>
      <c r="Q15" s="26">
        <f t="array" ref="Q15">MAX((P$44:P$571=P15)*O$44:O$571)</f>
        <v>44925</v>
      </c>
      <c r="R15" s="276">
        <f>VLOOKUP(Q15,O$43:S3006,5,0)-VLOOKUP(Q14,O$43:S3006,5,0)</f>
        <v>-3.5349728554047943E-2</v>
      </c>
      <c r="U15" s="23"/>
      <c r="V15" s="94"/>
      <c r="W15" s="36"/>
      <c r="X15" s="36"/>
      <c r="Z15" s="23"/>
      <c r="AA15" s="27"/>
      <c r="AB15" s="23"/>
      <c r="AC15" s="36"/>
      <c r="AD15" s="36"/>
      <c r="AF15" s="23"/>
      <c r="AG15" s="21"/>
      <c r="AH15" s="23"/>
      <c r="AI15" s="36"/>
      <c r="AL15" s="23"/>
      <c r="AM15" s="27"/>
      <c r="AN15" s="23"/>
      <c r="AO15" s="36"/>
      <c r="AR15" s="23"/>
      <c r="AS15" s="21"/>
      <c r="AT15" s="103"/>
      <c r="AU15" s="84"/>
      <c r="AX15" s="23"/>
      <c r="AY15" s="21"/>
      <c r="AZ15" s="30"/>
      <c r="BA15" s="101"/>
      <c r="BD15" s="23"/>
      <c r="BE15" s="21"/>
      <c r="BF15" s="54"/>
      <c r="BG15" s="84"/>
      <c r="BJ15" s="23"/>
      <c r="BK15" s="27"/>
      <c r="BL15" s="30"/>
      <c r="BM15" s="71"/>
      <c r="BP15" s="23"/>
      <c r="BQ15" s="21"/>
      <c r="BR15" s="54"/>
      <c r="BS15" s="101"/>
      <c r="BV15" s="23"/>
      <c r="BW15" s="21"/>
      <c r="BX15" s="30"/>
      <c r="BY15" s="101"/>
      <c r="CB15" s="23"/>
      <c r="CC15" s="21"/>
      <c r="CD15" s="30"/>
      <c r="CE15" s="101"/>
      <c r="CH15" s="23"/>
      <c r="CI15" s="21"/>
      <c r="CJ15" s="54"/>
      <c r="CK15" s="84"/>
      <c r="CN15" s="23"/>
      <c r="CO15" s="27"/>
      <c r="CP15" s="30"/>
      <c r="CQ15" s="71"/>
      <c r="CT15" s="23"/>
      <c r="CU15" s="21"/>
      <c r="CV15" s="54"/>
      <c r="CW15" s="84"/>
      <c r="CZ15" s="23"/>
      <c r="DA15" s="21"/>
      <c r="DB15" s="54"/>
      <c r="DC15" s="85"/>
      <c r="DF15" s="23"/>
      <c r="DG15" s="21"/>
      <c r="DH15" s="54"/>
      <c r="DI15" s="85"/>
      <c r="DL15" s="23"/>
      <c r="DM15" s="27"/>
      <c r="DN15" s="23"/>
      <c r="DO15" s="71"/>
      <c r="DX15" s="23"/>
      <c r="DY15" s="21"/>
      <c r="DZ15" s="54"/>
      <c r="EA15" s="71"/>
      <c r="EG15" s="108"/>
      <c r="EJ15" s="23"/>
      <c r="EK15" s="21"/>
      <c r="EL15" s="30"/>
      <c r="EM15" s="71"/>
      <c r="EP15" s="103"/>
      <c r="EQ15" s="21"/>
      <c r="ER15" s="103"/>
      <c r="ES15" s="71"/>
      <c r="EV15" s="23"/>
      <c r="EW15" s="23"/>
      <c r="EX15" s="94"/>
      <c r="EY15" s="71"/>
      <c r="EZ15" s="36"/>
      <c r="FB15" s="23"/>
      <c r="FC15" s="27"/>
      <c r="FD15" s="70"/>
      <c r="FE15" s="71"/>
      <c r="FH15" s="23"/>
      <c r="FI15" s="27"/>
      <c r="FJ15" s="70"/>
      <c r="FK15" s="71"/>
      <c r="FN15" s="23"/>
      <c r="FO15" s="27"/>
      <c r="FP15" s="70"/>
      <c r="FQ15" s="71"/>
      <c r="FT15" s="23"/>
      <c r="FU15" s="27"/>
      <c r="FV15" s="70"/>
      <c r="FW15" s="71"/>
      <c r="FZ15" s="23"/>
      <c r="GA15" s="27"/>
      <c r="GB15" s="70"/>
      <c r="GC15" s="71"/>
      <c r="GF15" s="23"/>
      <c r="GG15" s="27"/>
      <c r="GH15" s="70"/>
      <c r="GI15" s="71"/>
      <c r="GL15" s="23"/>
      <c r="GM15" s="27"/>
      <c r="GN15" s="70"/>
      <c r="GO15" s="71"/>
      <c r="GX15" s="23"/>
      <c r="GY15" s="27"/>
      <c r="GZ15" s="70"/>
      <c r="HA15" s="71"/>
      <c r="HD15" s="23"/>
      <c r="HE15" s="27"/>
      <c r="HF15" s="70"/>
      <c r="HG15" s="71"/>
      <c r="HJ15" s="23"/>
      <c r="HK15" s="27"/>
      <c r="HL15" s="70"/>
      <c r="HM15" s="71"/>
      <c r="HP15" s="23"/>
      <c r="HQ15" s="21"/>
      <c r="HR15" s="70"/>
      <c r="HS15" s="71"/>
      <c r="ND15" s="23"/>
      <c r="NE15" s="27"/>
      <c r="NF15" s="70"/>
      <c r="NG15" s="71"/>
    </row>
    <row r="16" spans="1:414">
      <c r="H16" s="23">
        <v>44865</v>
      </c>
      <c r="I16" s="23" t="s">
        <v>341</v>
      </c>
      <c r="J16" s="23">
        <f t="array" ref="J16">MAX((I$44:I$571=I16)*H$44:H$571)</f>
        <v>44865</v>
      </c>
      <c r="K16" s="276">
        <f>VLOOKUP(J16,H$43:L3007,5,0)-VLOOKUP(J15,H$43:L3007,5,0)</f>
        <v>5.859934659162358E-2</v>
      </c>
      <c r="N16" s="23"/>
      <c r="O16" s="23">
        <v>44957</v>
      </c>
      <c r="P16" s="27" t="s">
        <v>1626</v>
      </c>
      <c r="Q16" s="26">
        <f t="array" ref="Q16">MAX((P$44:P$571=P16)*O$44:O$571)</f>
        <v>44957</v>
      </c>
      <c r="R16" s="276">
        <f>VLOOKUP(Q16,O$43:S3007,5,0)-VLOOKUP(Q15,O$43:S3007,5,0)</f>
        <v>1.5906729691028465E-2</v>
      </c>
      <c r="U16" s="23"/>
      <c r="V16" s="94"/>
      <c r="W16" s="36"/>
      <c r="X16" s="36"/>
      <c r="Z16" s="23"/>
      <c r="AA16" s="27"/>
      <c r="AB16" s="23"/>
      <c r="AC16" s="36"/>
      <c r="AD16" s="36"/>
      <c r="AF16" s="23"/>
      <c r="AG16" s="21"/>
      <c r="AH16" s="23"/>
      <c r="AI16" s="36"/>
      <c r="AL16" s="23"/>
      <c r="AM16" s="27"/>
      <c r="AN16" s="23"/>
      <c r="AO16" s="36"/>
      <c r="AR16" s="23"/>
      <c r="AS16" s="27"/>
      <c r="AT16" s="23"/>
      <c r="AU16" s="36"/>
      <c r="AX16" s="23"/>
      <c r="AY16" s="27"/>
      <c r="AZ16" s="30"/>
      <c r="BA16" s="71"/>
      <c r="BD16" s="23"/>
      <c r="BE16" s="21"/>
      <c r="BF16" s="54"/>
      <c r="BG16" s="84"/>
      <c r="BJ16" s="23"/>
      <c r="BK16" s="21"/>
      <c r="BL16" s="54"/>
      <c r="BM16" s="101"/>
      <c r="BP16" s="23"/>
      <c r="BQ16" s="27"/>
      <c r="BR16" s="30"/>
      <c r="BS16" s="71"/>
      <c r="BV16" s="23"/>
      <c r="BW16" s="27"/>
      <c r="BX16" s="30"/>
      <c r="BY16" s="71"/>
      <c r="CB16" s="23"/>
      <c r="CC16" s="27"/>
      <c r="CD16" s="30"/>
      <c r="CE16" s="71"/>
      <c r="CH16" s="23"/>
      <c r="CI16" s="27"/>
      <c r="CJ16" s="30"/>
      <c r="CK16" s="71"/>
      <c r="CN16" s="23"/>
      <c r="CO16" s="21"/>
      <c r="CP16" s="30"/>
      <c r="CQ16" s="71"/>
      <c r="CT16" s="23"/>
      <c r="CU16" s="21"/>
      <c r="CV16" s="54"/>
      <c r="CW16" s="84"/>
      <c r="CZ16" s="23"/>
      <c r="DA16" s="21"/>
      <c r="DB16" s="54"/>
      <c r="DC16" s="85"/>
      <c r="DF16" s="23"/>
      <c r="DG16" s="21"/>
      <c r="DH16" s="54"/>
      <c r="DI16" s="85"/>
      <c r="DL16" s="23"/>
      <c r="DM16" s="21"/>
      <c r="DN16" s="23"/>
      <c r="DO16" s="71"/>
      <c r="DX16" s="23"/>
      <c r="DY16" s="21"/>
      <c r="DZ16" s="54"/>
      <c r="EA16" s="71"/>
      <c r="EG16" s="108"/>
      <c r="EJ16" s="23"/>
      <c r="EK16" s="21"/>
      <c r="EL16" s="30"/>
      <c r="EM16" s="71"/>
      <c r="EP16" s="103"/>
      <c r="EQ16" s="21"/>
      <c r="ER16" s="103"/>
      <c r="ES16" s="71"/>
      <c r="EV16" s="23"/>
      <c r="EW16" s="23"/>
      <c r="EX16" s="94"/>
      <c r="EY16" s="71"/>
      <c r="EZ16" s="36"/>
      <c r="FB16" s="23"/>
      <c r="FC16" s="27"/>
      <c r="FD16" s="70"/>
      <c r="FE16" s="71"/>
      <c r="FH16" s="23"/>
      <c r="FI16" s="27"/>
      <c r="FJ16" s="70"/>
      <c r="FK16" s="71"/>
      <c r="FN16" s="23"/>
      <c r="FO16" s="27"/>
      <c r="FP16" s="70"/>
      <c r="FQ16" s="71"/>
      <c r="FT16" s="23"/>
      <c r="FU16" s="27"/>
      <c r="FV16" s="70"/>
      <c r="FW16" s="71"/>
      <c r="FZ16" s="23"/>
      <c r="GA16" s="27"/>
      <c r="GB16" s="70"/>
      <c r="GC16" s="71"/>
      <c r="ND16" s="23"/>
      <c r="NE16" s="27"/>
      <c r="NF16" s="70"/>
      <c r="NG16" s="71"/>
    </row>
    <row r="17" spans="8:371" s="7" customFormat="1">
      <c r="H17" s="23">
        <v>44895</v>
      </c>
      <c r="I17" s="23" t="s">
        <v>342</v>
      </c>
      <c r="J17" s="23">
        <f t="array" ref="J17">MAX((I$44:I$571=I17)*H$44:H$571)</f>
        <v>44895</v>
      </c>
      <c r="K17" s="276">
        <f>VLOOKUP(J17,H$43:L3008,5,0)-VLOOKUP(J16,H$43:L3008,5,0)</f>
        <v>-5.8968932388550943E-2</v>
      </c>
      <c r="L17" s="53"/>
      <c r="N17" s="23"/>
      <c r="O17" s="23">
        <v>44985</v>
      </c>
      <c r="P17" s="23" t="s">
        <v>1632</v>
      </c>
      <c r="Q17" s="23">
        <f t="array" ref="Q17">MAX((P$44:P$571=P17)*O$44:O$571)</f>
        <v>44967</v>
      </c>
      <c r="R17" s="276">
        <f>VLOOKUP(Q17,O$43:S3008,5,0)-VLOOKUP(Q16,O$43:S3008,5,0)</f>
        <v>1.9775728775983881E-2</v>
      </c>
      <c r="S17" s="53"/>
      <c r="U17" s="23"/>
      <c r="V17" s="94"/>
      <c r="W17" s="36"/>
      <c r="X17" s="36"/>
      <c r="Z17" s="23"/>
      <c r="AA17" s="27"/>
      <c r="AB17" s="23"/>
      <c r="AC17" s="36"/>
      <c r="AD17" s="36"/>
      <c r="AF17" s="23"/>
      <c r="AG17" s="21"/>
      <c r="AH17" s="23"/>
      <c r="AI17" s="36"/>
      <c r="AL17" s="23"/>
      <c r="AM17" s="27"/>
      <c r="AN17" s="23"/>
      <c r="AO17" s="36"/>
      <c r="AP17" s="21"/>
      <c r="AS17" s="21"/>
      <c r="AT17" s="103"/>
      <c r="AX17" s="23"/>
      <c r="AY17" s="21"/>
      <c r="AZ17" s="30"/>
      <c r="BA17" s="101"/>
      <c r="BD17" s="23"/>
      <c r="BE17" s="21"/>
      <c r="BF17" s="54"/>
      <c r="BG17" s="84"/>
      <c r="BJ17" s="23"/>
      <c r="BK17" s="27"/>
      <c r="BL17" s="30"/>
      <c r="BM17" s="71"/>
      <c r="BP17" s="23"/>
      <c r="BQ17" s="21"/>
      <c r="BR17" s="54"/>
      <c r="BS17" s="71"/>
      <c r="BV17" s="23"/>
      <c r="BW17" s="21"/>
      <c r="BX17" s="30"/>
      <c r="BY17" s="71"/>
      <c r="CB17" s="23"/>
      <c r="CC17" s="21"/>
      <c r="CD17" s="30"/>
      <c r="CE17" s="71"/>
      <c r="CH17" s="23"/>
      <c r="CI17" s="21"/>
      <c r="CJ17" s="54"/>
      <c r="CK17" s="71"/>
      <c r="CN17" s="23"/>
      <c r="CO17" s="27"/>
      <c r="CP17" s="30"/>
      <c r="CQ17" s="71"/>
      <c r="CT17" s="23"/>
      <c r="CU17" s="21"/>
      <c r="CV17" s="54"/>
      <c r="CW17" s="84"/>
      <c r="CZ17" s="23"/>
      <c r="DA17" s="21"/>
      <c r="DB17" s="54"/>
      <c r="DC17" s="85"/>
      <c r="DE17"/>
      <c r="DF17" s="23"/>
      <c r="DG17" s="21"/>
      <c r="DH17" s="54"/>
      <c r="DI17" s="85"/>
      <c r="DL17" s="23"/>
      <c r="DM17" s="21"/>
      <c r="DN17" s="23"/>
      <c r="DO17" s="71"/>
      <c r="DX17" s="23"/>
      <c r="DY17" s="21"/>
      <c r="DZ17" s="54"/>
      <c r="EA17" s="71"/>
      <c r="EG17" s="108"/>
      <c r="EJ17" s="23"/>
      <c r="EK17" s="21"/>
      <c r="EL17" s="30"/>
      <c r="EM17" s="71"/>
      <c r="EP17" s="103"/>
      <c r="EQ17" s="21"/>
      <c r="ER17" s="103"/>
      <c r="ES17" s="71"/>
      <c r="EV17" s="23"/>
      <c r="EW17" s="23"/>
      <c r="EX17" s="94"/>
      <c r="EY17" s="71"/>
      <c r="EZ17" s="36"/>
      <c r="FB17" s="23"/>
      <c r="FC17" s="27"/>
      <c r="FD17" s="70"/>
      <c r="FE17" s="71"/>
      <c r="ND17" s="23"/>
      <c r="NE17" s="27"/>
      <c r="NF17" s="70"/>
      <c r="NG17" s="71"/>
    </row>
    <row r="18" spans="8:371" s="7" customFormat="1">
      <c r="H18" s="23">
        <v>44926</v>
      </c>
      <c r="I18" s="23" t="s">
        <v>336</v>
      </c>
      <c r="J18" s="23">
        <f t="array" ref="J18">MAX((I$44:I$571=I18)*H$44:H$571)</f>
        <v>44925</v>
      </c>
      <c r="K18" s="276">
        <f>VLOOKUP(J18,H$43:L3009,5,0)-VLOOKUP(J17,H$43:L3009,5,0)</f>
        <v>-4.5241868746152991E-2</v>
      </c>
      <c r="L18" s="53"/>
      <c r="N18" s="23"/>
      <c r="O18"/>
      <c r="P18"/>
      <c r="Q18"/>
      <c r="R18"/>
      <c r="S18" s="53"/>
      <c r="U18" s="23"/>
      <c r="V18" s="94"/>
      <c r="W18" s="36"/>
      <c r="X18" s="21"/>
      <c r="Z18" s="23"/>
      <c r="AA18" s="27"/>
      <c r="AB18" s="23"/>
      <c r="AC18" s="36"/>
      <c r="AD18" s="21"/>
      <c r="AF18" s="23"/>
      <c r="AG18" s="21"/>
      <c r="AH18" s="23"/>
      <c r="AI18" s="36"/>
      <c r="AL18" s="23"/>
      <c r="AM18" s="27"/>
      <c r="AN18" s="23"/>
      <c r="AO18" s="36"/>
      <c r="AP18" s="21"/>
      <c r="AS18" s="21"/>
      <c r="AT18" s="103"/>
      <c r="AX18" s="23"/>
      <c r="AY18" s="27"/>
      <c r="AZ18" s="30"/>
      <c r="BA18" s="71"/>
      <c r="BD18" s="23"/>
      <c r="BE18" s="21"/>
      <c r="BF18" s="54"/>
      <c r="BG18" s="84"/>
      <c r="BJ18" s="23"/>
      <c r="BK18" s="21"/>
      <c r="BL18" s="54"/>
      <c r="BM18" s="71"/>
      <c r="BP18" s="23"/>
      <c r="BQ18" s="27"/>
      <c r="BR18" s="30"/>
      <c r="BS18" s="71"/>
      <c r="BV18" s="23"/>
      <c r="BW18" s="27"/>
      <c r="BX18" s="30"/>
      <c r="BY18" s="71"/>
      <c r="CB18" s="23"/>
      <c r="CC18" s="27"/>
      <c r="CD18" s="30"/>
      <c r="CE18" s="71"/>
      <c r="CH18" s="23"/>
      <c r="CI18" s="27"/>
      <c r="CJ18" s="30"/>
      <c r="CK18" s="71"/>
      <c r="CN18" s="23"/>
      <c r="CO18" s="21"/>
      <c r="CP18" s="30"/>
      <c r="CQ18" s="71"/>
      <c r="CT18" s="23"/>
      <c r="CU18" s="21"/>
      <c r="CV18" s="54"/>
      <c r="CW18" s="84"/>
      <c r="CZ18" s="23"/>
      <c r="DA18" s="21"/>
      <c r="DB18" s="54"/>
      <c r="DC18" s="85"/>
      <c r="DE18"/>
      <c r="DF18" s="23"/>
      <c r="DG18" s="21"/>
      <c r="DH18" s="54"/>
      <c r="DI18" s="85"/>
      <c r="DL18" s="23"/>
      <c r="DM18" s="21"/>
      <c r="DN18" s="23"/>
      <c r="DO18" s="71"/>
      <c r="DX18" s="23"/>
      <c r="DY18" s="21"/>
      <c r="DZ18" s="54"/>
      <c r="EA18" s="71"/>
      <c r="EG18" s="108"/>
      <c r="EJ18" s="23"/>
      <c r="EK18" s="21"/>
      <c r="EL18" s="30"/>
      <c r="EM18" s="71"/>
      <c r="EP18" s="23"/>
      <c r="EQ18" s="21"/>
      <c r="ER18" s="103"/>
      <c r="ES18" s="71"/>
      <c r="EV18" s="23"/>
      <c r="EW18" s="23"/>
      <c r="EX18" s="94"/>
      <c r="EY18" s="71"/>
      <c r="EZ18" s="21"/>
      <c r="ND18" s="23"/>
      <c r="NE18" s="27"/>
      <c r="NF18" s="70"/>
      <c r="NG18" s="71"/>
    </row>
    <row r="19" spans="8:371" s="7" customFormat="1">
      <c r="H19" s="23">
        <v>44957</v>
      </c>
      <c r="I19" s="23" t="s">
        <v>1626</v>
      </c>
      <c r="J19" s="23">
        <f t="array" ref="J19">MAX((I$44:I$571=I19)*H$44:H$571)</f>
        <v>44957</v>
      </c>
      <c r="K19" s="276">
        <f>VLOOKUP(J19,H$43:L3010,5,0)-VLOOKUP(J18,H$43:L3010,5,0)</f>
        <v>1.340280033096064E-2</v>
      </c>
      <c r="L19" s="53"/>
      <c r="N19" s="23"/>
      <c r="O19"/>
      <c r="P19"/>
      <c r="Q19"/>
      <c r="R19"/>
      <c r="S19" s="53"/>
      <c r="U19" s="23"/>
      <c r="V19" s="94"/>
      <c r="W19" s="36"/>
      <c r="X19" s="21"/>
      <c r="Z19" s="23"/>
      <c r="AA19" s="27"/>
      <c r="AB19" s="23"/>
      <c r="AC19" s="36"/>
      <c r="AD19" s="21"/>
      <c r="AF19" s="23"/>
      <c r="AG19" s="21"/>
      <c r="AH19" s="23"/>
      <c r="AI19" s="36"/>
      <c r="AL19" s="23"/>
      <c r="AM19" s="27"/>
      <c r="AN19" s="23"/>
      <c r="AO19" s="36"/>
      <c r="AP19" s="21"/>
      <c r="AS19" s="21"/>
      <c r="AT19" s="103"/>
      <c r="AX19" s="23"/>
      <c r="AY19" s="21"/>
      <c r="AZ19" s="30"/>
      <c r="BA19" s="101"/>
      <c r="BD19" s="23"/>
      <c r="BE19" s="21"/>
      <c r="BF19" s="54"/>
      <c r="BG19" s="84"/>
      <c r="BJ19" s="23"/>
      <c r="BK19" s="27"/>
      <c r="BL19" s="30"/>
      <c r="BM19" s="71"/>
      <c r="BP19" s="23"/>
      <c r="BQ19" s="21"/>
      <c r="BR19" s="54"/>
      <c r="BS19" s="71"/>
      <c r="BV19" s="23"/>
      <c r="BW19" s="21"/>
      <c r="BX19" s="30"/>
      <c r="BY19" s="71"/>
      <c r="CB19" s="23"/>
      <c r="CC19" s="21"/>
      <c r="CD19" s="30"/>
      <c r="CE19" s="71"/>
      <c r="CN19" s="23"/>
      <c r="CO19" s="21"/>
      <c r="CP19" s="30"/>
      <c r="CQ19" s="71"/>
      <c r="CT19" s="23"/>
      <c r="CU19" s="21"/>
      <c r="CV19" s="54"/>
      <c r="CW19" s="84"/>
      <c r="CZ19" s="23"/>
      <c r="DA19" s="21"/>
      <c r="DB19" s="54"/>
      <c r="DC19" s="85"/>
      <c r="DE19"/>
      <c r="DF19" s="23"/>
      <c r="DG19" s="21"/>
      <c r="DH19" s="54"/>
      <c r="DI19" s="85"/>
      <c r="DL19" s="23"/>
      <c r="DM19" s="21"/>
      <c r="DN19" s="23"/>
      <c r="DO19" s="71"/>
      <c r="EA19" s="108"/>
      <c r="EG19" s="108"/>
      <c r="ES19" s="108"/>
      <c r="EV19" s="23"/>
      <c r="EW19" s="23"/>
      <c r="EX19" s="94"/>
      <c r="EY19" s="36"/>
      <c r="EZ19" s="21"/>
    </row>
    <row r="20" spans="8:371" s="7" customFormat="1">
      <c r="H20" s="23">
        <v>44985</v>
      </c>
      <c r="I20" s="23" t="s">
        <v>1632</v>
      </c>
      <c r="J20" s="23">
        <f t="array" ref="J20">MAX((I$44:I$571=I20)*H$44:H$571)</f>
        <v>44967</v>
      </c>
      <c r="K20" s="276">
        <f>VLOOKUP(J20,H$43:L3011,5,0)-VLOOKUP(J19,H$43:L3011,5,0)</f>
        <v>4.1726697802456969E-2</v>
      </c>
      <c r="L20" s="53"/>
      <c r="N20" s="23"/>
      <c r="O20"/>
      <c r="P20"/>
      <c r="Q20"/>
      <c r="R20"/>
      <c r="S20" s="53"/>
      <c r="U20" s="23"/>
      <c r="V20" s="94"/>
      <c r="W20" s="36"/>
      <c r="X20" s="21"/>
      <c r="Z20" s="23"/>
      <c r="AA20" s="27"/>
      <c r="AB20" s="23"/>
      <c r="AC20" s="36"/>
      <c r="AD20" s="21"/>
      <c r="AF20" s="23"/>
      <c r="AG20" s="27"/>
      <c r="AH20" s="23"/>
      <c r="AI20" s="36"/>
      <c r="AL20" s="23"/>
      <c r="AM20" s="27"/>
      <c r="AN20" s="23"/>
      <c r="AO20" s="36"/>
      <c r="AP20" s="21"/>
      <c r="AS20" s="21"/>
      <c r="AT20" s="54"/>
      <c r="AX20" s="23"/>
      <c r="AY20" s="27"/>
      <c r="AZ20" s="30"/>
      <c r="BA20" s="71"/>
      <c r="BD20" s="23"/>
      <c r="BE20" s="21"/>
      <c r="BF20" s="54"/>
      <c r="BG20" s="84"/>
      <c r="BJ20" s="23"/>
      <c r="BK20" s="21"/>
      <c r="BL20" s="54"/>
      <c r="BM20" s="71"/>
      <c r="BP20" s="23"/>
      <c r="BQ20" s="21"/>
      <c r="BR20" s="54"/>
      <c r="BS20" s="71"/>
      <c r="BV20" s="23"/>
      <c r="BW20" s="21"/>
      <c r="BX20" s="30"/>
      <c r="BY20" s="71"/>
      <c r="CB20" s="23"/>
      <c r="CC20" s="21"/>
      <c r="CD20" s="30"/>
      <c r="CE20" s="71"/>
      <c r="CN20" s="23"/>
      <c r="CO20" s="21"/>
      <c r="CP20" s="30"/>
      <c r="CQ20" s="71"/>
      <c r="CT20" s="23"/>
      <c r="CU20" s="21"/>
      <c r="CV20" s="54"/>
      <c r="CW20" s="84"/>
      <c r="CZ20" s="23"/>
      <c r="DA20" s="21"/>
      <c r="DB20" s="54"/>
      <c r="DC20" s="85"/>
      <c r="DE20"/>
      <c r="EA20" s="108"/>
      <c r="EV20" s="23"/>
      <c r="EW20" s="23"/>
      <c r="EX20" s="94"/>
      <c r="EY20" s="36"/>
      <c r="EZ20" s="21"/>
    </row>
    <row r="21" spans="8:371" s="7" customFormat="1">
      <c r="L21" s="53"/>
      <c r="N21" s="23"/>
      <c r="O21"/>
      <c r="P21"/>
      <c r="Q21"/>
      <c r="R21"/>
      <c r="S21" s="53"/>
      <c r="U21" s="23"/>
      <c r="V21" s="94"/>
      <c r="W21" s="36"/>
      <c r="X21" s="21"/>
      <c r="Z21" s="23"/>
      <c r="AA21" s="23"/>
      <c r="AB21" s="23"/>
      <c r="AC21" s="36"/>
      <c r="AD21" s="21"/>
      <c r="AF21" s="23"/>
      <c r="AG21" s="21"/>
      <c r="AH21" s="23"/>
      <c r="AI21" s="36"/>
      <c r="AL21" s="23"/>
      <c r="AM21" s="27"/>
      <c r="AN21" s="23"/>
      <c r="AO21" s="36"/>
      <c r="AP21" s="21"/>
      <c r="AS21" s="21"/>
      <c r="AT21" s="54"/>
      <c r="BD21" s="23"/>
      <c r="BE21" s="21"/>
      <c r="BF21" s="54"/>
      <c r="BG21" s="84"/>
      <c r="BJ21" s="23"/>
      <c r="BK21" s="21"/>
      <c r="BL21" s="54"/>
      <c r="BM21" s="71"/>
      <c r="BP21" s="23"/>
      <c r="BQ21" s="21"/>
      <c r="BR21" s="54"/>
      <c r="BS21" s="71"/>
      <c r="BV21" s="23"/>
      <c r="BW21" s="21"/>
      <c r="BX21" s="30"/>
      <c r="BY21" s="71"/>
      <c r="CB21" s="23"/>
      <c r="CC21" s="21"/>
      <c r="CD21" s="30"/>
      <c r="CE21" s="71"/>
      <c r="CN21" s="23"/>
      <c r="CO21" s="21"/>
      <c r="CP21" s="30"/>
      <c r="CQ21" s="71"/>
      <c r="CT21" s="23"/>
      <c r="CU21" s="21"/>
      <c r="CV21" s="54"/>
      <c r="CW21" s="84"/>
      <c r="DE21"/>
      <c r="EA21" s="108"/>
      <c r="EV21" s="23"/>
      <c r="EW21" s="23"/>
      <c r="EX21" s="94"/>
      <c r="EY21" s="36"/>
      <c r="EZ21" s="21"/>
    </row>
    <row r="22" spans="8:371" s="7" customFormat="1">
      <c r="L22" s="53"/>
      <c r="N22" s="23"/>
      <c r="O22"/>
      <c r="P22"/>
      <c r="Q22"/>
      <c r="R22"/>
      <c r="S22" s="53"/>
      <c r="U22" s="23"/>
      <c r="V22" s="94"/>
      <c r="W22" s="36"/>
      <c r="X22" s="21"/>
      <c r="Z22" s="23"/>
      <c r="AA22" s="27"/>
      <c r="AB22" s="23"/>
      <c r="AC22" s="36"/>
      <c r="AD22" s="21"/>
      <c r="AF22" s="23"/>
      <c r="AG22" s="27"/>
      <c r="AH22" s="23"/>
      <c r="AI22" s="36"/>
      <c r="AL22" s="23"/>
      <c r="AM22" s="27"/>
      <c r="AN22" s="23"/>
      <c r="AO22" s="36"/>
      <c r="AP22" s="21"/>
      <c r="AS22" s="21"/>
      <c r="AT22" s="54"/>
      <c r="BD22" s="23"/>
      <c r="BE22" s="21"/>
      <c r="BF22" s="54"/>
      <c r="BG22" s="84"/>
      <c r="BJ22" s="23"/>
      <c r="BK22" s="21"/>
      <c r="BL22" s="54"/>
      <c r="BM22" s="71"/>
      <c r="BP22" s="23"/>
      <c r="BQ22" s="21"/>
      <c r="BR22" s="54"/>
      <c r="BS22" s="71"/>
      <c r="BV22" s="23"/>
      <c r="BW22" s="21"/>
      <c r="BX22" s="30"/>
      <c r="BY22" s="71"/>
      <c r="CB22" s="23"/>
      <c r="CC22" s="21"/>
      <c r="CD22" s="30"/>
      <c r="CE22" s="71"/>
      <c r="DE22"/>
      <c r="EA22" s="108"/>
      <c r="EV22" s="23"/>
      <c r="EW22" s="23"/>
      <c r="EX22" s="95"/>
      <c r="EY22" s="21"/>
      <c r="EZ22" s="21"/>
    </row>
    <row r="23" spans="8:371" s="7" customFormat="1">
      <c r="L23" s="53"/>
      <c r="N23" s="23"/>
      <c r="O23"/>
      <c r="P23"/>
      <c r="Q23"/>
      <c r="R23"/>
      <c r="S23" s="53"/>
      <c r="U23" s="23"/>
      <c r="V23" s="94"/>
      <c r="W23" s="36"/>
      <c r="X23" s="21"/>
      <c r="Z23" s="23"/>
      <c r="AA23" s="23"/>
      <c r="AB23" s="23"/>
      <c r="AC23" s="36"/>
      <c r="AD23" s="21"/>
      <c r="AF23" s="23"/>
      <c r="AG23" s="21"/>
      <c r="AH23" s="23"/>
      <c r="AI23" s="36"/>
      <c r="AL23" s="23"/>
      <c r="AM23" s="27"/>
      <c r="AN23" s="23"/>
      <c r="AO23" s="36"/>
      <c r="AP23" s="21"/>
      <c r="AS23" s="21"/>
      <c r="AT23" s="54"/>
      <c r="BD23" s="23"/>
      <c r="BE23" s="21"/>
      <c r="BF23" s="54"/>
      <c r="BG23" s="84"/>
      <c r="BJ23" s="23"/>
      <c r="BK23" s="21"/>
      <c r="BL23" s="54"/>
      <c r="BM23" s="71"/>
      <c r="BX23" s="108"/>
      <c r="DE23"/>
      <c r="EA23" s="108"/>
      <c r="EV23" s="23"/>
      <c r="EW23" s="23"/>
      <c r="EX23" s="95"/>
      <c r="EY23" s="21"/>
      <c r="EZ23" s="21"/>
    </row>
    <row r="24" spans="8:371" s="7" customFormat="1">
      <c r="L24" s="53"/>
      <c r="N24" s="23"/>
      <c r="O24"/>
      <c r="P24"/>
      <c r="Q24"/>
      <c r="R24"/>
      <c r="S24" s="53"/>
      <c r="U24" s="23"/>
      <c r="V24" s="94"/>
      <c r="W24" s="36"/>
      <c r="X24" s="21"/>
      <c r="Z24" s="23"/>
      <c r="AA24" s="27"/>
      <c r="AB24" s="23"/>
      <c r="AC24" s="36"/>
      <c r="AD24" s="21"/>
      <c r="AF24" s="23"/>
      <c r="AG24" s="27"/>
      <c r="AH24" s="23"/>
      <c r="AI24" s="36"/>
      <c r="AL24" s="23"/>
      <c r="AM24" s="27"/>
      <c r="AN24" s="23"/>
      <c r="AO24" s="36"/>
      <c r="AP24" s="21"/>
      <c r="AT24" s="54"/>
      <c r="BD24" s="23"/>
      <c r="BE24" s="21"/>
      <c r="BF24" s="54"/>
      <c r="BG24" s="84"/>
      <c r="BX24" s="108"/>
      <c r="DE24"/>
      <c r="EA24" s="108"/>
      <c r="EV24" s="23"/>
      <c r="EW24" s="23"/>
      <c r="EX24" s="95"/>
      <c r="EY24" s="21"/>
      <c r="EZ24" s="21"/>
    </row>
    <row r="25" spans="8:371" s="7" customFormat="1">
      <c r="L25" s="53"/>
      <c r="N25" s="23"/>
      <c r="O25"/>
      <c r="P25"/>
      <c r="Q25"/>
      <c r="R25"/>
      <c r="S25" s="53"/>
      <c r="U25" s="23"/>
      <c r="V25" s="94"/>
      <c r="W25" s="36"/>
      <c r="X25" s="21"/>
      <c r="Z25" s="23"/>
      <c r="AA25" s="27"/>
      <c r="AB25" s="27"/>
      <c r="AC25" s="21"/>
      <c r="AD25" s="21"/>
      <c r="AL25" s="23"/>
      <c r="AM25" s="27"/>
      <c r="AN25" s="23"/>
      <c r="AO25" s="36"/>
      <c r="AP25" s="21"/>
      <c r="AT25" s="54"/>
      <c r="BX25" s="108"/>
      <c r="DE25"/>
      <c r="EV25" s="23"/>
      <c r="EW25" s="23"/>
      <c r="EX25" s="95"/>
      <c r="EY25" s="21"/>
      <c r="EZ25" s="21"/>
    </row>
    <row r="26" spans="8:371" s="7" customFormat="1">
      <c r="L26" s="53"/>
      <c r="N26" s="23"/>
      <c r="O26"/>
      <c r="P26"/>
      <c r="Q26"/>
      <c r="R26"/>
      <c r="S26" s="53"/>
      <c r="U26" s="23"/>
      <c r="V26" s="94"/>
      <c r="W26" s="36"/>
      <c r="X26" s="21"/>
      <c r="Z26" s="23"/>
      <c r="AA26" s="27"/>
      <c r="AB26" s="27"/>
      <c r="AC26" s="21"/>
      <c r="AD26" s="21"/>
      <c r="AP26" s="21"/>
      <c r="AT26" s="54"/>
      <c r="DE26"/>
      <c r="EV26" s="23"/>
      <c r="EW26" s="23"/>
      <c r="EX26" s="95"/>
      <c r="EY26" s="21"/>
      <c r="EZ26" s="21"/>
    </row>
    <row r="27" spans="8:371" s="7" customFormat="1">
      <c r="L27" s="53"/>
      <c r="N27" s="23"/>
      <c r="O27"/>
      <c r="P27"/>
      <c r="Q27"/>
      <c r="R27"/>
      <c r="S27" s="53"/>
      <c r="U27" s="23"/>
      <c r="V27" s="95"/>
      <c r="W27" s="21"/>
      <c r="X27" s="21"/>
      <c r="Z27" s="23"/>
      <c r="AA27" s="27"/>
      <c r="AB27" s="27"/>
      <c r="AC27" s="21"/>
      <c r="AD27" s="21"/>
      <c r="AP27" s="21"/>
      <c r="AT27" s="54"/>
      <c r="DE27"/>
      <c r="EV27" s="23"/>
      <c r="EW27" s="23"/>
      <c r="EX27" s="95"/>
      <c r="EY27" s="21"/>
      <c r="EZ27" s="21"/>
    </row>
    <row r="28" spans="8:371" s="7" customFormat="1">
      <c r="L28" s="53"/>
      <c r="N28" s="23"/>
      <c r="O28"/>
      <c r="P28"/>
      <c r="Q28"/>
      <c r="R28"/>
      <c r="S28" s="53"/>
      <c r="U28" s="23"/>
      <c r="V28" s="95"/>
      <c r="W28" s="21"/>
      <c r="X28" s="21"/>
      <c r="Z28" s="23"/>
      <c r="AA28" s="27"/>
      <c r="AB28" s="27"/>
      <c r="AC28" s="21"/>
      <c r="AD28" s="21"/>
      <c r="AP28" s="21"/>
      <c r="AT28" s="54"/>
      <c r="DE28"/>
      <c r="EV28" s="23"/>
      <c r="EW28" s="23"/>
      <c r="EX28" s="95"/>
      <c r="EY28" s="21"/>
      <c r="EZ28" s="21"/>
    </row>
    <row r="29" spans="8:371" s="7" customFormat="1">
      <c r="L29" s="53"/>
      <c r="N29" s="23"/>
      <c r="O29"/>
      <c r="P29"/>
      <c r="Q29"/>
      <c r="R29"/>
      <c r="S29" s="53"/>
      <c r="U29" s="23"/>
      <c r="V29" s="95"/>
      <c r="W29" s="21"/>
      <c r="X29" s="21"/>
      <c r="Z29" s="23"/>
      <c r="AA29" s="27"/>
      <c r="AB29" s="27"/>
      <c r="AC29" s="21"/>
      <c r="AD29" s="21"/>
      <c r="AP29" s="21"/>
      <c r="AT29" s="54"/>
      <c r="DE29"/>
      <c r="EV29" s="23"/>
      <c r="EW29" s="23"/>
      <c r="EX29" s="95"/>
      <c r="EY29" s="21"/>
      <c r="EZ29" s="21"/>
    </row>
    <row r="30" spans="8:371" s="7" customFormat="1">
      <c r="L30" s="53"/>
      <c r="N30" s="23"/>
      <c r="O30"/>
      <c r="P30"/>
      <c r="Q30"/>
      <c r="R30"/>
      <c r="S30" s="53"/>
      <c r="U30" s="23"/>
      <c r="V30" s="95"/>
      <c r="W30" s="21"/>
      <c r="X30" s="21"/>
      <c r="Z30" s="23"/>
      <c r="AA30" s="27"/>
      <c r="AB30" s="27"/>
      <c r="AC30" s="21"/>
      <c r="AD30" s="21"/>
      <c r="AP30" s="21"/>
      <c r="AT30" s="54"/>
      <c r="DE30"/>
      <c r="EV30" s="23"/>
      <c r="EW30" s="23"/>
      <c r="EX30" s="95"/>
      <c r="EY30" s="21"/>
      <c r="EZ30" s="21"/>
    </row>
    <row r="31" spans="8:371" s="7" customFormat="1">
      <c r="L31" s="53"/>
      <c r="N31" s="23"/>
      <c r="O31"/>
      <c r="P31"/>
      <c r="Q31"/>
      <c r="R31"/>
      <c r="S31" s="53"/>
      <c r="U31" s="23"/>
      <c r="V31" s="95"/>
      <c r="W31" s="21"/>
      <c r="X31" s="21"/>
      <c r="Z31" s="23"/>
      <c r="AA31" s="27"/>
      <c r="AB31" s="27"/>
      <c r="AC31" s="21"/>
      <c r="AD31" s="21"/>
      <c r="AP31" s="21"/>
      <c r="AT31" s="54"/>
      <c r="DE31"/>
      <c r="EV31" s="23"/>
      <c r="EW31" s="23"/>
      <c r="EX31" s="95"/>
      <c r="EY31" s="21"/>
      <c r="EZ31" s="21"/>
    </row>
    <row r="32" spans="8:371" s="7" customFormat="1">
      <c r="L32" s="53"/>
      <c r="N32" s="23"/>
      <c r="O32"/>
      <c r="P32"/>
      <c r="Q32"/>
      <c r="R32"/>
      <c r="S32" s="53"/>
      <c r="U32" s="23"/>
      <c r="V32" s="95"/>
      <c r="W32" s="21"/>
      <c r="X32" s="21"/>
      <c r="Z32" s="23"/>
      <c r="AA32" s="27"/>
      <c r="AB32" s="27"/>
      <c r="AC32" s="21"/>
      <c r="AD32" s="21"/>
      <c r="AP32" s="21"/>
      <c r="AT32" s="54"/>
      <c r="DE32"/>
      <c r="EV32" s="23"/>
      <c r="EW32" s="23"/>
      <c r="EX32" s="95"/>
      <c r="EY32" s="21"/>
      <c r="EZ32" s="21"/>
    </row>
    <row r="33" spans="1:414">
      <c r="N33" s="23"/>
      <c r="U33" s="23"/>
      <c r="V33" s="95"/>
      <c r="Z33" s="23"/>
      <c r="AA33" s="27"/>
      <c r="AB33" s="27"/>
      <c r="AC33" s="21"/>
      <c r="AD33" s="21"/>
      <c r="EV33" s="23"/>
      <c r="EW33" s="23"/>
      <c r="EX33" s="95"/>
      <c r="EY33" s="21"/>
      <c r="EZ33" s="21"/>
    </row>
    <row r="34" spans="1:414">
      <c r="N34" s="23"/>
      <c r="U34" s="23"/>
      <c r="V34" s="95"/>
      <c r="Z34" s="23"/>
      <c r="AA34" s="27"/>
      <c r="AB34" s="27"/>
      <c r="AC34" s="21"/>
      <c r="AD34" s="21"/>
      <c r="EV34" s="23"/>
      <c r="EW34" s="23"/>
      <c r="EX34" s="95"/>
      <c r="EY34" s="21"/>
      <c r="EZ34" s="21"/>
    </row>
    <row r="35" spans="1:414">
      <c r="N35" s="23"/>
      <c r="U35" s="23"/>
      <c r="V35" s="95"/>
      <c r="Z35" s="23"/>
      <c r="AA35" s="27"/>
      <c r="AB35" s="27"/>
      <c r="AC35" s="21"/>
      <c r="AD35" s="21"/>
      <c r="EV35" s="23"/>
      <c r="EW35" s="23"/>
      <c r="EX35" s="95"/>
      <c r="EY35" s="21"/>
      <c r="EZ35" s="21"/>
    </row>
    <row r="36" spans="1:414">
      <c r="N36" s="55"/>
      <c r="U36" s="23"/>
      <c r="V36" s="95"/>
      <c r="W36" s="96"/>
      <c r="X36" s="96"/>
      <c r="Z36" s="23"/>
      <c r="AA36" s="27"/>
      <c r="AB36" s="27"/>
      <c r="AC36" s="96"/>
      <c r="AD36" s="96"/>
      <c r="AF36" s="23"/>
      <c r="AG36" s="27"/>
      <c r="AH36" s="27"/>
      <c r="AI36" s="96"/>
      <c r="AJ36" s="45"/>
      <c r="AL36" s="23"/>
      <c r="AM36" s="27"/>
      <c r="AN36" s="27"/>
      <c r="AO36" s="44"/>
      <c r="AR36" s="54"/>
      <c r="AS36" s="21"/>
      <c r="AU36" s="104"/>
      <c r="AV36" s="21"/>
      <c r="AX36" s="54"/>
      <c r="AY36" s="21"/>
      <c r="BA36" s="21"/>
      <c r="BB36" s="21"/>
      <c r="BD36" s="23"/>
      <c r="BE36" s="21"/>
      <c r="BG36" s="76"/>
      <c r="BJ36" s="23"/>
      <c r="BK36" s="21"/>
      <c r="BM36" s="28"/>
      <c r="BN36" s="32"/>
      <c r="BP36" s="23"/>
      <c r="BQ36" s="21"/>
      <c r="BS36" s="232"/>
      <c r="BT36" s="32"/>
      <c r="BV36" s="23"/>
      <c r="BW36" s="21"/>
      <c r="BY36" s="28"/>
      <c r="BZ36" s="32"/>
      <c r="CB36" s="23"/>
      <c r="CC36" s="21"/>
      <c r="CE36" s="28"/>
      <c r="CF36" s="32"/>
      <c r="CH36" s="23"/>
      <c r="CI36" s="21"/>
      <c r="CK36" s="96"/>
      <c r="CL36" s="32"/>
      <c r="CN36" s="23"/>
      <c r="CO36" s="21"/>
      <c r="CQ36" s="28"/>
      <c r="CR36" s="32"/>
      <c r="CT36" s="23"/>
      <c r="CU36" s="21"/>
      <c r="CW36" s="76"/>
      <c r="CX36" s="32"/>
      <c r="CZ36" s="66"/>
      <c r="DA36" s="21"/>
      <c r="DC36" s="21"/>
      <c r="DD36" s="86"/>
      <c r="DF36" s="66"/>
      <c r="DG36" s="21"/>
      <c r="DI36" s="21"/>
      <c r="DJ36" s="86"/>
      <c r="DL36" s="66"/>
      <c r="DM36" s="21"/>
      <c r="DO36" s="21"/>
      <c r="DP36" s="86"/>
      <c r="DR36" s="66"/>
      <c r="DS36" s="21"/>
      <c r="DU36" s="21"/>
      <c r="DV36" s="86"/>
      <c r="DX36" s="66"/>
      <c r="DY36" s="21"/>
      <c r="EA36" s="21"/>
      <c r="EB36" s="86"/>
      <c r="ED36" s="66"/>
      <c r="EE36" s="21"/>
      <c r="EG36" s="21"/>
      <c r="EH36" s="86"/>
      <c r="EJ36" s="66"/>
      <c r="EK36" s="21"/>
      <c r="EM36" s="44"/>
      <c r="EN36" s="86"/>
      <c r="EP36" s="66"/>
      <c r="EQ36" s="21"/>
      <c r="ES36" s="21"/>
      <c r="ET36" s="86"/>
      <c r="EV36" s="23"/>
      <c r="EW36" s="23"/>
      <c r="EX36" s="95"/>
      <c r="EY36" s="96"/>
      <c r="EZ36" s="96"/>
      <c r="FB36" s="54"/>
      <c r="FC36" s="21"/>
      <c r="FH36" s="66"/>
      <c r="FI36" s="21"/>
      <c r="FL36" s="32"/>
      <c r="FN36" s="66"/>
      <c r="FO36" s="21"/>
      <c r="FR36" s="32"/>
      <c r="FT36" s="66"/>
      <c r="FU36" s="21"/>
      <c r="FX36" s="32"/>
      <c r="FZ36" s="66"/>
      <c r="GA36" s="21"/>
      <c r="GC36" s="111"/>
      <c r="GD36" s="32"/>
      <c r="GF36" s="66"/>
      <c r="GG36" s="21"/>
      <c r="GI36" s="111"/>
      <c r="GJ36" s="32"/>
      <c r="GL36" s="66"/>
      <c r="GM36" s="21"/>
      <c r="GP36" s="32"/>
      <c r="GR36" s="66"/>
      <c r="GS36" s="21"/>
      <c r="GV36" s="32"/>
      <c r="GX36" s="66"/>
      <c r="GY36" s="21"/>
      <c r="HB36" s="32"/>
      <c r="HD36" s="66"/>
      <c r="HE36" s="21"/>
      <c r="HH36" s="32"/>
      <c r="HJ36" s="66"/>
      <c r="HK36" s="21"/>
      <c r="HM36" s="215"/>
      <c r="HN36" s="32"/>
      <c r="HP36" s="66"/>
      <c r="HQ36" s="21"/>
      <c r="HT36" s="32"/>
      <c r="HV36" s="66"/>
      <c r="HW36" s="21"/>
      <c r="HZ36" s="32"/>
      <c r="IB36" s="66"/>
      <c r="IC36" s="21"/>
      <c r="IF36" s="32"/>
      <c r="IH36" s="66"/>
      <c r="II36" s="21"/>
      <c r="IK36" s="215"/>
      <c r="IL36" s="32"/>
      <c r="IN36" s="66"/>
      <c r="IO36" s="21"/>
      <c r="IR36" s="32"/>
      <c r="IT36" s="66"/>
      <c r="IU36" s="21"/>
      <c r="IX36" s="32"/>
      <c r="IZ36" s="66"/>
      <c r="JA36" s="21"/>
      <c r="JD36" s="32"/>
      <c r="JE36" s="32"/>
      <c r="JF36" s="66"/>
      <c r="JG36" s="21"/>
      <c r="JJ36" s="32"/>
      <c r="JL36" s="66"/>
      <c r="JM36" s="21"/>
      <c r="JO36"/>
      <c r="JP36" s="68"/>
      <c r="JR36" s="66"/>
      <c r="JS36" s="21"/>
      <c r="JV36" s="68"/>
      <c r="JX36" s="66"/>
      <c r="JY36" s="21"/>
      <c r="KB36" s="68"/>
      <c r="KD36" s="66"/>
      <c r="KE36" s="21"/>
      <c r="KH36" s="68"/>
      <c r="KJ36" s="66"/>
      <c r="KK36" s="21"/>
      <c r="KN36" s="68"/>
      <c r="KP36" s="66"/>
      <c r="KQ36" s="21"/>
      <c r="KT36" s="68"/>
      <c r="KV36" s="66"/>
      <c r="KW36" s="21"/>
      <c r="KZ36" s="68"/>
      <c r="LB36" s="66"/>
      <c r="LC36" s="21"/>
      <c r="LF36" s="68"/>
      <c r="LH36" s="66"/>
      <c r="LI36" s="21"/>
      <c r="LL36" s="68"/>
      <c r="LN36" s="66"/>
      <c r="LO36" s="21"/>
      <c r="LR36" s="68"/>
      <c r="LT36" s="66"/>
      <c r="LU36" s="21"/>
      <c r="LX36" s="68"/>
      <c r="LZ36" s="66"/>
      <c r="MA36" s="21"/>
      <c r="MD36" s="68"/>
      <c r="MF36" s="66"/>
      <c r="MG36" s="21"/>
      <c r="MJ36" s="68"/>
      <c r="ML36" s="66"/>
      <c r="MM36" s="21"/>
      <c r="MP36" s="68"/>
      <c r="MR36" s="66"/>
      <c r="MS36" s="21"/>
      <c r="MV36" s="68"/>
      <c r="MX36" s="66"/>
      <c r="MY36" s="21"/>
      <c r="NB36" s="68"/>
      <c r="ND36" s="66"/>
      <c r="NE36" s="21"/>
      <c r="NH36" s="68"/>
      <c r="NJ36" s="66"/>
      <c r="NK36" s="21"/>
      <c r="NN36" s="68"/>
      <c r="NP36" s="66"/>
      <c r="NQ36" s="21"/>
      <c r="NT36" s="68"/>
      <c r="NV36" s="66"/>
      <c r="NW36" s="21"/>
      <c r="NZ36" s="68"/>
      <c r="OB36" s="66"/>
      <c r="OC36" s="21"/>
      <c r="OF36" s="68"/>
      <c r="OH36" s="66"/>
      <c r="OI36" s="21"/>
      <c r="OL36" s="68"/>
      <c r="ON36" s="66"/>
      <c r="OO36" s="21"/>
      <c r="OR36" s="68"/>
      <c r="OT36" s="66"/>
      <c r="OU36" s="21"/>
      <c r="OX36" s="68"/>
    </row>
    <row r="37" spans="1:414">
      <c r="N37" s="55"/>
      <c r="U37" s="23"/>
      <c r="V37" s="95"/>
      <c r="W37" s="96"/>
      <c r="X37" s="96"/>
      <c r="Z37" s="23"/>
      <c r="AA37" s="27"/>
      <c r="AB37" s="27"/>
      <c r="AC37" s="96"/>
      <c r="AD37" s="96"/>
      <c r="AF37" s="23"/>
      <c r="AG37" s="27"/>
      <c r="AI37" s="96"/>
      <c r="AJ37" s="96"/>
      <c r="AL37" s="23"/>
      <c r="AM37" s="21"/>
      <c r="AO37" s="44"/>
      <c r="AR37" s="54"/>
      <c r="AS37" s="21"/>
      <c r="AU37" s="104"/>
      <c r="AV37" s="21"/>
      <c r="AX37" s="54"/>
      <c r="AY37" s="21"/>
      <c r="BA37" s="21"/>
      <c r="BB37" s="21"/>
      <c r="BD37" s="23"/>
      <c r="BE37" s="21"/>
      <c r="BG37" s="76"/>
      <c r="BJ37" s="23"/>
      <c r="BK37" s="21"/>
      <c r="BM37" s="28"/>
      <c r="BN37" s="32"/>
      <c r="BP37" s="23"/>
      <c r="BQ37" s="21"/>
      <c r="BS37" s="232"/>
      <c r="BT37" s="32"/>
      <c r="BV37" s="23"/>
      <c r="BW37" s="21"/>
      <c r="BY37" s="21"/>
      <c r="BZ37" s="32"/>
      <c r="CB37" s="66"/>
      <c r="CC37" s="21"/>
      <c r="CE37" s="28"/>
      <c r="CF37" s="32"/>
      <c r="CH37" s="23"/>
      <c r="CI37" s="21"/>
      <c r="CK37" s="96"/>
      <c r="CL37" s="32"/>
      <c r="CN37" s="58"/>
      <c r="CO37" s="21"/>
      <c r="CQ37" s="28"/>
      <c r="CR37" s="32"/>
      <c r="CT37" s="23"/>
      <c r="CU37" s="21"/>
      <c r="CW37" s="28"/>
      <c r="CX37" s="32"/>
      <c r="CZ37" s="66"/>
      <c r="DA37" s="21"/>
      <c r="DC37" s="21"/>
      <c r="DF37" s="66"/>
      <c r="DG37" s="21"/>
      <c r="DI37" s="21"/>
      <c r="DL37" s="66"/>
      <c r="DM37" s="21"/>
      <c r="DO37" s="21"/>
      <c r="DR37" s="66"/>
      <c r="DS37" s="21"/>
      <c r="DU37" s="21"/>
      <c r="DX37" s="66"/>
      <c r="DY37" s="21"/>
      <c r="EA37" s="21"/>
      <c r="ED37" s="66"/>
      <c r="EE37" s="21"/>
      <c r="EG37" s="21"/>
      <c r="EJ37" s="66"/>
      <c r="EK37" s="21"/>
      <c r="EM37" s="44"/>
      <c r="EP37" s="66"/>
      <c r="EQ37" s="21"/>
      <c r="ES37" s="21"/>
      <c r="EV37" s="23"/>
      <c r="EW37" s="21"/>
      <c r="EY37" s="21"/>
      <c r="FB37" s="54"/>
      <c r="FC37" s="21"/>
      <c r="FE37" s="60"/>
      <c r="FH37" s="66"/>
      <c r="FI37" s="21"/>
      <c r="FN37" s="66"/>
      <c r="FO37" s="21"/>
      <c r="FQ37" s="60"/>
      <c r="FT37" s="66"/>
      <c r="FU37" s="21"/>
      <c r="FW37" s="60"/>
      <c r="FZ37" s="66"/>
      <c r="GA37" s="21"/>
      <c r="GC37" s="112"/>
      <c r="GF37" s="66"/>
      <c r="GG37" s="21"/>
      <c r="GI37" s="112"/>
      <c r="GL37" s="66"/>
      <c r="GM37" s="21"/>
      <c r="GR37" s="66"/>
      <c r="GS37" s="21"/>
      <c r="GX37" s="66"/>
      <c r="GY37" s="21"/>
      <c r="HA37" s="60"/>
      <c r="HD37" s="66"/>
      <c r="HE37" s="21"/>
      <c r="HJ37" s="66"/>
      <c r="HK37" s="21"/>
      <c r="HM37" s="215"/>
      <c r="HP37" s="66"/>
      <c r="HQ37" s="21"/>
      <c r="HV37" s="66"/>
      <c r="HW37" s="21"/>
      <c r="IB37" s="66"/>
      <c r="IC37" s="21"/>
      <c r="IH37" s="66"/>
      <c r="II37" s="21"/>
      <c r="IK37" s="215"/>
      <c r="IN37" s="66"/>
      <c r="IO37" s="21"/>
      <c r="IQ37" s="60"/>
      <c r="IT37" s="66"/>
      <c r="IU37" s="21"/>
      <c r="IW37" s="60"/>
      <c r="IZ37" s="66"/>
      <c r="JA37" s="21"/>
      <c r="JF37" s="66"/>
      <c r="JG37" s="21"/>
      <c r="JI37" s="60"/>
      <c r="JL37" s="66"/>
      <c r="JM37" s="21"/>
      <c r="JO37" s="72"/>
      <c r="JP37"/>
      <c r="JR37" s="66"/>
      <c r="JS37" s="21"/>
      <c r="JU37" s="72"/>
      <c r="JV37"/>
      <c r="JX37" s="66"/>
      <c r="JY37" s="21"/>
      <c r="KB37"/>
      <c r="KD37" s="66"/>
      <c r="KE37" s="21"/>
      <c r="KG37" s="72"/>
      <c r="KH37"/>
      <c r="KJ37" s="66"/>
      <c r="KK37" s="21"/>
      <c r="KN37"/>
      <c r="KP37" s="66"/>
      <c r="KQ37" s="21"/>
      <c r="KT37"/>
      <c r="KV37" s="66"/>
      <c r="KW37" s="21"/>
      <c r="KZ37"/>
      <c r="LB37" s="66"/>
      <c r="LC37" s="21"/>
      <c r="LF37"/>
      <c r="LH37" s="66"/>
      <c r="LI37" s="21"/>
      <c r="LL37"/>
      <c r="LN37" s="66"/>
      <c r="LO37" s="21"/>
      <c r="LR37"/>
      <c r="LT37" s="66"/>
      <c r="LU37" s="21"/>
      <c r="LX37"/>
      <c r="LZ37" s="66"/>
      <c r="MA37" s="21"/>
      <c r="MD37"/>
      <c r="MF37" s="66"/>
      <c r="MG37" s="21"/>
      <c r="MJ37"/>
      <c r="ML37" s="66"/>
      <c r="MM37" s="21"/>
      <c r="MP37"/>
      <c r="MR37" s="66"/>
      <c r="MS37" s="21"/>
      <c r="MV37"/>
      <c r="MX37" s="66"/>
      <c r="MY37" s="21"/>
      <c r="NB37"/>
      <c r="ND37" s="66"/>
      <c r="NE37" s="21"/>
      <c r="NH37"/>
      <c r="NJ37" s="66"/>
      <c r="NK37" s="21"/>
      <c r="NN37"/>
      <c r="NP37" s="66"/>
      <c r="NQ37" s="21"/>
      <c r="NT37"/>
      <c r="NV37" s="66"/>
      <c r="NW37" s="21"/>
      <c r="NZ37"/>
      <c r="OB37" s="66"/>
      <c r="OC37" s="21"/>
      <c r="OF37"/>
      <c r="OH37" s="66"/>
      <c r="OI37" s="21"/>
      <c r="OL37"/>
      <c r="ON37" s="66"/>
      <c r="OO37" s="21"/>
      <c r="OR37"/>
      <c r="OT37" s="66"/>
      <c r="OU37" s="21"/>
      <c r="OX37"/>
    </row>
    <row r="38" spans="1:414">
      <c r="N38" s="55"/>
      <c r="U38" s="23"/>
      <c r="V38" s="95"/>
      <c r="W38" s="96"/>
      <c r="X38" s="96"/>
      <c r="Z38" s="23"/>
      <c r="AA38" s="27"/>
      <c r="AB38" s="27"/>
      <c r="AC38" s="96"/>
      <c r="AD38" s="96"/>
      <c r="AF38" s="55"/>
      <c r="AG38" s="23"/>
      <c r="AI38" s="96"/>
      <c r="AJ38" s="96"/>
      <c r="AL38" s="23"/>
      <c r="AM38" s="21"/>
      <c r="AO38" s="44"/>
      <c r="AR38" s="54"/>
      <c r="AS38" s="21"/>
      <c r="AU38" s="104"/>
      <c r="AV38" s="21"/>
      <c r="AX38" s="54"/>
      <c r="AY38" s="21"/>
      <c r="BA38" s="21"/>
      <c r="BB38" s="21"/>
      <c r="BD38" s="23"/>
      <c r="BE38" s="21"/>
      <c r="BG38" s="76"/>
      <c r="BJ38" s="23"/>
      <c r="BK38" s="21"/>
      <c r="BM38" s="28"/>
      <c r="BN38" s="32"/>
      <c r="BP38" s="23"/>
      <c r="BQ38" s="21"/>
      <c r="BS38" s="56"/>
      <c r="BT38" s="32"/>
      <c r="BV38" s="23"/>
      <c r="BW38" s="21"/>
      <c r="BY38" s="21"/>
      <c r="BZ38" s="32"/>
      <c r="CB38" s="66"/>
      <c r="CC38" s="21"/>
      <c r="CE38" s="28"/>
      <c r="CF38" s="32"/>
      <c r="CH38" s="23"/>
      <c r="CI38" s="21"/>
      <c r="CK38" s="96"/>
      <c r="CL38" s="32"/>
      <c r="CN38" s="58"/>
      <c r="CO38" s="21"/>
      <c r="CQ38" s="21"/>
      <c r="CR38" s="32"/>
      <c r="CT38" s="58"/>
      <c r="CU38" s="21"/>
      <c r="CW38" s="21"/>
      <c r="CX38" s="32"/>
      <c r="CZ38" s="66"/>
      <c r="DA38" s="21"/>
      <c r="DC38" s="21"/>
      <c r="DF38" s="66"/>
      <c r="DG38" s="21"/>
      <c r="DL38" s="66"/>
      <c r="DM38" s="21"/>
      <c r="DO38" s="21"/>
      <c r="DR38" s="66"/>
      <c r="DS38" s="21"/>
      <c r="DU38" s="21"/>
      <c r="DX38" s="66"/>
      <c r="DY38" s="21"/>
      <c r="EA38" s="21"/>
      <c r="ED38" s="66"/>
      <c r="EE38" s="21"/>
      <c r="EJ38" s="66"/>
      <c r="EK38" s="21"/>
      <c r="EM38" s="44"/>
      <c r="EP38" s="66"/>
      <c r="EQ38" s="21"/>
      <c r="ES38" s="21"/>
      <c r="EV38" s="66"/>
      <c r="EW38" s="21"/>
      <c r="EY38" s="21"/>
      <c r="FB38" s="66"/>
      <c r="FC38" s="21"/>
      <c r="FE38" s="60"/>
      <c r="FH38" s="66"/>
      <c r="FI38" s="21"/>
      <c r="FN38" s="66"/>
      <c r="FO38" s="21"/>
      <c r="FT38" s="66"/>
      <c r="FU38" s="21"/>
      <c r="FZ38" s="66"/>
      <c r="GA38" s="21"/>
      <c r="GF38" s="66"/>
      <c r="GG38" s="21"/>
      <c r="GL38" s="66"/>
      <c r="GM38" s="21"/>
      <c r="GR38" s="66"/>
      <c r="GS38" s="21"/>
      <c r="GX38" s="66"/>
      <c r="GY38" s="21"/>
      <c r="HD38" s="66"/>
      <c r="HE38" s="21"/>
      <c r="HJ38" s="66"/>
      <c r="HK38" s="21"/>
      <c r="HM38" s="215"/>
      <c r="HP38" s="66"/>
      <c r="HQ38" s="21"/>
      <c r="HV38" s="66"/>
      <c r="HW38" s="21"/>
      <c r="IB38" s="66"/>
      <c r="IC38" s="21"/>
      <c r="IH38" s="66"/>
      <c r="II38" s="21"/>
      <c r="IK38" s="215"/>
      <c r="IN38" s="66"/>
      <c r="IO38" s="21"/>
      <c r="IT38" s="66"/>
      <c r="IU38" s="21"/>
      <c r="IZ38" s="66"/>
      <c r="JA38" s="21"/>
      <c r="JF38" s="66"/>
      <c r="JG38" s="21"/>
      <c r="JI38" s="60"/>
      <c r="JL38" s="66"/>
      <c r="JM38" s="21"/>
      <c r="JO38" s="72"/>
      <c r="JR38" s="66"/>
      <c r="JS38" s="21"/>
      <c r="JX38" s="66"/>
      <c r="JY38" s="21"/>
      <c r="KD38" s="66"/>
      <c r="KE38" s="21"/>
      <c r="KJ38" s="66"/>
      <c r="KK38" s="21"/>
      <c r="KP38" s="66"/>
      <c r="KQ38" s="21"/>
      <c r="KV38" s="66"/>
      <c r="KW38" s="21"/>
      <c r="LB38" s="66"/>
      <c r="LC38" s="21"/>
      <c r="LH38" s="66"/>
      <c r="LI38" s="21"/>
      <c r="LN38" s="66"/>
      <c r="LO38" s="21"/>
      <c r="LT38" s="66"/>
      <c r="LU38" s="21"/>
      <c r="LZ38" s="66"/>
      <c r="MA38" s="21"/>
      <c r="MF38" s="66"/>
      <c r="MG38" s="21"/>
      <c r="ML38" s="66"/>
      <c r="MM38" s="21"/>
      <c r="MR38" s="66"/>
      <c r="MS38" s="21"/>
      <c r="MX38" s="66"/>
      <c r="MY38" s="21"/>
      <c r="ND38" s="66"/>
      <c r="NE38" s="21"/>
      <c r="NJ38" s="66"/>
      <c r="NK38" s="21"/>
      <c r="NP38" s="66"/>
      <c r="NQ38" s="21"/>
      <c r="NV38" s="66"/>
      <c r="NW38" s="21"/>
      <c r="OB38" s="66"/>
      <c r="OC38" s="21"/>
      <c r="OH38" s="66"/>
      <c r="OI38" s="21"/>
      <c r="ON38" s="66"/>
      <c r="OO38" s="21"/>
      <c r="OT38" s="66"/>
      <c r="OU38" s="21"/>
    </row>
    <row r="39" spans="1:414">
      <c r="N39" s="55"/>
      <c r="U39" s="23"/>
      <c r="V39" s="95"/>
      <c r="W39" s="96"/>
      <c r="X39" s="96"/>
      <c r="Z39" s="23"/>
      <c r="AA39" s="27"/>
      <c r="AB39" s="27"/>
      <c r="AC39" s="96"/>
      <c r="AD39" s="96"/>
      <c r="AF39" s="23"/>
      <c r="AG39" s="27"/>
      <c r="AH39" s="27"/>
      <c r="AI39" s="96"/>
      <c r="AJ39" s="96"/>
      <c r="AL39" s="23"/>
      <c r="AM39" s="21"/>
      <c r="AO39" s="44"/>
      <c r="AR39" s="54"/>
      <c r="AS39" s="21"/>
      <c r="AU39" s="104"/>
      <c r="AV39" s="21"/>
      <c r="AX39" s="54"/>
      <c r="AY39" s="21"/>
      <c r="BA39" s="21"/>
      <c r="BB39" s="21"/>
      <c r="BD39" s="23"/>
      <c r="BE39" s="21"/>
      <c r="BG39" s="76"/>
      <c r="BJ39" s="58"/>
      <c r="BK39" s="21"/>
      <c r="BM39" s="28"/>
      <c r="BN39" s="32"/>
      <c r="BP39" s="58"/>
      <c r="BQ39" s="21"/>
      <c r="BS39" s="56"/>
      <c r="BT39" s="32"/>
      <c r="BV39" s="23"/>
      <c r="BW39" s="21"/>
      <c r="BY39" s="21"/>
      <c r="BZ39" s="32"/>
      <c r="CB39" s="66"/>
      <c r="CC39" s="21"/>
      <c r="CE39" s="28"/>
      <c r="CF39" s="32"/>
      <c r="CH39" s="23"/>
      <c r="CI39" s="21"/>
      <c r="CK39" s="96"/>
      <c r="CL39" s="32"/>
      <c r="CN39" s="58"/>
      <c r="CO39" s="21"/>
      <c r="CQ39" s="21"/>
      <c r="CR39" s="32"/>
      <c r="CT39" s="58"/>
      <c r="CU39" s="21"/>
      <c r="CW39" s="21"/>
      <c r="CX39" s="32"/>
      <c r="CZ39" s="66"/>
      <c r="DA39" s="21"/>
      <c r="DC39" s="21"/>
      <c r="DF39" s="66"/>
      <c r="DG39" s="21"/>
      <c r="DL39" s="66"/>
      <c r="DM39" s="21"/>
      <c r="DO39" s="21"/>
      <c r="DR39" s="66"/>
      <c r="DS39" s="21"/>
      <c r="DU39" s="21"/>
      <c r="DX39" s="66"/>
      <c r="DY39" s="21"/>
      <c r="EA39" s="21"/>
      <c r="ED39" s="66"/>
      <c r="EE39" s="21"/>
      <c r="EJ39" s="66"/>
      <c r="EK39" s="21"/>
      <c r="EM39" s="44"/>
      <c r="EP39" s="66"/>
      <c r="EQ39" s="21"/>
      <c r="ES39" s="21"/>
      <c r="EV39" s="66"/>
      <c r="EW39" s="21"/>
      <c r="EY39" s="21"/>
      <c r="FB39" s="66"/>
      <c r="FC39" s="21"/>
      <c r="FH39" s="66"/>
      <c r="FI39" s="21"/>
      <c r="FN39" s="66"/>
      <c r="FO39" s="21"/>
      <c r="FT39" s="66"/>
      <c r="FU39" s="21"/>
      <c r="FZ39" s="66"/>
      <c r="GA39" s="21"/>
      <c r="GF39" s="66"/>
      <c r="GG39" s="21"/>
      <c r="GI39" s="111"/>
      <c r="GL39" s="66"/>
      <c r="GM39" s="21"/>
      <c r="GR39" s="66"/>
      <c r="GS39" s="21"/>
      <c r="GX39" s="66"/>
      <c r="GY39" s="21"/>
      <c r="HD39" s="66"/>
      <c r="HE39" s="21"/>
      <c r="HJ39" s="66"/>
      <c r="HK39" s="21"/>
      <c r="HM39" s="215"/>
      <c r="HP39" s="66"/>
      <c r="HQ39" s="21"/>
      <c r="HV39" s="66"/>
      <c r="HW39" s="21"/>
      <c r="IB39" s="66"/>
      <c r="IC39" s="21"/>
      <c r="IH39" s="66"/>
      <c r="II39" s="21"/>
      <c r="IK39" s="215"/>
      <c r="IN39" s="66"/>
      <c r="IO39" s="21"/>
      <c r="IT39" s="66"/>
      <c r="IU39" s="21"/>
      <c r="IZ39" s="66"/>
      <c r="JA39" s="21"/>
      <c r="JF39" s="66"/>
      <c r="JG39" s="21"/>
      <c r="JI39" s="60"/>
      <c r="JL39" s="66"/>
      <c r="JM39" s="21"/>
      <c r="JR39" s="66"/>
      <c r="JS39" s="21"/>
      <c r="JX39" s="66"/>
      <c r="JY39" s="21"/>
      <c r="KD39" s="66"/>
      <c r="KE39" s="21"/>
      <c r="KJ39" s="66"/>
      <c r="KK39" s="21"/>
      <c r="KP39" s="66"/>
      <c r="KQ39" s="21"/>
      <c r="KV39" s="66"/>
      <c r="KW39" s="21"/>
      <c r="LB39" s="66"/>
      <c r="LC39" s="21"/>
      <c r="LH39" s="66"/>
      <c r="LI39" s="21"/>
      <c r="LN39" s="66"/>
      <c r="LO39" s="21"/>
      <c r="LT39" s="66"/>
      <c r="LU39" s="21"/>
      <c r="LZ39" s="66"/>
      <c r="MA39" s="21"/>
      <c r="MF39" s="66"/>
      <c r="MG39" s="21"/>
      <c r="ML39" s="66"/>
      <c r="MM39" s="21"/>
      <c r="MR39" s="66"/>
      <c r="MS39" s="21"/>
      <c r="MX39" s="66"/>
      <c r="MY39" s="21"/>
      <c r="ND39" s="66"/>
      <c r="NE39" s="21"/>
      <c r="NJ39" s="66"/>
      <c r="NK39" s="21"/>
      <c r="NP39" s="66"/>
      <c r="NQ39" s="21"/>
      <c r="NV39" s="66"/>
      <c r="NW39" s="21"/>
      <c r="OB39" s="66"/>
      <c r="OC39" s="21"/>
      <c r="OH39" s="66"/>
      <c r="OI39" s="21"/>
      <c r="ON39" s="66"/>
      <c r="OO39" s="21"/>
      <c r="OT39" s="66"/>
      <c r="OU39" s="21"/>
    </row>
    <row r="40" spans="1:414">
      <c r="N40" s="55"/>
      <c r="U40" s="26"/>
      <c r="V40" s="97"/>
      <c r="W40" s="98"/>
      <c r="X40" s="98"/>
      <c r="Z40" s="23"/>
      <c r="AA40" s="27"/>
      <c r="AB40" s="27"/>
      <c r="AC40" s="96"/>
      <c r="AD40" s="96"/>
      <c r="AF40" s="23"/>
      <c r="AG40" s="27"/>
      <c r="AI40" s="96"/>
      <c r="AJ40" s="96"/>
      <c r="AL40" s="23"/>
      <c r="AM40" s="21"/>
      <c r="AO40" s="44"/>
      <c r="AR40" s="54"/>
      <c r="AS40" s="21"/>
      <c r="AU40" s="104"/>
      <c r="AV40" s="21"/>
      <c r="AX40" s="54"/>
      <c r="AY40" s="21"/>
      <c r="BA40" s="21"/>
      <c r="BB40" s="21"/>
      <c r="BD40" s="23"/>
      <c r="BE40" s="21"/>
      <c r="BG40" s="76"/>
      <c r="BJ40" s="58"/>
      <c r="BK40" s="21"/>
      <c r="BM40" s="28"/>
      <c r="BN40" s="32"/>
      <c r="BP40" s="58"/>
      <c r="BQ40" s="21"/>
      <c r="BS40" s="56"/>
      <c r="BT40" s="32"/>
      <c r="BV40" s="23"/>
      <c r="BW40" s="21"/>
      <c r="BY40" s="21"/>
      <c r="BZ40" s="32"/>
      <c r="CB40" s="66"/>
      <c r="CC40" s="21"/>
      <c r="CE40" s="28"/>
      <c r="CF40" s="32"/>
      <c r="CH40" s="23"/>
      <c r="CI40" s="21"/>
      <c r="CK40" s="96"/>
      <c r="CL40" s="32"/>
      <c r="CN40" s="58"/>
      <c r="CO40" s="21"/>
      <c r="CQ40" s="21"/>
      <c r="CR40" s="32"/>
      <c r="CT40" s="58"/>
      <c r="CU40" s="21"/>
      <c r="CW40" s="21"/>
      <c r="CX40" s="32"/>
      <c r="CZ40" s="66"/>
      <c r="DA40" s="21"/>
      <c r="DC40" s="21"/>
      <c r="DF40" s="66"/>
      <c r="DG40" s="21"/>
      <c r="DL40" s="66"/>
      <c r="DM40" s="21"/>
      <c r="DO40" s="21"/>
      <c r="DR40" s="66"/>
      <c r="DS40" s="21"/>
      <c r="DU40" s="21"/>
      <c r="DX40" s="66"/>
      <c r="DY40" s="21"/>
      <c r="EA40" s="21"/>
      <c r="ED40" s="66"/>
      <c r="EE40" s="21"/>
      <c r="EJ40" s="66"/>
      <c r="EK40" s="21"/>
      <c r="EM40" s="44"/>
      <c r="EP40" s="66"/>
      <c r="EQ40" s="21"/>
      <c r="ES40" s="21"/>
      <c r="EV40" s="66"/>
      <c r="EW40" s="21"/>
      <c r="EY40" s="21"/>
      <c r="FB40" s="66"/>
      <c r="FC40" s="21"/>
      <c r="FH40" s="66"/>
      <c r="FI40" s="21"/>
      <c r="FN40" s="66"/>
      <c r="FO40" s="21"/>
      <c r="FT40" s="66"/>
      <c r="FU40" s="21"/>
      <c r="FZ40" s="66"/>
      <c r="GA40" s="21"/>
      <c r="GF40" s="66"/>
      <c r="GG40" s="21"/>
      <c r="GL40" s="66"/>
      <c r="GM40" s="21"/>
      <c r="GR40" s="66"/>
      <c r="GS40" s="21"/>
      <c r="GX40" s="66"/>
      <c r="GY40" s="21"/>
      <c r="HD40" s="66"/>
      <c r="HE40" s="21"/>
      <c r="HJ40" s="66"/>
      <c r="HK40" s="21"/>
      <c r="HM40" s="215"/>
      <c r="HP40" s="66"/>
      <c r="HQ40" s="21"/>
      <c r="HV40" s="66"/>
      <c r="HW40" s="21"/>
      <c r="IB40" s="66"/>
      <c r="IC40" s="21"/>
      <c r="IH40" s="66"/>
      <c r="II40" s="21"/>
      <c r="IK40" s="215"/>
      <c r="IN40" s="66"/>
      <c r="IO40" s="21"/>
      <c r="IT40" s="66"/>
      <c r="IU40" s="21"/>
      <c r="IZ40" s="66"/>
      <c r="JA40" s="21"/>
      <c r="JF40" s="66"/>
      <c r="JG40" s="21"/>
      <c r="JI40" s="60"/>
      <c r="JL40" s="66"/>
      <c r="JM40" s="21"/>
      <c r="JR40" s="66"/>
      <c r="JS40" s="21"/>
      <c r="JX40" s="66"/>
      <c r="JY40" s="21"/>
      <c r="KD40" s="66"/>
      <c r="KE40" s="21"/>
      <c r="KJ40" s="66"/>
      <c r="KK40" s="21"/>
      <c r="KP40" s="66"/>
      <c r="KQ40" s="21"/>
      <c r="KV40" s="66"/>
      <c r="KW40" s="21"/>
      <c r="LB40" s="66"/>
      <c r="LC40" s="21"/>
      <c r="LH40" s="66"/>
      <c r="LI40" s="21"/>
      <c r="LN40" s="66"/>
      <c r="LO40" s="21"/>
      <c r="LT40" s="66"/>
      <c r="LU40" s="21"/>
      <c r="LZ40" s="66"/>
      <c r="MA40" s="21"/>
      <c r="MF40" s="66"/>
      <c r="MG40" s="21"/>
      <c r="ML40" s="66"/>
      <c r="MM40" s="21"/>
      <c r="MR40" s="66"/>
      <c r="MS40" s="21"/>
      <c r="MX40" s="66"/>
      <c r="MY40" s="21"/>
      <c r="ND40" s="66"/>
      <c r="NE40" s="21"/>
      <c r="NJ40" s="66"/>
      <c r="NK40" s="21"/>
      <c r="NP40" s="66"/>
      <c r="NQ40" s="21"/>
      <c r="NV40" s="66"/>
      <c r="NW40" s="21"/>
      <c r="OB40" s="66"/>
      <c r="OC40" s="21"/>
      <c r="OH40" s="66"/>
      <c r="OI40" s="21"/>
      <c r="ON40" s="66"/>
      <c r="OO40" s="21"/>
      <c r="OT40" s="66"/>
      <c r="OU40" s="21"/>
    </row>
    <row r="41" spans="1:414">
      <c r="N41" s="55"/>
      <c r="U41" s="23"/>
      <c r="V41" s="95"/>
      <c r="W41" s="96"/>
      <c r="X41" s="96"/>
      <c r="Z41" s="23"/>
      <c r="AA41" s="27"/>
      <c r="AB41" s="27"/>
      <c r="AC41" s="96"/>
      <c r="AD41" s="96"/>
      <c r="AF41" s="23"/>
      <c r="AG41" s="27"/>
      <c r="AI41" s="96"/>
      <c r="AJ41" s="96"/>
      <c r="AL41" s="23"/>
      <c r="AM41" s="21"/>
      <c r="AO41" s="44"/>
      <c r="AR41" s="54"/>
      <c r="AS41" s="21"/>
      <c r="AU41" s="104"/>
      <c r="AV41" s="21"/>
      <c r="AX41" s="54"/>
      <c r="AY41" s="21"/>
      <c r="BA41" s="21"/>
      <c r="BB41" s="21"/>
      <c r="BD41" s="23"/>
      <c r="BE41" s="21"/>
      <c r="BG41" s="76"/>
      <c r="BJ41" s="58"/>
      <c r="BK41" s="21"/>
      <c r="BM41" s="28"/>
      <c r="BN41" s="32"/>
      <c r="BP41" s="58"/>
      <c r="BQ41" s="21"/>
      <c r="BS41" s="56"/>
      <c r="BT41" s="32"/>
      <c r="BV41" s="23"/>
      <c r="BW41" s="21"/>
      <c r="BY41" s="21"/>
      <c r="BZ41" s="32"/>
      <c r="CB41" s="66"/>
      <c r="CC41" s="21"/>
      <c r="CE41" s="21"/>
      <c r="CF41" s="32"/>
      <c r="CH41" s="66"/>
      <c r="CI41" s="21"/>
      <c r="CK41" s="96"/>
      <c r="CL41" s="32"/>
      <c r="CN41" s="66"/>
      <c r="CO41" s="21"/>
      <c r="CQ41" s="21"/>
      <c r="CR41" s="32"/>
      <c r="CT41" s="66"/>
      <c r="CU41" s="21"/>
      <c r="CW41" s="21"/>
      <c r="CX41" s="32"/>
      <c r="CZ41" s="66"/>
      <c r="DA41" s="21"/>
      <c r="DC41" s="21"/>
      <c r="DF41" s="66"/>
      <c r="DG41" s="21"/>
      <c r="DL41" s="66"/>
      <c r="DM41" s="21"/>
      <c r="DO41" s="21"/>
      <c r="DR41" s="66"/>
      <c r="DS41" s="21"/>
      <c r="DU41" s="21"/>
      <c r="DX41" s="66"/>
      <c r="DY41" s="21"/>
      <c r="EA41" s="21"/>
      <c r="ED41" s="66"/>
      <c r="EE41" s="21"/>
      <c r="EJ41" s="66"/>
      <c r="EK41" s="21"/>
      <c r="EM41" s="44"/>
      <c r="EP41" s="66"/>
      <c r="EQ41" s="21"/>
      <c r="ES41" s="21"/>
      <c r="EV41" s="66"/>
      <c r="EW41" s="21"/>
      <c r="EY41" s="21"/>
      <c r="FB41" s="66"/>
      <c r="FC41" s="21"/>
      <c r="FH41" s="66"/>
      <c r="FI41" s="21"/>
      <c r="FN41" s="66"/>
      <c r="FO41" s="21"/>
      <c r="FT41" s="66"/>
      <c r="FU41" s="21"/>
      <c r="FZ41" s="66"/>
      <c r="GA41" s="21"/>
      <c r="GF41" s="66"/>
      <c r="GG41" s="21"/>
      <c r="GL41" s="66"/>
      <c r="GM41" s="21"/>
      <c r="GR41" s="66"/>
      <c r="GS41" s="21"/>
      <c r="GX41" s="66"/>
      <c r="GY41" s="21"/>
      <c r="HD41" s="66"/>
      <c r="HE41" s="21"/>
      <c r="HG41" s="60"/>
      <c r="HJ41" s="66"/>
      <c r="HK41" s="21"/>
      <c r="HM41" s="215"/>
      <c r="HP41" s="66"/>
      <c r="HQ41" s="21"/>
      <c r="HV41" s="66"/>
      <c r="HW41" s="21"/>
      <c r="IB41" s="66"/>
      <c r="IC41" s="21"/>
      <c r="IH41" s="66"/>
      <c r="II41" s="21"/>
      <c r="IK41" s="215"/>
      <c r="IN41" s="66"/>
      <c r="IO41" s="21"/>
      <c r="IT41" s="66"/>
      <c r="IU41" s="21"/>
      <c r="IZ41" s="66"/>
      <c r="JA41" s="21"/>
      <c r="JF41" s="66"/>
      <c r="JG41" s="21"/>
      <c r="JI41" s="60"/>
      <c r="JL41" s="66"/>
      <c r="JM41" s="21"/>
      <c r="JR41" s="66"/>
      <c r="JS41" s="21"/>
      <c r="JX41" s="66"/>
      <c r="JY41" s="21"/>
      <c r="KD41" s="66"/>
      <c r="KE41" s="21"/>
      <c r="KJ41" s="66"/>
      <c r="KK41" s="21"/>
      <c r="KP41" s="66"/>
      <c r="KQ41" s="21"/>
      <c r="KV41" s="66"/>
      <c r="KW41" s="21"/>
      <c r="LB41" s="66"/>
      <c r="LC41" s="21"/>
      <c r="LH41" s="66"/>
      <c r="LI41" s="21"/>
      <c r="LN41" s="66"/>
      <c r="LO41" s="21"/>
      <c r="LT41" s="66"/>
      <c r="LU41" s="21"/>
      <c r="LZ41" s="66"/>
      <c r="MA41" s="21"/>
      <c r="MF41" s="66"/>
      <c r="MG41" s="21"/>
      <c r="ML41" s="66"/>
      <c r="MM41" s="21"/>
      <c r="MR41" s="66"/>
      <c r="MS41" s="21"/>
      <c r="MX41" s="66"/>
      <c r="MY41" s="21"/>
      <c r="ND41" s="66"/>
      <c r="NE41" s="21"/>
      <c r="NJ41" s="66"/>
      <c r="NK41" s="21"/>
      <c r="NP41" s="66"/>
      <c r="NQ41" s="21"/>
      <c r="NV41" s="66"/>
      <c r="NW41" s="21"/>
      <c r="OB41" s="66"/>
      <c r="OC41" s="21"/>
      <c r="OH41" s="66"/>
      <c r="OI41" s="21"/>
      <c r="ON41" s="66"/>
      <c r="OO41" s="21"/>
      <c r="OT41" s="66"/>
      <c r="OU41" s="21"/>
    </row>
    <row r="42" spans="1:414">
      <c r="N42" s="55"/>
      <c r="U42" s="23"/>
      <c r="V42" s="64"/>
      <c r="Z42" s="23"/>
      <c r="AA42" s="27"/>
      <c r="AB42" s="27"/>
      <c r="AC42" s="96"/>
      <c r="AD42" s="96"/>
      <c r="AF42" s="23"/>
      <c r="AG42" s="27"/>
      <c r="AH42" s="27"/>
      <c r="AI42" s="96"/>
      <c r="AJ42" s="96"/>
      <c r="AL42" s="23"/>
      <c r="AM42" s="21"/>
      <c r="AO42" s="44"/>
      <c r="AR42" s="54"/>
      <c r="AS42" s="21"/>
      <c r="AU42" s="104"/>
      <c r="AV42" s="21"/>
      <c r="AX42" s="54"/>
      <c r="AY42" s="21"/>
      <c r="BA42" s="21"/>
      <c r="BB42" s="21"/>
      <c r="BD42" s="23"/>
      <c r="BE42" s="21"/>
      <c r="BG42" s="76"/>
      <c r="BJ42" s="58"/>
      <c r="BK42" s="21"/>
      <c r="BM42" s="28"/>
      <c r="BN42" s="32"/>
      <c r="BP42" s="58"/>
      <c r="BQ42" s="21"/>
      <c r="BS42" s="56"/>
      <c r="BT42" s="32"/>
      <c r="BV42" s="23"/>
      <c r="BW42" s="21"/>
      <c r="BY42" s="21"/>
      <c r="BZ42" s="32"/>
      <c r="CB42" s="66"/>
      <c r="CC42" s="21"/>
      <c r="CE42" s="21"/>
      <c r="CF42" s="32"/>
      <c r="CH42" s="66"/>
      <c r="CI42" s="21"/>
      <c r="CK42" s="96"/>
      <c r="CL42" s="32"/>
      <c r="CN42" s="66"/>
      <c r="CO42" s="21"/>
      <c r="CQ42" s="21"/>
      <c r="CR42" s="32"/>
      <c r="CT42" s="66"/>
      <c r="CU42" s="21"/>
      <c r="CW42" s="21"/>
      <c r="CX42" s="32"/>
      <c r="CZ42" s="66"/>
      <c r="DA42" s="21"/>
      <c r="DC42" s="21"/>
      <c r="DF42" s="66"/>
      <c r="DG42" s="21"/>
      <c r="DL42" s="66"/>
      <c r="DM42" s="21"/>
      <c r="DO42" s="21"/>
      <c r="DR42" s="66"/>
      <c r="DS42" s="21"/>
      <c r="DU42" s="21"/>
      <c r="DX42" s="66"/>
      <c r="DY42" s="21"/>
      <c r="EA42" s="21"/>
      <c r="ED42" s="66"/>
      <c r="EE42" s="21"/>
      <c r="EJ42" s="66"/>
      <c r="EK42" s="21"/>
      <c r="EM42" s="44"/>
      <c r="EP42" s="66"/>
      <c r="EQ42" s="21"/>
      <c r="ES42" s="21"/>
      <c r="EV42" s="66"/>
      <c r="EW42" s="21"/>
      <c r="EY42" s="21"/>
      <c r="FB42" s="66"/>
      <c r="FC42" s="21"/>
      <c r="FH42" s="66"/>
      <c r="FI42" s="21"/>
      <c r="FN42" s="66"/>
      <c r="FO42" s="21"/>
      <c r="FT42" s="66"/>
      <c r="FU42" s="21"/>
      <c r="FZ42" s="66"/>
      <c r="GA42" s="21"/>
      <c r="GF42" s="66"/>
      <c r="GG42" s="21"/>
      <c r="GL42" s="66"/>
      <c r="GM42" s="21"/>
      <c r="GR42" s="66"/>
      <c r="GS42" s="21"/>
      <c r="GX42" s="66"/>
      <c r="GY42" s="21"/>
      <c r="HD42" s="66"/>
      <c r="HE42" s="21"/>
      <c r="HJ42" s="66"/>
      <c r="HK42" s="21"/>
      <c r="HM42" s="215"/>
      <c r="HP42" s="66"/>
      <c r="HQ42" s="21"/>
      <c r="HV42" s="66"/>
      <c r="HW42" s="21"/>
      <c r="IB42" s="66"/>
      <c r="IC42" s="21"/>
      <c r="IH42" s="66"/>
      <c r="II42" s="21"/>
      <c r="IK42" s="215"/>
      <c r="IN42" s="66"/>
      <c r="IO42" s="21"/>
      <c r="IT42" s="66"/>
      <c r="IU42" s="21"/>
      <c r="IZ42" s="66"/>
      <c r="JA42" s="21"/>
      <c r="JF42" s="66"/>
      <c r="JG42" s="21"/>
      <c r="JL42" s="66"/>
      <c r="JM42" s="21"/>
      <c r="JR42" s="66"/>
      <c r="JS42" s="21"/>
      <c r="JX42" s="66"/>
      <c r="JY42" s="21"/>
      <c r="KD42" s="66"/>
      <c r="KE42" s="21"/>
      <c r="KJ42" s="66"/>
      <c r="KK42" s="21"/>
      <c r="KP42" s="66"/>
      <c r="KQ42" s="21"/>
      <c r="KV42" s="66"/>
      <c r="KW42" s="21"/>
      <c r="LB42" s="66"/>
      <c r="LC42" s="21"/>
      <c r="LH42" s="66"/>
      <c r="LI42" s="21"/>
      <c r="LN42" s="66"/>
      <c r="LO42" s="21"/>
      <c r="LT42" s="66"/>
      <c r="LU42" s="21"/>
      <c r="LZ42" s="66"/>
      <c r="MA42" s="21"/>
      <c r="MF42" s="66"/>
      <c r="MG42" s="21"/>
      <c r="ML42" s="66"/>
      <c r="MM42" s="21"/>
      <c r="MR42" s="66"/>
      <c r="MS42" s="21"/>
      <c r="MX42" s="66"/>
      <c r="MY42" s="21"/>
      <c r="ND42" s="66"/>
      <c r="NE42" s="21"/>
      <c r="NJ42" s="66"/>
      <c r="NK42" s="21"/>
      <c r="NP42" s="66"/>
      <c r="NQ42" s="21"/>
      <c r="NV42" s="66"/>
      <c r="NW42" s="21"/>
      <c r="OB42" s="66"/>
      <c r="OC42" s="21"/>
      <c r="OH42" s="66"/>
      <c r="OI42" s="21"/>
      <c r="ON42" s="66"/>
      <c r="OO42" s="21"/>
      <c r="OT42" s="66"/>
      <c r="OU42" s="21"/>
    </row>
    <row r="43" spans="1:414">
      <c r="N43" s="55"/>
      <c r="U43" s="23"/>
      <c r="V43" s="64"/>
      <c r="Z43" s="23"/>
      <c r="AA43" s="27"/>
      <c r="AB43" s="27"/>
      <c r="AC43" s="96"/>
      <c r="AD43" s="96"/>
      <c r="AF43" s="23"/>
      <c r="AG43" s="27"/>
      <c r="AH43" s="27"/>
      <c r="AI43" s="96"/>
      <c r="AJ43" s="96"/>
      <c r="AL43" s="23"/>
      <c r="AM43" s="21"/>
      <c r="AO43" s="44"/>
      <c r="AR43" s="54"/>
      <c r="AS43" s="21"/>
      <c r="AU43" s="104"/>
      <c r="AV43" s="21"/>
      <c r="AX43" s="54"/>
      <c r="AY43" s="21"/>
      <c r="BA43" s="21"/>
      <c r="BB43" s="21"/>
      <c r="BD43" s="23"/>
      <c r="BE43" s="21"/>
      <c r="BG43" s="76"/>
      <c r="BJ43" s="58"/>
      <c r="BK43" s="21"/>
      <c r="BM43" s="28"/>
      <c r="BN43" s="32"/>
      <c r="BP43" s="58"/>
      <c r="BQ43" s="21"/>
      <c r="BS43" s="56"/>
      <c r="BT43" s="32"/>
      <c r="BV43" s="23"/>
      <c r="BW43" s="21"/>
      <c r="BY43" s="21"/>
      <c r="BZ43" s="32"/>
      <c r="CB43" s="66"/>
      <c r="CC43" s="21"/>
      <c r="CE43" s="21"/>
      <c r="CF43" s="32"/>
      <c r="CH43" s="66"/>
      <c r="CI43" s="21"/>
      <c r="CK43" s="96"/>
      <c r="CL43" s="32"/>
      <c r="CN43" s="66"/>
      <c r="CO43" s="21"/>
      <c r="CQ43" s="21"/>
      <c r="CR43" s="32"/>
      <c r="CT43" s="66"/>
      <c r="CU43" s="21"/>
      <c r="CW43" s="21"/>
      <c r="CX43" s="32"/>
      <c r="CZ43" s="66"/>
      <c r="DA43" s="21"/>
      <c r="DC43" s="21"/>
      <c r="DF43" s="66"/>
      <c r="DG43" s="21"/>
      <c r="DL43" s="66"/>
      <c r="DM43" s="21"/>
      <c r="DO43" s="21"/>
      <c r="DR43" s="66"/>
      <c r="DS43" s="21"/>
      <c r="DU43" s="21"/>
      <c r="DX43" s="66"/>
      <c r="DY43" s="21"/>
      <c r="EA43" s="21"/>
      <c r="ED43" s="66"/>
      <c r="EE43" s="21"/>
      <c r="EJ43" s="66"/>
      <c r="EK43" s="21"/>
      <c r="EM43" s="44"/>
      <c r="EP43" s="66"/>
      <c r="EQ43" s="21"/>
      <c r="ES43" s="21"/>
      <c r="EV43" s="66"/>
      <c r="EW43" s="21"/>
      <c r="EY43" s="21"/>
      <c r="FB43" s="66"/>
      <c r="FC43" s="21"/>
      <c r="FH43" s="66"/>
      <c r="FI43" s="21"/>
      <c r="FN43" s="66"/>
      <c r="FO43" s="21"/>
      <c r="FT43" s="66"/>
      <c r="FU43" s="21"/>
      <c r="FZ43" s="66"/>
      <c r="GA43" s="21"/>
      <c r="GF43" s="66"/>
      <c r="GG43" s="21"/>
      <c r="GL43" s="66"/>
      <c r="GM43" s="21"/>
      <c r="GR43" s="66"/>
      <c r="GS43" s="21"/>
      <c r="GX43" s="66"/>
      <c r="GY43" s="21"/>
      <c r="HD43" s="66"/>
      <c r="HE43" s="21"/>
      <c r="HJ43" s="66"/>
      <c r="HK43" s="21"/>
      <c r="HM43" s="215"/>
      <c r="HP43" s="66"/>
      <c r="HQ43" s="21"/>
      <c r="HV43" s="66"/>
      <c r="HW43" s="21"/>
      <c r="IB43" s="66"/>
      <c r="IC43" s="21"/>
      <c r="IH43" s="66"/>
      <c r="II43" s="21"/>
      <c r="IK43" s="215"/>
      <c r="IN43" s="66"/>
      <c r="IO43" s="21"/>
      <c r="IT43" s="66"/>
      <c r="IU43" s="21"/>
      <c r="IZ43" s="66"/>
      <c r="JA43" s="21"/>
      <c r="JF43" s="66"/>
      <c r="JG43" s="21"/>
      <c r="JL43" s="66"/>
      <c r="JM43" s="21"/>
      <c r="JR43" s="66"/>
      <c r="JS43" s="21"/>
      <c r="JX43" s="66"/>
      <c r="JY43" s="21"/>
      <c r="KD43" s="66"/>
      <c r="KE43" s="21"/>
      <c r="KJ43" s="66"/>
      <c r="KK43" s="21"/>
      <c r="KP43" s="66"/>
      <c r="KQ43" s="21"/>
      <c r="KV43" s="66"/>
      <c r="KW43" s="21"/>
      <c r="LB43" s="66"/>
      <c r="LC43" s="21"/>
      <c r="LH43" s="66"/>
      <c r="LI43" s="21"/>
      <c r="LN43" s="66"/>
      <c r="LO43" s="21"/>
      <c r="LT43" s="66"/>
      <c r="LU43" s="21"/>
      <c r="LZ43" s="66"/>
      <c r="MA43" s="21"/>
      <c r="MF43" s="66"/>
      <c r="MG43" s="21"/>
      <c r="ML43" s="66"/>
      <c r="MM43" s="21"/>
      <c r="MR43" s="66"/>
      <c r="MS43" s="21"/>
      <c r="MX43" s="66"/>
      <c r="MY43" s="21"/>
      <c r="ND43" s="66"/>
      <c r="NE43" s="21"/>
      <c r="NJ43" s="66"/>
      <c r="NK43" s="21"/>
      <c r="NP43" s="66"/>
      <c r="NQ43" s="21"/>
      <c r="NV43" s="66"/>
      <c r="NW43" s="21"/>
      <c r="OB43" s="66"/>
      <c r="OC43" s="21"/>
      <c r="OH43" s="66"/>
      <c r="OI43" s="21"/>
      <c r="ON43" s="66"/>
      <c r="OO43" s="21"/>
      <c r="OT43" s="66"/>
      <c r="OU43" s="21"/>
    </row>
    <row r="44" spans="1:414">
      <c r="A44" s="121">
        <v>44826</v>
      </c>
      <c r="B44" s="74" t="s">
        <v>1622</v>
      </c>
      <c r="C44" s="146">
        <f>[1]!i_dq_close(C$2,A44)</f>
        <v>4219.4538000000002</v>
      </c>
      <c r="D44" s="277">
        <v>1.4477</v>
      </c>
      <c r="E44" s="277">
        <v>0</v>
      </c>
      <c r="F44" s="37">
        <v>1350530.08</v>
      </c>
      <c r="H44" s="66">
        <v>44630</v>
      </c>
      <c r="I44" s="21" t="s">
        <v>337</v>
      </c>
      <c r="J44" s="146">
        <f>[1]!i_dq_close(J$2,H44)</f>
        <v>4644.6122999999998</v>
      </c>
      <c r="K44" s="111">
        <v>1.0868</v>
      </c>
      <c r="L44" s="277">
        <v>0</v>
      </c>
      <c r="M44" s="32">
        <v>3680530</v>
      </c>
      <c r="N44" s="55"/>
      <c r="O44" s="66">
        <v>44727</v>
      </c>
      <c r="P44" s="21" t="s">
        <v>570</v>
      </c>
      <c r="Q44" s="140">
        <f>[1]!i_dq_close(Q$2,O44)</f>
        <v>4605.6460999999999</v>
      </c>
      <c r="R44" s="111">
        <v>0.81240000000000001</v>
      </c>
      <c r="S44" s="277">
        <v>0</v>
      </c>
      <c r="T44" s="32">
        <v>3680530</v>
      </c>
      <c r="U44" s="23"/>
      <c r="V44" s="64"/>
      <c r="Z44" s="23"/>
      <c r="AA44" s="27"/>
      <c r="AB44" s="27"/>
      <c r="AC44" s="96"/>
      <c r="AD44" s="96"/>
      <c r="AF44" s="23"/>
      <c r="AG44" s="27"/>
      <c r="AH44" s="27"/>
      <c r="AI44" s="96"/>
      <c r="AJ44" s="96"/>
      <c r="AL44" s="23"/>
      <c r="AM44" s="21"/>
      <c r="AO44" s="44"/>
      <c r="AR44" s="95"/>
      <c r="AS44" s="21"/>
      <c r="AU44" s="76"/>
      <c r="AV44" s="21"/>
      <c r="AX44" s="95"/>
      <c r="AY44" s="21"/>
      <c r="BA44" s="28"/>
      <c r="BB44" s="21"/>
      <c r="BD44" s="23"/>
      <c r="BE44" s="21"/>
      <c r="BG44" s="76"/>
      <c r="BJ44" s="58"/>
      <c r="BK44" s="21"/>
      <c r="BM44" s="21"/>
      <c r="BN44" s="32"/>
      <c r="BP44" s="58"/>
      <c r="BQ44" s="21"/>
      <c r="BS44" s="56"/>
      <c r="BT44" s="32"/>
      <c r="BV44" s="58"/>
      <c r="BW44" s="21"/>
      <c r="BY44" s="21"/>
      <c r="BZ44" s="32"/>
      <c r="CB44" s="66"/>
      <c r="CC44" s="21"/>
      <c r="CE44" s="21"/>
      <c r="CF44" s="32"/>
      <c r="CH44" s="66"/>
      <c r="CI44" s="21"/>
      <c r="CK44" s="96"/>
      <c r="CL44" s="32"/>
      <c r="CN44" s="66"/>
      <c r="CO44" s="21"/>
      <c r="CQ44" s="21"/>
      <c r="CR44" s="32"/>
      <c r="CT44" s="66"/>
      <c r="CU44" s="21"/>
      <c r="CW44" s="21"/>
      <c r="CX44" s="32"/>
      <c r="CZ44" s="66"/>
      <c r="DA44" s="21"/>
      <c r="DC44" s="21"/>
      <c r="DF44" s="66"/>
      <c r="DG44" s="21"/>
      <c r="DL44" s="66"/>
      <c r="DM44" s="21"/>
      <c r="DO44" s="21"/>
      <c r="DR44" s="66"/>
      <c r="DS44" s="21"/>
      <c r="DU44" s="21"/>
      <c r="DX44" s="66"/>
      <c r="DY44" s="21"/>
      <c r="EA44" s="21"/>
      <c r="ED44" s="66"/>
      <c r="EE44" s="21"/>
      <c r="EJ44" s="66"/>
      <c r="EK44" s="21"/>
      <c r="EM44" s="44"/>
      <c r="EP44" s="66"/>
      <c r="EQ44" s="21"/>
      <c r="ES44" s="21"/>
      <c r="EV44" s="66"/>
      <c r="EW44" s="21"/>
      <c r="EY44" s="21"/>
      <c r="FB44" s="66"/>
      <c r="FC44" s="21"/>
      <c r="FH44" s="66"/>
      <c r="FI44" s="21"/>
      <c r="FN44" s="66"/>
      <c r="FO44" s="21"/>
      <c r="FT44" s="66"/>
      <c r="FU44" s="21"/>
      <c r="FZ44" s="66"/>
      <c r="GA44" s="21"/>
      <c r="GF44" s="66"/>
      <c r="GG44" s="21"/>
      <c r="GL44" s="66"/>
      <c r="GM44" s="21"/>
      <c r="GR44" s="66"/>
      <c r="GS44" s="21"/>
      <c r="GX44" s="66"/>
      <c r="GY44" s="21"/>
      <c r="HD44" s="66"/>
      <c r="HE44" s="21"/>
      <c r="HJ44" s="66"/>
      <c r="HK44" s="21"/>
      <c r="HM44" s="215"/>
      <c r="HP44" s="66"/>
      <c r="HQ44" s="21"/>
      <c r="HV44" s="66"/>
      <c r="HW44" s="21"/>
      <c r="IB44" s="66"/>
      <c r="IC44" s="21"/>
      <c r="IH44" s="66"/>
      <c r="II44" s="21"/>
      <c r="IK44" s="215"/>
      <c r="IN44" s="66"/>
      <c r="IO44" s="21"/>
      <c r="IT44" s="66"/>
      <c r="IU44" s="21"/>
      <c r="IZ44" s="66"/>
      <c r="JA44" s="21"/>
      <c r="JF44" s="66"/>
      <c r="JG44" s="21"/>
      <c r="JL44" s="66"/>
      <c r="JM44" s="21"/>
      <c r="JR44" s="66"/>
      <c r="JS44" s="21"/>
      <c r="JX44" s="66"/>
      <c r="JY44" s="21"/>
      <c r="KD44" s="66"/>
      <c r="KE44" s="21"/>
      <c r="KJ44" s="66"/>
      <c r="KK44" s="21"/>
      <c r="KP44" s="66"/>
      <c r="KQ44" s="21"/>
      <c r="KV44" s="66"/>
      <c r="KW44" s="21"/>
      <c r="LB44" s="66"/>
      <c r="LC44" s="21"/>
      <c r="LH44" s="66"/>
      <c r="LI44" s="21"/>
      <c r="LN44" s="66"/>
      <c r="LO44" s="21"/>
      <c r="LT44" s="66"/>
      <c r="LU44" s="21"/>
      <c r="LZ44" s="66"/>
      <c r="MA44" s="21"/>
      <c r="MF44" s="66"/>
      <c r="MG44" s="21"/>
      <c r="ML44" s="66"/>
      <c r="MM44" s="21"/>
      <c r="MR44" s="66"/>
      <c r="MS44" s="21"/>
      <c r="MX44" s="66"/>
      <c r="MY44" s="21"/>
      <c r="ND44" s="66"/>
      <c r="NE44" s="21"/>
      <c r="NJ44" s="66"/>
      <c r="NK44" s="21"/>
      <c r="NP44" s="66"/>
      <c r="NQ44" s="21"/>
      <c r="NV44" s="66"/>
      <c r="NW44" s="21"/>
      <c r="OB44" s="66"/>
      <c r="OC44" s="21"/>
      <c r="OH44" s="66"/>
      <c r="OI44" s="21"/>
      <c r="ON44" s="66"/>
      <c r="OO44" s="21"/>
      <c r="OT44" s="66"/>
      <c r="OU44" s="21"/>
    </row>
    <row r="45" spans="1:414">
      <c r="A45" s="121">
        <v>44827</v>
      </c>
      <c r="B45" s="74" t="s">
        <v>1622</v>
      </c>
      <c r="C45" s="146">
        <f>[1]!i_dq_close(C$2,A45)</f>
        <v>4195.0051999999996</v>
      </c>
      <c r="D45" s="277">
        <v>1.4217</v>
      </c>
      <c r="E45" s="277">
        <f>D45/D$44-C45/C$44</f>
        <v>-1.2165264933302944E-2</v>
      </c>
      <c r="H45" s="66">
        <v>44631</v>
      </c>
      <c r="I45" s="21" t="s">
        <v>337</v>
      </c>
      <c r="J45" s="146">
        <f>[1]!i_dq_close(J$2,H45)</f>
        <v>4666.1728999999996</v>
      </c>
      <c r="K45" s="112">
        <v>1.0868</v>
      </c>
      <c r="L45" s="277">
        <f>K45/K$44-J45/J$44</f>
        <v>-4.6420666801403332E-3</v>
      </c>
      <c r="N45" s="55"/>
      <c r="O45" s="66">
        <v>44728</v>
      </c>
      <c r="P45" s="21" t="s">
        <v>570</v>
      </c>
      <c r="Q45" s="140">
        <f>[1]!i_dq_close(Q$2,O45)</f>
        <v>4583.3503000000001</v>
      </c>
      <c r="R45" s="111">
        <v>0.81079999999999997</v>
      </c>
      <c r="S45" s="277">
        <f>R45/R$44-Q45/Q$44</f>
        <v>2.871498006389972E-3</v>
      </c>
      <c r="U45" s="23"/>
      <c r="V45" s="64"/>
      <c r="W45" s="96"/>
      <c r="X45" s="96"/>
      <c r="Z45" s="23"/>
      <c r="AA45" s="27"/>
      <c r="AB45" s="27"/>
      <c r="AC45" s="96"/>
      <c r="AD45" s="96"/>
      <c r="AF45" s="23"/>
      <c r="AG45" s="27"/>
      <c r="AH45" s="27"/>
      <c r="AI45" s="96"/>
      <c r="AJ45" s="96"/>
      <c r="AL45" s="23"/>
      <c r="AM45" s="21"/>
      <c r="AO45" s="44"/>
      <c r="AR45" s="95"/>
      <c r="AS45" s="21"/>
      <c r="AU45" s="76"/>
      <c r="AV45" s="21"/>
      <c r="AX45" s="95"/>
      <c r="AY45" s="21"/>
      <c r="BA45" s="28"/>
      <c r="BB45" s="21"/>
      <c r="BD45" s="23"/>
      <c r="BE45" s="21"/>
      <c r="BG45" s="28"/>
      <c r="BJ45" s="58"/>
      <c r="BK45" s="21"/>
      <c r="BM45" s="21"/>
      <c r="BN45" s="32"/>
      <c r="BP45" s="58"/>
      <c r="BQ45" s="21"/>
      <c r="BS45" s="56"/>
      <c r="BT45" s="32"/>
      <c r="BV45" s="58"/>
      <c r="BW45" s="21"/>
      <c r="BY45" s="21"/>
      <c r="BZ45" s="32"/>
      <c r="CB45" s="66"/>
      <c r="CC45" s="21"/>
      <c r="CE45" s="21"/>
      <c r="CF45" s="32"/>
      <c r="CH45" s="66"/>
      <c r="CI45" s="21"/>
      <c r="CK45" s="96"/>
      <c r="CN45" s="66"/>
      <c r="CO45" s="21"/>
      <c r="CQ45" s="21"/>
      <c r="CT45" s="66"/>
      <c r="CU45" s="21"/>
      <c r="CW45" s="21"/>
      <c r="CZ45" s="66"/>
      <c r="DA45" s="21"/>
      <c r="DC45" s="21"/>
      <c r="DF45" s="66"/>
      <c r="DG45" s="21"/>
      <c r="DL45" s="66"/>
      <c r="DM45" s="21"/>
      <c r="DO45" s="21"/>
      <c r="DR45" s="66"/>
      <c r="DS45" s="21"/>
      <c r="DU45" s="21"/>
      <c r="DX45" s="66"/>
      <c r="DY45" s="21"/>
      <c r="EA45" s="21"/>
      <c r="ED45" s="66"/>
      <c r="EE45" s="21"/>
      <c r="EJ45" s="66"/>
      <c r="EK45" s="21"/>
      <c r="EM45" s="44"/>
      <c r="EP45" s="66"/>
      <c r="EQ45" s="21"/>
      <c r="ES45" s="21"/>
      <c r="EV45" s="66"/>
      <c r="EW45" s="21"/>
      <c r="EY45" s="21"/>
      <c r="FB45" s="66"/>
      <c r="FC45" s="21"/>
      <c r="FH45" s="66"/>
      <c r="FI45" s="21"/>
      <c r="FN45" s="66"/>
      <c r="FO45" s="21"/>
      <c r="FT45" s="66"/>
      <c r="FU45" s="21"/>
      <c r="FZ45" s="66"/>
      <c r="GA45" s="21"/>
      <c r="GF45" s="66"/>
      <c r="GG45" s="21"/>
      <c r="GL45" s="66"/>
      <c r="GM45" s="21"/>
      <c r="GR45" s="66"/>
      <c r="GS45" s="21"/>
      <c r="GX45" s="66"/>
      <c r="GY45" s="21"/>
      <c r="HD45" s="66"/>
      <c r="HE45" s="21"/>
      <c r="HJ45" s="66"/>
      <c r="HK45" s="21"/>
      <c r="HM45" s="215"/>
      <c r="HP45" s="66"/>
      <c r="HQ45" s="21"/>
      <c r="HV45" s="66"/>
      <c r="HW45" s="21"/>
      <c r="IB45" s="66"/>
      <c r="IC45" s="21"/>
      <c r="IH45" s="66"/>
      <c r="II45" s="21"/>
      <c r="IK45" s="215"/>
      <c r="IN45" s="66"/>
      <c r="IO45" s="21"/>
      <c r="IT45" s="66"/>
      <c r="IU45" s="21"/>
      <c r="IZ45" s="66"/>
      <c r="JA45" s="21"/>
      <c r="JF45" s="66"/>
      <c r="JG45" s="21"/>
      <c r="JL45" s="66"/>
      <c r="JM45" s="21"/>
      <c r="JR45" s="66"/>
      <c r="JS45" s="21"/>
      <c r="JX45" s="66"/>
      <c r="JY45" s="21"/>
      <c r="KD45" s="66"/>
      <c r="KE45" s="21"/>
      <c r="KJ45" s="66"/>
      <c r="KK45" s="21"/>
      <c r="KP45" s="66"/>
      <c r="KQ45" s="21"/>
      <c r="KV45" s="66"/>
      <c r="KW45" s="21"/>
      <c r="LB45" s="66"/>
      <c r="LC45" s="21"/>
      <c r="LH45" s="66"/>
      <c r="LI45" s="21"/>
      <c r="LN45" s="66"/>
      <c r="LO45" s="21"/>
      <c r="LT45" s="66"/>
      <c r="LU45" s="21"/>
      <c r="LZ45" s="66"/>
      <c r="MA45" s="21"/>
      <c r="MF45" s="66"/>
      <c r="MG45" s="21"/>
      <c r="ML45" s="66"/>
      <c r="MM45" s="21"/>
      <c r="MR45" s="66"/>
      <c r="MS45" s="21"/>
      <c r="MX45" s="66"/>
      <c r="MY45" s="21"/>
      <c r="ND45" s="66"/>
      <c r="NE45" s="21"/>
      <c r="NJ45" s="66"/>
      <c r="NK45" s="21"/>
      <c r="NP45" s="66"/>
      <c r="NQ45" s="21"/>
      <c r="NV45" s="66"/>
      <c r="NW45" s="21"/>
      <c r="OB45" s="66"/>
      <c r="OC45" s="21"/>
      <c r="OH45" s="66"/>
      <c r="OI45" s="21"/>
      <c r="ON45" s="66"/>
      <c r="OO45" s="21"/>
      <c r="OT45" s="66"/>
      <c r="OU45" s="21"/>
    </row>
    <row r="46" spans="1:414">
      <c r="A46" s="121">
        <v>44830</v>
      </c>
      <c r="B46" s="74" t="s">
        <v>1622</v>
      </c>
      <c r="C46" s="146">
        <f>[1]!i_dq_close(C$2,A46)</f>
        <v>4164.3971000000001</v>
      </c>
      <c r="D46" s="277">
        <v>1.4004000000000001</v>
      </c>
      <c r="E46" s="277">
        <f t="shared" ref="E46:E119" si="0">D46/D$44-C46/C$44</f>
        <v>-1.9624214791227224E-2</v>
      </c>
      <c r="H46" s="66">
        <v>44634</v>
      </c>
      <c r="I46" s="21" t="s">
        <v>337</v>
      </c>
      <c r="J46" s="146">
        <f>[1]!i_dq_close(J$2,H46)</f>
        <v>4531.6904000000004</v>
      </c>
      <c r="K46" s="7">
        <v>1.0610999999999999</v>
      </c>
      <c r="L46" s="277">
        <f t="shared" ref="L46:L109" si="1">K46/K$44-J46/J$44</f>
        <v>6.6504384501531177E-4</v>
      </c>
      <c r="N46" s="55"/>
      <c r="O46" s="66">
        <v>44729</v>
      </c>
      <c r="P46" s="21" t="s">
        <v>570</v>
      </c>
      <c r="Q46" s="140">
        <f>[1]!i_dq_close(Q$2,O46)</f>
        <v>4640.6382999999996</v>
      </c>
      <c r="R46" s="111">
        <v>0.81589999999999996</v>
      </c>
      <c r="S46" s="277">
        <f t="shared" ref="S46:S109" si="2">R46/R$44-Q46/Q$44</f>
        <v>-3.2894519647321818E-3</v>
      </c>
      <c r="U46" s="23"/>
      <c r="V46" s="64"/>
      <c r="W46" s="96"/>
      <c r="X46" s="96"/>
      <c r="Z46" s="23"/>
      <c r="AA46" s="27"/>
      <c r="AB46" s="27"/>
      <c r="AC46" s="96"/>
      <c r="AD46" s="96"/>
      <c r="AF46" s="23"/>
      <c r="AG46" s="27"/>
      <c r="AH46" s="27"/>
      <c r="AI46" s="96"/>
      <c r="AJ46" s="96"/>
      <c r="AL46" s="23"/>
      <c r="AM46" s="21"/>
      <c r="AO46" s="21"/>
      <c r="AR46" s="95"/>
      <c r="AS46" s="21"/>
      <c r="AU46" s="76"/>
      <c r="AV46" s="21"/>
      <c r="AX46" s="95"/>
      <c r="AY46" s="21"/>
      <c r="BA46" s="28"/>
      <c r="BB46" s="21"/>
      <c r="BD46" s="23"/>
      <c r="BE46" s="21"/>
      <c r="BG46" s="28"/>
      <c r="BJ46" s="58"/>
      <c r="BK46" s="21"/>
      <c r="BM46" s="21"/>
      <c r="BN46" s="32"/>
      <c r="BP46" s="58"/>
      <c r="BQ46" s="21"/>
      <c r="BS46" s="56"/>
      <c r="BT46" s="32"/>
      <c r="BV46" s="58"/>
      <c r="BW46" s="21"/>
      <c r="BY46" s="21"/>
      <c r="BZ46" s="32"/>
      <c r="CB46" s="66"/>
      <c r="CC46" s="21"/>
      <c r="CE46" s="21"/>
      <c r="CF46" s="32"/>
      <c r="CH46" s="66"/>
      <c r="CI46" s="21"/>
      <c r="CK46" s="96"/>
      <c r="CN46" s="66"/>
      <c r="CO46" s="21"/>
      <c r="CQ46" s="21"/>
      <c r="CT46" s="66"/>
      <c r="CU46" s="21"/>
      <c r="CW46" s="21"/>
      <c r="CZ46" s="66"/>
      <c r="DA46" s="21"/>
      <c r="DC46" s="21"/>
      <c r="DF46" s="66"/>
      <c r="DG46" s="21"/>
      <c r="DL46" s="66"/>
      <c r="DM46" s="21"/>
      <c r="DO46" s="21"/>
      <c r="DR46" s="66"/>
      <c r="DS46" s="21"/>
      <c r="DU46" s="21"/>
      <c r="DX46" s="66"/>
      <c r="DY46" s="21"/>
      <c r="EA46" s="21"/>
      <c r="ED46" s="66"/>
      <c r="EE46" s="21"/>
      <c r="EJ46" s="66"/>
      <c r="EK46" s="21"/>
      <c r="EM46" s="44"/>
      <c r="EP46" s="66"/>
      <c r="EQ46" s="21"/>
      <c r="ES46" s="21"/>
      <c r="EV46" s="66"/>
      <c r="EW46" s="21"/>
      <c r="EY46" s="21"/>
      <c r="FB46" s="66"/>
      <c r="FC46" s="21"/>
      <c r="FH46" s="66"/>
      <c r="FI46" s="21"/>
      <c r="FN46" s="66"/>
      <c r="FO46" s="21"/>
      <c r="FT46" s="66"/>
      <c r="FU46" s="21"/>
      <c r="FZ46" s="66"/>
      <c r="GA46" s="21"/>
      <c r="GF46" s="66"/>
      <c r="GG46" s="21"/>
      <c r="GL46" s="66"/>
      <c r="GM46" s="21"/>
      <c r="GR46" s="66"/>
      <c r="GS46" s="21"/>
      <c r="GX46" s="66"/>
      <c r="GY46" s="21"/>
      <c r="HD46" s="66"/>
      <c r="HE46" s="21"/>
      <c r="HJ46" s="66"/>
      <c r="HK46" s="21"/>
      <c r="HM46" s="215"/>
      <c r="HP46" s="66"/>
      <c r="HQ46" s="21"/>
      <c r="HV46" s="66"/>
      <c r="HW46" s="21"/>
      <c r="IB46" s="66"/>
      <c r="IC46" s="21"/>
      <c r="IH46" s="66"/>
      <c r="II46" s="21"/>
      <c r="IK46" s="215"/>
      <c r="IN46" s="66"/>
      <c r="IO46" s="21"/>
      <c r="IT46" s="66"/>
      <c r="IU46" s="21"/>
      <c r="IZ46" s="66"/>
      <c r="JA46" s="21"/>
      <c r="JF46" s="66"/>
      <c r="JG46" s="21"/>
      <c r="JL46" s="66"/>
      <c r="JM46" s="21"/>
      <c r="JR46" s="66"/>
      <c r="JS46" s="21"/>
      <c r="JX46" s="66"/>
      <c r="JY46" s="21"/>
      <c r="KD46" s="66"/>
      <c r="KE46" s="21"/>
      <c r="KJ46" s="66"/>
      <c r="KK46" s="21"/>
      <c r="KP46" s="66"/>
      <c r="KQ46" s="21"/>
      <c r="KV46" s="66"/>
      <c r="KW46" s="21"/>
      <c r="LB46" s="66"/>
      <c r="LC46" s="21"/>
      <c r="LH46" s="66"/>
      <c r="LI46" s="21"/>
      <c r="LN46" s="66"/>
      <c r="LO46" s="21"/>
      <c r="LT46" s="66"/>
      <c r="LU46" s="21"/>
      <c r="LZ46" s="66"/>
      <c r="MA46" s="21"/>
      <c r="MF46" s="66"/>
      <c r="MG46" s="21"/>
      <c r="ML46" s="66"/>
      <c r="MM46" s="21"/>
      <c r="MR46" s="66"/>
      <c r="MS46" s="21"/>
      <c r="MX46" s="66"/>
      <c r="MY46" s="21"/>
      <c r="ND46" s="66"/>
      <c r="NE46" s="21"/>
      <c r="NJ46" s="66"/>
      <c r="NK46" s="21"/>
      <c r="NP46" s="66"/>
      <c r="NQ46" s="21"/>
      <c r="NV46" s="66"/>
      <c r="NW46" s="21"/>
      <c r="OB46" s="66"/>
      <c r="OC46" s="21"/>
      <c r="OH46" s="66"/>
      <c r="OI46" s="21"/>
      <c r="ON46" s="66"/>
      <c r="OO46" s="21"/>
      <c r="OT46" s="66"/>
      <c r="OU46" s="21"/>
    </row>
    <row r="47" spans="1:414">
      <c r="A47" s="121">
        <v>44831</v>
      </c>
      <c r="B47" s="74" t="s">
        <v>1622</v>
      </c>
      <c r="C47" s="146">
        <f>[1]!i_dq_close(C$2,A47)</f>
        <v>4230.0271000000002</v>
      </c>
      <c r="D47" s="277">
        <v>1.429</v>
      </c>
      <c r="E47" s="277">
        <f t="shared" si="0"/>
        <v>-1.5422886485199738E-2</v>
      </c>
      <c r="H47" s="66">
        <v>44635</v>
      </c>
      <c r="I47" s="21" t="s">
        <v>337</v>
      </c>
      <c r="J47" s="146">
        <f>[1]!i_dq_close(J$2,H47)</f>
        <v>4312.3378000000002</v>
      </c>
      <c r="K47" s="112">
        <v>1.0115000000000001</v>
      </c>
      <c r="L47" s="277">
        <f t="shared" si="1"/>
        <v>2.2537937491438065E-3</v>
      </c>
      <c r="N47" s="55"/>
      <c r="O47" s="66">
        <v>44732</v>
      </c>
      <c r="P47" s="21" t="s">
        <v>570</v>
      </c>
      <c r="Q47" s="140">
        <f>[1]!i_dq_close(Q$2,O47)</f>
        <v>4660.5947999999999</v>
      </c>
      <c r="R47" s="111">
        <v>0.81759999999999999</v>
      </c>
      <c r="S47" s="277">
        <f t="shared" si="2"/>
        <v>-5.5299378476860728E-3</v>
      </c>
      <c r="U47" s="23"/>
      <c r="V47" s="64"/>
      <c r="W47" s="96"/>
      <c r="X47" s="96"/>
      <c r="Z47" s="23"/>
      <c r="AA47" s="27"/>
      <c r="AB47" s="27"/>
      <c r="AC47" s="96"/>
      <c r="AD47" s="96"/>
      <c r="AF47" s="23"/>
      <c r="AG47" s="27"/>
      <c r="AH47" s="27"/>
      <c r="AI47" s="96"/>
      <c r="AJ47" s="96"/>
      <c r="AL47" s="23"/>
      <c r="AM47" s="21"/>
      <c r="AO47" s="21"/>
      <c r="AR47" s="95"/>
      <c r="AS47" s="21"/>
      <c r="AU47" s="76"/>
      <c r="AV47" s="21"/>
      <c r="AX47" s="95"/>
      <c r="AY47" s="21"/>
      <c r="BA47" s="28"/>
      <c r="BB47" s="21"/>
      <c r="BD47" s="23"/>
      <c r="BE47" s="21"/>
      <c r="BG47" s="28"/>
      <c r="BJ47" s="58"/>
      <c r="BK47" s="21"/>
      <c r="BM47" s="21"/>
      <c r="BN47" s="32"/>
      <c r="BP47" s="58"/>
      <c r="BQ47" s="21"/>
      <c r="BS47" s="56"/>
      <c r="BT47" s="32"/>
      <c r="BV47" s="58"/>
      <c r="BW47" s="21"/>
      <c r="BY47" s="21"/>
      <c r="BZ47" s="32"/>
      <c r="CB47" s="66"/>
      <c r="CC47" s="21"/>
      <c r="CE47" s="21"/>
      <c r="CH47" s="66"/>
      <c r="CI47" s="21"/>
      <c r="CK47" s="96"/>
      <c r="CN47" s="66"/>
      <c r="CO47" s="21"/>
      <c r="CQ47" s="21"/>
      <c r="CT47" s="66"/>
      <c r="CU47" s="21"/>
      <c r="CW47" s="21"/>
      <c r="CZ47" s="66"/>
      <c r="DA47" s="21"/>
      <c r="DC47" s="21"/>
      <c r="DF47" s="66"/>
      <c r="DG47" s="21"/>
      <c r="DL47" s="66"/>
      <c r="DM47" s="21"/>
      <c r="DO47" s="21"/>
      <c r="DR47" s="66"/>
      <c r="DS47" s="21"/>
      <c r="DU47" s="21"/>
      <c r="DX47" s="66"/>
      <c r="DY47" s="21"/>
      <c r="EA47" s="21"/>
      <c r="ED47" s="66"/>
      <c r="EE47" s="21"/>
      <c r="EJ47" s="66"/>
      <c r="EK47" s="21"/>
      <c r="EM47" s="44"/>
      <c r="EP47" s="66"/>
      <c r="EQ47" s="21"/>
      <c r="ES47" s="21"/>
      <c r="EV47" s="66"/>
      <c r="EW47" s="21"/>
      <c r="EY47" s="21"/>
      <c r="FB47" s="66"/>
      <c r="FC47" s="21"/>
      <c r="FH47" s="66"/>
      <c r="FI47" s="21"/>
      <c r="FN47" s="66"/>
      <c r="FO47" s="21"/>
      <c r="FT47" s="66"/>
      <c r="FU47" s="21"/>
      <c r="FZ47" s="66"/>
      <c r="GA47" s="21"/>
      <c r="GF47" s="66"/>
      <c r="GG47" s="21"/>
      <c r="GL47" s="66"/>
      <c r="GM47" s="21"/>
      <c r="GR47" s="66"/>
      <c r="GS47" s="21"/>
      <c r="GX47" s="66"/>
      <c r="GY47" s="21"/>
      <c r="HD47" s="66"/>
      <c r="HE47" s="21"/>
      <c r="HJ47" s="66"/>
      <c r="HK47" s="21"/>
      <c r="HM47" s="215"/>
      <c r="HP47" s="66"/>
      <c r="HQ47" s="21"/>
      <c r="HV47" s="66"/>
      <c r="HW47" s="21"/>
      <c r="IB47" s="66"/>
      <c r="IC47" s="21"/>
      <c r="IH47" s="66"/>
      <c r="II47" s="21"/>
      <c r="IK47" s="215"/>
      <c r="IN47" s="66"/>
      <c r="IO47" s="21"/>
      <c r="IT47" s="66"/>
      <c r="IU47" s="21"/>
      <c r="IZ47" s="66"/>
      <c r="JA47" s="21"/>
      <c r="JF47" s="66"/>
      <c r="JG47" s="21"/>
      <c r="JL47" s="66"/>
      <c r="JM47" s="21"/>
      <c r="JR47" s="66"/>
      <c r="JS47" s="21"/>
      <c r="JX47" s="66"/>
      <c r="JY47" s="21"/>
      <c r="KD47" s="66"/>
      <c r="KE47" s="21"/>
      <c r="KJ47" s="66"/>
      <c r="KK47" s="21"/>
      <c r="KP47" s="66"/>
      <c r="KQ47" s="21"/>
      <c r="KV47" s="66"/>
      <c r="KW47" s="21"/>
      <c r="LB47" s="66"/>
      <c r="LC47" s="21"/>
      <c r="LH47" s="66"/>
      <c r="LI47" s="21"/>
      <c r="LN47" s="66"/>
      <c r="LO47" s="21"/>
      <c r="LT47" s="66"/>
      <c r="LU47" s="21"/>
      <c r="LZ47" s="66"/>
      <c r="MA47" s="21"/>
      <c r="MF47" s="66"/>
      <c r="MG47" s="21"/>
      <c r="ML47" s="66"/>
      <c r="MM47" s="21"/>
      <c r="MR47" s="66"/>
      <c r="MS47" s="21"/>
      <c r="MX47" s="66"/>
      <c r="MY47" s="21"/>
      <c r="ND47" s="66"/>
      <c r="NE47" s="21"/>
      <c r="NJ47" s="66"/>
      <c r="NK47" s="21"/>
      <c r="NP47" s="66"/>
      <c r="NQ47" s="21"/>
      <c r="NV47" s="66"/>
      <c r="NW47" s="21"/>
      <c r="OB47" s="66"/>
      <c r="OC47" s="21"/>
      <c r="OH47" s="66"/>
      <c r="OI47" s="21"/>
      <c r="ON47" s="66"/>
      <c r="OO47" s="21"/>
      <c r="OT47" s="66"/>
      <c r="OU47" s="21"/>
    </row>
    <row r="48" spans="1:414">
      <c r="A48" s="121">
        <v>44832</v>
      </c>
      <c r="B48" s="74" t="s">
        <v>1622</v>
      </c>
      <c r="C48" s="146">
        <f>[1]!i_dq_close(C$2,A48)</f>
        <v>4151.3467000000001</v>
      </c>
      <c r="D48" s="277">
        <v>1.429</v>
      </c>
      <c r="E48" s="277">
        <f t="shared" si="0"/>
        <v>3.2241715771494928E-3</v>
      </c>
      <c r="H48" s="66">
        <v>44636</v>
      </c>
      <c r="I48" s="21" t="s">
        <v>337</v>
      </c>
      <c r="J48" s="146">
        <f>[1]!i_dq_close(J$2,H48)</f>
        <v>4487.2051000000001</v>
      </c>
      <c r="K48" s="7">
        <v>1.0416000000000001</v>
      </c>
      <c r="L48" s="277">
        <f t="shared" si="1"/>
        <v>-7.6997113996135624E-3</v>
      </c>
      <c r="N48" s="55"/>
      <c r="O48" s="66">
        <v>44733</v>
      </c>
      <c r="P48" s="21" t="s">
        <v>570</v>
      </c>
      <c r="Q48" s="140">
        <f>[1]!i_dq_close(Q$2,O48)</f>
        <v>4647.1080000000002</v>
      </c>
      <c r="R48" s="111">
        <v>0.8115</v>
      </c>
      <c r="S48" s="277">
        <f t="shared" si="2"/>
        <v>-1.0110235505983223E-2</v>
      </c>
      <c r="U48" s="23"/>
      <c r="V48" s="64"/>
      <c r="W48" s="96"/>
      <c r="X48" s="96"/>
      <c r="Z48" s="23"/>
      <c r="AA48" s="27"/>
      <c r="AB48" s="27"/>
      <c r="AC48" s="96"/>
      <c r="AD48" s="96"/>
      <c r="AF48" s="23"/>
      <c r="AG48" s="27"/>
      <c r="AI48" s="96"/>
      <c r="AJ48" s="96"/>
      <c r="AL48" s="23"/>
      <c r="AM48" s="21"/>
      <c r="AO48" s="21"/>
      <c r="AR48" s="95"/>
      <c r="AS48" s="21"/>
      <c r="AU48" s="76"/>
      <c r="AV48" s="21"/>
      <c r="AX48" s="95"/>
      <c r="AY48" s="21"/>
      <c r="BA48" s="28"/>
      <c r="BB48" s="21"/>
      <c r="BD48" s="23"/>
      <c r="BE48" s="21"/>
      <c r="BG48" s="28"/>
      <c r="BJ48" s="58"/>
      <c r="BK48" s="21"/>
      <c r="BM48" s="21"/>
      <c r="BN48" s="32"/>
      <c r="BP48" s="58"/>
      <c r="BQ48" s="21"/>
      <c r="BS48" s="56"/>
      <c r="BT48" s="32"/>
      <c r="BV48" s="58"/>
      <c r="BW48" s="21"/>
      <c r="BY48" s="21"/>
      <c r="CB48" s="66"/>
      <c r="CC48" s="21"/>
      <c r="CE48" s="21"/>
      <c r="CH48" s="66"/>
      <c r="CI48" s="21"/>
      <c r="CK48" s="96"/>
      <c r="CN48" s="66"/>
      <c r="CO48" s="21"/>
      <c r="CQ48" s="21"/>
      <c r="CT48" s="66"/>
      <c r="CU48" s="21"/>
      <c r="CW48" s="21"/>
      <c r="CZ48" s="66"/>
      <c r="DA48" s="21"/>
      <c r="DC48" s="21"/>
      <c r="DF48" s="66"/>
      <c r="DG48" s="21"/>
      <c r="DL48" s="66"/>
      <c r="DM48" s="21"/>
      <c r="DO48" s="21"/>
      <c r="DR48" s="66"/>
      <c r="DS48" s="21"/>
      <c r="DU48" s="21"/>
      <c r="DX48" s="66"/>
      <c r="DY48" s="21"/>
      <c r="EA48" s="21"/>
      <c r="ED48" s="66"/>
      <c r="EE48" s="21"/>
      <c r="EJ48" s="66"/>
      <c r="EK48" s="21"/>
      <c r="EM48" s="44"/>
      <c r="EP48" s="66"/>
      <c r="EQ48" s="21"/>
      <c r="ES48" s="21"/>
      <c r="EV48" s="66"/>
      <c r="EW48" s="21"/>
      <c r="EY48" s="21"/>
      <c r="FB48" s="66"/>
      <c r="FC48" s="21"/>
      <c r="FH48" s="66"/>
      <c r="FI48" s="21"/>
      <c r="FN48" s="66"/>
      <c r="FO48" s="21"/>
      <c r="FT48" s="66"/>
      <c r="FU48" s="21"/>
      <c r="FZ48" s="66"/>
      <c r="GA48" s="21"/>
      <c r="GF48" s="66"/>
      <c r="GG48" s="21"/>
      <c r="GL48" s="66"/>
      <c r="GM48" s="21"/>
      <c r="GR48" s="66"/>
      <c r="GS48" s="21"/>
      <c r="GX48" s="66"/>
      <c r="GY48" s="21"/>
      <c r="HD48" s="66"/>
      <c r="HE48" s="21"/>
      <c r="HJ48" s="66"/>
      <c r="HK48" s="21"/>
      <c r="HM48" s="215"/>
      <c r="HP48" s="66"/>
      <c r="HQ48" s="21"/>
      <c r="HV48" s="66"/>
      <c r="HW48" s="21"/>
      <c r="IB48" s="66"/>
      <c r="IC48" s="21"/>
      <c r="IH48" s="66"/>
      <c r="II48" s="21"/>
      <c r="IK48" s="215"/>
      <c r="IN48" s="66"/>
      <c r="IO48" s="21"/>
      <c r="IT48" s="66"/>
      <c r="IU48" s="21"/>
      <c r="IZ48" s="66"/>
      <c r="JA48" s="21"/>
      <c r="JF48" s="66"/>
      <c r="JG48" s="21"/>
      <c r="JL48" s="66"/>
      <c r="JM48" s="21"/>
      <c r="JR48" s="66"/>
      <c r="JS48" s="21"/>
      <c r="JX48" s="66"/>
      <c r="JY48" s="21"/>
      <c r="KD48" s="66"/>
      <c r="KE48" s="21"/>
      <c r="KJ48" s="66"/>
      <c r="KK48" s="21"/>
      <c r="KP48" s="66"/>
      <c r="KQ48" s="21"/>
      <c r="KV48" s="66"/>
      <c r="KW48" s="21"/>
      <c r="LB48" s="66"/>
      <c r="LC48" s="21"/>
      <c r="LH48" s="66"/>
      <c r="LI48" s="21"/>
      <c r="LN48" s="66"/>
      <c r="LO48" s="21"/>
      <c r="LT48" s="66"/>
      <c r="LU48" s="21"/>
      <c r="LZ48" s="66"/>
      <c r="MA48" s="21"/>
      <c r="MF48" s="66"/>
      <c r="MG48" s="21"/>
      <c r="ML48" s="66"/>
      <c r="MM48" s="21"/>
      <c r="MR48" s="66"/>
      <c r="MS48" s="21"/>
      <c r="MX48" s="66"/>
      <c r="MY48" s="21"/>
      <c r="ND48" s="66"/>
      <c r="NE48" s="21"/>
      <c r="NJ48" s="66"/>
      <c r="NK48" s="21"/>
      <c r="NP48" s="66"/>
      <c r="NQ48" s="21"/>
      <c r="NV48" s="66"/>
      <c r="NW48" s="21"/>
      <c r="OB48" s="66"/>
      <c r="OC48" s="21"/>
      <c r="OH48" s="66"/>
      <c r="OI48" s="21"/>
      <c r="ON48" s="66"/>
      <c r="OO48" s="21"/>
      <c r="OT48" s="66"/>
      <c r="OU48" s="21"/>
    </row>
    <row r="49" spans="1:411">
      <c r="A49" s="121">
        <v>44833</v>
      </c>
      <c r="B49" s="74" t="s">
        <v>1622</v>
      </c>
      <c r="C49" s="146">
        <f>[1]!i_dq_close(C$2,A49)</f>
        <v>4150.4885999999997</v>
      </c>
      <c r="D49" s="277">
        <v>1.3877999999999999</v>
      </c>
      <c r="E49" s="277">
        <f t="shared" si="0"/>
        <v>-2.503139573069546E-2</v>
      </c>
      <c r="H49" s="66">
        <v>44637</v>
      </c>
      <c r="I49" s="21" t="s">
        <v>337</v>
      </c>
      <c r="J49" s="146">
        <f>[1]!i_dq_close(J$2,H49)</f>
        <v>4573.6431000000002</v>
      </c>
      <c r="K49" s="7">
        <v>1.0649</v>
      </c>
      <c r="L49" s="277">
        <f t="shared" si="1"/>
        <v>-4.8710042021266053E-3</v>
      </c>
      <c r="N49" s="55"/>
      <c r="O49" s="66">
        <v>44734</v>
      </c>
      <c r="P49" s="21" t="s">
        <v>570</v>
      </c>
      <c r="Q49" s="140">
        <f>[1]!i_dq_close(Q$2,O49)</f>
        <v>4584.9269000000004</v>
      </c>
      <c r="R49" s="111">
        <v>0.80130000000000001</v>
      </c>
      <c r="S49" s="277">
        <f t="shared" si="2"/>
        <v>-9.1645678799818775E-3</v>
      </c>
      <c r="U49" s="23"/>
      <c r="V49" s="64"/>
      <c r="W49" s="96"/>
      <c r="X49" s="96"/>
      <c r="Z49" s="23"/>
      <c r="AA49" s="27"/>
      <c r="AB49" s="27"/>
      <c r="AC49" s="96"/>
      <c r="AD49" s="96"/>
      <c r="AF49" s="23"/>
      <c r="AG49" s="27"/>
      <c r="AI49" s="96"/>
      <c r="AJ49" s="96"/>
      <c r="AL49" s="23"/>
      <c r="AM49" s="21"/>
      <c r="AO49" s="21"/>
      <c r="AR49" s="95"/>
      <c r="AS49" s="21"/>
      <c r="AU49" s="76"/>
      <c r="AV49" s="21"/>
      <c r="AX49" s="95"/>
      <c r="AY49" s="21"/>
      <c r="BA49" s="28"/>
      <c r="BB49" s="21"/>
      <c r="BD49" s="23"/>
      <c r="BE49" s="21"/>
      <c r="BG49" s="28"/>
      <c r="BJ49" s="58"/>
      <c r="BK49" s="21"/>
      <c r="BM49" s="21"/>
      <c r="BN49" s="32"/>
      <c r="BP49" s="58"/>
      <c r="BQ49" s="21"/>
      <c r="BS49" s="56"/>
      <c r="BT49" s="32"/>
      <c r="BV49" s="58"/>
      <c r="BW49" s="21"/>
      <c r="BY49" s="21"/>
      <c r="CB49" s="66"/>
      <c r="CC49" s="21"/>
      <c r="CE49" s="21"/>
      <c r="CH49" s="66"/>
      <c r="CI49" s="21"/>
      <c r="CK49" s="96"/>
      <c r="CN49" s="66"/>
      <c r="CO49" s="21"/>
      <c r="CQ49" s="21"/>
      <c r="CT49" s="66"/>
      <c r="CU49" s="21"/>
      <c r="CW49" s="21"/>
      <c r="CZ49" s="66"/>
      <c r="DA49" s="21"/>
      <c r="DC49" s="21"/>
      <c r="DF49" s="66"/>
      <c r="DG49" s="21"/>
      <c r="DL49" s="66"/>
      <c r="DM49" s="21"/>
      <c r="DO49" s="21"/>
      <c r="DR49" s="66"/>
      <c r="DS49" s="21"/>
      <c r="DU49" s="21"/>
      <c r="DX49" s="66"/>
      <c r="DY49" s="21"/>
      <c r="EA49" s="21"/>
      <c r="ED49" s="66"/>
      <c r="EE49" s="21"/>
      <c r="EJ49" s="66"/>
      <c r="EK49" s="21"/>
      <c r="EM49" s="44"/>
      <c r="EP49" s="66"/>
      <c r="EQ49" s="21"/>
      <c r="ES49" s="21"/>
      <c r="EV49" s="66"/>
      <c r="EW49" s="21"/>
      <c r="EY49" s="21"/>
      <c r="FB49" s="66"/>
      <c r="FC49" s="21"/>
      <c r="FH49" s="66"/>
      <c r="FI49" s="21"/>
      <c r="FN49" s="66"/>
      <c r="FO49" s="21"/>
      <c r="FT49" s="66"/>
      <c r="FU49" s="21"/>
      <c r="FZ49" s="66"/>
      <c r="GA49" s="21"/>
      <c r="GF49" s="66"/>
      <c r="GG49" s="21"/>
      <c r="GL49" s="66"/>
      <c r="GM49" s="21"/>
      <c r="GR49" s="66"/>
      <c r="GS49" s="21"/>
      <c r="GX49" s="66"/>
      <c r="GY49" s="21"/>
      <c r="HD49" s="66"/>
      <c r="HE49" s="21"/>
      <c r="HJ49" s="66"/>
      <c r="HK49" s="21"/>
      <c r="HM49" s="215"/>
      <c r="HP49" s="66"/>
      <c r="HQ49" s="21"/>
      <c r="HV49" s="66"/>
      <c r="HW49" s="21"/>
      <c r="IB49" s="66"/>
      <c r="IC49" s="21"/>
      <c r="IH49" s="66"/>
      <c r="II49" s="21"/>
      <c r="IK49" s="215"/>
      <c r="IN49" s="66"/>
      <c r="IO49" s="21"/>
      <c r="IT49" s="66"/>
      <c r="IU49" s="21"/>
      <c r="IZ49" s="66"/>
      <c r="JA49" s="21"/>
      <c r="JF49" s="66"/>
      <c r="JG49" s="21"/>
      <c r="JL49" s="66"/>
      <c r="JM49" s="21"/>
      <c r="JR49" s="66"/>
      <c r="JS49" s="21"/>
      <c r="JX49" s="66"/>
      <c r="JY49" s="21"/>
      <c r="KD49" s="66"/>
      <c r="KE49" s="21"/>
      <c r="KJ49" s="66"/>
      <c r="KK49" s="21"/>
      <c r="KP49" s="66"/>
      <c r="KQ49" s="21"/>
      <c r="KV49" s="66"/>
      <c r="KW49" s="21"/>
      <c r="LB49" s="66"/>
      <c r="LC49" s="21"/>
      <c r="LH49" s="66"/>
      <c r="LI49" s="21"/>
      <c r="LN49" s="66"/>
      <c r="LO49" s="21"/>
      <c r="LT49" s="66"/>
      <c r="LU49" s="21"/>
      <c r="LZ49" s="66"/>
      <c r="MA49" s="21"/>
      <c r="MF49" s="66"/>
      <c r="MG49" s="21"/>
      <c r="ML49" s="66"/>
      <c r="MM49" s="21"/>
      <c r="MR49" s="66"/>
      <c r="MS49" s="21"/>
      <c r="MX49" s="66"/>
      <c r="MY49" s="21"/>
      <c r="ND49" s="66"/>
      <c r="NE49" s="21"/>
      <c r="NJ49" s="66"/>
      <c r="NK49" s="21"/>
      <c r="NP49" s="66"/>
      <c r="NQ49" s="21"/>
      <c r="NV49" s="66"/>
      <c r="NW49" s="21"/>
      <c r="OB49" s="66"/>
      <c r="OC49" s="21"/>
      <c r="OH49" s="66"/>
      <c r="OI49" s="21"/>
      <c r="ON49" s="66"/>
      <c r="OO49" s="21"/>
      <c r="OT49" s="66"/>
      <c r="OU49" s="21"/>
    </row>
    <row r="50" spans="1:411">
      <c r="A50" s="121">
        <v>44834</v>
      </c>
      <c r="B50" s="74" t="s">
        <v>1622</v>
      </c>
      <c r="C50" s="146">
        <f>[1]!i_dq_close(C$2,A50)</f>
        <v>4122.0351000000001</v>
      </c>
      <c r="D50" s="277">
        <v>1.3753</v>
      </c>
      <c r="E50" s="277">
        <f t="shared" si="0"/>
        <v>-2.6922372954821916E-2</v>
      </c>
      <c r="H50" s="66">
        <v>44638</v>
      </c>
      <c r="I50" s="21" t="s">
        <v>337</v>
      </c>
      <c r="J50" s="146">
        <f>[1]!i_dq_close(J$2,H50)</f>
        <v>4608.0868</v>
      </c>
      <c r="K50" s="7">
        <v>1.0757000000000001</v>
      </c>
      <c r="L50" s="277">
        <f t="shared" si="1"/>
        <v>-2.3494128506058587E-3</v>
      </c>
      <c r="N50" s="23"/>
      <c r="O50" s="66">
        <v>44735</v>
      </c>
      <c r="P50" s="21" t="s">
        <v>570</v>
      </c>
      <c r="Q50" s="140">
        <f>[1]!i_dq_close(Q$2,O50)</f>
        <v>4666.2291999999998</v>
      </c>
      <c r="R50" s="111">
        <v>0.81730000000000003</v>
      </c>
      <c r="S50" s="277">
        <f t="shared" si="2"/>
        <v>-7.1225820536902074E-3</v>
      </c>
      <c r="U50" s="23"/>
      <c r="V50" s="64"/>
      <c r="W50" s="96"/>
      <c r="X50" s="96"/>
      <c r="Z50" s="23"/>
      <c r="AA50" s="27"/>
      <c r="AB50" s="27"/>
      <c r="AC50" s="96"/>
      <c r="AD50" s="96"/>
      <c r="AF50" s="23"/>
      <c r="AG50" s="27"/>
      <c r="AI50" s="96"/>
      <c r="AJ50" s="96"/>
      <c r="AL50" s="23"/>
      <c r="AM50" s="21"/>
      <c r="AO50" s="21"/>
      <c r="AR50" s="95"/>
      <c r="AS50" s="21"/>
      <c r="AU50" s="76"/>
      <c r="AV50" s="21"/>
      <c r="AX50" s="95"/>
      <c r="AY50" s="21"/>
      <c r="BA50" s="28"/>
      <c r="BB50" s="21"/>
      <c r="BD50" s="23"/>
      <c r="BE50" s="21"/>
      <c r="BG50" s="28"/>
      <c r="BJ50" s="58"/>
      <c r="BK50" s="21"/>
      <c r="BM50" s="21"/>
      <c r="BN50" s="32"/>
      <c r="BP50" s="58"/>
      <c r="BQ50" s="21"/>
      <c r="BS50" s="56"/>
      <c r="BT50" s="32"/>
      <c r="BV50" s="58"/>
      <c r="BW50" s="21"/>
      <c r="BY50" s="21"/>
      <c r="CB50" s="66"/>
      <c r="CC50" s="21"/>
      <c r="CE50" s="21"/>
      <c r="CH50" s="66"/>
      <c r="CI50" s="21"/>
      <c r="CK50" s="96"/>
      <c r="CN50" s="66"/>
      <c r="CO50" s="21"/>
      <c r="CQ50" s="21"/>
      <c r="CT50" s="66"/>
      <c r="CU50" s="21"/>
      <c r="CW50" s="21"/>
      <c r="CZ50" s="66"/>
      <c r="DA50" s="21"/>
      <c r="DC50" s="21"/>
      <c r="DF50" s="66"/>
      <c r="DG50" s="21"/>
      <c r="DL50" s="66"/>
      <c r="DM50" s="21"/>
      <c r="DO50" s="21"/>
      <c r="DR50" s="66"/>
      <c r="DS50" s="21"/>
      <c r="DU50" s="21"/>
      <c r="DX50" s="66"/>
      <c r="DY50" s="21"/>
      <c r="EA50" s="21"/>
      <c r="ED50" s="66"/>
      <c r="EE50" s="21"/>
      <c r="EJ50" s="66"/>
      <c r="EK50" s="21"/>
      <c r="EM50" s="44"/>
      <c r="EP50" s="66"/>
      <c r="EQ50" s="21"/>
      <c r="ES50" s="21"/>
      <c r="EV50" s="66"/>
      <c r="EW50" s="21"/>
      <c r="EY50" s="21"/>
      <c r="FB50" s="66"/>
      <c r="FC50" s="21"/>
      <c r="FH50" s="66"/>
      <c r="FI50" s="21"/>
      <c r="FN50" s="66"/>
      <c r="FO50" s="21"/>
      <c r="FT50" s="66"/>
      <c r="FU50" s="21"/>
      <c r="FZ50" s="66"/>
      <c r="GA50" s="21"/>
      <c r="GF50" s="66"/>
      <c r="GG50" s="21"/>
      <c r="GL50" s="66"/>
      <c r="GM50" s="21"/>
      <c r="GR50" s="66"/>
      <c r="GS50" s="21"/>
      <c r="GX50" s="66"/>
      <c r="GY50" s="21"/>
      <c r="HD50" s="66"/>
      <c r="HE50" s="21"/>
      <c r="HJ50" s="66"/>
      <c r="HK50" s="21"/>
      <c r="HM50" s="215"/>
      <c r="HP50" s="66"/>
      <c r="HQ50" s="21"/>
      <c r="HV50" s="66"/>
      <c r="HW50" s="21"/>
      <c r="IB50" s="66"/>
      <c r="IC50" s="21"/>
      <c r="IH50" s="66"/>
      <c r="II50" s="21"/>
      <c r="IK50" s="215"/>
      <c r="IN50" s="66"/>
      <c r="IO50" s="21"/>
      <c r="IT50" s="66"/>
      <c r="IU50" s="21"/>
      <c r="IZ50" s="66"/>
      <c r="JA50" s="21"/>
      <c r="JF50" s="66"/>
      <c r="JG50" s="21"/>
      <c r="JL50" s="66"/>
      <c r="JM50" s="21"/>
      <c r="JR50" s="66"/>
      <c r="JS50" s="21"/>
      <c r="JX50" s="66"/>
      <c r="JY50" s="21"/>
      <c r="KD50" s="66"/>
      <c r="KE50" s="21"/>
      <c r="KJ50" s="66"/>
      <c r="KK50" s="21"/>
      <c r="KP50" s="66"/>
      <c r="KQ50" s="21"/>
      <c r="KV50" s="66"/>
      <c r="KW50" s="21"/>
      <c r="LB50" s="66"/>
      <c r="LC50" s="21"/>
      <c r="LH50" s="66"/>
      <c r="LI50" s="21"/>
      <c r="LN50" s="66"/>
      <c r="LO50" s="21"/>
      <c r="LT50" s="66"/>
      <c r="LU50" s="21"/>
      <c r="LZ50" s="66"/>
      <c r="MA50" s="21"/>
      <c r="MF50" s="66"/>
      <c r="MG50" s="21"/>
      <c r="ML50" s="66"/>
      <c r="MM50" s="21"/>
      <c r="MR50" s="66"/>
      <c r="MS50" s="21"/>
      <c r="MX50" s="66"/>
      <c r="MY50" s="21"/>
      <c r="ND50" s="66"/>
      <c r="NE50" s="21"/>
      <c r="NJ50" s="66"/>
      <c r="NK50" s="21"/>
      <c r="NP50" s="66"/>
      <c r="NQ50" s="21"/>
      <c r="NV50" s="66"/>
      <c r="NW50" s="21"/>
      <c r="OB50" s="66"/>
      <c r="OC50" s="21"/>
      <c r="OH50" s="66"/>
      <c r="OI50" s="21"/>
      <c r="ON50" s="66"/>
      <c r="OO50" s="21"/>
      <c r="OT50" s="66"/>
      <c r="OU50" s="21"/>
    </row>
    <row r="51" spans="1:411">
      <c r="A51" s="121">
        <v>44844</v>
      </c>
      <c r="B51" s="74" t="s">
        <v>341</v>
      </c>
      <c r="C51" s="146">
        <f>[1]!i_dq_close(C$2,A51)</f>
        <v>4039.5805999999998</v>
      </c>
      <c r="D51" s="277">
        <v>1.3627</v>
      </c>
      <c r="E51" s="277">
        <f t="shared" si="0"/>
        <v>-1.6084323291220004E-2</v>
      </c>
      <c r="H51" s="66">
        <v>44641</v>
      </c>
      <c r="I51" s="21" t="s">
        <v>337</v>
      </c>
      <c r="J51" s="146">
        <f>[1]!i_dq_close(J$2,H51)</f>
        <v>4606.8625000000002</v>
      </c>
      <c r="K51" s="7">
        <v>1.089</v>
      </c>
      <c r="L51" s="277">
        <f t="shared" si="1"/>
        <v>1.0151945123661577E-2</v>
      </c>
      <c r="N51" s="23"/>
      <c r="O51" s="66">
        <v>44736</v>
      </c>
      <c r="P51" s="21" t="s">
        <v>570</v>
      </c>
      <c r="Q51" s="140">
        <f>[1]!i_dq_close(Q$2,O51)</f>
        <v>4719.8293000000003</v>
      </c>
      <c r="R51" s="111">
        <v>0.82410000000000005</v>
      </c>
      <c r="S51" s="277">
        <f t="shared" si="2"/>
        <v>-1.0390232226752172E-2</v>
      </c>
      <c r="U51" s="23"/>
      <c r="Z51" s="23"/>
      <c r="AA51" s="27"/>
      <c r="AB51" s="27"/>
      <c r="AC51" s="96"/>
      <c r="AD51" s="96"/>
      <c r="AF51" s="23"/>
      <c r="AG51" s="27"/>
      <c r="AI51" s="96"/>
      <c r="AJ51" s="96"/>
      <c r="AL51" s="23"/>
      <c r="AM51" s="21"/>
      <c r="AO51" s="21"/>
      <c r="AR51" s="95"/>
      <c r="AS51" s="21"/>
      <c r="AU51" s="76"/>
      <c r="AV51" s="21"/>
      <c r="AX51" s="95"/>
      <c r="AY51" s="21"/>
      <c r="BA51" s="28"/>
      <c r="BB51" s="21"/>
      <c r="BD51" s="23"/>
      <c r="BE51" s="21"/>
      <c r="BG51" s="28"/>
      <c r="BJ51" s="58"/>
      <c r="BK51" s="21"/>
      <c r="BM51" s="21"/>
      <c r="BN51" s="32"/>
      <c r="BP51" s="58"/>
      <c r="BQ51" s="21"/>
      <c r="BS51" s="56"/>
      <c r="BT51" s="32"/>
      <c r="BV51" s="58"/>
      <c r="BW51" s="21"/>
      <c r="BY51" s="21"/>
      <c r="CB51" s="66"/>
      <c r="CC51" s="21"/>
      <c r="CE51" s="21"/>
      <c r="CH51" s="66"/>
      <c r="CI51" s="21"/>
      <c r="CK51" s="96"/>
      <c r="CN51" s="66"/>
      <c r="CO51" s="21"/>
      <c r="CQ51" s="21"/>
      <c r="CT51" s="66"/>
      <c r="CU51" s="21"/>
      <c r="CW51" s="21"/>
      <c r="CZ51" s="66"/>
      <c r="DA51" s="21"/>
      <c r="DC51" s="21"/>
      <c r="DF51" s="66"/>
      <c r="DG51" s="21"/>
      <c r="DL51" s="66"/>
      <c r="DM51" s="21"/>
      <c r="DO51" s="21"/>
      <c r="DR51" s="66"/>
      <c r="DS51" s="21"/>
      <c r="DU51" s="21"/>
      <c r="DX51" s="66"/>
      <c r="DY51" s="21"/>
      <c r="EA51" s="21"/>
      <c r="ED51" s="66"/>
      <c r="EE51" s="21"/>
      <c r="EJ51" s="66"/>
      <c r="EK51" s="21"/>
      <c r="EM51" s="44"/>
      <c r="EP51" s="66"/>
      <c r="EQ51" s="21"/>
      <c r="ES51" s="21"/>
      <c r="EV51" s="66"/>
      <c r="EW51" s="21"/>
      <c r="EY51" s="21"/>
      <c r="FB51" s="66"/>
      <c r="FC51" s="21"/>
      <c r="FH51" s="66"/>
      <c r="FI51" s="21"/>
      <c r="FN51" s="66"/>
      <c r="FO51" s="21"/>
      <c r="FT51" s="66"/>
      <c r="FU51" s="21"/>
      <c r="FZ51" s="66"/>
      <c r="GA51" s="21"/>
      <c r="GF51" s="66"/>
      <c r="GG51" s="21"/>
      <c r="GL51" s="66"/>
      <c r="GM51" s="21"/>
      <c r="GR51" s="66"/>
      <c r="GS51" s="21"/>
      <c r="GX51" s="66"/>
      <c r="GY51" s="21"/>
      <c r="HD51" s="66"/>
      <c r="HE51" s="21"/>
      <c r="HJ51" s="66"/>
      <c r="HK51" s="21"/>
      <c r="HM51" s="215"/>
      <c r="HP51" s="66"/>
      <c r="HQ51" s="21"/>
      <c r="HV51" s="66"/>
      <c r="HW51" s="21"/>
      <c r="IB51" s="66"/>
      <c r="IC51" s="21"/>
      <c r="IH51" s="66"/>
      <c r="II51" s="21"/>
      <c r="IK51" s="215"/>
      <c r="IN51" s="66"/>
      <c r="IO51" s="21"/>
      <c r="IT51" s="66"/>
      <c r="IU51" s="21"/>
      <c r="IZ51" s="66"/>
      <c r="JA51" s="21"/>
      <c r="JF51" s="66"/>
      <c r="JG51" s="21"/>
      <c r="JL51" s="66"/>
      <c r="JM51" s="21"/>
      <c r="JR51" s="66"/>
      <c r="JS51" s="21"/>
      <c r="JX51" s="66"/>
      <c r="JY51" s="21"/>
      <c r="KD51" s="66"/>
      <c r="KE51" s="21"/>
      <c r="KJ51" s="66"/>
      <c r="KK51" s="21"/>
      <c r="KP51" s="66"/>
      <c r="KQ51" s="21"/>
      <c r="KV51" s="66"/>
      <c r="KW51" s="21"/>
      <c r="LB51" s="66"/>
      <c r="LC51" s="21"/>
      <c r="LH51" s="66"/>
      <c r="LI51" s="21"/>
      <c r="LN51" s="66"/>
      <c r="LO51" s="21"/>
      <c r="LT51" s="66"/>
      <c r="LU51" s="21"/>
      <c r="LZ51" s="66"/>
      <c r="MA51" s="21"/>
      <c r="MF51" s="66"/>
      <c r="MG51" s="21"/>
      <c r="ML51" s="66"/>
      <c r="MM51" s="21"/>
      <c r="MR51" s="66"/>
      <c r="MS51" s="21"/>
      <c r="MX51" s="66"/>
      <c r="MY51" s="21"/>
      <c r="ND51" s="66"/>
      <c r="NE51" s="21"/>
      <c r="NJ51" s="66"/>
      <c r="NK51" s="21"/>
      <c r="NP51" s="66"/>
      <c r="NQ51" s="21"/>
      <c r="NV51" s="66"/>
      <c r="NW51" s="21"/>
      <c r="OB51" s="66"/>
      <c r="OC51" s="21"/>
      <c r="OH51" s="66"/>
      <c r="OI51" s="21"/>
      <c r="ON51" s="66"/>
      <c r="OO51" s="21"/>
      <c r="OT51" s="66"/>
      <c r="OU51" s="21"/>
    </row>
    <row r="52" spans="1:411">
      <c r="A52" s="121">
        <v>44845</v>
      </c>
      <c r="B52" s="74" t="s">
        <v>1621</v>
      </c>
      <c r="C52" s="146">
        <f>[1]!i_dq_close(C$2,A52)</f>
        <v>4053.7725999999998</v>
      </c>
      <c r="D52" s="277">
        <v>1.3726</v>
      </c>
      <c r="E52" s="277">
        <f t="shared" si="0"/>
        <v>-1.2609358427528194E-2</v>
      </c>
      <c r="H52" s="66">
        <v>44642</v>
      </c>
      <c r="I52" s="21" t="s">
        <v>337</v>
      </c>
      <c r="J52" s="146">
        <f>[1]!i_dq_close(J$2,H52)</f>
        <v>4603.8818000000001</v>
      </c>
      <c r="K52" s="7">
        <v>1.0888</v>
      </c>
      <c r="L52" s="277">
        <f t="shared" si="1"/>
        <v>1.0609672942069159E-2</v>
      </c>
      <c r="N52" s="23"/>
      <c r="O52" s="66">
        <v>44739</v>
      </c>
      <c r="P52" s="21" t="s">
        <v>570</v>
      </c>
      <c r="Q52" s="140">
        <f>[1]!i_dq_close(Q$2,O52)</f>
        <v>4767.2349000000004</v>
      </c>
      <c r="R52" s="111">
        <v>0.83150000000000002</v>
      </c>
      <c r="S52" s="277">
        <f t="shared" si="2"/>
        <v>-1.1574350373299236E-2</v>
      </c>
      <c r="U52" s="23"/>
      <c r="V52" s="64"/>
      <c r="W52" s="96"/>
      <c r="X52" s="96"/>
      <c r="Z52" s="23"/>
      <c r="AA52" s="27"/>
      <c r="AB52" s="27"/>
      <c r="AC52" s="96"/>
      <c r="AD52" s="96"/>
      <c r="AF52" s="23"/>
      <c r="AG52" s="27"/>
      <c r="AH52" s="27"/>
      <c r="AI52" s="96"/>
      <c r="AJ52" s="96"/>
      <c r="AL52" s="23"/>
      <c r="AM52" s="21"/>
      <c r="AO52" s="21"/>
      <c r="AR52" s="95"/>
      <c r="AS52" s="21"/>
      <c r="AU52" s="76"/>
      <c r="AV52" s="21"/>
      <c r="AX52" s="95"/>
      <c r="AY52" s="21"/>
      <c r="BA52" s="28"/>
      <c r="BB52" s="21"/>
      <c r="BD52" s="23"/>
      <c r="BE52" s="21"/>
      <c r="BG52" s="28"/>
      <c r="BJ52" s="58"/>
      <c r="BK52" s="21"/>
      <c r="BM52" s="21"/>
      <c r="BN52" s="32"/>
      <c r="BP52" s="58"/>
      <c r="BQ52" s="21"/>
      <c r="BS52" s="56"/>
      <c r="BT52" s="32"/>
      <c r="BV52" s="58"/>
      <c r="BW52" s="21"/>
      <c r="BY52" s="21"/>
      <c r="CB52" s="66"/>
      <c r="CC52" s="21"/>
      <c r="CE52" s="21"/>
      <c r="CH52" s="66"/>
      <c r="CI52" s="21"/>
      <c r="CK52" s="96"/>
      <c r="CN52" s="66"/>
      <c r="CO52" s="21"/>
      <c r="CQ52" s="21"/>
      <c r="CT52" s="66"/>
      <c r="CU52" s="21"/>
      <c r="CW52" s="21"/>
      <c r="CZ52" s="66"/>
      <c r="DA52" s="21"/>
      <c r="DC52" s="21"/>
      <c r="DF52" s="66"/>
      <c r="DG52" s="21"/>
      <c r="DL52" s="66"/>
      <c r="DM52" s="21"/>
      <c r="DO52" s="21"/>
      <c r="DR52" s="66"/>
      <c r="DS52" s="21"/>
      <c r="DU52" s="21"/>
      <c r="DX52" s="66"/>
      <c r="DY52" s="21"/>
      <c r="EA52" s="21"/>
      <c r="ED52" s="66"/>
      <c r="EE52" s="21"/>
      <c r="EJ52" s="66"/>
      <c r="EK52" s="21"/>
      <c r="EM52" s="44"/>
      <c r="EP52" s="66"/>
      <c r="EQ52" s="21"/>
      <c r="ES52" s="21"/>
      <c r="EV52" s="66"/>
      <c r="EW52" s="21"/>
      <c r="EY52" s="21"/>
      <c r="FB52" s="66"/>
      <c r="FC52" s="21"/>
      <c r="FH52" s="66"/>
      <c r="FI52" s="21"/>
      <c r="FN52" s="66"/>
      <c r="FO52" s="21"/>
      <c r="FT52" s="66"/>
      <c r="FU52" s="21"/>
      <c r="FZ52" s="66"/>
      <c r="GA52" s="21"/>
      <c r="GF52" s="66"/>
      <c r="GG52" s="21"/>
      <c r="GL52" s="66"/>
      <c r="GM52" s="21"/>
      <c r="GR52" s="66"/>
      <c r="GS52" s="21"/>
      <c r="GX52" s="66"/>
      <c r="GY52" s="21"/>
      <c r="HD52" s="66"/>
      <c r="HE52" s="21"/>
      <c r="HJ52" s="66"/>
      <c r="HK52" s="21"/>
      <c r="HM52" s="215"/>
      <c r="HP52" s="66"/>
      <c r="HQ52" s="21"/>
      <c r="HV52" s="66"/>
      <c r="HW52" s="21"/>
      <c r="IB52" s="66"/>
      <c r="IC52" s="21"/>
      <c r="IH52" s="66"/>
      <c r="II52" s="21"/>
      <c r="IK52" s="215"/>
      <c r="IN52" s="66"/>
      <c r="IO52" s="21"/>
      <c r="IT52" s="66"/>
      <c r="IU52" s="21"/>
      <c r="IZ52" s="66"/>
      <c r="JA52" s="21"/>
      <c r="JF52" s="66"/>
      <c r="JG52" s="21"/>
      <c r="JL52" s="66"/>
      <c r="JM52" s="21"/>
      <c r="JR52" s="66"/>
      <c r="JS52" s="21"/>
      <c r="JX52" s="66"/>
      <c r="JY52" s="21"/>
      <c r="KD52" s="66"/>
      <c r="KE52" s="21"/>
      <c r="KJ52" s="66"/>
      <c r="KK52" s="21"/>
      <c r="KP52" s="66"/>
      <c r="KQ52" s="21"/>
      <c r="KV52" s="66"/>
      <c r="KW52" s="21"/>
      <c r="LB52" s="66"/>
      <c r="LC52" s="21"/>
      <c r="LH52" s="66"/>
      <c r="LI52" s="21"/>
      <c r="LN52" s="66"/>
      <c r="LO52" s="21"/>
      <c r="LT52" s="66"/>
      <c r="LU52" s="21"/>
      <c r="LZ52" s="66"/>
      <c r="MA52" s="21"/>
      <c r="MF52" s="66"/>
      <c r="MG52" s="21"/>
      <c r="ML52" s="66"/>
      <c r="MM52" s="21"/>
      <c r="MR52" s="66"/>
      <c r="MS52" s="21"/>
      <c r="MX52" s="66"/>
      <c r="MY52" s="21"/>
      <c r="ND52" s="66"/>
      <c r="NE52" s="21"/>
      <c r="NJ52" s="66"/>
      <c r="NK52" s="21"/>
      <c r="NP52" s="66"/>
      <c r="NQ52" s="21"/>
      <c r="NV52" s="66"/>
      <c r="NW52" s="21"/>
      <c r="OB52" s="66"/>
      <c r="OC52" s="21"/>
      <c r="OH52" s="66"/>
      <c r="OI52" s="21"/>
      <c r="ON52" s="66"/>
      <c r="OO52" s="21"/>
      <c r="OT52" s="66"/>
      <c r="OU52" s="21"/>
    </row>
    <row r="53" spans="1:411">
      <c r="A53" s="121">
        <v>44846</v>
      </c>
      <c r="B53" s="74" t="s">
        <v>1621</v>
      </c>
      <c r="C53" s="146">
        <f>[1]!i_dq_close(C$2,A53)</f>
        <v>4124.1724000000004</v>
      </c>
      <c r="D53" s="277">
        <v>1.3962000000000001</v>
      </c>
      <c r="E53" s="277">
        <f t="shared" si="0"/>
        <v>-1.2992215025627751E-2</v>
      </c>
      <c r="H53" s="66">
        <v>44643</v>
      </c>
      <c r="I53" s="21" t="s">
        <v>337</v>
      </c>
      <c r="J53" s="146">
        <f>[1]!i_dq_close(J$2,H53)</f>
        <v>4628.2852999999996</v>
      </c>
      <c r="K53" s="7">
        <v>1.0968</v>
      </c>
      <c r="L53" s="277">
        <f t="shared" si="1"/>
        <v>1.2716580720539716E-2</v>
      </c>
      <c r="N53" s="55"/>
      <c r="O53" s="66">
        <v>44740</v>
      </c>
      <c r="P53" s="21" t="s">
        <v>570</v>
      </c>
      <c r="Q53" s="140">
        <f>[1]!i_dq_close(Q$2,O53)</f>
        <v>4821.6458000000002</v>
      </c>
      <c r="R53" s="111">
        <v>0.84089999999999998</v>
      </c>
      <c r="S53" s="277">
        <f t="shared" si="2"/>
        <v>-1.1817651441621724E-2</v>
      </c>
      <c r="U53" s="23"/>
      <c r="V53" s="64"/>
      <c r="W53" s="96"/>
      <c r="X53" s="96"/>
      <c r="Z53" s="23"/>
      <c r="AA53" s="27"/>
      <c r="AB53" s="27"/>
      <c r="AC53" s="96"/>
      <c r="AD53" s="96"/>
      <c r="AF53" s="23"/>
      <c r="AG53" s="27"/>
      <c r="AH53" s="27"/>
      <c r="AI53" s="96"/>
      <c r="AJ53" s="96"/>
      <c r="AL53" s="23"/>
      <c r="AM53" s="21"/>
      <c r="AO53" s="21"/>
      <c r="AR53" s="95"/>
      <c r="AS53" s="21"/>
      <c r="AU53" s="76"/>
      <c r="AV53" s="21"/>
      <c r="AX53" s="95"/>
      <c r="AY53" s="21"/>
      <c r="BA53" s="28"/>
      <c r="BB53" s="21"/>
      <c r="BD53" s="23"/>
      <c r="BE53" s="21"/>
      <c r="BG53" s="28"/>
      <c r="BJ53" s="58"/>
      <c r="BK53" s="21"/>
      <c r="BM53" s="21"/>
      <c r="BN53" s="32"/>
      <c r="BP53" s="58"/>
      <c r="BQ53" s="21"/>
      <c r="BS53" s="56"/>
      <c r="BT53" s="32"/>
      <c r="BV53" s="58"/>
      <c r="BW53" s="21"/>
      <c r="BY53" s="21"/>
      <c r="CB53" s="66"/>
      <c r="CC53" s="21"/>
      <c r="CE53" s="21"/>
      <c r="CH53" s="66"/>
      <c r="CI53" s="21"/>
      <c r="CK53" s="96"/>
      <c r="CN53" s="66"/>
      <c r="CO53" s="21"/>
      <c r="CQ53" s="21"/>
      <c r="CT53" s="66"/>
      <c r="CU53" s="21"/>
      <c r="CW53" s="21"/>
      <c r="CZ53" s="66"/>
      <c r="DA53" s="21"/>
      <c r="DF53" s="66"/>
      <c r="DG53" s="21"/>
      <c r="DL53" s="66"/>
      <c r="DM53" s="21"/>
      <c r="DO53" s="21"/>
      <c r="DP53" s="86"/>
      <c r="DR53" s="66"/>
      <c r="DS53" s="21"/>
      <c r="DU53" s="21"/>
      <c r="DX53" s="66"/>
      <c r="DY53" s="21"/>
      <c r="EA53" s="21"/>
      <c r="ED53" s="66"/>
      <c r="EE53" s="21"/>
      <c r="EJ53" s="66"/>
      <c r="EK53" s="21"/>
      <c r="EM53" s="44"/>
      <c r="EP53" s="66"/>
      <c r="EQ53" s="21"/>
      <c r="ES53" s="21"/>
      <c r="EV53" s="66"/>
      <c r="EW53" s="21"/>
      <c r="EY53" s="21"/>
      <c r="FB53" s="66"/>
      <c r="FC53" s="21"/>
      <c r="FH53" s="66"/>
      <c r="FI53" s="21"/>
      <c r="FN53" s="66"/>
      <c r="FO53" s="21"/>
      <c r="FT53" s="66"/>
      <c r="FU53" s="21"/>
      <c r="FZ53" s="66"/>
      <c r="GA53" s="21"/>
      <c r="GF53" s="66"/>
      <c r="GG53" s="21"/>
      <c r="GL53" s="66"/>
      <c r="GM53" s="21"/>
      <c r="GR53" s="66"/>
      <c r="GS53" s="21"/>
      <c r="GX53" s="66"/>
      <c r="GY53" s="21"/>
      <c r="HD53" s="66"/>
      <c r="HE53" s="21"/>
      <c r="HJ53" s="66"/>
      <c r="HK53" s="21"/>
      <c r="HM53" s="215"/>
      <c r="HP53" s="66"/>
      <c r="HQ53" s="21"/>
      <c r="HV53" s="66"/>
      <c r="HW53" s="21"/>
      <c r="IB53" s="66"/>
      <c r="IC53" s="21"/>
      <c r="IH53" s="66"/>
      <c r="II53" s="21"/>
      <c r="IK53" s="215"/>
      <c r="IN53" s="66"/>
      <c r="IO53" s="21"/>
      <c r="IT53" s="66"/>
      <c r="IU53" s="21"/>
      <c r="IZ53" s="66"/>
      <c r="JA53" s="21"/>
      <c r="JF53" s="66"/>
      <c r="JG53" s="21"/>
      <c r="JL53" s="66"/>
      <c r="JM53" s="21"/>
      <c r="JR53" s="66"/>
      <c r="JS53" s="21"/>
      <c r="JX53" s="66"/>
      <c r="JY53" s="21"/>
      <c r="KD53" s="66"/>
      <c r="KE53" s="21"/>
      <c r="KJ53" s="66"/>
      <c r="KK53" s="21"/>
      <c r="KP53" s="66"/>
      <c r="KQ53" s="21"/>
      <c r="KV53" s="66"/>
      <c r="KW53" s="21"/>
      <c r="LB53" s="66"/>
      <c r="LC53" s="21"/>
      <c r="LH53" s="66"/>
      <c r="LI53" s="21"/>
      <c r="LN53" s="66"/>
      <c r="LO53" s="21"/>
      <c r="LT53" s="66"/>
      <c r="LU53" s="21"/>
      <c r="LZ53" s="66"/>
      <c r="MA53" s="21"/>
      <c r="MF53" s="66"/>
      <c r="MG53" s="21"/>
      <c r="ML53" s="66"/>
      <c r="MM53" s="21"/>
      <c r="MR53" s="66"/>
      <c r="MS53" s="21"/>
      <c r="MX53" s="66"/>
      <c r="MY53" s="21"/>
      <c r="ND53" s="66"/>
      <c r="NE53" s="21"/>
      <c r="NJ53" s="66"/>
      <c r="NK53" s="21"/>
      <c r="NP53" s="66"/>
      <c r="NQ53" s="21"/>
      <c r="NV53" s="66"/>
      <c r="NW53" s="21"/>
      <c r="OB53" s="66"/>
      <c r="OC53" s="21"/>
      <c r="OH53" s="66"/>
      <c r="OI53" s="21"/>
      <c r="ON53" s="66"/>
      <c r="OO53" s="21"/>
      <c r="OT53" s="66"/>
      <c r="OU53" s="21"/>
    </row>
    <row r="54" spans="1:411">
      <c r="A54" s="121">
        <v>44847</v>
      </c>
      <c r="B54" s="74" t="s">
        <v>1621</v>
      </c>
      <c r="C54" s="146">
        <f>[1]!i_dq_close(C$2,A54)</f>
        <v>4100.1144000000004</v>
      </c>
      <c r="D54" s="277">
        <v>1.4061999999999999</v>
      </c>
      <c r="E54" s="277">
        <f t="shared" si="0"/>
        <v>-3.8302072013673971E-4</v>
      </c>
      <c r="H54" s="66">
        <v>44644</v>
      </c>
      <c r="I54" s="21" t="s">
        <v>337</v>
      </c>
      <c r="J54" s="146">
        <f>[1]!i_dq_close(J$2,H54)</f>
        <v>4598.1666999999998</v>
      </c>
      <c r="K54" s="7">
        <v>1.0849</v>
      </c>
      <c r="L54" s="277">
        <f t="shared" si="1"/>
        <v>8.2516356481623365E-3</v>
      </c>
      <c r="N54" s="55"/>
      <c r="O54" s="66">
        <v>44741</v>
      </c>
      <c r="P54" s="21" t="s">
        <v>570</v>
      </c>
      <c r="Q54" s="140">
        <f>[1]!i_dq_close(Q$2,O54)</f>
        <v>4742.5883999999996</v>
      </c>
      <c r="R54" s="111">
        <v>0.82799999999999996</v>
      </c>
      <c r="S54" s="277">
        <f t="shared" si="2"/>
        <v>-1.0531206478133992E-2</v>
      </c>
      <c r="U54" s="23"/>
      <c r="V54" s="64"/>
      <c r="W54" s="96"/>
      <c r="X54" s="96"/>
      <c r="Z54" s="23"/>
      <c r="AA54" s="27"/>
      <c r="AB54" s="27"/>
      <c r="AC54" s="96"/>
      <c r="AD54" s="96"/>
      <c r="AF54" s="23"/>
      <c r="AG54" s="27"/>
      <c r="AH54" s="27"/>
      <c r="AI54" s="96"/>
      <c r="AJ54" s="96"/>
      <c r="AL54" s="23"/>
      <c r="AM54" s="21"/>
      <c r="AO54" s="21"/>
      <c r="AR54" s="95"/>
      <c r="AS54" s="21"/>
      <c r="AU54" s="76"/>
      <c r="AV54" s="21"/>
      <c r="AX54" s="95"/>
      <c r="AY54" s="21"/>
      <c r="BA54" s="28"/>
      <c r="BB54" s="21"/>
      <c r="BD54" s="23"/>
      <c r="BE54" s="21"/>
      <c r="BG54" s="28"/>
      <c r="BJ54" s="58"/>
      <c r="BK54" s="21"/>
      <c r="BM54" s="21"/>
      <c r="BN54" s="32"/>
      <c r="BP54" s="58"/>
      <c r="BQ54" s="21"/>
      <c r="BS54" s="56"/>
      <c r="BT54" s="32"/>
      <c r="BV54" s="58"/>
      <c r="BW54" s="21"/>
      <c r="BY54" s="21"/>
      <c r="CB54" s="66"/>
      <c r="CC54" s="21"/>
      <c r="CE54" s="21"/>
      <c r="CH54" s="66"/>
      <c r="CI54" s="21"/>
      <c r="CK54" s="96"/>
      <c r="CN54" s="66"/>
      <c r="CO54" s="21"/>
      <c r="CQ54" s="21"/>
      <c r="CT54" s="66"/>
      <c r="CU54" s="21"/>
      <c r="CW54" s="21"/>
      <c r="CZ54" s="66"/>
      <c r="DA54" s="21"/>
      <c r="DF54" s="66"/>
      <c r="DG54" s="21"/>
      <c r="DL54" s="66"/>
      <c r="DM54" s="21"/>
      <c r="DO54" s="21"/>
      <c r="DR54" s="66"/>
      <c r="DS54" s="21"/>
      <c r="DU54" s="21"/>
      <c r="DX54" s="66"/>
      <c r="DY54" s="21"/>
      <c r="EA54" s="21"/>
      <c r="ED54" s="66"/>
      <c r="EE54" s="21"/>
      <c r="EJ54" s="66"/>
      <c r="EK54" s="21"/>
      <c r="EM54" s="44"/>
      <c r="EP54" s="66"/>
      <c r="EQ54" s="21"/>
      <c r="ES54" s="21"/>
      <c r="EV54" s="66"/>
      <c r="EW54" s="21"/>
      <c r="EY54" s="21"/>
      <c r="FB54" s="66"/>
      <c r="FC54" s="21"/>
      <c r="FH54" s="66"/>
      <c r="FI54" s="21"/>
      <c r="FN54" s="66"/>
      <c r="FO54" s="21"/>
      <c r="FT54" s="66"/>
      <c r="FU54" s="21"/>
      <c r="FZ54" s="66"/>
      <c r="GA54" s="21"/>
      <c r="GF54" s="66"/>
      <c r="GG54" s="21"/>
      <c r="GL54" s="66"/>
      <c r="GM54" s="21"/>
      <c r="GR54" s="66"/>
      <c r="GS54" s="21"/>
      <c r="GX54" s="66"/>
      <c r="GY54" s="21"/>
      <c r="HD54" s="66"/>
      <c r="HE54" s="21"/>
      <c r="HJ54" s="66"/>
      <c r="HK54" s="21"/>
      <c r="HM54" s="215"/>
      <c r="HP54" s="66"/>
      <c r="HQ54" s="21"/>
      <c r="HV54" s="66"/>
      <c r="HW54" s="21"/>
      <c r="IB54" s="66"/>
      <c r="IC54" s="21"/>
      <c r="IH54" s="66"/>
      <c r="II54" s="21"/>
      <c r="IK54" s="215"/>
      <c r="IN54" s="66"/>
      <c r="IO54" s="21"/>
      <c r="IT54" s="66"/>
      <c r="IU54" s="21"/>
      <c r="IZ54" s="66"/>
      <c r="JA54" s="21"/>
      <c r="JF54" s="66"/>
      <c r="JG54" s="21"/>
      <c r="JL54" s="66"/>
      <c r="JM54" s="21"/>
      <c r="JR54" s="66"/>
      <c r="JS54" s="21"/>
      <c r="JX54" s="66"/>
      <c r="JY54" s="21"/>
      <c r="KD54" s="66"/>
      <c r="KE54" s="21"/>
      <c r="KJ54" s="66"/>
      <c r="KK54" s="21"/>
      <c r="KP54" s="66"/>
      <c r="KQ54" s="21"/>
      <c r="KV54" s="66"/>
      <c r="KW54" s="21"/>
      <c r="LB54" s="66"/>
      <c r="LC54" s="21"/>
      <c r="LH54" s="66"/>
      <c r="LI54" s="21"/>
      <c r="LN54" s="66"/>
      <c r="LO54" s="21"/>
      <c r="LT54" s="66"/>
      <c r="LU54" s="21"/>
      <c r="LZ54" s="66"/>
      <c r="MA54" s="21"/>
      <c r="MF54" s="66"/>
      <c r="MG54" s="21"/>
      <c r="ML54" s="66"/>
      <c r="MM54" s="21"/>
      <c r="MR54" s="66"/>
      <c r="MS54" s="21"/>
      <c r="MX54" s="66"/>
      <c r="MY54" s="21"/>
      <c r="ND54" s="66"/>
      <c r="NE54" s="21"/>
      <c r="NJ54" s="66"/>
      <c r="NK54" s="21"/>
      <c r="NP54" s="66"/>
      <c r="NQ54" s="21"/>
      <c r="NV54" s="66"/>
      <c r="NW54" s="21"/>
      <c r="OB54" s="66"/>
      <c r="OC54" s="21"/>
      <c r="OH54" s="66"/>
      <c r="OI54" s="21"/>
      <c r="ON54" s="66"/>
      <c r="OO54" s="21"/>
      <c r="OT54" s="66"/>
      <c r="OU54" s="21"/>
    </row>
    <row r="55" spans="1:411">
      <c r="A55" s="121">
        <v>44848</v>
      </c>
      <c r="B55" s="74" t="s">
        <v>1621</v>
      </c>
      <c r="C55" s="146">
        <f>[1]!i_dq_close(C$2,A55)</f>
        <v>4198.8639999999996</v>
      </c>
      <c r="D55" s="277">
        <v>1.4291</v>
      </c>
      <c r="E55" s="277">
        <f t="shared" si="0"/>
        <v>-7.9682346228490131E-3</v>
      </c>
      <c r="H55" s="66">
        <v>44645</v>
      </c>
      <c r="I55" s="21" t="s">
        <v>337</v>
      </c>
      <c r="J55" s="146">
        <f>[1]!i_dq_close(J$2,H55)</f>
        <v>4521.9026000000003</v>
      </c>
      <c r="K55" s="7">
        <v>1.0802</v>
      </c>
      <c r="L55" s="277">
        <f t="shared" si="1"/>
        <v>2.0346919468208324E-2</v>
      </c>
      <c r="N55" s="55"/>
      <c r="O55" s="66">
        <v>44742</v>
      </c>
      <c r="P55" s="21" t="s">
        <v>570</v>
      </c>
      <c r="Q55" s="140">
        <f>[1]!i_dq_close(Q$2,O55)</f>
        <v>4808.7305999999999</v>
      </c>
      <c r="R55" s="111">
        <v>0.83779999999999999</v>
      </c>
      <c r="S55" s="277">
        <f t="shared" si="2"/>
        <v>-1.2829295450931477E-2</v>
      </c>
      <c r="U55" s="23"/>
      <c r="V55" s="64"/>
      <c r="W55" s="96"/>
      <c r="X55" s="96"/>
      <c r="Z55" s="23"/>
      <c r="AA55" s="27"/>
      <c r="AB55" s="27"/>
      <c r="AC55" s="96"/>
      <c r="AD55" s="96"/>
      <c r="AF55" s="23"/>
      <c r="AG55" s="27"/>
      <c r="AH55" s="27"/>
      <c r="AI55" s="96"/>
      <c r="AJ55" s="96"/>
      <c r="AL55" s="23"/>
      <c r="AM55" s="21"/>
      <c r="AO55" s="21"/>
      <c r="AR55" s="95"/>
      <c r="AS55" s="21"/>
      <c r="AU55" s="76"/>
      <c r="AV55" s="21"/>
      <c r="AX55" s="95"/>
      <c r="AY55" s="21"/>
      <c r="BA55" s="28"/>
      <c r="BB55" s="21"/>
      <c r="BD55" s="23"/>
      <c r="BE55" s="21"/>
      <c r="BG55" s="28"/>
      <c r="BJ55" s="58"/>
      <c r="BK55" s="21"/>
      <c r="BM55" s="21"/>
      <c r="BN55" s="32"/>
      <c r="BP55" s="58"/>
      <c r="BQ55" s="21"/>
      <c r="BS55" s="56"/>
      <c r="BT55" s="32"/>
      <c r="BV55" s="58"/>
      <c r="BW55" s="21"/>
      <c r="BY55" s="21"/>
      <c r="CB55" s="66"/>
      <c r="CC55" s="21"/>
      <c r="CE55" s="21"/>
      <c r="CH55" s="66"/>
      <c r="CI55" s="21"/>
      <c r="CK55" s="96"/>
      <c r="CN55" s="66"/>
      <c r="CO55" s="21"/>
      <c r="CQ55" s="21"/>
      <c r="CT55" s="66"/>
      <c r="CU55" s="21"/>
      <c r="CW55" s="21"/>
      <c r="CZ55" s="66"/>
      <c r="DA55" s="21"/>
      <c r="DF55" s="66"/>
      <c r="DG55" s="21"/>
      <c r="DL55" s="66"/>
      <c r="DM55" s="21"/>
      <c r="DO55" s="21"/>
      <c r="DR55" s="66"/>
      <c r="DS55" s="21"/>
      <c r="DU55" s="21"/>
      <c r="DX55" s="66"/>
      <c r="DY55" s="21"/>
      <c r="EA55" s="21"/>
      <c r="ED55" s="66"/>
      <c r="EE55" s="21"/>
      <c r="EJ55" s="66"/>
      <c r="EK55" s="21"/>
      <c r="EM55" s="44"/>
      <c r="EP55" s="66"/>
      <c r="EQ55" s="21"/>
      <c r="ES55" s="21"/>
      <c r="EV55" s="66"/>
      <c r="EW55" s="21"/>
      <c r="EY55" s="21"/>
      <c r="FB55" s="66"/>
      <c r="FC55" s="21"/>
      <c r="FH55" s="66"/>
      <c r="FI55" s="21"/>
      <c r="FN55" s="66"/>
      <c r="FO55" s="21"/>
      <c r="FT55" s="66"/>
      <c r="FU55" s="21"/>
      <c r="FZ55" s="66"/>
      <c r="GA55" s="21"/>
      <c r="GF55" s="66"/>
      <c r="GG55" s="21"/>
      <c r="GL55" s="66"/>
      <c r="GM55" s="21"/>
      <c r="GR55" s="66"/>
      <c r="GS55" s="21"/>
      <c r="GX55" s="66"/>
      <c r="GY55" s="21"/>
      <c r="HD55" s="66"/>
      <c r="HE55" s="21"/>
      <c r="HJ55" s="66"/>
      <c r="HK55" s="21"/>
      <c r="HM55" s="215"/>
      <c r="HP55" s="66"/>
      <c r="HQ55" s="21"/>
      <c r="HV55" s="66"/>
      <c r="HW55" s="21"/>
      <c r="IB55" s="66"/>
      <c r="IC55" s="21"/>
      <c r="IH55" s="66"/>
      <c r="II55" s="21"/>
      <c r="IK55" s="215"/>
      <c r="IN55" s="66"/>
      <c r="IO55" s="21"/>
      <c r="IT55" s="66"/>
      <c r="IU55" s="21"/>
      <c r="IZ55" s="66"/>
      <c r="JA55" s="21"/>
      <c r="JF55" s="66"/>
      <c r="JG55" s="21"/>
      <c r="JL55" s="66"/>
      <c r="JM55" s="21"/>
      <c r="JR55" s="66"/>
      <c r="JS55" s="21"/>
      <c r="JX55" s="66"/>
      <c r="JY55" s="21"/>
      <c r="KD55" s="66"/>
      <c r="KE55" s="21"/>
      <c r="KJ55" s="66"/>
      <c r="KK55" s="21"/>
      <c r="KP55" s="66"/>
      <c r="KQ55" s="21"/>
      <c r="KV55" s="66"/>
      <c r="KW55" s="21"/>
      <c r="LB55" s="66"/>
      <c r="LC55" s="21"/>
      <c r="LH55" s="66"/>
      <c r="LI55" s="21"/>
      <c r="LN55" s="66"/>
      <c r="LO55" s="21"/>
      <c r="LT55" s="66"/>
      <c r="LU55" s="21"/>
      <c r="LZ55" s="66"/>
      <c r="MA55" s="21"/>
      <c r="MF55" s="66"/>
      <c r="MG55" s="21"/>
      <c r="ML55" s="66"/>
      <c r="MM55" s="21"/>
      <c r="MR55" s="66"/>
      <c r="MS55" s="21"/>
      <c r="MX55" s="66"/>
      <c r="MY55" s="21"/>
      <c r="ND55" s="66"/>
      <c r="NE55" s="21"/>
      <c r="NJ55" s="66"/>
      <c r="NK55" s="21"/>
      <c r="NP55" s="66"/>
      <c r="NQ55" s="21"/>
      <c r="NV55" s="66"/>
      <c r="NW55" s="21"/>
      <c r="OB55" s="66"/>
      <c r="OC55" s="21"/>
      <c r="OH55" s="66"/>
      <c r="OI55" s="21"/>
      <c r="ON55" s="66"/>
      <c r="OO55" s="21"/>
      <c r="OT55" s="66"/>
      <c r="OU55" s="21"/>
    </row>
    <row r="56" spans="1:411">
      <c r="A56" s="50">
        <v>44851</v>
      </c>
      <c r="B56" s="74" t="s">
        <v>1621</v>
      </c>
      <c r="C56" s="146">
        <f>[1]!i_dq_close(C$2,A56)</f>
        <v>4209.5830999999998</v>
      </c>
      <c r="D56" s="53">
        <v>1.4419</v>
      </c>
      <c r="E56" s="277">
        <f t="shared" si="0"/>
        <v>-1.6670236891326295E-3</v>
      </c>
      <c r="H56" s="66">
        <v>44648</v>
      </c>
      <c r="I56" s="21" t="s">
        <v>337</v>
      </c>
      <c r="J56" s="146">
        <f>[1]!i_dq_close(J$2,H56)</f>
        <v>4503.0712000000003</v>
      </c>
      <c r="K56" s="60">
        <v>1.0802</v>
      </c>
      <c r="L56" s="277">
        <f t="shared" si="1"/>
        <v>2.4401380590829858E-2</v>
      </c>
      <c r="N56" s="55"/>
      <c r="O56" s="66">
        <v>44743</v>
      </c>
      <c r="P56" s="21" t="s">
        <v>638</v>
      </c>
      <c r="Q56" s="140">
        <f>[1]!i_dq_close(Q$2,O56)</f>
        <v>4791.0388999999996</v>
      </c>
      <c r="R56" s="111">
        <v>0.83809999999999996</v>
      </c>
      <c r="S56" s="277">
        <f t="shared" si="2"/>
        <v>-8.6187123633445495E-3</v>
      </c>
      <c r="U56" s="23"/>
      <c r="V56" s="64"/>
      <c r="W56" s="96"/>
      <c r="X56" s="96"/>
      <c r="Z56" s="23"/>
      <c r="AA56" s="27"/>
      <c r="AC56" s="96"/>
      <c r="AD56" s="96"/>
      <c r="AF56" s="23"/>
      <c r="AG56" s="27"/>
      <c r="AI56" s="96"/>
      <c r="AJ56" s="96"/>
      <c r="AL56" s="23"/>
      <c r="AM56" s="21"/>
      <c r="AO56" s="21"/>
      <c r="AR56" s="95"/>
      <c r="AS56" s="21"/>
      <c r="AU56" s="76"/>
      <c r="AV56" s="21"/>
      <c r="AX56" s="95"/>
      <c r="AY56" s="21"/>
      <c r="BA56" s="28"/>
      <c r="BB56" s="21"/>
      <c r="BD56" s="23"/>
      <c r="BE56" s="21"/>
      <c r="BG56" s="28"/>
      <c r="BJ56" s="58"/>
      <c r="BK56" s="21"/>
      <c r="BM56" s="21"/>
      <c r="BN56" s="32"/>
      <c r="BP56" s="58"/>
      <c r="BQ56" s="21"/>
      <c r="BS56" s="56"/>
      <c r="BT56" s="32"/>
      <c r="BV56" s="58"/>
      <c r="BW56" s="21"/>
      <c r="BY56" s="21"/>
      <c r="CB56" s="66"/>
      <c r="CC56" s="21"/>
      <c r="CE56" s="21"/>
      <c r="CH56" s="66"/>
      <c r="CI56" s="21"/>
      <c r="CK56" s="96"/>
      <c r="CN56" s="66"/>
      <c r="CO56" s="21"/>
      <c r="CQ56" s="21"/>
      <c r="CT56" s="66"/>
      <c r="CU56" s="21"/>
      <c r="CW56" s="21"/>
      <c r="CZ56" s="66"/>
      <c r="DA56" s="21"/>
      <c r="DF56" s="66"/>
      <c r="DG56" s="21"/>
      <c r="DL56" s="66"/>
      <c r="DM56" s="21"/>
      <c r="DO56" s="21"/>
      <c r="DR56" s="66"/>
      <c r="DS56" s="21"/>
      <c r="DU56" s="21"/>
      <c r="DX56" s="66"/>
      <c r="DY56" s="21"/>
      <c r="EA56" s="21"/>
      <c r="ED56" s="66"/>
      <c r="EE56" s="21"/>
      <c r="EJ56" s="66"/>
      <c r="EK56" s="21"/>
      <c r="EM56" s="44"/>
      <c r="EP56" s="66"/>
      <c r="EQ56" s="21"/>
      <c r="ES56" s="21"/>
      <c r="EV56" s="66"/>
      <c r="EW56" s="21"/>
      <c r="EY56" s="21"/>
      <c r="FB56" s="66"/>
      <c r="FC56" s="21"/>
      <c r="FH56" s="66"/>
      <c r="FI56" s="21"/>
      <c r="FN56" s="66"/>
      <c r="FO56" s="21"/>
      <c r="FT56" s="66"/>
      <c r="FU56" s="21"/>
      <c r="FX56" s="37"/>
      <c r="FZ56" s="66"/>
      <c r="GA56" s="21"/>
      <c r="GF56" s="66"/>
      <c r="GG56" s="21"/>
      <c r="GL56" s="66"/>
      <c r="GM56" s="21"/>
      <c r="GR56" s="66"/>
      <c r="GS56" s="21"/>
      <c r="GX56" s="66"/>
      <c r="GY56" s="21"/>
      <c r="HD56" s="66"/>
      <c r="HE56" s="21"/>
      <c r="HJ56" s="66"/>
      <c r="HK56" s="21"/>
      <c r="HM56" s="215"/>
      <c r="HP56" s="66"/>
      <c r="HQ56" s="21"/>
      <c r="HV56" s="66"/>
      <c r="HW56" s="21"/>
      <c r="IB56" s="66"/>
      <c r="IC56" s="21"/>
      <c r="IH56" s="66"/>
      <c r="II56" s="21"/>
      <c r="IK56" s="215"/>
      <c r="IN56" s="66"/>
      <c r="IO56" s="21"/>
      <c r="IT56" s="66"/>
      <c r="IU56" s="21"/>
      <c r="IZ56" s="66"/>
      <c r="JA56" s="21"/>
      <c r="JF56" s="66"/>
      <c r="JG56" s="21"/>
      <c r="JL56" s="66"/>
      <c r="JM56" s="21"/>
      <c r="JR56" s="66"/>
      <c r="JS56" s="21"/>
      <c r="JX56" s="66"/>
      <c r="JY56" s="21"/>
      <c r="KD56" s="66"/>
      <c r="KE56" s="21"/>
      <c r="KJ56" s="66"/>
      <c r="KK56" s="21"/>
      <c r="KP56" s="66"/>
      <c r="KQ56" s="21"/>
      <c r="KV56" s="66"/>
      <c r="KW56" s="21"/>
      <c r="LB56" s="66"/>
      <c r="LC56" s="21"/>
      <c r="LF56" s="37"/>
      <c r="LH56" s="66"/>
      <c r="LI56" s="21"/>
      <c r="LN56" s="66"/>
      <c r="LO56" s="21"/>
      <c r="LT56" s="66"/>
      <c r="LU56" s="21"/>
      <c r="LZ56" s="66"/>
      <c r="MA56" s="21"/>
      <c r="MF56" s="66"/>
      <c r="MG56" s="21"/>
      <c r="ML56" s="66"/>
      <c r="MM56" s="21"/>
      <c r="MR56" s="66"/>
      <c r="MS56" s="21"/>
      <c r="MX56" s="66"/>
      <c r="MY56" s="21"/>
      <c r="ND56" s="66"/>
      <c r="NE56" s="21"/>
      <c r="NJ56" s="66"/>
      <c r="NK56" s="21"/>
      <c r="NP56" s="66"/>
      <c r="NQ56" s="21"/>
      <c r="NV56" s="66"/>
      <c r="NW56" s="21"/>
      <c r="OB56" s="66"/>
      <c r="OC56" s="21"/>
      <c r="OH56" s="66"/>
      <c r="OI56" s="21"/>
      <c r="ON56" s="66"/>
      <c r="OO56" s="21"/>
      <c r="OT56" s="66"/>
      <c r="OU56" s="21"/>
    </row>
    <row r="57" spans="1:411">
      <c r="A57" s="121">
        <v>44852</v>
      </c>
      <c r="B57" s="74" t="s">
        <v>1621</v>
      </c>
      <c r="C57" s="146">
        <f>[1]!i_dq_close(C$2,A57)</f>
        <v>4206.5086000000001</v>
      </c>
      <c r="D57" s="277">
        <v>1.4503999999999999</v>
      </c>
      <c r="E57" s="277">
        <f t="shared" si="0"/>
        <v>4.9330073156281795E-3</v>
      </c>
      <c r="H57" s="66">
        <v>44649</v>
      </c>
      <c r="I57" s="21" t="s">
        <v>337</v>
      </c>
      <c r="J57" s="146">
        <f>[1]!i_dq_close(J$2,H57)</f>
        <v>4486.0407999999998</v>
      </c>
      <c r="K57" s="7">
        <v>1.0610999999999999</v>
      </c>
      <c r="L57" s="277">
        <f t="shared" si="1"/>
        <v>1.0493549875540298E-2</v>
      </c>
      <c r="N57" s="55"/>
      <c r="O57" s="66">
        <v>44746</v>
      </c>
      <c r="P57" s="21" t="s">
        <v>638</v>
      </c>
      <c r="Q57" s="140">
        <f>[1]!i_dq_close(Q$2,O57)</f>
        <v>4830.0244000000002</v>
      </c>
      <c r="R57" s="111">
        <v>0.84860000000000002</v>
      </c>
      <c r="S57" s="277">
        <f t="shared" si="2"/>
        <v>-4.1587637010966905E-3</v>
      </c>
      <c r="U57" s="23"/>
      <c r="V57" s="64"/>
      <c r="W57" s="96"/>
      <c r="X57" s="96"/>
      <c r="Z57" s="23"/>
      <c r="AA57" s="27"/>
      <c r="AC57" s="96"/>
      <c r="AD57" s="96"/>
      <c r="AF57" s="23"/>
      <c r="AG57" s="27"/>
      <c r="AI57" s="96"/>
      <c r="AJ57" s="96"/>
      <c r="AL57" s="59"/>
      <c r="AM57" s="28"/>
      <c r="AN57" s="64"/>
      <c r="AO57" s="28"/>
      <c r="AR57" s="95"/>
      <c r="AS57" s="21"/>
      <c r="AU57" s="76"/>
      <c r="AV57" s="21"/>
      <c r="AX57" s="95"/>
      <c r="AY57" s="21"/>
      <c r="BA57" s="28"/>
      <c r="BB57" s="21"/>
      <c r="BD57" s="23"/>
      <c r="BE57" s="21"/>
      <c r="BG57" s="28"/>
      <c r="BJ57" s="58"/>
      <c r="BK57" s="21"/>
      <c r="BM57" s="21"/>
      <c r="BN57" s="32"/>
      <c r="BP57" s="58"/>
      <c r="BQ57" s="21"/>
      <c r="BS57" s="56"/>
      <c r="BT57" s="32"/>
      <c r="BV57" s="58"/>
      <c r="BW57" s="21"/>
      <c r="BY57" s="21"/>
      <c r="CB57" s="66"/>
      <c r="CC57" s="21"/>
      <c r="CE57" s="21"/>
      <c r="CH57" s="66"/>
      <c r="CI57" s="21"/>
      <c r="CK57" s="96"/>
      <c r="CN57" s="66"/>
      <c r="CO57" s="21"/>
      <c r="CQ57" s="21"/>
      <c r="CT57" s="66"/>
      <c r="CU57" s="21"/>
      <c r="CW57" s="21"/>
      <c r="CZ57" s="66"/>
      <c r="DA57" s="21"/>
      <c r="DF57" s="66"/>
      <c r="DG57" s="21"/>
      <c r="DL57" s="66"/>
      <c r="DM57" s="21"/>
      <c r="DO57" s="21"/>
      <c r="DR57" s="66"/>
      <c r="DS57" s="21"/>
      <c r="DU57" s="21"/>
      <c r="DX57" s="66"/>
      <c r="DY57" s="21"/>
      <c r="EA57" s="21"/>
      <c r="ED57" s="66"/>
      <c r="EE57" s="21"/>
      <c r="EJ57" s="66"/>
      <c r="EK57" s="21"/>
      <c r="EM57" s="44"/>
      <c r="EP57" s="66"/>
      <c r="EQ57" s="21"/>
      <c r="ES57" s="21"/>
      <c r="EV57" s="66"/>
      <c r="EW57" s="21"/>
      <c r="EY57" s="21"/>
      <c r="FB57" s="66"/>
      <c r="FC57" s="21"/>
      <c r="FH57" s="66"/>
      <c r="FI57" s="21"/>
      <c r="FN57" s="66"/>
      <c r="FO57" s="21"/>
      <c r="FT57" s="66"/>
      <c r="FU57" s="21"/>
      <c r="FZ57" s="66"/>
      <c r="GA57" s="21"/>
      <c r="GF57" s="66"/>
      <c r="GG57" s="21"/>
      <c r="GL57" s="66"/>
      <c r="GM57" s="21"/>
      <c r="GR57" s="66"/>
      <c r="GS57" s="21"/>
      <c r="GX57" s="66"/>
      <c r="GY57" s="21"/>
      <c r="HD57" s="66"/>
      <c r="HE57" s="21"/>
      <c r="HJ57" s="66"/>
      <c r="HK57" s="21"/>
      <c r="HM57" s="215"/>
      <c r="HP57" s="66"/>
      <c r="HQ57" s="21"/>
      <c r="HV57" s="66"/>
      <c r="HW57" s="21"/>
      <c r="IB57" s="66"/>
      <c r="IC57" s="21"/>
      <c r="IH57" s="66"/>
      <c r="II57" s="21"/>
      <c r="IK57" s="215"/>
      <c r="IN57" s="66"/>
      <c r="IO57" s="21"/>
      <c r="IT57" s="66"/>
      <c r="IU57" s="21"/>
      <c r="IZ57" s="66"/>
      <c r="JA57" s="21"/>
      <c r="JF57" s="66"/>
      <c r="JG57" s="21"/>
      <c r="JL57" s="66"/>
      <c r="JM57" s="21"/>
      <c r="JR57" s="66"/>
      <c r="JS57" s="21"/>
      <c r="JX57" s="66"/>
      <c r="JY57" s="21"/>
      <c r="KD57" s="66"/>
      <c r="KE57" s="21"/>
      <c r="KJ57" s="66"/>
      <c r="KK57" s="21"/>
      <c r="KP57" s="66"/>
      <c r="KQ57" s="21"/>
      <c r="KV57" s="66"/>
      <c r="KW57" s="21"/>
      <c r="LB57" s="66"/>
      <c r="LC57" s="21"/>
      <c r="LH57" s="66"/>
      <c r="LI57" s="21"/>
      <c r="LN57" s="66"/>
      <c r="LO57" s="21"/>
      <c r="LT57" s="66"/>
      <c r="LU57" s="21"/>
      <c r="LZ57" s="66"/>
      <c r="MA57" s="21"/>
      <c r="MF57" s="66"/>
      <c r="MG57" s="21"/>
      <c r="ML57" s="66"/>
      <c r="MM57" s="21"/>
      <c r="MR57" s="66"/>
      <c r="MS57" s="21"/>
      <c r="MX57" s="66"/>
      <c r="MY57" s="21"/>
      <c r="ND57" s="66"/>
      <c r="NE57" s="21"/>
      <c r="NJ57" s="66"/>
      <c r="NK57" s="21"/>
      <c r="NP57" s="66"/>
      <c r="NQ57" s="21"/>
      <c r="NV57" s="66"/>
      <c r="NW57" s="21"/>
      <c r="OB57" s="66"/>
      <c r="OC57" s="21"/>
      <c r="OH57" s="66"/>
      <c r="OI57" s="21"/>
      <c r="ON57" s="66"/>
      <c r="OO57" s="21"/>
      <c r="OT57" s="66"/>
      <c r="OU57" s="21"/>
    </row>
    <row r="58" spans="1:411">
      <c r="A58" s="121">
        <v>44853</v>
      </c>
      <c r="B58" s="74" t="s">
        <v>1621</v>
      </c>
      <c r="C58" s="146">
        <f>[1]!i_dq_close(C$2,A58)</f>
        <v>4144.9251000000004</v>
      </c>
      <c r="D58" s="277">
        <v>1.4303999999999999</v>
      </c>
      <c r="E58" s="277">
        <f t="shared" si="0"/>
        <v>5.7131259047956684E-3</v>
      </c>
      <c r="H58" s="66">
        <v>44650</v>
      </c>
      <c r="I58" s="21" t="s">
        <v>337</v>
      </c>
      <c r="J58" s="146">
        <f>[1]!i_dq_close(J$2,H58)</f>
        <v>4606.3418000000001</v>
      </c>
      <c r="K58" s="7">
        <v>1.0773999999999999</v>
      </c>
      <c r="L58" s="277">
        <f t="shared" si="1"/>
        <v>-4.0948347719960143E-4</v>
      </c>
      <c r="N58" s="55"/>
      <c r="O58" s="66">
        <v>44747</v>
      </c>
      <c r="P58" s="21" t="s">
        <v>638</v>
      </c>
      <c r="Q58" s="140">
        <f>[1]!i_dq_close(Q$2,O58)</f>
        <v>4822.6611999999996</v>
      </c>
      <c r="R58" s="111">
        <v>0.8518</v>
      </c>
      <c r="S58" s="277">
        <f t="shared" si="2"/>
        <v>1.3789159767714221E-3</v>
      </c>
      <c r="U58" s="23"/>
      <c r="V58" s="64"/>
      <c r="Z58" s="23"/>
      <c r="AA58" s="27"/>
      <c r="AC58" s="96"/>
      <c r="AD58" s="96"/>
      <c r="AF58" s="23"/>
      <c r="AG58" s="27"/>
      <c r="AI58" s="96"/>
      <c r="AJ58" s="96"/>
      <c r="AL58" s="59"/>
      <c r="AM58" s="28"/>
      <c r="AN58" s="64"/>
      <c r="AO58" s="28"/>
      <c r="AR58" s="95"/>
      <c r="AS58" s="21"/>
      <c r="AU58" s="76"/>
      <c r="AV58" s="21"/>
      <c r="AX58" s="95"/>
      <c r="AY58" s="21"/>
      <c r="BA58" s="28"/>
      <c r="BB58" s="21"/>
      <c r="BD58" s="23"/>
      <c r="BE58" s="21"/>
      <c r="BG58" s="28"/>
      <c r="BJ58" s="58"/>
      <c r="BK58" s="21"/>
      <c r="BM58" s="21"/>
      <c r="BN58" s="107"/>
      <c r="BP58" s="58"/>
      <c r="BQ58" s="21"/>
      <c r="BS58" s="56"/>
      <c r="BT58" s="32"/>
      <c r="BV58" s="58"/>
      <c r="BW58" s="21"/>
      <c r="BY58" s="21"/>
      <c r="CB58" s="66"/>
      <c r="CC58" s="21"/>
      <c r="CE58" s="21"/>
      <c r="CH58" s="66"/>
      <c r="CI58" s="21"/>
      <c r="CK58" s="96"/>
      <c r="CN58" s="66"/>
      <c r="CO58" s="21"/>
      <c r="CQ58" s="21"/>
      <c r="CT58" s="66"/>
      <c r="CU58" s="21"/>
      <c r="CW58" s="21"/>
      <c r="CZ58" s="66"/>
      <c r="DA58" s="21"/>
      <c r="DF58" s="66"/>
      <c r="DG58" s="21"/>
      <c r="DL58" s="66"/>
      <c r="DM58" s="21"/>
      <c r="DO58" s="21"/>
      <c r="DR58" s="66"/>
      <c r="DS58" s="21"/>
      <c r="DU58" s="21"/>
      <c r="DX58" s="66"/>
      <c r="DY58" s="21"/>
      <c r="EA58" s="21"/>
      <c r="ED58" s="66"/>
      <c r="EE58" s="21"/>
      <c r="EJ58" s="66"/>
      <c r="EK58" s="21"/>
      <c r="EM58" s="44"/>
      <c r="EP58" s="66"/>
      <c r="EQ58" s="21"/>
      <c r="ES58" s="21"/>
      <c r="EV58" s="66"/>
      <c r="EW58" s="21"/>
      <c r="EY58" s="21"/>
      <c r="FB58" s="66"/>
      <c r="FC58" s="21"/>
      <c r="FH58" s="66"/>
      <c r="FI58" s="21"/>
      <c r="FN58" s="66"/>
      <c r="FO58" s="21"/>
      <c r="FT58" s="66"/>
      <c r="FU58" s="21"/>
      <c r="FZ58" s="66"/>
      <c r="GA58" s="21"/>
      <c r="GF58" s="66"/>
      <c r="GG58" s="21"/>
      <c r="GL58" s="66"/>
      <c r="GM58" s="21"/>
      <c r="GR58" s="66"/>
      <c r="GS58" s="21"/>
      <c r="GX58" s="66"/>
      <c r="GY58" s="21"/>
      <c r="HD58" s="66"/>
      <c r="HE58" s="21"/>
      <c r="HJ58" s="66"/>
      <c r="HK58" s="21"/>
      <c r="HM58" s="215"/>
      <c r="HP58" s="66"/>
      <c r="HQ58" s="21"/>
      <c r="HV58" s="66"/>
      <c r="HW58" s="21"/>
      <c r="IB58" s="66"/>
      <c r="IC58" s="21"/>
      <c r="IH58" s="66"/>
      <c r="II58" s="21"/>
      <c r="IK58" s="215"/>
      <c r="IN58" s="66"/>
      <c r="IO58" s="21"/>
      <c r="IT58" s="66"/>
      <c r="IU58" s="21"/>
      <c r="IZ58" s="66"/>
      <c r="JA58" s="21"/>
      <c r="JF58" s="66"/>
      <c r="JG58" s="21"/>
      <c r="JL58" s="66"/>
      <c r="JM58" s="21"/>
      <c r="JR58" s="66"/>
      <c r="JS58" s="21"/>
      <c r="JX58" s="66"/>
      <c r="JY58" s="21"/>
      <c r="KD58" s="66"/>
      <c r="KE58" s="21"/>
      <c r="KJ58" s="66"/>
      <c r="KK58" s="21"/>
      <c r="KP58" s="66"/>
      <c r="KQ58" s="21"/>
      <c r="KV58" s="66"/>
      <c r="KW58" s="21"/>
      <c r="LB58" s="66"/>
      <c r="LC58" s="21"/>
      <c r="LH58" s="66"/>
      <c r="LI58" s="21"/>
      <c r="LN58" s="66"/>
      <c r="LO58" s="21"/>
      <c r="LT58" s="66"/>
      <c r="LU58" s="21"/>
      <c r="LZ58" s="66"/>
      <c r="MA58" s="21"/>
      <c r="MF58" s="66"/>
      <c r="MG58" s="21"/>
      <c r="ML58" s="66"/>
      <c r="MM58" s="21"/>
      <c r="MR58" s="66"/>
      <c r="MS58" s="21"/>
      <c r="MX58" s="66"/>
      <c r="MY58" s="21"/>
      <c r="ND58" s="66"/>
      <c r="NE58" s="21"/>
      <c r="NJ58" s="66"/>
      <c r="NK58" s="21"/>
      <c r="NP58" s="66"/>
      <c r="NQ58" s="21"/>
      <c r="NV58" s="66"/>
      <c r="NW58" s="21"/>
      <c r="OB58" s="66"/>
      <c r="OC58" s="21"/>
      <c r="OH58" s="66"/>
      <c r="OI58" s="21"/>
      <c r="ON58" s="66"/>
      <c r="OO58" s="21"/>
      <c r="OT58" s="66"/>
      <c r="OU58" s="21"/>
    </row>
    <row r="59" spans="1:411">
      <c r="A59" s="121">
        <v>44854</v>
      </c>
      <c r="B59" s="74" t="s">
        <v>1621</v>
      </c>
      <c r="C59" s="146">
        <f>[1]!i_dq_close(C$2,A59)</f>
        <v>4123.0456999999997</v>
      </c>
      <c r="D59" s="277">
        <v>1.4246000000000001</v>
      </c>
      <c r="E59" s="277">
        <f t="shared" si="0"/>
        <v>6.8921340883194571E-3</v>
      </c>
      <c r="H59" s="66">
        <v>44651</v>
      </c>
      <c r="I59" s="21" t="s">
        <v>337</v>
      </c>
      <c r="J59" s="146">
        <f>[1]!i_dq_close(J$2,H59)</f>
        <v>4571.2411000000002</v>
      </c>
      <c r="K59" s="7">
        <v>1.0831999999999999</v>
      </c>
      <c r="L59" s="277">
        <f t="shared" si="1"/>
        <v>1.2484578873831365E-2</v>
      </c>
      <c r="N59" s="55"/>
      <c r="O59" s="66">
        <v>44748</v>
      </c>
      <c r="P59" s="21" t="s">
        <v>638</v>
      </c>
      <c r="Q59" s="140">
        <f>[1]!i_dq_close(Q$2,O59)</f>
        <v>4752.6044000000002</v>
      </c>
      <c r="R59" s="111">
        <v>0.83560000000000001</v>
      </c>
      <c r="S59" s="277">
        <f t="shared" si="2"/>
        <v>-3.350930962147336E-3</v>
      </c>
      <c r="U59" s="23"/>
      <c r="V59" s="64"/>
      <c r="Z59" s="23"/>
      <c r="AA59" s="27"/>
      <c r="AC59" s="96"/>
      <c r="AD59" s="96"/>
      <c r="AF59" s="23"/>
      <c r="AG59" s="21"/>
      <c r="AI59" s="96"/>
      <c r="AJ59" s="96"/>
      <c r="AL59" s="59"/>
      <c r="AM59" s="28"/>
      <c r="AN59" s="64"/>
      <c r="AO59" s="28"/>
      <c r="AR59" s="95"/>
      <c r="AS59" s="21"/>
      <c r="AU59" s="76"/>
      <c r="AV59" s="21"/>
      <c r="AX59" s="95"/>
      <c r="AY59" s="21"/>
      <c r="BA59" s="28"/>
      <c r="BB59" s="21"/>
      <c r="BD59" s="23"/>
      <c r="BE59" s="21"/>
      <c r="BG59" s="28"/>
      <c r="BJ59" s="58"/>
      <c r="BK59" s="21"/>
      <c r="BM59" s="21"/>
      <c r="BN59" s="32"/>
      <c r="BP59" s="58"/>
      <c r="BQ59" s="21"/>
      <c r="BS59" s="56"/>
      <c r="BT59" s="32"/>
      <c r="BV59" s="58"/>
      <c r="BW59" s="21"/>
      <c r="BY59" s="21"/>
      <c r="CB59" s="66"/>
      <c r="CC59" s="21"/>
      <c r="CE59" s="21"/>
      <c r="CH59" s="66"/>
      <c r="CI59" s="21"/>
      <c r="CK59" s="96"/>
      <c r="CN59" s="66"/>
      <c r="CO59" s="21"/>
      <c r="CQ59" s="21"/>
      <c r="CT59" s="66"/>
      <c r="CU59" s="21"/>
      <c r="CW59" s="21"/>
      <c r="CZ59" s="66"/>
      <c r="DA59" s="21"/>
      <c r="DF59" s="66"/>
      <c r="DG59" s="21"/>
      <c r="DL59" s="66"/>
      <c r="DM59" s="21"/>
      <c r="DO59" s="21"/>
      <c r="DR59" s="66"/>
      <c r="DS59" s="21"/>
      <c r="DU59" s="21"/>
      <c r="DX59" s="66"/>
      <c r="DY59" s="21"/>
      <c r="EA59" s="21"/>
      <c r="ED59" s="66"/>
      <c r="EE59" s="21"/>
      <c r="EJ59" s="66"/>
      <c r="EK59" s="21"/>
      <c r="EM59" s="44"/>
      <c r="EP59" s="66"/>
      <c r="EQ59" s="21"/>
      <c r="ES59" s="21"/>
      <c r="EV59" s="66"/>
      <c r="EW59" s="21"/>
      <c r="EY59" s="21"/>
      <c r="FB59" s="66"/>
      <c r="FC59" s="21"/>
      <c r="FH59" s="66"/>
      <c r="FI59" s="21"/>
      <c r="FN59" s="66"/>
      <c r="FO59" s="21"/>
      <c r="FT59" s="66"/>
      <c r="FU59" s="21"/>
      <c r="FZ59" s="66"/>
      <c r="GA59" s="21"/>
      <c r="GF59" s="66"/>
      <c r="GG59" s="21"/>
      <c r="GL59" s="66"/>
      <c r="GM59" s="21"/>
      <c r="GR59" s="66"/>
      <c r="GS59" s="21"/>
      <c r="GX59" s="66"/>
      <c r="GY59" s="21"/>
      <c r="HD59" s="66"/>
      <c r="HE59" s="21"/>
      <c r="HJ59" s="66"/>
      <c r="HK59" s="21"/>
      <c r="HM59" s="215"/>
      <c r="HP59" s="66"/>
      <c r="HQ59" s="21"/>
      <c r="HV59" s="66"/>
      <c r="HW59" s="21"/>
      <c r="IB59" s="66"/>
      <c r="IC59" s="21"/>
      <c r="IH59" s="66"/>
      <c r="II59" s="21"/>
      <c r="IK59" s="215"/>
      <c r="IN59" s="66"/>
      <c r="IO59" s="21"/>
      <c r="IT59" s="66"/>
      <c r="IU59" s="21"/>
      <c r="IZ59" s="66"/>
      <c r="JA59" s="21"/>
      <c r="JF59" s="66"/>
      <c r="JG59" s="21"/>
      <c r="JL59" s="66"/>
      <c r="JM59" s="21"/>
      <c r="JR59" s="66"/>
      <c r="JS59" s="21"/>
      <c r="JX59" s="66"/>
      <c r="JY59" s="21"/>
      <c r="KD59" s="66"/>
      <c r="KE59" s="21"/>
      <c r="KJ59" s="66"/>
      <c r="KK59" s="21"/>
      <c r="KP59" s="66"/>
      <c r="KQ59" s="21"/>
      <c r="KV59" s="66"/>
      <c r="KW59" s="21"/>
      <c r="LB59" s="66"/>
      <c r="LC59" s="21"/>
      <c r="LH59" s="66"/>
      <c r="LI59" s="21"/>
      <c r="LN59" s="66"/>
      <c r="LO59" s="21"/>
      <c r="LT59" s="66"/>
      <c r="LU59" s="21"/>
      <c r="LZ59" s="66"/>
      <c r="MA59" s="21"/>
      <c r="MF59" s="66"/>
      <c r="MG59" s="21"/>
      <c r="ML59" s="66"/>
      <c r="MM59" s="21"/>
      <c r="MR59" s="66"/>
      <c r="MS59" s="21"/>
      <c r="MX59" s="66"/>
      <c r="MY59" s="21"/>
      <c r="ND59" s="66"/>
      <c r="NE59" s="21"/>
      <c r="NJ59" s="66"/>
      <c r="NK59" s="21"/>
      <c r="NP59" s="66"/>
      <c r="NQ59" s="21"/>
      <c r="NV59" s="66"/>
      <c r="NW59" s="21"/>
      <c r="OB59" s="66"/>
      <c r="OC59" s="21"/>
      <c r="OH59" s="66"/>
      <c r="OI59" s="21"/>
      <c r="ON59" s="66"/>
      <c r="OO59" s="21"/>
      <c r="OT59" s="66"/>
      <c r="OU59" s="21"/>
    </row>
    <row r="60" spans="1:411">
      <c r="A60" s="121">
        <v>44855</v>
      </c>
      <c r="B60" s="74" t="s">
        <v>1621</v>
      </c>
      <c r="C60" s="146">
        <f>[1]!i_dq_close(C$2,A60)</f>
        <v>4114.6516000000001</v>
      </c>
      <c r="D60" s="277">
        <v>1.4286000000000001</v>
      </c>
      <c r="E60" s="277">
        <f t="shared" si="0"/>
        <v>1.1644518183838271E-2</v>
      </c>
      <c r="H60" s="66">
        <v>44652</v>
      </c>
      <c r="I60" s="21" t="s">
        <v>334</v>
      </c>
      <c r="J60" s="146">
        <f>[1]!i_dq_close(J$2,H60)</f>
        <v>4622.1410999999998</v>
      </c>
      <c r="K60" s="7">
        <v>1.0812999999999999</v>
      </c>
      <c r="L60" s="277">
        <f t="shared" si="1"/>
        <v>-2.2260694949904902E-4</v>
      </c>
      <c r="N60" s="55"/>
      <c r="O60" s="66">
        <v>44749</v>
      </c>
      <c r="P60" s="21" t="s">
        <v>638</v>
      </c>
      <c r="Q60" s="140">
        <f>[1]!i_dq_close(Q$2,O60)</f>
        <v>4774.6517999999996</v>
      </c>
      <c r="R60" s="111">
        <v>0.83960000000000001</v>
      </c>
      <c r="S60" s="277">
        <f t="shared" si="2"/>
        <v>-3.2142854186960612E-3</v>
      </c>
      <c r="U60" s="23"/>
      <c r="V60" s="64"/>
      <c r="Z60" s="23"/>
      <c r="AA60" s="27"/>
      <c r="AB60" s="27"/>
      <c r="AC60" s="96"/>
      <c r="AD60" s="96"/>
      <c r="AF60" s="23"/>
      <c r="AG60" s="21"/>
      <c r="AI60" s="96"/>
      <c r="AL60" s="59"/>
      <c r="AM60" s="28"/>
      <c r="AN60" s="64"/>
      <c r="AO60" s="28"/>
      <c r="AR60" s="95"/>
      <c r="AS60" s="21"/>
      <c r="AU60" s="76"/>
      <c r="AV60" s="21"/>
      <c r="AX60" s="95"/>
      <c r="AY60" s="21"/>
      <c r="BA60" s="28"/>
      <c r="BB60" s="21"/>
      <c r="BD60" s="23"/>
      <c r="BE60" s="21"/>
      <c r="BG60" s="28"/>
      <c r="BJ60" s="58"/>
      <c r="BK60" s="21"/>
      <c r="BM60" s="21"/>
      <c r="BN60" s="32"/>
      <c r="BP60" s="58"/>
      <c r="BQ60" s="21"/>
      <c r="BS60" s="56"/>
      <c r="BT60" s="32"/>
      <c r="BV60" s="58"/>
      <c r="BW60" s="21"/>
      <c r="BY60" s="21"/>
      <c r="CB60" s="66"/>
      <c r="CC60" s="21"/>
      <c r="CE60" s="21"/>
      <c r="CH60" s="66"/>
      <c r="CI60" s="21"/>
      <c r="CK60" s="96"/>
      <c r="CN60" s="66"/>
      <c r="CO60" s="21"/>
      <c r="CQ60" s="21"/>
      <c r="CT60" s="66"/>
      <c r="CU60" s="21"/>
      <c r="CW60" s="21"/>
      <c r="CZ60" s="66"/>
      <c r="DA60" s="21"/>
      <c r="DF60" s="66"/>
      <c r="DG60" s="21"/>
      <c r="DL60" s="66"/>
      <c r="DM60" s="21"/>
      <c r="DO60" s="21"/>
      <c r="DR60" s="66"/>
      <c r="DS60" s="21"/>
      <c r="DU60" s="21"/>
      <c r="DX60" s="66"/>
      <c r="DY60" s="21"/>
      <c r="EA60" s="21"/>
      <c r="ED60" s="66"/>
      <c r="EE60" s="21"/>
      <c r="EJ60" s="66"/>
      <c r="EK60" s="21"/>
      <c r="EM60" s="44"/>
      <c r="EP60" s="66"/>
      <c r="EQ60" s="21"/>
      <c r="ES60" s="21"/>
      <c r="EV60" s="66"/>
      <c r="EW60" s="21"/>
      <c r="EY60" s="21"/>
      <c r="FB60" s="66"/>
      <c r="FC60" s="21"/>
      <c r="FH60" s="66"/>
      <c r="FI60" s="21"/>
      <c r="FN60" s="66"/>
      <c r="FO60" s="21"/>
      <c r="FT60" s="66"/>
      <c r="FU60" s="21"/>
      <c r="FZ60" s="66"/>
      <c r="GA60" s="21"/>
      <c r="GF60" s="66"/>
      <c r="GG60" s="21"/>
      <c r="GL60" s="66"/>
      <c r="GM60" s="21"/>
      <c r="GR60" s="66"/>
      <c r="GS60" s="21"/>
      <c r="GX60" s="66"/>
      <c r="GY60" s="21"/>
      <c r="HD60" s="66"/>
      <c r="HE60" s="21"/>
      <c r="HJ60" s="66"/>
      <c r="HK60" s="21"/>
      <c r="HM60" s="215"/>
      <c r="HP60" s="66"/>
      <c r="HQ60" s="21"/>
      <c r="HV60" s="66"/>
      <c r="HW60" s="21"/>
      <c r="IB60" s="66"/>
      <c r="IC60" s="21"/>
      <c r="IH60" s="66"/>
      <c r="II60" s="21"/>
      <c r="IK60" s="215"/>
      <c r="IN60" s="66"/>
      <c r="IO60" s="21"/>
      <c r="IT60" s="66"/>
      <c r="IU60" s="21"/>
      <c r="IZ60" s="66"/>
      <c r="JA60" s="21"/>
      <c r="JF60" s="66"/>
      <c r="JG60" s="21"/>
      <c r="JL60" s="66"/>
      <c r="JM60" s="21"/>
      <c r="JR60" s="66"/>
      <c r="JS60" s="21"/>
      <c r="JX60" s="66"/>
      <c r="JY60" s="21"/>
      <c r="KD60" s="66"/>
      <c r="KE60" s="21"/>
      <c r="KJ60" s="66"/>
      <c r="KK60" s="21"/>
      <c r="KP60" s="66"/>
      <c r="KQ60" s="21"/>
      <c r="KV60" s="66"/>
      <c r="KW60" s="21"/>
      <c r="LB60" s="66"/>
      <c r="LC60" s="21"/>
      <c r="LH60" s="66"/>
      <c r="LI60" s="21"/>
      <c r="LN60" s="66"/>
      <c r="LO60" s="21"/>
      <c r="LT60" s="66"/>
      <c r="LU60" s="21"/>
      <c r="LZ60" s="66"/>
      <c r="MA60" s="21"/>
      <c r="MF60" s="66"/>
      <c r="MG60" s="21"/>
      <c r="ML60" s="66"/>
      <c r="MM60" s="21"/>
      <c r="MR60" s="66"/>
      <c r="MS60" s="21"/>
      <c r="MX60" s="66"/>
      <c r="MY60" s="21"/>
      <c r="ND60" s="66"/>
      <c r="NE60" s="21"/>
      <c r="NJ60" s="66"/>
      <c r="NK60" s="21"/>
      <c r="NP60" s="66"/>
      <c r="NQ60" s="21"/>
      <c r="NV60" s="66"/>
      <c r="NW60" s="21"/>
      <c r="OB60" s="66"/>
      <c r="OC60" s="21"/>
      <c r="OH60" s="66"/>
      <c r="OI60" s="21"/>
      <c r="ON60" s="66"/>
      <c r="OO60" s="21"/>
      <c r="OT60" s="66"/>
      <c r="OU60" s="21"/>
    </row>
    <row r="61" spans="1:411">
      <c r="A61" s="121">
        <v>44858</v>
      </c>
      <c r="B61" s="74" t="s">
        <v>1621</v>
      </c>
      <c r="C61" s="146">
        <f>[1]!i_dq_close(C$2,A61)</f>
        <v>4014.5981000000002</v>
      </c>
      <c r="D61" s="277">
        <v>1.4100999999999999</v>
      </c>
      <c r="E61" s="277">
        <f t="shared" si="0"/>
        <v>2.2578056849340333E-2</v>
      </c>
      <c r="H61" s="66">
        <v>44657</v>
      </c>
      <c r="I61" s="21" t="s">
        <v>334</v>
      </c>
      <c r="J61" s="146">
        <f>[1]!i_dq_close(J$2,H61)</f>
        <v>4610.6980999999996</v>
      </c>
      <c r="K61" s="60">
        <v>1.0812999999999999</v>
      </c>
      <c r="L61" s="277">
        <f t="shared" si="1"/>
        <v>2.2411078367706727E-3</v>
      </c>
      <c r="N61" s="55"/>
      <c r="O61" s="66">
        <v>44750</v>
      </c>
      <c r="P61" s="21" t="s">
        <v>638</v>
      </c>
      <c r="Q61" s="140">
        <f>[1]!i_dq_close(Q$2,O61)</f>
        <v>4754.0155999999997</v>
      </c>
      <c r="R61" s="111">
        <v>0.83630000000000004</v>
      </c>
      <c r="S61" s="277">
        <f t="shared" si="2"/>
        <v>-2.7956929733885527E-3</v>
      </c>
      <c r="U61" s="23"/>
      <c r="V61" s="64"/>
      <c r="Z61" s="23"/>
      <c r="AA61" s="27"/>
      <c r="AB61" s="27"/>
      <c r="AC61" s="96"/>
      <c r="AD61" s="96"/>
      <c r="AF61" s="23"/>
      <c r="AG61" s="21"/>
      <c r="AI61" s="21"/>
      <c r="AJ61" s="21"/>
      <c r="AL61" s="59"/>
      <c r="AM61" s="28"/>
      <c r="AN61" s="64"/>
      <c r="AO61" s="28"/>
      <c r="AR61" s="95"/>
      <c r="AS61" s="21"/>
      <c r="AU61" s="76"/>
      <c r="AV61" s="21"/>
      <c r="AX61" s="95"/>
      <c r="AY61" s="21"/>
      <c r="BA61" s="28"/>
      <c r="BB61" s="21"/>
      <c r="BD61" s="23"/>
      <c r="BE61" s="21"/>
      <c r="BG61" s="28"/>
      <c r="BJ61" s="58"/>
      <c r="BK61" s="21"/>
      <c r="BM61" s="21"/>
      <c r="BN61" s="32"/>
      <c r="BP61" s="58"/>
      <c r="BQ61" s="21"/>
      <c r="BS61" s="56"/>
      <c r="BT61" s="32"/>
      <c r="BV61" s="58"/>
      <c r="BW61" s="21"/>
      <c r="BY61" s="21"/>
      <c r="CB61" s="66"/>
      <c r="CC61" s="21"/>
      <c r="CE61" s="21"/>
      <c r="CH61" s="66"/>
      <c r="CI61" s="21"/>
      <c r="CK61" s="96"/>
      <c r="CN61" s="66"/>
      <c r="CO61" s="21"/>
      <c r="CQ61" s="21"/>
      <c r="CT61" s="66"/>
      <c r="CU61" s="21"/>
      <c r="CW61" s="21"/>
      <c r="CZ61" s="66"/>
      <c r="DA61" s="21"/>
      <c r="DF61" s="66"/>
      <c r="DG61" s="21"/>
      <c r="DL61" s="66"/>
      <c r="DM61" s="21"/>
      <c r="DO61" s="21"/>
      <c r="DR61" s="66"/>
      <c r="DS61" s="21"/>
      <c r="DU61" s="21"/>
      <c r="DX61" s="66"/>
      <c r="DY61" s="21"/>
      <c r="EA61" s="21"/>
      <c r="ED61" s="66"/>
      <c r="EE61" s="21"/>
      <c r="EJ61" s="66"/>
      <c r="EK61" s="21"/>
      <c r="EM61" s="44"/>
      <c r="EP61" s="66"/>
      <c r="EQ61" s="21"/>
      <c r="ES61" s="21"/>
      <c r="EV61" s="66"/>
      <c r="EW61" s="21"/>
      <c r="EY61" s="21"/>
      <c r="FB61" s="66"/>
      <c r="FC61" s="21"/>
      <c r="FH61" s="66"/>
      <c r="FI61" s="21"/>
      <c r="FN61" s="66"/>
      <c r="FO61" s="21"/>
      <c r="FT61" s="66"/>
      <c r="FU61" s="21"/>
      <c r="FZ61" s="66"/>
      <c r="GA61" s="21"/>
      <c r="GF61" s="66"/>
      <c r="GG61" s="21"/>
      <c r="GL61" s="66"/>
      <c r="GM61" s="21"/>
      <c r="GR61" s="66"/>
      <c r="GS61" s="21"/>
      <c r="GX61" s="66"/>
      <c r="GY61" s="21"/>
      <c r="HD61" s="66"/>
      <c r="HE61" s="21"/>
      <c r="HJ61" s="66"/>
      <c r="HK61" s="21"/>
      <c r="HM61" s="215"/>
      <c r="HP61" s="66"/>
      <c r="HQ61" s="21"/>
      <c r="HV61" s="66"/>
      <c r="HW61" s="21"/>
      <c r="IB61" s="66"/>
      <c r="IC61" s="21"/>
      <c r="IH61" s="66"/>
      <c r="II61" s="21"/>
      <c r="IK61" s="215"/>
      <c r="IN61" s="66"/>
      <c r="IO61" s="21"/>
      <c r="IT61" s="66"/>
      <c r="IU61" s="21"/>
      <c r="IZ61" s="66"/>
      <c r="JA61" s="21"/>
      <c r="JF61" s="66"/>
      <c r="JG61" s="21"/>
      <c r="JL61" s="66"/>
      <c r="JM61" s="21"/>
      <c r="JR61" s="66"/>
      <c r="JS61" s="21"/>
      <c r="JX61" s="66"/>
      <c r="JY61" s="21"/>
      <c r="KD61" s="66"/>
      <c r="KE61" s="21"/>
      <c r="KJ61" s="66"/>
      <c r="KK61" s="21"/>
      <c r="KP61" s="66"/>
      <c r="KQ61" s="21"/>
      <c r="KV61" s="66"/>
      <c r="KW61" s="21"/>
      <c r="LB61" s="66"/>
      <c r="LC61" s="21"/>
      <c r="LH61" s="66"/>
      <c r="LI61" s="21"/>
      <c r="LN61" s="66"/>
      <c r="LO61" s="21"/>
      <c r="LT61" s="66"/>
      <c r="LU61" s="21"/>
      <c r="LZ61" s="66"/>
      <c r="MA61" s="21"/>
      <c r="MF61" s="66"/>
      <c r="MG61" s="21"/>
      <c r="ML61" s="66"/>
      <c r="MM61" s="21"/>
      <c r="MR61" s="66"/>
      <c r="MS61" s="21"/>
      <c r="MX61" s="66"/>
      <c r="MY61" s="21"/>
      <c r="ND61" s="66"/>
      <c r="NE61" s="21"/>
      <c r="NJ61" s="66"/>
      <c r="NK61" s="21"/>
      <c r="NP61" s="66"/>
      <c r="NQ61" s="21"/>
      <c r="NV61" s="66"/>
      <c r="NW61" s="21"/>
      <c r="OB61" s="66"/>
      <c r="OC61" s="21"/>
      <c r="OH61" s="66"/>
      <c r="OI61" s="21"/>
      <c r="ON61" s="66"/>
      <c r="OO61" s="21"/>
      <c r="OT61" s="66"/>
      <c r="OU61" s="21"/>
    </row>
    <row r="62" spans="1:411">
      <c r="A62" s="121">
        <v>44859</v>
      </c>
      <c r="B62" s="74" t="s">
        <v>1621</v>
      </c>
      <c r="C62" s="146">
        <f>[1]!i_dq_close(C$2,A62)</f>
        <v>4004.9411</v>
      </c>
      <c r="D62" s="277">
        <v>1.4077999999999999</v>
      </c>
      <c r="E62" s="277">
        <f t="shared" si="0"/>
        <v>2.3278014756151433E-2</v>
      </c>
      <c r="H62" s="66">
        <v>44658</v>
      </c>
      <c r="I62" s="21" t="s">
        <v>334</v>
      </c>
      <c r="J62" s="146">
        <f>[1]!i_dq_close(J$2,H62)</f>
        <v>4542.1463999999996</v>
      </c>
      <c r="K62" s="7">
        <v>1.0646</v>
      </c>
      <c r="L62" s="277">
        <f t="shared" si="1"/>
        <v>1.634297087099168E-3</v>
      </c>
      <c r="N62" s="55"/>
      <c r="O62" s="66">
        <v>44753</v>
      </c>
      <c r="P62" s="21" t="s">
        <v>638</v>
      </c>
      <c r="Q62" s="140">
        <f>[1]!i_dq_close(Q$2,O62)</f>
        <v>4678.3161</v>
      </c>
      <c r="R62" s="111">
        <v>0.82289999999999996</v>
      </c>
      <c r="S62" s="277">
        <f t="shared" si="2"/>
        <v>-2.8537917486797237E-3</v>
      </c>
      <c r="U62" s="23"/>
      <c r="V62" s="64"/>
      <c r="Z62" s="23"/>
      <c r="AA62" s="27"/>
      <c r="AC62" s="96"/>
      <c r="AD62" s="96"/>
      <c r="AF62" s="23"/>
      <c r="AG62" s="21"/>
      <c r="AI62" s="21"/>
      <c r="AJ62" s="21"/>
      <c r="AL62" s="59"/>
      <c r="AM62" s="28"/>
      <c r="AN62" s="64"/>
      <c r="AO62" s="28"/>
      <c r="AR62" s="95"/>
      <c r="AS62" s="21"/>
      <c r="AU62" s="76"/>
      <c r="AV62" s="21"/>
      <c r="AX62" s="95"/>
      <c r="AY62" s="21"/>
      <c r="BA62" s="28"/>
      <c r="BB62" s="21"/>
      <c r="BD62" s="23"/>
      <c r="BE62" s="21"/>
      <c r="BG62" s="28"/>
      <c r="BJ62" s="58"/>
      <c r="BK62" s="21"/>
      <c r="BM62" s="21"/>
      <c r="BN62" s="32"/>
      <c r="BP62" s="58"/>
      <c r="BQ62" s="21"/>
      <c r="BS62" s="56"/>
      <c r="BT62" s="32"/>
      <c r="BV62" s="58"/>
      <c r="BW62" s="21"/>
      <c r="BY62" s="21"/>
      <c r="CB62" s="66"/>
      <c r="CC62" s="21"/>
      <c r="CE62" s="21"/>
      <c r="CH62" s="66"/>
      <c r="CI62" s="21"/>
      <c r="CK62" s="96"/>
      <c r="CN62" s="66"/>
      <c r="CO62" s="21"/>
      <c r="CQ62" s="21"/>
      <c r="CT62" s="66"/>
      <c r="CU62" s="21"/>
      <c r="CW62" s="21"/>
      <c r="CZ62" s="66"/>
      <c r="DA62" s="21"/>
      <c r="DF62" s="66"/>
      <c r="DG62" s="21"/>
      <c r="DL62" s="66"/>
      <c r="DM62" s="21"/>
      <c r="DO62" s="21"/>
      <c r="DR62" s="66"/>
      <c r="DS62" s="21"/>
      <c r="DU62" s="21"/>
      <c r="DX62" s="66"/>
      <c r="DY62" s="21"/>
      <c r="EA62" s="21"/>
      <c r="ED62" s="66"/>
      <c r="EE62" s="21"/>
      <c r="EJ62" s="66"/>
      <c r="EK62" s="21"/>
      <c r="EM62" s="44"/>
      <c r="EP62" s="66"/>
      <c r="EQ62" s="21"/>
      <c r="ES62" s="21"/>
      <c r="EV62" s="66"/>
      <c r="EW62" s="21"/>
      <c r="EY62" s="21"/>
      <c r="FB62" s="66"/>
      <c r="FC62" s="21"/>
      <c r="FH62" s="66"/>
      <c r="FI62" s="21"/>
      <c r="FN62" s="66"/>
      <c r="FO62" s="21"/>
      <c r="FT62" s="66"/>
      <c r="FU62" s="21"/>
      <c r="FZ62" s="66"/>
      <c r="GA62" s="21"/>
      <c r="GF62" s="66"/>
      <c r="GG62" s="21"/>
      <c r="GL62" s="66"/>
      <c r="GM62" s="21"/>
      <c r="GR62" s="66"/>
      <c r="GS62" s="21"/>
      <c r="GX62" s="66"/>
      <c r="GY62" s="21"/>
      <c r="HD62" s="66"/>
      <c r="HE62" s="21"/>
      <c r="HJ62" s="66"/>
      <c r="HK62" s="21"/>
      <c r="HM62" s="215"/>
      <c r="HP62" s="66"/>
      <c r="HQ62" s="21"/>
      <c r="HV62" s="66"/>
      <c r="HW62" s="21"/>
      <c r="IB62" s="66"/>
      <c r="IC62" s="21"/>
      <c r="IH62" s="66"/>
      <c r="II62" s="21"/>
      <c r="IK62" s="215"/>
      <c r="IN62" s="66"/>
      <c r="IO62" s="21"/>
      <c r="IT62" s="66"/>
      <c r="IU62" s="21"/>
      <c r="IZ62" s="66"/>
      <c r="JA62" s="21"/>
      <c r="JF62" s="66"/>
      <c r="JG62" s="21"/>
      <c r="JL62" s="66"/>
      <c r="JM62" s="21"/>
      <c r="JR62" s="66"/>
      <c r="JS62" s="21"/>
      <c r="JX62" s="66"/>
      <c r="JY62" s="21"/>
      <c r="KD62" s="66"/>
      <c r="KE62" s="21"/>
      <c r="KJ62" s="66"/>
      <c r="KK62" s="21"/>
      <c r="KP62" s="66"/>
      <c r="KQ62" s="21"/>
      <c r="KV62" s="66"/>
      <c r="KW62" s="21"/>
      <c r="LB62" s="66"/>
      <c r="LC62" s="21"/>
      <c r="LH62" s="66"/>
      <c r="LI62" s="21"/>
      <c r="LN62" s="66"/>
      <c r="LO62" s="21"/>
      <c r="LT62" s="66"/>
      <c r="LU62" s="21"/>
      <c r="LZ62" s="66"/>
      <c r="MA62" s="21"/>
      <c r="MF62" s="66"/>
      <c r="MG62" s="21"/>
      <c r="ML62" s="66"/>
      <c r="MM62" s="21"/>
      <c r="MR62" s="66"/>
      <c r="MS62" s="21"/>
      <c r="MX62" s="66"/>
      <c r="MY62" s="21"/>
      <c r="ND62" s="66"/>
      <c r="NE62" s="21"/>
      <c r="NJ62" s="66"/>
      <c r="NK62" s="21"/>
      <c r="NP62" s="66"/>
      <c r="NQ62" s="21"/>
      <c r="NV62" s="66"/>
      <c r="NW62" s="21"/>
      <c r="OB62" s="66"/>
      <c r="OC62" s="21"/>
      <c r="OH62" s="66"/>
      <c r="OI62" s="21"/>
      <c r="ON62" s="66"/>
      <c r="OO62" s="21"/>
      <c r="OT62" s="66"/>
      <c r="OU62" s="21"/>
    </row>
    <row r="63" spans="1:411">
      <c r="A63" s="121">
        <v>44860</v>
      </c>
      <c r="B63" s="74" t="s">
        <v>1621</v>
      </c>
      <c r="C63" s="146">
        <f>[1]!i_dq_close(C$2,A63)</f>
        <v>4047.0933</v>
      </c>
      <c r="D63" s="277">
        <v>1.4238999999999999</v>
      </c>
      <c r="E63" s="277">
        <f t="shared" si="0"/>
        <v>2.440913737962036E-2</v>
      </c>
      <c r="H63" s="66">
        <v>44659</v>
      </c>
      <c r="I63" s="21" t="s">
        <v>334</v>
      </c>
      <c r="J63" s="146">
        <f>[1]!i_dq_close(J$2,H63)</f>
        <v>4560.3894</v>
      </c>
      <c r="K63" s="7">
        <v>1.0548</v>
      </c>
      <c r="L63" s="277">
        <f t="shared" si="1"/>
        <v>-1.1310778109810182E-2</v>
      </c>
      <c r="N63" s="55"/>
      <c r="O63" s="66">
        <v>44754</v>
      </c>
      <c r="P63" s="21" t="s">
        <v>638</v>
      </c>
      <c r="Q63" s="140">
        <f>[1]!i_dq_close(Q$2,O63)</f>
        <v>4631.0330999999996</v>
      </c>
      <c r="R63" s="111">
        <v>0.81320000000000003</v>
      </c>
      <c r="S63" s="277">
        <f t="shared" si="2"/>
        <v>-4.527410778944585E-3</v>
      </c>
      <c r="U63" s="23"/>
      <c r="V63" s="64"/>
      <c r="Z63" s="23"/>
      <c r="AA63" s="27"/>
      <c r="AC63" s="96"/>
      <c r="AD63" s="96"/>
      <c r="AF63" s="59"/>
      <c r="AG63" s="28"/>
      <c r="AH63" s="64"/>
      <c r="AI63" s="28"/>
      <c r="AJ63" s="28"/>
      <c r="AL63" s="59"/>
      <c r="AM63" s="28"/>
      <c r="AN63" s="64"/>
      <c r="AO63" s="76"/>
      <c r="AR63" s="95"/>
      <c r="AS63" s="21"/>
      <c r="AU63" s="76"/>
      <c r="AV63" s="21"/>
      <c r="AX63" s="95"/>
      <c r="AY63" s="21"/>
      <c r="BA63" s="21"/>
      <c r="BB63" s="21"/>
      <c r="BD63" s="23"/>
      <c r="BE63" s="21"/>
      <c r="BG63" s="28"/>
      <c r="BJ63" s="58"/>
      <c r="BK63" s="21"/>
      <c r="BM63" s="21"/>
      <c r="BN63" s="32"/>
      <c r="BP63" s="58"/>
      <c r="BQ63" s="21"/>
      <c r="BS63" s="56"/>
      <c r="BT63" s="32"/>
      <c r="BV63" s="58"/>
      <c r="BW63" s="21"/>
      <c r="BY63" s="21"/>
      <c r="CB63" s="66"/>
      <c r="CC63" s="21"/>
      <c r="CE63" s="21"/>
      <c r="CH63" s="66"/>
      <c r="CI63" s="21"/>
      <c r="CK63" s="96"/>
      <c r="CN63" s="66"/>
      <c r="CO63" s="21"/>
      <c r="CQ63" s="21"/>
      <c r="CT63" s="66"/>
      <c r="CU63" s="21"/>
      <c r="CW63" s="21"/>
      <c r="CZ63" s="66"/>
      <c r="DA63" s="21"/>
      <c r="DF63" s="66"/>
      <c r="DG63" s="21"/>
      <c r="DL63" s="66"/>
      <c r="DM63" s="21"/>
      <c r="DO63" s="21"/>
      <c r="DR63" s="66"/>
      <c r="DS63" s="21"/>
      <c r="DU63" s="21"/>
      <c r="DX63" s="66"/>
      <c r="DY63" s="21"/>
      <c r="EA63" s="21"/>
      <c r="ED63" s="66"/>
      <c r="EE63" s="21"/>
      <c r="EJ63" s="66"/>
      <c r="EK63" s="21"/>
      <c r="EM63" s="44"/>
      <c r="EP63" s="66"/>
      <c r="EQ63" s="21"/>
      <c r="ES63" s="21"/>
      <c r="EV63" s="66"/>
      <c r="EW63" s="21"/>
      <c r="EY63" s="21"/>
      <c r="FB63" s="66"/>
      <c r="FC63" s="21"/>
      <c r="FH63" s="66"/>
      <c r="FI63" s="21"/>
      <c r="FN63" s="66"/>
      <c r="FO63" s="21"/>
      <c r="FT63" s="66"/>
      <c r="FU63" s="21"/>
      <c r="FZ63" s="66"/>
      <c r="GA63" s="21"/>
      <c r="GF63" s="66"/>
      <c r="GG63" s="21"/>
      <c r="GL63" s="66"/>
      <c r="GM63" s="21"/>
      <c r="GR63" s="66"/>
      <c r="GS63" s="21"/>
      <c r="GX63" s="66"/>
      <c r="GY63" s="21"/>
      <c r="HD63" s="66"/>
      <c r="HE63" s="21"/>
      <c r="HJ63" s="66"/>
      <c r="HK63" s="21"/>
      <c r="HM63" s="215"/>
      <c r="HP63" s="66"/>
      <c r="HQ63" s="21"/>
      <c r="HV63" s="66"/>
      <c r="HW63" s="21"/>
      <c r="IB63" s="66"/>
      <c r="IC63" s="21"/>
      <c r="IH63" s="66"/>
      <c r="II63" s="21"/>
      <c r="IK63" s="215"/>
      <c r="IN63" s="66"/>
      <c r="IO63" s="21"/>
      <c r="IT63" s="66"/>
      <c r="IU63" s="21"/>
      <c r="IZ63" s="66"/>
      <c r="JA63" s="21"/>
      <c r="JF63" s="66"/>
      <c r="JG63" s="21"/>
      <c r="JL63" s="66"/>
      <c r="JM63" s="21"/>
      <c r="JR63" s="66"/>
      <c r="JS63" s="21"/>
      <c r="JX63" s="66"/>
      <c r="JY63" s="21"/>
      <c r="KD63" s="66"/>
      <c r="KE63" s="21"/>
      <c r="KJ63" s="66"/>
      <c r="KK63" s="21"/>
      <c r="KP63" s="66"/>
      <c r="KQ63" s="21"/>
      <c r="KV63" s="66"/>
      <c r="KW63" s="21"/>
      <c r="LB63" s="66"/>
      <c r="LC63" s="21"/>
      <c r="LH63" s="66"/>
      <c r="LI63" s="21"/>
      <c r="LN63" s="66"/>
      <c r="LO63" s="21"/>
      <c r="LT63" s="66"/>
      <c r="LU63" s="21"/>
      <c r="LZ63" s="66"/>
      <c r="MA63" s="21"/>
      <c r="MF63" s="66"/>
      <c r="MG63" s="21"/>
      <c r="ML63" s="66"/>
      <c r="MM63" s="21"/>
      <c r="ND63" s="66"/>
      <c r="NE63" s="21"/>
      <c r="NH63" s="68"/>
    </row>
    <row r="64" spans="1:411">
      <c r="A64" s="121">
        <v>44861</v>
      </c>
      <c r="B64" s="74" t="s">
        <v>1621</v>
      </c>
      <c r="C64" s="146">
        <f>[1]!i_dq_close(C$2,A64)</f>
        <v>4024.5419999999999</v>
      </c>
      <c r="D64" s="277">
        <v>1.4253</v>
      </c>
      <c r="E64" s="277">
        <f t="shared" si="0"/>
        <v>3.072079027550334E-2</v>
      </c>
      <c r="H64" s="66">
        <v>44662</v>
      </c>
      <c r="I64" s="21" t="s">
        <v>334</v>
      </c>
      <c r="J64" s="146">
        <f>[1]!i_dq_close(J$2,H64)</f>
        <v>4419.1709000000001</v>
      </c>
      <c r="K64" s="7">
        <v>1.0194000000000001</v>
      </c>
      <c r="L64" s="277">
        <f t="shared" si="1"/>
        <v>-1.3478670312374708E-2</v>
      </c>
      <c r="N64" s="23"/>
      <c r="O64" s="66">
        <v>44755</v>
      </c>
      <c r="P64" s="21" t="s">
        <v>638</v>
      </c>
      <c r="Q64" s="140">
        <f>[1]!i_dq_close(Q$2,O64)</f>
        <v>4642.2451000000001</v>
      </c>
      <c r="R64" s="111">
        <v>0.81579999999999997</v>
      </c>
      <c r="S64" s="277">
        <f t="shared" si="2"/>
        <v>-3.7614201703128902E-3</v>
      </c>
      <c r="U64" s="23"/>
      <c r="Z64" s="23"/>
      <c r="AA64" s="27"/>
      <c r="AC64" s="96"/>
      <c r="AD64" s="96"/>
      <c r="AF64" s="59"/>
      <c r="AG64" s="28"/>
      <c r="AH64" s="64"/>
      <c r="AI64" s="28"/>
      <c r="AJ64" s="28"/>
      <c r="AL64" s="59"/>
      <c r="AM64" s="28"/>
      <c r="AN64" s="64"/>
      <c r="AO64" s="76"/>
      <c r="AR64" s="95"/>
      <c r="AS64" s="21"/>
      <c r="AU64" s="104"/>
      <c r="AV64" s="21"/>
      <c r="AX64" s="95"/>
      <c r="AY64" s="21"/>
      <c r="BA64" s="21"/>
      <c r="BB64" s="21"/>
      <c r="BD64" s="23"/>
      <c r="BE64" s="21"/>
      <c r="BG64" s="28"/>
      <c r="BJ64" s="58"/>
      <c r="BK64" s="21"/>
      <c r="BM64" s="21"/>
      <c r="BN64" s="32"/>
      <c r="BP64" s="58"/>
      <c r="BQ64" s="21"/>
      <c r="BS64" s="56"/>
      <c r="BT64" s="32"/>
      <c r="BV64" s="58"/>
      <c r="BW64" s="21"/>
      <c r="BY64" s="21"/>
      <c r="CB64" s="66"/>
      <c r="CC64" s="21"/>
      <c r="CE64" s="21"/>
      <c r="CH64" s="66"/>
      <c r="CI64" s="21"/>
      <c r="CK64" s="96"/>
      <c r="CN64" s="66"/>
      <c r="CO64" s="21"/>
      <c r="CQ64" s="21"/>
      <c r="CT64" s="66"/>
      <c r="CU64" s="21"/>
      <c r="CW64" s="21"/>
      <c r="CZ64" s="66"/>
      <c r="DA64" s="21"/>
      <c r="DF64" s="66"/>
      <c r="DG64" s="21"/>
      <c r="DL64" s="66"/>
      <c r="DM64" s="21"/>
      <c r="DO64" s="21"/>
      <c r="DR64" s="66"/>
      <c r="DS64" s="21"/>
      <c r="DU64" s="21"/>
      <c r="DX64" s="66"/>
      <c r="DY64" s="21"/>
      <c r="EA64" s="21"/>
      <c r="ED64" s="66"/>
      <c r="EE64" s="21"/>
      <c r="EJ64" s="66"/>
      <c r="EK64" s="21"/>
      <c r="EM64" s="44"/>
      <c r="EP64" s="66"/>
      <c r="EQ64" s="21"/>
      <c r="ES64" s="21"/>
      <c r="EV64" s="66"/>
      <c r="EW64" s="21"/>
      <c r="FB64" s="66"/>
      <c r="FC64" s="21"/>
      <c r="FH64" s="66"/>
      <c r="FI64" s="21"/>
      <c r="FN64" s="66"/>
      <c r="FO64" s="21"/>
      <c r="FT64" s="66"/>
      <c r="FU64" s="21"/>
      <c r="FZ64" s="66"/>
      <c r="GA64" s="21"/>
      <c r="GF64" s="66"/>
      <c r="GG64" s="21"/>
      <c r="GL64" s="66"/>
      <c r="GM64" s="21"/>
      <c r="GR64" s="66"/>
      <c r="GS64" s="21"/>
      <c r="GX64" s="66"/>
      <c r="GY64" s="21"/>
      <c r="HD64" s="66"/>
      <c r="HE64" s="21"/>
      <c r="HJ64" s="66"/>
      <c r="HK64" s="21"/>
      <c r="HM64" s="215"/>
      <c r="HP64" s="66"/>
      <c r="HQ64" s="21"/>
      <c r="HV64" s="66"/>
      <c r="HW64" s="21"/>
      <c r="IB64" s="66"/>
      <c r="IC64" s="21"/>
      <c r="IH64" s="66"/>
      <c r="II64" s="21"/>
      <c r="IK64" s="215"/>
      <c r="IN64" s="66"/>
      <c r="IO64" s="21"/>
      <c r="IT64" s="66"/>
      <c r="IU64" s="21"/>
      <c r="IZ64" s="66"/>
      <c r="JA64" s="21"/>
      <c r="JF64" s="66"/>
      <c r="JG64" s="21"/>
      <c r="JL64" s="66"/>
      <c r="JM64" s="21"/>
      <c r="JR64" s="66"/>
      <c r="JS64" s="21"/>
      <c r="JX64" s="66"/>
      <c r="JY64" s="21"/>
      <c r="KD64" s="66"/>
      <c r="KE64" s="21"/>
      <c r="KJ64" s="66"/>
      <c r="KK64" s="21"/>
      <c r="KP64" s="66"/>
      <c r="KQ64" s="21"/>
      <c r="KV64" s="66"/>
      <c r="KW64" s="21"/>
      <c r="LB64" s="66"/>
      <c r="LC64" s="21"/>
      <c r="LH64" s="66"/>
      <c r="LI64" s="21"/>
      <c r="LN64" s="66"/>
      <c r="LO64" s="21"/>
      <c r="LT64" s="66"/>
      <c r="LU64" s="21"/>
      <c r="LZ64" s="66"/>
      <c r="MA64" s="21"/>
      <c r="MF64" s="66"/>
      <c r="MG64" s="21"/>
      <c r="ML64" s="66"/>
      <c r="MM64" s="21"/>
      <c r="ND64" s="66"/>
      <c r="NE64" s="21"/>
      <c r="NH64" s="68"/>
    </row>
    <row r="65" spans="1:372">
      <c r="A65" s="121">
        <v>44862</v>
      </c>
      <c r="B65" s="74" t="s">
        <v>1621</v>
      </c>
      <c r="C65" s="146">
        <f>[1]!i_dq_close(C$2,A65)</f>
        <v>3918.9967999999999</v>
      </c>
      <c r="D65" s="277">
        <v>1.397</v>
      </c>
      <c r="E65" s="277">
        <f t="shared" si="0"/>
        <v>3.6186489816733447E-2</v>
      </c>
      <c r="H65" s="66">
        <v>44663</v>
      </c>
      <c r="I65" s="21" t="s">
        <v>334</v>
      </c>
      <c r="J65" s="146">
        <f>[1]!i_dq_close(J$2,H65)</f>
        <v>4501.7223999999997</v>
      </c>
      <c r="K65" s="7">
        <v>1.0367</v>
      </c>
      <c r="L65" s="277">
        <f t="shared" si="1"/>
        <v>-1.5333982131315871E-2</v>
      </c>
      <c r="N65" s="23"/>
      <c r="O65" s="66">
        <v>44756</v>
      </c>
      <c r="P65" s="21" t="s">
        <v>638</v>
      </c>
      <c r="Q65" s="140">
        <f>[1]!i_dq_close(Q$2,O65)</f>
        <v>4648.7920999999997</v>
      </c>
      <c r="R65" s="111">
        <v>0.81520000000000004</v>
      </c>
      <c r="S65" s="277">
        <f t="shared" si="2"/>
        <v>-5.9214886897203112E-3</v>
      </c>
      <c r="U65" s="23"/>
      <c r="W65" s="96"/>
      <c r="X65" s="96"/>
      <c r="Z65" s="55"/>
      <c r="AA65" s="23"/>
      <c r="AC65" s="96"/>
      <c r="AD65" s="96"/>
      <c r="AF65" s="59"/>
      <c r="AG65" s="28"/>
      <c r="AH65" s="64"/>
      <c r="AI65" s="28"/>
      <c r="AJ65" s="28"/>
      <c r="AL65" s="59"/>
      <c r="AM65" s="28"/>
      <c r="AN65" s="64"/>
      <c r="AO65" s="76"/>
      <c r="AP65" s="117"/>
      <c r="AR65" s="95"/>
      <c r="AS65" s="21"/>
      <c r="AU65" s="104"/>
      <c r="AV65" s="21"/>
      <c r="AX65" s="95"/>
      <c r="AY65" s="21"/>
      <c r="BA65" s="21"/>
      <c r="BB65" s="21"/>
      <c r="BD65" s="23"/>
      <c r="BE65" s="21"/>
      <c r="BG65" s="28"/>
      <c r="BJ65" s="58"/>
      <c r="BK65" s="21"/>
      <c r="BM65" s="21"/>
      <c r="BN65" s="32"/>
      <c r="BP65" s="58"/>
      <c r="BQ65" s="21"/>
      <c r="BS65" s="56"/>
      <c r="BT65" s="32"/>
      <c r="BV65" s="58"/>
      <c r="BW65" s="21"/>
      <c r="BY65" s="21"/>
      <c r="CB65" s="66"/>
      <c r="CC65" s="21"/>
      <c r="CE65" s="21"/>
      <c r="CH65" s="66"/>
      <c r="CI65" s="21"/>
      <c r="CK65" s="96"/>
      <c r="CN65" s="66"/>
      <c r="CO65" s="21"/>
      <c r="CQ65" s="21"/>
      <c r="CT65" s="66"/>
      <c r="CU65" s="21"/>
      <c r="CW65" s="21"/>
      <c r="CZ65" s="66"/>
      <c r="DA65" s="21"/>
      <c r="DF65" s="66"/>
      <c r="DG65" s="21"/>
      <c r="DL65" s="66"/>
      <c r="DM65" s="21"/>
      <c r="DO65" s="21"/>
      <c r="DR65" s="66"/>
      <c r="DS65" s="21"/>
      <c r="DU65" s="21"/>
      <c r="DX65" s="66"/>
      <c r="DY65" s="21"/>
      <c r="EA65" s="21"/>
      <c r="ED65" s="66"/>
      <c r="EE65" s="21"/>
      <c r="EJ65" s="66"/>
      <c r="EK65" s="21"/>
      <c r="EM65" s="44"/>
      <c r="EP65" s="66"/>
      <c r="EQ65" s="21"/>
      <c r="ES65" s="21"/>
      <c r="EV65" s="66"/>
      <c r="EW65" s="21"/>
      <c r="FB65" s="66"/>
      <c r="FC65" s="21"/>
      <c r="FH65" s="66"/>
      <c r="FI65" s="21"/>
      <c r="FN65" s="66"/>
      <c r="FO65" s="21"/>
      <c r="FT65" s="66"/>
      <c r="FU65" s="21"/>
      <c r="FZ65" s="66"/>
      <c r="GA65" s="21"/>
      <c r="GF65" s="66"/>
      <c r="GG65" s="21"/>
      <c r="GL65" s="66"/>
      <c r="GM65" s="21"/>
      <c r="GR65" s="66"/>
      <c r="GS65" s="21"/>
      <c r="GX65" s="66"/>
      <c r="GY65" s="21"/>
      <c r="HD65" s="66"/>
      <c r="HE65" s="21"/>
      <c r="HJ65" s="66"/>
      <c r="HK65" s="21"/>
      <c r="HM65" s="215"/>
      <c r="HP65" s="66"/>
      <c r="HQ65" s="21"/>
      <c r="HV65" s="66"/>
      <c r="HW65" s="21"/>
      <c r="IH65" s="66"/>
      <c r="II65" s="21"/>
      <c r="IK65" s="215"/>
      <c r="IN65" s="66"/>
      <c r="IO65" s="21"/>
      <c r="IT65" s="66"/>
      <c r="IU65" s="21"/>
      <c r="IZ65" s="66"/>
      <c r="JA65" s="21"/>
      <c r="JF65" s="66"/>
      <c r="JG65" s="21"/>
      <c r="JL65" s="66"/>
      <c r="JM65" s="21"/>
      <c r="JR65" s="66"/>
      <c r="JS65" s="21"/>
      <c r="JX65" s="66"/>
      <c r="JY65" s="21"/>
      <c r="KD65" s="66"/>
      <c r="KE65" s="21"/>
      <c r="KJ65" s="66"/>
      <c r="KK65" s="21"/>
      <c r="KP65" s="66"/>
      <c r="KQ65" s="21"/>
      <c r="KV65" s="66"/>
      <c r="KW65" s="21"/>
      <c r="LB65" s="66"/>
      <c r="LC65" s="21"/>
      <c r="LH65" s="66"/>
      <c r="LI65" s="21"/>
      <c r="LN65" s="66"/>
      <c r="LO65" s="21"/>
      <c r="LT65" s="66"/>
      <c r="LU65" s="21"/>
      <c r="LZ65" s="66"/>
      <c r="MA65" s="21"/>
      <c r="MF65" s="66"/>
      <c r="MG65" s="21"/>
      <c r="ML65" s="66"/>
      <c r="MM65" s="21"/>
      <c r="ND65" s="66"/>
      <c r="NE65" s="21"/>
      <c r="NH65" s="68"/>
    </row>
    <row r="66" spans="1:372">
      <c r="A66" s="121">
        <v>44865</v>
      </c>
      <c r="B66" s="74" t="s">
        <v>1621</v>
      </c>
      <c r="C66" s="146">
        <f>[1]!i_dq_close(C$2,A66)</f>
        <v>3896.8741</v>
      </c>
      <c r="D66" s="277">
        <v>1.4011</v>
      </c>
      <c r="E66" s="277">
        <f t="shared" si="0"/>
        <v>4.4261592868974353E-2</v>
      </c>
      <c r="H66" s="66">
        <v>44664</v>
      </c>
      <c r="I66" s="21" t="s">
        <v>334</v>
      </c>
      <c r="J66" s="146">
        <f>[1]!i_dq_close(J$2,H66)</f>
        <v>4454.2791999999999</v>
      </c>
      <c r="K66" s="7">
        <v>1.0227999999999999</v>
      </c>
      <c r="L66" s="277">
        <f t="shared" si="1"/>
        <v>-1.7909149976369498E-2</v>
      </c>
      <c r="N66" s="23"/>
      <c r="O66" s="66">
        <v>44757</v>
      </c>
      <c r="P66" s="21" t="s">
        <v>638</v>
      </c>
      <c r="Q66" s="140">
        <f>[1]!i_dq_close(Q$2,O66)</f>
        <v>4569.973</v>
      </c>
      <c r="R66" s="111">
        <v>0.79920000000000002</v>
      </c>
      <c r="S66" s="277">
        <f t="shared" si="2"/>
        <v>-8.5026388256622676E-3</v>
      </c>
      <c r="U66" s="27"/>
      <c r="W66" s="96"/>
      <c r="X66" s="96"/>
      <c r="Z66" s="23"/>
      <c r="AA66" s="27"/>
      <c r="AC66" s="96"/>
      <c r="AD66" s="96"/>
      <c r="AF66" s="59"/>
      <c r="AG66" s="28"/>
      <c r="AH66" s="64"/>
      <c r="AI66" s="28"/>
      <c r="AJ66" s="28"/>
      <c r="AL66" s="59"/>
      <c r="AM66" s="28"/>
      <c r="AN66" s="64"/>
      <c r="AO66" s="76"/>
      <c r="AP66" s="86"/>
      <c r="AR66" s="95"/>
      <c r="AS66" s="21"/>
      <c r="AU66" s="104"/>
      <c r="AV66" s="21"/>
      <c r="AX66" s="95"/>
      <c r="AY66" s="21"/>
      <c r="BA66" s="21"/>
      <c r="BB66" s="21"/>
      <c r="BD66" s="23"/>
      <c r="BE66" s="21"/>
      <c r="BG66" s="28"/>
      <c r="BJ66" s="58"/>
      <c r="BK66" s="21"/>
      <c r="BM66" s="21"/>
      <c r="BN66" s="32"/>
      <c r="BP66" s="58"/>
      <c r="BQ66" s="21"/>
      <c r="BS66" s="56"/>
      <c r="BT66" s="32"/>
      <c r="BV66" s="58"/>
      <c r="BW66" s="21"/>
      <c r="BY66" s="21"/>
      <c r="CB66" s="66"/>
      <c r="CC66" s="21"/>
      <c r="CE66" s="21"/>
      <c r="CH66" s="66"/>
      <c r="CI66" s="21"/>
      <c r="CK66" s="96"/>
      <c r="CN66" s="66"/>
      <c r="CO66" s="21"/>
      <c r="CQ66" s="21"/>
      <c r="CT66" s="66"/>
      <c r="CU66" s="21"/>
      <c r="CW66" s="21"/>
      <c r="CZ66" s="66"/>
      <c r="DA66" s="21"/>
      <c r="DF66" s="66"/>
      <c r="DG66" s="21"/>
      <c r="DL66" s="66"/>
      <c r="DM66" s="21"/>
      <c r="DO66" s="21"/>
      <c r="DR66" s="66"/>
      <c r="DS66" s="21"/>
      <c r="DU66" s="21"/>
      <c r="DX66" s="66"/>
      <c r="DY66" s="21"/>
      <c r="EA66" s="21"/>
      <c r="ED66" s="66"/>
      <c r="EE66" s="21"/>
      <c r="EJ66" s="66"/>
      <c r="EK66" s="21"/>
      <c r="EM66" s="44"/>
      <c r="EP66" s="66"/>
      <c r="EQ66" s="21"/>
      <c r="ES66" s="21"/>
      <c r="EV66" s="66"/>
      <c r="EW66" s="21"/>
      <c r="FB66" s="66"/>
      <c r="FC66" s="21"/>
      <c r="FH66" s="66"/>
      <c r="FI66" s="21"/>
      <c r="FN66" s="66"/>
      <c r="FO66" s="21"/>
      <c r="FT66" s="66"/>
      <c r="FU66" s="21"/>
      <c r="FZ66" s="66"/>
      <c r="GA66" s="21"/>
      <c r="GF66" s="66"/>
      <c r="GG66" s="21"/>
      <c r="GL66" s="66"/>
      <c r="GM66" s="21"/>
      <c r="GR66" s="66"/>
      <c r="GS66" s="21"/>
      <c r="GX66" s="66"/>
      <c r="GY66" s="21"/>
      <c r="HD66" s="66"/>
      <c r="HE66" s="21"/>
      <c r="HG66" s="60"/>
      <c r="HJ66" s="66"/>
      <c r="HK66" s="21"/>
      <c r="HM66" s="215"/>
      <c r="HP66" s="66"/>
      <c r="HQ66" s="21"/>
      <c r="HV66" s="66"/>
      <c r="HW66" s="21"/>
      <c r="IH66" s="66"/>
      <c r="II66" s="21"/>
      <c r="IK66" s="215"/>
      <c r="IN66" s="66"/>
      <c r="IO66" s="21"/>
      <c r="IT66" s="66"/>
      <c r="IU66" s="21"/>
      <c r="IZ66" s="66"/>
      <c r="JA66" s="21"/>
      <c r="JF66" s="66"/>
      <c r="JG66" s="21"/>
      <c r="JL66" s="66"/>
      <c r="JM66" s="21"/>
      <c r="JR66" s="66"/>
      <c r="JS66" s="21"/>
      <c r="JX66" s="66"/>
      <c r="JY66" s="21"/>
      <c r="KD66" s="66"/>
      <c r="KE66" s="21"/>
      <c r="KJ66" s="66"/>
      <c r="KK66" s="21"/>
      <c r="KP66" s="66"/>
      <c r="KQ66" s="21"/>
      <c r="KV66" s="66"/>
      <c r="KW66" s="21"/>
      <c r="LB66" s="66"/>
      <c r="LC66" s="21"/>
      <c r="LH66" s="66"/>
      <c r="LI66" s="21"/>
      <c r="LN66" s="66"/>
      <c r="LO66" s="21"/>
      <c r="LT66" s="66"/>
      <c r="LU66" s="21"/>
      <c r="LZ66" s="66"/>
      <c r="MA66" s="21"/>
      <c r="MF66" s="66"/>
      <c r="MG66" s="21"/>
      <c r="ML66" s="66"/>
      <c r="MM66" s="21"/>
      <c r="ND66" s="66"/>
      <c r="NE66" s="21"/>
      <c r="NH66" s="68"/>
    </row>
    <row r="67" spans="1:372">
      <c r="A67" s="121">
        <v>44866</v>
      </c>
      <c r="B67" s="74" t="s">
        <v>342</v>
      </c>
      <c r="C67" s="146">
        <f>[1]!i_dq_close(C$2,A67)</f>
        <v>4023.1237999999998</v>
      </c>
      <c r="D67" s="277">
        <v>1.427</v>
      </c>
      <c r="E67" s="277">
        <f t="shared" si="0"/>
        <v>3.2231176567831477E-2</v>
      </c>
      <c r="H67" s="66">
        <v>44665</v>
      </c>
      <c r="I67" s="21" t="s">
        <v>334</v>
      </c>
      <c r="J67" s="146">
        <f>[1]!i_dq_close(J$2,H67)</f>
        <v>4511.1783999999998</v>
      </c>
      <c r="K67" s="7">
        <v>1.0282</v>
      </c>
      <c r="L67" s="277">
        <f t="shared" si="1"/>
        <v>-2.5191015654711824E-2</v>
      </c>
      <c r="N67" s="23"/>
      <c r="O67" s="66">
        <v>44760</v>
      </c>
      <c r="P67" s="21" t="s">
        <v>638</v>
      </c>
      <c r="Q67" s="140">
        <f>[1]!i_dq_close(Q$2,O67)</f>
        <v>4626.5011999999997</v>
      </c>
      <c r="R67" s="111">
        <v>0.80910000000000004</v>
      </c>
      <c r="S67" s="277">
        <f t="shared" si="2"/>
        <v>-8.5901978740354767E-3</v>
      </c>
      <c r="U67" s="27"/>
      <c r="W67" s="96"/>
      <c r="X67" s="96"/>
      <c r="Z67" s="23"/>
      <c r="AA67" s="27"/>
      <c r="AC67" s="96"/>
      <c r="AD67" s="96"/>
      <c r="AF67" s="59"/>
      <c r="AG67" s="28"/>
      <c r="AH67" s="64"/>
      <c r="AI67" s="28"/>
      <c r="AJ67" s="28"/>
      <c r="AL67" s="59"/>
      <c r="AM67" s="28"/>
      <c r="AN67" s="64"/>
      <c r="AO67" s="76"/>
      <c r="AP67" s="86"/>
      <c r="AR67" s="95"/>
      <c r="AS67" s="21"/>
      <c r="AU67" s="104"/>
      <c r="AV67" s="21"/>
      <c r="AX67" s="95"/>
      <c r="AY67" s="21"/>
      <c r="BA67" s="21"/>
      <c r="BB67" s="21"/>
      <c r="BD67" s="23"/>
      <c r="BE67" s="21"/>
      <c r="BG67" s="28"/>
      <c r="BJ67" s="58"/>
      <c r="BK67" s="21"/>
      <c r="BM67" s="21"/>
      <c r="BN67" s="32"/>
      <c r="BP67" s="58"/>
      <c r="BQ67" s="21"/>
      <c r="BS67" s="56"/>
      <c r="BT67" s="32"/>
      <c r="BV67" s="58"/>
      <c r="BW67" s="21"/>
      <c r="BY67" s="21"/>
      <c r="CB67" s="66"/>
      <c r="CC67" s="21"/>
      <c r="CE67" s="21"/>
      <c r="CH67" s="66"/>
      <c r="CI67" s="21"/>
      <c r="CK67" s="96"/>
      <c r="CN67" s="66"/>
      <c r="CO67" s="21"/>
      <c r="CQ67" s="21"/>
      <c r="CT67" s="66"/>
      <c r="CU67" s="21"/>
      <c r="CW67" s="21"/>
      <c r="CZ67" s="66"/>
      <c r="DA67" s="21"/>
      <c r="DF67" s="66"/>
      <c r="DG67" s="21"/>
      <c r="DL67" s="66"/>
      <c r="DM67" s="21"/>
      <c r="DO67" s="21"/>
      <c r="DR67" s="66"/>
      <c r="DS67" s="21"/>
      <c r="DX67" s="66"/>
      <c r="DY67" s="21"/>
      <c r="EA67" s="21"/>
      <c r="ED67" s="66"/>
      <c r="EE67" s="21"/>
      <c r="EJ67" s="66"/>
      <c r="EK67" s="21"/>
      <c r="EM67" s="44"/>
      <c r="EP67" s="66"/>
      <c r="EQ67" s="21"/>
      <c r="ES67" s="21"/>
      <c r="EV67" s="66"/>
      <c r="EW67" s="21"/>
      <c r="FB67" s="66"/>
      <c r="FC67" s="21"/>
      <c r="FH67" s="66"/>
      <c r="FI67" s="21"/>
      <c r="FN67" s="66"/>
      <c r="FO67" s="21"/>
      <c r="FT67" s="66"/>
      <c r="FU67" s="21"/>
      <c r="FZ67" s="66"/>
      <c r="GA67" s="21"/>
      <c r="GF67" s="66"/>
      <c r="GG67" s="21"/>
      <c r="GL67" s="66"/>
      <c r="GM67" s="21"/>
      <c r="GR67" s="66"/>
      <c r="GS67" s="21"/>
      <c r="GX67" s="66"/>
      <c r="GY67" s="21"/>
      <c r="HD67" s="66"/>
      <c r="HE67" s="21"/>
      <c r="HJ67" s="66"/>
      <c r="HK67" s="21"/>
      <c r="HM67" s="215"/>
      <c r="HP67" s="66"/>
      <c r="HQ67" s="21"/>
      <c r="HV67" s="66"/>
      <c r="HW67" s="21"/>
      <c r="IH67" s="66"/>
      <c r="II67" s="21"/>
      <c r="IK67" s="215"/>
      <c r="IN67" s="66"/>
      <c r="IO67" s="21"/>
      <c r="IT67" s="66"/>
      <c r="IU67" s="21"/>
      <c r="IZ67" s="66"/>
      <c r="JA67" s="21"/>
      <c r="JF67" s="66"/>
      <c r="JG67" s="21"/>
      <c r="JL67" s="66"/>
      <c r="JM67" s="21"/>
      <c r="JR67" s="66"/>
      <c r="JS67" s="21"/>
      <c r="JX67" s="66"/>
      <c r="JY67" s="21"/>
      <c r="KD67" s="66"/>
      <c r="KE67" s="21"/>
      <c r="KJ67" s="66"/>
      <c r="KK67" s="21"/>
      <c r="KP67" s="66"/>
      <c r="KQ67" s="21"/>
      <c r="KV67" s="66"/>
      <c r="KW67" s="21"/>
      <c r="LB67" s="66"/>
      <c r="LC67" s="21"/>
      <c r="LH67" s="66"/>
      <c r="LI67" s="21"/>
      <c r="LN67" s="66"/>
      <c r="LO67" s="21"/>
      <c r="LT67" s="66"/>
      <c r="LU67" s="21"/>
      <c r="LZ67" s="66"/>
      <c r="MA67" s="21"/>
      <c r="MF67" s="66"/>
      <c r="MG67" s="21"/>
      <c r="ML67" s="66"/>
      <c r="MM67" s="21"/>
      <c r="ND67" s="66"/>
      <c r="NE67" s="21"/>
      <c r="NH67" s="68"/>
    </row>
    <row r="68" spans="1:372">
      <c r="A68" s="121">
        <v>44867</v>
      </c>
      <c r="B68" s="74" t="s">
        <v>1630</v>
      </c>
      <c r="C68" s="146">
        <f>[1]!i_dq_close(C$2,A68)</f>
        <v>4068.8146999999999</v>
      </c>
      <c r="D68" s="277">
        <v>1.4406000000000001</v>
      </c>
      <c r="E68" s="277">
        <f t="shared" si="0"/>
        <v>3.0796759024274145E-2</v>
      </c>
      <c r="H68" s="66">
        <v>44666</v>
      </c>
      <c r="I68" s="21" t="s">
        <v>334</v>
      </c>
      <c r="J68" s="146">
        <f>[1]!i_dq_close(J$2,H68)</f>
        <v>4499.1529</v>
      </c>
      <c r="K68" s="60">
        <v>1.0282</v>
      </c>
      <c r="L68" s="277">
        <f t="shared" si="1"/>
        <v>-2.2601886740765686E-2</v>
      </c>
      <c r="N68" s="23"/>
      <c r="O68" s="66">
        <v>44761</v>
      </c>
      <c r="P68" s="21" t="s">
        <v>638</v>
      </c>
      <c r="Q68" s="140">
        <f>[1]!i_dq_close(Q$2,O68)</f>
        <v>4611.6931000000004</v>
      </c>
      <c r="R68" s="111">
        <v>0.8135</v>
      </c>
      <c r="S68" s="277">
        <f t="shared" si="2"/>
        <v>4.1059120657660486E-5</v>
      </c>
      <c r="U68" s="27"/>
      <c r="W68" s="96"/>
      <c r="X68" s="96"/>
      <c r="Z68" s="23"/>
      <c r="AA68" s="27"/>
      <c r="AC68" s="96"/>
      <c r="AD68" s="96"/>
      <c r="AF68" s="59"/>
      <c r="AG68" s="28"/>
      <c r="AH68" s="64"/>
      <c r="AI68" s="28"/>
      <c r="AJ68" s="28"/>
      <c r="AL68" s="59"/>
      <c r="AM68" s="28"/>
      <c r="AN68" s="64"/>
      <c r="AO68" s="76"/>
      <c r="AP68" s="86"/>
      <c r="AR68" s="95"/>
      <c r="AS68" s="21"/>
      <c r="AU68" s="104"/>
      <c r="AV68" s="21"/>
      <c r="AX68" s="95"/>
      <c r="AY68" s="21"/>
      <c r="BA68" s="21"/>
      <c r="BB68" s="21"/>
      <c r="BD68" s="23"/>
      <c r="BE68" s="21"/>
      <c r="BG68" s="28"/>
      <c r="BJ68" s="58"/>
      <c r="BK68" s="21"/>
      <c r="BM68" s="21"/>
      <c r="BN68" s="32"/>
      <c r="BP68" s="58"/>
      <c r="BQ68" s="21"/>
      <c r="BS68" s="56"/>
      <c r="BT68" s="32"/>
      <c r="BV68" s="58"/>
      <c r="BW68" s="21"/>
      <c r="BY68" s="21"/>
      <c r="CB68" s="66"/>
      <c r="CC68" s="21"/>
      <c r="CE68" s="21"/>
      <c r="CH68" s="66"/>
      <c r="CI68" s="21"/>
      <c r="CK68" s="96"/>
      <c r="CN68" s="66"/>
      <c r="CO68" s="21"/>
      <c r="CQ68" s="21"/>
      <c r="CT68" s="66"/>
      <c r="CU68" s="21"/>
      <c r="CW68" s="21"/>
      <c r="CZ68" s="66"/>
      <c r="DA68" s="21"/>
      <c r="DF68" s="66"/>
      <c r="DG68" s="21"/>
      <c r="DL68" s="66"/>
      <c r="DM68" s="21"/>
      <c r="DO68" s="21"/>
      <c r="DR68" s="66"/>
      <c r="DS68" s="21"/>
      <c r="DX68" s="66"/>
      <c r="DY68" s="21"/>
      <c r="EA68" s="21"/>
      <c r="ED68" s="66"/>
      <c r="EE68" s="21"/>
      <c r="EJ68" s="66"/>
      <c r="EK68" s="21"/>
      <c r="EM68" s="44"/>
      <c r="EP68" s="66"/>
      <c r="EQ68" s="21"/>
      <c r="ES68" s="21"/>
      <c r="EV68" s="66"/>
      <c r="EW68" s="21"/>
      <c r="FB68" s="66"/>
      <c r="FC68" s="21"/>
      <c r="FH68" s="66"/>
      <c r="FI68" s="21"/>
      <c r="FN68" s="66"/>
      <c r="FO68" s="21"/>
      <c r="FT68" s="66"/>
      <c r="FU68" s="21"/>
      <c r="FZ68" s="66"/>
      <c r="GA68" s="21"/>
      <c r="GF68" s="66"/>
      <c r="GG68" s="21"/>
      <c r="GL68" s="66"/>
      <c r="GM68" s="21"/>
      <c r="GR68" s="66"/>
      <c r="GS68" s="21"/>
      <c r="GX68" s="66"/>
      <c r="GY68" s="21"/>
      <c r="HD68" s="66"/>
      <c r="HE68" s="21"/>
      <c r="HJ68" s="66"/>
      <c r="HK68" s="21"/>
      <c r="HM68" s="215"/>
      <c r="HP68" s="66"/>
      <c r="HQ68" s="21"/>
      <c r="HV68" s="66"/>
      <c r="HW68" s="21"/>
      <c r="IH68" s="66"/>
      <c r="II68" s="21"/>
      <c r="IK68" s="215"/>
      <c r="IN68" s="66"/>
      <c r="IO68" s="21"/>
      <c r="IT68" s="66"/>
      <c r="IU68" s="21"/>
      <c r="IZ68" s="66"/>
      <c r="JA68" s="21"/>
      <c r="JF68" s="66"/>
      <c r="JG68" s="21"/>
      <c r="JL68" s="66"/>
      <c r="JM68" s="21"/>
      <c r="JR68" s="66"/>
      <c r="JS68" s="21"/>
      <c r="JX68" s="66"/>
      <c r="JY68" s="21"/>
      <c r="KD68" s="66"/>
      <c r="KE68" s="21"/>
      <c r="KJ68" s="66"/>
      <c r="KK68" s="21"/>
      <c r="KP68" s="66"/>
      <c r="KQ68" s="21"/>
      <c r="KV68" s="66"/>
      <c r="KW68" s="21"/>
      <c r="LB68" s="66"/>
      <c r="LC68" s="21"/>
      <c r="LH68" s="66"/>
      <c r="LI68" s="21"/>
      <c r="LN68" s="66"/>
      <c r="LO68" s="21"/>
      <c r="LT68" s="66"/>
      <c r="LU68" s="21"/>
      <c r="LZ68" s="66"/>
      <c r="MA68" s="21"/>
      <c r="MF68" s="66"/>
      <c r="MG68" s="21"/>
      <c r="ML68" s="66"/>
      <c r="MM68" s="21"/>
      <c r="ND68" s="66"/>
      <c r="NE68" s="21"/>
      <c r="NH68" s="68"/>
    </row>
    <row r="69" spans="1:372">
      <c r="A69" s="121">
        <v>44868</v>
      </c>
      <c r="B69" s="74" t="s">
        <v>1630</v>
      </c>
      <c r="C69" s="146">
        <f>[1]!i_dq_close(C$2,A69)</f>
        <v>4044.2130000000002</v>
      </c>
      <c r="D69" s="277">
        <v>1.4430000000000001</v>
      </c>
      <c r="E69" s="277">
        <f t="shared" si="0"/>
        <v>3.8285102439371665E-2</v>
      </c>
      <c r="H69" s="66">
        <v>44669</v>
      </c>
      <c r="I69" s="21" t="s">
        <v>334</v>
      </c>
      <c r="J69" s="146">
        <f>[1]!i_dq_close(J$2,H69)</f>
        <v>4481.3445000000002</v>
      </c>
      <c r="K69" s="7">
        <v>1.0229999999999999</v>
      </c>
      <c r="L69" s="277">
        <f t="shared" si="1"/>
        <v>-2.3552369810978413E-2</v>
      </c>
      <c r="N69" s="23"/>
      <c r="O69" s="66">
        <v>44762</v>
      </c>
      <c r="P69" s="21" t="s">
        <v>638</v>
      </c>
      <c r="Q69" s="140">
        <f>[1]!i_dq_close(Q$2,O69)</f>
        <v>4636.8489</v>
      </c>
      <c r="R69" s="111">
        <v>0.82220000000000004</v>
      </c>
      <c r="S69" s="277">
        <f t="shared" si="2"/>
        <v>5.2881213528288562E-3</v>
      </c>
      <c r="U69" s="27"/>
      <c r="W69" s="96"/>
      <c r="X69" s="96"/>
      <c r="Z69" s="23"/>
      <c r="AA69" s="27"/>
      <c r="AC69" s="96"/>
      <c r="AD69" s="96"/>
      <c r="AF69" s="59"/>
      <c r="AG69" s="28"/>
      <c r="AH69" s="64"/>
      <c r="AI69" s="28"/>
      <c r="AJ69" s="28"/>
      <c r="AL69" s="59"/>
      <c r="AM69" s="28"/>
      <c r="AN69" s="64"/>
      <c r="AO69" s="76"/>
      <c r="AP69" s="86"/>
      <c r="AR69" s="95"/>
      <c r="AS69" s="21"/>
      <c r="AU69" s="104"/>
      <c r="AV69" s="21"/>
      <c r="AX69" s="95"/>
      <c r="AY69" s="21"/>
      <c r="BA69" s="21"/>
      <c r="BB69" s="21"/>
      <c r="BD69" s="58"/>
      <c r="BE69" s="21"/>
      <c r="BG69" s="28"/>
      <c r="BJ69" s="58"/>
      <c r="BK69" s="21"/>
      <c r="BM69" s="21"/>
      <c r="BN69" s="32"/>
      <c r="BP69" s="58"/>
      <c r="BQ69" s="21"/>
      <c r="BS69" s="56"/>
      <c r="BT69" s="32"/>
      <c r="BV69" s="58"/>
      <c r="BW69" s="21"/>
      <c r="BY69" s="21"/>
      <c r="CB69" s="66"/>
      <c r="CC69" s="21"/>
      <c r="CE69" s="21"/>
      <c r="CH69" s="66"/>
      <c r="CI69" s="21"/>
      <c r="CK69" s="96"/>
      <c r="CN69" s="66"/>
      <c r="CO69" s="21"/>
      <c r="CQ69" s="21"/>
      <c r="CT69" s="66"/>
      <c r="CU69" s="21"/>
      <c r="CW69" s="21"/>
      <c r="CZ69" s="66"/>
      <c r="DA69" s="21"/>
      <c r="DF69" s="66"/>
      <c r="DG69" s="21"/>
      <c r="DL69" s="66"/>
      <c r="DM69" s="21"/>
      <c r="DO69" s="21"/>
      <c r="DR69" s="66"/>
      <c r="DS69" s="21"/>
      <c r="DX69" s="66"/>
      <c r="DY69" s="21"/>
      <c r="EA69" s="21"/>
      <c r="ED69" s="66"/>
      <c r="EE69" s="21"/>
      <c r="EJ69" s="66"/>
      <c r="EK69" s="21"/>
      <c r="EM69" s="44"/>
      <c r="EP69" s="66"/>
      <c r="EQ69" s="21"/>
      <c r="ES69" s="21"/>
      <c r="EV69" s="66"/>
      <c r="EW69" s="21"/>
      <c r="FB69" s="66"/>
      <c r="FC69" s="21"/>
      <c r="FH69" s="66"/>
      <c r="FI69" s="21"/>
      <c r="FN69" s="66"/>
      <c r="FO69" s="21"/>
      <c r="FT69" s="66"/>
      <c r="FU69" s="21"/>
      <c r="FZ69" s="66"/>
      <c r="GA69" s="21"/>
      <c r="GF69" s="66"/>
      <c r="GG69" s="21"/>
      <c r="GL69" s="66"/>
      <c r="GM69" s="21"/>
      <c r="GR69" s="66"/>
      <c r="GS69" s="21"/>
      <c r="GX69" s="66"/>
      <c r="GY69" s="21"/>
      <c r="HD69" s="66"/>
      <c r="HE69" s="21"/>
      <c r="HJ69" s="66"/>
      <c r="HK69" s="21"/>
      <c r="HM69" s="215"/>
      <c r="HP69" s="66"/>
      <c r="HQ69" s="21"/>
      <c r="HV69" s="66"/>
      <c r="HW69" s="21"/>
      <c r="IH69" s="66"/>
      <c r="II69" s="21"/>
      <c r="IK69" s="215"/>
      <c r="IN69" s="66"/>
      <c r="IO69" s="21"/>
      <c r="IT69" s="66"/>
      <c r="IU69" s="21"/>
      <c r="IZ69" s="66"/>
      <c r="JA69" s="21"/>
      <c r="JF69" s="66"/>
      <c r="JG69" s="21"/>
      <c r="JL69" s="66"/>
      <c r="JM69" s="21"/>
      <c r="JR69" s="66"/>
      <c r="JS69" s="21"/>
      <c r="JX69" s="66"/>
      <c r="JY69" s="21"/>
      <c r="KD69" s="66"/>
      <c r="KE69" s="21"/>
      <c r="KJ69" s="66"/>
      <c r="KK69" s="21"/>
      <c r="KP69" s="66"/>
      <c r="KQ69" s="21"/>
      <c r="KV69" s="66"/>
      <c r="KW69" s="21"/>
      <c r="LB69" s="66"/>
      <c r="LC69" s="21"/>
      <c r="LH69" s="66"/>
      <c r="LI69" s="21"/>
      <c r="LN69" s="66"/>
      <c r="LO69" s="21"/>
      <c r="LT69" s="66"/>
      <c r="LU69" s="21"/>
      <c r="LZ69" s="66"/>
      <c r="MA69" s="21"/>
      <c r="MF69" s="66"/>
      <c r="MG69" s="21"/>
      <c r="ML69" s="66"/>
      <c r="MM69" s="21"/>
      <c r="ND69" s="66"/>
      <c r="NE69" s="21"/>
      <c r="NH69" s="68"/>
    </row>
    <row r="70" spans="1:372">
      <c r="A70" s="121">
        <v>44869</v>
      </c>
      <c r="B70" s="74" t="s">
        <v>1630</v>
      </c>
      <c r="C70" s="146">
        <f>[1]!i_dq_close(C$2,A70)</f>
        <v>4165.8909000000003</v>
      </c>
      <c r="D70" s="277">
        <v>1.4675</v>
      </c>
      <c r="E70" s="277">
        <f t="shared" si="0"/>
        <v>2.6371140121961179E-2</v>
      </c>
      <c r="H70" s="66">
        <v>44670</v>
      </c>
      <c r="I70" s="21" t="s">
        <v>334</v>
      </c>
      <c r="J70" s="146">
        <f>[1]!i_dq_close(J$2,H70)</f>
        <v>4458.6772000000001</v>
      </c>
      <c r="K70" s="7">
        <v>1.0309999999999999</v>
      </c>
      <c r="L70" s="277">
        <f t="shared" si="1"/>
        <v>-1.1310967060775057E-2</v>
      </c>
      <c r="N70" s="23"/>
      <c r="O70" s="66">
        <v>44763</v>
      </c>
      <c r="P70" s="21" t="s">
        <v>638</v>
      </c>
      <c r="Q70" s="140">
        <f>[1]!i_dq_close(Q$2,O70)</f>
        <v>4586.6541999999999</v>
      </c>
      <c r="R70" s="111">
        <v>0.80800000000000005</v>
      </c>
      <c r="S70" s="277">
        <f t="shared" si="2"/>
        <v>-1.2924386690732481E-3</v>
      </c>
      <c r="U70" s="27"/>
      <c r="W70" s="96"/>
      <c r="X70" s="96"/>
      <c r="Z70" s="23"/>
      <c r="AA70" s="27"/>
      <c r="AC70" s="96"/>
      <c r="AD70" s="96"/>
      <c r="AF70" s="59"/>
      <c r="AG70" s="28"/>
      <c r="AH70" s="64"/>
      <c r="AI70" s="28"/>
      <c r="AJ70" s="28"/>
      <c r="AL70" s="59"/>
      <c r="AM70" s="28"/>
      <c r="AO70" s="76"/>
      <c r="AP70" s="86"/>
      <c r="AR70" s="95"/>
      <c r="AS70" s="21"/>
      <c r="AU70" s="104"/>
      <c r="AV70" s="21"/>
      <c r="AX70" s="95"/>
      <c r="AY70" s="21"/>
      <c r="BA70" s="21"/>
      <c r="BB70" s="21"/>
      <c r="BD70" s="58"/>
      <c r="BE70" s="21"/>
      <c r="BG70" s="28"/>
      <c r="BJ70" s="58"/>
      <c r="BK70" s="21"/>
      <c r="BM70" s="21"/>
      <c r="BN70" s="32"/>
      <c r="BP70" s="58"/>
      <c r="BQ70" s="21"/>
      <c r="BS70" s="56"/>
      <c r="BT70" s="32"/>
      <c r="BV70" s="58"/>
      <c r="BW70" s="21"/>
      <c r="BY70" s="21"/>
      <c r="CB70" s="66"/>
      <c r="CC70" s="21"/>
      <c r="CE70" s="21"/>
      <c r="CH70" s="66"/>
      <c r="CI70" s="21"/>
      <c r="CK70" s="96"/>
      <c r="CN70" s="66"/>
      <c r="CO70" s="21"/>
      <c r="CQ70" s="21"/>
      <c r="CT70" s="66"/>
      <c r="CU70" s="21"/>
      <c r="CW70" s="21"/>
      <c r="CZ70" s="66"/>
      <c r="DA70" s="21"/>
      <c r="DF70" s="66"/>
      <c r="DG70" s="21"/>
      <c r="DL70" s="66"/>
      <c r="DM70" s="21"/>
      <c r="DO70" s="21"/>
      <c r="DR70" s="121"/>
      <c r="DS70" s="74"/>
      <c r="DT70" s="122"/>
      <c r="DU70" s="122"/>
      <c r="DX70" s="66"/>
      <c r="DY70" s="21"/>
      <c r="EA70" s="21"/>
      <c r="ED70" s="66"/>
      <c r="EE70" s="21"/>
      <c r="EJ70" s="66"/>
      <c r="EK70" s="21"/>
      <c r="EM70" s="215"/>
      <c r="EP70" s="66"/>
      <c r="EQ70" s="21"/>
      <c r="ES70" s="21"/>
      <c r="EV70" s="66"/>
      <c r="EW70" s="21"/>
      <c r="FB70" s="66"/>
      <c r="FC70" s="21"/>
      <c r="FH70" s="66"/>
      <c r="FI70" s="21"/>
      <c r="FN70" s="66"/>
      <c r="FO70" s="21"/>
      <c r="FT70" s="66"/>
      <c r="FU70" s="21"/>
      <c r="FZ70" s="66"/>
      <c r="GA70" s="21"/>
      <c r="GF70" s="66"/>
      <c r="GG70" s="21"/>
      <c r="GL70" s="66"/>
      <c r="GM70" s="21"/>
      <c r="GR70" s="66"/>
      <c r="GS70" s="21"/>
      <c r="GX70" s="66"/>
      <c r="GY70" s="21"/>
      <c r="HD70" s="66"/>
      <c r="HE70" s="21"/>
      <c r="HJ70" s="66"/>
      <c r="HK70" s="21"/>
      <c r="HM70" s="215"/>
      <c r="HP70" s="66"/>
      <c r="HQ70" s="21"/>
      <c r="HV70" s="66"/>
      <c r="HW70" s="21"/>
      <c r="IH70" s="66"/>
      <c r="II70" s="21"/>
      <c r="IK70" s="215"/>
      <c r="IN70" s="66"/>
      <c r="IO70" s="21"/>
      <c r="IT70" s="66"/>
      <c r="IU70" s="21"/>
      <c r="IZ70" s="66"/>
      <c r="JA70" s="21"/>
      <c r="JF70" s="66"/>
      <c r="JG70" s="21"/>
      <c r="JL70" s="66"/>
      <c r="JM70" s="21"/>
      <c r="JR70" s="66"/>
      <c r="JS70" s="21"/>
      <c r="JX70" s="66"/>
      <c r="JY70" s="21"/>
      <c r="KD70" s="66"/>
      <c r="KE70" s="21"/>
      <c r="KJ70" s="66"/>
      <c r="KK70" s="21"/>
      <c r="KP70" s="66"/>
      <c r="KQ70" s="21"/>
      <c r="KV70" s="66"/>
      <c r="KW70" s="21"/>
      <c r="LB70" s="66"/>
      <c r="LC70" s="21"/>
      <c r="LH70" s="66"/>
      <c r="LI70" s="21"/>
      <c r="LN70" s="66"/>
      <c r="LO70" s="21"/>
      <c r="LT70" s="66"/>
      <c r="LU70" s="21"/>
      <c r="LZ70" s="66"/>
      <c r="MA70" s="21"/>
      <c r="MF70" s="66"/>
      <c r="MG70" s="21"/>
      <c r="ML70" s="66"/>
      <c r="MM70" s="21"/>
      <c r="ND70" s="66"/>
      <c r="NE70" s="21"/>
      <c r="NH70" s="68"/>
    </row>
    <row r="71" spans="1:372">
      <c r="A71" s="121">
        <v>44872</v>
      </c>
      <c r="B71" s="74" t="s">
        <v>1630</v>
      </c>
      <c r="C71" s="146">
        <f>[1]!i_dq_close(C$2,A71)</f>
        <v>4173.9336999999996</v>
      </c>
      <c r="D71" s="277">
        <v>1.4756</v>
      </c>
      <c r="E71" s="277">
        <f t="shared" si="0"/>
        <v>3.0060098486683007E-2</v>
      </c>
      <c r="H71" s="66">
        <v>44671</v>
      </c>
      <c r="I71" s="21" t="s">
        <v>334</v>
      </c>
      <c r="J71" s="146">
        <f>[1]!i_dq_close(J$2,H71)</f>
        <v>4382.4022000000004</v>
      </c>
      <c r="K71" s="7">
        <v>1.0246</v>
      </c>
      <c r="L71" s="277">
        <f t="shared" si="1"/>
        <v>-7.7756168402898229E-4</v>
      </c>
      <c r="N71" s="23"/>
      <c r="O71" s="66">
        <v>44764</v>
      </c>
      <c r="P71" s="21" t="s">
        <v>638</v>
      </c>
      <c r="Q71" s="140">
        <f>[1]!i_dq_close(Q$2,O71)</f>
        <v>4578.09</v>
      </c>
      <c r="R71" s="111">
        <v>0.8024</v>
      </c>
      <c r="S71" s="277">
        <f t="shared" si="2"/>
        <v>-6.3260945159675508E-3</v>
      </c>
      <c r="U71" s="27"/>
      <c r="W71" s="96"/>
      <c r="X71" s="96"/>
      <c r="Z71" s="23"/>
      <c r="AA71" s="27"/>
      <c r="AC71" s="96"/>
      <c r="AD71" s="96"/>
      <c r="AF71" s="59"/>
      <c r="AG71" s="28"/>
      <c r="AH71" s="64"/>
      <c r="AI71" s="28"/>
      <c r="AJ71" s="28"/>
      <c r="AL71" s="59"/>
      <c r="AM71" s="28"/>
      <c r="AO71" s="76"/>
      <c r="AP71" s="86"/>
      <c r="AR71" s="95"/>
      <c r="AS71" s="21"/>
      <c r="AU71" s="104"/>
      <c r="AV71" s="21"/>
      <c r="AX71" s="95"/>
      <c r="AY71" s="21"/>
      <c r="BA71" s="21"/>
      <c r="BB71" s="21"/>
      <c r="BD71" s="58"/>
      <c r="BE71" s="21"/>
      <c r="BG71" s="28"/>
      <c r="BJ71" s="58"/>
      <c r="BK71" s="21"/>
      <c r="BM71" s="21"/>
      <c r="BN71" s="32"/>
      <c r="BP71" s="58"/>
      <c r="BQ71" s="21"/>
      <c r="BS71" s="56"/>
      <c r="BT71" s="32"/>
      <c r="BV71" s="58"/>
      <c r="BW71" s="21"/>
      <c r="BY71" s="21"/>
      <c r="CB71" s="66"/>
      <c r="CC71" s="21"/>
      <c r="CE71" s="21"/>
      <c r="CH71" s="66"/>
      <c r="CI71" s="21"/>
      <c r="CK71" s="96"/>
      <c r="CN71" s="66"/>
      <c r="CO71" s="21"/>
      <c r="CQ71" s="21"/>
      <c r="CT71" s="66"/>
      <c r="CU71" s="21"/>
      <c r="CZ71" s="66"/>
      <c r="DA71" s="21"/>
      <c r="DF71" s="66"/>
      <c r="DG71" s="21"/>
      <c r="DL71" s="66"/>
      <c r="DM71" s="21"/>
      <c r="DO71" s="21"/>
      <c r="DR71" s="66"/>
      <c r="DS71" s="21"/>
      <c r="DX71" s="66"/>
      <c r="DY71" s="21"/>
      <c r="EA71" s="21"/>
      <c r="ED71" s="66"/>
      <c r="EE71" s="21"/>
      <c r="EJ71" s="66"/>
      <c r="EK71" s="21"/>
      <c r="EM71" s="215"/>
      <c r="EP71" s="66"/>
      <c r="EQ71" s="21"/>
      <c r="ES71" s="21"/>
      <c r="EV71" s="66"/>
      <c r="EW71" s="21"/>
      <c r="FB71" s="66"/>
      <c r="FC71" s="21"/>
      <c r="FH71" s="66"/>
      <c r="FI71" s="21"/>
      <c r="FN71" s="66"/>
      <c r="FO71" s="21"/>
      <c r="FT71" s="66"/>
      <c r="FU71" s="21"/>
      <c r="FZ71" s="66"/>
      <c r="GA71" s="21"/>
      <c r="GF71" s="66"/>
      <c r="GG71" s="21"/>
      <c r="GL71" s="66"/>
      <c r="GM71" s="21"/>
      <c r="GR71" s="66"/>
      <c r="GS71" s="21"/>
      <c r="GX71" s="66"/>
      <c r="GY71" s="21"/>
      <c r="HD71" s="66"/>
      <c r="HE71" s="21"/>
      <c r="HJ71" s="66"/>
      <c r="HM71" s="215"/>
      <c r="HP71" s="66"/>
      <c r="HQ71" s="21"/>
      <c r="HV71" s="66"/>
      <c r="HW71" s="21"/>
      <c r="IH71" s="66"/>
      <c r="II71" s="21"/>
      <c r="IK71" s="215"/>
      <c r="IN71" s="66"/>
      <c r="IO71" s="21"/>
      <c r="IT71" s="66"/>
      <c r="IU71" s="21"/>
      <c r="IZ71" s="66"/>
      <c r="JA71" s="21"/>
      <c r="JF71" s="66"/>
      <c r="JG71" s="21"/>
      <c r="JL71" s="66"/>
      <c r="JM71" s="21"/>
      <c r="JR71" s="66"/>
      <c r="JS71" s="21"/>
      <c r="JX71" s="66"/>
      <c r="JY71" s="21"/>
      <c r="KD71" s="66"/>
      <c r="KE71" s="21"/>
      <c r="KJ71" s="66"/>
      <c r="KK71" s="21"/>
      <c r="KP71" s="66"/>
      <c r="KQ71" s="21"/>
      <c r="KV71" s="66"/>
      <c r="KW71" s="21"/>
      <c r="LB71" s="66"/>
      <c r="LC71" s="21"/>
      <c r="LH71" s="66"/>
      <c r="LI71" s="21"/>
      <c r="LN71" s="66"/>
      <c r="LO71" s="21"/>
      <c r="LT71" s="66"/>
      <c r="LU71" s="21"/>
      <c r="LZ71" s="66"/>
      <c r="MA71" s="21"/>
      <c r="MF71" s="66"/>
      <c r="MG71" s="21"/>
      <c r="ML71" s="66"/>
      <c r="MM71" s="21"/>
      <c r="ND71" s="66"/>
      <c r="NE71" s="21"/>
      <c r="NH71" s="68"/>
    </row>
    <row r="72" spans="1:372">
      <c r="A72" s="121">
        <v>44873</v>
      </c>
      <c r="B72" s="74" t="s">
        <v>1630</v>
      </c>
      <c r="C72" s="146">
        <f>[1]!i_dq_close(C$2,A72)</f>
        <v>4151.4648999999999</v>
      </c>
      <c r="D72" s="277">
        <v>1.4689000000000001</v>
      </c>
      <c r="E72" s="277">
        <f t="shared" si="0"/>
        <v>3.0757117234879172E-2</v>
      </c>
      <c r="H72" s="66">
        <v>44672</v>
      </c>
      <c r="I72" s="21" t="s">
        <v>334</v>
      </c>
      <c r="J72" s="146">
        <f>[1]!i_dq_close(J$2,H72)</f>
        <v>4286.4796999999999</v>
      </c>
      <c r="K72" s="7">
        <v>0.98599999999999999</v>
      </c>
      <c r="L72" s="277">
        <f t="shared" si="1"/>
        <v>-1.564225269435171E-2</v>
      </c>
      <c r="N72" s="23"/>
      <c r="O72" s="66">
        <v>44767</v>
      </c>
      <c r="P72" s="21" t="s">
        <v>638</v>
      </c>
      <c r="Q72" s="140">
        <f>[1]!i_dq_close(Q$2,O72)</f>
        <v>4546.8293000000003</v>
      </c>
      <c r="R72" s="111">
        <v>0.79879999999999995</v>
      </c>
      <c r="S72" s="277">
        <f t="shared" si="2"/>
        <v>-3.9699358247582417E-3</v>
      </c>
      <c r="U72" s="27"/>
      <c r="W72" s="96"/>
      <c r="X72" s="96"/>
      <c r="Z72" s="23"/>
      <c r="AA72" s="27"/>
      <c r="AC72" s="96"/>
      <c r="AD72" s="96"/>
      <c r="AF72" s="59"/>
      <c r="AG72" s="28"/>
      <c r="AH72" s="64"/>
      <c r="AI72" s="28"/>
      <c r="AJ72" s="28"/>
      <c r="AL72" s="59"/>
      <c r="AM72" s="28"/>
      <c r="AO72" s="76"/>
      <c r="AP72" s="86"/>
      <c r="AR72" s="95"/>
      <c r="AS72" s="21"/>
      <c r="AU72" s="104"/>
      <c r="AV72" s="21"/>
      <c r="AX72" s="95"/>
      <c r="AY72" s="21"/>
      <c r="BA72" s="21"/>
      <c r="BB72" s="21"/>
      <c r="BD72" s="58"/>
      <c r="BE72" s="21"/>
      <c r="BG72" s="28"/>
      <c r="BJ72" s="58"/>
      <c r="BK72" s="21"/>
      <c r="BM72" s="21"/>
      <c r="BN72" s="32"/>
      <c r="BP72" s="58"/>
      <c r="BQ72" s="21"/>
      <c r="BS72" s="56"/>
      <c r="BT72" s="32"/>
      <c r="BV72" s="58"/>
      <c r="BW72" s="21"/>
      <c r="BY72" s="21"/>
      <c r="CB72" s="66"/>
      <c r="CC72" s="21"/>
      <c r="CE72" s="21"/>
      <c r="CH72" s="66"/>
      <c r="CI72" s="21"/>
      <c r="CK72" s="96"/>
      <c r="CN72" s="66"/>
      <c r="CO72" s="21"/>
      <c r="CQ72" s="21"/>
      <c r="CT72" s="66"/>
      <c r="CU72" s="21"/>
      <c r="CZ72" s="66"/>
      <c r="DA72" s="21"/>
      <c r="DF72" s="66"/>
      <c r="DG72" s="21"/>
      <c r="DL72" s="66"/>
      <c r="DM72" s="21"/>
      <c r="DO72" s="21"/>
      <c r="DS72" s="21"/>
      <c r="DX72" s="66"/>
      <c r="DY72" s="21"/>
      <c r="EA72" s="21"/>
      <c r="ED72" s="66"/>
      <c r="EE72" s="21"/>
      <c r="EJ72" s="66"/>
      <c r="EK72" s="21"/>
      <c r="EM72" s="215"/>
      <c r="EP72" s="66"/>
      <c r="EQ72" s="21"/>
      <c r="ES72" s="21"/>
      <c r="EV72" s="66"/>
      <c r="EW72" s="21"/>
      <c r="FB72" s="66"/>
      <c r="FC72" s="21"/>
      <c r="FH72" s="66"/>
      <c r="FI72" s="21"/>
      <c r="FN72" s="66"/>
      <c r="FO72" s="21"/>
      <c r="FT72" s="66"/>
      <c r="FU72" s="21"/>
      <c r="FZ72" s="66"/>
      <c r="GA72" s="21"/>
      <c r="GF72" s="66"/>
      <c r="GG72" s="21"/>
      <c r="GL72" s="66"/>
      <c r="GM72" s="21"/>
      <c r="GR72" s="66"/>
      <c r="GS72" s="21"/>
      <c r="GX72" s="66"/>
      <c r="GY72" s="21"/>
      <c r="HD72" s="66"/>
      <c r="HE72" s="21"/>
      <c r="HJ72" s="66"/>
      <c r="HM72" s="215"/>
      <c r="HP72" s="66"/>
      <c r="HQ72" s="21"/>
      <c r="HV72" s="66"/>
      <c r="HW72" s="21"/>
      <c r="IH72" s="66"/>
      <c r="II72" s="21"/>
      <c r="IK72" s="215"/>
      <c r="IN72" s="66"/>
      <c r="IO72" s="21"/>
      <c r="IT72" s="66"/>
      <c r="IU72" s="21"/>
      <c r="IZ72" s="66"/>
      <c r="JA72" s="21"/>
      <c r="JF72" s="66"/>
      <c r="JG72" s="21"/>
      <c r="JL72" s="66"/>
      <c r="JM72" s="21"/>
      <c r="JR72" s="66"/>
      <c r="JS72" s="21"/>
      <c r="JX72" s="66"/>
      <c r="JY72" s="21"/>
      <c r="KD72" s="66"/>
      <c r="KE72" s="21"/>
      <c r="KJ72" s="66"/>
      <c r="KK72" s="21"/>
      <c r="KP72" s="66"/>
      <c r="KQ72" s="21"/>
      <c r="KV72" s="66"/>
      <c r="KW72" s="21"/>
      <c r="LB72" s="66"/>
      <c r="LC72" s="21"/>
      <c r="LH72" s="66"/>
      <c r="LI72" s="21"/>
      <c r="LN72" s="66"/>
      <c r="LO72" s="21"/>
      <c r="LT72" s="66"/>
      <c r="LU72" s="21"/>
      <c r="LZ72" s="66"/>
      <c r="MA72" s="21"/>
      <c r="MF72" s="66"/>
      <c r="MG72" s="21"/>
      <c r="ML72" s="66"/>
      <c r="MM72" s="21"/>
      <c r="ND72" s="66"/>
      <c r="NE72" s="21"/>
      <c r="NH72" s="68"/>
    </row>
    <row r="73" spans="1:372">
      <c r="A73" s="121">
        <v>44874</v>
      </c>
      <c r="B73" s="74" t="s">
        <v>1630</v>
      </c>
      <c r="C73" s="146">
        <f>[1]!i_dq_close(C$2,A73)</f>
        <v>4120.4669999999996</v>
      </c>
      <c r="D73" s="277">
        <v>1.4677</v>
      </c>
      <c r="E73" s="277">
        <f t="shared" si="0"/>
        <v>3.7274641010285992E-2</v>
      </c>
      <c r="H73" s="66">
        <v>44673</v>
      </c>
      <c r="I73" s="21" t="s">
        <v>334</v>
      </c>
      <c r="J73" s="146">
        <f>[1]!i_dq_close(J$2,H73)</f>
        <v>4297.5173999999997</v>
      </c>
      <c r="K73" s="60">
        <v>0.98599999999999999</v>
      </c>
      <c r="L73" s="277">
        <f t="shared" si="1"/>
        <v>-1.8018705084145381E-2</v>
      </c>
      <c r="N73" s="23"/>
      <c r="O73" s="66">
        <v>44768</v>
      </c>
      <c r="P73" s="21" t="s">
        <v>638</v>
      </c>
      <c r="Q73" s="140">
        <f>[1]!i_dq_close(Q$2,O73)</f>
        <v>4587.6873999999998</v>
      </c>
      <c r="R73" s="111">
        <v>0.81259999999999999</v>
      </c>
      <c r="S73" s="277">
        <f t="shared" si="2"/>
        <v>4.1454633369929494E-3</v>
      </c>
      <c r="U73" s="27"/>
      <c r="W73" s="96"/>
      <c r="X73" s="96"/>
      <c r="Z73" s="23"/>
      <c r="AA73" s="27"/>
      <c r="AC73" s="96"/>
      <c r="AD73" s="96"/>
      <c r="AF73" s="59"/>
      <c r="AG73" s="28"/>
      <c r="AH73" s="64"/>
      <c r="AI73" s="28"/>
      <c r="AJ73" s="28"/>
      <c r="AL73" s="59"/>
      <c r="AM73" s="28"/>
      <c r="AO73" s="76"/>
      <c r="AP73" s="86"/>
      <c r="AR73" s="95"/>
      <c r="AS73" s="21"/>
      <c r="AU73" s="104"/>
      <c r="AV73" s="21"/>
      <c r="AX73" s="95"/>
      <c r="AY73" s="21"/>
      <c r="BA73" s="21"/>
      <c r="BB73" s="21"/>
      <c r="BD73" s="58"/>
      <c r="BE73" s="21"/>
      <c r="BG73" s="21"/>
      <c r="BJ73" s="58"/>
      <c r="BK73" s="21"/>
      <c r="BM73" s="21"/>
      <c r="BN73" s="32"/>
      <c r="BP73" s="58"/>
      <c r="BQ73" s="21"/>
      <c r="BS73" s="56"/>
      <c r="BT73" s="32"/>
      <c r="BV73" s="58"/>
      <c r="BW73" s="21"/>
      <c r="BY73" s="21"/>
      <c r="CB73" s="66"/>
      <c r="CC73" s="21"/>
      <c r="CE73" s="21"/>
      <c r="CH73" s="66"/>
      <c r="CI73" s="21"/>
      <c r="CK73" s="96"/>
      <c r="CN73" s="66"/>
      <c r="CO73" s="21"/>
      <c r="CQ73" s="21"/>
      <c r="CT73" s="66"/>
      <c r="CU73" s="21"/>
      <c r="CZ73" s="66"/>
      <c r="DA73" s="21"/>
      <c r="DF73" s="66"/>
      <c r="DG73" s="21"/>
      <c r="DL73" s="66"/>
      <c r="DM73" s="21"/>
      <c r="DO73" s="21"/>
      <c r="DX73" s="66"/>
      <c r="DY73" s="21"/>
      <c r="ED73" s="66"/>
      <c r="EE73" s="21"/>
      <c r="EJ73" s="66"/>
      <c r="EK73" s="21"/>
      <c r="EM73" s="215"/>
      <c r="EP73" s="66"/>
      <c r="EQ73" s="21"/>
      <c r="ES73" s="21"/>
      <c r="EV73" s="66"/>
      <c r="EW73" s="21"/>
      <c r="FB73" s="66"/>
      <c r="FC73" s="21"/>
      <c r="FH73" s="66"/>
      <c r="FI73" s="21"/>
      <c r="FN73" s="66"/>
      <c r="FO73" s="21"/>
      <c r="FT73" s="66"/>
      <c r="FU73" s="21"/>
      <c r="FZ73" s="66"/>
      <c r="GA73" s="21"/>
      <c r="GF73" s="66"/>
      <c r="GG73" s="21"/>
      <c r="GL73" s="66"/>
      <c r="GM73" s="21"/>
      <c r="GR73" s="66"/>
      <c r="GS73" s="21"/>
      <c r="GX73" s="66"/>
      <c r="GY73" s="21"/>
      <c r="HD73" s="66"/>
      <c r="HE73" s="21"/>
      <c r="HJ73" s="66"/>
      <c r="HM73" s="215"/>
      <c r="HP73" s="66"/>
      <c r="HQ73" s="21"/>
      <c r="HV73" s="66"/>
      <c r="HW73" s="21"/>
      <c r="IH73" s="66"/>
      <c r="II73" s="21"/>
      <c r="IK73" s="215"/>
      <c r="IN73" s="66"/>
      <c r="IO73" s="21"/>
      <c r="IT73" s="66"/>
      <c r="IU73" s="21"/>
      <c r="IZ73" s="66"/>
      <c r="JA73" s="21"/>
      <c r="JF73" s="66"/>
      <c r="JG73" s="21"/>
      <c r="JL73" s="66"/>
      <c r="JM73" s="21"/>
      <c r="JR73" s="66"/>
      <c r="JS73" s="21"/>
      <c r="JX73" s="66"/>
      <c r="JY73" s="21"/>
      <c r="KD73" s="66"/>
      <c r="KE73" s="21"/>
      <c r="KJ73" s="66"/>
      <c r="KK73" s="21"/>
      <c r="KP73" s="66"/>
      <c r="KQ73" s="21"/>
      <c r="KV73" s="66"/>
      <c r="KW73" s="21"/>
      <c r="LB73" s="66"/>
      <c r="LC73" s="21"/>
      <c r="LH73" s="66"/>
      <c r="LI73" s="21"/>
      <c r="LN73" s="66"/>
      <c r="LO73" s="21"/>
      <c r="LT73" s="66"/>
      <c r="LU73" s="21"/>
      <c r="LZ73" s="66"/>
      <c r="MA73" s="21"/>
      <c r="MF73" s="66"/>
      <c r="MG73" s="21"/>
      <c r="ML73" s="66"/>
      <c r="MM73" s="21"/>
      <c r="ND73" s="66"/>
      <c r="NE73" s="21"/>
      <c r="NH73" s="68"/>
    </row>
    <row r="74" spans="1:372">
      <c r="A74" s="121">
        <v>44875</v>
      </c>
      <c r="B74" s="74" t="s">
        <v>1630</v>
      </c>
      <c r="C74" s="146">
        <f>[1]!i_dq_close(C$2,A74)</f>
        <v>4091.6007</v>
      </c>
      <c r="D74" s="277">
        <v>1.4510000000000001</v>
      </c>
      <c r="E74" s="277">
        <f t="shared" si="0"/>
        <v>3.2580342800053952E-2</v>
      </c>
      <c r="H74" s="66">
        <v>44676</v>
      </c>
      <c r="I74" s="21" t="s">
        <v>334</v>
      </c>
      <c r="J74" s="146">
        <f>[1]!i_dq_close(J$2,H74)</f>
        <v>4069.8868000000002</v>
      </c>
      <c r="K74" s="7">
        <v>0.89980000000000004</v>
      </c>
      <c r="L74" s="277">
        <f t="shared" si="1"/>
        <v>-4.8324524562381455E-2</v>
      </c>
      <c r="N74" s="23"/>
      <c r="O74" s="66">
        <v>44769</v>
      </c>
      <c r="P74" s="21" t="s">
        <v>638</v>
      </c>
      <c r="Q74" s="140">
        <f>[1]!i_dq_close(Q$2,O74)</f>
        <v>4574.9247999999998</v>
      </c>
      <c r="R74" s="111">
        <v>0.8125</v>
      </c>
      <c r="S74" s="277">
        <f t="shared" si="2"/>
        <v>6.793448268931801E-3</v>
      </c>
      <c r="U74" s="27"/>
      <c r="W74" s="96"/>
      <c r="X74" s="96"/>
      <c r="Z74" s="23"/>
      <c r="AA74" s="27"/>
      <c r="AC74" s="96"/>
      <c r="AD74" s="96"/>
      <c r="AF74" s="59"/>
      <c r="AG74" s="28"/>
      <c r="AH74" s="64"/>
      <c r="AI74" s="28"/>
      <c r="AJ74" s="28"/>
      <c r="AL74" s="59"/>
      <c r="AM74" s="28"/>
      <c r="AO74" s="76"/>
      <c r="AP74" s="86"/>
      <c r="AR74" s="95"/>
      <c r="AS74" s="21"/>
      <c r="AU74" s="104"/>
      <c r="AV74" s="21"/>
      <c r="AX74" s="95"/>
      <c r="AY74" s="21"/>
      <c r="BA74" s="21"/>
      <c r="BB74" s="21"/>
      <c r="BD74" s="58"/>
      <c r="BE74" s="21"/>
      <c r="BG74" s="21"/>
      <c r="BJ74" s="58"/>
      <c r="BK74" s="21"/>
      <c r="BM74" s="21"/>
      <c r="BN74" s="32"/>
      <c r="BP74" s="58"/>
      <c r="BQ74" s="21"/>
      <c r="BS74" s="56"/>
      <c r="BT74" s="32"/>
      <c r="BU74" s="119"/>
      <c r="BV74" s="58"/>
      <c r="BW74" s="21"/>
      <c r="BY74" s="21"/>
      <c r="CB74" s="66"/>
      <c r="CC74" s="21"/>
      <c r="CE74" s="21"/>
      <c r="CH74" s="66"/>
      <c r="CI74" s="21"/>
      <c r="CK74" s="96"/>
      <c r="CN74" s="66"/>
      <c r="CO74" s="21"/>
      <c r="CQ74" s="21"/>
      <c r="CT74" s="66"/>
      <c r="CU74" s="21"/>
      <c r="CZ74" s="66"/>
      <c r="DA74" s="21"/>
      <c r="DF74" s="66"/>
      <c r="DG74" s="21"/>
      <c r="DL74" s="66"/>
      <c r="DM74" s="21"/>
      <c r="DO74" s="21"/>
      <c r="DX74" s="66"/>
      <c r="DY74" s="21"/>
      <c r="ED74" s="66"/>
      <c r="EE74" s="21"/>
      <c r="EJ74" s="66"/>
      <c r="EK74" s="21"/>
      <c r="EM74" s="215"/>
      <c r="EP74" s="66"/>
      <c r="EQ74" s="21"/>
      <c r="ES74" s="21"/>
      <c r="EV74" s="66"/>
      <c r="EW74" s="21"/>
      <c r="FB74" s="66"/>
      <c r="FC74" s="21"/>
      <c r="FH74" s="66"/>
      <c r="FI74" s="21"/>
      <c r="FN74" s="66"/>
      <c r="FO74" s="21"/>
      <c r="FT74" s="66"/>
      <c r="FU74" s="21"/>
      <c r="FZ74" s="66"/>
      <c r="GA74" s="21"/>
      <c r="GF74" s="66"/>
      <c r="GG74" s="21"/>
      <c r="GL74" s="66"/>
      <c r="GM74" s="21"/>
      <c r="GR74" s="66"/>
      <c r="GS74" s="21"/>
      <c r="GX74" s="66"/>
      <c r="GY74" s="21"/>
      <c r="HD74" s="66"/>
      <c r="HE74" s="21"/>
      <c r="HJ74" s="66"/>
      <c r="HM74" s="215"/>
      <c r="HP74" s="66"/>
      <c r="HQ74" s="21"/>
      <c r="HV74" s="66"/>
      <c r="HW74" s="21"/>
      <c r="IH74" s="66"/>
      <c r="II74" s="21"/>
      <c r="IK74" s="215"/>
      <c r="IN74" s="66"/>
      <c r="IO74" s="21"/>
      <c r="IT74" s="66"/>
      <c r="IU74" s="21"/>
      <c r="IZ74" s="66"/>
      <c r="JA74" s="21"/>
      <c r="JF74" s="66"/>
      <c r="JG74" s="21"/>
      <c r="JL74" s="66"/>
      <c r="JM74" s="21"/>
      <c r="JR74" s="66"/>
      <c r="JS74" s="21"/>
      <c r="JX74" s="66"/>
      <c r="JY74" s="21"/>
      <c r="KD74" s="66"/>
      <c r="KE74" s="21"/>
      <c r="KJ74" s="66"/>
      <c r="KK74" s="21"/>
      <c r="KP74" s="66"/>
      <c r="KQ74" s="21"/>
      <c r="KV74" s="66"/>
      <c r="KW74" s="21"/>
      <c r="LB74" s="66"/>
      <c r="LC74" s="21"/>
      <c r="LH74" s="66"/>
      <c r="LI74" s="21"/>
      <c r="LN74" s="66"/>
      <c r="LO74" s="21"/>
      <c r="LT74" s="66"/>
      <c r="LU74" s="21"/>
      <c r="LZ74" s="66"/>
      <c r="MA74" s="21"/>
      <c r="MF74" s="66"/>
      <c r="MG74" s="21"/>
      <c r="ML74" s="66"/>
      <c r="MM74" s="21"/>
      <c r="ND74" s="66"/>
      <c r="NE74" s="21"/>
      <c r="NH74" s="68"/>
    </row>
    <row r="75" spans="1:372">
      <c r="A75" s="121">
        <v>44876</v>
      </c>
      <c r="B75" s="74" t="s">
        <v>1630</v>
      </c>
      <c r="C75" s="146">
        <f>[1]!i_dq_close(C$2,A75)</f>
        <v>4184.1625999999997</v>
      </c>
      <c r="D75" s="277">
        <v>1.4665999999999999</v>
      </c>
      <c r="E75" s="277">
        <f t="shared" si="0"/>
        <v>2.1419117148169686E-2</v>
      </c>
      <c r="H75" s="66">
        <v>44677</v>
      </c>
      <c r="I75" s="21" t="s">
        <v>334</v>
      </c>
      <c r="J75" s="146">
        <f>[1]!i_dq_close(J$2,H75)</f>
        <v>4020.951</v>
      </c>
      <c r="K75" s="7">
        <v>0.86760000000000004</v>
      </c>
      <c r="L75" s="277">
        <f t="shared" si="1"/>
        <v>-6.7416755549231766E-2</v>
      </c>
      <c r="N75" s="23"/>
      <c r="O75" s="66">
        <v>44770</v>
      </c>
      <c r="P75" s="21" t="s">
        <v>638</v>
      </c>
      <c r="Q75" s="140">
        <f>[1]!i_dq_close(Q$2,O75)</f>
        <v>4578.2821999999996</v>
      </c>
      <c r="R75" s="111">
        <v>0.81030000000000002</v>
      </c>
      <c r="S75" s="277">
        <f t="shared" si="2"/>
        <v>3.3564478537558839E-3</v>
      </c>
      <c r="U75" s="27"/>
      <c r="W75" s="96"/>
      <c r="X75" s="96"/>
      <c r="Z75" s="23"/>
      <c r="AA75" s="27"/>
      <c r="AC75" s="21"/>
      <c r="AD75" s="21"/>
      <c r="AF75" s="59"/>
      <c r="AG75" s="28"/>
      <c r="AH75" s="64"/>
      <c r="AI75" s="28"/>
      <c r="AJ75" s="28"/>
      <c r="AL75" s="59"/>
      <c r="AM75" s="28"/>
      <c r="AO75" s="76"/>
      <c r="AP75" s="86"/>
      <c r="AR75" s="95"/>
      <c r="AS75" s="21"/>
      <c r="AU75" s="104"/>
      <c r="AV75" s="21"/>
      <c r="AX75" s="95"/>
      <c r="AY75" s="21"/>
      <c r="BA75" s="21"/>
      <c r="BB75" s="21"/>
      <c r="BD75" s="58"/>
      <c r="BE75" s="21"/>
      <c r="BG75" s="21"/>
      <c r="BJ75" s="58"/>
      <c r="BK75" s="21"/>
      <c r="BM75" s="21"/>
      <c r="BN75" s="32"/>
      <c r="BP75" s="58"/>
      <c r="BQ75" s="21"/>
      <c r="BS75" s="56"/>
      <c r="BT75" s="120"/>
      <c r="BV75" s="58"/>
      <c r="BW75" s="21"/>
      <c r="BY75" s="21"/>
      <c r="CB75" s="66"/>
      <c r="CC75" s="21"/>
      <c r="CE75" s="21"/>
      <c r="CH75" s="66"/>
      <c r="CI75" s="21"/>
      <c r="CK75" s="96"/>
      <c r="CN75" s="66"/>
      <c r="CO75" s="21"/>
      <c r="CQ75" s="21"/>
      <c r="CT75" s="66"/>
      <c r="CU75" s="21"/>
      <c r="CZ75" s="66"/>
      <c r="DA75" s="21"/>
      <c r="DF75" s="66"/>
      <c r="DG75" s="21"/>
      <c r="DL75" s="66"/>
      <c r="DM75" s="21"/>
      <c r="DO75" s="21"/>
      <c r="DX75" s="66"/>
      <c r="DY75" s="21"/>
      <c r="ED75" s="66"/>
      <c r="EE75" s="21"/>
      <c r="EJ75" s="66"/>
      <c r="EK75" s="21"/>
      <c r="EM75" s="215"/>
      <c r="EP75" s="66"/>
      <c r="EQ75" s="21"/>
      <c r="ES75" s="21"/>
      <c r="EV75" s="66"/>
      <c r="EW75" s="21"/>
      <c r="FB75" s="66"/>
      <c r="FC75" s="21"/>
      <c r="FH75" s="66"/>
      <c r="FI75" s="21"/>
      <c r="FN75" s="66"/>
      <c r="FO75" s="21"/>
      <c r="FT75" s="66"/>
      <c r="FU75" s="21"/>
      <c r="FZ75" s="66"/>
      <c r="GA75" s="21"/>
      <c r="GF75" s="66"/>
      <c r="GG75" s="21"/>
      <c r="GL75" s="66"/>
      <c r="GM75" s="21"/>
      <c r="GR75" s="66"/>
      <c r="GS75" s="21"/>
      <c r="GX75" s="66"/>
      <c r="GY75" s="21"/>
      <c r="HD75" s="66"/>
      <c r="HE75" s="21"/>
      <c r="HJ75" s="66"/>
      <c r="HM75" s="215"/>
      <c r="HP75" s="66"/>
      <c r="HQ75" s="21"/>
      <c r="HV75" s="66"/>
      <c r="HW75" s="21"/>
      <c r="IH75" s="66"/>
      <c r="II75" s="21"/>
      <c r="IK75" s="215"/>
      <c r="IN75" s="66"/>
      <c r="IO75" s="21"/>
      <c r="IT75" s="66"/>
      <c r="IU75" s="21"/>
      <c r="IZ75" s="66"/>
      <c r="JA75" s="21"/>
      <c r="JF75" s="66"/>
      <c r="JG75" s="21"/>
      <c r="JL75" s="66"/>
      <c r="JM75" s="21"/>
      <c r="JR75" s="66"/>
      <c r="JS75" s="21"/>
      <c r="JX75" s="66"/>
      <c r="JY75" s="21"/>
      <c r="KD75" s="66"/>
      <c r="KE75" s="21"/>
      <c r="KJ75" s="66"/>
      <c r="KK75" s="21"/>
      <c r="KP75" s="66"/>
      <c r="KQ75" s="21"/>
      <c r="KV75" s="66"/>
      <c r="KW75" s="21"/>
      <c r="LB75" s="66"/>
      <c r="LC75" s="21"/>
      <c r="LH75" s="66"/>
      <c r="LI75" s="21"/>
      <c r="LN75" s="66"/>
      <c r="LO75" s="21"/>
      <c r="LT75" s="66"/>
      <c r="LU75" s="21"/>
      <c r="LZ75" s="66"/>
      <c r="MA75" s="21"/>
      <c r="MF75" s="66"/>
      <c r="MG75" s="21"/>
      <c r="ML75" s="66"/>
      <c r="MM75" s="21"/>
      <c r="ND75" s="66"/>
      <c r="NE75" s="21"/>
      <c r="NH75" s="68"/>
    </row>
    <row r="76" spans="1:372">
      <c r="A76" s="121">
        <v>44879</v>
      </c>
      <c r="B76" s="74" t="s">
        <v>1630</v>
      </c>
      <c r="C76" s="146">
        <f>[1]!i_dq_close(C$2,A76)</f>
        <v>4187.0944</v>
      </c>
      <c r="D76" s="277">
        <v>1.4622999999999999</v>
      </c>
      <c r="E76" s="277">
        <f t="shared" si="0"/>
        <v>1.7754059240505327E-2</v>
      </c>
      <c r="H76" s="66">
        <v>44678</v>
      </c>
      <c r="I76" s="21" t="s">
        <v>334</v>
      </c>
      <c r="J76" s="146">
        <f>[1]!i_dq_close(J$2,H76)</f>
        <v>4147.8602000000001</v>
      </c>
      <c r="K76" s="7">
        <v>0.89529999999999998</v>
      </c>
      <c r="L76" s="277">
        <f t="shared" si="1"/>
        <v>-6.9253045173854777E-2</v>
      </c>
      <c r="N76" s="23"/>
      <c r="O76" s="66">
        <v>44771</v>
      </c>
      <c r="P76" s="21" t="s">
        <v>638</v>
      </c>
      <c r="Q76" s="140">
        <f>[1]!i_dq_close(Q$2,O76)</f>
        <v>4523.3149000000003</v>
      </c>
      <c r="R76" s="111">
        <v>0.80149999999999999</v>
      </c>
      <c r="S76" s="277">
        <f t="shared" si="2"/>
        <v>4.4591095994305219E-3</v>
      </c>
      <c r="U76" s="27"/>
      <c r="W76" s="96"/>
      <c r="X76" s="96"/>
      <c r="Z76" s="23"/>
      <c r="AA76" s="27"/>
      <c r="AC76" s="21"/>
      <c r="AD76" s="21"/>
      <c r="AF76" s="59"/>
      <c r="AG76" s="21"/>
      <c r="AI76" s="21"/>
      <c r="AJ76" s="21"/>
      <c r="AL76" s="59"/>
      <c r="AM76" s="28"/>
      <c r="AO76" s="76"/>
      <c r="AP76" s="86"/>
      <c r="AR76" s="95"/>
      <c r="AS76" s="21"/>
      <c r="AU76" s="21"/>
      <c r="AV76" s="21"/>
      <c r="AX76" s="95"/>
      <c r="AY76" s="21"/>
      <c r="BA76" s="21"/>
      <c r="BB76" s="21"/>
      <c r="BD76" s="58"/>
      <c r="BE76" s="21"/>
      <c r="BG76" s="21"/>
      <c r="BJ76" s="58"/>
      <c r="BK76" s="21"/>
      <c r="BM76" s="21"/>
      <c r="BN76" s="32"/>
      <c r="BP76" s="58"/>
      <c r="BQ76" s="21"/>
      <c r="BS76" s="56"/>
      <c r="BV76" s="58"/>
      <c r="BW76" s="21"/>
      <c r="BY76" s="21"/>
      <c r="CB76" s="66"/>
      <c r="CC76" s="21"/>
      <c r="CE76" s="21"/>
      <c r="CH76" s="66"/>
      <c r="CI76" s="21"/>
      <c r="CK76" s="96"/>
      <c r="CN76" s="66"/>
      <c r="CO76" s="21"/>
      <c r="CQ76" s="21"/>
      <c r="CT76" s="66"/>
      <c r="CU76" s="21"/>
      <c r="CZ76" s="66"/>
      <c r="DA76" s="21"/>
      <c r="DF76" s="66"/>
      <c r="DG76" s="21"/>
      <c r="DL76" s="66"/>
      <c r="DM76" s="21"/>
      <c r="DO76" s="21"/>
      <c r="DX76" s="66"/>
      <c r="DY76" s="21"/>
      <c r="ED76" s="66"/>
      <c r="EE76" s="21"/>
      <c r="EJ76" s="66"/>
      <c r="EK76" s="21"/>
      <c r="EM76" s="215"/>
      <c r="EP76" s="66"/>
      <c r="EQ76" s="21"/>
      <c r="ES76" s="21"/>
      <c r="EV76" s="66"/>
      <c r="EW76" s="21"/>
      <c r="FB76" s="66"/>
      <c r="FC76" s="21"/>
      <c r="FH76" s="66"/>
      <c r="FI76" s="21"/>
      <c r="FN76" s="66"/>
      <c r="FO76" s="21"/>
      <c r="FT76" s="66"/>
      <c r="FU76" s="21"/>
      <c r="FZ76" s="66"/>
      <c r="GA76" s="21"/>
      <c r="GF76" s="66"/>
      <c r="GG76" s="21"/>
      <c r="GL76" s="66"/>
      <c r="GM76" s="21"/>
      <c r="GR76" s="66"/>
      <c r="GS76" s="21"/>
      <c r="GX76" s="66"/>
      <c r="GY76" s="21"/>
      <c r="HD76" s="66"/>
      <c r="HE76" s="21"/>
      <c r="HJ76" s="66"/>
      <c r="HM76" s="215"/>
      <c r="HP76" s="66"/>
      <c r="HQ76" s="21"/>
      <c r="HV76" s="66"/>
      <c r="HW76" s="21"/>
      <c r="IH76" s="66"/>
      <c r="II76" s="21"/>
      <c r="IK76" s="215"/>
      <c r="IN76" s="66"/>
      <c r="IO76" s="21"/>
      <c r="IT76" s="66"/>
      <c r="IU76" s="21"/>
      <c r="IZ76" s="66"/>
      <c r="JA76" s="21"/>
      <c r="JF76" s="66"/>
      <c r="JG76" s="21"/>
      <c r="JL76" s="66"/>
      <c r="JM76" s="21"/>
      <c r="JR76" s="66"/>
      <c r="JS76" s="21"/>
      <c r="JX76" s="66"/>
      <c r="JY76" s="21"/>
      <c r="KD76" s="66"/>
      <c r="KE76" s="21"/>
      <c r="KJ76" s="66"/>
      <c r="KK76" s="21"/>
      <c r="KP76" s="66"/>
      <c r="KQ76" s="21"/>
      <c r="KV76" s="66"/>
      <c r="KW76" s="21"/>
      <c r="LB76" s="66"/>
      <c r="LC76" s="21"/>
      <c r="LH76" s="66"/>
      <c r="LI76" s="21"/>
      <c r="LN76" s="66"/>
      <c r="LO76" s="21"/>
      <c r="LT76" s="66"/>
      <c r="LU76" s="21"/>
      <c r="LZ76" s="66"/>
      <c r="MA76" s="21"/>
      <c r="MF76" s="66"/>
      <c r="MG76" s="21"/>
      <c r="ND76" s="66"/>
      <c r="NE76" s="21"/>
      <c r="NH76" s="68"/>
    </row>
    <row r="77" spans="1:372">
      <c r="A77" s="121">
        <v>44880</v>
      </c>
      <c r="B77" s="74" t="s">
        <v>1630</v>
      </c>
      <c r="C77" s="146">
        <f>[1]!i_dq_close(C$2,A77)</f>
        <v>4264.8360000000002</v>
      </c>
      <c r="D77" s="277">
        <v>1.4919</v>
      </c>
      <c r="E77" s="277">
        <f t="shared" si="0"/>
        <v>1.9775719477344467E-2</v>
      </c>
      <c r="H77" s="66">
        <v>44679</v>
      </c>
      <c r="I77" s="21" t="s">
        <v>334</v>
      </c>
      <c r="J77" s="146">
        <f>[1]!i_dq_close(J$2,H77)</f>
        <v>4165.6907000000001</v>
      </c>
      <c r="K77" s="7">
        <v>0.88549999999999995</v>
      </c>
      <c r="L77" s="277">
        <f t="shared" si="1"/>
        <v>-8.2109307791079056E-2</v>
      </c>
      <c r="N77" s="23"/>
      <c r="O77" s="66">
        <v>44774</v>
      </c>
      <c r="P77" s="21" t="s">
        <v>339</v>
      </c>
      <c r="Q77" s="140">
        <f>[1]!i_dq_close(Q$2,O77)</f>
        <v>4547.9287999999997</v>
      </c>
      <c r="R77" s="111">
        <v>0.80569999999999997</v>
      </c>
      <c r="S77" s="277">
        <f t="shared" si="2"/>
        <v>4.2846884829217391E-3</v>
      </c>
      <c r="U77" s="27"/>
      <c r="W77" s="96"/>
      <c r="X77" s="96"/>
      <c r="Z77" s="23"/>
      <c r="AA77" s="27"/>
      <c r="AC77" s="96"/>
      <c r="AD77" s="96"/>
      <c r="AF77" s="59"/>
      <c r="AG77" s="21"/>
      <c r="AI77" s="21"/>
      <c r="AJ77" s="21"/>
      <c r="AL77" s="59"/>
      <c r="AM77" s="28"/>
      <c r="AO77" s="76"/>
      <c r="AP77" s="86"/>
      <c r="AR77" s="95"/>
      <c r="AS77" s="21"/>
      <c r="AU77" s="21"/>
      <c r="AV77" s="21"/>
      <c r="AX77" s="95"/>
      <c r="AY77" s="21"/>
      <c r="BA77" s="21"/>
      <c r="BB77" s="21"/>
      <c r="BD77" s="58"/>
      <c r="BE77" s="21"/>
      <c r="BG77" s="21"/>
      <c r="BJ77" s="58"/>
      <c r="BK77" s="21"/>
      <c r="BM77" s="21"/>
      <c r="BN77" s="32"/>
      <c r="BP77" s="58"/>
      <c r="BQ77" s="21"/>
      <c r="BS77" s="56"/>
      <c r="BV77" s="58"/>
      <c r="BW77" s="21"/>
      <c r="BY77" s="21"/>
      <c r="CB77" s="66"/>
      <c r="CC77" s="21"/>
      <c r="CE77" s="21"/>
      <c r="CH77" s="66"/>
      <c r="CI77" s="21"/>
      <c r="CK77" s="96"/>
      <c r="CN77" s="66"/>
      <c r="CO77" s="21"/>
      <c r="CQ77" s="21"/>
      <c r="CT77" s="66"/>
      <c r="CU77" s="21"/>
      <c r="CZ77" s="66"/>
      <c r="DA77" s="21"/>
      <c r="DF77" s="66"/>
      <c r="DG77" s="21"/>
      <c r="DL77" s="66"/>
      <c r="DM77" s="21"/>
      <c r="DO77" s="21"/>
      <c r="DX77" s="66"/>
      <c r="DY77" s="21"/>
      <c r="ED77" s="66"/>
      <c r="EE77" s="21"/>
      <c r="EJ77" s="66"/>
      <c r="EK77" s="21"/>
      <c r="EM77" s="215"/>
      <c r="EP77" s="66"/>
      <c r="EQ77" s="21"/>
      <c r="ES77" s="21"/>
      <c r="EV77" s="66"/>
      <c r="EW77" s="21"/>
      <c r="FB77" s="66"/>
      <c r="FC77" s="21"/>
      <c r="FE77" s="60"/>
      <c r="FH77" s="66"/>
      <c r="FI77" s="21"/>
      <c r="FN77" s="66"/>
      <c r="FO77" s="21"/>
      <c r="FT77" s="66"/>
      <c r="FU77" s="21"/>
      <c r="FZ77" s="66"/>
      <c r="GA77" s="21"/>
      <c r="GF77" s="66"/>
      <c r="GG77" s="21"/>
      <c r="GL77" s="66"/>
      <c r="GM77" s="21"/>
      <c r="GR77" s="66"/>
      <c r="GS77" s="21"/>
      <c r="GX77" s="66"/>
      <c r="GY77" s="21"/>
      <c r="HD77" s="66"/>
      <c r="HE77" s="21"/>
      <c r="HJ77" s="66"/>
      <c r="HM77" s="215"/>
      <c r="HP77" s="66"/>
      <c r="HQ77" s="21"/>
      <c r="HV77" s="66"/>
      <c r="HW77" s="21"/>
      <c r="IH77" s="66"/>
      <c r="II77" s="21"/>
      <c r="IK77" s="215"/>
      <c r="IN77" s="66"/>
      <c r="IO77" s="21"/>
      <c r="IT77" s="66"/>
      <c r="IU77" s="21"/>
      <c r="IZ77" s="66"/>
      <c r="JA77" s="21"/>
      <c r="JF77" s="66"/>
      <c r="JG77" s="21"/>
      <c r="JL77" s="66"/>
      <c r="JM77" s="21"/>
      <c r="JR77" s="66"/>
      <c r="JS77" s="21"/>
      <c r="JX77" s="66"/>
      <c r="JY77" s="21"/>
      <c r="KD77" s="66"/>
      <c r="KE77" s="21"/>
      <c r="KJ77" s="66"/>
      <c r="KK77" s="21"/>
      <c r="KP77" s="66"/>
      <c r="KQ77" s="21"/>
      <c r="KV77" s="66"/>
      <c r="KW77" s="21"/>
      <c r="LB77" s="66"/>
      <c r="LC77" s="21"/>
      <c r="LH77" s="66"/>
      <c r="LI77" s="21"/>
      <c r="LN77" s="66"/>
      <c r="LO77" s="21"/>
      <c r="LT77" s="66"/>
      <c r="LU77" s="21"/>
      <c r="LZ77" s="66"/>
      <c r="MA77" s="21"/>
      <c r="MF77" s="66"/>
      <c r="MG77" s="21"/>
      <c r="ND77" s="66"/>
      <c r="NE77" s="21"/>
      <c r="NH77" s="68"/>
    </row>
    <row r="78" spans="1:372">
      <c r="A78" s="121">
        <v>44881</v>
      </c>
      <c r="B78" s="74" t="s">
        <v>1630</v>
      </c>
      <c r="C78" s="146">
        <f>[1]!i_dq_close(C$2,A78)</f>
        <v>4233.2835999999998</v>
      </c>
      <c r="D78" s="277">
        <v>1.4847999999999999</v>
      </c>
      <c r="E78" s="277">
        <f t="shared" si="0"/>
        <v>2.2349228373841346E-2</v>
      </c>
      <c r="H78" s="66">
        <v>44680</v>
      </c>
      <c r="I78" s="21" t="s">
        <v>368</v>
      </c>
      <c r="J78" s="146">
        <f>[1]!i_dq_close(J$2,H78)</f>
        <v>4280.2806</v>
      </c>
      <c r="K78" s="7">
        <v>0.92349999999999999</v>
      </c>
      <c r="L78" s="277">
        <f t="shared" si="1"/>
        <v>-7.1815847674175148E-2</v>
      </c>
      <c r="N78" s="23"/>
      <c r="O78" s="66">
        <v>44775</v>
      </c>
      <c r="P78" s="21" t="s">
        <v>1623</v>
      </c>
      <c r="Q78" s="140">
        <f>[1]!i_dq_close(Q$2,O78)</f>
        <v>4449.7467999999999</v>
      </c>
      <c r="R78" s="111">
        <v>0.77759999999999996</v>
      </c>
      <c r="S78" s="277">
        <f t="shared" si="2"/>
        <v>-8.9864366313827659E-3</v>
      </c>
      <c r="U78" s="27"/>
      <c r="W78" s="96"/>
      <c r="X78" s="96"/>
      <c r="Z78" s="23"/>
      <c r="AA78" s="27"/>
      <c r="AC78" s="21"/>
      <c r="AD78" s="21"/>
      <c r="AF78" s="59"/>
      <c r="AG78" s="21"/>
      <c r="AI78" s="21"/>
      <c r="AJ78" s="21"/>
      <c r="AL78" s="59"/>
      <c r="AM78" s="28"/>
      <c r="AO78" s="76"/>
      <c r="AP78" s="86"/>
      <c r="AR78" s="95"/>
      <c r="AS78" s="21"/>
      <c r="AU78" s="21"/>
      <c r="AV78" s="21"/>
      <c r="AX78" s="95"/>
      <c r="AY78" s="21"/>
      <c r="BA78" s="21"/>
      <c r="BB78" s="21"/>
      <c r="BD78" s="58"/>
      <c r="BE78" s="21"/>
      <c r="BG78" s="21"/>
      <c r="BJ78" s="58"/>
      <c r="BK78" s="21"/>
      <c r="BL78" s="21"/>
      <c r="BM78" s="21"/>
      <c r="BN78" s="32"/>
      <c r="BP78" s="58"/>
      <c r="BQ78" s="21"/>
      <c r="BS78" s="56"/>
      <c r="BV78" s="58"/>
      <c r="BW78" s="21"/>
      <c r="BY78" s="21"/>
      <c r="CB78" s="66"/>
      <c r="CC78" s="21"/>
      <c r="CE78" s="21"/>
      <c r="CH78" s="66"/>
      <c r="CI78" s="21"/>
      <c r="CK78" s="96"/>
      <c r="CN78" s="66"/>
      <c r="CO78" s="21"/>
      <c r="CQ78" s="21"/>
      <c r="CT78" s="66"/>
      <c r="CU78" s="21"/>
      <c r="CZ78" s="66"/>
      <c r="DA78" s="21"/>
      <c r="DF78" s="66"/>
      <c r="DG78" s="21"/>
      <c r="DL78" s="66"/>
      <c r="DM78" s="21"/>
      <c r="DO78" s="21"/>
      <c r="DX78" s="66"/>
      <c r="DY78" s="21"/>
      <c r="ED78" s="66"/>
      <c r="EE78" s="21"/>
      <c r="EJ78" s="66"/>
      <c r="EK78" s="21"/>
      <c r="EM78" s="215"/>
      <c r="EP78" s="66"/>
      <c r="EQ78" s="21"/>
      <c r="ES78" s="21"/>
      <c r="EV78" s="66"/>
      <c r="EW78" s="21"/>
      <c r="FB78" s="66"/>
      <c r="FC78" s="21"/>
      <c r="FH78" s="66"/>
      <c r="FI78" s="21"/>
      <c r="FN78" s="66"/>
      <c r="FO78" s="21"/>
      <c r="FT78" s="66"/>
      <c r="FU78" s="21"/>
      <c r="FZ78" s="66"/>
      <c r="GA78" s="21"/>
      <c r="GF78" s="66"/>
      <c r="GG78" s="21"/>
      <c r="GL78" s="66"/>
      <c r="GM78" s="21"/>
      <c r="GR78" s="66"/>
      <c r="GS78" s="21"/>
      <c r="GX78" s="66"/>
      <c r="GY78" s="21"/>
      <c r="HD78" s="66"/>
      <c r="HE78" s="21"/>
      <c r="HJ78" s="66"/>
      <c r="HM78" s="215"/>
      <c r="HP78" s="66"/>
      <c r="HQ78" s="21"/>
      <c r="HV78" s="66"/>
      <c r="HW78" s="21"/>
      <c r="IH78" s="66"/>
      <c r="II78" s="21"/>
      <c r="IK78" s="215"/>
      <c r="IN78" s="66"/>
      <c r="IO78" s="21"/>
      <c r="IT78" s="66"/>
      <c r="IU78" s="21"/>
      <c r="IZ78" s="66"/>
      <c r="JA78" s="21"/>
      <c r="JF78" s="66"/>
      <c r="JG78" s="21"/>
      <c r="JL78" s="66"/>
      <c r="JM78" s="21"/>
      <c r="JR78" s="66"/>
      <c r="JS78" s="21"/>
      <c r="JX78" s="66"/>
      <c r="JY78" s="21"/>
      <c r="KD78" s="66"/>
      <c r="KE78" s="21"/>
      <c r="KJ78" s="66"/>
      <c r="KK78" s="21"/>
      <c r="KP78" s="66"/>
      <c r="KQ78" s="21"/>
      <c r="KV78" s="66"/>
      <c r="KW78" s="21"/>
      <c r="KZ78" s="37"/>
      <c r="LB78" s="66"/>
      <c r="LC78" s="21"/>
      <c r="LH78" s="66"/>
      <c r="LI78" s="21"/>
      <c r="LN78" s="66"/>
      <c r="LO78" s="21"/>
      <c r="LT78" s="66"/>
      <c r="LU78" s="21"/>
      <c r="LZ78" s="66"/>
      <c r="MA78" s="21"/>
      <c r="ND78" s="66"/>
      <c r="NE78" s="21"/>
      <c r="NH78" s="68"/>
    </row>
    <row r="79" spans="1:372">
      <c r="A79" s="121">
        <v>44882</v>
      </c>
      <c r="B79" s="74" t="s">
        <v>1630</v>
      </c>
      <c r="C79" s="146">
        <f>[1]!i_dq_close(C$2,A79)</f>
        <v>4222.8145000000004</v>
      </c>
      <c r="D79" s="277">
        <v>1.4910000000000001</v>
      </c>
      <c r="E79" s="277">
        <f t="shared" si="0"/>
        <v>2.9113034142467242E-2</v>
      </c>
      <c r="H79" s="66">
        <v>44686</v>
      </c>
      <c r="I79" s="21" t="s">
        <v>345</v>
      </c>
      <c r="J79" s="146">
        <f>[1]!i_dq_close(J$2,H79)</f>
        <v>4285.5617000000002</v>
      </c>
      <c r="K79" s="7">
        <v>0.93669999999999998</v>
      </c>
      <c r="L79" s="277">
        <f t="shared" si="1"/>
        <v>-6.0807136539835605E-2</v>
      </c>
      <c r="N79" s="23"/>
      <c r="O79" s="66">
        <v>44776</v>
      </c>
      <c r="P79" s="21" t="s">
        <v>1623</v>
      </c>
      <c r="Q79" s="140">
        <f>[1]!i_dq_close(Q$2,O79)</f>
        <v>4408.9350000000004</v>
      </c>
      <c r="R79" s="111">
        <v>0.77080000000000004</v>
      </c>
      <c r="S79" s="277">
        <f t="shared" si="2"/>
        <v>-8.4954435705554276E-3</v>
      </c>
      <c r="U79" s="27"/>
      <c r="W79" s="96"/>
      <c r="X79" s="45"/>
      <c r="Z79" s="23"/>
      <c r="AA79" s="27"/>
      <c r="AC79" s="96"/>
      <c r="AD79" s="96"/>
      <c r="AF79" s="59"/>
      <c r="AG79" s="21"/>
      <c r="AH79" s="21"/>
      <c r="AI79" s="21"/>
      <c r="AJ79" s="21"/>
      <c r="AL79" s="59"/>
      <c r="AM79" s="28"/>
      <c r="AO79" s="76"/>
      <c r="AP79" s="86"/>
      <c r="AR79" s="95"/>
      <c r="AS79" s="21"/>
      <c r="AU79" s="21"/>
      <c r="AV79" s="21"/>
      <c r="AX79" s="95"/>
      <c r="AY79" s="21"/>
      <c r="BA79" s="21"/>
      <c r="BB79" s="21"/>
      <c r="BD79" s="58"/>
      <c r="BE79" s="21"/>
      <c r="BG79" s="21"/>
      <c r="BJ79" s="58"/>
      <c r="BK79" s="21"/>
      <c r="BL79" s="21"/>
      <c r="BM79" s="21"/>
      <c r="BN79" s="32"/>
      <c r="BP79" s="58"/>
      <c r="BQ79" s="21"/>
      <c r="BS79" s="56"/>
      <c r="BV79" s="58"/>
      <c r="BW79" s="21"/>
      <c r="BY79" s="21"/>
      <c r="CB79" s="66"/>
      <c r="CC79" s="21"/>
      <c r="CE79" s="21"/>
      <c r="CH79" s="66"/>
      <c r="CI79" s="21"/>
      <c r="CK79" s="96"/>
      <c r="CN79" s="66"/>
      <c r="CO79" s="21"/>
      <c r="CQ79" s="21"/>
      <c r="CT79" s="66"/>
      <c r="CU79" s="21"/>
      <c r="CZ79" s="66"/>
      <c r="DA79" s="21"/>
      <c r="DF79" s="66"/>
      <c r="DG79" s="21"/>
      <c r="DL79" s="66"/>
      <c r="DM79" s="21"/>
      <c r="DO79" s="21"/>
      <c r="DX79" s="66"/>
      <c r="DY79" s="21"/>
      <c r="ED79" s="66"/>
      <c r="EE79" s="21"/>
      <c r="EJ79" s="66"/>
      <c r="EK79" s="21"/>
      <c r="EM79" s="215"/>
      <c r="EP79" s="66"/>
      <c r="EQ79" s="21"/>
      <c r="ES79" s="21"/>
      <c r="EV79" s="66"/>
      <c r="EW79" s="21"/>
      <c r="FB79" s="66"/>
      <c r="FC79" s="21"/>
      <c r="FH79" s="66"/>
      <c r="FI79" s="21"/>
      <c r="FN79" s="66"/>
      <c r="FO79" s="21"/>
      <c r="FT79" s="66"/>
      <c r="FU79" s="21"/>
      <c r="FZ79" s="66"/>
      <c r="GA79" s="21"/>
      <c r="GF79" s="66"/>
      <c r="GG79" s="21"/>
      <c r="GL79" s="66"/>
      <c r="GM79" s="21"/>
      <c r="GR79" s="66"/>
      <c r="GS79" s="21"/>
      <c r="GX79" s="66"/>
      <c r="GY79" s="21"/>
      <c r="HD79" s="66"/>
      <c r="HE79" s="21"/>
      <c r="HJ79" s="66"/>
      <c r="HM79" s="215"/>
      <c r="HP79" s="66"/>
      <c r="HQ79" s="21"/>
      <c r="HV79" s="66"/>
      <c r="HW79" s="21"/>
      <c r="IH79" s="66"/>
      <c r="II79" s="21"/>
      <c r="IK79" s="215"/>
      <c r="IN79" s="66"/>
      <c r="IO79" s="21"/>
      <c r="IT79" s="66"/>
      <c r="IU79" s="21"/>
      <c r="IZ79" s="66"/>
      <c r="JA79" s="21"/>
      <c r="JF79" s="66"/>
      <c r="JG79" s="21"/>
      <c r="JL79" s="66"/>
      <c r="JM79" s="21"/>
      <c r="JR79" s="66"/>
      <c r="JS79" s="21"/>
      <c r="JX79" s="66"/>
      <c r="JY79" s="21"/>
      <c r="KD79" s="66"/>
      <c r="KE79" s="21"/>
      <c r="KJ79" s="66"/>
      <c r="KK79" s="21"/>
      <c r="KP79" s="66"/>
      <c r="KQ79" s="21"/>
      <c r="KV79" s="66"/>
      <c r="KW79" s="21"/>
      <c r="LB79" s="66"/>
      <c r="LC79" s="21"/>
      <c r="LH79" s="66"/>
      <c r="LI79" s="21"/>
      <c r="LN79" s="66"/>
      <c r="LO79" s="21"/>
      <c r="LT79" s="66"/>
      <c r="LU79" s="21"/>
      <c r="LZ79" s="66"/>
      <c r="MA79" s="21"/>
      <c r="ND79" s="66"/>
      <c r="NE79" s="21"/>
      <c r="NH79" s="68"/>
    </row>
    <row r="80" spans="1:372">
      <c r="A80" s="121">
        <v>44883</v>
      </c>
      <c r="B80" s="74" t="s">
        <v>1630</v>
      </c>
      <c r="C80" s="146">
        <f>[1]!i_dq_close(C$2,A80)</f>
        <v>4204.3148000000001</v>
      </c>
      <c r="D80" s="277">
        <v>1.4839</v>
      </c>
      <c r="E80" s="277">
        <f t="shared" si="0"/>
        <v>2.8593085776794314E-2</v>
      </c>
      <c r="H80" s="66">
        <v>44687</v>
      </c>
      <c r="I80" s="21" t="s">
        <v>345</v>
      </c>
      <c r="J80" s="146">
        <f>[1]!i_dq_close(J$2,H80)</f>
        <v>4180.8346000000001</v>
      </c>
      <c r="K80" s="7">
        <v>0.9264</v>
      </c>
      <c r="L80" s="277">
        <f t="shared" si="1"/>
        <v>-4.7736419064755453E-2</v>
      </c>
      <c r="N80" s="23"/>
      <c r="O80" s="66">
        <v>44777</v>
      </c>
      <c r="P80" s="21" t="s">
        <v>1623</v>
      </c>
      <c r="Q80" s="140">
        <f>[1]!i_dq_close(Q$2,O80)</f>
        <v>4443.2641999999996</v>
      </c>
      <c r="R80" s="111">
        <v>0.77829999999999999</v>
      </c>
      <c r="S80" s="277">
        <f t="shared" si="2"/>
        <v>-6.7172588763877439E-3</v>
      </c>
      <c r="U80" s="21"/>
      <c r="W80" s="96"/>
      <c r="X80" s="45"/>
      <c r="Z80" s="23"/>
      <c r="AA80" s="27"/>
      <c r="AC80" s="96"/>
      <c r="AD80" s="96"/>
      <c r="AF80" s="59"/>
      <c r="AG80" s="21"/>
      <c r="AH80" s="21"/>
      <c r="AI80" s="21"/>
      <c r="AJ80" s="21"/>
      <c r="AL80" s="59"/>
      <c r="AM80" s="21"/>
      <c r="AO80" s="28"/>
      <c r="AP80" s="86"/>
      <c r="AR80" s="95"/>
      <c r="AS80" s="21"/>
      <c r="AU80" s="21"/>
      <c r="AV80" s="21"/>
      <c r="AX80" s="95"/>
      <c r="AY80" s="21"/>
      <c r="BA80" s="21"/>
      <c r="BB80" s="21"/>
      <c r="BD80" s="58"/>
      <c r="BE80" s="21"/>
      <c r="BG80" s="21"/>
      <c r="BJ80" s="58"/>
      <c r="BK80" s="21"/>
      <c r="BL80" s="21"/>
      <c r="BM80" s="21"/>
      <c r="BN80" s="32"/>
      <c r="BP80" s="58"/>
      <c r="BQ80" s="21"/>
      <c r="BS80" s="56"/>
      <c r="BV80" s="58"/>
      <c r="BW80" s="21"/>
      <c r="BY80" s="21"/>
      <c r="CB80" s="66"/>
      <c r="CC80" s="21"/>
      <c r="CE80" s="21"/>
      <c r="CH80" s="66"/>
      <c r="CI80" s="21"/>
      <c r="CK80" s="96"/>
      <c r="CN80" s="66"/>
      <c r="CO80" s="21"/>
      <c r="CQ80" s="21"/>
      <c r="CT80" s="66"/>
      <c r="CU80" s="21"/>
      <c r="CZ80" s="66"/>
      <c r="DA80" s="21"/>
      <c r="DF80" s="66"/>
      <c r="DG80" s="21"/>
      <c r="DL80" s="66"/>
      <c r="DM80" s="21"/>
      <c r="DO80" s="21"/>
      <c r="DX80" s="66"/>
      <c r="DY80" s="21"/>
      <c r="ED80" s="66"/>
      <c r="EE80" s="21"/>
      <c r="EJ80" s="66"/>
      <c r="EK80" s="21"/>
      <c r="EM80" s="215"/>
      <c r="EP80" s="66"/>
      <c r="EQ80" s="21"/>
      <c r="ES80" s="21"/>
      <c r="EV80" s="66"/>
      <c r="EW80" s="21"/>
      <c r="FB80" s="66"/>
      <c r="FC80" s="21"/>
      <c r="FH80" s="66"/>
      <c r="FI80" s="21"/>
      <c r="FN80" s="66"/>
      <c r="FO80" s="21"/>
      <c r="FT80" s="66"/>
      <c r="FU80" s="21"/>
      <c r="FZ80" s="66"/>
      <c r="GA80" s="21"/>
      <c r="GF80" s="66"/>
      <c r="GG80" s="21"/>
      <c r="GL80" s="66"/>
      <c r="GM80" s="21"/>
      <c r="GR80" s="66"/>
      <c r="GS80" s="21"/>
      <c r="GX80" s="66"/>
      <c r="GY80" s="21"/>
      <c r="HD80" s="66"/>
      <c r="HE80" s="21"/>
      <c r="HJ80" s="66"/>
      <c r="HM80" s="215"/>
      <c r="HP80" s="66"/>
      <c r="HQ80" s="21"/>
      <c r="HV80" s="66"/>
      <c r="HW80" s="21"/>
      <c r="IH80" s="66"/>
      <c r="II80" s="21"/>
      <c r="IK80" s="215"/>
      <c r="IN80" s="66"/>
      <c r="IO80" s="21"/>
      <c r="IT80" s="66"/>
      <c r="IU80" s="21"/>
      <c r="IZ80" s="66"/>
      <c r="JA80" s="21"/>
      <c r="JF80" s="66"/>
      <c r="JG80" s="21"/>
      <c r="JL80" s="66"/>
      <c r="JM80" s="21"/>
      <c r="JR80" s="66"/>
      <c r="JS80" s="21"/>
      <c r="JX80" s="66"/>
      <c r="JY80" s="21"/>
      <c r="KD80" s="66"/>
      <c r="KE80" s="21"/>
      <c r="KJ80" s="66"/>
      <c r="KK80" s="21"/>
      <c r="KP80" s="66"/>
      <c r="KQ80" s="21"/>
      <c r="KV80" s="66"/>
      <c r="KW80" s="21"/>
      <c r="LB80" s="66"/>
      <c r="LC80" s="21"/>
      <c r="LH80" s="66"/>
      <c r="LI80" s="21"/>
      <c r="LN80" s="66"/>
      <c r="LO80" s="21"/>
      <c r="LT80" s="66"/>
      <c r="LU80" s="21"/>
      <c r="ND80" s="66"/>
      <c r="NE80" s="21"/>
      <c r="NH80" s="68"/>
    </row>
    <row r="81" spans="1:372">
      <c r="A81" s="121">
        <v>44886</v>
      </c>
      <c r="B81" s="74" t="s">
        <v>1630</v>
      </c>
      <c r="C81" s="146">
        <f>[1]!i_dq_close(C$2,A81)</f>
        <v>4177.4961999999996</v>
      </c>
      <c r="D81" s="277">
        <v>1.4810000000000001</v>
      </c>
      <c r="E81" s="277">
        <f t="shared" si="0"/>
        <v>3.2945849463909549E-2</v>
      </c>
      <c r="H81" s="66">
        <v>44690</v>
      </c>
      <c r="I81" s="21" t="s">
        <v>345</v>
      </c>
      <c r="J81" s="146">
        <f>[1]!i_dq_close(J$2,H81)</f>
        <v>4162.8388000000004</v>
      </c>
      <c r="K81" s="7">
        <v>0.94340000000000002</v>
      </c>
      <c r="L81" s="277">
        <f t="shared" si="1"/>
        <v>-2.8219612831315133E-2</v>
      </c>
      <c r="N81" s="23"/>
      <c r="O81" s="66">
        <v>44778</v>
      </c>
      <c r="P81" s="21" t="s">
        <v>1623</v>
      </c>
      <c r="Q81" s="140">
        <f>[1]!i_dq_close(Q$2,O81)</f>
        <v>4508.3496999999998</v>
      </c>
      <c r="R81" s="111">
        <v>0.79059999999999997</v>
      </c>
      <c r="S81" s="277">
        <f t="shared" si="2"/>
        <v>-5.7086102485857104E-3</v>
      </c>
      <c r="U81" s="21"/>
      <c r="W81" s="96"/>
      <c r="X81" s="45"/>
      <c r="Z81" s="23"/>
      <c r="AA81" s="27"/>
      <c r="AC81" s="96"/>
      <c r="AD81" s="96"/>
      <c r="AF81" s="59"/>
      <c r="AG81" s="21"/>
      <c r="AI81" s="21"/>
      <c r="AJ81" s="21"/>
      <c r="AL81" s="59"/>
      <c r="AM81" s="21"/>
      <c r="AO81" s="28"/>
      <c r="AP81" s="86"/>
      <c r="AR81" s="95"/>
      <c r="AS81" s="21"/>
      <c r="AU81" s="21"/>
      <c r="AV81" s="21"/>
      <c r="AX81" s="95"/>
      <c r="AY81" s="21"/>
      <c r="BA81" s="21"/>
      <c r="BB81" s="21"/>
      <c r="BD81" s="58"/>
      <c r="BE81" s="21"/>
      <c r="BG81" s="21"/>
      <c r="BJ81" s="58"/>
      <c r="BK81" s="21"/>
      <c r="BL81" s="21"/>
      <c r="BM81" s="21"/>
      <c r="BN81" s="32"/>
      <c r="BP81" s="58"/>
      <c r="BQ81" s="21"/>
      <c r="BS81" s="56"/>
      <c r="BV81" s="58"/>
      <c r="BW81" s="21"/>
      <c r="BY81" s="21"/>
      <c r="CB81" s="66"/>
      <c r="CC81" s="21"/>
      <c r="CE81" s="21"/>
      <c r="CH81" s="66"/>
      <c r="CI81" s="21"/>
      <c r="CK81" s="96"/>
      <c r="CN81" s="66"/>
      <c r="CO81" s="21"/>
      <c r="CQ81" s="21"/>
      <c r="CT81" s="66"/>
      <c r="CU81" s="21"/>
      <c r="CZ81" s="66"/>
      <c r="DA81" s="21"/>
      <c r="DF81" s="66"/>
      <c r="DG81" s="21"/>
      <c r="DL81" s="66"/>
      <c r="DM81" s="21"/>
      <c r="DO81" s="21"/>
      <c r="DX81" s="66"/>
      <c r="DY81" s="21"/>
      <c r="EJ81" s="66"/>
      <c r="EK81" s="21"/>
      <c r="EM81" s="215"/>
      <c r="EP81" s="66"/>
      <c r="EQ81" s="21"/>
      <c r="ES81" s="21"/>
      <c r="EV81" s="66"/>
      <c r="EW81" s="21"/>
      <c r="FB81" s="66"/>
      <c r="FC81" s="21"/>
      <c r="FH81" s="66"/>
      <c r="FI81" s="21"/>
      <c r="FN81" s="66"/>
      <c r="FO81" s="21"/>
      <c r="FT81" s="66"/>
      <c r="FU81" s="21"/>
      <c r="FZ81" s="66"/>
      <c r="GA81" s="21"/>
      <c r="GF81" s="66"/>
      <c r="GG81" s="21"/>
      <c r="GL81" s="66"/>
      <c r="GM81" s="21"/>
      <c r="GR81" s="66"/>
      <c r="GS81" s="21"/>
      <c r="GX81" s="66"/>
      <c r="GY81" s="21"/>
      <c r="HD81" s="66"/>
      <c r="HE81" s="21"/>
      <c r="HJ81" s="66"/>
      <c r="HM81" s="215"/>
      <c r="HP81" s="66"/>
      <c r="HQ81" s="21"/>
      <c r="HV81" s="66"/>
      <c r="HW81" s="21"/>
      <c r="IH81" s="66"/>
      <c r="II81" s="21"/>
      <c r="IK81" s="215"/>
      <c r="IN81" s="66"/>
      <c r="IO81" s="21"/>
      <c r="IT81" s="66"/>
      <c r="IU81" s="21"/>
      <c r="IZ81" s="66"/>
      <c r="JA81" s="21"/>
      <c r="JF81" s="66"/>
      <c r="JG81" s="21"/>
      <c r="JL81" s="66"/>
      <c r="JM81" s="21"/>
      <c r="JR81" s="66"/>
      <c r="JS81" s="21"/>
      <c r="JV81" s="37"/>
      <c r="JX81" s="66"/>
      <c r="JY81" s="21"/>
      <c r="KD81" s="66"/>
      <c r="KE81" s="21"/>
      <c r="KJ81" s="66"/>
      <c r="KK81" s="21"/>
      <c r="KP81" s="66"/>
      <c r="KQ81" s="21"/>
      <c r="KV81" s="66"/>
      <c r="KW81" s="21"/>
      <c r="LB81" s="66"/>
      <c r="LC81" s="21"/>
      <c r="LH81" s="66"/>
      <c r="LI81" s="21"/>
      <c r="LN81" s="66"/>
      <c r="LO81" s="21"/>
      <c r="LT81" s="66"/>
      <c r="LU81" s="21"/>
      <c r="ND81" s="66"/>
      <c r="NE81" s="21"/>
      <c r="NH81" s="68"/>
    </row>
    <row r="82" spans="1:372">
      <c r="A82" s="121">
        <v>44887</v>
      </c>
      <c r="B82" s="74" t="s">
        <v>1630</v>
      </c>
      <c r="C82" s="146">
        <f>[1]!i_dq_close(C$2,A82)</f>
        <v>4166.4138000000003</v>
      </c>
      <c r="D82" s="277">
        <v>1.4613</v>
      </c>
      <c r="E82" s="277">
        <f t="shared" si="0"/>
        <v>2.1964558883202034E-2</v>
      </c>
      <c r="H82" s="66">
        <v>44691</v>
      </c>
      <c r="I82" s="21" t="s">
        <v>345</v>
      </c>
      <c r="J82" s="146">
        <f>[1]!i_dq_close(J$2,H82)</f>
        <v>4211.91</v>
      </c>
      <c r="K82" s="7">
        <v>0.95530000000000004</v>
      </c>
      <c r="L82" s="277">
        <f t="shared" si="1"/>
        <v>-2.7835223632244999E-2</v>
      </c>
      <c r="N82" s="23"/>
      <c r="O82" s="66">
        <v>44781</v>
      </c>
      <c r="P82" s="21" t="s">
        <v>1623</v>
      </c>
      <c r="Q82" s="140">
        <f>[1]!i_dq_close(Q$2,O82)</f>
        <v>4510.4988999999996</v>
      </c>
      <c r="R82" s="111">
        <v>0.8</v>
      </c>
      <c r="S82" s="277">
        <f t="shared" si="2"/>
        <v>5.3953999756378712E-3</v>
      </c>
      <c r="U82" s="21"/>
      <c r="W82" s="96"/>
      <c r="X82" s="45"/>
      <c r="Z82" s="23"/>
      <c r="AA82" s="27"/>
      <c r="AC82" s="96"/>
      <c r="AD82" s="96"/>
      <c r="AF82" s="59"/>
      <c r="AG82" s="21"/>
      <c r="AI82" s="21"/>
      <c r="AJ82" s="21"/>
      <c r="AL82" s="59"/>
      <c r="AM82" s="21"/>
      <c r="AO82" s="28"/>
      <c r="AP82" s="86"/>
      <c r="AR82" s="95"/>
      <c r="AS82" s="21"/>
      <c r="AU82" s="21"/>
      <c r="AV82" s="21"/>
      <c r="AX82" s="95"/>
      <c r="AY82" s="21"/>
      <c r="BA82" s="21"/>
      <c r="BB82" s="21"/>
      <c r="BD82" s="58"/>
      <c r="BE82" s="21"/>
      <c r="BG82" s="21"/>
      <c r="BJ82" s="58"/>
      <c r="BK82" s="21"/>
      <c r="BL82" s="21"/>
      <c r="BM82" s="21"/>
      <c r="BN82" s="32"/>
      <c r="BP82" s="58"/>
      <c r="BQ82" s="21"/>
      <c r="BS82" s="56"/>
      <c r="BV82" s="58"/>
      <c r="BW82" s="21"/>
      <c r="BY82" s="21"/>
      <c r="CB82" s="66"/>
      <c r="CC82" s="21"/>
      <c r="CE82" s="21"/>
      <c r="CH82" s="66"/>
      <c r="CI82" s="21"/>
      <c r="CK82" s="96"/>
      <c r="CN82" s="66"/>
      <c r="CO82" s="21"/>
      <c r="CT82" s="66"/>
      <c r="CU82" s="21"/>
      <c r="CZ82" s="66"/>
      <c r="DA82" s="21"/>
      <c r="DF82" s="66"/>
      <c r="DG82" s="21"/>
      <c r="DL82" s="66"/>
      <c r="DM82" s="21"/>
      <c r="DO82" s="21"/>
      <c r="DX82" s="66"/>
      <c r="DY82" s="21"/>
      <c r="EJ82" s="66"/>
      <c r="EK82" s="21"/>
      <c r="EM82" s="215"/>
      <c r="EP82" s="66"/>
      <c r="EQ82" s="21"/>
      <c r="ES82" s="21"/>
      <c r="EV82" s="66"/>
      <c r="EW82" s="21"/>
      <c r="FB82" s="66"/>
      <c r="FC82" s="21"/>
      <c r="FH82" s="66"/>
      <c r="FI82" s="21"/>
      <c r="FN82" s="66"/>
      <c r="FO82" s="21"/>
      <c r="FT82" s="66"/>
      <c r="FU82" s="21"/>
      <c r="FZ82" s="66"/>
      <c r="GA82" s="21"/>
      <c r="GF82" s="66"/>
      <c r="GG82" s="21"/>
      <c r="GL82" s="66"/>
      <c r="GM82" s="21"/>
      <c r="GR82" s="66"/>
      <c r="GS82" s="21"/>
      <c r="GX82" s="66"/>
      <c r="GY82" s="21"/>
      <c r="HD82" s="66"/>
      <c r="HE82" s="21"/>
      <c r="HJ82" s="66"/>
      <c r="HM82" s="215"/>
      <c r="HP82" s="66"/>
      <c r="HQ82" s="21"/>
      <c r="HV82" s="66"/>
      <c r="HW82" s="21"/>
      <c r="IH82" s="66"/>
      <c r="II82" s="21"/>
      <c r="IK82" s="215"/>
      <c r="IN82" s="66"/>
      <c r="IO82" s="21"/>
      <c r="IT82" s="66"/>
      <c r="IU82" s="21"/>
      <c r="IZ82" s="66"/>
      <c r="JA82" s="21"/>
      <c r="JF82" s="66"/>
      <c r="JG82" s="21"/>
      <c r="JL82" s="66"/>
      <c r="JM82" s="21"/>
      <c r="JR82" s="66"/>
      <c r="JS82" s="21"/>
      <c r="JX82" s="66"/>
      <c r="JY82" s="21"/>
      <c r="KD82" s="66"/>
      <c r="KE82" s="21"/>
      <c r="KJ82" s="66"/>
      <c r="KK82" s="21"/>
      <c r="KP82" s="66"/>
      <c r="KQ82" s="21"/>
      <c r="KV82" s="66"/>
      <c r="KW82" s="21"/>
      <c r="LB82" s="66"/>
      <c r="LC82" s="21"/>
      <c r="LH82" s="66"/>
      <c r="LI82" s="21"/>
      <c r="LN82" s="66"/>
      <c r="LO82" s="21"/>
      <c r="LT82" s="66"/>
      <c r="LU82" s="21"/>
      <c r="ND82" s="66"/>
      <c r="NE82" s="21"/>
      <c r="NH82" s="68"/>
    </row>
    <row r="83" spans="1:372">
      <c r="A83" s="121">
        <v>44888</v>
      </c>
      <c r="B83" s="74" t="s">
        <v>1630</v>
      </c>
      <c r="C83" s="146">
        <f>[1]!i_dq_close(C$2,A83)</f>
        <v>4167.8986999999997</v>
      </c>
      <c r="D83" s="277">
        <v>1.4562999999999999</v>
      </c>
      <c r="E83" s="277">
        <f t="shared" si="0"/>
        <v>1.8158887065294893E-2</v>
      </c>
      <c r="H83" s="66">
        <v>44692</v>
      </c>
      <c r="I83" s="21" t="s">
        <v>345</v>
      </c>
      <c r="J83" s="146">
        <f>[1]!i_dq_close(J$2,H83)</f>
        <v>4266.6953999999996</v>
      </c>
      <c r="K83" s="7">
        <v>0.95609999999999995</v>
      </c>
      <c r="L83" s="277">
        <f t="shared" si="1"/>
        <v>-3.889459085256497E-2</v>
      </c>
      <c r="N83" s="59"/>
      <c r="O83" s="66">
        <v>44782</v>
      </c>
      <c r="P83" s="21" t="s">
        <v>1623</v>
      </c>
      <c r="Q83" s="140">
        <f>[1]!i_dq_close(Q$2,O83)</f>
        <v>4520.4802</v>
      </c>
      <c r="R83" s="111">
        <v>0.80589999999999995</v>
      </c>
      <c r="S83" s="277">
        <f t="shared" si="2"/>
        <v>1.0490644483473588E-2</v>
      </c>
      <c r="U83" s="25"/>
      <c r="V83" s="77"/>
      <c r="W83" s="98"/>
      <c r="X83" s="115"/>
      <c r="Z83" s="23"/>
      <c r="AA83" s="27"/>
      <c r="AC83" s="96"/>
      <c r="AD83" s="96"/>
      <c r="AF83" s="59"/>
      <c r="AG83" s="21"/>
      <c r="AI83" s="21"/>
      <c r="AJ83" s="21"/>
      <c r="AL83" s="59"/>
      <c r="AM83" s="21"/>
      <c r="AO83" s="28"/>
      <c r="AP83" s="86"/>
      <c r="AR83" s="95"/>
      <c r="AS83" s="21"/>
      <c r="AU83" s="21"/>
      <c r="AV83" s="21"/>
      <c r="AX83" s="95"/>
      <c r="AY83" s="21"/>
      <c r="BA83" s="21"/>
      <c r="BB83" s="21"/>
      <c r="BD83" s="58"/>
      <c r="BE83" s="21"/>
      <c r="BG83" s="21"/>
      <c r="BJ83" s="58"/>
      <c r="BK83" s="21"/>
      <c r="BL83" s="21"/>
      <c r="BM83" s="21"/>
      <c r="BN83" s="32"/>
      <c r="BP83" s="58"/>
      <c r="BQ83" s="21"/>
      <c r="BS83" s="56"/>
      <c r="BV83" s="58"/>
      <c r="BW83" s="21"/>
      <c r="BY83" s="21"/>
      <c r="CB83" s="66"/>
      <c r="CC83" s="21"/>
      <c r="CE83" s="21"/>
      <c r="CH83" s="66"/>
      <c r="CI83" s="21"/>
      <c r="CK83" s="96"/>
      <c r="CN83" s="66"/>
      <c r="CO83" s="21"/>
      <c r="CT83" s="66"/>
      <c r="CU83" s="21"/>
      <c r="CZ83" s="66"/>
      <c r="DA83" s="21"/>
      <c r="DF83" s="66"/>
      <c r="DG83" s="21"/>
      <c r="DL83" s="66"/>
      <c r="DM83" s="21"/>
      <c r="DO83" s="21"/>
      <c r="DX83" s="66"/>
      <c r="DY83" s="21"/>
      <c r="EJ83" s="66"/>
      <c r="EK83" s="21"/>
      <c r="EM83" s="215"/>
      <c r="EP83" s="66"/>
      <c r="EQ83" s="21"/>
      <c r="ES83" s="21"/>
      <c r="EV83" s="66"/>
      <c r="EW83" s="21"/>
      <c r="FB83" s="66"/>
      <c r="FC83" s="21"/>
      <c r="FH83" s="66"/>
      <c r="FI83" s="21"/>
      <c r="FN83" s="66"/>
      <c r="FO83" s="21"/>
      <c r="FT83" s="66"/>
      <c r="FU83" s="21"/>
      <c r="FZ83" s="66"/>
      <c r="GA83" s="21"/>
      <c r="GF83" s="66"/>
      <c r="GG83" s="21"/>
      <c r="GL83" s="66"/>
      <c r="GM83" s="21"/>
      <c r="GR83" s="66"/>
      <c r="GS83" s="21"/>
      <c r="GX83" s="66"/>
      <c r="GY83" s="21"/>
      <c r="HD83" s="66"/>
      <c r="HE83" s="21"/>
      <c r="HJ83" s="66"/>
      <c r="HM83" s="215"/>
      <c r="HP83" s="66"/>
      <c r="HQ83" s="21"/>
      <c r="HV83" s="66"/>
      <c r="HW83" s="21"/>
      <c r="IH83" s="66"/>
      <c r="II83" s="21"/>
      <c r="IK83" s="215"/>
      <c r="IN83" s="66"/>
      <c r="IO83" s="21"/>
      <c r="IT83" s="66"/>
      <c r="IU83" s="21"/>
      <c r="IZ83" s="66"/>
      <c r="JA83" s="21"/>
      <c r="JF83" s="66"/>
      <c r="JG83" s="21"/>
      <c r="JL83" s="66"/>
      <c r="JM83" s="21"/>
      <c r="JR83" s="66"/>
      <c r="JS83" s="21"/>
      <c r="JX83" s="66"/>
      <c r="JY83" s="21"/>
      <c r="KD83" s="66"/>
      <c r="KE83" s="21"/>
      <c r="KJ83" s="66"/>
      <c r="KK83" s="21"/>
      <c r="KP83" s="66"/>
      <c r="KQ83" s="21"/>
      <c r="KV83" s="66"/>
      <c r="KW83" s="21"/>
      <c r="LB83" s="66"/>
      <c r="LC83" s="21"/>
      <c r="LH83" s="66"/>
      <c r="LI83" s="21"/>
      <c r="LN83" s="66"/>
      <c r="LO83" s="21"/>
      <c r="LT83" s="66"/>
      <c r="LU83" s="21"/>
      <c r="ND83" s="66"/>
      <c r="NE83" s="21"/>
      <c r="NH83" s="68"/>
    </row>
    <row r="84" spans="1:372">
      <c r="A84" s="121">
        <v>44889</v>
      </c>
      <c r="B84" s="74" t="s">
        <v>1630</v>
      </c>
      <c r="C84" s="146">
        <f>[1]!i_dq_close(C$2,A84)</f>
        <v>4155.0478999999996</v>
      </c>
      <c r="D84" s="277">
        <v>1.4589000000000001</v>
      </c>
      <c r="E84" s="277">
        <f t="shared" si="0"/>
        <v>2.3000446732350466E-2</v>
      </c>
      <c r="H84" s="66">
        <v>44693</v>
      </c>
      <c r="I84" s="21" t="s">
        <v>345</v>
      </c>
      <c r="J84" s="146">
        <f>[1]!i_dq_close(J$2,H84)</f>
        <v>4253.0835999999999</v>
      </c>
      <c r="K84" s="7">
        <v>0.96399999999999997</v>
      </c>
      <c r="L84" s="277">
        <f t="shared" si="1"/>
        <v>-2.8694879692483299E-2</v>
      </c>
      <c r="N84" s="59"/>
      <c r="O84" s="66">
        <v>44783</v>
      </c>
      <c r="P84" s="21" t="s">
        <v>1623</v>
      </c>
      <c r="Q84" s="140">
        <f>[1]!i_dq_close(Q$2,O84)</f>
        <v>4479.0361000000003</v>
      </c>
      <c r="R84" s="111">
        <v>0.80169999999999997</v>
      </c>
      <c r="S84" s="277">
        <f t="shared" si="2"/>
        <v>1.4319319451575829E-2</v>
      </c>
      <c r="U84" s="28"/>
      <c r="V84" s="64"/>
      <c r="W84" s="114"/>
      <c r="X84" s="116"/>
      <c r="Z84" s="23"/>
      <c r="AA84" s="27"/>
      <c r="AC84" s="96"/>
      <c r="AD84" s="96"/>
      <c r="AF84" s="59"/>
      <c r="AG84" s="21"/>
      <c r="AI84" s="21"/>
      <c r="AJ84" s="21"/>
      <c r="AL84" s="59"/>
      <c r="AM84" s="21"/>
      <c r="AO84" s="28"/>
      <c r="AP84" s="86"/>
      <c r="AR84" s="95"/>
      <c r="AS84" s="21"/>
      <c r="AU84" s="21"/>
      <c r="AV84" s="21"/>
      <c r="AX84" s="95"/>
      <c r="AY84" s="21"/>
      <c r="BA84" s="21"/>
      <c r="BB84" s="21"/>
      <c r="BD84" s="58"/>
      <c r="BE84" s="21"/>
      <c r="BG84" s="21"/>
      <c r="BJ84" s="58"/>
      <c r="BK84" s="21"/>
      <c r="BL84" s="21"/>
      <c r="BM84" s="21"/>
      <c r="BN84" s="32"/>
      <c r="BP84" s="58"/>
      <c r="BQ84" s="21"/>
      <c r="BS84" s="56"/>
      <c r="BV84" s="58"/>
      <c r="BW84" s="21"/>
      <c r="BY84" s="21"/>
      <c r="CB84" s="66"/>
      <c r="CC84" s="21"/>
      <c r="CE84" s="21"/>
      <c r="CH84" s="66"/>
      <c r="CI84" s="21"/>
      <c r="CK84" s="96"/>
      <c r="CN84" s="66"/>
      <c r="CO84" s="21"/>
      <c r="CT84" s="66"/>
      <c r="CU84" s="21"/>
      <c r="CZ84" s="66"/>
      <c r="DA84" s="21"/>
      <c r="DF84" s="66"/>
      <c r="DG84" s="21"/>
      <c r="DL84" s="66"/>
      <c r="DM84" s="21"/>
      <c r="DO84" s="21"/>
      <c r="DX84" s="66"/>
      <c r="DY84" s="21"/>
      <c r="EJ84" s="66"/>
      <c r="EK84" s="21"/>
      <c r="EM84" s="215"/>
      <c r="EP84" s="66"/>
      <c r="EQ84" s="21"/>
      <c r="ES84" s="21"/>
      <c r="EV84" s="66"/>
      <c r="EW84" s="21"/>
      <c r="FB84" s="66"/>
      <c r="FC84" s="21"/>
      <c r="FH84" s="66"/>
      <c r="FI84" s="21"/>
      <c r="FN84" s="66"/>
      <c r="FO84" s="21"/>
      <c r="FT84" s="66"/>
      <c r="FU84" s="21"/>
      <c r="FZ84" s="66"/>
      <c r="GA84" s="21"/>
      <c r="GF84" s="66"/>
      <c r="GG84" s="21"/>
      <c r="GL84" s="66"/>
      <c r="GM84" s="21"/>
      <c r="GR84" s="66"/>
      <c r="GS84" s="21"/>
      <c r="GX84" s="66"/>
      <c r="GY84" s="21"/>
      <c r="HD84" s="66"/>
      <c r="HE84" s="21"/>
      <c r="HJ84" s="66"/>
      <c r="HM84" s="215"/>
      <c r="HP84" s="66"/>
      <c r="HQ84" s="21"/>
      <c r="HV84" s="66"/>
      <c r="HW84" s="21"/>
      <c r="IH84" s="66"/>
      <c r="II84" s="21"/>
      <c r="IK84" s="215"/>
      <c r="IN84" s="66"/>
      <c r="IO84" s="21"/>
      <c r="IT84" s="66"/>
      <c r="IU84" s="21"/>
      <c r="IZ84" s="66"/>
      <c r="JA84" s="21"/>
      <c r="JF84" s="66"/>
      <c r="JG84" s="21"/>
      <c r="JL84" s="66"/>
      <c r="JM84" s="21"/>
      <c r="JR84" s="66"/>
      <c r="JS84" s="21"/>
      <c r="JX84" s="66"/>
      <c r="JY84" s="21"/>
      <c r="KD84" s="66"/>
      <c r="KE84" s="21"/>
      <c r="KJ84" s="66"/>
      <c r="KK84" s="21"/>
      <c r="KP84" s="66"/>
      <c r="KQ84" s="21"/>
      <c r="KV84" s="66"/>
      <c r="KW84" s="21"/>
      <c r="LB84" s="66"/>
      <c r="LC84" s="21"/>
      <c r="LH84" s="66"/>
      <c r="LI84" s="21"/>
      <c r="LN84" s="66"/>
      <c r="LO84" s="21"/>
      <c r="LT84" s="66"/>
      <c r="LU84" s="21"/>
      <c r="ND84" s="66"/>
      <c r="NE84" s="21"/>
      <c r="NH84" s="68"/>
    </row>
    <row r="85" spans="1:372">
      <c r="A85" s="121">
        <v>44890</v>
      </c>
      <c r="B85" s="74" t="s">
        <v>1630</v>
      </c>
      <c r="C85" s="146">
        <f>[1]!i_dq_close(C$2,A85)</f>
        <v>4164.7946000000002</v>
      </c>
      <c r="D85" s="277">
        <v>1.4470000000000001</v>
      </c>
      <c r="E85" s="277">
        <f t="shared" si="0"/>
        <v>1.2470568134219984E-2</v>
      </c>
      <c r="H85" s="66">
        <v>44694</v>
      </c>
      <c r="I85" s="21" t="s">
        <v>345</v>
      </c>
      <c r="J85" s="146">
        <f>[1]!i_dq_close(J$2,H85)</f>
        <v>4286.9710999999998</v>
      </c>
      <c r="K85" s="60">
        <v>0.96399999999999997</v>
      </c>
      <c r="L85" s="277">
        <f t="shared" si="1"/>
        <v>-3.5990967678126262E-2</v>
      </c>
      <c r="N85" s="59"/>
      <c r="O85" s="66">
        <v>44784</v>
      </c>
      <c r="P85" s="21" t="s">
        <v>1623</v>
      </c>
      <c r="Q85" s="140">
        <f>[1]!i_dq_close(Q$2,O85)</f>
        <v>4568.3040000000001</v>
      </c>
      <c r="R85" s="111">
        <v>0.81579999999999997</v>
      </c>
      <c r="S85" s="277">
        <f t="shared" si="2"/>
        <v>1.2293026566269849E-2</v>
      </c>
      <c r="U85" s="28"/>
      <c r="V85" s="64"/>
      <c r="W85" s="114"/>
      <c r="X85" s="116"/>
      <c r="Z85" s="23"/>
      <c r="AA85" s="27"/>
      <c r="AC85" s="96"/>
      <c r="AD85" s="96"/>
      <c r="AF85" s="59"/>
      <c r="AG85" s="21"/>
      <c r="AI85" s="21"/>
      <c r="AJ85" s="21"/>
      <c r="AL85" s="59"/>
      <c r="AM85" s="21"/>
      <c r="AO85" s="28"/>
      <c r="AP85" s="86"/>
      <c r="AR85" s="95"/>
      <c r="AS85" s="21"/>
      <c r="AU85" s="21"/>
      <c r="AV85" s="21"/>
      <c r="AX85" s="95"/>
      <c r="AY85" s="21"/>
      <c r="BA85" s="21"/>
      <c r="BB85" s="21"/>
      <c r="BD85" s="58"/>
      <c r="BE85" s="21"/>
      <c r="BG85" s="21"/>
      <c r="BJ85" s="58"/>
      <c r="BK85" s="21"/>
      <c r="BL85" s="21"/>
      <c r="BM85" s="21"/>
      <c r="BN85" s="32"/>
      <c r="BP85" s="58"/>
      <c r="BQ85" s="21"/>
      <c r="BS85" s="56"/>
      <c r="BV85" s="58"/>
      <c r="BW85" s="21"/>
      <c r="BY85" s="21"/>
      <c r="CB85" s="66"/>
      <c r="CC85" s="21"/>
      <c r="CE85" s="21"/>
      <c r="CH85" s="66"/>
      <c r="CI85" s="21"/>
      <c r="CK85" s="96"/>
      <c r="CN85" s="66"/>
      <c r="CO85" s="21"/>
      <c r="CT85" s="66"/>
      <c r="CU85" s="21"/>
      <c r="CZ85" s="66"/>
      <c r="DA85" s="21"/>
      <c r="DF85" s="66"/>
      <c r="DG85" s="21"/>
      <c r="DL85" s="66"/>
      <c r="DM85" s="21"/>
      <c r="DO85" s="21"/>
      <c r="DX85" s="66"/>
      <c r="DY85" s="21"/>
      <c r="EJ85" s="66"/>
      <c r="EK85" s="21"/>
      <c r="EM85" s="215"/>
      <c r="EP85" s="66"/>
      <c r="EQ85" s="21"/>
      <c r="ES85" s="21"/>
      <c r="EV85" s="66"/>
      <c r="EW85" s="21"/>
      <c r="FB85" s="66"/>
      <c r="FC85" s="21"/>
      <c r="FH85" s="66"/>
      <c r="FI85" s="21"/>
      <c r="FN85" s="66"/>
      <c r="FO85" s="21"/>
      <c r="FT85" s="66"/>
      <c r="FU85" s="21"/>
      <c r="FZ85" s="66"/>
      <c r="GA85" s="21"/>
      <c r="GF85" s="66"/>
      <c r="GG85" s="21"/>
      <c r="GL85" s="66"/>
      <c r="GM85" s="21"/>
      <c r="GR85" s="66"/>
      <c r="GS85" s="21"/>
      <c r="GX85" s="66"/>
      <c r="GY85" s="21"/>
      <c r="HD85" s="66"/>
      <c r="HE85" s="21"/>
      <c r="HJ85" s="66"/>
      <c r="HM85" s="215"/>
      <c r="HP85" s="66"/>
      <c r="HQ85" s="21"/>
      <c r="HV85" s="66"/>
      <c r="HW85" s="21"/>
      <c r="IH85" s="66"/>
      <c r="II85" s="21"/>
      <c r="IK85" s="215"/>
      <c r="IN85" s="66"/>
      <c r="IO85" s="21"/>
      <c r="IT85" s="66"/>
      <c r="IU85" s="21"/>
      <c r="IZ85" s="66"/>
      <c r="JA85" s="21"/>
      <c r="JF85" s="66"/>
      <c r="JG85" s="21"/>
      <c r="JL85" s="66"/>
      <c r="JM85" s="21"/>
      <c r="JR85" s="66"/>
      <c r="JS85" s="21"/>
      <c r="JX85" s="66"/>
      <c r="JY85" s="21"/>
      <c r="KD85" s="66"/>
      <c r="KE85" s="21"/>
      <c r="KJ85" s="66"/>
      <c r="KK85" s="21"/>
      <c r="KP85" s="66"/>
      <c r="KQ85" s="21"/>
      <c r="KV85" s="66"/>
      <c r="KW85" s="21"/>
      <c r="LB85" s="66"/>
      <c r="LC85" s="21"/>
      <c r="LH85" s="66"/>
      <c r="LI85" s="21"/>
      <c r="LN85" s="66"/>
      <c r="LO85" s="21"/>
      <c r="LT85" s="66"/>
      <c r="LU85" s="21"/>
      <c r="ND85" s="66"/>
      <c r="NE85" s="21"/>
      <c r="NH85" s="68"/>
    </row>
    <row r="86" spans="1:372">
      <c r="A86" s="121">
        <v>44893</v>
      </c>
      <c r="B86" s="74" t="s">
        <v>1630</v>
      </c>
      <c r="C86" s="146">
        <f>[1]!i_dq_close(C$2,A86)</f>
        <v>4124.2883000000002</v>
      </c>
      <c r="D86" s="277">
        <v>1.4359999999999999</v>
      </c>
      <c r="E86" s="277">
        <f t="shared" si="0"/>
        <v>1.4472200641733601E-2</v>
      </c>
      <c r="H86" s="66">
        <v>44697</v>
      </c>
      <c r="I86" s="21" t="s">
        <v>345</v>
      </c>
      <c r="J86" s="146">
        <f>[1]!i_dq_close(J$2,H86)</f>
        <v>4259.6260000000002</v>
      </c>
      <c r="K86" s="7">
        <v>0.9768</v>
      </c>
      <c r="L86" s="277">
        <f t="shared" si="1"/>
        <v>-1.8325783513549743E-2</v>
      </c>
      <c r="N86" s="59"/>
      <c r="O86" s="66">
        <v>44785</v>
      </c>
      <c r="P86" s="21" t="s">
        <v>1623</v>
      </c>
      <c r="Q86" s="140">
        <f>[1]!i_dq_close(Q$2,O86)</f>
        <v>4563.0582000000004</v>
      </c>
      <c r="R86" s="111">
        <v>0.81610000000000005</v>
      </c>
      <c r="S86" s="277">
        <f t="shared" si="2"/>
        <v>1.3801296074009595E-2</v>
      </c>
      <c r="U86" s="28"/>
      <c r="V86" s="64"/>
      <c r="W86" s="114"/>
      <c r="X86" s="116"/>
      <c r="Z86" s="23"/>
      <c r="AA86" s="21"/>
      <c r="AC86" s="21"/>
      <c r="AD86" s="21"/>
      <c r="AF86" s="59"/>
      <c r="AG86" s="21"/>
      <c r="AI86" s="21"/>
      <c r="AJ86" s="21"/>
      <c r="AL86" s="59"/>
      <c r="AM86" s="21"/>
      <c r="AO86" s="76"/>
      <c r="AP86" s="86"/>
      <c r="AR86" s="95"/>
      <c r="AS86" s="21"/>
      <c r="AU86" s="21"/>
      <c r="AV86" s="21"/>
      <c r="AX86" s="95"/>
      <c r="AY86" s="21"/>
      <c r="BA86" s="21"/>
      <c r="BB86" s="21"/>
      <c r="BD86" s="58"/>
      <c r="BE86" s="21"/>
      <c r="BG86" s="21"/>
      <c r="BJ86" s="58"/>
      <c r="BK86" s="21"/>
      <c r="BL86" s="21"/>
      <c r="BM86" s="21"/>
      <c r="BN86" s="32"/>
      <c r="BP86" s="58"/>
      <c r="BQ86" s="21"/>
      <c r="BS86" s="56"/>
      <c r="BV86" s="58"/>
      <c r="BW86" s="21"/>
      <c r="BY86" s="21"/>
      <c r="CB86" s="66"/>
      <c r="CC86" s="21"/>
      <c r="CE86" s="21"/>
      <c r="CH86" s="66"/>
      <c r="CI86" s="21"/>
      <c r="CK86" s="96"/>
      <c r="CN86" s="66"/>
      <c r="CO86" s="21"/>
      <c r="CT86" s="66"/>
      <c r="CU86" s="21"/>
      <c r="CZ86" s="66"/>
      <c r="DA86" s="21"/>
      <c r="DF86" s="66"/>
      <c r="DG86" s="21"/>
      <c r="DL86" s="66"/>
      <c r="DM86" s="21"/>
      <c r="DO86" s="21"/>
      <c r="DX86" s="66"/>
      <c r="DY86" s="21"/>
      <c r="EJ86" s="66"/>
      <c r="EK86" s="21"/>
      <c r="EM86" s="215"/>
      <c r="EP86" s="66"/>
      <c r="EQ86" s="21"/>
      <c r="ES86" s="21"/>
      <c r="EV86" s="66"/>
      <c r="EW86" s="21"/>
      <c r="FB86" s="66"/>
      <c r="FC86" s="21"/>
      <c r="FH86" s="66"/>
      <c r="FI86" s="21"/>
      <c r="FN86" s="66"/>
      <c r="FO86" s="21"/>
      <c r="FT86" s="66"/>
      <c r="FU86" s="21"/>
      <c r="FZ86" s="66"/>
      <c r="GA86" s="21"/>
      <c r="GF86" s="66"/>
      <c r="GG86" s="21"/>
      <c r="GL86" s="66"/>
      <c r="GM86" s="21"/>
      <c r="GR86" s="66"/>
      <c r="GS86" s="21"/>
      <c r="GX86" s="66"/>
      <c r="GY86" s="21"/>
      <c r="HD86" s="66"/>
      <c r="HE86" s="21"/>
      <c r="HJ86" s="66"/>
      <c r="HM86" s="215"/>
      <c r="HP86" s="66"/>
      <c r="HQ86" s="21"/>
      <c r="HV86" s="66"/>
      <c r="HW86" s="21"/>
      <c r="IH86" s="66"/>
      <c r="II86" s="21"/>
      <c r="IK86" s="215"/>
      <c r="IN86" s="66"/>
      <c r="IO86" s="21"/>
      <c r="IT86" s="66"/>
      <c r="IU86" s="21"/>
      <c r="IZ86" s="66"/>
      <c r="JA86" s="21"/>
      <c r="JF86" s="66"/>
      <c r="JG86" s="21"/>
      <c r="JL86" s="66"/>
      <c r="JM86" s="21"/>
      <c r="JR86" s="66"/>
      <c r="JS86" s="21"/>
      <c r="JX86" s="66"/>
      <c r="JY86" s="21"/>
      <c r="KD86" s="66"/>
      <c r="KE86" s="21"/>
      <c r="KJ86" s="66"/>
      <c r="KK86" s="21"/>
      <c r="KP86" s="66"/>
      <c r="KQ86" s="21"/>
      <c r="KV86" s="66"/>
      <c r="KW86" s="21"/>
      <c r="LB86" s="66"/>
      <c r="LC86" s="21"/>
      <c r="LH86" s="66"/>
      <c r="LI86" s="21"/>
      <c r="LN86" s="66"/>
      <c r="LO86" s="21"/>
      <c r="ND86" s="66"/>
      <c r="NE86" s="21"/>
      <c r="NH86" s="68"/>
    </row>
    <row r="87" spans="1:372">
      <c r="A87" s="121">
        <v>44894</v>
      </c>
      <c r="B87" s="74" t="s">
        <v>1630</v>
      </c>
      <c r="C87" s="146">
        <f>[1]!i_dq_close(C$2,A87)</f>
        <v>4237.5962</v>
      </c>
      <c r="D87" s="277">
        <v>1.4685999999999999</v>
      </c>
      <c r="E87" s="277">
        <f t="shared" si="0"/>
        <v>1.0136989249399431E-2</v>
      </c>
      <c r="H87" s="66">
        <v>44698</v>
      </c>
      <c r="I87" s="21" t="s">
        <v>345</v>
      </c>
      <c r="J87" s="146">
        <f>[1]!i_dq_close(J$2,H87)</f>
        <v>4304.5832</v>
      </c>
      <c r="K87" s="7">
        <v>0.97230000000000005</v>
      </c>
      <c r="L87" s="277">
        <f t="shared" si="1"/>
        <v>-3.2145809837997086E-2</v>
      </c>
      <c r="N87" s="59"/>
      <c r="O87" s="66">
        <v>44788</v>
      </c>
      <c r="P87" s="21" t="s">
        <v>1623</v>
      </c>
      <c r="Q87" s="140">
        <f>[1]!i_dq_close(Q$2,O87)</f>
        <v>4562.5023000000001</v>
      </c>
      <c r="R87" s="111">
        <v>0.82369999999999999</v>
      </c>
      <c r="S87" s="277">
        <f t="shared" si="2"/>
        <v>2.3276993289896297E-2</v>
      </c>
      <c r="U87" s="28"/>
      <c r="V87" s="64"/>
      <c r="W87" s="114"/>
      <c r="X87" s="116"/>
      <c r="Z87" s="23"/>
      <c r="AA87" s="21"/>
      <c r="AC87" s="21"/>
      <c r="AD87" s="21"/>
      <c r="AF87" s="59"/>
      <c r="AG87" s="21"/>
      <c r="AI87" s="21"/>
      <c r="AJ87" s="21"/>
      <c r="AL87" s="59"/>
      <c r="AM87" s="21"/>
      <c r="AO87" s="76"/>
      <c r="AP87" s="86"/>
      <c r="AR87" s="95"/>
      <c r="AS87" s="21"/>
      <c r="AU87" s="21"/>
      <c r="AV87" s="21"/>
      <c r="AX87" s="95"/>
      <c r="AY87" s="21"/>
      <c r="BA87" s="21"/>
      <c r="BB87" s="21"/>
      <c r="BD87" s="58"/>
      <c r="BE87" s="21"/>
      <c r="BG87" s="21"/>
      <c r="BJ87" s="58"/>
      <c r="BK87" s="21"/>
      <c r="BL87" s="21"/>
      <c r="BM87" s="21"/>
      <c r="BN87" s="32"/>
      <c r="BP87" s="58"/>
      <c r="BQ87" s="21"/>
      <c r="BS87" s="56"/>
      <c r="BV87" s="58"/>
      <c r="BW87" s="21"/>
      <c r="BY87" s="21"/>
      <c r="CB87" s="66"/>
      <c r="CC87" s="21"/>
      <c r="CE87" s="21"/>
      <c r="CH87" s="66"/>
      <c r="CI87" s="21"/>
      <c r="CK87" s="96"/>
      <c r="CN87" s="66"/>
      <c r="CO87" s="21"/>
      <c r="CT87" s="66"/>
      <c r="CU87" s="21"/>
      <c r="CZ87" s="66"/>
      <c r="DA87" s="21"/>
      <c r="DF87" s="66"/>
      <c r="DG87" s="21"/>
      <c r="DL87" s="66"/>
      <c r="DM87" s="21"/>
      <c r="DO87" s="21"/>
      <c r="DX87" s="66"/>
      <c r="DY87" s="21"/>
      <c r="EJ87" s="66"/>
      <c r="EK87" s="21"/>
      <c r="EM87" s="215"/>
      <c r="EP87" s="66"/>
      <c r="EQ87" s="21"/>
      <c r="ES87" s="21"/>
      <c r="EV87" s="66"/>
      <c r="EW87" s="21"/>
      <c r="FB87" s="66"/>
      <c r="FC87" s="21"/>
      <c r="FH87" s="66"/>
      <c r="FI87" s="21"/>
      <c r="FN87" s="66"/>
      <c r="FO87" s="21"/>
      <c r="FT87" s="66"/>
      <c r="FU87" s="21"/>
      <c r="FZ87" s="66"/>
      <c r="GA87" s="21"/>
      <c r="GF87" s="66"/>
      <c r="GG87" s="21"/>
      <c r="GL87" s="66"/>
      <c r="GM87" s="21"/>
      <c r="GR87" s="66"/>
      <c r="GS87" s="21"/>
      <c r="GX87" s="66"/>
      <c r="GY87" s="21"/>
      <c r="HD87" s="66"/>
      <c r="HE87" s="21"/>
      <c r="HJ87" s="66"/>
      <c r="HM87" s="215"/>
      <c r="HP87" s="66"/>
      <c r="HQ87" s="21"/>
      <c r="HV87" s="66"/>
      <c r="HW87" s="21"/>
      <c r="IH87" s="66"/>
      <c r="II87" s="21"/>
      <c r="IK87" s="215"/>
      <c r="IN87" s="66"/>
      <c r="IO87" s="21"/>
      <c r="IT87" s="66"/>
      <c r="IU87" s="21"/>
      <c r="IZ87" s="66"/>
      <c r="JA87" s="21"/>
      <c r="JF87" s="66"/>
      <c r="JG87" s="21"/>
      <c r="JL87" s="66"/>
      <c r="JM87" s="21"/>
      <c r="JR87" s="66"/>
      <c r="JS87" s="21"/>
      <c r="JX87" s="66"/>
      <c r="JY87" s="21"/>
      <c r="KD87" s="66"/>
      <c r="KE87" s="21"/>
      <c r="KJ87" s="66"/>
      <c r="KK87" s="21"/>
      <c r="KP87" s="66"/>
      <c r="KQ87" s="21"/>
      <c r="KV87" s="66"/>
      <c r="KW87" s="21"/>
      <c r="LB87" s="66"/>
      <c r="LC87" s="21"/>
      <c r="LH87" s="66"/>
      <c r="LI87" s="21"/>
      <c r="LN87" s="66"/>
      <c r="LO87" s="21"/>
      <c r="ND87" s="66"/>
      <c r="NE87" s="21"/>
      <c r="NH87" s="68"/>
    </row>
    <row r="88" spans="1:372">
      <c r="A88" s="121">
        <v>44895</v>
      </c>
      <c r="B88" s="74" t="s">
        <v>1630</v>
      </c>
      <c r="C88" s="146">
        <f>[1]!i_dq_close(C$2,A88)</f>
        <v>4239.9952000000003</v>
      </c>
      <c r="D88" s="277">
        <v>1.4659</v>
      </c>
      <c r="E88" s="277">
        <f t="shared" si="0"/>
        <v>7.7034049633586399E-3</v>
      </c>
      <c r="H88" s="66">
        <v>44699</v>
      </c>
      <c r="I88" s="21" t="s">
        <v>345</v>
      </c>
      <c r="J88" s="146">
        <f>[1]!i_dq_close(J$2,H88)</f>
        <v>4289.8078999999998</v>
      </c>
      <c r="K88" s="7">
        <v>0.9768</v>
      </c>
      <c r="L88" s="277">
        <f t="shared" si="1"/>
        <v>-2.4824043874269064E-2</v>
      </c>
      <c r="N88" s="59"/>
      <c r="O88" s="66">
        <v>44789</v>
      </c>
      <c r="P88" s="21" t="s">
        <v>1623</v>
      </c>
      <c r="Q88" s="140">
        <f>[1]!i_dq_close(Q$2,O88)</f>
        <v>4560.0877</v>
      </c>
      <c r="R88" s="111">
        <v>0.82479999999999998</v>
      </c>
      <c r="S88" s="277">
        <f t="shared" si="2"/>
        <v>2.5155275639668462E-2</v>
      </c>
      <c r="U88" s="28"/>
      <c r="V88" s="64"/>
      <c r="W88" s="114"/>
      <c r="X88" s="116"/>
      <c r="Z88" s="23"/>
      <c r="AA88" s="21"/>
      <c r="AC88" s="21"/>
      <c r="AD88" s="21"/>
      <c r="AF88" s="59"/>
      <c r="AG88" s="21"/>
      <c r="AI88" s="21"/>
      <c r="AJ88" s="21"/>
      <c r="AL88" s="59"/>
      <c r="AM88" s="21"/>
      <c r="AO88" s="76"/>
      <c r="AP88" s="86"/>
      <c r="AR88" s="95"/>
      <c r="AS88" s="21"/>
      <c r="AU88" s="21"/>
      <c r="AV88" s="21"/>
      <c r="AX88" s="95"/>
      <c r="AY88" s="21"/>
      <c r="BA88" s="21"/>
      <c r="BB88" s="21"/>
      <c r="BD88" s="58"/>
      <c r="BE88" s="21"/>
      <c r="BG88" s="21"/>
      <c r="BJ88" s="58"/>
      <c r="BK88" s="21"/>
      <c r="BL88" s="21"/>
      <c r="BM88" s="21"/>
      <c r="BN88" s="32"/>
      <c r="BP88" s="58"/>
      <c r="BQ88" s="21"/>
      <c r="BS88" s="56"/>
      <c r="BV88" s="58"/>
      <c r="BW88" s="21"/>
      <c r="BY88" s="21"/>
      <c r="CB88" s="66"/>
      <c r="CC88" s="21"/>
      <c r="CE88" s="21"/>
      <c r="CH88" s="66"/>
      <c r="CI88" s="21"/>
      <c r="CK88" s="96"/>
      <c r="CN88" s="66"/>
      <c r="CO88" s="21"/>
      <c r="CT88" s="66"/>
      <c r="CU88" s="21"/>
      <c r="CZ88" s="66"/>
      <c r="DA88" s="21"/>
      <c r="DF88" s="66"/>
      <c r="DG88" s="21"/>
      <c r="DL88" s="66"/>
      <c r="DM88" s="21"/>
      <c r="DO88" s="21"/>
      <c r="DX88" s="66"/>
      <c r="DY88" s="21"/>
      <c r="EJ88" s="66"/>
      <c r="EK88" s="21"/>
      <c r="EM88" s="215"/>
      <c r="EP88" s="66"/>
      <c r="EQ88" s="21"/>
      <c r="ES88" s="21"/>
      <c r="EV88" s="66"/>
      <c r="EW88" s="21"/>
      <c r="FB88" s="66"/>
      <c r="FC88" s="21"/>
      <c r="FH88" s="66"/>
      <c r="FI88" s="21"/>
      <c r="FN88" s="66"/>
      <c r="FO88" s="21"/>
      <c r="FT88" s="66"/>
      <c r="FU88" s="21"/>
      <c r="FZ88" s="66"/>
      <c r="GA88" s="21"/>
      <c r="GF88" s="66"/>
      <c r="GG88" s="21"/>
      <c r="GL88" s="66"/>
      <c r="GM88" s="21"/>
      <c r="GR88" s="66"/>
      <c r="GS88" s="21"/>
      <c r="GX88" s="66"/>
      <c r="GY88" s="21"/>
      <c r="HD88" s="66"/>
      <c r="HE88" s="21"/>
      <c r="HJ88" s="66"/>
      <c r="HM88" s="215"/>
      <c r="HP88" s="66"/>
      <c r="HQ88" s="21"/>
      <c r="HV88" s="66"/>
      <c r="HW88" s="21"/>
      <c r="IH88" s="66"/>
      <c r="II88" s="21"/>
      <c r="IK88" s="215"/>
      <c r="IN88" s="66"/>
      <c r="IO88" s="21"/>
      <c r="IT88" s="66"/>
      <c r="IU88" s="21"/>
      <c r="IZ88" s="66"/>
      <c r="JA88" s="21"/>
      <c r="JF88" s="66"/>
      <c r="JG88" s="21"/>
      <c r="JL88" s="66"/>
      <c r="JM88" s="21"/>
      <c r="JR88" s="66"/>
      <c r="JS88" s="21"/>
      <c r="JX88" s="66"/>
      <c r="JY88" s="21"/>
      <c r="KD88" s="66"/>
      <c r="KE88" s="21"/>
      <c r="KJ88" s="66"/>
      <c r="KK88" s="21"/>
      <c r="KP88" s="66"/>
      <c r="KQ88" s="21"/>
      <c r="KV88" s="66"/>
      <c r="KW88" s="21"/>
      <c r="LB88" s="66"/>
      <c r="LC88" s="21"/>
      <c r="LH88" s="66"/>
      <c r="LI88" s="21"/>
      <c r="LN88" s="66"/>
      <c r="LO88" s="21"/>
      <c r="ND88" s="66"/>
      <c r="NE88" s="21"/>
      <c r="NH88" s="68"/>
    </row>
    <row r="89" spans="1:372">
      <c r="A89" s="121">
        <v>44896</v>
      </c>
      <c r="B89" s="74" t="s">
        <v>336</v>
      </c>
      <c r="C89" s="146">
        <f>[1]!i_dq_close(C$2,A89)</f>
        <v>4279.3801999999996</v>
      </c>
      <c r="D89" s="277">
        <v>1.4726999999999999</v>
      </c>
      <c r="E89" s="277">
        <f t="shared" si="0"/>
        <v>3.0663641981594214E-3</v>
      </c>
      <c r="H89" s="66">
        <v>44700</v>
      </c>
      <c r="I89" s="21" t="s">
        <v>345</v>
      </c>
      <c r="J89" s="146">
        <f>[1]!i_dq_close(J$2,H89)</f>
        <v>4303.2520000000004</v>
      </c>
      <c r="K89" s="7">
        <v>0.98199999999999998</v>
      </c>
      <c r="L89" s="277">
        <f t="shared" si="1"/>
        <v>-2.2933912945827362E-2</v>
      </c>
      <c r="N89" s="59"/>
      <c r="O89" s="66">
        <v>44790</v>
      </c>
      <c r="P89" s="21" t="s">
        <v>1623</v>
      </c>
      <c r="Q89" s="140">
        <f>[1]!i_dq_close(Q$2,O89)</f>
        <v>4597.0513000000001</v>
      </c>
      <c r="R89" s="111">
        <v>0.82530000000000003</v>
      </c>
      <c r="S89" s="277">
        <f t="shared" si="2"/>
        <v>1.7745021653107096E-2</v>
      </c>
      <c r="U89" s="28"/>
      <c r="V89" s="64"/>
      <c r="W89" s="114"/>
      <c r="X89" s="116"/>
      <c r="Z89" s="23"/>
      <c r="AA89" s="21"/>
      <c r="AC89" s="21"/>
      <c r="AD89" s="21"/>
      <c r="AF89" s="59"/>
      <c r="AG89" s="21"/>
      <c r="AI89" s="21"/>
      <c r="AJ89" s="21"/>
      <c r="AL89" s="59"/>
      <c r="AM89" s="21"/>
      <c r="AO89" s="76"/>
      <c r="AP89" s="86"/>
      <c r="AR89" s="95"/>
      <c r="AS89" s="21"/>
      <c r="AU89" s="21"/>
      <c r="AV89" s="21"/>
      <c r="AX89" s="95"/>
      <c r="AY89" s="21"/>
      <c r="BA89" s="21"/>
      <c r="BB89" s="21"/>
      <c r="BD89" s="58"/>
      <c r="BE89" s="21"/>
      <c r="BG89" s="21"/>
      <c r="BJ89" s="58"/>
      <c r="BK89" s="21"/>
      <c r="BL89" s="21"/>
      <c r="BM89" s="21"/>
      <c r="BN89" s="32"/>
      <c r="BP89" s="58"/>
      <c r="BQ89" s="21"/>
      <c r="BS89" s="56"/>
      <c r="BV89" s="58"/>
      <c r="BW89" s="21"/>
      <c r="BY89" s="21"/>
      <c r="CB89" s="66"/>
      <c r="CC89" s="21"/>
      <c r="CE89" s="21"/>
      <c r="CH89" s="66"/>
      <c r="CI89" s="21"/>
      <c r="CK89" s="96"/>
      <c r="CN89" s="66"/>
      <c r="CO89" s="21"/>
      <c r="CT89" s="66"/>
      <c r="CU89" s="21"/>
      <c r="CZ89" s="66"/>
      <c r="DA89" s="21"/>
      <c r="DF89" s="66"/>
      <c r="DG89" s="21"/>
      <c r="DL89" s="66"/>
      <c r="DM89" s="21"/>
      <c r="DO89" s="21"/>
      <c r="DX89" s="66"/>
      <c r="DY89" s="21"/>
      <c r="EJ89" s="66"/>
      <c r="EK89" s="21"/>
      <c r="EM89" s="215"/>
      <c r="EP89" s="66"/>
      <c r="EQ89" s="21"/>
      <c r="ES89" s="21"/>
      <c r="EV89" s="66"/>
      <c r="EW89" s="21"/>
      <c r="FB89" s="66"/>
      <c r="FC89" s="21"/>
      <c r="FH89" s="66"/>
      <c r="FI89" s="21"/>
      <c r="FN89" s="66"/>
      <c r="FO89" s="21"/>
      <c r="FT89" s="66"/>
      <c r="FU89" s="21"/>
      <c r="FZ89" s="66"/>
      <c r="GA89" s="21"/>
      <c r="GF89" s="66"/>
      <c r="GG89" s="21"/>
      <c r="GL89" s="66"/>
      <c r="GM89" s="21"/>
      <c r="GR89" s="66"/>
      <c r="GS89" s="21"/>
      <c r="GX89" s="66"/>
      <c r="GY89" s="21"/>
      <c r="HD89" s="66"/>
      <c r="HE89" s="21"/>
      <c r="HJ89" s="66"/>
      <c r="HM89" s="215"/>
      <c r="HP89" s="66"/>
      <c r="HQ89" s="21"/>
      <c r="HV89" s="66"/>
      <c r="HW89" s="21"/>
      <c r="IH89" s="66"/>
      <c r="II89" s="21"/>
      <c r="IK89" s="215"/>
      <c r="IN89" s="66"/>
      <c r="IO89" s="21"/>
      <c r="IT89" s="66"/>
      <c r="IU89" s="21"/>
      <c r="IZ89" s="66"/>
      <c r="JA89" s="21"/>
      <c r="JF89" s="66"/>
      <c r="JG89" s="21"/>
      <c r="JL89" s="66"/>
      <c r="JM89" s="21"/>
      <c r="JR89" s="66"/>
      <c r="JS89" s="21"/>
      <c r="JX89" s="66"/>
      <c r="JY89" s="21"/>
      <c r="KD89" s="66"/>
      <c r="KE89" s="21"/>
      <c r="KJ89" s="66"/>
      <c r="KK89" s="21"/>
      <c r="KP89" s="66"/>
      <c r="KQ89" s="21"/>
      <c r="KV89" s="66"/>
      <c r="KW89" s="21"/>
      <c r="LB89" s="66"/>
      <c r="LC89" s="21"/>
      <c r="LH89" s="66"/>
      <c r="LI89" s="21"/>
      <c r="LN89" s="66"/>
      <c r="LO89" s="21"/>
      <c r="ND89" s="66"/>
      <c r="NE89" s="21"/>
      <c r="NH89" s="68"/>
    </row>
    <row r="90" spans="1:372">
      <c r="A90" s="121">
        <v>44897</v>
      </c>
      <c r="B90" s="74" t="s">
        <v>1624</v>
      </c>
      <c r="C90" s="146">
        <f>[1]!i_dq_close(C$2,A90)</f>
        <v>4256.7224999999999</v>
      </c>
      <c r="D90" s="277">
        <v>1.4741</v>
      </c>
      <c r="E90" s="277">
        <f t="shared" si="0"/>
        <v>9.4032336279927797E-3</v>
      </c>
      <c r="H90" s="66">
        <v>44701</v>
      </c>
      <c r="I90" s="21" t="s">
        <v>535</v>
      </c>
      <c r="J90" s="146">
        <f>[1]!i_dq_close(J$2,H90)</f>
        <v>4383.2093999999997</v>
      </c>
      <c r="K90" s="60">
        <v>0.98199999999999998</v>
      </c>
      <c r="L90" s="277">
        <f t="shared" si="1"/>
        <v>-4.0148998906823441E-2</v>
      </c>
      <c r="N90" s="59"/>
      <c r="O90" s="66">
        <v>44791</v>
      </c>
      <c r="P90" s="21" t="s">
        <v>1623</v>
      </c>
      <c r="Q90" s="140">
        <f>[1]!i_dq_close(Q$2,O90)</f>
        <v>4562.5783000000001</v>
      </c>
      <c r="R90" s="111">
        <v>0.82</v>
      </c>
      <c r="S90" s="277">
        <f t="shared" si="2"/>
        <v>1.870608510869487E-2</v>
      </c>
      <c r="U90" s="28"/>
      <c r="V90" s="64"/>
      <c r="W90" s="114"/>
      <c r="X90" s="116"/>
      <c r="Z90" s="59"/>
      <c r="AA90" s="28"/>
      <c r="AB90" s="64"/>
      <c r="AC90" s="28"/>
      <c r="AD90" s="28"/>
      <c r="AF90" s="59"/>
      <c r="AG90" s="21"/>
      <c r="AI90" s="21"/>
      <c r="AJ90" s="21"/>
      <c r="AL90" s="59"/>
      <c r="AM90" s="21"/>
      <c r="AO90" s="28"/>
      <c r="AP90" s="86"/>
      <c r="AR90" s="95"/>
      <c r="AS90" s="21"/>
      <c r="AU90" s="21"/>
      <c r="AV90" s="21"/>
      <c r="AX90" s="95"/>
      <c r="AY90" s="21"/>
      <c r="BA90" s="21"/>
      <c r="BB90" s="21"/>
      <c r="BD90" s="58"/>
      <c r="BE90" s="21"/>
      <c r="BG90" s="21"/>
      <c r="BJ90" s="58"/>
      <c r="BK90" s="21"/>
      <c r="BL90" s="21"/>
      <c r="BM90" s="21"/>
      <c r="BN90" s="32"/>
      <c r="BP90" s="58"/>
      <c r="BQ90" s="21"/>
      <c r="BS90" s="56"/>
      <c r="BV90" s="58"/>
      <c r="BW90" s="21"/>
      <c r="BY90" s="21"/>
      <c r="CB90" s="66"/>
      <c r="CC90" s="21"/>
      <c r="CE90" s="21"/>
      <c r="CH90" s="66"/>
      <c r="CI90" s="21"/>
      <c r="CK90" s="96"/>
      <c r="CN90" s="66"/>
      <c r="CO90" s="21"/>
      <c r="CT90" s="66"/>
      <c r="CU90" s="21"/>
      <c r="CZ90" s="66"/>
      <c r="DA90" s="21"/>
      <c r="DF90" s="66"/>
      <c r="DG90" s="21"/>
      <c r="DL90" s="66"/>
      <c r="DM90" s="21"/>
      <c r="DO90" s="21"/>
      <c r="DX90" s="66"/>
      <c r="DY90" s="21"/>
      <c r="EJ90" s="66"/>
      <c r="EK90" s="21"/>
      <c r="EM90" s="215"/>
      <c r="EP90" s="66"/>
      <c r="EQ90" s="21"/>
      <c r="ES90" s="21"/>
      <c r="EV90" s="66"/>
      <c r="EW90" s="21"/>
      <c r="FB90" s="66"/>
      <c r="FC90" s="21"/>
      <c r="FH90" s="66"/>
      <c r="FI90" s="21"/>
      <c r="FN90" s="66"/>
      <c r="FO90" s="21"/>
      <c r="FT90" s="66"/>
      <c r="FU90" s="21"/>
      <c r="FZ90" s="66"/>
      <c r="GA90" s="21"/>
      <c r="GF90" s="66"/>
      <c r="GG90" s="21"/>
      <c r="GL90" s="66"/>
      <c r="GM90" s="21"/>
      <c r="GR90" s="66"/>
      <c r="GS90" s="21"/>
      <c r="GX90" s="66"/>
      <c r="GY90" s="21"/>
      <c r="HD90" s="66"/>
      <c r="HE90" s="21"/>
      <c r="HJ90" s="66"/>
      <c r="HM90" s="215"/>
      <c r="HP90" s="66"/>
      <c r="HQ90" s="21"/>
      <c r="HV90" s="66"/>
      <c r="HW90" s="21"/>
      <c r="IH90" s="66"/>
      <c r="II90" s="21"/>
      <c r="IK90" s="215"/>
      <c r="IN90" s="66"/>
      <c r="IO90" s="21"/>
      <c r="IT90" s="66"/>
      <c r="IU90" s="21"/>
      <c r="IZ90" s="66"/>
      <c r="JA90" s="21"/>
      <c r="JF90" s="66"/>
      <c r="JG90" s="21"/>
      <c r="JL90" s="66"/>
      <c r="JM90" s="21"/>
      <c r="JR90" s="66"/>
      <c r="JS90" s="21"/>
      <c r="JX90" s="66"/>
      <c r="JY90" s="21"/>
      <c r="KD90" s="66"/>
      <c r="KE90" s="21"/>
      <c r="KJ90" s="66"/>
      <c r="KK90" s="21"/>
      <c r="KP90" s="66"/>
      <c r="KQ90" s="21"/>
      <c r="KV90" s="66"/>
      <c r="KW90" s="21"/>
      <c r="LB90" s="66"/>
      <c r="LC90" s="21"/>
      <c r="LH90" s="66"/>
      <c r="LI90" s="21"/>
      <c r="ND90" s="66"/>
      <c r="NE90" s="21"/>
      <c r="NH90" s="68"/>
    </row>
    <row r="91" spans="1:372">
      <c r="A91" s="121">
        <v>44900</v>
      </c>
      <c r="B91" s="74" t="s">
        <v>1624</v>
      </c>
      <c r="C91" s="146">
        <f>[1]!i_dq_close(C$2,A91)</f>
        <v>4327.0653000000002</v>
      </c>
      <c r="D91" s="277">
        <v>1.4908999999999999</v>
      </c>
      <c r="E91" s="277">
        <f t="shared" si="0"/>
        <v>4.3367801334119882E-3</v>
      </c>
      <c r="H91" s="66">
        <v>44704</v>
      </c>
      <c r="I91" s="21" t="s">
        <v>535</v>
      </c>
      <c r="J91" s="146">
        <f>[1]!i_dq_close(J$2,H91)</f>
        <v>4370.1094000000003</v>
      </c>
      <c r="K91" s="7">
        <v>1.0037</v>
      </c>
      <c r="L91" s="277">
        <f t="shared" si="1"/>
        <v>-1.7361651449215976E-2</v>
      </c>
      <c r="N91" s="59"/>
      <c r="O91" s="66">
        <v>44792</v>
      </c>
      <c r="P91" s="21" t="s">
        <v>1623</v>
      </c>
      <c r="Q91" s="140">
        <f>[1]!i_dq_close(Q$2,O91)</f>
        <v>4525.1674999999996</v>
      </c>
      <c r="R91" s="111">
        <v>0.81340000000000001</v>
      </c>
      <c r="S91" s="277">
        <f t="shared" si="2"/>
        <v>1.8704820861848326E-2</v>
      </c>
      <c r="U91" s="28"/>
      <c r="V91" s="64"/>
      <c r="W91" s="114"/>
      <c r="X91" s="116"/>
      <c r="Z91" s="59"/>
      <c r="AA91" s="28"/>
      <c r="AB91" s="64"/>
      <c r="AC91" s="28"/>
      <c r="AD91" s="28"/>
      <c r="AF91" s="59"/>
      <c r="AG91" s="21"/>
      <c r="AI91" s="21"/>
      <c r="AJ91" s="21"/>
      <c r="AL91" s="59"/>
      <c r="AM91" s="21"/>
      <c r="AO91" s="28"/>
      <c r="AP91" s="86"/>
      <c r="AR91" s="95"/>
      <c r="AS91" s="21"/>
      <c r="AU91" s="21"/>
      <c r="AV91" s="21"/>
      <c r="AX91" s="95"/>
      <c r="AY91" s="21"/>
      <c r="BA91" s="21"/>
      <c r="BB91" s="21"/>
      <c r="BD91" s="58"/>
      <c r="BE91" s="21"/>
      <c r="BG91" s="21"/>
      <c r="BJ91" s="58"/>
      <c r="BK91" s="21"/>
      <c r="BL91" s="21"/>
      <c r="BM91" s="21"/>
      <c r="BN91" s="32"/>
      <c r="BP91" s="58"/>
      <c r="BQ91" s="21"/>
      <c r="BS91" s="56"/>
      <c r="BV91" s="58"/>
      <c r="BW91" s="21"/>
      <c r="BY91" s="21"/>
      <c r="CB91" s="66"/>
      <c r="CC91" s="21"/>
      <c r="CE91" s="21"/>
      <c r="CH91" s="66"/>
      <c r="CI91" s="21"/>
      <c r="CK91" s="96"/>
      <c r="CN91" s="66"/>
      <c r="CO91" s="21"/>
      <c r="CT91" s="66"/>
      <c r="CU91" s="21"/>
      <c r="CZ91" s="66"/>
      <c r="DA91" s="21"/>
      <c r="DF91" s="66"/>
      <c r="DG91" s="21"/>
      <c r="DL91" s="66"/>
      <c r="DM91" s="21"/>
      <c r="DO91" s="21"/>
      <c r="DX91" s="66"/>
      <c r="DY91" s="21"/>
      <c r="EJ91" s="66"/>
      <c r="EK91" s="21"/>
      <c r="EM91" s="215"/>
      <c r="EP91" s="66"/>
      <c r="EQ91" s="21"/>
      <c r="ES91" s="21"/>
      <c r="EV91" s="66"/>
      <c r="EW91" s="21"/>
      <c r="FB91" s="66"/>
      <c r="FC91" s="21"/>
      <c r="FH91" s="66"/>
      <c r="FI91" s="21"/>
      <c r="FN91" s="66"/>
      <c r="FO91" s="21"/>
      <c r="FT91" s="66"/>
      <c r="FU91" s="21"/>
      <c r="FZ91" s="66"/>
      <c r="GA91" s="21"/>
      <c r="GF91" s="66"/>
      <c r="GG91" s="21"/>
      <c r="GL91" s="66"/>
      <c r="GM91" s="21"/>
      <c r="GR91" s="66"/>
      <c r="GS91" s="21"/>
      <c r="GX91" s="66"/>
      <c r="GY91" s="21"/>
      <c r="HD91" s="66"/>
      <c r="HE91" s="21"/>
      <c r="HJ91" s="66"/>
      <c r="HM91" s="215"/>
      <c r="HP91" s="66"/>
      <c r="HQ91" s="21"/>
      <c r="HV91" s="66"/>
      <c r="HW91" s="21"/>
      <c r="IH91" s="66"/>
      <c r="II91" s="21"/>
      <c r="IK91" s="215"/>
      <c r="IN91" s="66"/>
      <c r="IO91" s="21"/>
      <c r="IT91" s="66"/>
      <c r="IU91" s="21"/>
      <c r="IZ91" s="66"/>
      <c r="JA91" s="21"/>
      <c r="JF91" s="66"/>
      <c r="JG91" s="21"/>
      <c r="JL91" s="66"/>
      <c r="JM91" s="21"/>
      <c r="JR91" s="66"/>
      <c r="JS91" s="21"/>
      <c r="JX91" s="66"/>
      <c r="JY91" s="21"/>
      <c r="KD91" s="66"/>
      <c r="KE91" s="21"/>
      <c r="KJ91" s="66"/>
      <c r="KK91" s="21"/>
      <c r="KP91" s="66"/>
      <c r="KQ91" s="21"/>
      <c r="KV91" s="66"/>
      <c r="KW91" s="21"/>
      <c r="LB91" s="66"/>
      <c r="LC91" s="21"/>
      <c r="LH91" s="66"/>
      <c r="LI91" s="21"/>
      <c r="ND91" s="66"/>
      <c r="NE91" s="21"/>
      <c r="NH91" s="68"/>
    </row>
    <row r="92" spans="1:372">
      <c r="A92" s="121">
        <v>44901</v>
      </c>
      <c r="B92" s="74" t="s">
        <v>1624</v>
      </c>
      <c r="C92" s="146">
        <f>[1]!i_dq_close(C$2,A92)</f>
        <v>4343.7743</v>
      </c>
      <c r="D92" s="277">
        <v>1.4856</v>
      </c>
      <c r="E92" s="277">
        <f t="shared" si="0"/>
        <v>-3.284190571004153E-3</v>
      </c>
      <c r="H92" s="66">
        <v>44705</v>
      </c>
      <c r="I92" s="21" t="s">
        <v>535</v>
      </c>
      <c r="J92" s="146">
        <f>[1]!i_dq_close(J$2,H92)</f>
        <v>4253.8715000000002</v>
      </c>
      <c r="K92" s="7">
        <v>0.96250000000000002</v>
      </c>
      <c r="L92" s="277">
        <f t="shared" si="1"/>
        <v>-3.0244715850882176E-2</v>
      </c>
      <c r="N92" s="59"/>
      <c r="O92" s="66">
        <v>44795</v>
      </c>
      <c r="P92" s="21" t="s">
        <v>1623</v>
      </c>
      <c r="Q92" s="140">
        <f>[1]!i_dq_close(Q$2,O92)</f>
        <v>4564.3263999999999</v>
      </c>
      <c r="R92" s="111">
        <v>0.82899999999999996</v>
      </c>
      <c r="S92" s="277">
        <f t="shared" si="2"/>
        <v>2.940481579973242E-2</v>
      </c>
      <c r="U92" s="28"/>
      <c r="V92" s="64"/>
      <c r="W92" s="114"/>
      <c r="X92" s="116"/>
      <c r="Z92" s="59"/>
      <c r="AA92" s="28"/>
      <c r="AB92" s="64"/>
      <c r="AC92" s="28"/>
      <c r="AD92" s="28"/>
      <c r="AF92" s="59"/>
      <c r="AG92" s="21"/>
      <c r="AI92" s="21"/>
      <c r="AJ92" s="21"/>
      <c r="AL92" s="59"/>
      <c r="AM92" s="21"/>
      <c r="AO92" s="28"/>
      <c r="AP92" s="86"/>
      <c r="AR92" s="95"/>
      <c r="AS92" s="21"/>
      <c r="AU92" s="21"/>
      <c r="AV92" s="21"/>
      <c r="AX92" s="95"/>
      <c r="AY92" s="21"/>
      <c r="BA92" s="21"/>
      <c r="BB92" s="21"/>
      <c r="BD92" s="58"/>
      <c r="BE92" s="21"/>
      <c r="BG92" s="21"/>
      <c r="BJ92" s="58"/>
      <c r="BK92" s="21"/>
      <c r="BL92" s="21"/>
      <c r="BM92" s="21"/>
      <c r="BN92" s="32"/>
      <c r="BP92" s="58"/>
      <c r="BQ92" s="21"/>
      <c r="BS92" s="56"/>
      <c r="BV92" s="58"/>
      <c r="BW92" s="21"/>
      <c r="BY92" s="21"/>
      <c r="CB92" s="66"/>
      <c r="CC92" s="21"/>
      <c r="CE92" s="21"/>
      <c r="CH92" s="66"/>
      <c r="CI92" s="21"/>
      <c r="CK92" s="96"/>
      <c r="CN92" s="66"/>
      <c r="CO92" s="21"/>
      <c r="CT92" s="66"/>
      <c r="CU92" s="21"/>
      <c r="CZ92" s="66"/>
      <c r="DA92" s="21"/>
      <c r="DF92" s="66"/>
      <c r="DG92" s="21"/>
      <c r="DL92" s="66"/>
      <c r="DM92" s="21"/>
      <c r="DO92" s="21"/>
      <c r="DX92" s="66"/>
      <c r="DY92" s="21"/>
      <c r="EJ92" s="66"/>
      <c r="EK92" s="21"/>
      <c r="EM92" s="215"/>
      <c r="EP92" s="66"/>
      <c r="EQ92" s="21"/>
      <c r="ES92" s="21"/>
      <c r="EV92" s="66"/>
      <c r="EW92" s="21"/>
      <c r="FB92" s="66"/>
      <c r="FC92" s="21"/>
      <c r="FH92" s="66"/>
      <c r="FI92" s="21"/>
      <c r="FN92" s="66"/>
      <c r="FO92" s="21"/>
      <c r="FT92" s="66"/>
      <c r="FU92" s="21"/>
      <c r="FZ92" s="66"/>
      <c r="GA92" s="21"/>
      <c r="GF92" s="66"/>
      <c r="GG92" s="21"/>
      <c r="GL92" s="66"/>
      <c r="GM92" s="21"/>
      <c r="GR92" s="66"/>
      <c r="GS92" s="21"/>
      <c r="GX92" s="66"/>
      <c r="GY92" s="21"/>
      <c r="HD92" s="66"/>
      <c r="HE92" s="21"/>
      <c r="HJ92" s="66"/>
      <c r="HM92" s="215"/>
      <c r="HP92" s="66"/>
      <c r="HQ92" s="21"/>
      <c r="HV92" s="66"/>
      <c r="HW92" s="21"/>
      <c r="IH92" s="66"/>
      <c r="II92" s="21"/>
      <c r="IK92" s="215"/>
      <c r="IN92" s="66"/>
      <c r="IO92" s="21"/>
      <c r="IT92" s="66"/>
      <c r="IU92" s="21"/>
      <c r="IZ92" s="66"/>
      <c r="JA92" s="21"/>
      <c r="JF92" s="66"/>
      <c r="JG92" s="21"/>
      <c r="JL92" s="66"/>
      <c r="JM92" s="21"/>
      <c r="JR92" s="66"/>
      <c r="JS92" s="21"/>
      <c r="JX92" s="66"/>
      <c r="JY92" s="21"/>
      <c r="KD92" s="66"/>
      <c r="KE92" s="21"/>
      <c r="KJ92" s="66"/>
      <c r="KK92" s="21"/>
      <c r="KP92" s="66"/>
      <c r="KQ92" s="21"/>
      <c r="KV92" s="66"/>
      <c r="KW92" s="21"/>
      <c r="LB92" s="66"/>
      <c r="LC92" s="21"/>
      <c r="LH92" s="66"/>
      <c r="LI92" s="21"/>
      <c r="ND92" s="66"/>
      <c r="NE92" s="21"/>
      <c r="NH92" s="68"/>
    </row>
    <row r="93" spans="1:372">
      <c r="A93" s="121">
        <v>44902</v>
      </c>
      <c r="B93" s="74" t="s">
        <v>1624</v>
      </c>
      <c r="C93" s="146">
        <f>[1]!i_dq_close(C$2,A93)</f>
        <v>4334.5227000000004</v>
      </c>
      <c r="D93" s="277">
        <v>1.4766999999999999</v>
      </c>
      <c r="E93" s="277">
        <f t="shared" si="0"/>
        <v>-7.2392670352250388E-3</v>
      </c>
      <c r="H93" s="66">
        <v>44706</v>
      </c>
      <c r="I93" s="21" t="s">
        <v>535</v>
      </c>
      <c r="J93" s="146">
        <f>[1]!i_dq_close(J$2,H93)</f>
        <v>4290.7759999999998</v>
      </c>
      <c r="K93" s="7">
        <v>0.9849</v>
      </c>
      <c r="L93" s="277">
        <f t="shared" si="1"/>
        <v>-1.7579405682372262E-2</v>
      </c>
      <c r="N93" s="59"/>
      <c r="O93" s="66">
        <v>44796</v>
      </c>
      <c r="P93" s="21" t="s">
        <v>1623</v>
      </c>
      <c r="Q93" s="140">
        <f>[1]!i_dq_close(Q$2,O93)</f>
        <v>4546.6342000000004</v>
      </c>
      <c r="R93" s="111">
        <v>0.82540000000000002</v>
      </c>
      <c r="S93" s="277">
        <f t="shared" si="2"/>
        <v>2.8814916607770913E-2</v>
      </c>
      <c r="U93" s="28"/>
      <c r="V93" s="64"/>
      <c r="W93" s="114"/>
      <c r="X93" s="116"/>
      <c r="Z93" s="59"/>
      <c r="AA93" s="28"/>
      <c r="AB93" s="64"/>
      <c r="AC93" s="28"/>
      <c r="AD93" s="28"/>
      <c r="AF93" s="59"/>
      <c r="AG93" s="21"/>
      <c r="AI93" s="21"/>
      <c r="AJ93" s="21"/>
      <c r="AL93" s="59"/>
      <c r="AM93" s="21"/>
      <c r="AO93" s="28"/>
      <c r="AP93" s="86"/>
      <c r="AR93" s="95"/>
      <c r="AS93" s="21"/>
      <c r="AU93" s="21"/>
      <c r="AV93" s="21"/>
      <c r="AX93" s="95"/>
      <c r="AY93" s="21"/>
      <c r="BA93" s="21"/>
      <c r="BB93" s="21"/>
      <c r="BD93" s="58"/>
      <c r="BE93" s="21"/>
      <c r="BG93" s="21"/>
      <c r="BJ93" s="58"/>
      <c r="BK93" s="21"/>
      <c r="BL93" s="21"/>
      <c r="BM93" s="21"/>
      <c r="BN93" s="32"/>
      <c r="BP93" s="58"/>
      <c r="BQ93" s="21"/>
      <c r="BS93" s="56"/>
      <c r="BV93" s="58"/>
      <c r="BW93" s="21"/>
      <c r="BY93" s="21"/>
      <c r="CB93" s="66"/>
      <c r="CC93" s="21"/>
      <c r="CE93" s="21"/>
      <c r="CH93" s="66"/>
      <c r="CI93" s="21"/>
      <c r="CK93" s="96"/>
      <c r="CN93" s="66"/>
      <c r="CO93" s="21"/>
      <c r="CT93" s="66"/>
      <c r="CU93" s="21"/>
      <c r="CZ93" s="66"/>
      <c r="DA93" s="21"/>
      <c r="DF93" s="66"/>
      <c r="DG93" s="21"/>
      <c r="DL93" s="66"/>
      <c r="DM93" s="21"/>
      <c r="DO93" s="21"/>
      <c r="DX93" s="66"/>
      <c r="DY93" s="21"/>
      <c r="EJ93" s="66"/>
      <c r="EK93" s="21"/>
      <c r="EM93" s="215"/>
      <c r="EP93" s="66"/>
      <c r="EQ93" s="21"/>
      <c r="ES93" s="21"/>
      <c r="EV93" s="66"/>
      <c r="EW93" s="21"/>
      <c r="FB93" s="66"/>
      <c r="FC93" s="21"/>
      <c r="FH93" s="66"/>
      <c r="FI93" s="21"/>
      <c r="FN93" s="66"/>
      <c r="FO93" s="21"/>
      <c r="FT93" s="66"/>
      <c r="FU93" s="21"/>
      <c r="FZ93" s="66"/>
      <c r="GA93" s="21"/>
      <c r="GF93" s="66"/>
      <c r="GG93" s="21"/>
      <c r="GL93" s="66"/>
      <c r="GM93" s="21"/>
      <c r="GR93" s="66"/>
      <c r="GS93" s="21"/>
      <c r="GX93" s="66"/>
      <c r="GY93" s="21"/>
      <c r="HD93" s="66"/>
      <c r="HE93" s="21"/>
      <c r="HJ93" s="66"/>
      <c r="HM93" s="215"/>
      <c r="HP93" s="66"/>
      <c r="HQ93" s="21"/>
      <c r="HV93" s="66"/>
      <c r="HW93" s="21"/>
      <c r="IH93" s="66"/>
      <c r="II93" s="21"/>
      <c r="IK93" s="215"/>
      <c r="IN93" s="66"/>
      <c r="IO93" s="21"/>
      <c r="IT93" s="66"/>
      <c r="IU93" s="21"/>
      <c r="IZ93" s="66"/>
      <c r="JA93" s="21"/>
      <c r="JF93" s="66"/>
      <c r="JG93" s="21"/>
      <c r="JL93" s="66"/>
      <c r="JM93" s="21"/>
      <c r="JR93" s="66"/>
      <c r="JS93" s="21"/>
      <c r="JX93" s="66"/>
      <c r="JY93" s="21"/>
      <c r="KD93" s="66"/>
      <c r="KE93" s="21"/>
      <c r="KJ93" s="66"/>
      <c r="KK93" s="21"/>
      <c r="KP93" s="66"/>
      <c r="KQ93" s="21"/>
      <c r="KV93" s="66"/>
      <c r="KW93" s="21"/>
      <c r="LB93" s="66"/>
      <c r="LC93" s="21"/>
      <c r="LH93" s="66"/>
      <c r="LI93" s="21"/>
      <c r="ND93" s="66"/>
      <c r="NE93" s="21"/>
      <c r="NH93" s="68"/>
    </row>
    <row r="94" spans="1:372">
      <c r="A94" s="121">
        <v>44903</v>
      </c>
      <c r="B94" s="74" t="s">
        <v>1624</v>
      </c>
      <c r="C94" s="146">
        <f>[1]!i_dq_close(C$2,A94)</f>
        <v>4331.9718999999996</v>
      </c>
      <c r="D94" s="277">
        <v>1.4731000000000001</v>
      </c>
      <c r="E94" s="277">
        <f t="shared" si="0"/>
        <v>-9.1214368596241879E-3</v>
      </c>
      <c r="H94" s="49">
        <v>44707</v>
      </c>
      <c r="I94" s="21" t="s">
        <v>535</v>
      </c>
      <c r="J94" s="146">
        <f>[1]!i_dq_close(J$2,H94)</f>
        <v>4310.6010999999999</v>
      </c>
      <c r="K94">
        <v>0.98980000000000001</v>
      </c>
      <c r="L94" s="277">
        <f t="shared" si="1"/>
        <v>-1.7339164372673355E-2</v>
      </c>
      <c r="M94"/>
      <c r="N94" s="59"/>
      <c r="O94" s="66">
        <v>44797</v>
      </c>
      <c r="P94" s="21" t="s">
        <v>1623</v>
      </c>
      <c r="Q94" s="140">
        <f>[1]!i_dq_close(Q$2,O94)</f>
        <v>4450.0689000000002</v>
      </c>
      <c r="R94" s="111">
        <v>0.80489999999999995</v>
      </c>
      <c r="S94" s="277">
        <f t="shared" si="2"/>
        <v>2.4547763363369834E-2</v>
      </c>
      <c r="T94"/>
      <c r="U94" s="28"/>
      <c r="V94" s="64"/>
      <c r="W94" s="114"/>
      <c r="X94" s="116"/>
      <c r="Z94" s="59"/>
      <c r="AA94" s="28"/>
      <c r="AB94" s="64"/>
      <c r="AC94" s="28"/>
      <c r="AD94" s="28"/>
      <c r="AF94" s="59"/>
      <c r="AG94" s="21"/>
      <c r="AI94" s="21"/>
      <c r="AJ94" s="21"/>
      <c r="AL94" s="59"/>
      <c r="AM94" s="21"/>
      <c r="AO94" s="28"/>
      <c r="AP94" s="86"/>
      <c r="AR94" s="95"/>
      <c r="AS94" s="21"/>
      <c r="AU94" s="21"/>
      <c r="AV94" s="21"/>
      <c r="AX94" s="95"/>
      <c r="AY94" s="21"/>
      <c r="BA94" s="21"/>
      <c r="BB94" s="21"/>
      <c r="BD94" s="58"/>
      <c r="BE94" s="21"/>
      <c r="BG94" s="21"/>
      <c r="BJ94" s="58"/>
      <c r="BK94" s="21"/>
      <c r="BL94" s="21"/>
      <c r="BM94" s="21"/>
      <c r="BN94" s="107"/>
      <c r="BP94" s="58"/>
      <c r="BQ94" s="21"/>
      <c r="BS94" s="56"/>
      <c r="BV94" s="58"/>
      <c r="BW94" s="21"/>
      <c r="BY94" s="21"/>
      <c r="CB94" s="66"/>
      <c r="CC94" s="21"/>
      <c r="CE94" s="21"/>
      <c r="CH94" s="66"/>
      <c r="CI94" s="21"/>
      <c r="CK94" s="96"/>
      <c r="CN94" s="66"/>
      <c r="CO94" s="21"/>
      <c r="CT94" s="66"/>
      <c r="CU94" s="21"/>
      <c r="CZ94" s="66"/>
      <c r="DA94" s="21"/>
      <c r="DF94" s="66"/>
      <c r="DG94" s="21"/>
      <c r="DL94" s="66"/>
      <c r="DM94" s="21"/>
      <c r="DO94" s="21"/>
      <c r="DX94" s="66"/>
      <c r="DY94" s="21"/>
      <c r="EJ94" s="66"/>
      <c r="EK94" s="21"/>
      <c r="EM94" s="215"/>
      <c r="EP94" s="66"/>
      <c r="EQ94" s="21"/>
      <c r="ES94" s="21"/>
      <c r="EV94" s="66"/>
      <c r="EW94" s="21"/>
      <c r="FB94" s="66"/>
      <c r="FC94" s="21"/>
      <c r="FH94" s="66"/>
      <c r="FI94" s="21"/>
      <c r="FN94" s="66"/>
      <c r="FO94" s="21"/>
      <c r="FT94" s="66"/>
      <c r="FU94" s="21"/>
      <c r="FZ94" s="66"/>
      <c r="GA94" s="21"/>
      <c r="GF94" s="66"/>
      <c r="GG94" s="21"/>
      <c r="GL94" s="66"/>
      <c r="GM94" s="21"/>
      <c r="GR94" s="66"/>
      <c r="GS94" s="21"/>
      <c r="GX94" s="66"/>
      <c r="GY94" s="21"/>
      <c r="HD94" s="66"/>
      <c r="HE94" s="21"/>
      <c r="HJ94" s="66"/>
      <c r="HM94" s="215"/>
      <c r="HP94" s="66"/>
      <c r="HQ94" s="21"/>
      <c r="HV94" s="66"/>
      <c r="HW94" s="21"/>
      <c r="IH94" s="66"/>
      <c r="II94" s="21"/>
      <c r="IK94" s="215"/>
      <c r="IN94" s="66"/>
      <c r="IO94" s="21"/>
      <c r="IT94" s="66"/>
      <c r="IU94" s="21"/>
      <c r="IZ94" s="66"/>
      <c r="JA94" s="21"/>
      <c r="JF94" s="66"/>
      <c r="JG94" s="21"/>
      <c r="JL94" s="66"/>
      <c r="JM94" s="21"/>
      <c r="JR94" s="66"/>
      <c r="JS94" s="21"/>
      <c r="JX94" s="66"/>
      <c r="JY94" s="21"/>
      <c r="KD94" s="66"/>
      <c r="KE94" s="21"/>
      <c r="KJ94" s="66"/>
      <c r="KK94" s="21"/>
      <c r="KP94" s="66"/>
      <c r="KQ94" s="21"/>
      <c r="KV94" s="66"/>
      <c r="KW94" s="21"/>
      <c r="LB94" s="66"/>
      <c r="LC94" s="21"/>
      <c r="LH94" s="66"/>
      <c r="LI94" s="21"/>
      <c r="ND94" s="66"/>
      <c r="NE94" s="21"/>
      <c r="NH94" s="68"/>
    </row>
    <row r="95" spans="1:372">
      <c r="A95" s="121">
        <v>44904</v>
      </c>
      <c r="B95" s="74" t="s">
        <v>1624</v>
      </c>
      <c r="C95" s="146">
        <f>[1]!i_dq_close(C$2,A95)</f>
        <v>4364.9232000000002</v>
      </c>
      <c r="D95" s="277">
        <v>1.4816</v>
      </c>
      <c r="E95" s="277">
        <f t="shared" si="0"/>
        <v>-1.1059430373581813E-2</v>
      </c>
      <c r="H95" s="49">
        <v>44708</v>
      </c>
      <c r="I95" s="21" t="s">
        <v>535</v>
      </c>
      <c r="J95" s="146">
        <f>[1]!i_dq_close(J$2,H95)</f>
        <v>4315.357</v>
      </c>
      <c r="K95">
        <v>0.99460000000000004</v>
      </c>
      <c r="L95" s="277">
        <f t="shared" si="1"/>
        <v>-1.394648897763362E-2</v>
      </c>
      <c r="M95"/>
      <c r="N95" s="59"/>
      <c r="O95" s="66">
        <v>44798</v>
      </c>
      <c r="P95" s="21" t="s">
        <v>1623</v>
      </c>
      <c r="Q95" s="140">
        <f>[1]!i_dq_close(Q$2,O95)</f>
        <v>4484.4516999999996</v>
      </c>
      <c r="R95" s="111">
        <v>0.80920000000000003</v>
      </c>
      <c r="S95" s="277">
        <f t="shared" si="2"/>
        <v>2.2375363836265594E-2</v>
      </c>
      <c r="T95"/>
      <c r="U95" s="28"/>
      <c r="V95" s="64"/>
      <c r="W95" s="114"/>
      <c r="X95" s="116"/>
      <c r="Z95" s="59"/>
      <c r="AA95" s="28"/>
      <c r="AB95" s="64"/>
      <c r="AC95" s="28"/>
      <c r="AD95" s="28"/>
      <c r="AF95" s="59"/>
      <c r="AG95" s="21"/>
      <c r="AI95" s="21"/>
      <c r="AJ95" s="21"/>
      <c r="AL95" s="59"/>
      <c r="AM95" s="21"/>
      <c r="AO95" s="28"/>
      <c r="AP95" s="86"/>
      <c r="AR95" s="95"/>
      <c r="AS95" s="21"/>
      <c r="AU95" s="21"/>
      <c r="AV95" s="21"/>
      <c r="AX95" s="95"/>
      <c r="AY95" s="21"/>
      <c r="BA95" s="21"/>
      <c r="BB95" s="21"/>
      <c r="BD95" s="58"/>
      <c r="BE95" s="21"/>
      <c r="BG95" s="21"/>
      <c r="BJ95" s="58"/>
      <c r="BK95" s="21"/>
      <c r="BL95" s="21"/>
      <c r="BM95" s="21"/>
      <c r="BP95" s="66"/>
      <c r="BQ95" s="21"/>
      <c r="BS95" s="56"/>
      <c r="BV95" s="58"/>
      <c r="BW95" s="21"/>
      <c r="BY95" s="21"/>
      <c r="CB95" s="66"/>
      <c r="CC95" s="21"/>
      <c r="CE95" s="21"/>
      <c r="CH95" s="66"/>
      <c r="CI95" s="21"/>
      <c r="CK95" s="96"/>
      <c r="CN95" s="66"/>
      <c r="CO95" s="21"/>
      <c r="CT95" s="66"/>
      <c r="CU95" s="21"/>
      <c r="CZ95" s="66"/>
      <c r="DA95" s="21"/>
      <c r="DF95" s="66"/>
      <c r="DG95" s="21"/>
      <c r="DL95" s="66"/>
      <c r="DM95" s="21"/>
      <c r="DO95" s="21"/>
      <c r="DX95" s="66"/>
      <c r="DY95" s="21"/>
      <c r="EJ95" s="66"/>
      <c r="EK95" s="21"/>
      <c r="EM95" s="215"/>
      <c r="EP95" s="66"/>
      <c r="EQ95" s="21"/>
      <c r="ES95" s="21"/>
      <c r="EV95" s="66"/>
      <c r="EW95" s="21"/>
      <c r="FB95" s="66"/>
      <c r="FC95" s="21"/>
      <c r="FH95" s="66"/>
      <c r="FI95" s="21"/>
      <c r="FN95" s="66"/>
      <c r="FO95" s="21"/>
      <c r="FT95" s="66"/>
      <c r="FU95" s="21"/>
      <c r="FZ95" s="66"/>
      <c r="GA95" s="21"/>
      <c r="GF95" s="66"/>
      <c r="GG95" s="21"/>
      <c r="GL95" s="66"/>
      <c r="GM95" s="21"/>
      <c r="GR95" s="66"/>
      <c r="GS95" s="21"/>
      <c r="GX95" s="66"/>
      <c r="GY95" s="21"/>
      <c r="HB95" s="37"/>
      <c r="HD95" s="66"/>
      <c r="HE95" s="21"/>
      <c r="HJ95" s="66"/>
      <c r="HM95" s="215"/>
      <c r="HP95" s="66"/>
      <c r="HQ95" s="21"/>
      <c r="HV95" s="66"/>
      <c r="HW95" s="21"/>
      <c r="IH95" s="66"/>
      <c r="II95" s="21"/>
      <c r="IK95" s="215"/>
      <c r="IN95" s="66"/>
      <c r="IO95" s="21"/>
      <c r="IT95" s="66"/>
      <c r="IU95" s="21"/>
      <c r="IZ95" s="66"/>
      <c r="JA95" s="21"/>
      <c r="JF95" s="66"/>
      <c r="JG95" s="21"/>
      <c r="JL95" s="66"/>
      <c r="JM95" s="21"/>
      <c r="JR95" s="66"/>
      <c r="JS95" s="21"/>
      <c r="JX95" s="66"/>
      <c r="JY95" s="21"/>
      <c r="KD95" s="66"/>
      <c r="KE95" s="21"/>
      <c r="KJ95" s="66"/>
      <c r="KK95" s="21"/>
      <c r="KP95" s="66"/>
      <c r="KQ95" s="21"/>
      <c r="KV95" s="66"/>
      <c r="KW95" s="21"/>
      <c r="LB95" s="66"/>
      <c r="LC95" s="21"/>
      <c r="LH95" s="66"/>
      <c r="LI95" s="21"/>
      <c r="ND95" s="66"/>
      <c r="NE95" s="21"/>
      <c r="NH95" s="68"/>
    </row>
    <row r="96" spans="1:372">
      <c r="A96" s="121">
        <v>44907</v>
      </c>
      <c r="B96" s="74" t="s">
        <v>1624</v>
      </c>
      <c r="C96" s="146">
        <f>[1]!i_dq_close(C$2,A96)</f>
        <v>4321.8283000000001</v>
      </c>
      <c r="D96" s="277">
        <v>1.47</v>
      </c>
      <c r="E96" s="277">
        <f t="shared" si="0"/>
        <v>-8.8587566464757295E-3</v>
      </c>
      <c r="H96" s="49">
        <v>44711</v>
      </c>
      <c r="I96" s="21" t="s">
        <v>535</v>
      </c>
      <c r="J96" s="146">
        <f>[1]!i_dq_close(J$2,H96)</f>
        <v>4345.6077999999998</v>
      </c>
      <c r="K96">
        <v>1.0112000000000001</v>
      </c>
      <c r="L96" s="277">
        <f t="shared" si="1"/>
        <v>-5.185384245724789E-3</v>
      </c>
      <c r="M96"/>
      <c r="N96" s="59"/>
      <c r="O96" s="66">
        <v>44799</v>
      </c>
      <c r="P96" s="21" t="s">
        <v>1623</v>
      </c>
      <c r="Q96" s="140">
        <f>[1]!i_dq_close(Q$2,O96)</f>
        <v>4473.0267999999996</v>
      </c>
      <c r="R96" s="111">
        <v>0.81079999999999997</v>
      </c>
      <c r="S96" s="277">
        <f t="shared" si="2"/>
        <v>2.6825466158654332E-2</v>
      </c>
      <c r="T96"/>
      <c r="U96" s="28"/>
      <c r="V96" s="64"/>
      <c r="W96" s="114"/>
      <c r="X96" s="116"/>
      <c r="Z96" s="59"/>
      <c r="AA96" s="28"/>
      <c r="AB96" s="64"/>
      <c r="AC96" s="28"/>
      <c r="AD96" s="28"/>
      <c r="AF96" s="59"/>
      <c r="AG96" s="21"/>
      <c r="AI96" s="21"/>
      <c r="AJ96" s="21"/>
      <c r="AL96" s="59"/>
      <c r="AM96" s="21"/>
      <c r="AO96" s="28"/>
      <c r="AP96" s="86"/>
      <c r="AR96" s="95"/>
      <c r="AS96" s="21"/>
      <c r="AU96" s="21"/>
      <c r="AV96" s="21"/>
      <c r="AX96" s="95"/>
      <c r="AY96" s="21"/>
      <c r="BA96" s="21"/>
      <c r="BB96" s="21"/>
      <c r="BD96" s="58"/>
      <c r="BE96" s="21"/>
      <c r="BG96" s="21"/>
      <c r="BJ96" s="58"/>
      <c r="BK96" s="21"/>
      <c r="BL96" s="21"/>
      <c r="BM96" s="21"/>
      <c r="BP96" s="66"/>
      <c r="BQ96" s="21"/>
      <c r="BS96" s="134"/>
      <c r="BV96" s="58"/>
      <c r="BW96" s="21"/>
      <c r="BY96" s="21"/>
      <c r="CB96" s="66"/>
      <c r="CC96" s="21"/>
      <c r="CE96" s="21"/>
      <c r="CH96" s="66"/>
      <c r="CI96" s="21"/>
      <c r="CK96" s="96"/>
      <c r="CN96" s="66"/>
      <c r="CO96" s="21"/>
      <c r="CT96" s="66"/>
      <c r="CU96" s="21"/>
      <c r="CZ96" s="66"/>
      <c r="DA96" s="21"/>
      <c r="DF96" s="66"/>
      <c r="DG96" s="21"/>
      <c r="DL96" s="66"/>
      <c r="DM96" s="21"/>
      <c r="DO96" s="21"/>
      <c r="DX96" s="66"/>
      <c r="DY96" s="21"/>
      <c r="EJ96" s="66"/>
      <c r="EK96" s="21"/>
      <c r="EM96" s="215"/>
      <c r="EP96" s="66"/>
      <c r="EQ96" s="21"/>
      <c r="ES96" s="21"/>
      <c r="EV96" s="66"/>
      <c r="EW96" s="21"/>
      <c r="FB96" s="66"/>
      <c r="FC96" s="21"/>
      <c r="FH96" s="66"/>
      <c r="FI96" s="21"/>
      <c r="FN96" s="66"/>
      <c r="FO96" s="21"/>
      <c r="FT96" s="66"/>
      <c r="FU96" s="21"/>
      <c r="FZ96" s="66"/>
      <c r="GA96" s="21"/>
      <c r="GF96" s="66"/>
      <c r="GG96" s="21"/>
      <c r="GL96" s="66"/>
      <c r="GM96" s="21"/>
      <c r="GR96" s="66"/>
      <c r="GS96" s="21"/>
      <c r="GX96" s="66"/>
      <c r="GY96" s="21"/>
      <c r="HD96" s="66"/>
      <c r="HE96" s="21"/>
      <c r="HJ96" s="66"/>
      <c r="HM96" s="215"/>
      <c r="HP96" s="66"/>
      <c r="HQ96" s="21"/>
      <c r="HV96" s="66"/>
      <c r="HW96" s="21"/>
      <c r="IH96" s="66"/>
      <c r="II96" s="21"/>
      <c r="IK96" s="215"/>
      <c r="IN96" s="66"/>
      <c r="IO96" s="21"/>
      <c r="IT96" s="66"/>
      <c r="IU96" s="21"/>
      <c r="IZ96" s="66"/>
      <c r="JA96" s="21"/>
      <c r="JF96" s="66"/>
      <c r="JG96" s="21"/>
      <c r="JL96" s="66"/>
      <c r="JM96" s="21"/>
      <c r="JR96" s="66"/>
      <c r="JS96" s="21"/>
      <c r="JX96" s="66"/>
      <c r="JY96" s="21"/>
      <c r="KD96" s="66"/>
      <c r="KE96" s="21"/>
      <c r="KJ96" s="66"/>
      <c r="KK96" s="21"/>
      <c r="KP96" s="66"/>
      <c r="KQ96" s="21"/>
      <c r="KV96" s="66"/>
      <c r="KW96" s="21"/>
      <c r="LB96" s="66"/>
      <c r="LC96" s="21"/>
      <c r="LH96" s="66"/>
      <c r="LI96" s="21"/>
      <c r="ND96" s="66"/>
      <c r="NE96" s="21"/>
      <c r="NH96" s="68"/>
    </row>
    <row r="97" spans="1:372">
      <c r="A97" s="121">
        <v>44908</v>
      </c>
      <c r="B97" s="74" t="s">
        <v>1624</v>
      </c>
      <c r="C97" s="146">
        <f>[1]!i_dq_close(C$2,A97)</f>
        <v>4309.5028000000002</v>
      </c>
      <c r="D97" s="277">
        <v>1.4646999999999999</v>
      </c>
      <c r="E97" s="277">
        <f t="shared" si="0"/>
        <v>-9.5986234506673096E-3</v>
      </c>
      <c r="H97" s="49">
        <v>44712</v>
      </c>
      <c r="I97" s="21" t="s">
        <v>535</v>
      </c>
      <c r="J97" s="146">
        <f>[1]!i_dq_close(J$2,H97)</f>
        <v>4411.4897000000001</v>
      </c>
      <c r="K97">
        <v>1.0288999999999999</v>
      </c>
      <c r="L97" s="277">
        <f t="shared" si="1"/>
        <v>-3.0836244509295785E-3</v>
      </c>
      <c r="M97"/>
      <c r="N97" s="59"/>
      <c r="O97" s="66">
        <v>44802</v>
      </c>
      <c r="P97" s="21" t="s">
        <v>1623</v>
      </c>
      <c r="Q97" s="140">
        <f>[1]!i_dq_close(Q$2,O97)</f>
        <v>4460.4615999999996</v>
      </c>
      <c r="R97" s="111">
        <v>0.81230000000000002</v>
      </c>
      <c r="S97" s="277">
        <f t="shared" si="2"/>
        <v>3.1400063820501312E-2</v>
      </c>
      <c r="T97"/>
      <c r="U97" s="28"/>
      <c r="V97" s="64"/>
      <c r="W97" s="114"/>
      <c r="X97" s="116"/>
      <c r="Z97" s="59"/>
      <c r="AA97" s="28"/>
      <c r="AB97" s="64"/>
      <c r="AC97" s="28"/>
      <c r="AD97" s="28"/>
      <c r="AF97" s="59"/>
      <c r="AG97" s="21"/>
      <c r="AI97" s="21"/>
      <c r="AJ97" s="21"/>
      <c r="AL97" s="59"/>
      <c r="AM97" s="21"/>
      <c r="AO97" s="28"/>
      <c r="AP97" s="86"/>
      <c r="AR97" s="95"/>
      <c r="AS97" s="21"/>
      <c r="AU97" s="21"/>
      <c r="AV97" s="21"/>
      <c r="AX97" s="95"/>
      <c r="AY97" s="21"/>
      <c r="BA97" s="21"/>
      <c r="BB97" s="21"/>
      <c r="BD97" s="58"/>
      <c r="BE97" s="21"/>
      <c r="BG97" s="21"/>
      <c r="BJ97" s="58"/>
      <c r="BK97" s="21"/>
      <c r="BM97" s="21"/>
      <c r="BP97" s="66"/>
      <c r="BQ97" s="21"/>
      <c r="BS97" s="134"/>
      <c r="BV97" s="58"/>
      <c r="BW97" s="21"/>
      <c r="BY97" s="21"/>
      <c r="CB97" s="66"/>
      <c r="CC97" s="21"/>
      <c r="CE97" s="21"/>
      <c r="CH97" s="66"/>
      <c r="CI97" s="21"/>
      <c r="CK97" s="21"/>
      <c r="CN97" s="66"/>
      <c r="CO97" s="21"/>
      <c r="CT97" s="66"/>
      <c r="CU97" s="21"/>
      <c r="CZ97" s="66"/>
      <c r="DA97" s="21"/>
      <c r="DF97" s="66"/>
      <c r="DL97" s="66"/>
      <c r="DM97" s="21"/>
      <c r="DO97" s="21"/>
      <c r="DX97" s="66"/>
      <c r="DY97" s="21"/>
      <c r="EJ97" s="66"/>
      <c r="EK97" s="21"/>
      <c r="EM97" s="215"/>
      <c r="EP97" s="66"/>
      <c r="EQ97" s="21"/>
      <c r="EV97" s="66"/>
      <c r="EW97" s="21"/>
      <c r="FB97" s="66"/>
      <c r="FC97" s="21"/>
      <c r="FH97" s="66"/>
      <c r="FI97" s="21"/>
      <c r="FN97" s="66"/>
      <c r="FO97" s="21"/>
      <c r="FT97" s="66"/>
      <c r="FU97" s="21"/>
      <c r="FZ97" s="66"/>
      <c r="GA97" s="21"/>
      <c r="GF97" s="66"/>
      <c r="GG97" s="21"/>
      <c r="GL97" s="66"/>
      <c r="GM97" s="21"/>
      <c r="GR97" s="66"/>
      <c r="GS97" s="21"/>
      <c r="GX97" s="66"/>
      <c r="GY97" s="21"/>
      <c r="HD97" s="66"/>
      <c r="HE97" s="21"/>
      <c r="HJ97" s="66"/>
      <c r="HM97" s="215"/>
      <c r="HP97" s="66"/>
      <c r="HQ97" s="21"/>
      <c r="HV97" s="66"/>
      <c r="HW97" s="21"/>
      <c r="IH97" s="66"/>
      <c r="II97" s="21"/>
      <c r="IK97" s="215"/>
      <c r="IN97" s="66"/>
      <c r="IO97" s="21"/>
      <c r="IT97" s="66"/>
      <c r="IU97" s="21"/>
      <c r="IZ97" s="66"/>
      <c r="JA97" s="21"/>
      <c r="JF97" s="66"/>
      <c r="JG97" s="21"/>
      <c r="JL97" s="66"/>
      <c r="JM97" s="21"/>
      <c r="JR97" s="66"/>
      <c r="JS97" s="21"/>
      <c r="JX97" s="66"/>
      <c r="JY97" s="21"/>
      <c r="KD97" s="66"/>
      <c r="KE97" s="21"/>
      <c r="KJ97" s="66"/>
      <c r="KK97" s="21"/>
      <c r="KP97" s="66"/>
      <c r="KQ97" s="21"/>
      <c r="KV97" s="66"/>
      <c r="KW97" s="21"/>
      <c r="LB97" s="66"/>
      <c r="LC97" s="21"/>
      <c r="ND97" s="66"/>
      <c r="NE97" s="21"/>
      <c r="NH97" s="68"/>
    </row>
    <row r="98" spans="1:372">
      <c r="A98" s="121">
        <v>44909</v>
      </c>
      <c r="B98" s="74" t="s">
        <v>1624</v>
      </c>
      <c r="C98" s="146">
        <f>[1]!i_dq_close(C$2,A98)</f>
        <v>4312.3441999999995</v>
      </c>
      <c r="D98" s="277">
        <v>1.4621</v>
      </c>
      <c r="E98" s="277">
        <f t="shared" si="0"/>
        <v>-1.2067980345884743E-2</v>
      </c>
      <c r="H98" s="49">
        <v>44713</v>
      </c>
      <c r="I98" s="21" t="s">
        <v>570</v>
      </c>
      <c r="J98" s="146">
        <f>[1]!i_dq_close(J$2,H98)</f>
        <v>4404.1841000000004</v>
      </c>
      <c r="K98">
        <v>1.0427999999999999</v>
      </c>
      <c r="L98" s="277">
        <f t="shared" si="1"/>
        <v>1.1279136515728427E-2</v>
      </c>
      <c r="M98"/>
      <c r="N98" s="59"/>
      <c r="O98" s="66">
        <v>44803</v>
      </c>
      <c r="P98" s="21" t="s">
        <v>1623</v>
      </c>
      <c r="Q98" s="140">
        <f>[1]!i_dq_close(Q$2,O98)</f>
        <v>4444.9031999999997</v>
      </c>
      <c r="R98" s="111">
        <v>0.80730000000000002</v>
      </c>
      <c r="S98" s="277">
        <f t="shared" si="2"/>
        <v>2.8623574704707555E-2</v>
      </c>
      <c r="T98"/>
      <c r="U98" s="28"/>
      <c r="V98" s="64"/>
      <c r="W98" s="114"/>
      <c r="X98" s="116"/>
      <c r="Z98" s="59"/>
      <c r="AA98" s="28"/>
      <c r="AB98" s="64"/>
      <c r="AC98" s="28"/>
      <c r="AD98" s="28"/>
      <c r="AF98" s="59"/>
      <c r="AG98" s="21"/>
      <c r="AI98" s="21"/>
      <c r="AJ98" s="21"/>
      <c r="AL98" s="59"/>
      <c r="AM98" s="21"/>
      <c r="AO98" s="28"/>
      <c r="AP98" s="86"/>
      <c r="AR98" s="95"/>
      <c r="AS98" s="21"/>
      <c r="AU98" s="21"/>
      <c r="AV98" s="21"/>
      <c r="AX98" s="95"/>
      <c r="AY98" s="21"/>
      <c r="BA98" s="21"/>
      <c r="BB98" s="21"/>
      <c r="BD98" s="58"/>
      <c r="BE98" s="21"/>
      <c r="BG98" s="21"/>
      <c r="BJ98" s="58"/>
      <c r="BK98" s="21"/>
      <c r="BM98" s="21"/>
      <c r="BP98" s="66"/>
      <c r="BQ98" s="21"/>
      <c r="BS98" s="134"/>
      <c r="BV98" s="58"/>
      <c r="BW98" s="21"/>
      <c r="BY98" s="21"/>
      <c r="CB98" s="66"/>
      <c r="CC98" s="21"/>
      <c r="CE98" s="21"/>
      <c r="CH98" s="66"/>
      <c r="CI98" s="21"/>
      <c r="CK98" s="21"/>
      <c r="CN98" s="66"/>
      <c r="CO98" s="21"/>
      <c r="CT98" s="66"/>
      <c r="CU98" s="21"/>
      <c r="CZ98" s="66"/>
      <c r="DA98" s="21"/>
      <c r="DF98" s="66"/>
      <c r="DL98" s="66"/>
      <c r="DM98" s="21"/>
      <c r="DO98" s="21"/>
      <c r="DX98" s="66"/>
      <c r="DY98" s="21"/>
      <c r="EJ98" s="66"/>
      <c r="EK98" s="21"/>
      <c r="EM98" s="215"/>
      <c r="EP98" s="66"/>
      <c r="EQ98" s="21"/>
      <c r="EV98" s="66"/>
      <c r="EW98" s="21"/>
      <c r="FB98" s="66"/>
      <c r="FC98" s="21"/>
      <c r="FH98" s="66"/>
      <c r="FI98" s="21"/>
      <c r="FN98" s="66"/>
      <c r="FO98" s="21"/>
      <c r="FT98" s="66"/>
      <c r="FU98" s="21"/>
      <c r="FZ98" s="66"/>
      <c r="GA98" s="21"/>
      <c r="GF98" s="66"/>
      <c r="GG98" s="21"/>
      <c r="GL98" s="66"/>
      <c r="GM98" s="21"/>
      <c r="GR98" s="66"/>
      <c r="GS98" s="21"/>
      <c r="GX98" s="66"/>
      <c r="GY98" s="21"/>
      <c r="HD98" s="66"/>
      <c r="HE98" s="21"/>
      <c r="HJ98" s="66"/>
      <c r="HM98" s="215"/>
      <c r="HP98" s="66"/>
      <c r="HQ98" s="21"/>
      <c r="HV98" s="66"/>
      <c r="HW98" s="21"/>
      <c r="IH98" s="66"/>
      <c r="II98" s="21"/>
      <c r="IK98" s="215"/>
      <c r="IN98" s="66"/>
      <c r="IO98" s="21"/>
      <c r="IT98" s="66"/>
      <c r="IU98" s="21"/>
      <c r="IZ98" s="66"/>
      <c r="JA98" s="21"/>
      <c r="JF98" s="66"/>
      <c r="JG98" s="21"/>
      <c r="JL98" s="66"/>
      <c r="JM98" s="21"/>
      <c r="JR98" s="66"/>
      <c r="JS98" s="21"/>
      <c r="JX98" s="66"/>
      <c r="JY98" s="21"/>
      <c r="KD98" s="66"/>
      <c r="KE98" s="21"/>
      <c r="KJ98" s="66"/>
      <c r="KK98" s="21"/>
      <c r="KP98" s="66"/>
      <c r="KQ98" s="21"/>
      <c r="KV98" s="66"/>
      <c r="KW98" s="21"/>
      <c r="LB98" s="66"/>
      <c r="LC98" s="21"/>
      <c r="ND98" s="66"/>
      <c r="NE98" s="21"/>
      <c r="NH98" s="68"/>
    </row>
    <row r="99" spans="1:372">
      <c r="A99" s="121">
        <v>44910</v>
      </c>
      <c r="B99" s="74" t="s">
        <v>1624</v>
      </c>
      <c r="C99" s="146">
        <f>[1]!i_dq_close(C$2,A99)</f>
        <v>4311.0010000000002</v>
      </c>
      <c r="D99" s="277">
        <v>1.4621</v>
      </c>
      <c r="E99" s="277">
        <f t="shared" si="0"/>
        <v>-1.1749645304510725E-2</v>
      </c>
      <c r="H99" s="49">
        <v>44714</v>
      </c>
      <c r="I99" s="21" t="s">
        <v>570</v>
      </c>
      <c r="J99" s="146">
        <f>[1]!i_dq_close(J$2,H99)</f>
        <v>4418.9745999999996</v>
      </c>
      <c r="K99">
        <v>1.0638000000000001</v>
      </c>
      <c r="L99" s="277">
        <f t="shared" si="1"/>
        <v>2.7417476669540419E-2</v>
      </c>
      <c r="M99"/>
      <c r="N99" s="59"/>
      <c r="O99" s="66">
        <v>44804</v>
      </c>
      <c r="P99" s="21" t="s">
        <v>1623</v>
      </c>
      <c r="Q99" s="140">
        <f>[1]!i_dq_close(Q$2,O99)</f>
        <v>4424.2089999999998</v>
      </c>
      <c r="R99" s="111">
        <v>0.79149999999999998</v>
      </c>
      <c r="S99" s="277">
        <f t="shared" si="2"/>
        <v>1.3668251279748578E-2</v>
      </c>
      <c r="T99"/>
      <c r="U99" s="21"/>
      <c r="W99" s="96"/>
      <c r="X99" s="45"/>
      <c r="Z99" s="59"/>
      <c r="AA99" s="28"/>
      <c r="AB99" s="64"/>
      <c r="AC99" s="28"/>
      <c r="AD99" s="28"/>
      <c r="AF99" s="59"/>
      <c r="AG99" s="21"/>
      <c r="AI99" s="21"/>
      <c r="AJ99" s="21"/>
      <c r="AL99" s="59"/>
      <c r="AM99" s="21"/>
      <c r="AO99" s="28"/>
      <c r="AP99" s="86"/>
      <c r="AR99" s="95"/>
      <c r="AS99" s="21"/>
      <c r="AU99" s="21"/>
      <c r="AV99" s="21"/>
      <c r="AX99" s="95"/>
      <c r="AY99" s="21"/>
      <c r="BA99" s="21"/>
      <c r="BB99" s="21"/>
      <c r="BD99" s="58"/>
      <c r="BE99" s="21"/>
      <c r="BG99" s="21"/>
      <c r="BJ99" s="58"/>
      <c r="BK99" s="21"/>
      <c r="BM99" s="21"/>
      <c r="BP99" s="66"/>
      <c r="BQ99" s="21"/>
      <c r="BS99" s="134"/>
      <c r="BV99" s="66"/>
      <c r="BW99" s="21"/>
      <c r="BY99" s="21"/>
      <c r="CB99" s="66"/>
      <c r="CC99" s="21"/>
      <c r="CE99" s="21"/>
      <c r="CH99" s="66"/>
      <c r="CI99" s="21"/>
      <c r="CK99" s="21"/>
      <c r="CN99" s="66"/>
      <c r="CO99" s="21"/>
      <c r="CT99" s="66"/>
      <c r="CU99" s="21"/>
      <c r="CZ99" s="66"/>
      <c r="DA99" s="21"/>
      <c r="DF99" s="66"/>
      <c r="DL99" s="66"/>
      <c r="DM99" s="21"/>
      <c r="DO99" s="21"/>
      <c r="DX99" s="66"/>
      <c r="DY99" s="21"/>
      <c r="EJ99" s="66"/>
      <c r="EK99" s="21"/>
      <c r="EM99" s="219"/>
      <c r="EP99" s="66"/>
      <c r="EQ99" s="21"/>
      <c r="EV99" s="66"/>
      <c r="EW99" s="21"/>
      <c r="FB99" s="66"/>
      <c r="FC99" s="21"/>
      <c r="FH99" s="66"/>
      <c r="FI99" s="21"/>
      <c r="FN99" s="66"/>
      <c r="FO99" s="21"/>
      <c r="FT99" s="66"/>
      <c r="FU99" s="21"/>
      <c r="FZ99" s="66"/>
      <c r="GA99" s="21"/>
      <c r="GF99" s="66"/>
      <c r="GG99" s="21"/>
      <c r="GL99" s="66"/>
      <c r="GM99" s="21"/>
      <c r="GR99" s="66"/>
      <c r="GS99" s="21"/>
      <c r="GX99" s="66"/>
      <c r="GY99" s="21"/>
      <c r="HD99" s="66"/>
      <c r="HE99" s="21"/>
      <c r="HJ99" s="66"/>
      <c r="HM99" s="215"/>
      <c r="HP99" s="66"/>
      <c r="HQ99" s="21"/>
      <c r="HV99" s="66"/>
      <c r="HW99" s="21"/>
      <c r="IH99" s="66"/>
      <c r="II99" s="21"/>
      <c r="IK99" s="215"/>
      <c r="IN99" s="66"/>
      <c r="IO99" s="21"/>
      <c r="IT99" s="66"/>
      <c r="IU99" s="21"/>
      <c r="IZ99" s="66"/>
      <c r="JA99" s="21"/>
      <c r="JF99" s="66"/>
      <c r="JG99" s="21"/>
      <c r="JL99" s="66"/>
      <c r="JM99" s="21"/>
      <c r="JR99" s="66"/>
      <c r="JS99" s="21"/>
      <c r="JX99" s="66"/>
      <c r="JY99" s="21"/>
      <c r="KD99" s="66"/>
      <c r="KE99" s="21"/>
      <c r="KJ99" s="66"/>
      <c r="KK99" s="21"/>
      <c r="KP99" s="66"/>
      <c r="KQ99" s="21"/>
      <c r="KV99" s="66"/>
      <c r="KW99" s="21"/>
      <c r="LB99" s="66"/>
      <c r="LC99" s="21"/>
      <c r="ND99" s="66"/>
      <c r="NE99" s="21"/>
      <c r="NH99" s="68"/>
    </row>
    <row r="100" spans="1:372">
      <c r="A100" s="121">
        <v>44911</v>
      </c>
      <c r="B100" s="74" t="s">
        <v>1624</v>
      </c>
      <c r="C100" s="146">
        <f>[1]!i_dq_close(C$2,A100)</f>
        <v>4307.5222999999996</v>
      </c>
      <c r="D100" s="277">
        <v>1.4621</v>
      </c>
      <c r="E100" s="277">
        <f t="shared" si="0"/>
        <v>-1.0925202102880949E-2</v>
      </c>
      <c r="H100" s="49">
        <v>44718</v>
      </c>
      <c r="I100" s="21" t="s">
        <v>570</v>
      </c>
      <c r="J100" s="146">
        <f>[1]!i_dq_close(J$2,H100)</f>
        <v>4500.8329999999996</v>
      </c>
      <c r="K100">
        <v>1.0814999999999999</v>
      </c>
      <c r="L100" s="277">
        <f t="shared" si="1"/>
        <v>2.6079444514424233E-2</v>
      </c>
      <c r="M100"/>
      <c r="N100" s="59"/>
      <c r="O100" s="66">
        <v>44805</v>
      </c>
      <c r="P100" s="21" t="s">
        <v>340</v>
      </c>
      <c r="Q100" s="140">
        <f>[1]!i_dq_close(Q$2,O100)</f>
        <v>4390.4089999999997</v>
      </c>
      <c r="R100" s="111">
        <v>0.78600000000000003</v>
      </c>
      <c r="S100" s="277">
        <f t="shared" si="2"/>
        <v>1.4237005597490748E-2</v>
      </c>
      <c r="T100"/>
      <c r="U100" s="21"/>
      <c r="W100" s="96"/>
      <c r="X100" s="45"/>
      <c r="Z100" s="59"/>
      <c r="AA100" s="28"/>
      <c r="AB100" s="64"/>
      <c r="AC100" s="28"/>
      <c r="AD100" s="28"/>
      <c r="AF100" s="59"/>
      <c r="AG100" s="21"/>
      <c r="AI100" s="21"/>
      <c r="AJ100" s="21"/>
      <c r="AL100" s="59"/>
      <c r="AM100" s="21"/>
      <c r="AO100" s="28"/>
      <c r="AP100" s="86"/>
      <c r="AR100" s="95"/>
      <c r="AS100" s="21"/>
      <c r="AU100" s="21"/>
      <c r="AV100" s="21"/>
      <c r="AX100" s="95"/>
      <c r="AY100" s="21"/>
      <c r="BA100" s="21"/>
      <c r="BB100" s="21"/>
      <c r="BD100" s="58"/>
      <c r="BE100" s="21"/>
      <c r="BG100" s="21"/>
      <c r="BJ100" s="58"/>
      <c r="BK100" s="21"/>
      <c r="BM100" s="21"/>
      <c r="BP100" s="66"/>
      <c r="BQ100" s="21"/>
      <c r="BS100" s="134"/>
      <c r="BV100" s="66"/>
      <c r="BW100" s="21"/>
      <c r="CB100" s="66"/>
      <c r="CC100" s="21"/>
      <c r="CE100" s="21"/>
      <c r="CH100" s="66"/>
      <c r="CI100" s="21"/>
      <c r="CK100" s="21"/>
      <c r="CN100" s="66"/>
      <c r="CO100" s="21"/>
      <c r="CT100" s="66"/>
      <c r="CU100" s="21"/>
      <c r="CZ100" s="66"/>
      <c r="DA100" s="21"/>
      <c r="DF100" s="66"/>
      <c r="DL100" s="66"/>
      <c r="DM100" s="21"/>
      <c r="DO100" s="21"/>
      <c r="DX100" s="66"/>
      <c r="DY100" s="21"/>
      <c r="EJ100" s="66"/>
      <c r="EK100" s="21"/>
      <c r="EM100" s="215"/>
      <c r="EP100" s="66"/>
      <c r="EQ100" s="21"/>
      <c r="EV100" s="66"/>
      <c r="EW100" s="21"/>
      <c r="FB100" s="66"/>
      <c r="FC100" s="21"/>
      <c r="FH100" s="66"/>
      <c r="FI100" s="21"/>
      <c r="FN100" s="66"/>
      <c r="FO100" s="21"/>
      <c r="FT100" s="66"/>
      <c r="FU100" s="21"/>
      <c r="FZ100" s="66"/>
      <c r="GA100" s="21"/>
      <c r="GD100" s="32"/>
      <c r="GF100" s="66"/>
      <c r="GG100" s="21"/>
      <c r="GL100" s="66"/>
      <c r="GM100" s="21"/>
      <c r="GR100" s="66"/>
      <c r="GS100" s="21"/>
      <c r="GX100" s="66"/>
      <c r="GY100" s="21"/>
      <c r="HD100" s="66"/>
      <c r="HE100" s="21"/>
      <c r="HJ100" s="66"/>
      <c r="HM100" s="215"/>
      <c r="HP100" s="66"/>
      <c r="HQ100" s="21"/>
      <c r="HV100" s="66"/>
      <c r="HW100" s="21"/>
      <c r="IH100" s="66"/>
      <c r="II100" s="21"/>
      <c r="IK100" s="215"/>
      <c r="IN100" s="66"/>
      <c r="IO100" s="21"/>
      <c r="IT100" s="66"/>
      <c r="IU100" s="21"/>
      <c r="IZ100" s="66"/>
      <c r="JA100" s="21"/>
      <c r="JF100" s="66"/>
      <c r="JG100" s="21"/>
      <c r="JL100" s="66"/>
      <c r="JM100" s="21"/>
      <c r="JR100" s="66"/>
      <c r="JS100" s="21"/>
      <c r="JX100" s="66"/>
      <c r="JY100" s="21"/>
      <c r="KD100" s="66"/>
      <c r="KE100" s="21"/>
      <c r="KJ100" s="66"/>
      <c r="KK100" s="21"/>
      <c r="KP100" s="66"/>
      <c r="KQ100" s="21"/>
      <c r="KV100" s="66"/>
      <c r="KW100" s="21"/>
      <c r="LB100" s="66"/>
      <c r="LC100" s="21"/>
      <c r="ND100" s="66"/>
      <c r="NE100" s="21"/>
      <c r="NH100" s="68"/>
    </row>
    <row r="101" spans="1:372">
      <c r="A101" s="121">
        <v>44914</v>
      </c>
      <c r="B101" s="74" t="s">
        <v>1624</v>
      </c>
      <c r="C101" s="146">
        <f>[1]!i_dq_close(C$2,A101)</f>
        <v>4233.2809999999999</v>
      </c>
      <c r="D101" s="277">
        <v>1.4165000000000001</v>
      </c>
      <c r="E101" s="277">
        <f t="shared" si="0"/>
        <v>-2.4828438226056182E-2</v>
      </c>
      <c r="H101" s="49">
        <v>44719</v>
      </c>
      <c r="I101" s="21" t="s">
        <v>570</v>
      </c>
      <c r="J101" s="146">
        <f>[1]!i_dq_close(J$2,H101)</f>
        <v>4511.3995000000004</v>
      </c>
      <c r="K101">
        <v>1.0747</v>
      </c>
      <c r="L101" s="277">
        <f t="shared" si="1"/>
        <v>1.7547542009790695E-2</v>
      </c>
      <c r="M101"/>
      <c r="N101" s="59"/>
      <c r="O101" s="66">
        <v>44806</v>
      </c>
      <c r="P101" s="21" t="s">
        <v>1622</v>
      </c>
      <c r="Q101" s="140">
        <f>[1]!i_dq_close(Q$2,O101)</f>
        <v>4378.0162</v>
      </c>
      <c r="R101" s="111">
        <v>0.78639999999999999</v>
      </c>
      <c r="S101" s="277">
        <f t="shared" si="2"/>
        <v>1.7420158141805198E-2</v>
      </c>
      <c r="T101"/>
      <c r="U101" s="21"/>
      <c r="X101" s="45"/>
      <c r="Z101" s="59"/>
      <c r="AA101" s="28"/>
      <c r="AB101" s="64"/>
      <c r="AC101" s="28"/>
      <c r="AD101" s="28"/>
      <c r="AF101" s="59"/>
      <c r="AG101" s="21"/>
      <c r="AI101" s="21"/>
      <c r="AJ101" s="21"/>
      <c r="AL101" s="59"/>
      <c r="AM101" s="21"/>
      <c r="AO101" s="28"/>
      <c r="AP101" s="86"/>
      <c r="AR101" s="95"/>
      <c r="AS101" s="21"/>
      <c r="AU101" s="21"/>
      <c r="AV101" s="21"/>
      <c r="AX101" s="95"/>
      <c r="AY101" s="21"/>
      <c r="BA101" s="21"/>
      <c r="BB101" s="21"/>
      <c r="BD101" s="58"/>
      <c r="BE101" s="21"/>
      <c r="BG101" s="21"/>
      <c r="BJ101" s="58"/>
      <c r="BK101" s="21"/>
      <c r="BM101" s="21"/>
      <c r="BP101" s="66"/>
      <c r="BQ101" s="21"/>
      <c r="BS101" s="134"/>
      <c r="BV101" s="66"/>
      <c r="BW101" s="21"/>
      <c r="CB101" s="66"/>
      <c r="CC101" s="21"/>
      <c r="CH101" s="66"/>
      <c r="CI101" s="21"/>
      <c r="CK101" s="21"/>
      <c r="CN101" s="66"/>
      <c r="CO101" s="21"/>
      <c r="CT101" s="66"/>
      <c r="CU101" s="21"/>
      <c r="CZ101" s="66"/>
      <c r="DA101" s="21"/>
      <c r="DF101" s="66"/>
      <c r="DL101" s="66"/>
      <c r="DM101" s="21"/>
      <c r="DO101" s="21"/>
      <c r="DX101" s="66"/>
      <c r="DY101" s="21"/>
      <c r="EJ101" s="66"/>
      <c r="EK101" s="21"/>
      <c r="EM101" s="215"/>
      <c r="EP101" s="66"/>
      <c r="EQ101" s="21"/>
      <c r="EV101" s="66"/>
      <c r="EW101" s="21"/>
      <c r="FB101" s="66"/>
      <c r="FC101" s="21"/>
      <c r="FH101" s="66"/>
      <c r="FI101" s="21"/>
      <c r="FN101" s="66"/>
      <c r="FO101" s="21"/>
      <c r="FT101" s="66"/>
      <c r="FU101" s="21"/>
      <c r="FZ101" s="66"/>
      <c r="GA101" s="21"/>
      <c r="GF101" s="66"/>
      <c r="GG101" s="21"/>
      <c r="GL101" s="66"/>
      <c r="GM101" s="21"/>
      <c r="GR101" s="66"/>
      <c r="GS101" s="21"/>
      <c r="GX101" s="66"/>
      <c r="GY101" s="21"/>
      <c r="HD101" s="66"/>
      <c r="HE101" s="21"/>
      <c r="HJ101" s="66"/>
      <c r="HM101" s="215"/>
      <c r="HP101" s="66"/>
      <c r="HQ101" s="21"/>
      <c r="HV101" s="66"/>
      <c r="HW101" s="21"/>
      <c r="IH101" s="66"/>
      <c r="II101" s="21"/>
      <c r="IK101" s="215"/>
      <c r="IN101" s="66"/>
      <c r="IO101" s="21"/>
      <c r="IT101" s="66"/>
      <c r="IU101" s="21"/>
      <c r="IZ101" s="66"/>
      <c r="JA101" s="21"/>
      <c r="JF101" s="66"/>
      <c r="JG101" s="21"/>
      <c r="JL101" s="66"/>
      <c r="JM101" s="21"/>
      <c r="JR101" s="66"/>
      <c r="JS101" s="21"/>
      <c r="JX101" s="66"/>
      <c r="JY101" s="21"/>
      <c r="KD101" s="66"/>
      <c r="KE101" s="21"/>
      <c r="KJ101" s="66"/>
      <c r="KK101" s="21"/>
      <c r="KP101" s="66"/>
      <c r="KQ101" s="21"/>
      <c r="KV101" s="66"/>
      <c r="KW101" s="21"/>
      <c r="LB101" s="66"/>
      <c r="LC101" s="21"/>
      <c r="ND101" s="66"/>
      <c r="NE101" s="21"/>
      <c r="NH101" s="68"/>
    </row>
    <row r="102" spans="1:372">
      <c r="A102" s="121">
        <v>44915</v>
      </c>
      <c r="B102" s="74" t="s">
        <v>1624</v>
      </c>
      <c r="C102" s="146">
        <f>[1]!i_dq_close(C$2,A102)</f>
        <v>4170.6633000000002</v>
      </c>
      <c r="D102" s="277">
        <v>1.4060999999999999</v>
      </c>
      <c r="E102" s="277">
        <f t="shared" si="0"/>
        <v>-1.717200869964064E-2</v>
      </c>
      <c r="H102" s="49">
        <v>44720</v>
      </c>
      <c r="I102" s="21" t="s">
        <v>570</v>
      </c>
      <c r="J102" s="146">
        <f>[1]!i_dq_close(J$2,H102)</f>
        <v>4550.2753000000002</v>
      </c>
      <c r="K102">
        <v>1.0699000000000001</v>
      </c>
      <c r="L102" s="277">
        <f t="shared" si="1"/>
        <v>4.7608209588844153E-3</v>
      </c>
      <c r="M102"/>
      <c r="N102" s="59"/>
      <c r="O102" s="66">
        <v>44809</v>
      </c>
      <c r="P102" s="21" t="s">
        <v>1622</v>
      </c>
      <c r="Q102" s="140">
        <f>[1]!i_dq_close(Q$2,O102)</f>
        <v>4377.2466999999997</v>
      </c>
      <c r="R102" s="111">
        <v>0.79059999999999997</v>
      </c>
      <c r="S102" s="277">
        <f t="shared" si="2"/>
        <v>2.2757102737915869E-2</v>
      </c>
      <c r="T102"/>
      <c r="U102" s="21"/>
      <c r="X102" s="45"/>
      <c r="Z102" s="59"/>
      <c r="AA102" s="28"/>
      <c r="AB102" s="64"/>
      <c r="AC102" s="28"/>
      <c r="AD102" s="28"/>
      <c r="AF102" s="59"/>
      <c r="AG102" s="21"/>
      <c r="AI102" s="21"/>
      <c r="AJ102" s="21"/>
      <c r="AL102" s="59"/>
      <c r="AM102" s="21"/>
      <c r="AO102" s="28"/>
      <c r="AP102" s="86"/>
      <c r="AR102" s="95"/>
      <c r="AS102" s="21"/>
      <c r="AU102" s="21"/>
      <c r="AV102" s="21"/>
      <c r="AX102" s="95"/>
      <c r="AY102" s="21"/>
      <c r="BA102" s="21"/>
      <c r="BB102" s="21"/>
      <c r="BD102" s="58"/>
      <c r="BE102" s="21"/>
      <c r="BG102" s="21"/>
      <c r="BJ102" s="58"/>
      <c r="BK102" s="21"/>
      <c r="BM102" s="21"/>
      <c r="BP102" s="66"/>
      <c r="BQ102" s="21"/>
      <c r="BS102" s="134"/>
      <c r="BV102" s="66"/>
      <c r="BW102" s="21"/>
      <c r="CB102" s="66"/>
      <c r="CC102" s="21"/>
      <c r="CH102" s="66"/>
      <c r="CI102" s="21"/>
      <c r="CK102" s="21"/>
      <c r="CN102" s="66"/>
      <c r="CO102" s="21"/>
      <c r="CT102" s="66"/>
      <c r="CU102" s="21"/>
      <c r="CZ102" s="66"/>
      <c r="DA102" s="21"/>
      <c r="DF102" s="66"/>
      <c r="DL102" s="66"/>
      <c r="DM102" s="21"/>
      <c r="DO102" s="21"/>
      <c r="DX102" s="66"/>
      <c r="DY102" s="21"/>
      <c r="EJ102" s="66"/>
      <c r="EK102" s="21"/>
      <c r="EM102" s="215"/>
      <c r="EP102" s="66"/>
      <c r="EQ102" s="21"/>
      <c r="EV102" s="66"/>
      <c r="EW102" s="21"/>
      <c r="FB102" s="66"/>
      <c r="FC102" s="21"/>
      <c r="FE102" s="60"/>
      <c r="FH102" s="66"/>
      <c r="FI102" s="21"/>
      <c r="FN102" s="66"/>
      <c r="FO102" s="21"/>
      <c r="FT102" s="66"/>
      <c r="FU102" s="21"/>
      <c r="FZ102" s="66"/>
      <c r="GA102" s="21"/>
      <c r="GF102" s="66"/>
      <c r="GG102" s="21"/>
      <c r="GL102" s="66"/>
      <c r="GM102" s="21"/>
      <c r="GR102" s="66"/>
      <c r="GS102" s="21"/>
      <c r="GX102" s="66"/>
      <c r="GY102" s="21"/>
      <c r="HD102" s="66"/>
      <c r="HE102" s="21"/>
      <c r="HJ102" s="66"/>
      <c r="HM102" s="215"/>
      <c r="HP102" s="66"/>
      <c r="HQ102" s="21"/>
      <c r="HV102" s="66"/>
      <c r="HW102" s="21"/>
      <c r="IH102" s="66"/>
      <c r="II102" s="21"/>
      <c r="IK102" s="215"/>
      <c r="IN102" s="66"/>
      <c r="IO102" s="21"/>
      <c r="IT102" s="66"/>
      <c r="IU102" s="21"/>
      <c r="IZ102" s="66"/>
      <c r="JA102" s="21"/>
      <c r="JF102" s="66"/>
      <c r="JG102" s="21"/>
      <c r="JL102" s="66"/>
      <c r="JM102" s="21"/>
      <c r="JR102" s="66"/>
      <c r="JS102" s="21"/>
      <c r="JX102" s="66"/>
      <c r="JY102" s="21"/>
      <c r="KD102" s="66"/>
      <c r="KE102" s="21"/>
      <c r="KJ102" s="66"/>
      <c r="KK102" s="21"/>
      <c r="KP102" s="66"/>
      <c r="KQ102" s="21"/>
      <c r="KV102" s="66"/>
      <c r="KW102" s="21"/>
      <c r="LB102" s="66"/>
      <c r="LC102" s="21"/>
      <c r="ND102" s="66"/>
      <c r="NE102" s="21"/>
      <c r="NH102" s="68"/>
    </row>
    <row r="103" spans="1:372">
      <c r="A103" s="121">
        <v>44916</v>
      </c>
      <c r="B103" s="74" t="s">
        <v>1624</v>
      </c>
      <c r="C103" s="146">
        <f>[1]!i_dq_close(C$2,A103)</f>
        <v>4166.0241999999998</v>
      </c>
      <c r="D103" s="277">
        <v>1.3953</v>
      </c>
      <c r="E103" s="277">
        <f t="shared" si="0"/>
        <v>-2.3532662738185217E-2</v>
      </c>
      <c r="H103" s="49">
        <v>44721</v>
      </c>
      <c r="I103" s="21" t="s">
        <v>570</v>
      </c>
      <c r="J103" s="146">
        <f>[1]!i_dq_close(J$2,H103)</f>
        <v>4498.8330999999998</v>
      </c>
      <c r="K103">
        <v>1.0490999999999999</v>
      </c>
      <c r="L103" s="277">
        <f t="shared" si="1"/>
        <v>-3.302263539127881E-3</v>
      </c>
      <c r="M103"/>
      <c r="N103" s="59"/>
      <c r="O103" s="66">
        <v>44810</v>
      </c>
      <c r="P103" s="21" t="s">
        <v>1622</v>
      </c>
      <c r="Q103" s="140">
        <f>[1]!i_dq_close(Q$2,O103)</f>
        <v>4426.7070999999996</v>
      </c>
      <c r="R103" s="111">
        <v>0.81069999999999998</v>
      </c>
      <c r="S103" s="277">
        <f t="shared" si="2"/>
        <v>3.6759529801677959E-2</v>
      </c>
      <c r="T103"/>
      <c r="U103" s="21"/>
      <c r="X103" s="45"/>
      <c r="Z103" s="59"/>
      <c r="AA103" s="28"/>
      <c r="AB103" s="64"/>
      <c r="AC103" s="28"/>
      <c r="AD103" s="28"/>
      <c r="AF103" s="59"/>
      <c r="AG103" s="21"/>
      <c r="AI103" s="21"/>
      <c r="AJ103" s="21"/>
      <c r="AL103" s="59"/>
      <c r="AM103" s="21"/>
      <c r="AO103" s="21"/>
      <c r="AP103" s="86"/>
      <c r="AR103" s="95"/>
      <c r="AS103" s="21"/>
      <c r="AU103" s="21"/>
      <c r="AV103" s="21"/>
      <c r="AX103" s="95"/>
      <c r="AY103" s="21"/>
      <c r="BA103" s="21"/>
      <c r="BB103" s="21"/>
      <c r="BD103" s="58"/>
      <c r="BE103" s="21"/>
      <c r="BG103" s="21"/>
      <c r="BJ103" s="58"/>
      <c r="BK103" s="21"/>
      <c r="BM103" s="21"/>
      <c r="BP103" s="66"/>
      <c r="BQ103" s="21"/>
      <c r="BS103" s="134"/>
      <c r="BV103" s="66"/>
      <c r="BW103" s="21"/>
      <c r="CB103" s="66"/>
      <c r="CC103" s="21"/>
      <c r="CH103" s="66"/>
      <c r="CI103" s="21"/>
      <c r="CK103" s="21"/>
      <c r="CN103" s="66"/>
      <c r="CO103" s="21"/>
      <c r="CT103" s="66"/>
      <c r="CU103" s="21"/>
      <c r="CZ103" s="66"/>
      <c r="DA103" s="21"/>
      <c r="DF103" s="66"/>
      <c r="DL103" s="66"/>
      <c r="DM103" s="21"/>
      <c r="DO103" s="21"/>
      <c r="DX103" s="66"/>
      <c r="DY103" s="21"/>
      <c r="EJ103" s="66"/>
      <c r="EK103" s="21"/>
      <c r="EM103" s="215"/>
      <c r="EP103" s="66"/>
      <c r="EQ103" s="21"/>
      <c r="EV103" s="66"/>
      <c r="EW103" s="21"/>
      <c r="FB103" s="66"/>
      <c r="FC103" s="21"/>
      <c r="FH103" s="66"/>
      <c r="FI103" s="21"/>
      <c r="FN103" s="66"/>
      <c r="FO103" s="21"/>
      <c r="FT103" s="66"/>
      <c r="FU103" s="21"/>
      <c r="FZ103" s="66"/>
      <c r="GA103" s="21"/>
      <c r="GF103" s="66"/>
      <c r="GG103" s="21"/>
      <c r="GL103" s="66"/>
      <c r="GM103" s="21"/>
      <c r="GR103" s="66"/>
      <c r="GS103" s="21"/>
      <c r="GX103" s="66"/>
      <c r="GY103" s="21"/>
      <c r="HD103" s="66"/>
      <c r="HE103" s="21"/>
      <c r="HJ103" s="66"/>
      <c r="HM103" s="215"/>
      <c r="HP103" s="66"/>
      <c r="HQ103" s="21"/>
      <c r="HV103" s="66"/>
      <c r="HW103" s="21"/>
      <c r="IH103" s="66"/>
      <c r="II103" s="21"/>
      <c r="IK103" s="215"/>
      <c r="IN103" s="66"/>
      <c r="IO103" s="21"/>
      <c r="IT103" s="66"/>
      <c r="IU103" s="21"/>
      <c r="IZ103" s="66"/>
      <c r="JA103" s="21"/>
      <c r="JF103" s="66"/>
      <c r="JG103" s="21"/>
      <c r="JL103" s="66"/>
      <c r="JM103" s="21"/>
      <c r="JR103" s="66"/>
      <c r="JS103" s="21"/>
      <c r="JX103" s="66"/>
      <c r="JY103" s="21"/>
      <c r="KD103" s="66"/>
      <c r="KE103" s="21"/>
      <c r="KJ103" s="66"/>
      <c r="KK103" s="21"/>
      <c r="KP103" s="66"/>
      <c r="KQ103" s="21"/>
      <c r="KV103" s="66"/>
      <c r="KW103" s="21"/>
      <c r="LB103" s="66"/>
      <c r="LC103" s="21"/>
      <c r="ND103" s="66"/>
      <c r="NE103" s="21"/>
      <c r="NH103" s="68"/>
    </row>
    <row r="104" spans="1:372">
      <c r="A104" s="121">
        <v>44917</v>
      </c>
      <c r="B104" s="74" t="s">
        <v>1624</v>
      </c>
      <c r="C104" s="146">
        <f>[1]!i_dq_close(C$2,A104)</f>
        <v>4158.2915000000003</v>
      </c>
      <c r="D104" s="277">
        <v>1.3843000000000001</v>
      </c>
      <c r="E104" s="277">
        <f t="shared" si="0"/>
        <v>-2.9298291481404948E-2</v>
      </c>
      <c r="H104" s="49">
        <v>44722</v>
      </c>
      <c r="I104" s="21" t="s">
        <v>570</v>
      </c>
      <c r="J104" s="146">
        <f>[1]!i_dq_close(J$2,H104)</f>
        <v>4569.9165000000003</v>
      </c>
      <c r="K104">
        <v>1.0685</v>
      </c>
      <c r="L104" s="277">
        <f t="shared" si="1"/>
        <v>-7.5617821282236708E-4</v>
      </c>
      <c r="M104"/>
      <c r="N104" s="59"/>
      <c r="O104" s="66">
        <v>44811</v>
      </c>
      <c r="P104" s="21" t="s">
        <v>1622</v>
      </c>
      <c r="Q104" s="140">
        <f>[1]!i_dq_close(Q$2,O104)</f>
        <v>4430.6913000000004</v>
      </c>
      <c r="R104" s="111">
        <v>0.81130000000000002</v>
      </c>
      <c r="S104" s="277">
        <f t="shared" si="2"/>
        <v>3.6633013600648301E-2</v>
      </c>
      <c r="T104"/>
      <c r="U104" s="21"/>
      <c r="X104" s="45"/>
      <c r="Z104" s="59"/>
      <c r="AA104" s="21"/>
      <c r="AC104" s="21"/>
      <c r="AD104" s="21"/>
      <c r="AF104" s="59"/>
      <c r="AG104" s="21"/>
      <c r="AI104" s="21"/>
      <c r="AJ104" s="21"/>
      <c r="AL104" s="59"/>
      <c r="AM104" s="21"/>
      <c r="AO104" s="21"/>
      <c r="AP104" s="86"/>
      <c r="AR104" s="95"/>
      <c r="AS104" s="21"/>
      <c r="AU104" s="21"/>
      <c r="AV104" s="21"/>
      <c r="AX104" s="95"/>
      <c r="AY104" s="21"/>
      <c r="BA104" s="21"/>
      <c r="BB104" s="21"/>
      <c r="BD104" s="58"/>
      <c r="BE104" s="21"/>
      <c r="BG104" s="21"/>
      <c r="BJ104" s="58"/>
      <c r="BK104" s="21"/>
      <c r="BM104" s="21"/>
      <c r="BP104" s="66"/>
      <c r="BQ104" s="21"/>
      <c r="BS104" s="134"/>
      <c r="BV104" s="66"/>
      <c r="BW104" s="21"/>
      <c r="CB104" s="66"/>
      <c r="CC104" s="21"/>
      <c r="CH104" s="66"/>
      <c r="CI104" s="21"/>
      <c r="CK104" s="21"/>
      <c r="CN104" s="66"/>
      <c r="CO104" s="21"/>
      <c r="CT104" s="66"/>
      <c r="CU104" s="21"/>
      <c r="CZ104" s="66"/>
      <c r="DA104" s="21"/>
      <c r="DF104" s="66"/>
      <c r="DL104" s="66"/>
      <c r="DM104" s="21"/>
      <c r="DO104" s="21"/>
      <c r="DX104" s="66"/>
      <c r="DY104" s="21"/>
      <c r="EJ104" s="66"/>
      <c r="EK104" s="21"/>
      <c r="EM104" s="215"/>
      <c r="EP104" s="66"/>
      <c r="EQ104" s="21"/>
      <c r="EV104" s="66"/>
      <c r="EW104" s="21"/>
      <c r="FB104" s="66"/>
      <c r="FC104" s="21"/>
      <c r="FH104" s="66"/>
      <c r="FI104" s="21"/>
      <c r="FN104" s="66"/>
      <c r="FO104" s="21"/>
      <c r="FT104" s="66"/>
      <c r="FU104" s="21"/>
      <c r="FZ104" s="66"/>
      <c r="GA104" s="21"/>
      <c r="GF104" s="66"/>
      <c r="GG104" s="21"/>
      <c r="GL104" s="66"/>
      <c r="GM104" s="21"/>
      <c r="GR104" s="66"/>
      <c r="GS104" s="21"/>
      <c r="GX104" s="66"/>
      <c r="GY104" s="21"/>
      <c r="HD104" s="66"/>
      <c r="HE104" s="21"/>
      <c r="HJ104" s="66"/>
      <c r="HM104" s="215"/>
      <c r="HP104" s="66"/>
      <c r="HQ104" s="21"/>
      <c r="HV104" s="66"/>
      <c r="HW104" s="21"/>
      <c r="IH104" s="66"/>
      <c r="II104" s="21"/>
      <c r="IK104" s="215"/>
      <c r="IN104" s="66"/>
      <c r="IO104" s="21"/>
      <c r="IT104" s="66"/>
      <c r="IU104" s="21"/>
      <c r="IZ104" s="66"/>
      <c r="JA104" s="21"/>
      <c r="JF104" s="66"/>
      <c r="JG104" s="21"/>
      <c r="JL104" s="66"/>
      <c r="JM104" s="21"/>
      <c r="JR104" s="66"/>
      <c r="JS104" s="21"/>
      <c r="JX104" s="66"/>
      <c r="JY104" s="21"/>
      <c r="KD104" s="66"/>
      <c r="KE104" s="21"/>
      <c r="KJ104" s="66"/>
      <c r="KK104" s="21"/>
      <c r="KP104" s="66"/>
      <c r="KQ104" s="21"/>
      <c r="KV104" s="66"/>
      <c r="KW104" s="21"/>
      <c r="LB104" s="66"/>
      <c r="LC104" s="21"/>
      <c r="ND104" s="66"/>
      <c r="NE104" s="21"/>
      <c r="NH104" s="68"/>
    </row>
    <row r="105" spans="1:372">
      <c r="A105" s="121">
        <v>44918</v>
      </c>
      <c r="B105" s="74" t="s">
        <v>1624</v>
      </c>
      <c r="C105" s="146">
        <f>[1]!i_dq_close(C$2,A105)</f>
        <v>4149.107</v>
      </c>
      <c r="D105" s="277">
        <v>1.3813</v>
      </c>
      <c r="E105" s="277">
        <f t="shared" si="0"/>
        <v>-2.9193840485442601E-2</v>
      </c>
      <c r="H105" s="49">
        <v>44725</v>
      </c>
      <c r="I105" s="21" t="s">
        <v>570</v>
      </c>
      <c r="J105" s="146">
        <f>[1]!i_dq_close(J$2,H105)</f>
        <v>4528.2704999999996</v>
      </c>
      <c r="K105">
        <v>1.0698000000000001</v>
      </c>
      <c r="L105" s="277">
        <f t="shared" si="1"/>
        <v>9.4065120809861957E-3</v>
      </c>
      <c r="M105"/>
      <c r="N105" s="59"/>
      <c r="O105" s="66">
        <v>44812</v>
      </c>
      <c r="P105" s="21" t="s">
        <v>1622</v>
      </c>
      <c r="Q105" s="140">
        <f>[1]!i_dq_close(Q$2,O105)</f>
        <v>4411.4146000000001</v>
      </c>
      <c r="R105" s="111">
        <v>0.8054</v>
      </c>
      <c r="S105" s="277">
        <f t="shared" si="2"/>
        <v>3.3556030982278884E-2</v>
      </c>
      <c r="T105"/>
      <c r="U105" s="21"/>
      <c r="X105" s="45"/>
      <c r="Z105" s="59"/>
      <c r="AA105" s="21"/>
      <c r="AC105" s="21"/>
      <c r="AD105" s="21"/>
      <c r="AF105" s="59"/>
      <c r="AG105" s="21"/>
      <c r="AI105" s="21"/>
      <c r="AJ105" s="21"/>
      <c r="AL105" s="59"/>
      <c r="AM105" s="21"/>
      <c r="AO105" s="21"/>
      <c r="AP105" s="86"/>
      <c r="AR105" s="95"/>
      <c r="AS105" s="21"/>
      <c r="AU105" s="21"/>
      <c r="AV105" s="21"/>
      <c r="AX105" s="95"/>
      <c r="AY105" s="21"/>
      <c r="BA105" s="21"/>
      <c r="BB105" s="21"/>
      <c r="BD105" s="58"/>
      <c r="BE105" s="21"/>
      <c r="BG105" s="21"/>
      <c r="BJ105" s="58"/>
      <c r="BK105" s="21"/>
      <c r="BM105" s="21"/>
      <c r="BP105" s="66"/>
      <c r="BQ105" s="21"/>
      <c r="BS105" s="134"/>
      <c r="BV105" s="66"/>
      <c r="BW105" s="21"/>
      <c r="CB105" s="66"/>
      <c r="CC105" s="21"/>
      <c r="CH105" s="66"/>
      <c r="CI105" s="21"/>
      <c r="CK105" s="21"/>
      <c r="CN105" s="66"/>
      <c r="CO105" s="21"/>
      <c r="CT105" s="66"/>
      <c r="CU105" s="21"/>
      <c r="CZ105" s="66"/>
      <c r="DA105" s="21"/>
      <c r="DF105" s="66"/>
      <c r="DL105" s="66"/>
      <c r="DM105" s="21"/>
      <c r="DO105" s="21"/>
      <c r="DX105" s="66"/>
      <c r="DY105" s="21"/>
      <c r="EJ105" s="66"/>
      <c r="EK105" s="21"/>
      <c r="EM105" s="215"/>
      <c r="EP105" s="66"/>
      <c r="EQ105" s="21"/>
      <c r="EV105" s="66"/>
      <c r="EW105" s="21"/>
      <c r="FB105" s="66"/>
      <c r="FC105" s="21"/>
      <c r="FH105" s="66"/>
      <c r="FI105" s="21"/>
      <c r="FN105" s="66"/>
      <c r="FO105" s="21"/>
      <c r="FT105" s="66"/>
      <c r="FU105" s="21"/>
      <c r="FZ105" s="66"/>
      <c r="GA105" s="21"/>
      <c r="GF105" s="66"/>
      <c r="GG105" s="21"/>
      <c r="GL105" s="66"/>
      <c r="GM105" s="21"/>
      <c r="GR105" s="66"/>
      <c r="GS105" s="21"/>
      <c r="GX105" s="66"/>
      <c r="GY105" s="21"/>
      <c r="HD105" s="66"/>
      <c r="HE105" s="21"/>
      <c r="HJ105" s="66"/>
      <c r="HM105" s="215"/>
      <c r="HP105" s="66"/>
      <c r="HQ105" s="21"/>
      <c r="HV105" s="66"/>
      <c r="HW105" s="21"/>
      <c r="IH105" s="66"/>
      <c r="II105" s="21"/>
      <c r="IK105" s="215"/>
      <c r="IN105" s="66"/>
      <c r="IO105" s="21"/>
      <c r="IT105" s="66"/>
      <c r="IU105" s="21"/>
      <c r="IZ105" s="66"/>
      <c r="JA105" s="21"/>
      <c r="JF105" s="66"/>
      <c r="JG105" s="21"/>
      <c r="JL105" s="66"/>
      <c r="JM105" s="21"/>
      <c r="JR105" s="66"/>
      <c r="JS105" s="21"/>
      <c r="JX105" s="66"/>
      <c r="JY105" s="21"/>
      <c r="KD105" s="66"/>
      <c r="KE105" s="21"/>
      <c r="KJ105" s="66"/>
      <c r="KK105" s="21"/>
      <c r="KP105" s="66"/>
      <c r="KQ105" s="21"/>
      <c r="KV105" s="66"/>
      <c r="KW105" s="21"/>
      <c r="ND105" s="66"/>
      <c r="NE105" s="21"/>
      <c r="NH105" s="68"/>
    </row>
    <row r="106" spans="1:372">
      <c r="A106" s="121">
        <v>44921</v>
      </c>
      <c r="B106" s="74" t="s">
        <v>1624</v>
      </c>
      <c r="C106" s="146">
        <f>[1]!i_dq_close(C$2,A106)</f>
        <v>4176.0355</v>
      </c>
      <c r="D106" s="277">
        <v>1.3974</v>
      </c>
      <c r="E106" s="277">
        <f t="shared" si="0"/>
        <v>-2.4454739028315187E-2</v>
      </c>
      <c r="H106" s="49">
        <v>44726</v>
      </c>
      <c r="I106" s="21" t="s">
        <v>570</v>
      </c>
      <c r="J106" s="146">
        <f>[1]!i_dq_close(J$2,H106)</f>
        <v>4562.6306999999997</v>
      </c>
      <c r="K106">
        <v>1.0676000000000001</v>
      </c>
      <c r="L106" s="277">
        <f t="shared" si="1"/>
        <v>-1.5641236371100042E-5</v>
      </c>
      <c r="M106"/>
      <c r="N106" s="59"/>
      <c r="O106" s="66">
        <v>44813</v>
      </c>
      <c r="P106" s="21" t="s">
        <v>1622</v>
      </c>
      <c r="Q106" s="140">
        <f>[1]!i_dq_close(Q$2,O106)</f>
        <v>4465.1010999999999</v>
      </c>
      <c r="R106" s="111">
        <v>0.81200000000000006</v>
      </c>
      <c r="S106" s="277">
        <f t="shared" si="2"/>
        <v>3.0023437080537341E-2</v>
      </c>
      <c r="T106"/>
      <c r="U106" s="21"/>
      <c r="X106" s="45"/>
      <c r="Z106" s="59"/>
      <c r="AA106" s="21"/>
      <c r="AC106" s="21"/>
      <c r="AD106" s="21"/>
      <c r="AF106" s="59"/>
      <c r="AG106" s="21"/>
      <c r="AI106" s="21"/>
      <c r="AJ106" s="21"/>
      <c r="AL106" s="59"/>
      <c r="AM106" s="21"/>
      <c r="AO106" s="21"/>
      <c r="AP106" s="86"/>
      <c r="AR106" s="95"/>
      <c r="AS106" s="21"/>
      <c r="AU106" s="21"/>
      <c r="AV106" s="21"/>
      <c r="AX106" s="95"/>
      <c r="AY106" s="21"/>
      <c r="BA106" s="21"/>
      <c r="BB106" s="21"/>
      <c r="BD106" s="58"/>
      <c r="BE106" s="21"/>
      <c r="BG106" s="21"/>
      <c r="BJ106" s="58"/>
      <c r="BK106" s="21"/>
      <c r="BM106" s="21"/>
      <c r="BP106" s="66"/>
      <c r="BQ106" s="21"/>
      <c r="BS106" s="134"/>
      <c r="BV106" s="66"/>
      <c r="BW106" s="21"/>
      <c r="CB106" s="66"/>
      <c r="CC106" s="21"/>
      <c r="CH106" s="66"/>
      <c r="CI106" s="21"/>
      <c r="CK106" s="21"/>
      <c r="CN106" s="66"/>
      <c r="CO106" s="21"/>
      <c r="CT106" s="66"/>
      <c r="CU106" s="21"/>
      <c r="CZ106" s="66"/>
      <c r="DA106" s="21"/>
      <c r="DF106" s="66"/>
      <c r="DL106" s="66"/>
      <c r="DM106" s="21"/>
      <c r="DO106" s="21"/>
      <c r="DX106" s="66"/>
      <c r="DY106" s="21"/>
      <c r="EJ106" s="66"/>
      <c r="EK106" s="21"/>
      <c r="EM106" s="215"/>
      <c r="EP106" s="66"/>
      <c r="EQ106" s="21"/>
      <c r="EV106" s="66"/>
      <c r="EW106" s="21"/>
      <c r="FB106" s="66"/>
      <c r="FC106" s="21"/>
      <c r="FH106" s="66"/>
      <c r="FI106" s="21"/>
      <c r="FN106" s="66"/>
      <c r="FO106" s="21"/>
      <c r="FT106" s="66"/>
      <c r="FU106" s="21"/>
      <c r="FZ106" s="66"/>
      <c r="GA106" s="21"/>
      <c r="GF106" s="66"/>
      <c r="GG106" s="21"/>
      <c r="GL106" s="66"/>
      <c r="GM106" s="21"/>
      <c r="GR106" s="66"/>
      <c r="GS106" s="21"/>
      <c r="GX106" s="66"/>
      <c r="GY106" s="21"/>
      <c r="HD106" s="66"/>
      <c r="HE106" s="21"/>
      <c r="HJ106" s="66"/>
      <c r="HM106" s="215"/>
      <c r="HP106" s="66"/>
      <c r="HQ106" s="21"/>
      <c r="HV106" s="66"/>
      <c r="HW106" s="21"/>
      <c r="IH106" s="66"/>
      <c r="II106" s="21"/>
      <c r="IK106" s="215"/>
      <c r="IN106" s="66"/>
      <c r="IO106" s="21"/>
      <c r="IT106" s="66"/>
      <c r="IU106" s="21"/>
      <c r="IZ106" s="66"/>
      <c r="JA106" s="21"/>
      <c r="JF106" s="66"/>
      <c r="JG106" s="21"/>
      <c r="JL106" s="66"/>
      <c r="JM106" s="21"/>
      <c r="JR106" s="66"/>
      <c r="JS106" s="21"/>
      <c r="JX106" s="66"/>
      <c r="JY106" s="21"/>
      <c r="KD106" s="66"/>
      <c r="KE106" s="21"/>
      <c r="KJ106" s="66"/>
      <c r="KK106" s="21"/>
      <c r="KP106" s="66"/>
      <c r="KQ106" s="21"/>
      <c r="KV106" s="66"/>
      <c r="KW106" s="21"/>
      <c r="ND106" s="66"/>
      <c r="NE106" s="21"/>
      <c r="NH106" s="68"/>
    </row>
    <row r="107" spans="1:372">
      <c r="A107" s="121">
        <v>44922</v>
      </c>
      <c r="B107" s="74" t="s">
        <v>1624</v>
      </c>
      <c r="C107" s="146">
        <f>[1]!i_dq_close(C$2,A107)</f>
        <v>4219.6733999999997</v>
      </c>
      <c r="D107" s="277">
        <v>1.4080999999999999</v>
      </c>
      <c r="E107" s="277">
        <f t="shared" si="0"/>
        <v>-2.7405778159221184E-2</v>
      </c>
      <c r="H107" s="49">
        <v>44727</v>
      </c>
      <c r="I107" s="21" t="s">
        <v>570</v>
      </c>
      <c r="J107" s="146">
        <f>[1]!i_dq_close(J$2,H107)</f>
        <v>4605.6460999999999</v>
      </c>
      <c r="K107">
        <v>1.0637000000000001</v>
      </c>
      <c r="L107" s="277">
        <f t="shared" si="1"/>
        <v>-1.2865512262019263E-2</v>
      </c>
      <c r="M107"/>
      <c r="N107" s="59"/>
      <c r="O107" s="66">
        <v>44817</v>
      </c>
      <c r="P107" s="21" t="s">
        <v>1622</v>
      </c>
      <c r="Q107" s="140">
        <f>[1]!i_dq_close(Q$2,O107)</f>
        <v>4476.2960999999996</v>
      </c>
      <c r="R107" s="111">
        <v>0.81159999999999999</v>
      </c>
      <c r="S107" s="277">
        <f t="shared" si="2"/>
        <v>2.7100356624696897E-2</v>
      </c>
      <c r="T107"/>
      <c r="U107" s="21"/>
      <c r="X107" s="45"/>
      <c r="Z107" s="59"/>
      <c r="AA107" s="21"/>
      <c r="AC107" s="21"/>
      <c r="AD107" s="21"/>
      <c r="AF107" s="59"/>
      <c r="AG107" s="21"/>
      <c r="AI107" s="21"/>
      <c r="AJ107" s="21"/>
      <c r="AL107" s="59"/>
      <c r="AM107" s="21"/>
      <c r="AO107" s="21"/>
      <c r="AP107" s="86"/>
      <c r="AR107" s="95"/>
      <c r="AS107" s="21"/>
      <c r="AU107" s="21"/>
      <c r="AV107" s="21"/>
      <c r="AX107" s="95"/>
      <c r="AY107" s="21"/>
      <c r="BA107" s="21"/>
      <c r="BB107" s="21"/>
      <c r="BD107" s="58"/>
      <c r="BE107" s="21"/>
      <c r="BG107" s="21"/>
      <c r="BJ107" s="58"/>
      <c r="BK107" s="21"/>
      <c r="BM107" s="21"/>
      <c r="BP107" s="66"/>
      <c r="BQ107" s="21"/>
      <c r="BS107" s="134"/>
      <c r="BV107" s="66"/>
      <c r="BW107" s="21"/>
      <c r="CB107" s="66"/>
      <c r="CC107" s="21"/>
      <c r="CH107" s="66"/>
      <c r="CI107" s="21"/>
      <c r="CK107" s="21"/>
      <c r="CN107" s="66"/>
      <c r="CO107" s="21"/>
      <c r="CT107" s="66"/>
      <c r="CU107" s="21"/>
      <c r="CZ107" s="66"/>
      <c r="DA107" s="21"/>
      <c r="DF107" s="66"/>
      <c r="DL107" s="66"/>
      <c r="DM107" s="21"/>
      <c r="DO107" s="21"/>
      <c r="DP107" s="86"/>
      <c r="DX107" s="66"/>
      <c r="DY107" s="21"/>
      <c r="EJ107" s="66"/>
      <c r="EK107" s="21"/>
      <c r="EM107" s="215"/>
      <c r="EP107" s="66"/>
      <c r="EQ107" s="21"/>
      <c r="EV107" s="66"/>
      <c r="EW107" s="21"/>
      <c r="FB107" s="66"/>
      <c r="FC107" s="21"/>
      <c r="FH107" s="66"/>
      <c r="FI107" s="21"/>
      <c r="FN107" s="66"/>
      <c r="FO107" s="21"/>
      <c r="FT107" s="66"/>
      <c r="FU107" s="21"/>
      <c r="FZ107" s="66"/>
      <c r="GA107" s="21"/>
      <c r="GF107" s="66"/>
      <c r="GG107" s="21"/>
      <c r="GL107" s="66"/>
      <c r="GM107" s="21"/>
      <c r="GR107" s="66"/>
      <c r="GS107" s="21"/>
      <c r="GX107" s="66"/>
      <c r="GY107" s="21"/>
      <c r="HD107" s="66"/>
      <c r="HE107" s="21"/>
      <c r="HJ107" s="66"/>
      <c r="HM107" s="215"/>
      <c r="HP107" s="66"/>
      <c r="HQ107" s="21"/>
      <c r="HV107" s="66"/>
      <c r="HW107" s="21"/>
      <c r="IH107" s="66"/>
      <c r="II107" s="21"/>
      <c r="IK107" s="215"/>
      <c r="IN107" s="66"/>
      <c r="IO107" s="21"/>
      <c r="IT107" s="66"/>
      <c r="IU107" s="21"/>
      <c r="IZ107" s="66"/>
      <c r="JA107" s="21"/>
      <c r="JF107" s="66"/>
      <c r="JG107" s="21"/>
      <c r="JL107" s="66"/>
      <c r="JM107" s="21"/>
      <c r="JR107" s="66"/>
      <c r="JS107" s="21"/>
      <c r="JX107" s="66"/>
      <c r="JY107" s="21"/>
      <c r="KD107" s="66"/>
      <c r="KE107" s="21"/>
      <c r="KJ107" s="66"/>
      <c r="KK107" s="21"/>
      <c r="KP107" s="66"/>
      <c r="KQ107" s="21"/>
      <c r="ND107" s="66"/>
      <c r="NE107" s="21"/>
      <c r="NH107" s="68"/>
    </row>
    <row r="108" spans="1:372">
      <c r="A108" s="121">
        <v>44923</v>
      </c>
      <c r="B108" s="74" t="s">
        <v>1624</v>
      </c>
      <c r="C108" s="146">
        <f>[1]!i_dq_close(C$2,A108)</f>
        <v>4201.9503000000004</v>
      </c>
      <c r="D108" s="277">
        <v>1.4023000000000001</v>
      </c>
      <c r="E108" s="277">
        <f t="shared" si="0"/>
        <v>-2.7211802683011821E-2</v>
      </c>
      <c r="H108" s="49">
        <v>44728</v>
      </c>
      <c r="I108" s="21" t="s">
        <v>570</v>
      </c>
      <c r="J108" s="146">
        <f>[1]!i_dq_close(J$2,H108)</f>
        <v>4583.3503000000001</v>
      </c>
      <c r="K108">
        <v>1.0766</v>
      </c>
      <c r="L108" s="277">
        <f t="shared" si="1"/>
        <v>3.8045545861530305E-3</v>
      </c>
      <c r="M108"/>
      <c r="N108" s="59"/>
      <c r="O108" s="66">
        <v>44818</v>
      </c>
      <c r="P108" s="21" t="s">
        <v>1622</v>
      </c>
      <c r="Q108" s="140">
        <f>[1]!i_dq_close(Q$2,O108)</f>
        <v>4429.9755999999998</v>
      </c>
      <c r="R108" s="111">
        <v>0.80700000000000005</v>
      </c>
      <c r="S108" s="277">
        <f t="shared" si="2"/>
        <v>3.1495450688389659E-2</v>
      </c>
      <c r="T108"/>
      <c r="U108" s="21"/>
      <c r="X108" s="45"/>
      <c r="Z108" s="59"/>
      <c r="AA108" s="21"/>
      <c r="AC108" s="21"/>
      <c r="AD108" s="21"/>
      <c r="AF108" s="59"/>
      <c r="AG108" s="21"/>
      <c r="AI108" s="21"/>
      <c r="AJ108" s="21"/>
      <c r="AL108" s="59"/>
      <c r="AM108" s="21"/>
      <c r="AO108" s="21"/>
      <c r="AP108" s="86"/>
      <c r="AR108" s="95"/>
      <c r="AS108" s="21"/>
      <c r="AU108" s="21"/>
      <c r="AV108" s="21"/>
      <c r="AX108" s="95"/>
      <c r="AY108" s="21"/>
      <c r="BA108" s="21"/>
      <c r="BB108" s="21"/>
      <c r="BD108" s="58"/>
      <c r="BE108" s="21"/>
      <c r="BG108" s="21"/>
      <c r="BJ108" s="58"/>
      <c r="BK108" s="21"/>
      <c r="BM108" s="21"/>
      <c r="BP108" s="66"/>
      <c r="BQ108" s="21"/>
      <c r="BS108" s="134"/>
      <c r="BV108" s="66"/>
      <c r="BW108" s="21"/>
      <c r="CB108" s="66"/>
      <c r="CC108" s="21"/>
      <c r="CH108" s="66"/>
      <c r="CI108" s="21"/>
      <c r="CK108" s="21"/>
      <c r="CN108" s="66"/>
      <c r="CO108" s="21"/>
      <c r="CT108" s="66"/>
      <c r="CU108" s="21"/>
      <c r="CZ108" s="66"/>
      <c r="DA108" s="21"/>
      <c r="DF108" s="66"/>
      <c r="DL108" s="66"/>
      <c r="DM108" s="21"/>
      <c r="DO108" s="21"/>
      <c r="DX108" s="66"/>
      <c r="DY108" s="21"/>
      <c r="EJ108" s="66"/>
      <c r="EK108" s="21"/>
      <c r="EM108" s="215"/>
      <c r="EN108" s="86"/>
      <c r="EP108" s="66"/>
      <c r="EQ108" s="21"/>
      <c r="EV108" s="66"/>
      <c r="EW108" s="21"/>
      <c r="FB108" s="66"/>
      <c r="FC108" s="21"/>
      <c r="FH108" s="66"/>
      <c r="FI108" s="21"/>
      <c r="FN108" s="66"/>
      <c r="FO108" s="21"/>
      <c r="FT108" s="66"/>
      <c r="FU108" s="21"/>
      <c r="FZ108" s="66"/>
      <c r="GA108" s="21"/>
      <c r="GF108" s="66"/>
      <c r="GG108" s="21"/>
      <c r="GL108" s="66"/>
      <c r="GM108" s="21"/>
      <c r="GR108" s="66"/>
      <c r="GX108" s="66"/>
      <c r="GY108" s="21"/>
      <c r="HD108" s="66"/>
      <c r="HE108" s="21"/>
      <c r="HJ108" s="66"/>
      <c r="HM108" s="215"/>
      <c r="HP108" s="66"/>
      <c r="HQ108" s="21"/>
      <c r="HV108" s="66"/>
      <c r="HW108" s="21"/>
      <c r="IH108" s="66"/>
      <c r="II108" s="21"/>
      <c r="IK108" s="215"/>
      <c r="IN108" s="66"/>
      <c r="IO108" s="21"/>
      <c r="IT108" s="66"/>
      <c r="IU108" s="21"/>
      <c r="IZ108" s="66"/>
      <c r="JA108" s="21"/>
      <c r="JF108" s="66"/>
      <c r="JG108" s="21"/>
      <c r="JL108" s="66"/>
      <c r="JM108" s="21"/>
      <c r="JR108" s="66"/>
      <c r="JS108" s="21"/>
      <c r="JX108" s="66"/>
      <c r="JY108" s="21"/>
      <c r="KD108" s="66"/>
      <c r="KE108" s="21"/>
      <c r="KJ108" s="66"/>
      <c r="KK108" s="21"/>
      <c r="KP108" s="66"/>
      <c r="KQ108" s="21"/>
      <c r="ND108" s="66"/>
      <c r="NE108" s="21"/>
      <c r="NH108" s="68"/>
    </row>
    <row r="109" spans="1:372">
      <c r="A109" s="121">
        <v>44924</v>
      </c>
      <c r="B109" s="74" t="s">
        <v>1624</v>
      </c>
      <c r="C109" s="146">
        <f>[1]!i_dq_close(C$2,A109)</f>
        <v>4189.3071</v>
      </c>
      <c r="D109" s="277">
        <v>1.3986000000000001</v>
      </c>
      <c r="E109" s="277">
        <f t="shared" si="0"/>
        <v>-2.6771174027729328E-2</v>
      </c>
      <c r="H109" s="49">
        <v>44729</v>
      </c>
      <c r="I109" s="21" t="s">
        <v>570</v>
      </c>
      <c r="J109" s="146">
        <f>[1]!i_dq_close(J$2,H109)</f>
        <v>4640.6382999999996</v>
      </c>
      <c r="K109">
        <v>1.0811999999999999</v>
      </c>
      <c r="L109" s="277">
        <f t="shared" si="1"/>
        <v>-4.2971269847418281E-3</v>
      </c>
      <c r="M109"/>
      <c r="N109" s="59"/>
      <c r="O109" s="66">
        <v>44819</v>
      </c>
      <c r="P109" s="21" t="s">
        <v>1622</v>
      </c>
      <c r="Q109" s="140">
        <f>[1]!i_dq_close(Q$2,O109)</f>
        <v>4373.4669999999996</v>
      </c>
      <c r="R109" s="111">
        <v>0.78859999999999997</v>
      </c>
      <c r="S109" s="277">
        <f t="shared" si="2"/>
        <v>2.1115927896640185E-2</v>
      </c>
      <c r="T109"/>
      <c r="U109" s="21"/>
      <c r="X109" s="45"/>
      <c r="Z109" s="59"/>
      <c r="AA109" s="21"/>
      <c r="AC109" s="21"/>
      <c r="AD109" s="21"/>
      <c r="AF109" s="59"/>
      <c r="AG109" s="21"/>
      <c r="AI109" s="21"/>
      <c r="AJ109" s="21"/>
      <c r="AL109" s="59"/>
      <c r="AM109" s="21"/>
      <c r="AO109" s="21"/>
      <c r="AP109" s="86"/>
      <c r="AR109" s="95"/>
      <c r="AS109" s="21"/>
      <c r="AU109" s="21"/>
      <c r="AV109" s="21"/>
      <c r="AX109" s="95"/>
      <c r="AY109" s="21"/>
      <c r="BA109" s="21"/>
      <c r="BB109" s="21"/>
      <c r="BD109" s="58"/>
      <c r="BE109" s="21"/>
      <c r="BG109" s="21"/>
      <c r="BJ109" s="58"/>
      <c r="BK109" s="21"/>
      <c r="BP109" s="66"/>
      <c r="BQ109" s="21"/>
      <c r="BS109" s="134"/>
      <c r="BV109" s="66"/>
      <c r="BW109" s="21"/>
      <c r="CB109" s="66"/>
      <c r="CC109" s="21"/>
      <c r="CH109" s="66"/>
      <c r="CI109" s="21"/>
      <c r="CK109" s="21"/>
      <c r="CN109" s="66"/>
      <c r="CO109" s="21"/>
      <c r="CT109" s="66"/>
      <c r="CU109" s="21"/>
      <c r="CZ109" s="66"/>
      <c r="DA109" s="21"/>
      <c r="DF109" s="66"/>
      <c r="DL109" s="66"/>
      <c r="DM109" s="21"/>
      <c r="DO109" s="21"/>
      <c r="DX109" s="66"/>
      <c r="DY109" s="21"/>
      <c r="EJ109" s="66"/>
      <c r="EK109" s="21"/>
      <c r="EM109" s="215"/>
      <c r="EP109" s="66"/>
      <c r="EQ109" s="21"/>
      <c r="EV109" s="66"/>
      <c r="EW109" s="21"/>
      <c r="FB109" s="66"/>
      <c r="FC109" s="21"/>
      <c r="FH109" s="66"/>
      <c r="FI109" s="21"/>
      <c r="FN109" s="66"/>
      <c r="FO109" s="21"/>
      <c r="FT109" s="66"/>
      <c r="FU109" s="21"/>
      <c r="FZ109" s="66"/>
      <c r="GA109" s="21"/>
      <c r="GF109" s="66"/>
      <c r="GG109" s="21"/>
      <c r="GL109" s="66"/>
      <c r="GM109" s="21"/>
      <c r="GR109" s="66"/>
      <c r="GX109" s="66"/>
      <c r="GY109" s="21"/>
      <c r="HD109" s="66"/>
      <c r="HE109" s="21"/>
      <c r="HJ109" s="66"/>
      <c r="HM109" s="215"/>
      <c r="HP109" s="66"/>
      <c r="HQ109" s="21"/>
      <c r="HV109" s="66"/>
      <c r="HW109" s="21"/>
      <c r="IH109" s="66"/>
      <c r="II109" s="21"/>
      <c r="IK109" s="215"/>
      <c r="IN109" s="66"/>
      <c r="IO109" s="21"/>
      <c r="IT109" s="66"/>
      <c r="IU109" s="21"/>
      <c r="IZ109" s="66"/>
      <c r="JA109" s="21"/>
      <c r="JF109" s="66"/>
      <c r="JG109" s="21"/>
      <c r="JL109" s="66"/>
      <c r="JM109" s="21"/>
      <c r="JR109" s="66"/>
      <c r="JS109" s="21"/>
      <c r="JX109" s="66"/>
      <c r="JY109" s="21"/>
      <c r="KD109" s="66"/>
      <c r="KE109" s="21"/>
      <c r="KJ109" s="66"/>
      <c r="KK109" s="21"/>
      <c r="KP109" s="66"/>
      <c r="KQ109" s="21"/>
      <c r="ND109" s="66"/>
      <c r="NE109" s="21"/>
      <c r="NH109" s="68"/>
    </row>
    <row r="110" spans="1:372">
      <c r="A110" s="121">
        <v>44925</v>
      </c>
      <c r="B110" s="74" t="s">
        <v>1624</v>
      </c>
      <c r="C110" s="146">
        <f>[1]!i_dq_close(C$2,A110)</f>
        <v>4202.6813000000002</v>
      </c>
      <c r="D110" s="277">
        <v>1.4049</v>
      </c>
      <c r="E110" s="277">
        <f t="shared" si="0"/>
        <v>-2.5589095655129679E-2</v>
      </c>
      <c r="H110" s="49">
        <v>44732</v>
      </c>
      <c r="I110" s="21" t="s">
        <v>570</v>
      </c>
      <c r="J110" s="146">
        <f>[1]!i_dq_close(J$2,H110)</f>
        <v>4660.5947999999999</v>
      </c>
      <c r="K110">
        <v>1.0919000000000001</v>
      </c>
      <c r="L110" s="277">
        <f t="shared" ref="L110:L173" si="3">K110/K$44-J110/J$44</f>
        <v>1.2515919760549554E-3</v>
      </c>
      <c r="M110"/>
      <c r="N110" s="59"/>
      <c r="O110" s="66">
        <v>44820</v>
      </c>
      <c r="P110" s="21" t="s">
        <v>1622</v>
      </c>
      <c r="Q110" s="140">
        <f>[1]!i_dq_close(Q$2,O110)</f>
        <v>4269.1180000000004</v>
      </c>
      <c r="R110" s="111">
        <v>0.76770000000000005</v>
      </c>
      <c r="S110" s="277">
        <f t="shared" ref="S110:S189" si="4">R110/R$44-Q110/Q$44</f>
        <v>1.8046440686234178E-2</v>
      </c>
      <c r="T110"/>
      <c r="U110" s="21"/>
      <c r="X110" s="45"/>
      <c r="Z110" s="59"/>
      <c r="AA110" s="21"/>
      <c r="AC110" s="21"/>
      <c r="AD110" s="21"/>
      <c r="AF110" s="59"/>
      <c r="AG110" s="21"/>
      <c r="AI110" s="21"/>
      <c r="AJ110" s="21"/>
      <c r="AL110" s="59"/>
      <c r="AM110" s="21"/>
      <c r="AO110" s="21"/>
      <c r="AP110" s="86"/>
      <c r="AR110" s="95"/>
      <c r="AS110" s="21"/>
      <c r="AU110" s="21"/>
      <c r="AV110" s="21"/>
      <c r="AX110" s="66"/>
      <c r="AY110" s="21"/>
      <c r="BA110" s="21"/>
      <c r="BB110" s="21"/>
      <c r="BD110" s="58"/>
      <c r="BE110" s="21"/>
      <c r="BG110" s="21"/>
      <c r="BJ110" s="58"/>
      <c r="BK110" s="21"/>
      <c r="BP110" s="66"/>
      <c r="BQ110" s="21"/>
      <c r="BS110" s="134"/>
      <c r="BV110" s="66"/>
      <c r="BW110" s="21"/>
      <c r="CB110" s="66"/>
      <c r="CC110" s="21"/>
      <c r="CH110" s="66"/>
      <c r="CI110" s="21"/>
      <c r="CK110" s="21"/>
      <c r="CN110" s="66"/>
      <c r="CO110" s="21"/>
      <c r="CT110" s="66"/>
      <c r="CU110" s="21"/>
      <c r="CZ110" s="66"/>
      <c r="DA110" s="21"/>
      <c r="DF110" s="66"/>
      <c r="DL110" s="66"/>
      <c r="DM110" s="21"/>
      <c r="DO110" s="21"/>
      <c r="DX110" s="66"/>
      <c r="DY110" s="21"/>
      <c r="EJ110" s="66"/>
      <c r="EK110" s="21"/>
      <c r="EM110" s="215"/>
      <c r="EP110" s="66"/>
      <c r="EQ110" s="21"/>
      <c r="EV110" s="66"/>
      <c r="EW110" s="21"/>
      <c r="FB110" s="66"/>
      <c r="FC110" s="21"/>
      <c r="FH110" s="66"/>
      <c r="FI110" s="21"/>
      <c r="FN110" s="66"/>
      <c r="FO110" s="21"/>
      <c r="FT110" s="66"/>
      <c r="FU110" s="21"/>
      <c r="FX110" s="37"/>
      <c r="FZ110" s="66"/>
      <c r="GA110" s="21"/>
      <c r="GF110" s="66"/>
      <c r="GG110" s="21"/>
      <c r="GL110" s="66"/>
      <c r="GM110" s="21"/>
      <c r="GR110" s="66"/>
      <c r="GX110" s="66"/>
      <c r="GY110" s="21"/>
      <c r="HD110" s="66"/>
      <c r="HE110" s="21"/>
      <c r="HJ110" s="66"/>
      <c r="HM110" s="215"/>
      <c r="HP110" s="66"/>
      <c r="HQ110" s="21"/>
      <c r="HV110" s="66"/>
      <c r="HW110" s="21"/>
      <c r="IH110" s="66"/>
      <c r="II110" s="21"/>
      <c r="IK110" s="215"/>
      <c r="IN110" s="66"/>
      <c r="IO110" s="21"/>
      <c r="IT110" s="66"/>
      <c r="IU110" s="21"/>
      <c r="IZ110" s="66"/>
      <c r="JA110" s="21"/>
      <c r="JF110" s="66"/>
      <c r="JG110" s="21"/>
      <c r="JL110" s="66"/>
      <c r="JM110" s="21"/>
      <c r="JR110" s="66"/>
      <c r="JS110" s="21"/>
      <c r="JX110" s="66"/>
      <c r="JY110" s="21"/>
      <c r="KD110" s="66"/>
      <c r="KE110" s="21"/>
      <c r="ND110" s="66"/>
      <c r="NE110" s="21"/>
      <c r="NH110" s="68"/>
    </row>
    <row r="111" spans="1:372">
      <c r="A111" s="121">
        <v>44929</v>
      </c>
      <c r="B111" s="74" t="s">
        <v>1626</v>
      </c>
      <c r="C111" s="146">
        <f>[1]!i_dq_close(C$2,A111)</f>
        <v>4232.5133999999998</v>
      </c>
      <c r="D111" s="277">
        <v>1.4360999999999999</v>
      </c>
      <c r="E111" s="277">
        <f t="shared" si="0"/>
        <v>-1.110780236048603E-2</v>
      </c>
      <c r="H111" s="49">
        <v>44733</v>
      </c>
      <c r="I111" s="21" t="s">
        <v>570</v>
      </c>
      <c r="J111" s="146">
        <f>[1]!i_dq_close(J$2,H111)</f>
        <v>4647.1080000000002</v>
      </c>
      <c r="K111">
        <v>1.0848</v>
      </c>
      <c r="L111" s="277">
        <f t="shared" si="3"/>
        <v>-2.3775972529962441E-3</v>
      </c>
      <c r="M111"/>
      <c r="N111" s="59"/>
      <c r="O111" s="66">
        <v>44823</v>
      </c>
      <c r="P111" s="21" t="s">
        <v>1622</v>
      </c>
      <c r="Q111" s="140">
        <f>[1]!i_dq_close(Q$2,O111)</f>
        <v>4257.9368999999997</v>
      </c>
      <c r="R111" s="111">
        <v>0.76390000000000002</v>
      </c>
      <c r="S111" s="277">
        <f t="shared" si="4"/>
        <v>1.5796636046758294E-2</v>
      </c>
      <c r="T111"/>
      <c r="U111" s="21"/>
      <c r="X111" s="45"/>
      <c r="Z111" s="59"/>
      <c r="AA111" s="21"/>
      <c r="AC111" s="88"/>
      <c r="AD111" s="88"/>
      <c r="AF111" s="59"/>
      <c r="AG111" s="21"/>
      <c r="AI111" s="21"/>
      <c r="AJ111" s="21"/>
      <c r="AL111" s="59"/>
      <c r="AM111" s="21"/>
      <c r="AO111" s="21"/>
      <c r="AP111" s="86"/>
      <c r="AR111" s="95"/>
      <c r="AS111" s="21"/>
      <c r="AU111" s="21"/>
      <c r="AV111" s="21"/>
      <c r="AX111" s="66"/>
      <c r="AY111" s="21"/>
      <c r="BA111" s="21"/>
      <c r="BB111" s="21"/>
      <c r="BD111" s="58"/>
      <c r="BE111" s="21"/>
      <c r="BG111" s="21"/>
      <c r="BJ111" s="58"/>
      <c r="BK111" s="21"/>
      <c r="BP111" s="66"/>
      <c r="BQ111" s="21"/>
      <c r="BS111" s="134"/>
      <c r="BV111" s="66"/>
      <c r="BW111" s="21"/>
      <c r="CB111" s="66"/>
      <c r="CC111" s="21"/>
      <c r="CH111" s="66"/>
      <c r="CI111" s="21"/>
      <c r="CK111" s="21"/>
      <c r="CN111" s="66"/>
      <c r="CO111" s="21"/>
      <c r="CT111" s="66"/>
      <c r="CU111" s="21"/>
      <c r="CZ111" s="66"/>
      <c r="DA111" s="21"/>
      <c r="DF111" s="66"/>
      <c r="DL111" s="66"/>
      <c r="DM111" s="21"/>
      <c r="DX111" s="66"/>
      <c r="DY111" s="21"/>
      <c r="EJ111" s="66"/>
      <c r="EK111" s="21"/>
      <c r="EM111" s="215"/>
      <c r="EP111" s="66"/>
      <c r="EQ111" s="21"/>
      <c r="EV111" s="66"/>
      <c r="EW111" s="21"/>
      <c r="FB111" s="66"/>
      <c r="FC111" s="21"/>
      <c r="FH111" s="66"/>
      <c r="FI111" s="21"/>
      <c r="FN111" s="66"/>
      <c r="FO111" s="21"/>
      <c r="FT111" s="66"/>
      <c r="FU111" s="21"/>
      <c r="FZ111" s="66"/>
      <c r="GA111" s="21"/>
      <c r="GF111" s="66"/>
      <c r="GG111" s="21"/>
      <c r="GL111" s="66"/>
      <c r="GM111" s="21"/>
      <c r="GR111" s="66"/>
      <c r="GX111" s="66"/>
      <c r="GY111" s="21"/>
      <c r="HD111" s="66"/>
      <c r="HE111" s="21"/>
      <c r="HJ111" s="66"/>
      <c r="HM111" s="215"/>
      <c r="HP111" s="66"/>
      <c r="HQ111" s="21"/>
      <c r="HV111" s="66"/>
      <c r="HW111" s="21"/>
      <c r="IH111" s="66"/>
      <c r="II111" s="21"/>
      <c r="IK111" s="215"/>
      <c r="IN111" s="66"/>
      <c r="IO111" s="21"/>
      <c r="IT111" s="66"/>
      <c r="IU111" s="21"/>
      <c r="IZ111" s="66"/>
      <c r="JA111" s="21"/>
      <c r="JF111" s="66"/>
      <c r="JG111" s="21"/>
      <c r="JL111" s="66"/>
      <c r="JM111" s="21"/>
      <c r="JR111" s="66"/>
      <c r="JS111" s="21"/>
      <c r="JX111" s="66"/>
      <c r="JY111" s="21"/>
      <c r="KD111" s="66"/>
      <c r="KE111" s="21"/>
      <c r="ND111" s="66"/>
      <c r="NE111" s="21"/>
      <c r="NH111" s="68"/>
    </row>
    <row r="112" spans="1:372">
      <c r="A112" s="121">
        <v>44930</v>
      </c>
      <c r="B112" s="74" t="s">
        <v>1626</v>
      </c>
      <c r="C112" s="146">
        <f>[1]!i_dq_close(C$2,A112)</f>
        <v>4235.9718999999996</v>
      </c>
      <c r="D112" s="277">
        <v>1.4435</v>
      </c>
      <c r="E112" s="277">
        <f t="shared" si="0"/>
        <v>-6.8159019509684837E-3</v>
      </c>
      <c r="H112" s="49">
        <v>44734</v>
      </c>
      <c r="I112" s="21" t="s">
        <v>570</v>
      </c>
      <c r="J112" s="146">
        <f>[1]!i_dq_close(J$2,H112)</f>
        <v>4584.9269000000004</v>
      </c>
      <c r="K112">
        <v>1.0705</v>
      </c>
      <c r="L112" s="277">
        <f t="shared" si="3"/>
        <v>-2.1477007203711818E-3</v>
      </c>
      <c r="M112"/>
      <c r="N112" s="59"/>
      <c r="O112" s="66">
        <v>44824</v>
      </c>
      <c r="P112" s="21" t="s">
        <v>1622</v>
      </c>
      <c r="Q112" s="140">
        <f>[1]!i_dq_close(Q$2,O112)</f>
        <v>4269.9174000000003</v>
      </c>
      <c r="R112" s="111">
        <v>0.77480000000000004</v>
      </c>
      <c r="S112" s="277">
        <f t="shared" si="4"/>
        <v>2.6612408292895129E-2</v>
      </c>
      <c r="T112"/>
      <c r="U112" s="21"/>
      <c r="X112" s="45"/>
      <c r="Z112" s="59"/>
      <c r="AA112" s="21"/>
      <c r="AC112" s="88"/>
      <c r="AD112" s="88"/>
      <c r="AF112" s="59"/>
      <c r="AG112" s="21"/>
      <c r="AI112" s="21"/>
      <c r="AJ112" s="21"/>
      <c r="AL112" s="59"/>
      <c r="AM112" s="21"/>
      <c r="AO112" s="21"/>
      <c r="AP112" s="86"/>
      <c r="AR112" s="95"/>
      <c r="AS112" s="21"/>
      <c r="AU112" s="21"/>
      <c r="AV112" s="21"/>
      <c r="AX112" s="66"/>
      <c r="AY112" s="21"/>
      <c r="BA112" s="21"/>
      <c r="BB112" s="21"/>
      <c r="BD112" s="58"/>
      <c r="BE112" s="21"/>
      <c r="BG112" s="21"/>
      <c r="BJ112" s="58"/>
      <c r="BK112" s="21"/>
      <c r="BP112" s="66"/>
      <c r="BQ112" s="21"/>
      <c r="BS112" s="134"/>
      <c r="BV112" s="66"/>
      <c r="BW112" s="21"/>
      <c r="CB112" s="66"/>
      <c r="CC112" s="21"/>
      <c r="CH112" s="66"/>
      <c r="CI112" s="21"/>
      <c r="CK112" s="21"/>
      <c r="CN112" s="66"/>
      <c r="CO112" s="21"/>
      <c r="CT112" s="66"/>
      <c r="CU112" s="21"/>
      <c r="CZ112" s="66"/>
      <c r="DA112" s="21"/>
      <c r="DF112" s="66"/>
      <c r="DL112" s="66"/>
      <c r="DM112" s="21"/>
      <c r="DX112" s="66"/>
      <c r="DY112" s="21"/>
      <c r="EJ112" s="66"/>
      <c r="EK112" s="21"/>
      <c r="EM112" s="215"/>
      <c r="EP112" s="66"/>
      <c r="EQ112" s="21"/>
      <c r="EV112" s="66"/>
      <c r="EW112" s="21"/>
      <c r="FB112" s="66"/>
      <c r="FC112" s="21"/>
      <c r="FH112" s="66"/>
      <c r="FI112" s="21"/>
      <c r="FN112" s="66"/>
      <c r="FO112" s="21"/>
      <c r="FT112" s="66"/>
      <c r="FU112" s="21"/>
      <c r="FZ112" s="66"/>
      <c r="GA112" s="21"/>
      <c r="GF112" s="66"/>
      <c r="GG112" s="21"/>
      <c r="GL112" s="66"/>
      <c r="GM112" s="21"/>
      <c r="GR112" s="66"/>
      <c r="GX112" s="66"/>
      <c r="GY112" s="21"/>
      <c r="HD112" s="66"/>
      <c r="HE112" s="21"/>
      <c r="HJ112" s="66"/>
      <c r="HM112" s="215"/>
      <c r="HP112" s="66"/>
      <c r="HQ112" s="21"/>
      <c r="HV112" s="66"/>
      <c r="HW112" s="21"/>
      <c r="IH112" s="66"/>
      <c r="II112" s="21"/>
      <c r="IK112" s="215"/>
      <c r="IN112" s="66"/>
      <c r="IO112" s="21"/>
      <c r="IT112" s="66"/>
      <c r="IU112" s="21"/>
      <c r="IZ112" s="66"/>
      <c r="JA112" s="21"/>
      <c r="JF112" s="66"/>
      <c r="JG112" s="21"/>
      <c r="JL112" s="66"/>
      <c r="JM112" s="21"/>
      <c r="JR112" s="66"/>
      <c r="JS112" s="21"/>
      <c r="JX112" s="66"/>
      <c r="JY112" s="21"/>
      <c r="KD112" s="66"/>
      <c r="KE112" s="21"/>
      <c r="ND112" s="66"/>
      <c r="NE112" s="21"/>
      <c r="NH112" s="68"/>
    </row>
    <row r="113" spans="1:372">
      <c r="A113" s="121">
        <v>44931</v>
      </c>
      <c r="B113" s="74" t="s">
        <v>1626</v>
      </c>
      <c r="C113" s="146">
        <f>[1]!i_dq_close(C$2,A113)</f>
        <v>4307.7605999999996</v>
      </c>
      <c r="D113" s="277">
        <v>1.45</v>
      </c>
      <c r="E113" s="277">
        <f t="shared" si="0"/>
        <v>-1.9339763845674485E-2</v>
      </c>
      <c r="H113" s="49">
        <v>44735</v>
      </c>
      <c r="I113" s="21" t="s">
        <v>570</v>
      </c>
      <c r="J113" s="146">
        <f>[1]!i_dq_close(J$2,H113)</f>
        <v>4666.2291999999998</v>
      </c>
      <c r="K113">
        <v>1.0979000000000001</v>
      </c>
      <c r="L113" s="277">
        <f t="shared" si="3"/>
        <v>5.5592824881645075E-3</v>
      </c>
      <c r="M113"/>
      <c r="N113" s="59"/>
      <c r="O113" s="66">
        <v>44825</v>
      </c>
      <c r="P113" s="21" t="s">
        <v>1622</v>
      </c>
      <c r="Q113" s="140">
        <f>[1]!i_dq_close(Q$2,O113)</f>
        <v>4249.7790000000005</v>
      </c>
      <c r="R113" s="111">
        <v>0.77749999999999997</v>
      </c>
      <c r="S113" s="277">
        <f t="shared" si="4"/>
        <v>3.4308440383732042E-2</v>
      </c>
      <c r="T113"/>
      <c r="U113" s="21"/>
      <c r="X113" s="45"/>
      <c r="Z113" s="59"/>
      <c r="AA113" s="21"/>
      <c r="AC113" s="88"/>
      <c r="AD113" s="88"/>
      <c r="AF113" s="59"/>
      <c r="AG113" s="21"/>
      <c r="AI113" s="21"/>
      <c r="AJ113" s="21"/>
      <c r="AL113" s="59"/>
      <c r="AM113" s="21"/>
      <c r="AO113" s="21"/>
      <c r="AP113" s="86"/>
      <c r="AR113" s="95"/>
      <c r="AS113" s="21"/>
      <c r="AU113" s="21"/>
      <c r="AV113" s="21"/>
      <c r="AX113" s="66"/>
      <c r="AY113" s="21"/>
      <c r="BA113" s="21"/>
      <c r="BB113" s="21"/>
      <c r="BD113" s="58"/>
      <c r="BE113" s="21"/>
      <c r="BG113" s="21"/>
      <c r="BJ113" s="66"/>
      <c r="BK113" s="21"/>
      <c r="BP113" s="66"/>
      <c r="BQ113" s="21"/>
      <c r="BS113" s="134"/>
      <c r="BV113" s="66"/>
      <c r="BW113" s="21"/>
      <c r="CB113" s="66"/>
      <c r="CC113" s="21"/>
      <c r="CH113" s="66"/>
      <c r="CI113" s="21"/>
      <c r="CK113" s="21"/>
      <c r="CN113" s="66"/>
      <c r="CO113" s="21"/>
      <c r="CT113" s="66"/>
      <c r="CU113" s="21"/>
      <c r="CZ113" s="66"/>
      <c r="DA113" s="21"/>
      <c r="DF113" s="66"/>
      <c r="DL113" s="66"/>
      <c r="DM113" s="21"/>
      <c r="DX113" s="66"/>
      <c r="DY113" s="21"/>
      <c r="EJ113" s="66"/>
      <c r="EK113" s="21"/>
      <c r="EM113" s="215"/>
      <c r="EP113" s="66"/>
      <c r="EQ113" s="21"/>
      <c r="EV113" s="66"/>
      <c r="EW113" s="21"/>
      <c r="FB113" s="66"/>
      <c r="FC113" s="21"/>
      <c r="FH113" s="66"/>
      <c r="FI113" s="21"/>
      <c r="FN113" s="66"/>
      <c r="FO113" s="21"/>
      <c r="FT113" s="66"/>
      <c r="FU113" s="21"/>
      <c r="FZ113" s="66"/>
      <c r="GA113" s="21"/>
      <c r="GF113" s="66"/>
      <c r="GG113" s="21"/>
      <c r="GL113" s="66"/>
      <c r="GM113" s="21"/>
      <c r="GR113" s="66"/>
      <c r="GX113" s="66"/>
      <c r="GY113" s="21"/>
      <c r="HD113" s="66"/>
      <c r="HE113" s="21"/>
      <c r="HJ113" s="66"/>
      <c r="HM113" s="215"/>
      <c r="HP113" s="66"/>
      <c r="HQ113" s="21"/>
      <c r="HV113" s="66"/>
      <c r="HW113" s="21"/>
      <c r="IH113" s="66"/>
      <c r="II113" s="21"/>
      <c r="IK113" s="215"/>
      <c r="IN113" s="66"/>
      <c r="IO113" s="21"/>
      <c r="IT113" s="66"/>
      <c r="IU113" s="21"/>
      <c r="IZ113" s="66"/>
      <c r="JA113" s="21"/>
      <c r="JF113" s="66"/>
      <c r="JG113" s="21"/>
      <c r="JL113" s="66"/>
      <c r="JM113" s="21"/>
      <c r="JR113" s="66"/>
      <c r="JS113" s="21"/>
      <c r="JX113" s="66"/>
      <c r="JY113" s="21"/>
      <c r="KD113" s="66"/>
      <c r="KE113" s="21"/>
      <c r="ND113" s="66"/>
      <c r="NE113" s="21"/>
      <c r="NH113" s="68"/>
    </row>
    <row r="114" spans="1:372">
      <c r="A114" s="121">
        <v>44932</v>
      </c>
      <c r="B114" s="74" t="s">
        <v>1626</v>
      </c>
      <c r="C114" s="146">
        <f>[1]!i_dq_close(C$2,A114)</f>
        <v>4318.1531000000004</v>
      </c>
      <c r="D114" s="277">
        <v>1.4501999999999999</v>
      </c>
      <c r="E114" s="277">
        <f t="shared" si="0"/>
        <v>-2.1664610190349709E-2</v>
      </c>
      <c r="H114" s="49">
        <v>44736</v>
      </c>
      <c r="I114" s="21" t="s">
        <v>570</v>
      </c>
      <c r="J114" s="146">
        <f>[1]!i_dq_close(J$2,H114)</f>
        <v>4719.8293000000003</v>
      </c>
      <c r="K114">
        <v>1.1100000000000001</v>
      </c>
      <c r="L114" s="277">
        <f t="shared" si="3"/>
        <v>5.1526114182363081E-3</v>
      </c>
      <c r="M114"/>
      <c r="N114" s="59"/>
      <c r="O114" s="66">
        <v>44826</v>
      </c>
      <c r="P114" s="21" t="s">
        <v>1622</v>
      </c>
      <c r="Q114" s="140">
        <f>[1]!i_dq_close(Q$2,O114)</f>
        <v>4219.4538000000002</v>
      </c>
      <c r="R114" s="111">
        <v>0.77480000000000004</v>
      </c>
      <c r="S114" s="277">
        <f t="shared" si="4"/>
        <v>3.7569307478006242E-2</v>
      </c>
      <c r="T114"/>
      <c r="U114" s="21"/>
      <c r="X114" s="45"/>
      <c r="Z114" s="59"/>
      <c r="AA114" s="21"/>
      <c r="AC114" s="88"/>
      <c r="AD114" s="88"/>
      <c r="AF114" s="59"/>
      <c r="AG114" s="21"/>
      <c r="AI114" s="21"/>
      <c r="AJ114" s="21"/>
      <c r="AL114" s="59"/>
      <c r="AM114" s="21"/>
      <c r="AO114" s="21"/>
      <c r="AP114" s="86"/>
      <c r="AR114" s="95"/>
      <c r="AS114" s="21"/>
      <c r="AU114" s="21"/>
      <c r="AV114" s="21"/>
      <c r="AX114" s="66"/>
      <c r="AY114" s="21"/>
      <c r="BA114" s="21"/>
      <c r="BB114" s="21"/>
      <c r="BD114" s="58"/>
      <c r="BE114" s="21"/>
      <c r="BG114" s="21"/>
      <c r="BJ114" s="66"/>
      <c r="BK114" s="21"/>
      <c r="BP114" s="66"/>
      <c r="BQ114" s="21"/>
      <c r="BS114" s="134"/>
      <c r="BV114" s="66"/>
      <c r="BW114" s="21"/>
      <c r="BZ114" s="32"/>
      <c r="CB114" s="66"/>
      <c r="CC114" s="21"/>
      <c r="CH114" s="66"/>
      <c r="CI114" s="21"/>
      <c r="CK114" s="21"/>
      <c r="CN114" s="66"/>
      <c r="CO114" s="21"/>
      <c r="CT114" s="66"/>
      <c r="CU114" s="21"/>
      <c r="CZ114" s="66"/>
      <c r="DA114" s="21"/>
      <c r="DF114" s="66"/>
      <c r="DL114" s="66"/>
      <c r="DM114" s="21"/>
      <c r="DX114" s="66"/>
      <c r="DY114" s="21"/>
      <c r="EJ114" s="66"/>
      <c r="EK114" s="21"/>
      <c r="EM114" s="215"/>
      <c r="EP114" s="66"/>
      <c r="EQ114" s="21"/>
      <c r="EV114" s="66"/>
      <c r="EW114" s="21"/>
      <c r="FB114" s="66"/>
      <c r="FC114" s="21"/>
      <c r="FH114" s="66"/>
      <c r="FI114" s="21"/>
      <c r="FN114" s="66"/>
      <c r="FO114" s="21"/>
      <c r="FT114" s="66"/>
      <c r="FU114" s="21"/>
      <c r="FZ114" s="66"/>
      <c r="GA114" s="21"/>
      <c r="GF114" s="66"/>
      <c r="GG114" s="21"/>
      <c r="GL114" s="66"/>
      <c r="GM114" s="21"/>
      <c r="GR114" s="66"/>
      <c r="GX114" s="66"/>
      <c r="GY114" s="21"/>
      <c r="HD114" s="66"/>
      <c r="HE114" s="21"/>
      <c r="HJ114" s="66"/>
      <c r="HM114" s="215"/>
      <c r="HP114" s="66"/>
      <c r="HQ114" s="21"/>
      <c r="HV114" s="66"/>
      <c r="HW114" s="21"/>
      <c r="IH114" s="66"/>
      <c r="II114" s="21"/>
      <c r="IK114" s="215"/>
      <c r="IN114" s="66"/>
      <c r="IO114" s="21"/>
      <c r="IT114" s="66"/>
      <c r="IU114" s="21"/>
      <c r="IZ114" s="66"/>
      <c r="JA114" s="21"/>
      <c r="JF114" s="66"/>
      <c r="JG114" s="21"/>
      <c r="JL114" s="66"/>
      <c r="JM114" s="21"/>
      <c r="JR114" s="66"/>
      <c r="JS114" s="21"/>
      <c r="JX114" s="66"/>
      <c r="JY114" s="21"/>
      <c r="KD114" s="66"/>
      <c r="KE114" s="21"/>
      <c r="ND114" s="66"/>
      <c r="NE114" s="21"/>
      <c r="NH114" s="68"/>
    </row>
    <row r="115" spans="1:372">
      <c r="A115" s="50">
        <v>44935</v>
      </c>
      <c r="B115" s="74" t="s">
        <v>1626</v>
      </c>
      <c r="C115" s="146">
        <f>[1]!i_dq_close(C$2,A115)</f>
        <v>4349.1992</v>
      </c>
      <c r="D115" s="53">
        <v>1.4581</v>
      </c>
      <c r="E115" s="277">
        <f t="shared" si="0"/>
        <v>-2.35655265758965E-2</v>
      </c>
      <c r="H115" s="49">
        <v>44739</v>
      </c>
      <c r="I115" s="21" t="s">
        <v>570</v>
      </c>
      <c r="J115" s="146">
        <f>[1]!i_dq_close(J$2,H115)</f>
        <v>4767.2349000000004</v>
      </c>
      <c r="K115">
        <v>1.1124000000000001</v>
      </c>
      <c r="L115" s="277">
        <f t="shared" si="3"/>
        <v>-2.8456490749260155E-3</v>
      </c>
      <c r="M115"/>
      <c r="N115" s="59"/>
      <c r="O115" s="49">
        <v>44827</v>
      </c>
      <c r="P115" s="21" t="s">
        <v>1622</v>
      </c>
      <c r="Q115" s="140">
        <f>[1]!i_dq_close(Q$2,O115)</f>
        <v>4195.0051999999996</v>
      </c>
      <c r="R115">
        <v>0.76390000000000002</v>
      </c>
      <c r="S115" s="277">
        <f t="shared" si="4"/>
        <v>2.9460668982332683E-2</v>
      </c>
      <c r="T115"/>
      <c r="U115" s="21"/>
      <c r="X115" s="45"/>
      <c r="Z115" s="59"/>
      <c r="AA115" s="21"/>
      <c r="AC115" s="88"/>
      <c r="AD115" s="88"/>
      <c r="AF115" s="59"/>
      <c r="AG115" s="21"/>
      <c r="AI115" s="21"/>
      <c r="AJ115" s="21"/>
      <c r="AL115" s="59"/>
      <c r="AM115" s="21"/>
      <c r="AO115" s="21"/>
      <c r="AP115" s="86"/>
      <c r="AR115" s="66"/>
      <c r="AS115" s="21"/>
      <c r="AU115" s="21"/>
      <c r="AV115" s="21"/>
      <c r="AX115" s="66"/>
      <c r="AY115" s="21"/>
      <c r="BA115" s="21"/>
      <c r="BB115" s="21"/>
      <c r="BD115" s="58"/>
      <c r="BE115" s="21"/>
      <c r="BG115" s="21"/>
      <c r="BJ115" s="66"/>
      <c r="BK115" s="21"/>
      <c r="BP115" s="66"/>
      <c r="BQ115" s="21"/>
      <c r="BS115" s="134"/>
      <c r="BV115" s="66"/>
      <c r="BW115" s="21"/>
      <c r="BZ115" s="32"/>
      <c r="CB115" s="66"/>
      <c r="CC115" s="21"/>
      <c r="CH115" s="66"/>
      <c r="CI115" s="21"/>
      <c r="CK115" s="21"/>
      <c r="CN115" s="66"/>
      <c r="CO115" s="21"/>
      <c r="CT115" s="66"/>
      <c r="CU115" s="21"/>
      <c r="CZ115" s="66"/>
      <c r="DA115" s="21"/>
      <c r="DF115" s="66"/>
      <c r="DL115" s="66"/>
      <c r="DM115" s="21"/>
      <c r="DX115" s="66"/>
      <c r="DY115" s="21"/>
      <c r="EJ115" s="66"/>
      <c r="EK115" s="21"/>
      <c r="EM115" s="215"/>
      <c r="EP115" s="66"/>
      <c r="EQ115" s="21"/>
      <c r="EV115" s="66"/>
      <c r="EW115" s="21"/>
      <c r="FB115" s="66"/>
      <c r="FC115" s="21"/>
      <c r="FH115" s="66"/>
      <c r="FI115" s="21"/>
      <c r="FN115" s="66"/>
      <c r="FO115" s="21"/>
      <c r="FT115" s="66"/>
      <c r="FU115" s="21"/>
      <c r="FZ115" s="66"/>
      <c r="GA115" s="21"/>
      <c r="GF115" s="66"/>
      <c r="GG115" s="21"/>
      <c r="GL115" s="66"/>
      <c r="GM115" s="21"/>
      <c r="GR115" s="66"/>
      <c r="GX115" s="66"/>
      <c r="GY115" s="21"/>
      <c r="HD115" s="66"/>
      <c r="HE115" s="21"/>
      <c r="HJ115" s="66"/>
      <c r="HM115" s="215"/>
      <c r="HP115" s="66"/>
      <c r="HQ115" s="21"/>
      <c r="HV115" s="66"/>
      <c r="HW115" s="21"/>
      <c r="IH115" s="66"/>
      <c r="II115" s="21"/>
      <c r="IK115" s="215"/>
      <c r="IL115" s="37"/>
      <c r="IN115" s="66"/>
      <c r="IO115" s="21"/>
      <c r="IT115" s="66"/>
      <c r="IU115" s="21"/>
      <c r="IZ115" s="66"/>
      <c r="JA115" s="21"/>
      <c r="JF115" s="66"/>
      <c r="JG115" s="21"/>
      <c r="JL115" s="66"/>
      <c r="JM115" s="21"/>
      <c r="JR115" s="66"/>
      <c r="JS115" s="21"/>
      <c r="JX115" s="66"/>
      <c r="JY115" s="21"/>
      <c r="ND115" s="66"/>
      <c r="NE115" s="21"/>
      <c r="NH115" s="68"/>
    </row>
    <row r="116" spans="1:372">
      <c r="A116" s="50">
        <v>44936</v>
      </c>
      <c r="B116" s="74" t="s">
        <v>1626</v>
      </c>
      <c r="C116" s="146">
        <f>[1]!i_dq_close(C$2,A116)</f>
        <v>4354.2322999999997</v>
      </c>
      <c r="D116" s="53">
        <v>1.4552</v>
      </c>
      <c r="E116" s="277">
        <f t="shared" si="0"/>
        <v>-2.6761536144694009E-2</v>
      </c>
      <c r="H116" s="49">
        <v>44740</v>
      </c>
      <c r="I116" s="21" t="s">
        <v>570</v>
      </c>
      <c r="J116" s="146">
        <f>[1]!i_dq_close(J$2,H116)</f>
        <v>4821.6458000000002</v>
      </c>
      <c r="K116">
        <v>1.1303000000000001</v>
      </c>
      <c r="L116" s="277">
        <f t="shared" si="3"/>
        <v>1.909880496212768E-3</v>
      </c>
      <c r="M116"/>
      <c r="N116" s="59"/>
      <c r="O116" s="49">
        <v>44830</v>
      </c>
      <c r="P116" s="21" t="s">
        <v>1622</v>
      </c>
      <c r="Q116" s="140">
        <f>[1]!i_dq_close(Q$2,O116)</f>
        <v>4164.3971000000001</v>
      </c>
      <c r="R116">
        <v>0.749</v>
      </c>
      <c r="S116" s="277">
        <f t="shared" si="4"/>
        <v>1.7765727793041419E-2</v>
      </c>
      <c r="T116"/>
      <c r="U116" s="21"/>
      <c r="X116" s="45"/>
      <c r="Z116" s="59"/>
      <c r="AA116" s="21"/>
      <c r="AC116" s="88"/>
      <c r="AD116" s="88"/>
      <c r="AF116" s="59"/>
      <c r="AG116" s="21"/>
      <c r="AI116" s="21"/>
      <c r="AJ116" s="21"/>
      <c r="AL116" s="59"/>
      <c r="AM116" s="21"/>
      <c r="AO116" s="21"/>
      <c r="AP116" s="86"/>
      <c r="AR116" s="66"/>
      <c r="AS116" s="21"/>
      <c r="AU116" s="21"/>
      <c r="AV116" s="21"/>
      <c r="AX116" s="66"/>
      <c r="AY116" s="21"/>
      <c r="BA116" s="21"/>
      <c r="BB116" s="21"/>
      <c r="BD116" s="58"/>
      <c r="BE116" s="21"/>
      <c r="BG116" s="21"/>
      <c r="BJ116" s="66"/>
      <c r="BK116" s="21"/>
      <c r="BP116" s="66"/>
      <c r="BQ116" s="21"/>
      <c r="BS116" s="134"/>
      <c r="BV116" s="66"/>
      <c r="BW116" s="21"/>
      <c r="CB116" s="66"/>
      <c r="CC116" s="21"/>
      <c r="CH116" s="66"/>
      <c r="CI116" s="21"/>
      <c r="CK116" s="21"/>
      <c r="CN116" s="66"/>
      <c r="CO116" s="21"/>
      <c r="CT116" s="66"/>
      <c r="CU116" s="21"/>
      <c r="CZ116" s="66"/>
      <c r="DA116" s="21"/>
      <c r="DF116" s="66"/>
      <c r="DL116" s="66"/>
      <c r="DM116" s="21"/>
      <c r="DX116" s="66"/>
      <c r="DY116" s="21"/>
      <c r="EJ116" s="66"/>
      <c r="EK116" s="21"/>
      <c r="EM116" s="215"/>
      <c r="EP116" s="66"/>
      <c r="EQ116" s="21"/>
      <c r="EV116" s="66"/>
      <c r="EW116" s="21"/>
      <c r="FB116" s="66"/>
      <c r="FC116" s="21"/>
      <c r="FH116" s="66"/>
      <c r="FI116" s="21"/>
      <c r="FN116" s="66"/>
      <c r="FO116" s="21"/>
      <c r="FT116" s="66"/>
      <c r="FU116" s="21"/>
      <c r="FZ116" s="66"/>
      <c r="GA116" s="21"/>
      <c r="GF116" s="66"/>
      <c r="GG116" s="21"/>
      <c r="GL116" s="66"/>
      <c r="GM116" s="21"/>
      <c r="GR116" s="66"/>
      <c r="GX116" s="66"/>
      <c r="GY116" s="21"/>
      <c r="HD116" s="66"/>
      <c r="HE116" s="21"/>
      <c r="HJ116" s="66"/>
      <c r="HM116" s="215"/>
      <c r="HP116" s="66"/>
      <c r="HQ116" s="21"/>
      <c r="HV116" s="66"/>
      <c r="HW116" s="21"/>
      <c r="IH116" s="66"/>
      <c r="II116" s="21"/>
      <c r="IK116" s="215"/>
      <c r="IN116" s="66"/>
      <c r="IO116" s="21"/>
      <c r="IT116" s="66"/>
      <c r="IU116" s="21"/>
      <c r="IZ116" s="66"/>
      <c r="JA116" s="21"/>
      <c r="JF116" s="66"/>
      <c r="JG116" s="21"/>
      <c r="JL116" s="66"/>
      <c r="JM116" s="21"/>
      <c r="JR116" s="66"/>
      <c r="JS116" s="21"/>
      <c r="JX116" s="66"/>
      <c r="JY116" s="21"/>
      <c r="ND116" s="66"/>
      <c r="NE116" s="21"/>
      <c r="NH116" s="68"/>
    </row>
    <row r="117" spans="1:372">
      <c r="A117" s="50">
        <v>44937</v>
      </c>
      <c r="B117" s="74" t="s">
        <v>1626</v>
      </c>
      <c r="C117" s="146">
        <f>[1]!i_dq_close(C$2,A117)</f>
        <v>4341.9845999999998</v>
      </c>
      <c r="D117" s="53">
        <v>1.4480999999999999</v>
      </c>
      <c r="E117" s="277">
        <f t="shared" si="0"/>
        <v>-2.8763192877454991E-2</v>
      </c>
      <c r="H117" s="49">
        <v>44741</v>
      </c>
      <c r="I117" s="21" t="s">
        <v>570</v>
      </c>
      <c r="J117" s="146">
        <f>[1]!i_dq_close(J$2,H117)</f>
        <v>4742.5883999999996</v>
      </c>
      <c r="K117">
        <v>1.1011</v>
      </c>
      <c r="L117" s="277">
        <f t="shared" si="3"/>
        <v>-7.9366754170542286E-3</v>
      </c>
      <c r="M117"/>
      <c r="N117" s="59"/>
      <c r="O117" s="49">
        <v>44831</v>
      </c>
      <c r="P117" s="21" t="s">
        <v>1622</v>
      </c>
      <c r="Q117" s="140">
        <f>[1]!i_dq_close(Q$2,O117)</f>
        <v>4230.0271000000002</v>
      </c>
      <c r="R117">
        <v>0.76100000000000001</v>
      </c>
      <c r="S117" s="277">
        <f t="shared" si="4"/>
        <v>1.8286875747252629E-2</v>
      </c>
      <c r="T117"/>
      <c r="U117" s="21"/>
      <c r="W117" s="88"/>
      <c r="X117" s="45"/>
      <c r="Z117" s="59"/>
      <c r="AA117" s="21"/>
      <c r="AC117" s="88"/>
      <c r="AD117" s="88"/>
      <c r="AF117" s="59"/>
      <c r="AG117" s="21"/>
      <c r="AI117" s="21"/>
      <c r="AJ117" s="21"/>
      <c r="AL117" s="59"/>
      <c r="AM117" s="21"/>
      <c r="AO117" s="21"/>
      <c r="AP117" s="86"/>
      <c r="AR117" s="66"/>
      <c r="AS117" s="21"/>
      <c r="AU117" s="21"/>
      <c r="AV117" s="21"/>
      <c r="AX117" s="66"/>
      <c r="AY117" s="21"/>
      <c r="BA117" s="21"/>
      <c r="BB117" s="21"/>
      <c r="BD117" s="58"/>
      <c r="BE117" s="21"/>
      <c r="BG117" s="21"/>
      <c r="BJ117" s="66"/>
      <c r="BK117" s="21"/>
      <c r="BN117" s="118"/>
      <c r="BP117" s="66"/>
      <c r="BQ117" s="21"/>
      <c r="BS117" s="134"/>
      <c r="BV117" s="66"/>
      <c r="BW117" s="21"/>
      <c r="CB117" s="66"/>
      <c r="CC117" s="21"/>
      <c r="CH117" s="66"/>
      <c r="CI117" s="21"/>
      <c r="CK117" s="21"/>
      <c r="CN117" s="66"/>
      <c r="CO117" s="21"/>
      <c r="CT117" s="66"/>
      <c r="CU117" s="21"/>
      <c r="CZ117" s="66"/>
      <c r="DA117" s="21"/>
      <c r="DF117" s="66"/>
      <c r="DL117" s="66"/>
      <c r="DM117" s="21"/>
      <c r="DX117" s="66"/>
      <c r="DY117" s="21"/>
      <c r="EJ117" s="66"/>
      <c r="EK117" s="21"/>
      <c r="EM117" s="215"/>
      <c r="EP117" s="66"/>
      <c r="EQ117" s="21"/>
      <c r="EV117" s="66"/>
      <c r="EW117" s="21"/>
      <c r="FB117" s="66"/>
      <c r="FC117" s="21"/>
      <c r="FH117" s="66"/>
      <c r="FI117" s="21"/>
      <c r="FN117" s="66"/>
      <c r="FO117" s="21"/>
      <c r="FT117" s="66"/>
      <c r="FU117" s="21"/>
      <c r="FZ117" s="66"/>
      <c r="GA117" s="21"/>
      <c r="GF117" s="66"/>
      <c r="GG117" s="21"/>
      <c r="GL117" s="66"/>
      <c r="GM117" s="21"/>
      <c r="GR117" s="66"/>
      <c r="GX117" s="66"/>
      <c r="GY117" s="21"/>
      <c r="HD117" s="66"/>
      <c r="HE117" s="21"/>
      <c r="HJ117" s="66"/>
      <c r="HM117" s="215"/>
      <c r="HP117" s="66"/>
      <c r="HQ117" s="21"/>
      <c r="HV117" s="66"/>
      <c r="HW117" s="21"/>
      <c r="IH117" s="66"/>
      <c r="II117" s="21"/>
      <c r="IN117" s="66"/>
      <c r="IO117" s="21"/>
      <c r="IT117" s="66"/>
      <c r="IU117" s="21"/>
      <c r="IZ117" s="66"/>
      <c r="JA117" s="21"/>
      <c r="JF117" s="66"/>
      <c r="JG117" s="21"/>
      <c r="JL117" s="66"/>
      <c r="JM117" s="21"/>
      <c r="JR117" s="66"/>
      <c r="JS117" s="21"/>
      <c r="JX117" s="66"/>
      <c r="JY117" s="21"/>
      <c r="ND117" s="66"/>
      <c r="NE117" s="21"/>
      <c r="NH117" s="68"/>
    </row>
    <row r="118" spans="1:372">
      <c r="A118" s="50">
        <v>44938</v>
      </c>
      <c r="B118" s="74" t="s">
        <v>1626</v>
      </c>
      <c r="C118" s="146">
        <f>[1]!i_dq_close(C$2,A118)</f>
        <v>4348.5348999999997</v>
      </c>
      <c r="D118" s="53">
        <v>1.4511000000000001</v>
      </c>
      <c r="E118" s="277">
        <f t="shared" si="0"/>
        <v>-2.8243345060144254E-2</v>
      </c>
      <c r="H118" s="49">
        <v>44742</v>
      </c>
      <c r="I118" s="21" t="s">
        <v>570</v>
      </c>
      <c r="J118" s="146">
        <f>[1]!i_dq_close(J$2,H118)</f>
        <v>4808.7305999999999</v>
      </c>
      <c r="K118">
        <v>1.1104000000000001</v>
      </c>
      <c r="L118" s="277">
        <f t="shared" si="3"/>
        <v>-1.3620072043601272E-2</v>
      </c>
      <c r="M118"/>
      <c r="N118" s="59"/>
      <c r="O118" s="49">
        <v>44832</v>
      </c>
      <c r="P118" s="21" t="s">
        <v>1622</v>
      </c>
      <c r="Q118" s="140">
        <f>[1]!i_dq_close(Q$2,O118)</f>
        <v>4151.3467000000001</v>
      </c>
      <c r="R118">
        <v>0.73899999999999999</v>
      </c>
      <c r="S118" s="277">
        <f t="shared" si="4"/>
        <v>8.2900860289690792E-3</v>
      </c>
      <c r="T118"/>
      <c r="U118" s="21"/>
      <c r="W118" s="88"/>
      <c r="X118" s="45"/>
      <c r="Z118" s="59"/>
      <c r="AA118" s="21"/>
      <c r="AC118" s="88"/>
      <c r="AD118" s="88"/>
      <c r="AF118" s="59"/>
      <c r="AG118" s="21"/>
      <c r="AI118" s="21"/>
      <c r="AJ118" s="21"/>
      <c r="AL118" s="59"/>
      <c r="AM118" s="21"/>
      <c r="AO118" s="21"/>
      <c r="AP118" s="86"/>
      <c r="AR118" s="66"/>
      <c r="AS118" s="21"/>
      <c r="AU118" s="21"/>
      <c r="AV118" s="21"/>
      <c r="AX118" s="66"/>
      <c r="AY118" s="21"/>
      <c r="BA118" s="21"/>
      <c r="BB118" s="21"/>
      <c r="BD118" s="58"/>
      <c r="BE118" s="21"/>
      <c r="BG118" s="21"/>
      <c r="BJ118" s="66"/>
      <c r="BK118" s="21"/>
      <c r="BN118" s="37"/>
      <c r="BP118" s="66"/>
      <c r="BQ118" s="21"/>
      <c r="BS118" s="134"/>
      <c r="BV118" s="66"/>
      <c r="BW118" s="21"/>
      <c r="CB118" s="66"/>
      <c r="CC118" s="21"/>
      <c r="CH118" s="66"/>
      <c r="CI118" s="21"/>
      <c r="CK118" s="21"/>
      <c r="CN118" s="66"/>
      <c r="CO118" s="21"/>
      <c r="CT118" s="66"/>
      <c r="CU118" s="21"/>
      <c r="CZ118" s="66"/>
      <c r="DA118" s="21"/>
      <c r="DF118" s="66"/>
      <c r="DL118" s="66"/>
      <c r="DM118" s="21"/>
      <c r="DX118" s="66"/>
      <c r="DY118" s="21"/>
      <c r="EJ118" s="66"/>
      <c r="EK118" s="21"/>
      <c r="EM118" s="215"/>
      <c r="EP118" s="66"/>
      <c r="EQ118" s="21"/>
      <c r="EV118" s="66"/>
      <c r="EW118" s="21"/>
      <c r="FB118" s="66"/>
      <c r="FC118" s="21"/>
      <c r="FH118" s="66"/>
      <c r="FI118" s="21"/>
      <c r="FN118" s="66"/>
      <c r="FO118" s="21"/>
      <c r="FT118" s="66"/>
      <c r="FU118" s="21"/>
      <c r="FZ118" s="66"/>
      <c r="GA118" s="21"/>
      <c r="GF118" s="66"/>
      <c r="GG118" s="21"/>
      <c r="GL118" s="66"/>
      <c r="GM118" s="21"/>
      <c r="GR118" s="66"/>
      <c r="GX118" s="66"/>
      <c r="GY118" s="21"/>
      <c r="HD118" s="66"/>
      <c r="HE118" s="21"/>
      <c r="HJ118" s="66"/>
      <c r="HM118" s="215"/>
      <c r="HP118" s="66"/>
      <c r="HQ118" s="21"/>
      <c r="HV118" s="66"/>
      <c r="HW118" s="21"/>
      <c r="IH118" s="66"/>
      <c r="II118" s="21"/>
      <c r="IN118" s="66"/>
      <c r="IO118" s="21"/>
      <c r="IT118" s="66"/>
      <c r="IU118" s="21"/>
      <c r="IZ118" s="66"/>
      <c r="JA118" s="21"/>
      <c r="JF118" s="66"/>
      <c r="JG118" s="21"/>
      <c r="JL118" s="66"/>
      <c r="JM118" s="21"/>
      <c r="JR118" s="66"/>
      <c r="JS118" s="21"/>
      <c r="JX118" s="66"/>
      <c r="JY118" s="21"/>
      <c r="ND118" s="66"/>
      <c r="NE118" s="21"/>
      <c r="NH118" s="68"/>
    </row>
    <row r="119" spans="1:372">
      <c r="A119" s="50">
        <v>44939</v>
      </c>
      <c r="B119" s="74" t="s">
        <v>1626</v>
      </c>
      <c r="C119" s="146">
        <f>[1]!i_dq_close(C$2,A119)</f>
        <v>4402.0011999999997</v>
      </c>
      <c r="D119" s="53">
        <v>1.4593</v>
      </c>
      <c r="E119" s="277">
        <f t="shared" si="0"/>
        <v>-3.5250567530896282E-2</v>
      </c>
      <c r="H119" s="49">
        <v>44743</v>
      </c>
      <c r="I119" s="21" t="s">
        <v>638</v>
      </c>
      <c r="J119" s="146">
        <f>[1]!i_dq_close(J$2,H119)</f>
        <v>4791.0388999999996</v>
      </c>
      <c r="K119">
        <v>1.1180000000000001</v>
      </c>
      <c r="L119" s="277">
        <f t="shared" si="3"/>
        <v>-2.817985011771329E-3</v>
      </c>
      <c r="M119"/>
      <c r="N119" s="59"/>
      <c r="O119" s="49">
        <v>44833</v>
      </c>
      <c r="P119" s="21" t="s">
        <v>1622</v>
      </c>
      <c r="Q119" s="140">
        <f>[1]!i_dq_close(Q$2,O119)</f>
        <v>4150.4885999999997</v>
      </c>
      <c r="R119">
        <v>0.73899999999999999</v>
      </c>
      <c r="S119" s="277">
        <f t="shared" si="4"/>
        <v>8.4764008220228337E-3</v>
      </c>
      <c r="T119"/>
      <c r="U119" s="21"/>
      <c r="W119" s="88"/>
      <c r="X119" s="45"/>
      <c r="Z119" s="59"/>
      <c r="AA119" s="21"/>
      <c r="AC119" s="88"/>
      <c r="AD119" s="88"/>
      <c r="AF119" s="59"/>
      <c r="AG119" s="21"/>
      <c r="AI119" s="21"/>
      <c r="AJ119" s="21"/>
      <c r="AL119" s="59"/>
      <c r="AM119" s="21"/>
      <c r="AO119" s="21"/>
      <c r="AP119" s="86"/>
      <c r="AR119" s="66"/>
      <c r="AS119" s="21"/>
      <c r="AU119" s="21"/>
      <c r="AV119" s="21"/>
      <c r="AX119" s="66"/>
      <c r="AY119" s="21"/>
      <c r="BA119" s="21"/>
      <c r="BB119" s="21"/>
      <c r="BD119" s="58"/>
      <c r="BE119" s="21"/>
      <c r="BG119" s="21"/>
      <c r="BJ119" s="66"/>
      <c r="BK119" s="21"/>
      <c r="BP119" s="66"/>
      <c r="BQ119" s="21"/>
      <c r="BS119" s="134"/>
      <c r="BV119" s="66"/>
      <c r="BW119" s="21"/>
      <c r="CB119" s="66"/>
      <c r="CC119" s="21"/>
      <c r="CH119" s="66"/>
      <c r="CI119" s="21"/>
      <c r="CK119" s="21"/>
      <c r="CN119" s="66"/>
      <c r="CO119" s="21"/>
      <c r="CT119" s="66"/>
      <c r="CU119" s="21"/>
      <c r="CZ119" s="66"/>
      <c r="DA119" s="21"/>
      <c r="DF119" s="66"/>
      <c r="DL119" s="66"/>
      <c r="DM119" s="21"/>
      <c r="DX119" s="66"/>
      <c r="DY119" s="21"/>
      <c r="EJ119" s="66"/>
      <c r="EK119" s="21"/>
      <c r="EM119" s="215"/>
      <c r="EP119" s="66"/>
      <c r="EQ119" s="21"/>
      <c r="EV119" s="66"/>
      <c r="EW119" s="21"/>
      <c r="FB119" s="66"/>
      <c r="FC119" s="21"/>
      <c r="FH119" s="66"/>
      <c r="FI119" s="21"/>
      <c r="FN119" s="66"/>
      <c r="FO119" s="21"/>
      <c r="FT119" s="66"/>
      <c r="FU119" s="21"/>
      <c r="FZ119" s="66"/>
      <c r="GA119" s="21"/>
      <c r="GF119" s="66"/>
      <c r="GG119" s="21"/>
      <c r="GL119" s="66"/>
      <c r="GM119" s="21"/>
      <c r="GR119" s="66"/>
      <c r="GX119" s="66"/>
      <c r="GY119" s="21"/>
      <c r="HD119" s="66"/>
      <c r="HE119" s="21"/>
      <c r="HJ119" s="66"/>
      <c r="HM119" s="215"/>
      <c r="HP119" s="66"/>
      <c r="HQ119" s="21"/>
      <c r="HV119" s="66"/>
      <c r="HW119" s="21"/>
      <c r="IH119" s="66"/>
      <c r="II119" s="21"/>
      <c r="IN119" s="66"/>
      <c r="IO119" s="21"/>
      <c r="IT119" s="66"/>
      <c r="IU119" s="21"/>
      <c r="IZ119" s="66"/>
      <c r="JA119" s="21"/>
      <c r="JF119" s="66"/>
      <c r="JG119" s="21"/>
      <c r="JL119" s="66"/>
      <c r="JM119" s="21"/>
      <c r="JR119" s="66"/>
      <c r="JS119" s="21"/>
      <c r="JX119" s="66"/>
      <c r="JY119" s="21"/>
      <c r="ND119" s="66"/>
      <c r="NE119" s="21"/>
      <c r="NH119" s="68"/>
    </row>
    <row r="120" spans="1:372">
      <c r="A120" s="50">
        <v>44942</v>
      </c>
      <c r="B120" s="74" t="s">
        <v>1626</v>
      </c>
      <c r="C120" s="146">
        <f>[1]!i_dq_close(C$2,A120)</f>
        <v>4465.9520000000002</v>
      </c>
      <c r="D120" s="53">
        <v>1.4726999999999999</v>
      </c>
      <c r="E120" s="277">
        <f t="shared" ref="E120:E134" si="5">D120/D$44-C120/C$44</f>
        <v>-4.1150685885432026E-2</v>
      </c>
      <c r="H120" s="49">
        <v>44746</v>
      </c>
      <c r="I120" s="21" t="s">
        <v>638</v>
      </c>
      <c r="J120" s="146">
        <f>[1]!i_dq_close(J$2,H120)</f>
        <v>4830.0244000000002</v>
      </c>
      <c r="K120">
        <v>1.1323000000000001</v>
      </c>
      <c r="L120" s="277">
        <f t="shared" si="3"/>
        <v>1.9462059061317039E-3</v>
      </c>
      <c r="M120"/>
      <c r="N120" s="59"/>
      <c r="O120" s="49">
        <v>44834</v>
      </c>
      <c r="P120" s="21" t="s">
        <v>1622</v>
      </c>
      <c r="Q120" s="140">
        <f>[1]!i_dq_close(Q$2,O120)</f>
        <v>4122.0351000000001</v>
      </c>
      <c r="R120">
        <v>0.73419999999999996</v>
      </c>
      <c r="S120" s="277">
        <f t="shared" si="4"/>
        <v>8.7459418931148392E-3</v>
      </c>
      <c r="T120"/>
      <c r="U120" s="21"/>
      <c r="W120" s="88"/>
      <c r="X120" s="45"/>
      <c r="Z120" s="59"/>
      <c r="AA120" s="21"/>
      <c r="AC120" s="88"/>
      <c r="AD120" s="88"/>
      <c r="AF120" s="59"/>
      <c r="AG120" s="21"/>
      <c r="AI120" s="21"/>
      <c r="AJ120" s="21"/>
      <c r="AL120" s="59"/>
      <c r="AM120" s="21"/>
      <c r="AO120" s="21"/>
      <c r="AP120" s="86"/>
      <c r="AR120" s="66"/>
      <c r="AS120" s="21"/>
      <c r="AU120" s="21"/>
      <c r="AV120" s="21"/>
      <c r="AX120" s="66"/>
      <c r="AY120" s="21"/>
      <c r="BA120" s="21"/>
      <c r="BB120" s="21"/>
      <c r="BD120" s="58"/>
      <c r="BE120" s="21"/>
      <c r="BG120" s="21"/>
      <c r="BJ120" s="66"/>
      <c r="BK120" s="21"/>
      <c r="BP120" s="66"/>
      <c r="BQ120" s="21"/>
      <c r="BS120" s="134"/>
      <c r="BV120" s="66"/>
      <c r="BW120" s="21"/>
      <c r="CB120" s="66"/>
      <c r="CC120" s="21"/>
      <c r="CH120" s="66"/>
      <c r="CI120" s="21"/>
      <c r="CK120" s="21"/>
      <c r="CN120" s="66"/>
      <c r="CO120" s="21"/>
      <c r="CT120" s="66"/>
      <c r="CU120" s="21"/>
      <c r="CZ120" s="66"/>
      <c r="DA120" s="21"/>
      <c r="DF120" s="66"/>
      <c r="DL120" s="66"/>
      <c r="DM120" s="21"/>
      <c r="DX120" s="66"/>
      <c r="DY120" s="21"/>
      <c r="EJ120" s="66"/>
      <c r="EK120" s="21"/>
      <c r="EM120" s="215"/>
      <c r="EP120" s="66"/>
      <c r="EQ120" s="21"/>
      <c r="EV120" s="66"/>
      <c r="EW120" s="21"/>
      <c r="FB120" s="66"/>
      <c r="FC120" s="21"/>
      <c r="FH120" s="66"/>
      <c r="FI120" s="21"/>
      <c r="FN120" s="66"/>
      <c r="FO120" s="21"/>
      <c r="FT120" s="66"/>
      <c r="FU120" s="21"/>
      <c r="FZ120" s="66"/>
      <c r="GA120" s="21"/>
      <c r="GF120" s="66"/>
      <c r="GG120" s="21"/>
      <c r="GL120" s="66"/>
      <c r="GM120" s="21"/>
      <c r="GR120" s="66"/>
      <c r="GX120" s="66"/>
      <c r="GY120" s="21"/>
      <c r="HD120" s="66"/>
      <c r="HE120" s="21"/>
      <c r="HJ120" s="66"/>
      <c r="HM120" s="215"/>
      <c r="HP120" s="66"/>
      <c r="HQ120" s="21"/>
      <c r="HV120" s="66"/>
      <c r="HW120" s="21"/>
      <c r="IH120" s="66"/>
      <c r="II120" s="21"/>
      <c r="IN120" s="66"/>
      <c r="IO120" s="21"/>
      <c r="IT120" s="66"/>
      <c r="IU120" s="21"/>
      <c r="IZ120" s="66"/>
      <c r="JA120" s="21"/>
      <c r="JF120" s="66"/>
      <c r="JG120" s="21"/>
      <c r="JL120" s="66"/>
      <c r="JM120" s="21"/>
      <c r="JR120" s="66"/>
      <c r="JS120" s="21"/>
      <c r="ND120" s="66"/>
      <c r="NE120" s="21"/>
      <c r="NH120" s="68"/>
    </row>
    <row r="121" spans="1:372">
      <c r="A121" s="50">
        <v>44943</v>
      </c>
      <c r="B121" s="74" t="s">
        <v>1626</v>
      </c>
      <c r="C121" s="146">
        <f>[1]!i_dq_close(C$2,A121)</f>
        <v>4466.5456000000004</v>
      </c>
      <c r="D121" s="53">
        <v>1.4735</v>
      </c>
      <c r="E121" s="277">
        <f t="shared" si="5"/>
        <v>-4.0738766924219405E-2</v>
      </c>
      <c r="H121" s="49">
        <v>44747</v>
      </c>
      <c r="I121" s="21" t="s">
        <v>638</v>
      </c>
      <c r="J121" s="146">
        <f>[1]!i_dq_close(J$2,H121)</f>
        <v>4822.6611999999996</v>
      </c>
      <c r="K121">
        <v>1.1214999999999999</v>
      </c>
      <c r="L121" s="277">
        <f t="shared" si="3"/>
        <v>-6.4059043888105016E-3</v>
      </c>
      <c r="M121"/>
      <c r="N121" s="59"/>
      <c r="O121" s="49">
        <v>44844</v>
      </c>
      <c r="P121" s="21" t="s">
        <v>341</v>
      </c>
      <c r="Q121" s="140">
        <f>[1]!i_dq_close(Q$2,O121)</f>
        <v>4039.5805999999998</v>
      </c>
      <c r="R121">
        <v>0.72360000000000002</v>
      </c>
      <c r="S121" s="277">
        <f t="shared" si="4"/>
        <v>1.360109919930963E-2</v>
      </c>
      <c r="T121"/>
      <c r="U121" s="21"/>
      <c r="W121" s="88"/>
      <c r="X121" s="45"/>
      <c r="Z121" s="59"/>
      <c r="AA121" s="21"/>
      <c r="AC121" s="88"/>
      <c r="AD121" s="88"/>
      <c r="AF121" s="59"/>
      <c r="AG121" s="21"/>
      <c r="AI121" s="21"/>
      <c r="AJ121" s="21"/>
      <c r="AL121" s="59"/>
      <c r="AM121" s="21"/>
      <c r="AO121" s="21"/>
      <c r="AP121" s="86"/>
      <c r="AR121" s="66"/>
      <c r="AS121" s="21"/>
      <c r="AU121" s="21"/>
      <c r="AV121" s="21"/>
      <c r="AX121" s="66"/>
      <c r="AY121" s="21"/>
      <c r="BA121" s="21"/>
      <c r="BB121" s="21"/>
      <c r="BD121" s="58"/>
      <c r="BE121" s="21"/>
      <c r="BG121" s="21"/>
      <c r="BJ121" s="66"/>
      <c r="BK121" s="21"/>
      <c r="BP121" s="66"/>
      <c r="BQ121" s="21"/>
      <c r="BS121" s="134"/>
      <c r="BV121" s="66"/>
      <c r="BW121" s="21"/>
      <c r="CB121" s="66"/>
      <c r="CC121" s="21"/>
      <c r="CH121" s="66"/>
      <c r="CI121" s="21"/>
      <c r="CK121" s="21"/>
      <c r="CN121" s="66"/>
      <c r="CO121" s="21"/>
      <c r="CT121" s="66"/>
      <c r="CU121" s="21"/>
      <c r="CZ121" s="66"/>
      <c r="DA121" s="21"/>
      <c r="DF121" s="66"/>
      <c r="DL121" s="66"/>
      <c r="DM121" s="21"/>
      <c r="DX121" s="66"/>
      <c r="DY121" s="21"/>
      <c r="EJ121" s="66"/>
      <c r="EK121" s="21"/>
      <c r="EM121" s="215"/>
      <c r="EP121" s="66"/>
      <c r="EQ121" s="21"/>
      <c r="EV121" s="66"/>
      <c r="EW121" s="21"/>
      <c r="FB121" s="66"/>
      <c r="FC121" s="21"/>
      <c r="FH121" s="66"/>
      <c r="FI121" s="21"/>
      <c r="FN121" s="66"/>
      <c r="FO121" s="21"/>
      <c r="FT121" s="66"/>
      <c r="FU121" s="21"/>
      <c r="FZ121" s="66"/>
      <c r="GA121" s="21"/>
      <c r="GF121" s="66"/>
      <c r="GG121" s="21"/>
      <c r="GL121" s="66"/>
      <c r="GM121" s="21"/>
      <c r="GR121" s="66"/>
      <c r="GX121" s="66"/>
      <c r="GY121" s="21"/>
      <c r="HD121" s="66"/>
      <c r="HE121" s="21"/>
      <c r="HJ121" s="66"/>
      <c r="HM121" s="215"/>
      <c r="HP121" s="66"/>
      <c r="HQ121" s="21"/>
      <c r="HV121" s="66"/>
      <c r="HW121" s="21"/>
      <c r="IH121" s="66"/>
      <c r="II121" s="21"/>
      <c r="IN121" s="66"/>
      <c r="IO121" s="21"/>
      <c r="IT121" s="66"/>
      <c r="IU121" s="21"/>
      <c r="IZ121" s="66"/>
      <c r="JA121" s="21"/>
      <c r="JF121" s="66"/>
      <c r="JG121" s="21"/>
      <c r="JL121" s="66"/>
      <c r="JM121" s="21"/>
      <c r="JR121" s="66"/>
      <c r="JS121" s="21"/>
      <c r="ND121" s="66"/>
      <c r="NE121" s="21"/>
      <c r="NH121" s="68"/>
    </row>
    <row r="122" spans="1:372">
      <c r="A122" s="50">
        <v>44944</v>
      </c>
      <c r="B122" s="74" t="s">
        <v>1626</v>
      </c>
      <c r="C122" s="146">
        <f>[1]!i_dq_close(C$2,A122)</f>
        <v>4464.3689999999997</v>
      </c>
      <c r="D122" s="53">
        <v>1.4782999999999999</v>
      </c>
      <c r="E122" s="277">
        <f t="shared" si="5"/>
        <v>-3.6907314105118383E-2</v>
      </c>
      <c r="H122" s="49">
        <v>44748</v>
      </c>
      <c r="I122" s="21" t="s">
        <v>638</v>
      </c>
      <c r="J122" s="146">
        <f>[1]!i_dq_close(J$2,H122)</f>
        <v>4752.6044000000002</v>
      </c>
      <c r="K122">
        <v>1.1181000000000001</v>
      </c>
      <c r="L122" s="277">
        <f t="shared" si="3"/>
        <v>5.5490999809384434E-3</v>
      </c>
      <c r="M122"/>
      <c r="N122" s="59"/>
      <c r="O122" s="49">
        <v>44845</v>
      </c>
      <c r="P122" s="21" t="s">
        <v>1621</v>
      </c>
      <c r="Q122" s="140">
        <f>[1]!i_dq_close(Q$2,O122)</f>
        <v>4053.7725999999998</v>
      </c>
      <c r="R122">
        <v>0.73019999999999996</v>
      </c>
      <c r="S122" s="277">
        <f t="shared" si="4"/>
        <v>1.8643740811212783E-2</v>
      </c>
      <c r="T122"/>
      <c r="U122" s="21"/>
      <c r="W122" s="88"/>
      <c r="X122" s="45"/>
      <c r="Z122" s="59"/>
      <c r="AA122" s="21"/>
      <c r="AC122" s="88"/>
      <c r="AD122" s="88"/>
      <c r="AF122" s="59"/>
      <c r="AG122" s="21"/>
      <c r="AI122" s="21"/>
      <c r="AJ122" s="21"/>
      <c r="AL122" s="59"/>
      <c r="AM122" s="21"/>
      <c r="AO122" s="21"/>
      <c r="AP122" s="86"/>
      <c r="AR122" s="66"/>
      <c r="AS122" s="21"/>
      <c r="AU122" s="21"/>
      <c r="AV122" s="21"/>
      <c r="AX122" s="66"/>
      <c r="AY122" s="21"/>
      <c r="BA122" s="21"/>
      <c r="BB122" s="21"/>
      <c r="BD122" s="58"/>
      <c r="BE122" s="21"/>
      <c r="BJ122" s="66"/>
      <c r="BK122" s="21"/>
      <c r="BP122" s="66"/>
      <c r="BQ122" s="21"/>
      <c r="BS122" s="134"/>
      <c r="BV122" s="66"/>
      <c r="BW122" s="21"/>
      <c r="CB122" s="66"/>
      <c r="CC122" s="21"/>
      <c r="CH122" s="66"/>
      <c r="CI122" s="21"/>
      <c r="CK122" s="21"/>
      <c r="CN122" s="66"/>
      <c r="CO122" s="21"/>
      <c r="CT122" s="66"/>
      <c r="CU122" s="21"/>
      <c r="CZ122" s="66"/>
      <c r="DA122" s="21"/>
      <c r="DF122" s="66"/>
      <c r="DL122" s="66"/>
      <c r="DM122" s="21"/>
      <c r="DX122" s="66"/>
      <c r="DY122" s="21"/>
      <c r="EJ122" s="66"/>
      <c r="EK122" s="21"/>
      <c r="EM122" s="215"/>
      <c r="EP122" s="66"/>
      <c r="EQ122" s="21"/>
      <c r="EV122" s="66"/>
      <c r="EW122" s="21"/>
      <c r="FB122" s="66"/>
      <c r="FC122" s="21"/>
      <c r="FH122" s="66"/>
      <c r="FI122" s="21"/>
      <c r="FN122" s="66"/>
      <c r="FO122" s="21"/>
      <c r="FT122" s="66"/>
      <c r="FU122" s="21"/>
      <c r="FZ122" s="66"/>
      <c r="GA122" s="21"/>
      <c r="GF122" s="66"/>
      <c r="GG122" s="21"/>
      <c r="GL122" s="66"/>
      <c r="GM122" s="21"/>
      <c r="GR122" s="66"/>
      <c r="GX122" s="66"/>
      <c r="GY122" s="21"/>
      <c r="HD122" s="66"/>
      <c r="HE122" s="21"/>
      <c r="HJ122" s="66"/>
      <c r="HM122" s="215"/>
      <c r="HP122" s="66"/>
      <c r="HQ122" s="21"/>
      <c r="HV122" s="66"/>
      <c r="HW122" s="21"/>
      <c r="IH122" s="66"/>
      <c r="II122" s="21"/>
      <c r="IN122" s="66"/>
      <c r="IO122" s="21"/>
      <c r="IT122" s="66"/>
      <c r="IU122" s="21"/>
      <c r="IZ122" s="66"/>
      <c r="JA122" s="21"/>
      <c r="JF122" s="66"/>
      <c r="JG122" s="21"/>
      <c r="JL122" s="66"/>
      <c r="JM122" s="21"/>
      <c r="JR122" s="66"/>
      <c r="JS122" s="21"/>
      <c r="ND122" s="66"/>
      <c r="NE122" s="21"/>
      <c r="NH122" s="68"/>
    </row>
    <row r="123" spans="1:372">
      <c r="A123" s="50">
        <v>44945</v>
      </c>
      <c r="B123" s="74" t="s">
        <v>1626</v>
      </c>
      <c r="C123" s="146">
        <f>[1]!i_dq_close(C$2,A123)</f>
        <v>4494.8031000000001</v>
      </c>
      <c r="D123" s="53">
        <v>1.484</v>
      </c>
      <c r="E123" s="277">
        <f t="shared" si="5"/>
        <v>-4.0182839882523913E-2</v>
      </c>
      <c r="H123" s="49">
        <v>44749</v>
      </c>
      <c r="I123" s="21" t="s">
        <v>638</v>
      </c>
      <c r="J123" s="146">
        <f>[1]!i_dq_close(J$2,H123)</f>
        <v>4774.6517999999996</v>
      </c>
      <c r="K123">
        <v>1.1303000000000001</v>
      </c>
      <c r="L123" s="277">
        <f t="shared" si="3"/>
        <v>1.2027840180382832E-2</v>
      </c>
      <c r="M123"/>
      <c r="N123" s="59"/>
      <c r="O123" s="49">
        <v>44846</v>
      </c>
      <c r="P123" s="21" t="s">
        <v>1621</v>
      </c>
      <c r="Q123" s="140">
        <f>[1]!i_dq_close(Q$2,O123)</f>
        <v>4124.1724000000004</v>
      </c>
      <c r="R123">
        <v>0.74550000000000005</v>
      </c>
      <c r="S123" s="277">
        <f t="shared" si="4"/>
        <v>2.2191285287028184E-2</v>
      </c>
      <c r="T123"/>
      <c r="U123" s="21"/>
      <c r="W123" s="88"/>
      <c r="X123" s="45"/>
      <c r="Z123" s="59"/>
      <c r="AA123" s="21"/>
      <c r="AC123" s="88"/>
      <c r="AD123" s="88"/>
      <c r="AF123" s="59"/>
      <c r="AG123" s="21"/>
      <c r="AI123" s="21"/>
      <c r="AJ123" s="21"/>
      <c r="AL123" s="59"/>
      <c r="AM123" s="21"/>
      <c r="AO123" s="21"/>
      <c r="AP123" s="86"/>
      <c r="AR123" s="66"/>
      <c r="AS123" s="21"/>
      <c r="AU123" s="21"/>
      <c r="AV123" s="21"/>
      <c r="AX123" s="66"/>
      <c r="AY123" s="21"/>
      <c r="BA123" s="21"/>
      <c r="BB123" s="21"/>
      <c r="BD123" s="58"/>
      <c r="BE123" s="21"/>
      <c r="BJ123" s="66"/>
      <c r="BK123" s="21"/>
      <c r="BP123" s="66"/>
      <c r="BQ123" s="21"/>
      <c r="BS123" s="134"/>
      <c r="BV123" s="66"/>
      <c r="BW123" s="21"/>
      <c r="CB123" s="66"/>
      <c r="CC123" s="21"/>
      <c r="CH123" s="66"/>
      <c r="CI123" s="21"/>
      <c r="CK123" s="21"/>
      <c r="CN123" s="66"/>
      <c r="CO123" s="21"/>
      <c r="CT123" s="66"/>
      <c r="CU123" s="21"/>
      <c r="CZ123" s="66"/>
      <c r="DA123" s="21"/>
      <c r="DF123" s="66"/>
      <c r="DL123" s="66"/>
      <c r="DM123" s="21"/>
      <c r="DX123" s="66"/>
      <c r="DY123" s="21"/>
      <c r="EJ123" s="66"/>
      <c r="EK123" s="21"/>
      <c r="EM123" s="215"/>
      <c r="EP123" s="66"/>
      <c r="EQ123" s="21"/>
      <c r="EV123" s="66"/>
      <c r="EW123" s="21"/>
      <c r="FB123" s="66"/>
      <c r="FC123" s="21"/>
      <c r="FH123" s="66"/>
      <c r="FI123" s="21"/>
      <c r="FN123" s="66"/>
      <c r="FO123" s="21"/>
      <c r="FT123" s="66"/>
      <c r="FU123" s="21"/>
      <c r="FZ123" s="66"/>
      <c r="GF123" s="66"/>
      <c r="GG123" s="21"/>
      <c r="GL123" s="66"/>
      <c r="GM123" s="21"/>
      <c r="GR123" s="66"/>
      <c r="GX123" s="66"/>
      <c r="GY123" s="21"/>
      <c r="HD123" s="66"/>
      <c r="HE123" s="21"/>
      <c r="HJ123" s="66"/>
      <c r="HM123" s="215"/>
      <c r="HP123" s="66"/>
      <c r="HQ123" s="21"/>
      <c r="HV123" s="66"/>
      <c r="HW123" s="21"/>
      <c r="IH123" s="66"/>
      <c r="II123" s="21"/>
      <c r="IN123" s="66"/>
      <c r="IO123" s="21"/>
      <c r="IT123" s="66"/>
      <c r="IU123" s="21"/>
      <c r="IZ123" s="66"/>
      <c r="JA123" s="21"/>
      <c r="JF123" s="66"/>
      <c r="JG123" s="21"/>
      <c r="JL123" s="66"/>
      <c r="JM123" s="21"/>
      <c r="JR123" s="66"/>
      <c r="JS123" s="21"/>
      <c r="ND123" s="66"/>
      <c r="NE123" s="21"/>
      <c r="NH123" s="68"/>
    </row>
    <row r="124" spans="1:372">
      <c r="A124" s="50">
        <v>44946</v>
      </c>
      <c r="B124" s="74" t="s">
        <v>1626</v>
      </c>
      <c r="C124" s="146">
        <f>[1]!i_dq_close(C$2,A124)</f>
        <v>4524.0456999999997</v>
      </c>
      <c r="D124" s="53">
        <v>1.5</v>
      </c>
      <c r="E124" s="277">
        <f t="shared" si="5"/>
        <v>-3.6061249423685604E-2</v>
      </c>
      <c r="H124" s="49">
        <v>44750</v>
      </c>
      <c r="I124" s="21" t="s">
        <v>638</v>
      </c>
      <c r="J124" s="146">
        <f>[1]!i_dq_close(J$2,H124)</f>
        <v>4754.0155999999997</v>
      </c>
      <c r="K124">
        <v>1.1287</v>
      </c>
      <c r="L124" s="277">
        <f t="shared" si="3"/>
        <v>1.4998668562211437E-2</v>
      </c>
      <c r="M124"/>
      <c r="N124" s="59"/>
      <c r="O124" s="49">
        <v>44847</v>
      </c>
      <c r="P124" s="21" t="s">
        <v>1621</v>
      </c>
      <c r="Q124" s="140">
        <f>[1]!i_dq_close(Q$2,O124)</f>
        <v>4100.1144000000004</v>
      </c>
      <c r="R124">
        <v>0.74309999999999998</v>
      </c>
      <c r="S124" s="277">
        <f t="shared" si="4"/>
        <v>2.4460664037478153E-2</v>
      </c>
      <c r="T124"/>
      <c r="U124" s="21"/>
      <c r="W124" s="88"/>
      <c r="X124" s="45"/>
      <c r="Z124" s="59"/>
      <c r="AA124" s="21"/>
      <c r="AC124" s="88"/>
      <c r="AD124" s="88"/>
      <c r="AF124" s="59"/>
      <c r="AG124" s="21"/>
      <c r="AI124" s="21"/>
      <c r="AJ124" s="21"/>
      <c r="AL124" s="59"/>
      <c r="AM124" s="21"/>
      <c r="AO124" s="21"/>
      <c r="AP124" s="86"/>
      <c r="AR124" s="66"/>
      <c r="AS124" s="21"/>
      <c r="AU124" s="21"/>
      <c r="AV124" s="21"/>
      <c r="AX124" s="66"/>
      <c r="AY124" s="21"/>
      <c r="BA124" s="21"/>
      <c r="BB124" s="21"/>
      <c r="BD124" s="58"/>
      <c r="BE124" s="21"/>
      <c r="BJ124" s="66"/>
      <c r="BK124" s="21"/>
      <c r="BP124" s="66"/>
      <c r="BQ124" s="21"/>
      <c r="BS124" s="134"/>
      <c r="BV124" s="66"/>
      <c r="BW124" s="21"/>
      <c r="CB124" s="66"/>
      <c r="CC124" s="21"/>
      <c r="CH124" s="66"/>
      <c r="CI124" s="21"/>
      <c r="CK124" s="21"/>
      <c r="CN124" s="66"/>
      <c r="CO124" s="21"/>
      <c r="CT124" s="66"/>
      <c r="CU124" s="21"/>
      <c r="CZ124" s="66"/>
      <c r="DA124" s="21"/>
      <c r="DF124" s="66"/>
      <c r="DL124" s="66"/>
      <c r="DM124" s="21"/>
      <c r="DX124" s="66"/>
      <c r="DY124" s="21"/>
      <c r="EJ124" s="66"/>
      <c r="EK124" s="21"/>
      <c r="EM124" s="215"/>
      <c r="EP124" s="66"/>
      <c r="EQ124" s="21"/>
      <c r="EV124" s="66"/>
      <c r="EW124" s="21"/>
      <c r="FB124" s="66"/>
      <c r="FC124" s="21"/>
      <c r="FH124" s="66"/>
      <c r="FI124" s="21"/>
      <c r="FN124" s="66"/>
      <c r="FO124" s="21"/>
      <c r="FT124" s="66"/>
      <c r="FU124" s="21"/>
      <c r="FZ124" s="66"/>
      <c r="GF124" s="66"/>
      <c r="GG124" s="21"/>
      <c r="GL124" s="66"/>
      <c r="GM124" s="21"/>
      <c r="GR124" s="66"/>
      <c r="GX124" s="66"/>
      <c r="GY124" s="21"/>
      <c r="HD124" s="66"/>
      <c r="HE124" s="21"/>
      <c r="HJ124" s="66"/>
      <c r="HM124" s="215"/>
      <c r="HP124" s="66"/>
      <c r="HQ124" s="21"/>
      <c r="HV124" s="66"/>
      <c r="HW124" s="21"/>
      <c r="IH124" s="66"/>
      <c r="II124" s="21"/>
      <c r="IN124" s="66"/>
      <c r="IO124" s="21"/>
      <c r="IT124" s="66"/>
      <c r="IU124" s="21"/>
      <c r="IZ124" s="66"/>
      <c r="JA124" s="21"/>
      <c r="JF124" s="66"/>
      <c r="JG124" s="21"/>
      <c r="JL124" s="66"/>
      <c r="JM124" s="21"/>
      <c r="JR124" s="66"/>
      <c r="JS124" s="21"/>
      <c r="ND124" s="66"/>
      <c r="NE124" s="21"/>
      <c r="NH124" s="68"/>
    </row>
    <row r="125" spans="1:372">
      <c r="A125" s="50">
        <v>44956</v>
      </c>
      <c r="B125" s="74" t="s">
        <v>1626</v>
      </c>
      <c r="C125" s="146">
        <f>[1]!i_dq_close(C$2,A125)</f>
        <v>4545.9003000000002</v>
      </c>
      <c r="D125" s="53">
        <v>1.5071000000000001</v>
      </c>
      <c r="E125" s="277">
        <f t="shared" si="5"/>
        <v>-3.6336403969199793E-2</v>
      </c>
      <c r="H125" s="49">
        <v>44753</v>
      </c>
      <c r="I125" s="21" t="s">
        <v>638</v>
      </c>
      <c r="J125" s="146">
        <f>[1]!i_dq_close(J$2,H125)</f>
        <v>4678.3161</v>
      </c>
      <c r="K125">
        <v>1.1157999999999999</v>
      </c>
      <c r="L125" s="277">
        <f t="shared" si="3"/>
        <v>1.942730568982598E-2</v>
      </c>
      <c r="M125"/>
      <c r="N125" s="59"/>
      <c r="O125" s="49">
        <v>44848</v>
      </c>
      <c r="P125" s="21" t="s">
        <v>1621</v>
      </c>
      <c r="Q125" s="140">
        <f>[1]!i_dq_close(Q$2,O125)</f>
        <v>4198.8639999999996</v>
      </c>
      <c r="R125">
        <v>0.76470000000000005</v>
      </c>
      <c r="S125" s="277">
        <f t="shared" si="4"/>
        <v>2.9607564377281959E-2</v>
      </c>
      <c r="T125"/>
      <c r="U125" s="21"/>
      <c r="W125" s="88"/>
      <c r="X125" s="45"/>
      <c r="Z125" s="59"/>
      <c r="AA125" s="21"/>
      <c r="AC125" s="88"/>
      <c r="AD125" s="88"/>
      <c r="AF125" s="59"/>
      <c r="AG125" s="21"/>
      <c r="AI125" s="21"/>
      <c r="AJ125" s="21"/>
      <c r="AL125" s="59"/>
      <c r="AM125" s="21"/>
      <c r="AO125" s="21"/>
      <c r="AP125" s="86"/>
      <c r="AR125" s="66"/>
      <c r="AS125" s="21"/>
      <c r="AU125" s="21"/>
      <c r="AV125" s="21"/>
      <c r="AX125" s="66"/>
      <c r="AY125" s="21"/>
      <c r="BA125" s="21"/>
      <c r="BB125" s="21"/>
      <c r="BD125" s="58"/>
      <c r="BE125" s="21"/>
      <c r="BJ125" s="66"/>
      <c r="BK125" s="21"/>
      <c r="BP125" s="66"/>
      <c r="BQ125" s="21"/>
      <c r="BS125" s="134"/>
      <c r="BV125" s="66"/>
      <c r="BW125" s="21"/>
      <c r="CB125" s="66"/>
      <c r="CC125" s="21"/>
      <c r="CH125" s="66"/>
      <c r="CI125" s="21"/>
      <c r="CK125" s="21"/>
      <c r="CN125" s="66"/>
      <c r="CO125" s="21"/>
      <c r="CT125" s="66"/>
      <c r="CU125" s="21"/>
      <c r="CZ125" s="66"/>
      <c r="DA125" s="21"/>
      <c r="DF125" s="66"/>
      <c r="DL125" s="66"/>
      <c r="DM125" s="21"/>
      <c r="DX125" s="66"/>
      <c r="DY125" s="21"/>
      <c r="EJ125" s="66"/>
      <c r="EK125" s="21"/>
      <c r="EM125" s="215"/>
      <c r="EP125" s="66"/>
      <c r="EQ125" s="21"/>
      <c r="EV125" s="66"/>
      <c r="EW125" s="21"/>
      <c r="FB125" s="66"/>
      <c r="FC125" s="21"/>
      <c r="FH125" s="66"/>
      <c r="FI125" s="21"/>
      <c r="FN125" s="66"/>
      <c r="FO125" s="21"/>
      <c r="FT125" s="66"/>
      <c r="FU125" s="21"/>
      <c r="FZ125" s="66"/>
      <c r="GF125" s="66"/>
      <c r="GG125" s="21"/>
      <c r="GL125" s="66"/>
      <c r="GM125" s="21"/>
      <c r="GR125" s="66"/>
      <c r="GX125" s="66"/>
      <c r="GY125" s="21"/>
      <c r="HD125" s="66"/>
      <c r="HE125" s="21"/>
      <c r="HJ125" s="66"/>
      <c r="HM125" s="215"/>
      <c r="HP125" s="66"/>
      <c r="HQ125" s="21"/>
      <c r="HV125" s="66"/>
      <c r="HW125" s="21"/>
      <c r="IH125" s="66"/>
      <c r="II125" s="21"/>
      <c r="IN125" s="66"/>
      <c r="IO125" s="21"/>
      <c r="IT125" s="66"/>
      <c r="IU125" s="21"/>
      <c r="IZ125" s="66"/>
      <c r="JA125" s="21"/>
      <c r="JF125" s="66"/>
      <c r="JG125" s="21"/>
      <c r="JL125" s="66"/>
      <c r="JM125" s="21"/>
      <c r="JR125" s="66"/>
      <c r="JS125" s="21"/>
      <c r="ND125" s="66"/>
      <c r="NE125" s="21"/>
      <c r="NH125" s="68"/>
    </row>
    <row r="126" spans="1:372">
      <c r="A126" s="50">
        <v>44957</v>
      </c>
      <c r="B126" s="74" t="s">
        <v>1626</v>
      </c>
      <c r="C126" s="146">
        <f>[1]!i_dq_close(C$2,A126)</f>
        <v>4510.9566999999997</v>
      </c>
      <c r="D126" s="53">
        <v>1.5109999999999999</v>
      </c>
      <c r="E126" s="277">
        <f t="shared" si="5"/>
        <v>-2.536092984441507E-2</v>
      </c>
      <c r="H126" s="49">
        <v>44754</v>
      </c>
      <c r="I126" s="21" t="s">
        <v>638</v>
      </c>
      <c r="J126" s="146">
        <f>[1]!i_dq_close(J$2,H126)</f>
        <v>4631.0330999999996</v>
      </c>
      <c r="K126">
        <v>1.0924</v>
      </c>
      <c r="L126" s="277">
        <f t="shared" si="3"/>
        <v>8.076387527112816E-3</v>
      </c>
      <c r="M126"/>
      <c r="N126" s="59"/>
      <c r="O126" s="49">
        <v>44851</v>
      </c>
      <c r="P126" s="21" t="s">
        <v>1621</v>
      </c>
      <c r="Q126" s="140">
        <f>[1]!i_dq_close(Q$2,O126)</f>
        <v>4209.5830999999998</v>
      </c>
      <c r="R126">
        <v>0.76419999999999999</v>
      </c>
      <c r="S126" s="277">
        <f t="shared" si="4"/>
        <v>2.6664721542096315E-2</v>
      </c>
      <c r="T126"/>
      <c r="U126" s="21"/>
      <c r="W126" s="88"/>
      <c r="X126" s="113"/>
      <c r="Z126" s="59"/>
      <c r="AA126" s="21"/>
      <c r="AC126" s="88"/>
      <c r="AD126" s="88"/>
      <c r="AF126" s="59"/>
      <c r="AG126" s="21"/>
      <c r="AI126" s="21"/>
      <c r="AJ126" s="21"/>
      <c r="AL126" s="59"/>
      <c r="AM126" s="21"/>
      <c r="AO126" s="21"/>
      <c r="AP126" s="86"/>
      <c r="AR126" s="66"/>
      <c r="AS126" s="21"/>
      <c r="AU126" s="21"/>
      <c r="AX126" s="66"/>
      <c r="AY126" s="21"/>
      <c r="BA126" s="21"/>
      <c r="BB126" s="21"/>
      <c r="BD126" s="58"/>
      <c r="BE126" s="21"/>
      <c r="BJ126" s="66"/>
      <c r="BK126" s="21"/>
      <c r="BP126" s="66"/>
      <c r="BQ126" s="21"/>
      <c r="BS126" s="134"/>
      <c r="BV126" s="66"/>
      <c r="BW126" s="21"/>
      <c r="CB126" s="66"/>
      <c r="CC126" s="21"/>
      <c r="CH126" s="66"/>
      <c r="CI126" s="21"/>
      <c r="CK126" s="21"/>
      <c r="CN126" s="66"/>
      <c r="CO126" s="21"/>
      <c r="CT126" s="66"/>
      <c r="CU126" s="21"/>
      <c r="CZ126" s="66"/>
      <c r="DA126" s="21"/>
      <c r="DF126" s="66"/>
      <c r="DL126" s="66"/>
      <c r="DM126" s="21"/>
      <c r="DX126" s="66"/>
      <c r="DY126" s="21"/>
      <c r="EJ126" s="66"/>
      <c r="EK126" s="21"/>
      <c r="EM126" s="215"/>
      <c r="EP126" s="66"/>
      <c r="EQ126" s="21"/>
      <c r="EV126" s="66"/>
      <c r="EW126" s="21"/>
      <c r="FB126" s="66"/>
      <c r="FC126" s="21"/>
      <c r="FH126" s="66"/>
      <c r="FI126" s="21"/>
      <c r="FN126" s="66"/>
      <c r="FO126" s="21"/>
      <c r="FT126" s="66"/>
      <c r="FU126" s="21"/>
      <c r="FZ126" s="66"/>
      <c r="GF126" s="66"/>
      <c r="GG126" s="21"/>
      <c r="GL126" s="66"/>
      <c r="GM126" s="21"/>
      <c r="GR126" s="66"/>
      <c r="GX126" s="66"/>
      <c r="GY126" s="21"/>
      <c r="HD126" s="66"/>
      <c r="HE126" s="21"/>
      <c r="HJ126" s="66"/>
      <c r="HM126" s="215"/>
      <c r="HP126" s="66"/>
      <c r="HQ126" s="21"/>
      <c r="HV126" s="66"/>
      <c r="HW126" s="21"/>
      <c r="IH126" s="66"/>
      <c r="II126" s="21"/>
      <c r="IN126" s="66"/>
      <c r="IO126" s="21"/>
      <c r="IT126" s="66"/>
      <c r="IU126" s="21"/>
      <c r="IZ126" s="66"/>
      <c r="JA126" s="21"/>
      <c r="JF126" s="66"/>
      <c r="JG126" s="21"/>
      <c r="JL126" s="66"/>
      <c r="JM126" s="21"/>
      <c r="ND126" s="66"/>
      <c r="NE126" s="21"/>
      <c r="NH126" s="68"/>
    </row>
    <row r="127" spans="1:372">
      <c r="A127" s="50">
        <v>44958</v>
      </c>
      <c r="B127" s="74" t="s">
        <v>348</v>
      </c>
      <c r="C127" s="146">
        <f>[1]!i_dq_close(C$2,A127)</f>
        <v>4556.5766999999996</v>
      </c>
      <c r="D127" s="53">
        <v>1.5309999999999999</v>
      </c>
      <c r="E127" s="277">
        <f t="shared" si="5"/>
        <v>-2.235773884976866E-2</v>
      </c>
      <c r="H127" s="49">
        <v>44755</v>
      </c>
      <c r="I127" s="21" t="s">
        <v>638</v>
      </c>
      <c r="J127" s="146">
        <f>[1]!i_dq_close(J$2,H127)</f>
        <v>4642.2451000000001</v>
      </c>
      <c r="K127">
        <v>1.1060000000000001</v>
      </c>
      <c r="L127" s="277">
        <f t="shared" si="3"/>
        <v>1.8176209772952867E-2</v>
      </c>
      <c r="M127"/>
      <c r="N127" s="59"/>
      <c r="O127" s="49">
        <v>44852</v>
      </c>
      <c r="P127" s="21" t="s">
        <v>1621</v>
      </c>
      <c r="Q127" s="140">
        <f>[1]!i_dq_close(Q$2,O127)</f>
        <v>4206.5086000000001</v>
      </c>
      <c r="R127">
        <v>0.76229999999999998</v>
      </c>
      <c r="S127" s="277">
        <f t="shared" si="4"/>
        <v>2.499352236294472E-2</v>
      </c>
      <c r="T127"/>
      <c r="U127" s="21"/>
      <c r="W127" s="88"/>
      <c r="X127" s="45"/>
      <c r="Z127" s="59"/>
      <c r="AA127" s="21"/>
      <c r="AC127" s="88"/>
      <c r="AD127" s="88"/>
      <c r="AF127" s="59"/>
      <c r="AG127" s="21"/>
      <c r="AI127" s="21"/>
      <c r="AJ127" s="21"/>
      <c r="AL127" s="59"/>
      <c r="AM127" s="21"/>
      <c r="AO127" s="21"/>
      <c r="AP127" s="86"/>
      <c r="AR127" s="66"/>
      <c r="AS127" s="21"/>
      <c r="AU127" s="21"/>
      <c r="AX127" s="66"/>
      <c r="AY127" s="21"/>
      <c r="BA127" s="21"/>
      <c r="BB127" s="21"/>
      <c r="BD127" s="66"/>
      <c r="BE127" s="21"/>
      <c r="BJ127" s="66"/>
      <c r="BK127" s="21"/>
      <c r="BP127" s="66"/>
      <c r="BQ127" s="21"/>
      <c r="BS127" s="134"/>
      <c r="BV127" s="66"/>
      <c r="BW127" s="21"/>
      <c r="CB127" s="66"/>
      <c r="CC127" s="21"/>
      <c r="CH127" s="66"/>
      <c r="CI127" s="21"/>
      <c r="CK127" s="21"/>
      <c r="CN127" s="66"/>
      <c r="CO127" s="21"/>
      <c r="CT127" s="66"/>
      <c r="CU127" s="21"/>
      <c r="CZ127" s="66"/>
      <c r="DA127" s="21"/>
      <c r="DF127" s="66"/>
      <c r="DL127" s="66"/>
      <c r="DM127" s="21"/>
      <c r="DX127" s="66"/>
      <c r="DY127" s="21"/>
      <c r="EJ127" s="66"/>
      <c r="EK127" s="21"/>
      <c r="EM127" s="215"/>
      <c r="EP127" s="66"/>
      <c r="EQ127" s="21"/>
      <c r="EV127" s="66"/>
      <c r="EW127" s="21"/>
      <c r="FB127" s="66"/>
      <c r="FC127" s="21"/>
      <c r="FH127" s="66"/>
      <c r="FI127" s="21"/>
      <c r="FN127" s="66"/>
      <c r="FO127" s="21"/>
      <c r="FT127" s="66"/>
      <c r="FU127" s="21"/>
      <c r="FZ127" s="66"/>
      <c r="GF127" s="66"/>
      <c r="GG127" s="21"/>
      <c r="GL127" s="66"/>
      <c r="GM127" s="21"/>
      <c r="GR127" s="66"/>
      <c r="GX127" s="66"/>
      <c r="GY127" s="21"/>
      <c r="HD127" s="66"/>
      <c r="HE127" s="21"/>
      <c r="HJ127" s="66"/>
      <c r="HM127" s="215"/>
      <c r="HP127" s="66"/>
      <c r="HQ127" s="21"/>
      <c r="HV127" s="66"/>
      <c r="HW127" s="21"/>
      <c r="IH127" s="66"/>
      <c r="II127" s="21"/>
      <c r="IN127" s="66"/>
      <c r="IO127" s="21"/>
      <c r="IT127" s="66"/>
      <c r="IU127" s="21"/>
      <c r="IZ127" s="66"/>
      <c r="JA127" s="21"/>
      <c r="JF127" s="66"/>
      <c r="JG127" s="21"/>
      <c r="JL127" s="66"/>
      <c r="JM127" s="21"/>
      <c r="ND127" s="66"/>
      <c r="NE127" s="21"/>
      <c r="NH127" s="68"/>
    </row>
    <row r="128" spans="1:372">
      <c r="A128" s="50">
        <v>44959</v>
      </c>
      <c r="B128" s="74" t="s">
        <v>1632</v>
      </c>
      <c r="C128" s="146">
        <f>[1]!i_dq_close(C$2,A128)</f>
        <v>4545.3834999999999</v>
      </c>
      <c r="D128" s="53">
        <v>1.5290999999999999</v>
      </c>
      <c r="E128" s="277">
        <f t="shared" si="5"/>
        <v>-2.1017405045705262E-2</v>
      </c>
      <c r="H128" s="49">
        <v>44756</v>
      </c>
      <c r="I128" s="21" t="s">
        <v>638</v>
      </c>
      <c r="J128" s="146">
        <f>[1]!i_dq_close(J$2,H128)</f>
        <v>4648.7920999999997</v>
      </c>
      <c r="K128">
        <v>1.1173999999999999</v>
      </c>
      <c r="L128" s="277">
        <f t="shared" si="3"/>
        <v>2.7256130058346706E-2</v>
      </c>
      <c r="M128"/>
      <c r="N128" s="59"/>
      <c r="O128" s="49">
        <v>44853</v>
      </c>
      <c r="P128" s="21" t="s">
        <v>1621</v>
      </c>
      <c r="Q128" s="140">
        <f>[1]!i_dq_close(Q$2,O128)</f>
        <v>4144.9251000000004</v>
      </c>
      <c r="R128">
        <v>0.755</v>
      </c>
      <c r="S128" s="277">
        <f t="shared" si="4"/>
        <v>2.9379106320196913E-2</v>
      </c>
      <c r="T128"/>
      <c r="U128" s="21"/>
      <c r="W128" s="88"/>
      <c r="X128" s="45"/>
      <c r="Z128" s="59"/>
      <c r="AA128" s="21"/>
      <c r="AC128" s="88"/>
      <c r="AD128" s="88"/>
      <c r="AF128" s="59"/>
      <c r="AG128" s="21"/>
      <c r="AI128" s="21"/>
      <c r="AJ128" s="21"/>
      <c r="AL128" s="59"/>
      <c r="AM128" s="21"/>
      <c r="AO128" s="21"/>
      <c r="AP128" s="86"/>
      <c r="AR128" s="66"/>
      <c r="AS128" s="21"/>
      <c r="AU128" s="21"/>
      <c r="AX128" s="66"/>
      <c r="AY128" s="21"/>
      <c r="BA128" s="21"/>
      <c r="BB128" s="21"/>
      <c r="BD128" s="66"/>
      <c r="BE128" s="21"/>
      <c r="BJ128" s="66"/>
      <c r="BK128" s="21"/>
      <c r="BP128" s="66"/>
      <c r="BQ128" s="21"/>
      <c r="BS128" s="134"/>
      <c r="BV128" s="66"/>
      <c r="BW128" s="21"/>
      <c r="CB128" s="66"/>
      <c r="CC128" s="21"/>
      <c r="CH128" s="66"/>
      <c r="CI128" s="21"/>
      <c r="CK128" s="21"/>
      <c r="CN128" s="66"/>
      <c r="CO128" s="21"/>
      <c r="CT128" s="66"/>
      <c r="CU128" s="21"/>
      <c r="CZ128" s="66"/>
      <c r="DA128" s="21"/>
      <c r="DF128" s="66"/>
      <c r="DL128" s="66"/>
      <c r="DM128" s="21"/>
      <c r="DX128" s="66"/>
      <c r="DY128" s="21"/>
      <c r="EJ128" s="66"/>
      <c r="EK128" s="21"/>
      <c r="EM128" s="215"/>
      <c r="EP128" s="66"/>
      <c r="EQ128" s="21"/>
      <c r="EV128" s="66"/>
      <c r="EW128" s="21"/>
      <c r="FB128" s="66"/>
      <c r="FC128" s="21"/>
      <c r="FH128" s="66"/>
      <c r="FI128" s="21"/>
      <c r="FN128" s="66"/>
      <c r="FO128" s="21"/>
      <c r="FT128" s="66"/>
      <c r="FU128" s="21"/>
      <c r="FZ128" s="66"/>
      <c r="GF128" s="66"/>
      <c r="GG128" s="21"/>
      <c r="GL128" s="66"/>
      <c r="GM128" s="21"/>
      <c r="GR128" s="66"/>
      <c r="GX128" s="66"/>
      <c r="GY128" s="21"/>
      <c r="HD128" s="66"/>
      <c r="HE128" s="21"/>
      <c r="HJ128" s="66"/>
      <c r="HM128" s="215"/>
      <c r="HP128" s="66"/>
      <c r="HQ128" s="21"/>
      <c r="HV128" s="66"/>
      <c r="HW128" s="21"/>
      <c r="IH128" s="66"/>
      <c r="II128" s="21"/>
      <c r="IN128" s="66"/>
      <c r="IO128" s="21"/>
      <c r="IT128" s="66"/>
      <c r="IU128" s="21"/>
      <c r="IZ128" s="66"/>
      <c r="JA128" s="21"/>
      <c r="JF128" s="66"/>
      <c r="JG128" s="21"/>
      <c r="JL128" s="66"/>
      <c r="JM128" s="21"/>
      <c r="ND128" s="66"/>
      <c r="NE128" s="21"/>
      <c r="NH128" s="68"/>
    </row>
    <row r="129" spans="1:372">
      <c r="A129" s="66">
        <v>44960</v>
      </c>
      <c r="B129" s="74" t="s">
        <v>1632</v>
      </c>
      <c r="C129" s="146">
        <f>[1]!i_dq_close(C$2,A129)</f>
        <v>4508.5767999999998</v>
      </c>
      <c r="D129" s="7">
        <v>1.5079</v>
      </c>
      <c r="E129" s="277">
        <f t="shared" si="5"/>
        <v>-2.6938227118399771E-2</v>
      </c>
      <c r="F129" s="7"/>
      <c r="G129" s="7"/>
      <c r="H129" s="49">
        <v>44757</v>
      </c>
      <c r="I129" s="21" t="s">
        <v>638</v>
      </c>
      <c r="J129" s="146">
        <f>[1]!i_dq_close(J$2,H129)</f>
        <v>4569.973</v>
      </c>
      <c r="K129">
        <v>1.1007</v>
      </c>
      <c r="L129" s="277">
        <f t="shared" si="3"/>
        <v>2.8859923625422779E-2</v>
      </c>
      <c r="M129"/>
      <c r="N129" s="59"/>
      <c r="O129" s="49">
        <v>44854</v>
      </c>
      <c r="P129" s="21" t="s">
        <v>1621</v>
      </c>
      <c r="Q129" s="140">
        <f>[1]!i_dq_close(Q$2,O129)</f>
        <v>4123.0456999999997</v>
      </c>
      <c r="R129">
        <v>0.748</v>
      </c>
      <c r="S129" s="277">
        <f t="shared" si="4"/>
        <v>2.5513221623805094E-2</v>
      </c>
      <c r="T129"/>
      <c r="U129" s="21"/>
      <c r="W129" s="88"/>
      <c r="X129" s="45"/>
      <c r="Z129" s="59"/>
      <c r="AA129" s="21"/>
      <c r="AC129" s="88"/>
      <c r="AD129" s="88"/>
      <c r="AF129" s="59"/>
      <c r="AG129" s="21"/>
      <c r="AI129" s="21"/>
      <c r="AJ129" s="21"/>
      <c r="AL129" s="59"/>
      <c r="AM129" s="21"/>
      <c r="AO129" s="21"/>
      <c r="AP129" s="86"/>
      <c r="AR129" s="66"/>
      <c r="AS129" s="21"/>
      <c r="AU129" s="21"/>
      <c r="AX129" s="66"/>
      <c r="AY129" s="21"/>
      <c r="BA129" s="21"/>
      <c r="BB129" s="21"/>
      <c r="BD129" s="66"/>
      <c r="BE129" s="21"/>
      <c r="BJ129" s="66"/>
      <c r="BK129" s="21"/>
      <c r="BP129" s="66"/>
      <c r="BQ129" s="21"/>
      <c r="BS129" s="134"/>
      <c r="BV129" s="66"/>
      <c r="BW129" s="21"/>
      <c r="CB129" s="66"/>
      <c r="CC129" s="21"/>
      <c r="CH129" s="66"/>
      <c r="CI129" s="21"/>
      <c r="CK129" s="21"/>
      <c r="CN129" s="66"/>
      <c r="CO129" s="21"/>
      <c r="CT129" s="66"/>
      <c r="CU129" s="21"/>
      <c r="CZ129" s="66"/>
      <c r="DA129" s="21"/>
      <c r="DF129" s="66"/>
      <c r="DL129" s="66"/>
      <c r="DM129" s="21"/>
      <c r="DX129" s="66"/>
      <c r="DY129" s="21"/>
      <c r="EJ129" s="66"/>
      <c r="EK129" s="21"/>
      <c r="EM129" s="215"/>
      <c r="EP129" s="66"/>
      <c r="EQ129" s="21"/>
      <c r="EV129" s="66"/>
      <c r="EW129" s="21"/>
      <c r="FB129" s="66"/>
      <c r="FC129" s="21"/>
      <c r="FH129" s="66"/>
      <c r="FI129" s="21"/>
      <c r="FN129" s="66"/>
      <c r="FO129" s="21"/>
      <c r="FT129" s="66"/>
      <c r="FU129" s="21"/>
      <c r="FZ129" s="66"/>
      <c r="GF129" s="66"/>
      <c r="GG129" s="21"/>
      <c r="GL129" s="66"/>
      <c r="GM129" s="21"/>
      <c r="GR129" s="66"/>
      <c r="GX129" s="66"/>
      <c r="GY129" s="21"/>
      <c r="HD129" s="66"/>
      <c r="HE129" s="21"/>
      <c r="HJ129" s="66"/>
      <c r="HM129" s="215"/>
      <c r="HP129" s="66"/>
      <c r="HQ129" s="21"/>
      <c r="HV129" s="66"/>
      <c r="HW129" s="21"/>
      <c r="IH129" s="66"/>
      <c r="II129" s="21"/>
      <c r="IN129" s="66"/>
      <c r="IO129" s="21"/>
      <c r="IT129" s="66"/>
      <c r="IU129" s="21"/>
      <c r="IZ129" s="66"/>
      <c r="JA129" s="21"/>
      <c r="JF129" s="66"/>
      <c r="JG129" s="21"/>
      <c r="JL129" s="66"/>
      <c r="JM129" s="21"/>
      <c r="ND129" s="66"/>
      <c r="NE129" s="21"/>
      <c r="NH129" s="68"/>
    </row>
    <row r="130" spans="1:372">
      <c r="A130" s="66">
        <v>44963</v>
      </c>
      <c r="B130" s="74" t="s">
        <v>1693</v>
      </c>
      <c r="C130" s="146">
        <f>[1]!i_dq_close(C$2,A130)</f>
        <v>4456.7232000000004</v>
      </c>
      <c r="D130" s="7">
        <v>1.4976</v>
      </c>
      <c r="E130" s="277">
        <f t="shared" si="5"/>
        <v>-2.1763787292103043E-2</v>
      </c>
      <c r="F130" s="7"/>
      <c r="G130" s="7"/>
      <c r="H130" s="49">
        <v>44760</v>
      </c>
      <c r="I130" s="21" t="s">
        <v>638</v>
      </c>
      <c r="J130" s="146">
        <f>[1]!i_dq_close(J$2,H130)</f>
        <v>4626.5011999999997</v>
      </c>
      <c r="K130">
        <v>1.1296999999999999</v>
      </c>
      <c r="L130" s="277">
        <f t="shared" si="3"/>
        <v>4.3373062421276032E-2</v>
      </c>
      <c r="M130"/>
      <c r="N130" s="59"/>
      <c r="O130" s="49">
        <v>44855</v>
      </c>
      <c r="P130" s="21" t="s">
        <v>1621</v>
      </c>
      <c r="Q130" s="140">
        <f>[1]!i_dq_close(Q$2,O130)</f>
        <v>4114.6516000000001</v>
      </c>
      <c r="R130">
        <v>0.74480000000000002</v>
      </c>
      <c r="S130" s="277">
        <f t="shared" si="4"/>
        <v>2.339684259689212E-2</v>
      </c>
      <c r="T130"/>
      <c r="U130" s="21"/>
      <c r="W130" s="88"/>
      <c r="X130" s="45"/>
      <c r="Z130" s="59"/>
      <c r="AA130" s="21"/>
      <c r="AC130" s="88"/>
      <c r="AD130" s="88"/>
      <c r="AF130" s="59"/>
      <c r="AG130" s="21"/>
      <c r="AI130" s="21"/>
      <c r="AJ130" s="21"/>
      <c r="AL130" s="59"/>
      <c r="AM130" s="21"/>
      <c r="AO130" s="21"/>
      <c r="AP130" s="86"/>
      <c r="AR130" s="66"/>
      <c r="AS130" s="21"/>
      <c r="AU130" s="21"/>
      <c r="AX130" s="66"/>
      <c r="AY130" s="21"/>
      <c r="BA130" s="21"/>
      <c r="BB130" s="21"/>
      <c r="BD130" s="66"/>
      <c r="BE130" s="21"/>
      <c r="BJ130" s="66"/>
      <c r="BK130" s="21"/>
      <c r="BP130" s="66"/>
      <c r="BQ130" s="21"/>
      <c r="BS130" s="134"/>
      <c r="BV130" s="66"/>
      <c r="BW130" s="21"/>
      <c r="CB130" s="66"/>
      <c r="CC130" s="21"/>
      <c r="CH130" s="66"/>
      <c r="CI130" s="21"/>
      <c r="CK130" s="21"/>
      <c r="CN130" s="66"/>
      <c r="CO130" s="21"/>
      <c r="CT130" s="66"/>
      <c r="CU130" s="21"/>
      <c r="CZ130" s="66"/>
      <c r="DA130" s="21"/>
      <c r="DF130" s="66"/>
      <c r="DL130" s="66"/>
      <c r="DM130" s="21"/>
      <c r="DX130" s="66"/>
      <c r="DY130" s="21"/>
      <c r="EJ130" s="66"/>
      <c r="EK130" s="21"/>
      <c r="EM130" s="215"/>
      <c r="EP130" s="66"/>
      <c r="EQ130" s="21"/>
      <c r="EV130" s="66"/>
      <c r="EW130" s="21"/>
      <c r="FB130" s="66"/>
      <c r="FC130" s="21"/>
      <c r="FH130" s="66"/>
      <c r="FI130" s="21"/>
      <c r="FN130" s="66"/>
      <c r="FO130" s="21"/>
      <c r="FT130" s="66"/>
      <c r="FU130" s="21"/>
      <c r="FZ130" s="66"/>
      <c r="GF130" s="66"/>
      <c r="GG130" s="21"/>
      <c r="GL130" s="66"/>
      <c r="GM130" s="21"/>
      <c r="GR130" s="66"/>
      <c r="GX130" s="66"/>
      <c r="GY130" s="21"/>
      <c r="HD130" s="66"/>
      <c r="HE130" s="21"/>
      <c r="HJ130" s="66"/>
      <c r="HM130" s="215"/>
      <c r="HP130" s="66"/>
      <c r="HQ130" s="21"/>
      <c r="HV130" s="66"/>
      <c r="HW130" s="21"/>
      <c r="IH130" s="66"/>
      <c r="II130" s="21"/>
      <c r="IN130" s="66"/>
      <c r="IO130" s="21"/>
      <c r="IT130" s="66"/>
      <c r="IU130" s="21"/>
      <c r="IZ130" s="66"/>
      <c r="JA130" s="21"/>
      <c r="JF130" s="66"/>
      <c r="JG130" s="21"/>
      <c r="JL130" s="66"/>
      <c r="JM130" s="21"/>
      <c r="ND130" s="66"/>
      <c r="NE130" s="21"/>
      <c r="NH130" s="68"/>
    </row>
    <row r="131" spans="1:372">
      <c r="A131" s="66">
        <v>44964</v>
      </c>
      <c r="B131" s="74" t="s">
        <v>1693</v>
      </c>
      <c r="C131" s="146">
        <f>[1]!i_dq_close(C$2,A131)</f>
        <v>4465.3935000000001</v>
      </c>
      <c r="D131" s="7">
        <v>1.5061</v>
      </c>
      <c r="E131" s="277">
        <f t="shared" si="5"/>
        <v>-1.7947244519870953E-2</v>
      </c>
      <c r="F131" s="7"/>
      <c r="G131" s="7"/>
      <c r="H131" s="49">
        <v>44761</v>
      </c>
      <c r="I131" s="21" t="s">
        <v>638</v>
      </c>
      <c r="J131" s="146">
        <f>[1]!i_dq_close(J$2,H131)</f>
        <v>4611.6931000000004</v>
      </c>
      <c r="K131">
        <v>1.1462000000000001</v>
      </c>
      <c r="L131" s="277">
        <f t="shared" si="3"/>
        <v>6.1743480319692456E-2</v>
      </c>
      <c r="M131"/>
      <c r="N131" s="59"/>
      <c r="O131" s="49">
        <v>44858</v>
      </c>
      <c r="P131" s="21" t="s">
        <v>1621</v>
      </c>
      <c r="Q131" s="140">
        <f>[1]!i_dq_close(Q$2,O131)</f>
        <v>4014.5981000000002</v>
      </c>
      <c r="R131">
        <v>0.73519999999999996</v>
      </c>
      <c r="S131" s="277">
        <f t="shared" si="4"/>
        <v>3.3304100031572359E-2</v>
      </c>
      <c r="T131"/>
      <c r="U131" s="21"/>
      <c r="W131" s="88"/>
      <c r="X131" s="45"/>
      <c r="Z131" s="59"/>
      <c r="AA131" s="21"/>
      <c r="AC131" s="88"/>
      <c r="AD131" s="88"/>
      <c r="AF131" s="59"/>
      <c r="AG131" s="21"/>
      <c r="AI131" s="21"/>
      <c r="AJ131" s="21"/>
      <c r="AL131" s="59"/>
      <c r="AM131" s="21"/>
      <c r="AO131" s="21"/>
      <c r="AP131" s="86"/>
      <c r="AR131" s="66"/>
      <c r="AS131" s="21"/>
      <c r="AU131" s="21"/>
      <c r="AX131" s="66"/>
      <c r="AY131" s="21"/>
      <c r="BA131" s="21"/>
      <c r="BB131" s="21"/>
      <c r="BD131" s="66"/>
      <c r="BE131" s="21"/>
      <c r="BJ131" s="66"/>
      <c r="BK131" s="21"/>
      <c r="BP131" s="66"/>
      <c r="BQ131" s="21"/>
      <c r="BS131" s="134"/>
      <c r="BV131" s="66"/>
      <c r="BW131" s="21"/>
      <c r="CB131" s="66"/>
      <c r="CC131" s="21"/>
      <c r="CH131" s="66"/>
      <c r="CI131" s="21"/>
      <c r="CK131" s="21"/>
      <c r="CN131" s="66"/>
      <c r="CO131" s="21"/>
      <c r="CT131" s="66"/>
      <c r="CU131" s="21"/>
      <c r="CZ131" s="66"/>
      <c r="DA131" s="21"/>
      <c r="DF131" s="66"/>
      <c r="DL131" s="66"/>
      <c r="DM131" s="21"/>
      <c r="DX131" s="66"/>
      <c r="DY131" s="21"/>
      <c r="EJ131" s="66"/>
      <c r="EK131" s="21"/>
      <c r="EM131" s="215"/>
      <c r="EP131" s="66"/>
      <c r="EQ131" s="21"/>
      <c r="EV131" s="66"/>
      <c r="EW131" s="21"/>
      <c r="FB131" s="66"/>
      <c r="FC131" s="21"/>
      <c r="FH131" s="66"/>
      <c r="FI131" s="21"/>
      <c r="FN131" s="66"/>
      <c r="FO131" s="21"/>
      <c r="FT131" s="66"/>
      <c r="FU131" s="21"/>
      <c r="FZ131" s="66"/>
      <c r="GF131" s="66"/>
      <c r="GG131" s="21"/>
      <c r="GL131" s="66"/>
      <c r="GM131" s="21"/>
      <c r="GR131" s="66"/>
      <c r="GX131" s="66"/>
      <c r="GY131" s="21"/>
      <c r="HD131" s="66"/>
      <c r="HE131" s="21"/>
      <c r="HJ131" s="66"/>
      <c r="HM131" s="215"/>
      <c r="HP131" s="66"/>
      <c r="HQ131" s="21"/>
      <c r="HV131" s="66"/>
      <c r="HW131" s="21"/>
      <c r="IH131" s="66"/>
      <c r="II131" s="21"/>
      <c r="IN131" s="66"/>
      <c r="IO131" s="21"/>
      <c r="IT131" s="66"/>
      <c r="IU131" s="21"/>
      <c r="IZ131" s="66"/>
      <c r="JA131" s="21"/>
      <c r="JF131" s="66"/>
      <c r="JG131" s="21"/>
      <c r="JL131" s="66"/>
      <c r="JM131" s="21"/>
      <c r="ND131" s="66"/>
      <c r="NE131" s="21"/>
      <c r="NH131" s="68"/>
    </row>
    <row r="132" spans="1:372">
      <c r="A132" s="66">
        <v>44965</v>
      </c>
      <c r="B132" s="74" t="s">
        <v>1703</v>
      </c>
      <c r="C132" s="146">
        <f>[1]!i_dq_close(C$2,A132)</f>
        <v>4441.8236999999999</v>
      </c>
      <c r="D132" s="7">
        <v>1.4985999999999999</v>
      </c>
      <c r="E132" s="277">
        <f t="shared" si="5"/>
        <v>-1.7541892201623721E-2</v>
      </c>
      <c r="F132" s="7"/>
      <c r="G132" s="7"/>
      <c r="H132" s="49">
        <v>44762</v>
      </c>
      <c r="I132" s="21" t="s">
        <v>638</v>
      </c>
      <c r="J132" s="146">
        <f>[1]!i_dq_close(J$2,H132)</f>
        <v>4636.8489</v>
      </c>
      <c r="K132">
        <v>1.1514</v>
      </c>
      <c r="L132" s="277">
        <f t="shared" si="3"/>
        <v>6.1112044485715833E-2</v>
      </c>
      <c r="M132"/>
      <c r="N132" s="59"/>
      <c r="O132" s="49">
        <v>44859</v>
      </c>
      <c r="P132" s="21" t="s">
        <v>1621</v>
      </c>
      <c r="Q132" s="140">
        <f>[1]!i_dq_close(Q$2,O132)</f>
        <v>4004.9411</v>
      </c>
      <c r="R132">
        <v>0.73440000000000005</v>
      </c>
      <c r="S132" s="277">
        <f t="shared" si="4"/>
        <v>3.4416137666670954E-2</v>
      </c>
      <c r="T132"/>
      <c r="U132" s="21"/>
      <c r="W132" s="88"/>
      <c r="X132" s="45"/>
      <c r="Z132" s="59"/>
      <c r="AA132" s="21"/>
      <c r="AC132" s="88"/>
      <c r="AD132" s="88"/>
      <c r="AF132" s="59"/>
      <c r="AG132" s="21"/>
      <c r="AI132" s="21"/>
      <c r="AJ132" s="21"/>
      <c r="AL132" s="59"/>
      <c r="AM132" s="21"/>
      <c r="AO132" s="21"/>
      <c r="AP132" s="86"/>
      <c r="AR132" s="66"/>
      <c r="AS132" s="21"/>
      <c r="AU132" s="21"/>
      <c r="AX132" s="66"/>
      <c r="AY132" s="21"/>
      <c r="BA132" s="21"/>
      <c r="BB132" s="21"/>
      <c r="BD132" s="66"/>
      <c r="BE132" s="21"/>
      <c r="BJ132" s="66"/>
      <c r="BK132" s="21"/>
      <c r="BP132" s="66"/>
      <c r="BQ132" s="21"/>
      <c r="BS132" s="134"/>
      <c r="BV132" s="66"/>
      <c r="BW132" s="21"/>
      <c r="CB132" s="66"/>
      <c r="CC132" s="21"/>
      <c r="CH132" s="66"/>
      <c r="CI132" s="21"/>
      <c r="CK132" s="21"/>
      <c r="CN132" s="66"/>
      <c r="CO132" s="21"/>
      <c r="CT132" s="66"/>
      <c r="CU132" s="21"/>
      <c r="CZ132" s="66"/>
      <c r="DA132" s="21"/>
      <c r="DF132" s="66"/>
      <c r="DL132" s="66"/>
      <c r="DM132" s="21"/>
      <c r="DX132" s="66"/>
      <c r="DY132" s="21"/>
      <c r="EJ132" s="66"/>
      <c r="EK132" s="21"/>
      <c r="EM132" s="215"/>
      <c r="EP132" s="66"/>
      <c r="EQ132" s="21"/>
      <c r="EV132" s="66"/>
      <c r="EW132" s="21"/>
      <c r="FB132" s="66"/>
      <c r="FC132" s="21"/>
      <c r="FH132" s="66"/>
      <c r="FI132" s="21"/>
      <c r="FN132" s="66"/>
      <c r="FO132" s="21"/>
      <c r="FT132" s="66"/>
      <c r="FU132" s="21"/>
      <c r="FZ132" s="66"/>
      <c r="GF132" s="66"/>
      <c r="GG132" s="21"/>
      <c r="GL132" s="66"/>
      <c r="GM132" s="21"/>
      <c r="GR132" s="66"/>
      <c r="GX132" s="66"/>
      <c r="GY132" s="21"/>
      <c r="HD132" s="66"/>
      <c r="HE132" s="21"/>
      <c r="HJ132" s="66"/>
      <c r="HM132" s="215"/>
      <c r="HP132" s="66"/>
      <c r="HQ132" s="21"/>
      <c r="HV132" s="66"/>
      <c r="HW132" s="21"/>
      <c r="IH132" s="66"/>
      <c r="II132" s="21"/>
      <c r="IN132" s="66"/>
      <c r="IO132" s="21"/>
      <c r="IT132" s="66"/>
      <c r="IU132" s="21"/>
      <c r="IZ132" s="66"/>
      <c r="JA132" s="21"/>
      <c r="ND132" s="66"/>
      <c r="NE132" s="21"/>
      <c r="NH132" s="68"/>
    </row>
    <row r="133" spans="1:372">
      <c r="A133" s="66">
        <v>44966</v>
      </c>
      <c r="B133" s="74" t="s">
        <v>1713</v>
      </c>
      <c r="C133" s="146">
        <f>[1]!i_dq_close(C$2,A133)</f>
        <v>4501.8388000000004</v>
      </c>
      <c r="D133" s="7">
        <v>1.5198</v>
      </c>
      <c r="E133" s="277">
        <f t="shared" si="5"/>
        <v>-1.7121402897118276E-2</v>
      </c>
      <c r="F133" s="7"/>
      <c r="G133" s="7"/>
      <c r="H133" s="49">
        <v>44763</v>
      </c>
      <c r="I133" s="21" t="s">
        <v>638</v>
      </c>
      <c r="J133" s="146">
        <f>[1]!i_dq_close(J$2,H133)</f>
        <v>4586.6541999999999</v>
      </c>
      <c r="K133">
        <v>1.1487000000000001</v>
      </c>
      <c r="L133" s="277">
        <f t="shared" si="3"/>
        <v>6.9434767449759405E-2</v>
      </c>
      <c r="M133"/>
      <c r="N133" s="59"/>
      <c r="O133" s="49">
        <v>44860</v>
      </c>
      <c r="P133" s="21" t="s">
        <v>1621</v>
      </c>
      <c r="Q133" s="140">
        <f>[1]!i_dq_close(Q$2,O133)</f>
        <v>4047.0933</v>
      </c>
      <c r="R133">
        <v>0.74570000000000003</v>
      </c>
      <c r="S133" s="277">
        <f t="shared" si="4"/>
        <v>3.9173253799700936E-2</v>
      </c>
      <c r="T133"/>
      <c r="U133" s="21"/>
      <c r="W133" s="88"/>
      <c r="X133" s="45"/>
      <c r="Z133" s="59"/>
      <c r="AA133" s="21"/>
      <c r="AC133" s="88"/>
      <c r="AD133" s="88"/>
      <c r="AF133" s="59"/>
      <c r="AG133" s="21"/>
      <c r="AI133" s="21"/>
      <c r="AJ133" s="21"/>
      <c r="AL133" s="59"/>
      <c r="AM133" s="21"/>
      <c r="AO133" s="21"/>
      <c r="AP133" s="86"/>
      <c r="AR133" s="66"/>
      <c r="AS133" s="21"/>
      <c r="AU133" s="21"/>
      <c r="AX133" s="66"/>
      <c r="AY133" s="21"/>
      <c r="BA133" s="21"/>
      <c r="BB133" s="21"/>
      <c r="BD133" s="66"/>
      <c r="BE133" s="21"/>
      <c r="BJ133" s="66"/>
      <c r="BK133" s="21"/>
      <c r="BP133" s="66"/>
      <c r="BQ133" s="21"/>
      <c r="BS133" s="134"/>
      <c r="BV133" s="66"/>
      <c r="BW133" s="21"/>
      <c r="CB133" s="66"/>
      <c r="CC133" s="21"/>
      <c r="CH133" s="66"/>
      <c r="CI133" s="21"/>
      <c r="CK133" s="21"/>
      <c r="CN133" s="66"/>
      <c r="CO133" s="21"/>
      <c r="CT133" s="66"/>
      <c r="CU133" s="21"/>
      <c r="CZ133" s="66"/>
      <c r="DA133" s="21"/>
      <c r="DF133" s="66"/>
      <c r="DL133" s="66"/>
      <c r="DM133" s="21"/>
      <c r="DX133" s="66"/>
      <c r="DY133" s="21"/>
      <c r="EJ133" s="66"/>
      <c r="EK133" s="21"/>
      <c r="EM133" s="215"/>
      <c r="EP133" s="66"/>
      <c r="EQ133" s="21"/>
      <c r="EV133" s="66"/>
      <c r="EW133" s="21"/>
      <c r="FB133" s="66"/>
      <c r="FC133" s="21"/>
      <c r="FH133" s="66"/>
      <c r="FI133" s="21"/>
      <c r="FN133" s="66"/>
      <c r="FO133" s="21"/>
      <c r="FT133" s="66"/>
      <c r="FU133" s="21"/>
      <c r="FZ133" s="66"/>
      <c r="GF133" s="66"/>
      <c r="GG133" s="21"/>
      <c r="GL133" s="66"/>
      <c r="GM133" s="21"/>
      <c r="GR133" s="66"/>
      <c r="GX133" s="66"/>
      <c r="GY133" s="21"/>
      <c r="HD133" s="66"/>
      <c r="HE133" s="21"/>
      <c r="HJ133" s="66"/>
      <c r="HM133" s="215"/>
      <c r="HP133" s="66"/>
      <c r="HQ133" s="21"/>
      <c r="HV133" s="66"/>
      <c r="HW133" s="21"/>
      <c r="IH133" s="66"/>
      <c r="II133" s="21"/>
      <c r="IN133" s="66"/>
      <c r="IO133" s="21"/>
      <c r="IT133" s="66"/>
      <c r="IU133" s="21"/>
      <c r="IZ133" s="66"/>
      <c r="JA133" s="21"/>
      <c r="ND133" s="66"/>
      <c r="NE133" s="21"/>
      <c r="NH133" s="68"/>
    </row>
    <row r="134" spans="1:372">
      <c r="A134" s="66">
        <v>44967</v>
      </c>
      <c r="B134" s="74" t="s">
        <v>1724</v>
      </c>
      <c r="C134" s="146">
        <f>[1]!i_dq_close(C$2,A134)</f>
        <v>4478.2692999999999</v>
      </c>
      <c r="D134" s="7">
        <v>1.5136000000000001</v>
      </c>
      <c r="E134" s="277">
        <f t="shared" si="5"/>
        <v>-1.5818145578099685E-2</v>
      </c>
      <c r="F134" s="7"/>
      <c r="G134" s="7"/>
      <c r="H134" s="49">
        <v>44764</v>
      </c>
      <c r="I134" s="21" t="s">
        <v>638</v>
      </c>
      <c r="J134" s="146">
        <f>[1]!i_dq_close(J$2,H134)</f>
        <v>4578.09</v>
      </c>
      <c r="K134">
        <v>1.145</v>
      </c>
      <c r="L134" s="277">
        <f t="shared" si="3"/>
        <v>6.787417706968224E-2</v>
      </c>
      <c r="M134"/>
      <c r="N134" s="59"/>
      <c r="O134" s="49">
        <v>44861</v>
      </c>
      <c r="P134" s="21" t="s">
        <v>1621</v>
      </c>
      <c r="Q134" s="140">
        <f>[1]!i_dq_close(Q$2,O134)</f>
        <v>4024.5419999999999</v>
      </c>
      <c r="R134">
        <v>0.74680000000000002</v>
      </c>
      <c r="S134" s="277">
        <f t="shared" si="4"/>
        <v>4.5423713160641976E-2</v>
      </c>
      <c r="T134"/>
      <c r="U134" s="21"/>
      <c r="W134" s="88"/>
      <c r="X134" s="45"/>
      <c r="Z134" s="59"/>
      <c r="AA134" s="21"/>
      <c r="AC134" s="88"/>
      <c r="AD134" s="88"/>
      <c r="AF134" s="59"/>
      <c r="AG134" s="21"/>
      <c r="AI134" s="21"/>
      <c r="AJ134" s="21"/>
      <c r="AL134" s="59"/>
      <c r="AM134" s="21"/>
      <c r="AO134" s="21"/>
      <c r="AP134" s="86"/>
      <c r="AR134" s="66"/>
      <c r="AS134" s="21"/>
      <c r="AU134" s="21"/>
      <c r="AX134" s="66"/>
      <c r="AY134" s="21"/>
      <c r="BA134" s="21"/>
      <c r="BB134" s="21"/>
      <c r="BD134" s="66"/>
      <c r="BE134" s="21"/>
      <c r="BJ134" s="66"/>
      <c r="BK134" s="21"/>
      <c r="BP134" s="66"/>
      <c r="BQ134" s="21"/>
      <c r="BS134" s="134"/>
      <c r="BV134" s="66"/>
      <c r="BW134" s="21"/>
      <c r="CB134" s="66"/>
      <c r="CC134" s="21"/>
      <c r="CH134" s="66"/>
      <c r="CI134" s="21"/>
      <c r="CK134" s="21"/>
      <c r="CN134" s="66"/>
      <c r="CO134" s="21"/>
      <c r="CT134" s="66"/>
      <c r="CU134" s="21"/>
      <c r="CZ134" s="66"/>
      <c r="DA134" s="21"/>
      <c r="DF134" s="66"/>
      <c r="DL134" s="66"/>
      <c r="DM134" s="21"/>
      <c r="DX134" s="66"/>
      <c r="DY134" s="21"/>
      <c r="EJ134" s="66"/>
      <c r="EK134" s="21"/>
      <c r="EM134" s="215"/>
      <c r="EP134" s="66"/>
      <c r="EQ134" s="21"/>
      <c r="EV134" s="66"/>
      <c r="EW134" s="21"/>
      <c r="FB134" s="66"/>
      <c r="FC134" s="21"/>
      <c r="FH134" s="66"/>
      <c r="FI134" s="21"/>
      <c r="FN134" s="66"/>
      <c r="FO134" s="21"/>
      <c r="FT134" s="66"/>
      <c r="FU134" s="21"/>
      <c r="FZ134" s="66"/>
      <c r="GF134" s="66"/>
      <c r="GG134" s="21"/>
      <c r="GL134" s="66"/>
      <c r="GM134" s="21"/>
      <c r="GR134" s="66"/>
      <c r="GX134" s="66"/>
      <c r="GY134" s="21"/>
      <c r="HD134" s="66"/>
      <c r="HE134" s="21"/>
      <c r="HJ134" s="66"/>
      <c r="HM134" s="215"/>
      <c r="HP134" s="66"/>
      <c r="HQ134" s="21"/>
      <c r="HV134" s="66"/>
      <c r="HW134" s="21"/>
      <c r="IH134" s="66"/>
      <c r="II134" s="21"/>
      <c r="IN134" s="66"/>
      <c r="IO134" s="21"/>
      <c r="IT134" s="66"/>
      <c r="IU134" s="21"/>
      <c r="ND134" s="66"/>
      <c r="NE134" s="21"/>
      <c r="NH134" s="68"/>
    </row>
    <row r="135" spans="1:372">
      <c r="A135" s="7"/>
      <c r="B135" s="7"/>
      <c r="C135" s="7"/>
      <c r="D135" s="7"/>
      <c r="E135" s="7"/>
      <c r="F135" s="7"/>
      <c r="G135" s="7"/>
      <c r="H135" s="49">
        <v>44767</v>
      </c>
      <c r="I135" s="21" t="s">
        <v>638</v>
      </c>
      <c r="J135" s="146">
        <f>[1]!i_dq_close(J$2,H135)</f>
        <v>4546.8293000000003</v>
      </c>
      <c r="K135">
        <v>1.1379999999999999</v>
      </c>
      <c r="L135" s="277">
        <f t="shared" si="3"/>
        <v>6.8163779054331464E-2</v>
      </c>
      <c r="M135"/>
      <c r="N135" s="59"/>
      <c r="O135" s="49">
        <v>44862</v>
      </c>
      <c r="P135" s="21" t="s">
        <v>1621</v>
      </c>
      <c r="Q135" s="140">
        <f>[1]!i_dq_close(Q$2,O135)</f>
        <v>3918.9967999999999</v>
      </c>
      <c r="R135">
        <v>0.72219999999999995</v>
      </c>
      <c r="S135" s="277">
        <f t="shared" si="4"/>
        <v>3.8059543942817409E-2</v>
      </c>
      <c r="T135"/>
      <c r="U135" s="21"/>
      <c r="W135" s="88"/>
      <c r="X135" s="45"/>
      <c r="Z135" s="59"/>
      <c r="AA135" s="21"/>
      <c r="AC135" s="88"/>
      <c r="AD135" s="88"/>
      <c r="AF135" s="59"/>
      <c r="AG135" s="21"/>
      <c r="AI135" s="21"/>
      <c r="AJ135" s="21"/>
      <c r="AL135" s="59"/>
      <c r="AM135" s="21"/>
      <c r="AO135" s="21"/>
      <c r="AP135" s="86"/>
      <c r="AR135" s="66"/>
      <c r="AS135" s="21"/>
      <c r="AU135" s="21"/>
      <c r="AX135" s="66"/>
      <c r="AY135" s="21"/>
      <c r="BA135" s="21"/>
      <c r="BB135" s="21"/>
      <c r="BD135" s="66"/>
      <c r="BE135" s="21"/>
      <c r="BJ135" s="66"/>
      <c r="BK135" s="21"/>
      <c r="BP135" s="66"/>
      <c r="BQ135" s="21"/>
      <c r="BS135" s="134"/>
      <c r="BV135" s="66"/>
      <c r="BW135" s="21"/>
      <c r="CB135" s="66"/>
      <c r="CC135" s="21"/>
      <c r="CH135" s="66"/>
      <c r="CI135" s="21"/>
      <c r="CK135" s="21"/>
      <c r="CN135" s="66"/>
      <c r="CO135" s="21"/>
      <c r="CT135" s="66"/>
      <c r="CU135" s="21"/>
      <c r="CZ135" s="66"/>
      <c r="DA135" s="21"/>
      <c r="DF135" s="66"/>
      <c r="DL135" s="66"/>
      <c r="DM135" s="21"/>
      <c r="DX135" s="66"/>
      <c r="DY135" s="21"/>
      <c r="EJ135" s="66"/>
      <c r="EK135" s="21"/>
      <c r="EM135" s="215"/>
      <c r="EP135" s="66"/>
      <c r="EQ135" s="21"/>
      <c r="EV135" s="66"/>
      <c r="EW135" s="21"/>
      <c r="FB135" s="66"/>
      <c r="FC135" s="21"/>
      <c r="FH135" s="66"/>
      <c r="FI135" s="21"/>
      <c r="FN135" s="66"/>
      <c r="FO135" s="21"/>
      <c r="FT135" s="66"/>
      <c r="FU135" s="21"/>
      <c r="FZ135" s="66"/>
      <c r="GF135" s="66"/>
      <c r="GG135" s="21"/>
      <c r="GL135" s="66"/>
      <c r="GM135" s="21"/>
      <c r="GR135" s="66"/>
      <c r="GX135" s="66"/>
      <c r="GY135" s="21"/>
      <c r="HD135" s="66"/>
      <c r="HE135" s="21"/>
      <c r="HJ135" s="66"/>
      <c r="HM135" s="215"/>
      <c r="HP135" s="66"/>
      <c r="HQ135" s="21"/>
      <c r="HV135" s="66"/>
      <c r="HW135" s="21"/>
      <c r="IH135" s="66"/>
      <c r="II135" s="21"/>
      <c r="IN135" s="66"/>
      <c r="IO135" s="21"/>
      <c r="IT135" s="66"/>
      <c r="IU135" s="21"/>
      <c r="ND135" s="66"/>
      <c r="NE135" s="21"/>
      <c r="NH135" s="68"/>
    </row>
    <row r="136" spans="1:372">
      <c r="A136" s="7"/>
      <c r="B136" s="7"/>
      <c r="C136" s="7"/>
      <c r="D136" s="7"/>
      <c r="E136" s="7"/>
      <c r="F136" s="7"/>
      <c r="G136" s="7"/>
      <c r="H136" s="49">
        <v>44768</v>
      </c>
      <c r="I136" s="21" t="s">
        <v>638</v>
      </c>
      <c r="J136" s="146">
        <f>[1]!i_dq_close(J$2,H136)</f>
        <v>4587.6873999999998</v>
      </c>
      <c r="K136">
        <v>1.1521999999999999</v>
      </c>
      <c r="L136" s="277">
        <f t="shared" si="3"/>
        <v>7.2432779906040357E-2</v>
      </c>
      <c r="M136"/>
      <c r="N136" s="59"/>
      <c r="O136" s="49">
        <v>44865</v>
      </c>
      <c r="P136" s="21" t="s">
        <v>1621</v>
      </c>
      <c r="Q136" s="140">
        <f>[1]!i_dq_close(Q$2,O136)</f>
        <v>3896.8741</v>
      </c>
      <c r="R136">
        <v>0.72250000000000003</v>
      </c>
      <c r="S136" s="277">
        <f t="shared" si="4"/>
        <v>4.3232207030428738E-2</v>
      </c>
      <c r="T136"/>
      <c r="U136" s="21"/>
      <c r="W136" s="88"/>
      <c r="X136" s="45"/>
      <c r="Z136" s="59"/>
      <c r="AA136" s="21"/>
      <c r="AC136" s="21"/>
      <c r="AD136" s="21"/>
      <c r="AF136" s="59"/>
      <c r="AG136" s="21"/>
      <c r="AI136" s="21"/>
      <c r="AJ136" s="21"/>
      <c r="AL136" s="59"/>
      <c r="AM136" s="21"/>
      <c r="AO136" s="21"/>
      <c r="AP136" s="86"/>
      <c r="AR136" s="66"/>
      <c r="AS136" s="21"/>
      <c r="AU136" s="21"/>
      <c r="AX136" s="66"/>
      <c r="AY136" s="21"/>
      <c r="BA136" s="21"/>
      <c r="BB136" s="21"/>
      <c r="BD136" s="66"/>
      <c r="BE136" s="21"/>
      <c r="BJ136" s="66"/>
      <c r="BK136" s="21"/>
      <c r="BP136" s="66"/>
      <c r="BQ136" s="21"/>
      <c r="BS136" s="134"/>
      <c r="BV136" s="66"/>
      <c r="BW136" s="21"/>
      <c r="CB136" s="66"/>
      <c r="CC136" s="21"/>
      <c r="CH136" s="66"/>
      <c r="CI136" s="21"/>
      <c r="CK136" s="21"/>
      <c r="CN136" s="66"/>
      <c r="CO136" s="21"/>
      <c r="CT136" s="66"/>
      <c r="CU136" s="21"/>
      <c r="CZ136" s="66"/>
      <c r="DA136" s="21"/>
      <c r="DF136" s="66"/>
      <c r="DL136" s="66"/>
      <c r="DM136" s="21"/>
      <c r="DX136" s="66"/>
      <c r="DY136" s="21"/>
      <c r="EJ136" s="66"/>
      <c r="EK136" s="21"/>
      <c r="EM136" s="215"/>
      <c r="EP136" s="66"/>
      <c r="EQ136" s="21"/>
      <c r="EV136" s="66"/>
      <c r="EW136" s="21"/>
      <c r="FB136" s="66"/>
      <c r="FC136" s="21"/>
      <c r="FH136" s="66"/>
      <c r="FI136" s="21"/>
      <c r="FN136" s="66"/>
      <c r="FO136" s="21"/>
      <c r="FT136" s="66"/>
      <c r="FU136" s="21"/>
      <c r="FZ136" s="66"/>
      <c r="GF136" s="66"/>
      <c r="GG136" s="21"/>
      <c r="GL136" s="66"/>
      <c r="GM136" s="21"/>
      <c r="GR136" s="66"/>
      <c r="GX136" s="66"/>
      <c r="GY136" s="21"/>
      <c r="HD136" s="66"/>
      <c r="HE136" s="21"/>
      <c r="HJ136" s="66"/>
      <c r="HM136" s="215"/>
      <c r="HP136" s="66"/>
      <c r="HQ136" s="21"/>
      <c r="HV136" s="66"/>
      <c r="HW136" s="21"/>
      <c r="IH136" s="66"/>
      <c r="II136" s="21"/>
      <c r="IN136" s="66"/>
      <c r="IO136" s="21"/>
      <c r="IT136" s="66"/>
      <c r="IU136" s="21"/>
      <c r="ND136" s="66"/>
      <c r="NE136" s="21"/>
      <c r="NH136" s="68"/>
    </row>
    <row r="137" spans="1:372">
      <c r="A137" s="7"/>
      <c r="B137" s="7"/>
      <c r="C137" s="7"/>
      <c r="D137" s="7"/>
      <c r="E137" s="7"/>
      <c r="F137" s="7"/>
      <c r="G137" s="7"/>
      <c r="H137" s="49">
        <v>44769</v>
      </c>
      <c r="I137" s="21" t="s">
        <v>638</v>
      </c>
      <c r="J137" s="146">
        <f>[1]!i_dq_close(J$2,H137)</f>
        <v>4574.9247999999998</v>
      </c>
      <c r="K137">
        <v>1.1640999999999999</v>
      </c>
      <c r="L137" s="277">
        <f t="shared" si="3"/>
        <v>8.6130185565063244E-2</v>
      </c>
      <c r="M137"/>
      <c r="N137" s="59"/>
      <c r="O137" s="49">
        <v>44866</v>
      </c>
      <c r="P137" s="21" t="s">
        <v>342</v>
      </c>
      <c r="Q137" s="140">
        <f>[1]!i_dq_close(Q$2,O137)</f>
        <v>4023.1237999999998</v>
      </c>
      <c r="R137">
        <v>0.73909999999999998</v>
      </c>
      <c r="S137" s="277">
        <f t="shared" si="4"/>
        <v>3.6253549944565533E-2</v>
      </c>
      <c r="T137"/>
      <c r="U137" s="21"/>
      <c r="W137" s="88"/>
      <c r="X137" s="45"/>
      <c r="Z137" s="59"/>
      <c r="AA137" s="21"/>
      <c r="AC137" s="21"/>
      <c r="AD137" s="21"/>
      <c r="AF137" s="59"/>
      <c r="AG137" s="21"/>
      <c r="AI137" s="21"/>
      <c r="AJ137" s="21"/>
      <c r="AL137" s="59"/>
      <c r="AM137" s="21"/>
      <c r="AO137" s="21"/>
      <c r="AP137" s="86"/>
      <c r="AR137" s="66"/>
      <c r="AS137" s="21"/>
      <c r="AU137" s="21"/>
      <c r="AX137" s="66"/>
      <c r="AY137" s="21"/>
      <c r="BA137" s="21"/>
      <c r="BB137" s="21"/>
      <c r="BD137" s="66"/>
      <c r="BE137" s="21"/>
      <c r="BJ137" s="66"/>
      <c r="BK137" s="21"/>
      <c r="BP137" s="66"/>
      <c r="BQ137" s="21"/>
      <c r="BS137" s="134"/>
      <c r="BV137" s="66"/>
      <c r="BW137" s="21"/>
      <c r="CB137" s="66"/>
      <c r="CC137" s="21"/>
      <c r="CH137" s="66"/>
      <c r="CI137" s="21"/>
      <c r="CK137" s="21"/>
      <c r="CN137" s="66"/>
      <c r="CO137" s="21"/>
      <c r="CT137" s="66"/>
      <c r="CU137" s="21"/>
      <c r="CZ137" s="66"/>
      <c r="DA137" s="21"/>
      <c r="DF137" s="66"/>
      <c r="DL137" s="66"/>
      <c r="DM137" s="21"/>
      <c r="DX137" s="66"/>
      <c r="DY137" s="21"/>
      <c r="EJ137" s="66"/>
      <c r="EK137" s="21"/>
      <c r="EM137" s="215"/>
      <c r="EP137" s="66"/>
      <c r="EQ137" s="21"/>
      <c r="EV137" s="66"/>
      <c r="EW137" s="21"/>
      <c r="FB137" s="66"/>
      <c r="FC137" s="21"/>
      <c r="FH137" s="66"/>
      <c r="FI137" s="21"/>
      <c r="FN137" s="66"/>
      <c r="FO137" s="21"/>
      <c r="FT137" s="66"/>
      <c r="FU137" s="21"/>
      <c r="FZ137" s="66"/>
      <c r="GF137" s="66"/>
      <c r="GG137" s="21"/>
      <c r="GL137" s="66"/>
      <c r="GM137" s="21"/>
      <c r="GR137" s="66"/>
      <c r="GX137" s="66"/>
      <c r="GY137" s="21"/>
      <c r="HD137" s="66"/>
      <c r="HE137" s="21"/>
      <c r="HJ137" s="66"/>
      <c r="HM137" s="215"/>
      <c r="HP137" s="66"/>
      <c r="HQ137" s="21"/>
      <c r="HV137" s="66"/>
      <c r="HW137" s="21"/>
      <c r="IH137" s="66"/>
      <c r="II137" s="21"/>
      <c r="IN137" s="66"/>
      <c r="IO137" s="21"/>
      <c r="IT137" s="66"/>
      <c r="IU137" s="21"/>
      <c r="ND137" s="66"/>
      <c r="NE137" s="21"/>
      <c r="NH137" s="68"/>
    </row>
    <row r="138" spans="1:372">
      <c r="A138" s="7"/>
      <c r="B138" s="7"/>
      <c r="C138" s="7"/>
      <c r="D138" s="7"/>
      <c r="E138" s="7"/>
      <c r="F138" s="7"/>
      <c r="G138" s="7"/>
      <c r="H138" s="49">
        <v>44770</v>
      </c>
      <c r="I138" s="21" t="s">
        <v>638</v>
      </c>
      <c r="J138" s="146">
        <f>[1]!i_dq_close(J$2,H138)</f>
        <v>4578.2821999999996</v>
      </c>
      <c r="K138">
        <v>1.1733</v>
      </c>
      <c r="L138" s="277">
        <f t="shared" si="3"/>
        <v>9.3872545514089967E-2</v>
      </c>
      <c r="M138"/>
      <c r="N138" s="59"/>
      <c r="O138" s="49">
        <v>44867</v>
      </c>
      <c r="P138" s="21" t="s">
        <v>1630</v>
      </c>
      <c r="Q138" s="140">
        <f>[1]!i_dq_close(Q$2,O138)</f>
        <v>4068.8146999999999</v>
      </c>
      <c r="R138">
        <v>0.749</v>
      </c>
      <c r="S138" s="277">
        <f t="shared" si="4"/>
        <v>3.8519037518684573E-2</v>
      </c>
      <c r="T138"/>
      <c r="U138" s="21"/>
      <c r="W138" s="88"/>
      <c r="X138" s="45"/>
      <c r="Z138" s="59"/>
      <c r="AA138" s="21"/>
      <c r="AC138" s="21"/>
      <c r="AD138" s="21"/>
      <c r="AF138" s="59"/>
      <c r="AG138" s="21"/>
      <c r="AI138" s="21"/>
      <c r="AJ138" s="21"/>
      <c r="AL138" s="59"/>
      <c r="AM138" s="21"/>
      <c r="AO138" s="21"/>
      <c r="AP138" s="86"/>
      <c r="AR138" s="66"/>
      <c r="AS138" s="21"/>
      <c r="AU138" s="21"/>
      <c r="AX138" s="66"/>
      <c r="AY138" s="21"/>
      <c r="BA138" s="21"/>
      <c r="BB138" s="21"/>
      <c r="BD138" s="66"/>
      <c r="BE138" s="21"/>
      <c r="BJ138" s="66"/>
      <c r="BK138" s="21"/>
      <c r="BP138" s="66"/>
      <c r="BQ138" s="21"/>
      <c r="BS138" s="134"/>
      <c r="BV138" s="66"/>
      <c r="BW138" s="21"/>
      <c r="CB138" s="66"/>
      <c r="CC138" s="21"/>
      <c r="CH138" s="66"/>
      <c r="CI138" s="21"/>
      <c r="CK138" s="21"/>
      <c r="CN138" s="66"/>
      <c r="CO138" s="21"/>
      <c r="CT138" s="66"/>
      <c r="CU138" s="21"/>
      <c r="CZ138" s="66"/>
      <c r="DA138" s="21"/>
      <c r="DF138" s="66"/>
      <c r="DL138" s="66"/>
      <c r="DM138" s="21"/>
      <c r="DX138" s="66"/>
      <c r="DY138" s="21"/>
      <c r="EJ138" s="66"/>
      <c r="EK138" s="21"/>
      <c r="EM138" s="215"/>
      <c r="EP138" s="66"/>
      <c r="EQ138" s="21"/>
      <c r="EV138" s="66"/>
      <c r="EW138" s="21"/>
      <c r="FB138" s="66"/>
      <c r="FC138" s="21"/>
      <c r="FH138" s="66"/>
      <c r="FI138" s="21"/>
      <c r="FN138" s="66"/>
      <c r="FO138" s="21"/>
      <c r="FT138" s="66"/>
      <c r="FU138" s="21"/>
      <c r="FZ138" s="66"/>
      <c r="GF138" s="66"/>
      <c r="GG138" s="21"/>
      <c r="GL138" s="66"/>
      <c r="GM138" s="21"/>
      <c r="GR138" s="66"/>
      <c r="GX138" s="66"/>
      <c r="GY138" s="21"/>
      <c r="HD138" s="66"/>
      <c r="HE138" s="21"/>
      <c r="HJ138" s="66"/>
      <c r="HM138" s="215"/>
      <c r="HP138" s="66"/>
      <c r="HQ138" s="21"/>
      <c r="HV138" s="66"/>
      <c r="HW138" s="21"/>
      <c r="IH138" s="66"/>
      <c r="II138" s="21"/>
      <c r="IN138" s="66"/>
      <c r="IO138" s="21"/>
      <c r="IT138" s="66"/>
      <c r="IU138" s="21"/>
      <c r="ND138" s="66"/>
      <c r="NE138" s="21"/>
      <c r="NH138" s="68"/>
    </row>
    <row r="139" spans="1:372">
      <c r="A139" s="7"/>
      <c r="B139" s="7"/>
      <c r="C139" s="7"/>
      <c r="D139" s="7"/>
      <c r="E139" s="7"/>
      <c r="F139" s="7"/>
      <c r="G139" s="7"/>
      <c r="H139" s="49">
        <v>44771</v>
      </c>
      <c r="I139" s="21" t="s">
        <v>638</v>
      </c>
      <c r="J139" s="146">
        <f>[1]!i_dq_close(J$2,H139)</f>
        <v>4523.3149000000003</v>
      </c>
      <c r="K139">
        <v>1.1716</v>
      </c>
      <c r="L139" s="277">
        <f t="shared" si="3"/>
        <v>0.10414295714158872</v>
      </c>
      <c r="M139"/>
      <c r="N139" s="59"/>
      <c r="O139" s="49">
        <v>44868</v>
      </c>
      <c r="P139" s="21" t="s">
        <v>1630</v>
      </c>
      <c r="Q139" s="140">
        <f>[1]!i_dq_close(Q$2,O139)</f>
        <v>4044.2130000000002</v>
      </c>
      <c r="R139">
        <v>0.74960000000000004</v>
      </c>
      <c r="S139" s="277">
        <f t="shared" si="4"/>
        <v>4.4599229210386948E-2</v>
      </c>
      <c r="T139"/>
      <c r="U139" s="21"/>
      <c r="X139" s="45"/>
      <c r="Z139" s="59"/>
      <c r="AA139" s="21"/>
      <c r="AC139" s="21"/>
      <c r="AD139" s="21"/>
      <c r="AF139" s="59"/>
      <c r="AG139" s="21"/>
      <c r="AI139" s="21"/>
      <c r="AJ139" s="21"/>
      <c r="AL139" s="59"/>
      <c r="AM139" s="21"/>
      <c r="AO139" s="21"/>
      <c r="AP139" s="86"/>
      <c r="AR139" s="66"/>
      <c r="AS139" s="21"/>
      <c r="AU139" s="21"/>
      <c r="AX139" s="66"/>
      <c r="AY139" s="21"/>
      <c r="BA139" s="21"/>
      <c r="BB139" s="21"/>
      <c r="BD139" s="66"/>
      <c r="BE139" s="21"/>
      <c r="BJ139" s="66"/>
      <c r="BK139" s="21"/>
      <c r="BP139" s="121"/>
      <c r="BQ139" s="74"/>
      <c r="BR139" s="122"/>
      <c r="BS139" s="233"/>
      <c r="BV139" s="66"/>
      <c r="BW139" s="21"/>
      <c r="CB139" s="66"/>
      <c r="CC139" s="21"/>
      <c r="CH139" s="66"/>
      <c r="CI139" s="21"/>
      <c r="CK139" s="21"/>
      <c r="CN139" s="66"/>
      <c r="CO139" s="21"/>
      <c r="CT139" s="66"/>
      <c r="CU139" s="21"/>
      <c r="CZ139" s="66"/>
      <c r="DA139" s="21"/>
      <c r="DF139" s="66"/>
      <c r="DL139" s="66"/>
      <c r="DM139" s="21"/>
      <c r="DX139" s="66"/>
      <c r="DY139" s="21"/>
      <c r="EJ139" s="66"/>
      <c r="EK139" s="21"/>
      <c r="EM139" s="215"/>
      <c r="EP139" s="66"/>
      <c r="EQ139" s="21"/>
      <c r="EV139" s="66"/>
      <c r="EW139" s="21"/>
      <c r="FB139" s="66"/>
      <c r="FC139" s="21"/>
      <c r="FH139" s="66"/>
      <c r="FI139" s="21"/>
      <c r="FN139" s="66"/>
      <c r="FO139" s="21"/>
      <c r="FT139" s="66"/>
      <c r="FU139" s="21"/>
      <c r="FZ139" s="66"/>
      <c r="GF139" s="66"/>
      <c r="GG139" s="21"/>
      <c r="GL139" s="66"/>
      <c r="GM139" s="21"/>
      <c r="GR139" s="66"/>
      <c r="GX139" s="66"/>
      <c r="GY139" s="21"/>
      <c r="HD139" s="66"/>
      <c r="HE139" s="21"/>
      <c r="HJ139" s="66"/>
      <c r="HM139" s="215"/>
      <c r="HP139" s="66"/>
      <c r="HQ139" s="21"/>
      <c r="HV139" s="66"/>
      <c r="HW139" s="21"/>
      <c r="IH139" s="66"/>
      <c r="II139" s="21"/>
      <c r="IN139" s="66"/>
      <c r="IO139" s="21"/>
      <c r="IT139" s="66"/>
      <c r="IU139" s="21"/>
      <c r="ND139" s="66"/>
      <c r="NE139" s="21"/>
      <c r="NH139" s="68"/>
    </row>
    <row r="140" spans="1:372">
      <c r="A140" s="7"/>
      <c r="B140" s="7"/>
      <c r="C140" s="7"/>
      <c r="D140" s="7"/>
      <c r="E140" s="7"/>
      <c r="F140" s="7"/>
      <c r="G140" s="7"/>
      <c r="H140" s="49">
        <v>44774</v>
      </c>
      <c r="I140" s="21" t="s">
        <v>339</v>
      </c>
      <c r="J140" s="146">
        <f>[1]!i_dq_close(J$2,H140)</f>
        <v>4547.9287999999997</v>
      </c>
      <c r="K140">
        <v>1.1849000000000001</v>
      </c>
      <c r="L140" s="277">
        <f t="shared" si="3"/>
        <v>0.11108126736696244</v>
      </c>
      <c r="M140"/>
      <c r="N140" s="59"/>
      <c r="O140" s="49">
        <v>44869</v>
      </c>
      <c r="P140" s="21" t="s">
        <v>1630</v>
      </c>
      <c r="Q140" s="140">
        <f>[1]!i_dq_close(Q$2,O140)</f>
        <v>4165.8909000000003</v>
      </c>
      <c r="R140">
        <v>0.77059999999999995</v>
      </c>
      <c r="S140" s="277">
        <f t="shared" si="4"/>
        <v>4.4029274503046834E-2</v>
      </c>
      <c r="T140"/>
      <c r="U140" s="21"/>
      <c r="X140" s="45"/>
      <c r="Z140" s="59"/>
      <c r="AA140" s="21"/>
      <c r="AC140" s="21"/>
      <c r="AD140" s="21"/>
      <c r="AF140" s="59"/>
      <c r="AG140" s="21"/>
      <c r="AI140" s="21"/>
      <c r="AJ140" s="21"/>
      <c r="AL140" s="59"/>
      <c r="AM140" s="21"/>
      <c r="AO140" s="21"/>
      <c r="AP140" s="86"/>
      <c r="AR140" s="66"/>
      <c r="AS140" s="21"/>
      <c r="AU140" s="21"/>
      <c r="AX140" s="66"/>
      <c r="AY140" s="21"/>
      <c r="BA140" s="21"/>
      <c r="BB140" s="21"/>
      <c r="BD140" s="66"/>
      <c r="BE140" s="21"/>
      <c r="BJ140" s="66"/>
      <c r="BK140" s="21"/>
      <c r="BP140" s="121"/>
      <c r="BQ140" s="74"/>
      <c r="BR140" s="122"/>
      <c r="BS140" s="233"/>
      <c r="BV140" s="66"/>
      <c r="BW140" s="21"/>
      <c r="CB140" s="66"/>
      <c r="CC140" s="21"/>
      <c r="CH140" s="66"/>
      <c r="CI140" s="21"/>
      <c r="CK140" s="21"/>
      <c r="CN140" s="66"/>
      <c r="CO140" s="21"/>
      <c r="CT140" s="66"/>
      <c r="CU140" s="21"/>
      <c r="CZ140" s="66"/>
      <c r="DA140" s="21"/>
      <c r="DF140" s="66"/>
      <c r="DL140" s="66"/>
      <c r="DM140" s="21"/>
      <c r="DX140" s="66"/>
      <c r="DY140" s="21"/>
      <c r="EJ140" s="66"/>
      <c r="EK140" s="21"/>
      <c r="EM140" s="215"/>
      <c r="EP140" s="66"/>
      <c r="EQ140" s="21"/>
      <c r="EV140" s="66"/>
      <c r="EW140" s="21"/>
      <c r="FB140" s="66"/>
      <c r="FC140" s="21"/>
      <c r="FH140" s="66"/>
      <c r="FI140" s="21"/>
      <c r="FN140" s="66"/>
      <c r="FO140" s="21"/>
      <c r="FT140" s="66"/>
      <c r="FU140" s="21"/>
      <c r="FZ140" s="66"/>
      <c r="GF140" s="66"/>
      <c r="GG140" s="21"/>
      <c r="GL140" s="66"/>
      <c r="GM140" s="21"/>
      <c r="GR140" s="66"/>
      <c r="GX140" s="66"/>
      <c r="GY140" s="21"/>
      <c r="HD140" s="66"/>
      <c r="HE140" s="21"/>
      <c r="HJ140" s="66"/>
      <c r="HM140" s="215"/>
      <c r="HP140" s="66"/>
      <c r="HQ140" s="21"/>
      <c r="HV140" s="66"/>
      <c r="HW140" s="21"/>
      <c r="IH140" s="66"/>
      <c r="II140" s="21"/>
      <c r="IN140" s="66"/>
      <c r="IO140" s="21"/>
      <c r="IT140" s="66"/>
      <c r="IU140" s="21"/>
      <c r="ND140" s="66"/>
      <c r="NE140" s="21"/>
      <c r="NH140" s="68"/>
    </row>
    <row r="141" spans="1:372">
      <c r="A141" s="7"/>
      <c r="B141" s="7"/>
      <c r="C141" s="7"/>
      <c r="D141" s="7"/>
      <c r="E141" s="7"/>
      <c r="F141" s="7"/>
      <c r="G141" s="7"/>
      <c r="H141" s="49">
        <v>44775</v>
      </c>
      <c r="I141" s="21" t="s">
        <v>1623</v>
      </c>
      <c r="J141" s="146">
        <f>[1]!i_dq_close(J$2,H141)</f>
        <v>4449.7467999999999</v>
      </c>
      <c r="K141">
        <v>1.1440999999999999</v>
      </c>
      <c r="L141" s="277">
        <f t="shared" si="3"/>
        <v>9.4678762492114599E-2</v>
      </c>
      <c r="M141"/>
      <c r="N141" s="59"/>
      <c r="O141" s="49">
        <v>44872</v>
      </c>
      <c r="P141" s="21" t="s">
        <v>1630</v>
      </c>
      <c r="Q141" s="140">
        <f>[1]!i_dq_close(Q$2,O141)</f>
        <v>4173.9336999999996</v>
      </c>
      <c r="R141">
        <v>0.77490000000000003</v>
      </c>
      <c r="S141" s="277">
        <f t="shared" si="4"/>
        <v>4.7575942274665439E-2</v>
      </c>
      <c r="T141"/>
      <c r="U141" s="21"/>
      <c r="X141" s="45"/>
      <c r="Z141" s="59"/>
      <c r="AA141" s="21"/>
      <c r="AC141" s="21"/>
      <c r="AD141" s="21"/>
      <c r="AF141" s="59"/>
      <c r="AG141" s="21"/>
      <c r="AI141" s="21"/>
      <c r="AL141" s="59"/>
      <c r="AM141" s="21"/>
      <c r="AO141" s="21"/>
      <c r="AP141" s="86"/>
      <c r="AR141" s="66"/>
      <c r="AS141" s="21"/>
      <c r="AT141" s="23"/>
      <c r="AU141" s="21"/>
      <c r="AX141" s="66"/>
      <c r="AY141" s="21"/>
      <c r="BA141" s="21"/>
      <c r="BB141" s="21"/>
      <c r="BD141" s="66"/>
      <c r="BE141" s="21"/>
      <c r="BJ141" s="66"/>
      <c r="BK141" s="21"/>
      <c r="BP141" s="66"/>
      <c r="BQ141" s="21"/>
      <c r="BS141" s="134"/>
      <c r="BV141" s="66"/>
      <c r="BW141" s="21"/>
      <c r="CB141" s="66"/>
      <c r="CC141" s="21"/>
      <c r="CH141" s="66"/>
      <c r="CI141" s="21"/>
      <c r="CK141" s="21"/>
      <c r="CN141" s="66"/>
      <c r="CO141" s="21"/>
      <c r="CT141" s="66"/>
      <c r="CU141" s="21"/>
      <c r="CZ141" s="66"/>
      <c r="DA141" s="21"/>
      <c r="DF141" s="66"/>
      <c r="DL141" s="66"/>
      <c r="DM141" s="21"/>
      <c r="DX141" s="66"/>
      <c r="DY141" s="21"/>
      <c r="EJ141" s="66"/>
      <c r="EK141" s="21"/>
      <c r="EM141" s="215"/>
      <c r="EP141" s="66"/>
      <c r="EQ141" s="21"/>
      <c r="EV141" s="66"/>
      <c r="EW141" s="21"/>
      <c r="FB141" s="66"/>
      <c r="FC141" s="21"/>
      <c r="FH141" s="66"/>
      <c r="FI141" s="21"/>
      <c r="FN141" s="66"/>
      <c r="FO141" s="21"/>
      <c r="FT141" s="66"/>
      <c r="FU141" s="21"/>
      <c r="FZ141" s="66"/>
      <c r="GF141" s="66"/>
      <c r="GG141" s="21"/>
      <c r="GL141" s="66"/>
      <c r="GM141" s="21"/>
      <c r="GR141" s="66"/>
      <c r="GX141" s="66"/>
      <c r="GY141" s="21"/>
      <c r="HD141" s="66"/>
      <c r="HE141" s="21"/>
      <c r="HJ141" s="66"/>
      <c r="HM141" s="215"/>
      <c r="HP141" s="66"/>
      <c r="HQ141" s="21"/>
      <c r="HV141" s="66"/>
      <c r="HW141" s="21"/>
      <c r="IH141" s="66"/>
      <c r="II141" s="21"/>
      <c r="IN141" s="66"/>
      <c r="IO141" s="21"/>
      <c r="IT141" s="66"/>
      <c r="IU141" s="21"/>
      <c r="ND141" s="66"/>
      <c r="NE141" s="21"/>
      <c r="NH141" s="68"/>
    </row>
    <row r="142" spans="1:372">
      <c r="A142" s="7"/>
      <c r="B142" s="7"/>
      <c r="C142" s="7"/>
      <c r="D142" s="7"/>
      <c r="E142" s="7"/>
      <c r="F142" s="7"/>
      <c r="G142" s="7"/>
      <c r="H142" s="49">
        <v>44776</v>
      </c>
      <c r="I142" s="21" t="s">
        <v>1623</v>
      </c>
      <c r="J142" s="146">
        <f>[1]!i_dq_close(J$2,H142)</f>
        <v>4408.9350000000004</v>
      </c>
      <c r="K142">
        <v>1.1405000000000001</v>
      </c>
      <c r="L142" s="277">
        <f t="shared" si="3"/>
        <v>0.1001531975914054</v>
      </c>
      <c r="M142"/>
      <c r="N142" s="59"/>
      <c r="O142" s="49">
        <v>44873</v>
      </c>
      <c r="P142" s="21" t="s">
        <v>1630</v>
      </c>
      <c r="Q142" s="140">
        <f>[1]!i_dq_close(Q$2,O142)</f>
        <v>4151.4648999999999</v>
      </c>
      <c r="R142">
        <v>0.77359999999999995</v>
      </c>
      <c r="S142" s="277">
        <f t="shared" si="4"/>
        <v>5.0854279090505106E-2</v>
      </c>
      <c r="T142"/>
      <c r="U142" s="21"/>
      <c r="X142" s="45"/>
      <c r="Z142" s="59"/>
      <c r="AA142" s="21"/>
      <c r="AC142" s="21"/>
      <c r="AD142" s="21"/>
      <c r="AF142" s="59"/>
      <c r="AG142" s="21"/>
      <c r="AI142" s="21"/>
      <c r="AL142" s="59"/>
      <c r="AM142" s="21"/>
      <c r="AO142" s="21"/>
      <c r="AP142" s="86"/>
      <c r="AR142" s="66"/>
      <c r="AS142" s="21"/>
      <c r="AT142" s="23"/>
      <c r="AU142" s="21"/>
      <c r="AX142" s="66"/>
      <c r="AY142" s="21"/>
      <c r="BA142" s="21"/>
      <c r="BB142" s="21"/>
      <c r="BD142" s="66"/>
      <c r="BE142" s="21"/>
      <c r="BJ142" s="66"/>
      <c r="BK142" s="21"/>
      <c r="BP142" s="66"/>
      <c r="BQ142" s="21"/>
      <c r="BS142" s="134"/>
      <c r="BV142" s="66"/>
      <c r="BW142" s="21"/>
      <c r="CB142" s="66"/>
      <c r="CC142" s="21"/>
      <c r="CH142" s="66"/>
      <c r="CI142" s="21"/>
      <c r="CK142" s="21"/>
      <c r="CN142" s="66"/>
      <c r="CO142" s="21"/>
      <c r="CT142" s="66"/>
      <c r="CU142" s="21"/>
      <c r="CZ142" s="66"/>
      <c r="DA142" s="21"/>
      <c r="DF142" s="66"/>
      <c r="DL142" s="66"/>
      <c r="DM142" s="21"/>
      <c r="DX142" s="66"/>
      <c r="DY142" s="21"/>
      <c r="EJ142" s="66"/>
      <c r="EK142" s="21"/>
      <c r="EM142" s="215"/>
      <c r="EP142" s="66"/>
      <c r="EQ142" s="21"/>
      <c r="EV142" s="66"/>
      <c r="EW142" s="21"/>
      <c r="FB142" s="66"/>
      <c r="FC142" s="21"/>
      <c r="FH142" s="66"/>
      <c r="FI142" s="21"/>
      <c r="FN142" s="66"/>
      <c r="FO142" s="21"/>
      <c r="FT142" s="66"/>
      <c r="FU142" s="21"/>
      <c r="FZ142" s="66"/>
      <c r="GF142" s="66"/>
      <c r="GG142" s="21"/>
      <c r="GL142" s="66"/>
      <c r="GM142" s="21"/>
      <c r="GR142" s="66"/>
      <c r="GX142" s="66"/>
      <c r="GY142" s="21"/>
      <c r="HD142" s="66"/>
      <c r="HE142" s="21"/>
      <c r="HJ142" s="66"/>
      <c r="HM142" s="215"/>
      <c r="HP142" s="66"/>
      <c r="HQ142" s="21"/>
      <c r="HV142" s="66"/>
      <c r="HW142" s="21"/>
      <c r="IH142" s="66"/>
      <c r="II142" s="21"/>
      <c r="IN142" s="66"/>
      <c r="IO142" s="21"/>
      <c r="IT142" s="66"/>
      <c r="IU142" s="21"/>
      <c r="ND142" s="66"/>
      <c r="NE142" s="21"/>
      <c r="NH142" s="68"/>
    </row>
    <row r="143" spans="1:372">
      <c r="A143" s="7"/>
      <c r="B143" s="7"/>
      <c r="C143" s="7"/>
      <c r="D143" s="7"/>
      <c r="E143" s="7"/>
      <c r="F143" s="7"/>
      <c r="G143" s="7"/>
      <c r="H143" s="49">
        <v>44777</v>
      </c>
      <c r="I143" s="21" t="s">
        <v>1623</v>
      </c>
      <c r="J143" s="146">
        <f>[1]!i_dq_close(J$2,H143)</f>
        <v>4443.2641999999996</v>
      </c>
      <c r="K143">
        <v>1.1516999999999999</v>
      </c>
      <c r="L143" s="277">
        <f t="shared" si="3"/>
        <v>0.10306749416164618</v>
      </c>
      <c r="M143"/>
      <c r="N143" s="59"/>
      <c r="O143" s="49">
        <v>44874</v>
      </c>
      <c r="P143" s="21" t="s">
        <v>1630</v>
      </c>
      <c r="Q143" s="140">
        <f>[1]!i_dq_close(Q$2,O143)</f>
        <v>4120.4669999999996</v>
      </c>
      <c r="R143">
        <v>0.77080000000000004</v>
      </c>
      <c r="S143" s="277">
        <f t="shared" si="4"/>
        <v>5.4138113966572976E-2</v>
      </c>
      <c r="T143"/>
      <c r="U143" s="21"/>
      <c r="X143" s="45"/>
      <c r="Z143" s="59"/>
      <c r="AA143" s="21"/>
      <c r="AC143" s="21"/>
      <c r="AD143" s="21"/>
      <c r="AF143" s="59"/>
      <c r="AG143" s="21"/>
      <c r="AI143" s="21"/>
      <c r="AL143" s="59"/>
      <c r="AM143" s="21"/>
      <c r="AO143" s="21"/>
      <c r="AP143" s="86"/>
      <c r="AR143" s="66"/>
      <c r="AS143" s="21"/>
      <c r="AT143" s="23"/>
      <c r="AU143" s="21"/>
      <c r="AX143" s="66"/>
      <c r="AY143" s="21"/>
      <c r="BA143" s="21"/>
      <c r="BB143" s="21"/>
      <c r="BD143" s="66"/>
      <c r="BE143" s="21"/>
      <c r="BJ143" s="66"/>
      <c r="BK143" s="21"/>
      <c r="BP143" s="66"/>
      <c r="BQ143" s="21"/>
      <c r="BS143" s="134"/>
      <c r="BV143" s="66"/>
      <c r="BW143" s="21"/>
      <c r="CB143" s="66"/>
      <c r="CC143" s="21"/>
      <c r="CH143" s="66"/>
      <c r="CI143" s="21"/>
      <c r="CK143" s="21"/>
      <c r="CN143" s="66"/>
      <c r="CO143" s="21"/>
      <c r="CT143" s="66"/>
      <c r="CU143" s="21"/>
      <c r="CZ143" s="66"/>
      <c r="DA143" s="21"/>
      <c r="DF143" s="66"/>
      <c r="DL143" s="66"/>
      <c r="DM143" s="21"/>
      <c r="DX143" s="66"/>
      <c r="DY143" s="21"/>
      <c r="EJ143" s="66"/>
      <c r="EK143" s="21"/>
      <c r="EM143" s="215"/>
      <c r="EP143" s="66"/>
      <c r="EQ143" s="21"/>
      <c r="EV143" s="66"/>
      <c r="EW143" s="21"/>
      <c r="FB143" s="66"/>
      <c r="FC143" s="21"/>
      <c r="FH143" s="66"/>
      <c r="FI143" s="21"/>
      <c r="FN143" s="66"/>
      <c r="FO143" s="21"/>
      <c r="FT143" s="66"/>
      <c r="FU143" s="21"/>
      <c r="FZ143" s="66"/>
      <c r="GF143" s="66"/>
      <c r="GG143" s="21"/>
      <c r="GL143" s="66"/>
      <c r="GM143" s="21"/>
      <c r="GR143" s="66"/>
      <c r="GX143" s="66"/>
      <c r="GY143" s="21"/>
      <c r="HD143" s="66"/>
      <c r="HE143" s="21"/>
      <c r="HJ143" s="66"/>
      <c r="HM143" s="215"/>
      <c r="HP143" s="66"/>
      <c r="HQ143" s="21"/>
      <c r="HV143" s="66"/>
      <c r="HW143" s="21"/>
      <c r="IH143" s="66"/>
      <c r="II143" s="21"/>
      <c r="IN143" s="66"/>
      <c r="IO143" s="21"/>
      <c r="IT143" s="66"/>
      <c r="IU143" s="21"/>
      <c r="ND143" s="66"/>
      <c r="NE143" s="21"/>
      <c r="NH143" s="68"/>
    </row>
    <row r="144" spans="1:372">
      <c r="A144" s="7"/>
      <c r="B144" s="7"/>
      <c r="C144" s="7"/>
      <c r="D144" s="7"/>
      <c r="E144" s="7"/>
      <c r="F144" s="7"/>
      <c r="G144" s="7"/>
      <c r="H144" s="49">
        <v>44778</v>
      </c>
      <c r="I144" s="21" t="s">
        <v>1623</v>
      </c>
      <c r="J144" s="146">
        <f>[1]!i_dq_close(J$2,H144)</f>
        <v>4508.3496999999998</v>
      </c>
      <c r="K144">
        <v>1.1625000000000001</v>
      </c>
      <c r="L144" s="277">
        <f t="shared" si="3"/>
        <v>9.8991807199969473E-2</v>
      </c>
      <c r="M144"/>
      <c r="N144" s="59"/>
      <c r="O144" s="49">
        <v>44875</v>
      </c>
      <c r="P144" s="21" t="s">
        <v>1630</v>
      </c>
      <c r="Q144" s="140">
        <f>[1]!i_dq_close(Q$2,O144)</f>
        <v>4091.6007</v>
      </c>
      <c r="R144">
        <v>0.76349999999999996</v>
      </c>
      <c r="S144" s="277">
        <f t="shared" si="4"/>
        <v>5.1419982334387937E-2</v>
      </c>
      <c r="T144"/>
      <c r="U144" s="21"/>
      <c r="X144" s="45"/>
      <c r="Z144" s="59"/>
      <c r="AA144" s="21"/>
      <c r="AC144" s="21"/>
      <c r="AD144" s="21"/>
      <c r="AF144" s="59"/>
      <c r="AG144" s="21"/>
      <c r="AI144" s="88"/>
      <c r="AL144" s="59"/>
      <c r="AM144" s="21"/>
      <c r="AO144" s="21"/>
      <c r="AP144" s="86"/>
      <c r="AR144" s="66"/>
      <c r="AS144" s="21"/>
      <c r="AT144" s="23"/>
      <c r="AU144" s="21"/>
      <c r="AX144" s="66"/>
      <c r="AY144" s="21"/>
      <c r="BA144" s="21"/>
      <c r="BB144" s="21"/>
      <c r="BD144" s="66"/>
      <c r="BE144" s="21"/>
      <c r="BJ144" s="66"/>
      <c r="BK144" s="21"/>
      <c r="BP144" s="66"/>
      <c r="BQ144" s="21"/>
      <c r="BS144" s="134"/>
      <c r="BV144" s="66"/>
      <c r="BW144" s="21"/>
      <c r="CB144" s="66"/>
      <c r="CC144" s="21"/>
      <c r="CH144" s="66"/>
      <c r="CI144" s="21"/>
      <c r="CK144" s="21"/>
      <c r="CN144" s="66"/>
      <c r="CO144" s="21"/>
      <c r="CT144" s="66"/>
      <c r="CU144" s="21"/>
      <c r="CZ144" s="66"/>
      <c r="DA144" s="21"/>
      <c r="DF144" s="66"/>
      <c r="DL144" s="66"/>
      <c r="DM144" s="21"/>
      <c r="DX144" s="66"/>
      <c r="DY144" s="21"/>
      <c r="EJ144" s="66"/>
      <c r="EK144" s="21"/>
      <c r="EM144" s="215"/>
      <c r="EP144" s="66"/>
      <c r="EQ144" s="21"/>
      <c r="EV144" s="66"/>
      <c r="EW144" s="21"/>
      <c r="FB144" s="66"/>
      <c r="FC144" s="21"/>
      <c r="FH144" s="66"/>
      <c r="FI144" s="21"/>
      <c r="FN144" s="66"/>
      <c r="FO144" s="21"/>
      <c r="FT144" s="66"/>
      <c r="FU144" s="21"/>
      <c r="FZ144" s="66"/>
      <c r="GF144" s="66"/>
      <c r="GG144" s="21"/>
      <c r="GL144" s="66"/>
      <c r="GM144" s="21"/>
      <c r="GR144" s="66"/>
      <c r="GX144" s="66"/>
      <c r="GY144" s="21"/>
      <c r="HD144" s="66"/>
      <c r="HE144" s="21"/>
      <c r="HJ144" s="66"/>
      <c r="HM144" s="215"/>
      <c r="HP144" s="66"/>
      <c r="HQ144" s="21"/>
      <c r="HV144" s="66"/>
      <c r="HW144" s="21"/>
      <c r="IH144" s="66"/>
      <c r="II144" s="21"/>
      <c r="IN144" s="66"/>
      <c r="IO144" s="21"/>
      <c r="IT144" s="66"/>
      <c r="IU144" s="21"/>
      <c r="ND144" s="66"/>
      <c r="NE144" s="21"/>
      <c r="NH144" s="68"/>
    </row>
    <row r="145" spans="8:372" s="7" customFormat="1">
      <c r="H145" s="49">
        <v>44781</v>
      </c>
      <c r="I145" s="21" t="s">
        <v>1623</v>
      </c>
      <c r="J145" s="146">
        <f>[1]!i_dq_close(J$2,H145)</f>
        <v>4510.4988999999996</v>
      </c>
      <c r="K145">
        <v>1.1819</v>
      </c>
      <c r="L145" s="277">
        <f t="shared" si="3"/>
        <v>0.11637964799421774</v>
      </c>
      <c r="M145"/>
      <c r="N145" s="59"/>
      <c r="O145" s="49">
        <v>44876</v>
      </c>
      <c r="P145" s="21" t="s">
        <v>1630</v>
      </c>
      <c r="Q145" s="140">
        <f>[1]!i_dq_close(Q$2,O145)</f>
        <v>4184.1625999999997</v>
      </c>
      <c r="R145">
        <v>0.77159999999999995</v>
      </c>
      <c r="S145" s="277">
        <f t="shared" si="4"/>
        <v>4.1292955977307422E-2</v>
      </c>
      <c r="T145"/>
      <c r="U145" s="21"/>
      <c r="W145" s="21"/>
      <c r="X145" s="45"/>
      <c r="Z145" s="59"/>
      <c r="AA145" s="21"/>
      <c r="AC145" s="21"/>
      <c r="AD145" s="21"/>
      <c r="AF145" s="59"/>
      <c r="AG145" s="21"/>
      <c r="AI145" s="88"/>
      <c r="AL145" s="59"/>
      <c r="AM145" s="21"/>
      <c r="AO145" s="21"/>
      <c r="AP145" s="86"/>
      <c r="AR145" s="66"/>
      <c r="AS145" s="21"/>
      <c r="AT145" s="23"/>
      <c r="AU145" s="21"/>
      <c r="AX145" s="66"/>
      <c r="AY145" s="21"/>
      <c r="BA145" s="21"/>
      <c r="BB145" s="21"/>
      <c r="BD145" s="66"/>
      <c r="BE145" s="21"/>
      <c r="BJ145" s="66"/>
      <c r="BK145" s="21"/>
      <c r="BP145" s="66"/>
      <c r="BQ145" s="21"/>
      <c r="BS145" s="134"/>
      <c r="BV145" s="66"/>
      <c r="BW145" s="21"/>
      <c r="CB145" s="66"/>
      <c r="CC145" s="21"/>
      <c r="CH145" s="66"/>
      <c r="CI145" s="21"/>
      <c r="CK145" s="21"/>
      <c r="CN145" s="66"/>
      <c r="CO145" s="21"/>
      <c r="CT145" s="66"/>
      <c r="CU145" s="21"/>
      <c r="CZ145" s="66"/>
      <c r="DA145" s="21"/>
      <c r="DE145"/>
      <c r="DF145" s="66"/>
      <c r="DL145" s="66"/>
      <c r="DM145" s="21"/>
      <c r="DX145" s="66"/>
      <c r="DY145" s="21"/>
      <c r="EJ145" s="66"/>
      <c r="EK145" s="21"/>
      <c r="EM145" s="215"/>
      <c r="EP145" s="66"/>
      <c r="EQ145" s="21"/>
      <c r="EV145" s="66"/>
      <c r="EW145" s="21"/>
      <c r="FB145" s="66"/>
      <c r="FC145" s="21"/>
      <c r="FH145" s="66"/>
      <c r="FI145" s="21"/>
      <c r="FN145" s="66"/>
      <c r="FO145" s="21"/>
      <c r="FT145" s="66"/>
      <c r="FU145" s="21"/>
      <c r="FZ145" s="66"/>
      <c r="GF145" s="66"/>
      <c r="GG145" s="21"/>
      <c r="GL145" s="66"/>
      <c r="GM145" s="21"/>
      <c r="GR145" s="66"/>
      <c r="GX145" s="66"/>
      <c r="GY145" s="21"/>
      <c r="HD145" s="66"/>
      <c r="HE145" s="21"/>
      <c r="HJ145" s="66"/>
      <c r="HM145" s="215"/>
      <c r="HP145" s="66"/>
      <c r="HQ145" s="21"/>
      <c r="HV145" s="66"/>
      <c r="HW145" s="21"/>
      <c r="IH145" s="66"/>
      <c r="II145" s="21"/>
      <c r="IN145" s="66"/>
      <c r="IO145" s="21"/>
      <c r="ND145" s="66"/>
      <c r="NE145" s="21"/>
      <c r="NH145" s="68"/>
    </row>
    <row r="146" spans="8:372" s="7" customFormat="1">
      <c r="H146" s="49">
        <v>44782</v>
      </c>
      <c r="I146" s="21" t="s">
        <v>1623</v>
      </c>
      <c r="J146" s="146">
        <f>[1]!i_dq_close(J$2,H146)</f>
        <v>4520.4802</v>
      </c>
      <c r="K146">
        <v>1.1916</v>
      </c>
      <c r="L146" s="277">
        <f t="shared" si="3"/>
        <v>0.12315592717078205</v>
      </c>
      <c r="M146"/>
      <c r="N146" s="59"/>
      <c r="O146" s="49">
        <v>44879</v>
      </c>
      <c r="P146" s="21" t="s">
        <v>1630</v>
      </c>
      <c r="Q146" s="140">
        <f>[1]!i_dq_close(Q$2,O146)</f>
        <v>4187.0944</v>
      </c>
      <c r="R146">
        <v>0.76529999999999998</v>
      </c>
      <c r="S146" s="277">
        <f t="shared" si="4"/>
        <v>3.2901588890398736E-2</v>
      </c>
      <c r="T146"/>
      <c r="U146" s="21"/>
      <c r="W146" s="21"/>
      <c r="X146" s="45"/>
      <c r="Z146" s="59"/>
      <c r="AA146" s="21"/>
      <c r="AC146" s="21"/>
      <c r="AD146" s="21"/>
      <c r="AF146" s="59"/>
      <c r="AG146" s="21"/>
      <c r="AI146" s="88"/>
      <c r="AL146" s="59"/>
      <c r="AM146" s="21"/>
      <c r="AO146" s="21"/>
      <c r="AP146" s="86"/>
      <c r="AR146" s="66"/>
      <c r="AS146" s="21"/>
      <c r="AT146" s="23"/>
      <c r="AU146" s="21"/>
      <c r="AX146" s="66"/>
      <c r="AY146" s="21"/>
      <c r="BA146" s="21"/>
      <c r="BB146" s="21"/>
      <c r="BD146" s="66"/>
      <c r="BE146" s="21"/>
      <c r="BJ146" s="66"/>
      <c r="BK146" s="21"/>
      <c r="BP146" s="66"/>
      <c r="BQ146" s="21"/>
      <c r="BS146" s="134"/>
      <c r="BV146" s="66"/>
      <c r="BW146" s="21"/>
      <c r="CB146" s="66"/>
      <c r="CC146" s="21"/>
      <c r="CH146" s="66"/>
      <c r="CI146" s="21"/>
      <c r="CK146" s="21"/>
      <c r="CN146" s="66"/>
      <c r="CO146" s="21"/>
      <c r="CT146" s="66"/>
      <c r="CU146" s="21"/>
      <c r="CZ146" s="66"/>
      <c r="DA146" s="21"/>
      <c r="DE146"/>
      <c r="DF146" s="66"/>
      <c r="DL146" s="66"/>
      <c r="DM146" s="21"/>
      <c r="DX146" s="66"/>
      <c r="DY146" s="21"/>
      <c r="EJ146" s="66"/>
      <c r="EK146" s="21"/>
      <c r="EM146" s="215"/>
      <c r="EP146" s="66"/>
      <c r="EQ146" s="21"/>
      <c r="EV146" s="66"/>
      <c r="EW146" s="21"/>
      <c r="FB146" s="66"/>
      <c r="FC146" s="21"/>
      <c r="FH146" s="66"/>
      <c r="FI146" s="21"/>
      <c r="FN146" s="66"/>
      <c r="FO146" s="21"/>
      <c r="FT146" s="66"/>
      <c r="FU146" s="21"/>
      <c r="FZ146" s="66"/>
      <c r="GF146" s="66"/>
      <c r="GG146" s="21"/>
      <c r="GL146" s="66"/>
      <c r="GM146" s="21"/>
      <c r="GR146" s="66"/>
      <c r="GX146" s="66"/>
      <c r="GY146" s="21"/>
      <c r="HD146" s="66"/>
      <c r="HE146" s="21"/>
      <c r="HJ146" s="66"/>
      <c r="HM146" s="215"/>
      <c r="HP146" s="66"/>
      <c r="HQ146" s="21"/>
      <c r="HV146" s="66"/>
      <c r="HW146" s="21"/>
      <c r="IH146" s="66"/>
      <c r="II146" s="21"/>
      <c r="ND146" s="66"/>
      <c r="NE146" s="21"/>
      <c r="NH146" s="68"/>
    </row>
    <row r="147" spans="8:372" s="7" customFormat="1">
      <c r="H147" s="49">
        <v>44783</v>
      </c>
      <c r="I147" s="21" t="s">
        <v>1623</v>
      </c>
      <c r="J147" s="146">
        <f>[1]!i_dq_close(J$2,H147)</f>
        <v>4479.0361000000003</v>
      </c>
      <c r="K147">
        <v>1.2001999999999999</v>
      </c>
      <c r="L147" s="277">
        <f t="shared" si="3"/>
        <v>0.13999211498705288</v>
      </c>
      <c r="M147"/>
      <c r="N147" s="59"/>
      <c r="O147" s="49">
        <v>44880</v>
      </c>
      <c r="P147" s="21" t="s">
        <v>1630</v>
      </c>
      <c r="Q147" s="140">
        <f>[1]!i_dq_close(Q$2,O147)</f>
        <v>4264.8360000000002</v>
      </c>
      <c r="R147">
        <v>0.77649999999999997</v>
      </c>
      <c r="S147" s="277">
        <f t="shared" si="4"/>
        <v>2.9808271503285577E-2</v>
      </c>
      <c r="T147"/>
      <c r="U147" s="21"/>
      <c r="W147" s="21"/>
      <c r="X147" s="45"/>
      <c r="Z147" s="59"/>
      <c r="AA147" s="21"/>
      <c r="AC147" s="21"/>
      <c r="AD147" s="21"/>
      <c r="AF147" s="59"/>
      <c r="AG147" s="21"/>
      <c r="AI147" s="88"/>
      <c r="AL147" s="59"/>
      <c r="AM147" s="21"/>
      <c r="AO147" s="21"/>
      <c r="AP147" s="86"/>
      <c r="AR147" s="66"/>
      <c r="AS147" s="21"/>
      <c r="AT147" s="23"/>
      <c r="AU147" s="21"/>
      <c r="AX147" s="66"/>
      <c r="AY147" s="21"/>
      <c r="BA147" s="21"/>
      <c r="BB147" s="21"/>
      <c r="BD147" s="66"/>
      <c r="BE147" s="21"/>
      <c r="BJ147" s="66"/>
      <c r="BK147" s="21"/>
      <c r="BP147" s="66"/>
      <c r="BQ147" s="21"/>
      <c r="BS147" s="134"/>
      <c r="BV147" s="66"/>
      <c r="BW147" s="21"/>
      <c r="CB147" s="66"/>
      <c r="CC147" s="21"/>
      <c r="CH147" s="66"/>
      <c r="CI147" s="21"/>
      <c r="CK147" s="21"/>
      <c r="CN147" s="66"/>
      <c r="CO147" s="21"/>
      <c r="CT147" s="66"/>
      <c r="CU147" s="21"/>
      <c r="CZ147" s="66"/>
      <c r="DA147" s="21"/>
      <c r="DE147"/>
      <c r="DF147" s="66"/>
      <c r="DL147" s="66"/>
      <c r="DM147" s="21"/>
      <c r="DX147" s="66"/>
      <c r="DY147" s="21"/>
      <c r="EJ147" s="66"/>
      <c r="EK147" s="21"/>
      <c r="EM147" s="215"/>
      <c r="EP147" s="66"/>
      <c r="EQ147" s="21"/>
      <c r="EV147" s="66"/>
      <c r="EW147" s="21"/>
      <c r="FB147" s="66"/>
      <c r="FC147" s="21"/>
      <c r="FH147" s="66"/>
      <c r="FI147" s="21"/>
      <c r="FN147" s="66"/>
      <c r="FO147" s="21"/>
      <c r="FT147" s="66"/>
      <c r="FU147" s="21"/>
      <c r="FZ147" s="66"/>
      <c r="GF147" s="66"/>
      <c r="GG147" s="21"/>
      <c r="GL147" s="66"/>
      <c r="GM147" s="21"/>
      <c r="GR147" s="66"/>
      <c r="GX147" s="66"/>
      <c r="GY147" s="21"/>
      <c r="HD147" s="66"/>
      <c r="HE147" s="21"/>
      <c r="HJ147" s="66"/>
      <c r="HM147" s="215"/>
      <c r="HP147" s="66"/>
      <c r="HQ147" s="21"/>
      <c r="HV147" s="66"/>
      <c r="HW147" s="21"/>
      <c r="IH147" s="66"/>
      <c r="II147" s="21"/>
      <c r="ND147" s="66"/>
      <c r="NE147" s="21"/>
      <c r="NH147" s="68"/>
    </row>
    <row r="148" spans="8:372" s="7" customFormat="1">
      <c r="H148" s="49">
        <v>44784</v>
      </c>
      <c r="I148" s="21" t="s">
        <v>1623</v>
      </c>
      <c r="J148" s="146">
        <f>[1]!i_dq_close(J$2,H148)</f>
        <v>4568.3040000000001</v>
      </c>
      <c r="K148">
        <v>1.2097</v>
      </c>
      <c r="L148" s="277">
        <f t="shared" si="3"/>
        <v>0.12951370710511478</v>
      </c>
      <c r="M148"/>
      <c r="N148" s="59"/>
      <c r="O148" s="49">
        <v>44881</v>
      </c>
      <c r="P148" s="21" t="s">
        <v>1630</v>
      </c>
      <c r="Q148" s="140">
        <f>[1]!i_dq_close(Q$2,O148)</f>
        <v>4233.2835999999998</v>
      </c>
      <c r="R148">
        <v>0.7732</v>
      </c>
      <c r="S148" s="277">
        <f t="shared" si="4"/>
        <v>3.2597041718005482E-2</v>
      </c>
      <c r="T148"/>
      <c r="U148" s="21"/>
      <c r="W148" s="21"/>
      <c r="X148" s="45"/>
      <c r="Z148" s="59"/>
      <c r="AA148" s="21"/>
      <c r="AC148" s="21"/>
      <c r="AD148" s="21"/>
      <c r="AF148" s="59"/>
      <c r="AG148" s="21"/>
      <c r="AI148" s="88"/>
      <c r="AL148" s="59"/>
      <c r="AM148" s="21"/>
      <c r="AO148" s="21"/>
      <c r="AP148" s="86"/>
      <c r="AR148" s="66"/>
      <c r="AS148" s="21"/>
      <c r="AT148" s="23"/>
      <c r="AU148" s="21"/>
      <c r="AX148" s="66"/>
      <c r="AY148" s="21"/>
      <c r="BA148" s="21"/>
      <c r="BB148" s="21"/>
      <c r="BD148" s="66"/>
      <c r="BE148" s="21"/>
      <c r="BJ148" s="66"/>
      <c r="BK148" s="21"/>
      <c r="BP148" s="66"/>
      <c r="BQ148" s="21"/>
      <c r="BS148" s="134"/>
      <c r="BV148" s="66"/>
      <c r="BW148" s="21"/>
      <c r="CB148" s="66"/>
      <c r="CC148" s="21"/>
      <c r="CH148" s="66"/>
      <c r="CI148" s="21"/>
      <c r="CK148" s="21"/>
      <c r="CN148" s="66"/>
      <c r="CO148" s="21"/>
      <c r="CT148" s="66"/>
      <c r="CU148" s="21"/>
      <c r="CZ148" s="66"/>
      <c r="DA148" s="21"/>
      <c r="DE148"/>
      <c r="DF148" s="66"/>
      <c r="DL148" s="66"/>
      <c r="DM148" s="21"/>
      <c r="DX148" s="66"/>
      <c r="DY148" s="21"/>
      <c r="EJ148" s="66"/>
      <c r="EK148" s="21"/>
      <c r="EM148" s="215"/>
      <c r="EP148" s="66"/>
      <c r="EQ148" s="21"/>
      <c r="EV148" s="66"/>
      <c r="EW148" s="21"/>
      <c r="FB148" s="66"/>
      <c r="FC148" s="21"/>
      <c r="FH148" s="66"/>
      <c r="FI148" s="21"/>
      <c r="FN148" s="66"/>
      <c r="FO148" s="21"/>
      <c r="FT148" s="66"/>
      <c r="FU148" s="21"/>
      <c r="FZ148" s="66"/>
      <c r="GF148" s="66"/>
      <c r="GG148" s="21"/>
      <c r="GL148" s="66"/>
      <c r="GM148" s="21"/>
      <c r="GR148" s="66"/>
      <c r="GX148" s="66"/>
      <c r="GY148" s="21"/>
      <c r="HD148" s="66"/>
      <c r="HE148" s="21"/>
      <c r="HJ148" s="66"/>
      <c r="HM148" s="215"/>
      <c r="HP148" s="66"/>
      <c r="HQ148" s="21"/>
      <c r="HV148" s="66"/>
      <c r="HW148" s="21"/>
      <c r="IH148" s="66"/>
      <c r="II148" s="21"/>
      <c r="ND148" s="66"/>
      <c r="NE148" s="21"/>
      <c r="NH148" s="68"/>
    </row>
    <row r="149" spans="8:372" s="7" customFormat="1">
      <c r="H149" s="49">
        <v>44785</v>
      </c>
      <c r="I149" s="21" t="s">
        <v>1623</v>
      </c>
      <c r="J149" s="146">
        <f>[1]!i_dq_close(J$2,H149)</f>
        <v>4563.0582000000004</v>
      </c>
      <c r="K149">
        <v>1.2005999999999999</v>
      </c>
      <c r="L149" s="277">
        <f t="shared" si="3"/>
        <v>0.12226993901321381</v>
      </c>
      <c r="M149"/>
      <c r="N149" s="59"/>
      <c r="O149" s="49">
        <v>44882</v>
      </c>
      <c r="P149" s="21" t="s">
        <v>1630</v>
      </c>
      <c r="Q149" s="140">
        <f>[1]!i_dq_close(Q$2,O149)</f>
        <v>4222.8145000000004</v>
      </c>
      <c r="R149">
        <v>0.7712</v>
      </c>
      <c r="S149" s="277">
        <f t="shared" si="4"/>
        <v>3.240830153079477E-2</v>
      </c>
      <c r="T149"/>
      <c r="U149" s="21"/>
      <c r="W149" s="21"/>
      <c r="X149" s="45"/>
      <c r="Z149" s="59"/>
      <c r="AA149" s="21"/>
      <c r="AC149" s="21"/>
      <c r="AD149" s="21"/>
      <c r="AF149" s="59"/>
      <c r="AG149" s="21"/>
      <c r="AI149" s="88"/>
      <c r="AL149" s="59"/>
      <c r="AM149" s="21"/>
      <c r="AO149" s="21"/>
      <c r="AP149" s="86"/>
      <c r="AR149" s="66"/>
      <c r="AS149" s="21"/>
      <c r="AT149" s="23"/>
      <c r="AU149" s="21"/>
      <c r="AX149" s="66"/>
      <c r="AY149" s="21"/>
      <c r="BA149" s="21"/>
      <c r="BB149" s="21"/>
      <c r="BD149" s="66"/>
      <c r="BE149" s="21"/>
      <c r="BJ149" s="66"/>
      <c r="BK149" s="21"/>
      <c r="BP149" s="66"/>
      <c r="BQ149" s="21"/>
      <c r="BS149" s="134"/>
      <c r="BV149" s="66"/>
      <c r="BW149" s="21"/>
      <c r="CB149" s="66"/>
      <c r="CC149" s="21"/>
      <c r="CH149" s="66"/>
      <c r="CI149" s="21"/>
      <c r="CK149" s="21"/>
      <c r="CN149" s="66"/>
      <c r="CO149" s="21"/>
      <c r="CT149" s="66"/>
      <c r="CU149" s="21"/>
      <c r="CZ149" s="66"/>
      <c r="DA149" s="21"/>
      <c r="DE149"/>
      <c r="DF149" s="66"/>
      <c r="DL149" s="66"/>
      <c r="DM149" s="21"/>
      <c r="DX149" s="66"/>
      <c r="DY149" s="21"/>
      <c r="EJ149" s="66"/>
      <c r="EK149" s="21"/>
      <c r="EM149" s="215"/>
      <c r="EP149" s="66"/>
      <c r="EQ149" s="21"/>
      <c r="EV149" s="66"/>
      <c r="EW149" s="21"/>
      <c r="FB149" s="66"/>
      <c r="FC149" s="21"/>
      <c r="FH149" s="66"/>
      <c r="FI149" s="21"/>
      <c r="FN149" s="66"/>
      <c r="FO149" s="21"/>
      <c r="FT149" s="66"/>
      <c r="FU149" s="21"/>
      <c r="FZ149" s="66"/>
      <c r="GF149" s="66"/>
      <c r="GG149" s="21"/>
      <c r="GL149" s="66"/>
      <c r="GM149" s="21"/>
      <c r="GR149" s="66"/>
      <c r="GX149" s="66"/>
      <c r="GY149" s="21"/>
      <c r="HD149" s="66"/>
      <c r="HE149" s="21"/>
      <c r="HJ149" s="66"/>
      <c r="HM149" s="215"/>
      <c r="HP149" s="66"/>
      <c r="HQ149" s="21"/>
      <c r="HV149" s="66"/>
      <c r="HW149" s="21"/>
      <c r="IH149" s="66"/>
      <c r="II149" s="21"/>
      <c r="ND149" s="66"/>
      <c r="NE149" s="21"/>
      <c r="NH149" s="68"/>
    </row>
    <row r="150" spans="8:372" s="7" customFormat="1">
      <c r="H150" s="49">
        <v>44788</v>
      </c>
      <c r="I150" s="21" t="s">
        <v>1623</v>
      </c>
      <c r="J150" s="146">
        <f>[1]!i_dq_close(J$2,H150)</f>
        <v>4562.5023000000001</v>
      </c>
      <c r="K150">
        <v>1.2104999999999999</v>
      </c>
      <c r="L150" s="277">
        <f t="shared" si="3"/>
        <v>0.1314989378160365</v>
      </c>
      <c r="M150"/>
      <c r="N150" s="59"/>
      <c r="O150" s="49">
        <v>44883</v>
      </c>
      <c r="P150" s="21" t="s">
        <v>1630</v>
      </c>
      <c r="Q150" s="140">
        <f>[1]!i_dq_close(Q$2,O150)</f>
        <v>4204.3148000000001</v>
      </c>
      <c r="R150">
        <v>0.76500000000000001</v>
      </c>
      <c r="S150" s="277">
        <f t="shared" si="4"/>
        <v>2.879333672224571E-2</v>
      </c>
      <c r="T150"/>
      <c r="U150" s="21"/>
      <c r="W150" s="21"/>
      <c r="X150" s="45"/>
      <c r="Z150" s="59"/>
      <c r="AA150" s="21"/>
      <c r="AC150" s="21"/>
      <c r="AD150" s="21"/>
      <c r="AF150" s="59"/>
      <c r="AG150" s="21"/>
      <c r="AI150" s="88"/>
      <c r="AL150" s="66"/>
      <c r="AM150" s="21"/>
      <c r="AO150" s="21"/>
      <c r="AP150" s="86"/>
      <c r="AR150" s="66"/>
      <c r="AS150" s="21"/>
      <c r="AT150" s="23"/>
      <c r="AU150" s="21"/>
      <c r="AX150" s="66"/>
      <c r="AY150" s="21"/>
      <c r="BA150" s="21"/>
      <c r="BB150" s="21"/>
      <c r="BD150" s="66"/>
      <c r="BE150" s="21"/>
      <c r="BJ150" s="66"/>
      <c r="BK150" s="21"/>
      <c r="BP150" s="66"/>
      <c r="BQ150" s="21"/>
      <c r="BS150" s="134"/>
      <c r="BV150" s="66"/>
      <c r="BW150" s="21"/>
      <c r="CB150" s="66"/>
      <c r="CC150" s="21"/>
      <c r="CH150" s="66"/>
      <c r="CI150" s="21"/>
      <c r="CK150" s="21"/>
      <c r="CN150" s="66"/>
      <c r="CO150" s="21"/>
      <c r="CT150" s="66"/>
      <c r="CU150" s="21"/>
      <c r="CZ150" s="66"/>
      <c r="DA150" s="21"/>
      <c r="DE150"/>
      <c r="DF150" s="66"/>
      <c r="DL150" s="66"/>
      <c r="DM150" s="21"/>
      <c r="DX150" s="66"/>
      <c r="DY150" s="21"/>
      <c r="EJ150" s="66"/>
      <c r="EK150" s="21"/>
      <c r="EM150" s="215"/>
      <c r="EP150" s="66"/>
      <c r="EQ150" s="21"/>
      <c r="EV150" s="66"/>
      <c r="EW150" s="21"/>
      <c r="FB150" s="66"/>
      <c r="FC150" s="21"/>
      <c r="FH150" s="66"/>
      <c r="FI150" s="21"/>
      <c r="FN150" s="66"/>
      <c r="FO150" s="21"/>
      <c r="FT150" s="66"/>
      <c r="FU150" s="21"/>
      <c r="FZ150" s="66"/>
      <c r="GF150" s="66"/>
      <c r="GG150" s="21"/>
      <c r="GL150" s="66"/>
      <c r="GM150" s="21"/>
      <c r="GR150" s="66"/>
      <c r="GX150" s="66"/>
      <c r="GY150" s="21"/>
      <c r="HD150" s="66"/>
      <c r="HE150" s="21"/>
      <c r="HJ150" s="66"/>
      <c r="HM150" s="215"/>
      <c r="HP150" s="66"/>
      <c r="HQ150" s="21"/>
      <c r="HV150" s="66"/>
      <c r="HW150" s="21"/>
      <c r="IH150" s="66"/>
      <c r="II150" s="21"/>
      <c r="ND150" s="66"/>
      <c r="NE150" s="21"/>
      <c r="NH150" s="68"/>
    </row>
    <row r="151" spans="8:372" s="7" customFormat="1">
      <c r="H151" s="49">
        <v>44789</v>
      </c>
      <c r="I151" s="21" t="s">
        <v>1623</v>
      </c>
      <c r="J151" s="146">
        <f>[1]!i_dq_close(J$2,H151)</f>
        <v>4560.0877</v>
      </c>
      <c r="K151">
        <v>1.2212000000000001</v>
      </c>
      <c r="L151" s="277">
        <f t="shared" si="3"/>
        <v>0.1418642267196033</v>
      </c>
      <c r="M151"/>
      <c r="N151" s="59"/>
      <c r="O151" s="49">
        <v>44886</v>
      </c>
      <c r="P151" s="21" t="s">
        <v>1630</v>
      </c>
      <c r="Q151" s="140">
        <f>[1]!i_dq_close(Q$2,O151)</f>
        <v>4177.4961999999996</v>
      </c>
      <c r="R151">
        <v>0.76359999999999995</v>
      </c>
      <c r="S151" s="277">
        <f t="shared" si="4"/>
        <v>3.2893030931273604E-2</v>
      </c>
      <c r="T151"/>
      <c r="U151" s="21"/>
      <c r="W151" s="21"/>
      <c r="X151" s="45"/>
      <c r="Z151" s="59"/>
      <c r="AA151" s="21"/>
      <c r="AC151" s="21"/>
      <c r="AD151" s="21"/>
      <c r="AF151" s="59"/>
      <c r="AG151" s="21"/>
      <c r="AI151" s="88"/>
      <c r="AL151" s="66"/>
      <c r="AM151" s="21"/>
      <c r="AO151" s="21"/>
      <c r="AP151" s="86"/>
      <c r="AR151" s="66"/>
      <c r="AS151" s="21"/>
      <c r="AT151" s="23"/>
      <c r="AU151" s="21"/>
      <c r="AX151" s="66"/>
      <c r="AY151" s="21"/>
      <c r="BA151" s="21"/>
      <c r="BB151" s="21"/>
      <c r="BD151" s="66"/>
      <c r="BE151" s="21"/>
      <c r="BJ151" s="66"/>
      <c r="BK151" s="21"/>
      <c r="BP151" s="66"/>
      <c r="BQ151" s="21"/>
      <c r="BS151" s="134"/>
      <c r="BV151" s="66"/>
      <c r="BW151" s="21"/>
      <c r="CB151" s="66"/>
      <c r="CC151" s="21"/>
      <c r="CH151" s="66"/>
      <c r="CI151" s="21"/>
      <c r="CK151" s="21"/>
      <c r="CN151" s="66"/>
      <c r="CO151" s="21"/>
      <c r="CT151" s="66"/>
      <c r="CU151" s="21"/>
      <c r="CZ151" s="66"/>
      <c r="DA151" s="21"/>
      <c r="DE151"/>
      <c r="DF151" s="66"/>
      <c r="DL151" s="66"/>
      <c r="DM151" s="21"/>
      <c r="DX151" s="66"/>
      <c r="DY151" s="21"/>
      <c r="EJ151" s="66"/>
      <c r="EK151" s="21"/>
      <c r="EM151" s="215"/>
      <c r="EP151" s="66"/>
      <c r="EQ151" s="21"/>
      <c r="EV151" s="66"/>
      <c r="EW151" s="21"/>
      <c r="FB151" s="66"/>
      <c r="FC151" s="21"/>
      <c r="FH151" s="66"/>
      <c r="FI151" s="21"/>
      <c r="FN151" s="66"/>
      <c r="FO151" s="21"/>
      <c r="FT151" s="66"/>
      <c r="FU151" s="21"/>
      <c r="FZ151" s="66"/>
      <c r="GF151" s="66"/>
      <c r="GG151" s="21"/>
      <c r="GL151" s="66"/>
      <c r="GM151" s="21"/>
      <c r="GR151" s="66"/>
      <c r="GX151" s="66"/>
      <c r="GY151" s="21"/>
      <c r="HD151" s="66"/>
      <c r="HE151" s="21"/>
      <c r="HJ151" s="66"/>
      <c r="HM151" s="227"/>
      <c r="HP151" s="66"/>
      <c r="HQ151" s="21"/>
      <c r="HV151" s="66"/>
      <c r="HW151" s="21"/>
      <c r="IH151" s="66"/>
      <c r="II151" s="21"/>
      <c r="ND151" s="66"/>
      <c r="NE151" s="21"/>
      <c r="NH151" s="68"/>
    </row>
    <row r="152" spans="8:372" s="7" customFormat="1">
      <c r="H152" s="49">
        <v>44790</v>
      </c>
      <c r="I152" s="21" t="s">
        <v>1623</v>
      </c>
      <c r="J152" s="146">
        <f>[1]!i_dq_close(J$2,H152)</f>
        <v>4597.0513000000001</v>
      </c>
      <c r="K152">
        <v>1.2215</v>
      </c>
      <c r="L152" s="277">
        <f t="shared" si="3"/>
        <v>0.13418188423794053</v>
      </c>
      <c r="M152"/>
      <c r="N152" s="59"/>
      <c r="O152" s="49">
        <v>44887</v>
      </c>
      <c r="P152" s="21" t="s">
        <v>1630</v>
      </c>
      <c r="Q152" s="140">
        <f>[1]!i_dq_close(Q$2,O152)</f>
        <v>4166.4138000000003</v>
      </c>
      <c r="R152">
        <v>0.75570000000000004</v>
      </c>
      <c r="S152" s="277">
        <f t="shared" si="4"/>
        <v>2.5575021086096883E-2</v>
      </c>
      <c r="T152"/>
      <c r="U152" s="21"/>
      <c r="W152" s="88"/>
      <c r="X152" s="45"/>
      <c r="Z152" s="59"/>
      <c r="AA152" s="21"/>
      <c r="AC152" s="21"/>
      <c r="AD152" s="21"/>
      <c r="AF152" s="59"/>
      <c r="AG152" s="21"/>
      <c r="AI152" s="88"/>
      <c r="AL152" s="66"/>
      <c r="AM152" s="21"/>
      <c r="AO152" s="21"/>
      <c r="AP152" s="86"/>
      <c r="AR152" s="66"/>
      <c r="AS152" s="21"/>
      <c r="AT152" s="23"/>
      <c r="AU152" s="21"/>
      <c r="AX152" s="66"/>
      <c r="AY152" s="21"/>
      <c r="BA152" s="21"/>
      <c r="BB152" s="21"/>
      <c r="BD152" s="66"/>
      <c r="BE152" s="21"/>
      <c r="BJ152" s="66"/>
      <c r="BK152" s="21"/>
      <c r="BP152" s="66"/>
      <c r="BQ152" s="21"/>
      <c r="BS152" s="134"/>
      <c r="BV152" s="66"/>
      <c r="BW152" s="21"/>
      <c r="CB152" s="66"/>
      <c r="CC152" s="21"/>
      <c r="CH152" s="66"/>
      <c r="CI152" s="21"/>
      <c r="CK152" s="21"/>
      <c r="CN152" s="66"/>
      <c r="CO152" s="21"/>
      <c r="CT152" s="66"/>
      <c r="CU152" s="21"/>
      <c r="CZ152" s="66"/>
      <c r="DA152" s="21"/>
      <c r="DE152"/>
      <c r="DF152" s="66"/>
      <c r="DL152" s="66"/>
      <c r="DM152" s="21"/>
      <c r="DX152" s="66"/>
      <c r="DY152" s="21"/>
      <c r="EJ152" s="66"/>
      <c r="EK152" s="21"/>
      <c r="EM152" s="215"/>
      <c r="EP152" s="66"/>
      <c r="EQ152" s="21"/>
      <c r="EV152" s="66"/>
      <c r="EW152" s="21"/>
      <c r="FB152" s="66"/>
      <c r="FC152" s="21"/>
      <c r="FH152" s="66"/>
      <c r="FI152" s="21"/>
      <c r="FN152" s="66"/>
      <c r="FO152" s="21"/>
      <c r="FT152" s="66"/>
      <c r="FU152" s="21"/>
      <c r="FZ152" s="66"/>
      <c r="GF152" s="66"/>
      <c r="GG152" s="21"/>
      <c r="GL152" s="66"/>
      <c r="GM152" s="21"/>
      <c r="GR152" s="66"/>
      <c r="GX152" s="66"/>
      <c r="GY152" s="21"/>
      <c r="HD152" s="66"/>
      <c r="HE152" s="21"/>
      <c r="HJ152" s="66"/>
      <c r="HP152" s="66"/>
      <c r="HQ152" s="21"/>
      <c r="HV152" s="66"/>
      <c r="HW152" s="21"/>
      <c r="ND152" s="66"/>
      <c r="NE152" s="21"/>
      <c r="NH152" s="68"/>
    </row>
    <row r="153" spans="8:372" s="7" customFormat="1">
      <c r="H153" s="49">
        <v>44791</v>
      </c>
      <c r="I153" s="21" t="s">
        <v>1623</v>
      </c>
      <c r="J153" s="146">
        <f>[1]!i_dq_close(J$2,H153)</f>
        <v>4562.5783000000001</v>
      </c>
      <c r="K153">
        <v>1.2314000000000001</v>
      </c>
      <c r="L153" s="277">
        <f t="shared" si="3"/>
        <v>0.15071334400182146</v>
      </c>
      <c r="M153"/>
      <c r="N153" s="59"/>
      <c r="O153" s="49">
        <v>44888</v>
      </c>
      <c r="P153" s="21" t="s">
        <v>1630</v>
      </c>
      <c r="Q153" s="140">
        <f>[1]!i_dq_close(Q$2,O153)</f>
        <v>4167.8986999999997</v>
      </c>
      <c r="R153">
        <v>0.75639999999999996</v>
      </c>
      <c r="S153" s="277">
        <f t="shared" si="4"/>
        <v>2.6114256976908945E-2</v>
      </c>
      <c r="T153"/>
      <c r="U153" s="21"/>
      <c r="W153" s="88"/>
      <c r="X153" s="45"/>
      <c r="Z153" s="59"/>
      <c r="AA153" s="21"/>
      <c r="AC153" s="21"/>
      <c r="AD153" s="21"/>
      <c r="AF153" s="59"/>
      <c r="AG153" s="21"/>
      <c r="AI153" s="88"/>
      <c r="AL153" s="66"/>
      <c r="AM153" s="21"/>
      <c r="AO153" s="21"/>
      <c r="AP153" s="86"/>
      <c r="AR153" s="66"/>
      <c r="AS153" s="21"/>
      <c r="AT153" s="23"/>
      <c r="AU153" s="21"/>
      <c r="AX153" s="66"/>
      <c r="AY153" s="21"/>
      <c r="BA153" s="21"/>
      <c r="BB153" s="21"/>
      <c r="BD153" s="66"/>
      <c r="BE153" s="21"/>
      <c r="BJ153" s="66"/>
      <c r="BK153" s="21"/>
      <c r="BP153" s="66"/>
      <c r="BQ153" s="21"/>
      <c r="BS153" s="134"/>
      <c r="BV153" s="66"/>
      <c r="BW153" s="21"/>
      <c r="CB153" s="66"/>
      <c r="CC153" s="21"/>
      <c r="CH153" s="66"/>
      <c r="CI153" s="21"/>
      <c r="CK153" s="21"/>
      <c r="CN153" s="66"/>
      <c r="CO153" s="21"/>
      <c r="CT153" s="66"/>
      <c r="CU153" s="21"/>
      <c r="CZ153" s="66"/>
      <c r="DA153" s="21"/>
      <c r="DE153"/>
      <c r="DF153" s="66"/>
      <c r="DL153" s="66"/>
      <c r="DM153" s="21"/>
      <c r="DX153" s="66"/>
      <c r="DY153" s="21"/>
      <c r="EJ153" s="66"/>
      <c r="EK153" s="21"/>
      <c r="EM153" s="215"/>
      <c r="EP153" s="66"/>
      <c r="EQ153" s="21"/>
      <c r="EV153" s="66"/>
      <c r="EW153" s="21"/>
      <c r="FB153" s="66"/>
      <c r="FC153" s="21"/>
      <c r="FH153" s="66"/>
      <c r="FI153" s="21"/>
      <c r="FN153" s="66"/>
      <c r="FO153" s="21"/>
      <c r="FT153" s="66"/>
      <c r="FU153" s="21"/>
      <c r="FZ153" s="66"/>
      <c r="GF153" s="66"/>
      <c r="GG153" s="21"/>
      <c r="GL153" s="66"/>
      <c r="GM153" s="21"/>
      <c r="GR153" s="66"/>
      <c r="GX153" s="66"/>
      <c r="GY153" s="21"/>
      <c r="HD153" s="66"/>
      <c r="HE153" s="21"/>
      <c r="HJ153" s="66"/>
      <c r="HP153" s="66"/>
      <c r="HQ153" s="21"/>
      <c r="HV153" s="66"/>
      <c r="HW153" s="21"/>
      <c r="ND153" s="66"/>
      <c r="NE153" s="21"/>
      <c r="NH153" s="68"/>
    </row>
    <row r="154" spans="8:372" s="7" customFormat="1">
      <c r="H154" s="49">
        <v>44792</v>
      </c>
      <c r="I154" s="21" t="s">
        <v>1623</v>
      </c>
      <c r="J154" s="146">
        <f>[1]!i_dq_close(J$2,H154)</f>
        <v>4525.1674999999996</v>
      </c>
      <c r="K154">
        <v>1.2128000000000001</v>
      </c>
      <c r="L154" s="277">
        <f t="shared" si="3"/>
        <v>0.14165354535186248</v>
      </c>
      <c r="M154"/>
      <c r="N154" s="59"/>
      <c r="O154" s="49">
        <v>44889</v>
      </c>
      <c r="P154" s="21" t="s">
        <v>1630</v>
      </c>
      <c r="Q154" s="140">
        <f>[1]!i_dq_close(Q$2,O154)</f>
        <v>4155.0478999999996</v>
      </c>
      <c r="R154">
        <v>0.75819999999999999</v>
      </c>
      <c r="S154" s="277">
        <f t="shared" si="4"/>
        <v>3.1120141700970883E-2</v>
      </c>
      <c r="T154"/>
      <c r="U154" s="21"/>
      <c r="W154" s="88"/>
      <c r="X154" s="45"/>
      <c r="Z154" s="59"/>
      <c r="AA154" s="21"/>
      <c r="AC154" s="21"/>
      <c r="AD154" s="21"/>
      <c r="AF154" s="59"/>
      <c r="AG154" s="21"/>
      <c r="AI154" s="88"/>
      <c r="AL154" s="66"/>
      <c r="AM154" s="21"/>
      <c r="AO154" s="21"/>
      <c r="AP154" s="86"/>
      <c r="AR154" s="66"/>
      <c r="AS154" s="21"/>
      <c r="AT154" s="23"/>
      <c r="AU154" s="21"/>
      <c r="AX154" s="66"/>
      <c r="AY154" s="21"/>
      <c r="BA154" s="21"/>
      <c r="BB154" s="21"/>
      <c r="BD154" s="66"/>
      <c r="BE154" s="21"/>
      <c r="BJ154" s="66"/>
      <c r="BK154" s="21"/>
      <c r="BP154" s="66"/>
      <c r="BQ154" s="21"/>
      <c r="BS154" s="134"/>
      <c r="BV154" s="66"/>
      <c r="BW154" s="21"/>
      <c r="CB154" s="66"/>
      <c r="CC154" s="21"/>
      <c r="CH154" s="66"/>
      <c r="CI154" s="21"/>
      <c r="CK154" s="21"/>
      <c r="CN154" s="66"/>
      <c r="CO154" s="21"/>
      <c r="CT154" s="66"/>
      <c r="CU154" s="21"/>
      <c r="CZ154" s="66"/>
      <c r="DA154" s="21"/>
      <c r="DE154"/>
      <c r="DF154" s="66"/>
      <c r="DL154" s="66"/>
      <c r="DM154" s="21"/>
      <c r="DX154" s="66"/>
      <c r="DY154" s="21"/>
      <c r="EJ154" s="66"/>
      <c r="EK154" s="21"/>
      <c r="EM154" s="215"/>
      <c r="EP154" s="66"/>
      <c r="EQ154" s="21"/>
      <c r="EV154" s="66"/>
      <c r="EW154" s="21"/>
      <c r="FB154" s="66"/>
      <c r="FC154" s="21"/>
      <c r="FH154" s="66"/>
      <c r="FI154" s="21"/>
      <c r="FN154" s="66"/>
      <c r="FO154" s="21"/>
      <c r="FT154" s="66"/>
      <c r="FU154" s="21"/>
      <c r="FZ154" s="66"/>
      <c r="GF154" s="66"/>
      <c r="GG154" s="21"/>
      <c r="GL154" s="66"/>
      <c r="GM154" s="21"/>
      <c r="GX154" s="66"/>
      <c r="GY154" s="21"/>
      <c r="HD154" s="66"/>
      <c r="HE154" s="21"/>
      <c r="HJ154" s="66"/>
      <c r="HP154" s="66"/>
      <c r="HQ154" s="21"/>
      <c r="HV154" s="66"/>
      <c r="HW154" s="21"/>
      <c r="ND154" s="66"/>
      <c r="NE154" s="21"/>
      <c r="NH154" s="68"/>
    </row>
    <row r="155" spans="8:372" s="7" customFormat="1">
      <c r="H155" s="49">
        <v>44795</v>
      </c>
      <c r="I155" s="21" t="s">
        <v>1623</v>
      </c>
      <c r="J155" s="146">
        <f>[1]!i_dq_close(J$2,H155)</f>
        <v>4564.3263999999999</v>
      </c>
      <c r="K155">
        <v>1.2229000000000001</v>
      </c>
      <c r="L155" s="277">
        <f t="shared" si="3"/>
        <v>0.14251584619467894</v>
      </c>
      <c r="M155"/>
      <c r="N155" s="59"/>
      <c r="O155" s="49">
        <v>44890</v>
      </c>
      <c r="P155" s="21" t="s">
        <v>1630</v>
      </c>
      <c r="Q155" s="140">
        <f>[1]!i_dq_close(Q$2,O155)</f>
        <v>4164.7946000000002</v>
      </c>
      <c r="R155">
        <v>0.75390000000000001</v>
      </c>
      <c r="S155" s="277">
        <f t="shared" si="4"/>
        <v>2.3710932254689343E-2</v>
      </c>
      <c r="T155"/>
      <c r="U155" s="21"/>
      <c r="W155" s="88"/>
      <c r="X155" s="45"/>
      <c r="Z155" s="59"/>
      <c r="AA155" s="21"/>
      <c r="AC155" s="21"/>
      <c r="AD155" s="21"/>
      <c r="AF155" s="59"/>
      <c r="AG155" s="21"/>
      <c r="AI155" s="88"/>
      <c r="AL155" s="66"/>
      <c r="AM155" s="21"/>
      <c r="AO155" s="21"/>
      <c r="AP155" s="86"/>
      <c r="AR155" s="66"/>
      <c r="AS155" s="21"/>
      <c r="AT155" s="23"/>
      <c r="AU155" s="21"/>
      <c r="AX155" s="66"/>
      <c r="AY155" s="21"/>
      <c r="BA155" s="21"/>
      <c r="BB155" s="21"/>
      <c r="BD155" s="66"/>
      <c r="BE155" s="21"/>
      <c r="BJ155" s="66"/>
      <c r="BK155" s="21"/>
      <c r="BP155" s="66"/>
      <c r="BQ155" s="21"/>
      <c r="BS155" s="134"/>
      <c r="BV155" s="66"/>
      <c r="BW155" s="21"/>
      <c r="CB155" s="66"/>
      <c r="CC155" s="21"/>
      <c r="CH155" s="66"/>
      <c r="CI155" s="21"/>
      <c r="CK155" s="21"/>
      <c r="CN155" s="66"/>
      <c r="CO155" s="21"/>
      <c r="CT155" s="66"/>
      <c r="CU155" s="21"/>
      <c r="CZ155" s="66"/>
      <c r="DA155" s="21"/>
      <c r="DE155"/>
      <c r="DF155" s="66"/>
      <c r="DL155" s="66"/>
      <c r="DM155" s="21"/>
      <c r="DX155" s="66"/>
      <c r="DY155" s="21"/>
      <c r="EJ155" s="66"/>
      <c r="EK155" s="21"/>
      <c r="EM155" s="215"/>
      <c r="EP155" s="66"/>
      <c r="EQ155" s="21"/>
      <c r="EV155" s="66"/>
      <c r="EW155" s="21"/>
      <c r="FB155" s="66"/>
      <c r="FC155" s="21"/>
      <c r="FH155" s="66"/>
      <c r="FI155" s="21"/>
      <c r="FN155" s="66"/>
      <c r="FO155" s="21"/>
      <c r="FT155" s="66"/>
      <c r="FU155" s="21"/>
      <c r="FZ155" s="66"/>
      <c r="GF155" s="66"/>
      <c r="GG155" s="21"/>
      <c r="GL155" s="66"/>
      <c r="GM155" s="21"/>
      <c r="GX155" s="66"/>
      <c r="GY155" s="21"/>
      <c r="HD155" s="66"/>
      <c r="HE155" s="21"/>
      <c r="HJ155" s="66"/>
      <c r="HP155" s="66"/>
      <c r="HQ155" s="21"/>
      <c r="HV155" s="66"/>
      <c r="HW155" s="21"/>
      <c r="ND155" s="66"/>
      <c r="NE155" s="21"/>
      <c r="NH155" s="68"/>
    </row>
    <row r="156" spans="8:372" s="7" customFormat="1">
      <c r="H156" s="49">
        <v>44796</v>
      </c>
      <c r="I156" s="21" t="s">
        <v>1623</v>
      </c>
      <c r="J156" s="146">
        <f>[1]!i_dq_close(J$2,H156)</f>
        <v>4546.6342000000004</v>
      </c>
      <c r="K156">
        <v>1.2291000000000001</v>
      </c>
      <c r="L156" s="277">
        <f t="shared" si="3"/>
        <v>0.15202985537940839</v>
      </c>
      <c r="M156"/>
      <c r="N156" s="59"/>
      <c r="O156" s="49">
        <v>44893</v>
      </c>
      <c r="P156" s="21" t="s">
        <v>1630</v>
      </c>
      <c r="Q156" s="140">
        <f>[1]!i_dq_close(Q$2,O156)</f>
        <v>4124.2883000000002</v>
      </c>
      <c r="R156">
        <v>0.74819999999999998</v>
      </c>
      <c r="S156" s="277">
        <f t="shared" si="4"/>
        <v>2.5489606489918271E-2</v>
      </c>
      <c r="T156"/>
      <c r="U156" s="21"/>
      <c r="W156" s="88"/>
      <c r="X156" s="45"/>
      <c r="Z156" s="59"/>
      <c r="AA156" s="21"/>
      <c r="AC156" s="21"/>
      <c r="AD156" s="21"/>
      <c r="AF156" s="59"/>
      <c r="AG156" s="21"/>
      <c r="AI156" s="88"/>
      <c r="AL156" s="66"/>
      <c r="AM156" s="21"/>
      <c r="AO156" s="21"/>
      <c r="AP156" s="86"/>
      <c r="AR156" s="66"/>
      <c r="AS156" s="21"/>
      <c r="AT156" s="23"/>
      <c r="AU156" s="21"/>
      <c r="AX156" s="66"/>
      <c r="AY156" s="21"/>
      <c r="BA156" s="21"/>
      <c r="BB156" s="21"/>
      <c r="BD156" s="66"/>
      <c r="BE156" s="21"/>
      <c r="BJ156" s="66"/>
      <c r="BK156" s="21"/>
      <c r="BP156" s="66"/>
      <c r="BQ156" s="21"/>
      <c r="BS156" s="134"/>
      <c r="BV156" s="66"/>
      <c r="BW156" s="21"/>
      <c r="CB156" s="66"/>
      <c r="CC156" s="21"/>
      <c r="CH156" s="66"/>
      <c r="CI156" s="21"/>
      <c r="CK156" s="21"/>
      <c r="CN156" s="66"/>
      <c r="CO156" s="21"/>
      <c r="CT156" s="66"/>
      <c r="CU156" s="21"/>
      <c r="CZ156" s="66"/>
      <c r="DA156" s="21"/>
      <c r="DE156"/>
      <c r="DF156" s="66"/>
      <c r="DL156" s="66"/>
      <c r="DM156" s="21"/>
      <c r="DX156" s="66"/>
      <c r="DY156" s="21"/>
      <c r="EJ156" s="66"/>
      <c r="EK156" s="21"/>
      <c r="EM156" s="215"/>
      <c r="EP156" s="66"/>
      <c r="EQ156" s="21"/>
      <c r="EV156" s="66"/>
      <c r="EW156" s="21"/>
      <c r="FB156" s="66"/>
      <c r="FC156" s="21"/>
      <c r="FH156" s="66"/>
      <c r="FI156" s="21"/>
      <c r="FN156" s="66"/>
      <c r="FO156" s="21"/>
      <c r="FT156" s="66"/>
      <c r="FU156" s="21"/>
      <c r="FZ156" s="66"/>
      <c r="GF156" s="66"/>
      <c r="GG156" s="21"/>
      <c r="GL156" s="66"/>
      <c r="GM156" s="21"/>
      <c r="GX156" s="66"/>
      <c r="GY156" s="21"/>
      <c r="HD156" s="66"/>
      <c r="HE156" s="21"/>
      <c r="HJ156" s="66"/>
      <c r="HP156" s="66"/>
      <c r="HQ156" s="21"/>
      <c r="HV156" s="66"/>
      <c r="HW156" s="21"/>
      <c r="ND156" s="66"/>
      <c r="NE156" s="21"/>
      <c r="NH156" s="68"/>
    </row>
    <row r="157" spans="8:372" s="7" customFormat="1">
      <c r="H157" s="49">
        <v>44797</v>
      </c>
      <c r="I157" s="21" t="s">
        <v>1623</v>
      </c>
      <c r="J157" s="146">
        <f>[1]!i_dq_close(J$2,H157)</f>
        <v>4450.0689000000002</v>
      </c>
      <c r="K157">
        <v>1.1873</v>
      </c>
      <c r="L157" s="277">
        <f t="shared" si="3"/>
        <v>0.13435913728408211</v>
      </c>
      <c r="M157"/>
      <c r="N157" s="59"/>
      <c r="O157" s="49">
        <v>44894</v>
      </c>
      <c r="P157" s="21" t="s">
        <v>1630</v>
      </c>
      <c r="Q157" s="140">
        <f>[1]!i_dq_close(Q$2,O157)</f>
        <v>4237.5962</v>
      </c>
      <c r="R157">
        <v>0.75929999999999997</v>
      </c>
      <c r="S157" s="277">
        <f t="shared" si="4"/>
        <v>1.4550871165600499E-2</v>
      </c>
      <c r="T157"/>
      <c r="U157" s="21"/>
      <c r="W157" s="88"/>
      <c r="X157" s="45"/>
      <c r="Z157" s="59"/>
      <c r="AA157" s="21"/>
      <c r="AC157" s="21"/>
      <c r="AD157" s="21"/>
      <c r="AF157" s="59"/>
      <c r="AG157" s="21"/>
      <c r="AI157" s="88"/>
      <c r="AL157" s="66"/>
      <c r="AM157" s="21"/>
      <c r="AO157" s="21"/>
      <c r="AP157" s="86"/>
      <c r="AR157" s="66"/>
      <c r="AS157" s="21"/>
      <c r="AT157" s="23"/>
      <c r="AU157" s="21"/>
      <c r="AX157" s="66"/>
      <c r="AY157" s="21"/>
      <c r="BA157" s="21"/>
      <c r="BB157" s="21"/>
      <c r="BD157" s="66"/>
      <c r="BE157" s="21"/>
      <c r="BJ157" s="66"/>
      <c r="BK157" s="21"/>
      <c r="BP157" s="66"/>
      <c r="BQ157" s="21"/>
      <c r="BS157" s="134"/>
      <c r="BV157" s="66"/>
      <c r="BW157" s="21"/>
      <c r="CB157" s="66"/>
      <c r="CC157" s="21"/>
      <c r="CH157" s="66"/>
      <c r="CI157" s="21"/>
      <c r="CK157" s="21"/>
      <c r="CN157" s="66"/>
      <c r="CO157" s="21"/>
      <c r="CT157" s="66"/>
      <c r="CU157" s="21"/>
      <c r="CZ157" s="66"/>
      <c r="DA157" s="21"/>
      <c r="DE157"/>
      <c r="DF157" s="66"/>
      <c r="DL157" s="66"/>
      <c r="DM157" s="21"/>
      <c r="DX157" s="66"/>
      <c r="DY157" s="21"/>
      <c r="EJ157" s="66"/>
      <c r="EK157" s="21"/>
      <c r="EM157" s="215"/>
      <c r="EP157" s="66"/>
      <c r="EQ157" s="21"/>
      <c r="EV157" s="66"/>
      <c r="EW157" s="21"/>
      <c r="FB157" s="66"/>
      <c r="FC157" s="21"/>
      <c r="FH157" s="66"/>
      <c r="FI157" s="21"/>
      <c r="FN157" s="66"/>
      <c r="FO157" s="21"/>
      <c r="FT157" s="66"/>
      <c r="FU157" s="21"/>
      <c r="FZ157" s="66"/>
      <c r="GF157" s="66"/>
      <c r="GG157" s="21"/>
      <c r="GL157" s="66"/>
      <c r="GM157" s="21"/>
      <c r="GX157" s="66"/>
      <c r="GY157" s="21"/>
      <c r="HD157" s="66"/>
      <c r="HE157" s="21"/>
      <c r="HJ157" s="66"/>
      <c r="HP157" s="66"/>
      <c r="HQ157" s="21"/>
      <c r="HV157" s="66"/>
      <c r="HW157" s="21"/>
      <c r="ND157" s="66"/>
      <c r="NE157" s="21"/>
      <c r="NH157" s="68"/>
    </row>
    <row r="158" spans="8:372" s="7" customFormat="1">
      <c r="H158" s="49">
        <v>44798</v>
      </c>
      <c r="I158" s="21" t="s">
        <v>1623</v>
      </c>
      <c r="J158" s="146">
        <f>[1]!i_dq_close(J$2,H158)</f>
        <v>4484.4516999999996</v>
      </c>
      <c r="K158">
        <v>1.1803999999999999</v>
      </c>
      <c r="L158" s="277">
        <f t="shared" si="3"/>
        <v>0.12060749536819904</v>
      </c>
      <c r="M158"/>
      <c r="N158" s="59"/>
      <c r="O158" s="49">
        <v>44895</v>
      </c>
      <c r="P158" s="21" t="s">
        <v>1630</v>
      </c>
      <c r="Q158" s="140">
        <f>[1]!i_dq_close(Q$2,O158)</f>
        <v>4239.9952000000003</v>
      </c>
      <c r="R158">
        <v>0.75939999999999996</v>
      </c>
      <c r="S158" s="277">
        <f t="shared" si="4"/>
        <v>1.415308083719391E-2</v>
      </c>
      <c r="T158"/>
      <c r="U158" s="21"/>
      <c r="W158" s="88"/>
      <c r="X158" s="45"/>
      <c r="Z158" s="59"/>
      <c r="AA158" s="21"/>
      <c r="AC158" s="21"/>
      <c r="AD158" s="21"/>
      <c r="AF158" s="59"/>
      <c r="AG158" s="21"/>
      <c r="AI158" s="88"/>
      <c r="AL158" s="66"/>
      <c r="AM158" s="21"/>
      <c r="AO158" s="21"/>
      <c r="AP158" s="86"/>
      <c r="AR158" s="66"/>
      <c r="AS158" s="21"/>
      <c r="AT158" s="23"/>
      <c r="AU158" s="21"/>
      <c r="AX158" s="66"/>
      <c r="AY158" s="21"/>
      <c r="BA158" s="21"/>
      <c r="BB158" s="21"/>
      <c r="BD158" s="66"/>
      <c r="BE158" s="21"/>
      <c r="BJ158" s="66"/>
      <c r="BK158" s="21"/>
      <c r="BP158" s="66"/>
      <c r="BQ158" s="21"/>
      <c r="BS158" s="134"/>
      <c r="BV158" s="66"/>
      <c r="BW158" s="21"/>
      <c r="CB158" s="66"/>
      <c r="CC158" s="21"/>
      <c r="CH158" s="66"/>
      <c r="CI158" s="21"/>
      <c r="CK158" s="21"/>
      <c r="CN158" s="66"/>
      <c r="CO158" s="21"/>
      <c r="CT158" s="66"/>
      <c r="CU158" s="21"/>
      <c r="CZ158" s="66"/>
      <c r="DA158" s="21"/>
      <c r="DE158"/>
      <c r="DF158" s="66"/>
      <c r="DL158" s="66"/>
      <c r="DM158" s="21"/>
      <c r="DX158" s="66"/>
      <c r="DY158" s="21"/>
      <c r="EJ158" s="66"/>
      <c r="EK158" s="21"/>
      <c r="EM158" s="215"/>
      <c r="EP158" s="66"/>
      <c r="EQ158" s="21"/>
      <c r="EV158" s="66"/>
      <c r="EW158" s="21"/>
      <c r="FB158" s="66"/>
      <c r="FC158" s="21"/>
      <c r="FH158" s="66"/>
      <c r="FI158" s="21"/>
      <c r="FN158" s="66"/>
      <c r="FO158" s="21"/>
      <c r="FT158" s="66"/>
      <c r="FU158" s="21"/>
      <c r="FZ158" s="66"/>
      <c r="GF158" s="66"/>
      <c r="GG158" s="21"/>
      <c r="GL158" s="66"/>
      <c r="GM158" s="21"/>
      <c r="GX158" s="66"/>
      <c r="GY158" s="21"/>
      <c r="HD158" s="66"/>
      <c r="HE158" s="21"/>
      <c r="HJ158" s="66"/>
      <c r="HP158" s="66"/>
      <c r="HQ158" s="21"/>
      <c r="HV158" s="66"/>
      <c r="HW158" s="21"/>
      <c r="ND158" s="66"/>
      <c r="NE158" s="21"/>
      <c r="NH158" s="68"/>
    </row>
    <row r="159" spans="8:372" s="7" customFormat="1">
      <c r="H159" s="49">
        <v>44799</v>
      </c>
      <c r="I159" s="21" t="s">
        <v>1623</v>
      </c>
      <c r="J159" s="146">
        <f>[1]!i_dq_close(J$2,H159)</f>
        <v>4473.0267999999996</v>
      </c>
      <c r="K159">
        <v>1.1698999999999999</v>
      </c>
      <c r="L159" s="277">
        <f t="shared" si="3"/>
        <v>0.11340592192578502</v>
      </c>
      <c r="M159"/>
      <c r="N159" s="59"/>
      <c r="O159" s="49">
        <v>44896</v>
      </c>
      <c r="P159" s="21" t="s">
        <v>336</v>
      </c>
      <c r="Q159" s="140">
        <f>[1]!i_dq_close(Q$2,O159)</f>
        <v>4279.3801999999996</v>
      </c>
      <c r="R159">
        <v>0.76539999999999997</v>
      </c>
      <c r="S159" s="277">
        <f t="shared" si="4"/>
        <v>1.2987144861656974E-2</v>
      </c>
      <c r="T159"/>
      <c r="U159" s="21"/>
      <c r="W159" s="88"/>
      <c r="X159" s="45"/>
      <c r="Z159" s="59"/>
      <c r="AA159" s="21"/>
      <c r="AC159" s="21"/>
      <c r="AD159" s="21"/>
      <c r="AF159" s="59"/>
      <c r="AG159" s="21"/>
      <c r="AI159" s="88"/>
      <c r="AL159" s="66"/>
      <c r="AM159" s="21"/>
      <c r="AO159" s="21"/>
      <c r="AP159" s="86"/>
      <c r="AR159" s="66"/>
      <c r="AS159" s="21"/>
      <c r="AT159" s="23"/>
      <c r="AU159" s="21"/>
      <c r="AX159" s="66"/>
      <c r="AY159" s="21"/>
      <c r="BA159" s="21"/>
      <c r="BB159" s="21"/>
      <c r="BD159" s="66"/>
      <c r="BE159" s="21"/>
      <c r="BJ159" s="66"/>
      <c r="BK159" s="21"/>
      <c r="BP159" s="66"/>
      <c r="BQ159" s="21"/>
      <c r="BS159" s="134"/>
      <c r="BV159" s="66"/>
      <c r="BW159" s="21"/>
      <c r="CB159" s="66"/>
      <c r="CC159" s="21"/>
      <c r="CH159" s="66"/>
      <c r="CI159" s="21"/>
      <c r="CK159" s="21"/>
      <c r="CN159" s="66"/>
      <c r="CO159" s="21"/>
      <c r="CT159" s="66"/>
      <c r="CU159" s="21"/>
      <c r="CZ159" s="66"/>
      <c r="DA159" s="21"/>
      <c r="DE159"/>
      <c r="DF159" s="66"/>
      <c r="DL159" s="66"/>
      <c r="DM159" s="21"/>
      <c r="DX159" s="66"/>
      <c r="DY159" s="21"/>
      <c r="EJ159" s="66"/>
      <c r="EK159" s="21"/>
      <c r="EM159" s="215"/>
      <c r="EP159" s="66"/>
      <c r="EQ159" s="21"/>
      <c r="EV159" s="66"/>
      <c r="EW159" s="21"/>
      <c r="FB159" s="66"/>
      <c r="FC159" s="21"/>
      <c r="FH159" s="66"/>
      <c r="FI159" s="21"/>
      <c r="FN159" s="66"/>
      <c r="FO159" s="21"/>
      <c r="FT159" s="66"/>
      <c r="FU159" s="21"/>
      <c r="FZ159" s="66"/>
      <c r="GF159" s="66"/>
      <c r="GG159" s="21"/>
      <c r="GL159" s="66"/>
      <c r="GM159" s="21"/>
      <c r="GX159" s="66"/>
      <c r="GY159" s="21"/>
      <c r="HD159" s="66"/>
      <c r="HE159" s="21"/>
      <c r="HJ159" s="66"/>
      <c r="HP159" s="66"/>
      <c r="HQ159" s="21"/>
      <c r="HV159" s="66"/>
      <c r="HW159" s="21"/>
      <c r="ND159" s="66"/>
      <c r="NE159" s="21"/>
      <c r="NH159" s="68"/>
    </row>
    <row r="160" spans="8:372" s="7" customFormat="1">
      <c r="H160" s="49">
        <v>44802</v>
      </c>
      <c r="I160" s="21" t="s">
        <v>1623</v>
      </c>
      <c r="J160" s="146">
        <f>[1]!i_dq_close(J$2,H160)</f>
        <v>4460.4615999999996</v>
      </c>
      <c r="K160">
        <v>1.1867000000000001</v>
      </c>
      <c r="L160" s="277">
        <f t="shared" si="3"/>
        <v>0.13156947597398472</v>
      </c>
      <c r="M160"/>
      <c r="N160" s="59"/>
      <c r="O160" s="49">
        <v>44897</v>
      </c>
      <c r="P160" s="21" t="s">
        <v>1624</v>
      </c>
      <c r="Q160" s="140">
        <f>[1]!i_dq_close(Q$2,O160)</f>
        <v>4256.7224999999999</v>
      </c>
      <c r="R160">
        <v>0.76339999999999997</v>
      </c>
      <c r="S160" s="277">
        <f t="shared" si="4"/>
        <v>1.544485204260182E-2</v>
      </c>
      <c r="T160"/>
      <c r="U160" s="21"/>
      <c r="W160" s="88"/>
      <c r="X160" s="45"/>
      <c r="Z160" s="59"/>
      <c r="AA160" s="21"/>
      <c r="AC160" s="21"/>
      <c r="AD160" s="21"/>
      <c r="AF160" s="59"/>
      <c r="AG160" s="21"/>
      <c r="AI160" s="88"/>
      <c r="AL160" s="66"/>
      <c r="AM160" s="21"/>
      <c r="AO160" s="21"/>
      <c r="AP160" s="86"/>
      <c r="AR160" s="66"/>
      <c r="AS160" s="21"/>
      <c r="AT160" s="23"/>
      <c r="AU160" s="21"/>
      <c r="AX160" s="66"/>
      <c r="AY160" s="21"/>
      <c r="BA160" s="21"/>
      <c r="BB160" s="21"/>
      <c r="BD160" s="66"/>
      <c r="BE160" s="21"/>
      <c r="BJ160" s="66"/>
      <c r="BK160" s="21"/>
      <c r="BP160" s="66"/>
      <c r="BQ160" s="21"/>
      <c r="BS160" s="134"/>
      <c r="BV160" s="66"/>
      <c r="BW160" s="21"/>
      <c r="CB160" s="66"/>
      <c r="CC160" s="21"/>
      <c r="CH160" s="66"/>
      <c r="CI160" s="21"/>
      <c r="CN160" s="66"/>
      <c r="CO160" s="21"/>
      <c r="CT160" s="66"/>
      <c r="CU160" s="21"/>
      <c r="CZ160" s="66"/>
      <c r="DA160" s="21"/>
      <c r="DE160"/>
      <c r="DF160" s="66"/>
      <c r="DL160" s="66"/>
      <c r="DM160" s="21"/>
      <c r="DX160" s="66"/>
      <c r="DY160" s="21"/>
      <c r="EJ160" s="66"/>
      <c r="EK160" s="21"/>
      <c r="EM160" s="215"/>
      <c r="EP160" s="66"/>
      <c r="EQ160" s="21"/>
      <c r="EV160" s="66"/>
      <c r="EW160" s="21"/>
      <c r="FB160" s="66"/>
      <c r="FC160" s="21"/>
      <c r="FH160" s="66"/>
      <c r="FI160" s="21"/>
      <c r="FN160" s="66"/>
      <c r="FO160" s="21"/>
      <c r="FT160" s="66"/>
      <c r="FU160" s="21"/>
      <c r="FZ160" s="66"/>
      <c r="GF160" s="66"/>
      <c r="GG160" s="21"/>
      <c r="GL160" s="66"/>
      <c r="GM160" s="21"/>
      <c r="GX160" s="66"/>
      <c r="GY160" s="21"/>
      <c r="HD160" s="66"/>
      <c r="HE160" s="21"/>
      <c r="HJ160" s="66"/>
      <c r="HP160" s="66"/>
      <c r="HQ160" s="21"/>
      <c r="HV160" s="66"/>
      <c r="HW160" s="21"/>
      <c r="ND160" s="66"/>
      <c r="NE160" s="21"/>
      <c r="NH160" s="68"/>
    </row>
    <row r="161" spans="1:372">
      <c r="H161" s="49">
        <v>44803</v>
      </c>
      <c r="I161" s="21" t="s">
        <v>1623</v>
      </c>
      <c r="J161" s="146">
        <f>[1]!i_dq_close(J$2,H161)</f>
        <v>4444.9031999999997</v>
      </c>
      <c r="K161">
        <v>1.1759999999999999</v>
      </c>
      <c r="L161" s="277">
        <f t="shared" si="3"/>
        <v>0.12507383190600485</v>
      </c>
      <c r="M161"/>
      <c r="N161" s="59"/>
      <c r="O161" s="49">
        <v>44900</v>
      </c>
      <c r="P161" s="21" t="s">
        <v>1624</v>
      </c>
      <c r="Q161" s="140">
        <f>[1]!i_dq_close(Q$2,O161)</f>
        <v>4327.0653000000002</v>
      </c>
      <c r="R161">
        <v>0.76790000000000003</v>
      </c>
      <c r="S161" s="277">
        <f t="shared" si="4"/>
        <v>5.7108287621469023E-3</v>
      </c>
      <c r="T161"/>
      <c r="U161" s="21"/>
      <c r="W161" s="88"/>
      <c r="X161" s="45"/>
      <c r="Z161" s="59"/>
      <c r="AA161" s="21"/>
      <c r="AC161" s="21"/>
      <c r="AD161" s="21"/>
      <c r="AF161" s="59"/>
      <c r="AG161" s="21"/>
      <c r="AI161" s="88"/>
      <c r="AL161" s="66"/>
      <c r="AM161" s="21"/>
      <c r="AO161" s="21"/>
      <c r="AR161" s="66"/>
      <c r="AS161" s="21"/>
      <c r="AT161" s="23"/>
      <c r="AU161" s="21"/>
      <c r="AX161" s="66"/>
      <c r="AY161" s="21"/>
      <c r="BA161" s="21"/>
      <c r="BB161" s="21"/>
      <c r="BD161" s="66"/>
      <c r="BE161" s="21"/>
      <c r="BJ161" s="66"/>
      <c r="BK161" s="21"/>
      <c r="BP161" s="66"/>
      <c r="BQ161" s="21"/>
      <c r="BS161" s="134"/>
      <c r="BV161" s="66"/>
      <c r="BW161" s="21"/>
      <c r="CB161" s="66"/>
      <c r="CC161" s="21"/>
      <c r="CH161" s="66"/>
      <c r="CI161" s="21"/>
      <c r="CN161" s="66"/>
      <c r="CO161" s="21"/>
      <c r="CT161" s="66"/>
      <c r="CU161" s="21"/>
      <c r="CZ161" s="66"/>
      <c r="DA161" s="21"/>
      <c r="DF161" s="66"/>
      <c r="DL161" s="66"/>
      <c r="DM161" s="21"/>
      <c r="DX161" s="66"/>
      <c r="DY161" s="21"/>
      <c r="EJ161" s="66"/>
      <c r="EK161" s="21"/>
      <c r="EM161" s="215"/>
      <c r="EP161" s="66"/>
      <c r="EQ161" s="21"/>
      <c r="EV161" s="66"/>
      <c r="EW161" s="21"/>
      <c r="FB161" s="66"/>
      <c r="FC161" s="21"/>
      <c r="FH161" s="66"/>
      <c r="FI161" s="21"/>
      <c r="FN161" s="66"/>
      <c r="FO161" s="21"/>
      <c r="FT161" s="66"/>
      <c r="FU161" s="21"/>
      <c r="FZ161" s="66"/>
      <c r="GF161" s="66"/>
      <c r="GG161" s="21"/>
      <c r="GL161" s="66"/>
      <c r="GM161" s="21"/>
      <c r="GX161" s="66"/>
      <c r="GY161" s="21"/>
      <c r="HD161" s="66"/>
      <c r="HE161" s="21"/>
      <c r="HJ161" s="66"/>
      <c r="HP161" s="66"/>
      <c r="HQ161" s="21"/>
      <c r="HV161" s="66"/>
      <c r="HW161" s="21"/>
      <c r="ND161" s="66"/>
      <c r="NE161" s="21"/>
      <c r="NH161" s="68"/>
    </row>
    <row r="162" spans="1:372">
      <c r="H162" s="49">
        <v>44804</v>
      </c>
      <c r="I162" s="21" t="s">
        <v>1623</v>
      </c>
      <c r="J162" s="146">
        <f>[1]!i_dq_close(J$2,H162)</f>
        <v>4424.2089999999998</v>
      </c>
      <c r="K162">
        <v>1.1364000000000001</v>
      </c>
      <c r="L162" s="277">
        <f t="shared" si="3"/>
        <v>9.3092112909760494E-2</v>
      </c>
      <c r="M162"/>
      <c r="N162" s="59"/>
      <c r="O162" s="49">
        <v>44901</v>
      </c>
      <c r="P162" s="21" t="s">
        <v>1624</v>
      </c>
      <c r="Q162" s="140">
        <f>[1]!i_dq_close(Q$2,O162)</f>
        <v>4343.7743</v>
      </c>
      <c r="R162">
        <v>0.76629999999999998</v>
      </c>
      <c r="S162" s="277">
        <f t="shared" si="4"/>
        <v>1.13417270692584E-4</v>
      </c>
      <c r="T162"/>
      <c r="U162" s="21"/>
      <c r="W162" s="88"/>
      <c r="X162" s="45"/>
      <c r="Z162" s="59"/>
      <c r="AA162" s="21"/>
      <c r="AC162" s="21"/>
      <c r="AD162" s="21"/>
      <c r="AF162" s="59"/>
      <c r="AG162" s="21"/>
      <c r="AI162" s="88"/>
      <c r="AL162" s="66"/>
      <c r="AM162" s="21"/>
      <c r="AO162" s="21"/>
      <c r="AR162" s="66"/>
      <c r="AS162" s="21"/>
      <c r="AT162" s="23"/>
      <c r="AU162" s="21"/>
      <c r="AX162" s="66"/>
      <c r="AY162" s="21"/>
      <c r="BA162" s="21"/>
      <c r="BB162" s="21"/>
      <c r="BD162" s="66"/>
      <c r="BE162" s="21"/>
      <c r="BJ162" s="66"/>
      <c r="BK162" s="21"/>
      <c r="BP162" s="66"/>
      <c r="BQ162" s="21"/>
      <c r="BS162" s="134"/>
      <c r="BV162" s="66"/>
      <c r="BW162" s="21"/>
      <c r="CB162" s="66"/>
      <c r="CC162" s="21"/>
      <c r="CH162" s="66"/>
      <c r="CI162" s="21"/>
      <c r="CN162" s="66"/>
      <c r="CO162" s="21"/>
      <c r="CT162" s="66"/>
      <c r="CU162" s="21"/>
      <c r="CZ162" s="66"/>
      <c r="DA162" s="21"/>
      <c r="DF162" s="66"/>
      <c r="DL162" s="66"/>
      <c r="DM162" s="21"/>
      <c r="DX162" s="66"/>
      <c r="DY162" s="21"/>
      <c r="EJ162" s="66"/>
      <c r="EK162" s="21"/>
      <c r="EM162" s="215"/>
      <c r="EP162" s="66"/>
      <c r="EQ162" s="21"/>
      <c r="EV162" s="66"/>
      <c r="EW162" s="21"/>
      <c r="FB162" s="66"/>
      <c r="FC162" s="21"/>
      <c r="FH162" s="66"/>
      <c r="FI162" s="21"/>
      <c r="FN162" s="66"/>
      <c r="FO162" s="21"/>
      <c r="FT162" s="66"/>
      <c r="FU162" s="21"/>
      <c r="FZ162" s="66"/>
      <c r="GF162" s="66"/>
      <c r="GG162" s="21"/>
      <c r="GL162" s="66"/>
      <c r="GM162" s="21"/>
      <c r="GX162" s="66"/>
      <c r="GY162" s="21"/>
      <c r="HD162" s="66"/>
      <c r="HE162" s="21"/>
      <c r="HJ162" s="66"/>
      <c r="HP162" s="66"/>
      <c r="HQ162" s="21"/>
      <c r="HV162" s="66"/>
      <c r="HW162" s="21"/>
      <c r="ND162" s="66"/>
      <c r="NE162" s="21"/>
      <c r="NH162" s="68"/>
    </row>
    <row r="163" spans="1:372" s="77" customFormat="1">
      <c r="A163" s="53"/>
      <c r="B163" s="53"/>
      <c r="C163" s="53"/>
      <c r="D163" s="53"/>
      <c r="E163" s="53"/>
      <c r="F163"/>
      <c r="G163"/>
      <c r="H163" s="49">
        <v>44805</v>
      </c>
      <c r="I163" s="21" t="s">
        <v>1622</v>
      </c>
      <c r="J163" s="146">
        <f>[1]!i_dq_close(J$2,H163)</f>
        <v>4390.4089999999997</v>
      </c>
      <c r="K163">
        <v>1.129</v>
      </c>
      <c r="L163" s="277">
        <f t="shared" si="3"/>
        <v>9.3560381370158208E-2</v>
      </c>
      <c r="M163"/>
      <c r="N163" s="59"/>
      <c r="O163" s="49">
        <v>44902</v>
      </c>
      <c r="P163" s="21" t="s">
        <v>1624</v>
      </c>
      <c r="Q163" s="140">
        <f>[1]!i_dq_close(Q$2,O163)</f>
        <v>4334.5227000000004</v>
      </c>
      <c r="R163">
        <v>0.76659999999999995</v>
      </c>
      <c r="S163" s="277">
        <f t="shared" si="4"/>
        <v>2.4914453124195157E-3</v>
      </c>
      <c r="T163"/>
      <c r="U163" s="25"/>
      <c r="W163" s="125"/>
      <c r="X163" s="45"/>
      <c r="Z163" s="59"/>
      <c r="AA163" s="25"/>
      <c r="AC163" s="25"/>
      <c r="AD163" s="25"/>
      <c r="AF163" s="59"/>
      <c r="AG163" s="25"/>
      <c r="AI163" s="125"/>
      <c r="AL163" s="126"/>
      <c r="AM163" s="21"/>
      <c r="AN163" s="7"/>
      <c r="AO163" s="25"/>
      <c r="AP163" s="25"/>
      <c r="AR163" s="126"/>
      <c r="AS163" s="21"/>
      <c r="AT163" s="23"/>
      <c r="AU163" s="25"/>
      <c r="AX163" s="126"/>
      <c r="AY163" s="21"/>
      <c r="AZ163" s="7"/>
      <c r="BA163" s="25"/>
      <c r="BB163" s="21"/>
      <c r="BD163" s="126"/>
      <c r="BE163" s="21"/>
      <c r="BF163" s="7"/>
      <c r="BJ163" s="126"/>
      <c r="BK163" s="21"/>
      <c r="BL163" s="7"/>
      <c r="BP163" s="126"/>
      <c r="BQ163" s="21"/>
      <c r="BR163" s="7"/>
      <c r="BS163" s="234"/>
      <c r="BV163" s="126"/>
      <c r="BW163" s="21"/>
      <c r="BX163" s="7"/>
      <c r="CB163" s="126"/>
      <c r="CC163" s="21"/>
      <c r="CD163" s="7"/>
      <c r="CH163" s="126"/>
      <c r="CI163" s="21"/>
      <c r="CJ163" s="7"/>
      <c r="CN163" s="126"/>
      <c r="CO163" s="21"/>
      <c r="CP163" s="7"/>
      <c r="CT163" s="126"/>
      <c r="CU163" s="21"/>
      <c r="CV163" s="7"/>
      <c r="CZ163" s="126"/>
      <c r="DA163" s="21"/>
      <c r="DB163" s="7"/>
      <c r="DF163" s="126"/>
      <c r="DG163" s="7"/>
      <c r="DH163" s="7"/>
      <c r="DL163" s="126"/>
      <c r="DM163" s="21"/>
      <c r="DN163" s="7"/>
      <c r="DX163" s="126"/>
      <c r="DY163" s="21"/>
      <c r="DZ163" s="7"/>
      <c r="EJ163" s="126"/>
      <c r="EK163" s="21"/>
      <c r="EL163" s="7"/>
      <c r="EM163" s="216"/>
      <c r="EP163" s="126"/>
      <c r="EQ163" s="21"/>
      <c r="ER163" s="7"/>
      <c r="EV163" s="126"/>
      <c r="EW163" s="21"/>
      <c r="EX163" s="7"/>
      <c r="FB163" s="126"/>
      <c r="FC163" s="21"/>
      <c r="FD163" s="7"/>
      <c r="FH163" s="126"/>
      <c r="FI163" s="21"/>
      <c r="FJ163" s="7"/>
      <c r="FN163" s="126"/>
      <c r="FO163" s="21"/>
      <c r="FP163" s="7"/>
      <c r="FT163" s="126"/>
      <c r="FU163" s="21"/>
      <c r="FV163" s="7"/>
      <c r="FZ163" s="126"/>
      <c r="GA163" s="7"/>
      <c r="GB163" s="7"/>
      <c r="GF163" s="126"/>
      <c r="GG163" s="21"/>
      <c r="GH163" s="7"/>
      <c r="GL163" s="126"/>
      <c r="GM163" s="21"/>
      <c r="GN163" s="7"/>
      <c r="GX163" s="126"/>
      <c r="GY163" s="21"/>
      <c r="GZ163" s="7"/>
      <c r="HD163" s="126"/>
      <c r="HE163" s="21"/>
      <c r="HF163" s="7"/>
      <c r="HJ163" s="126"/>
      <c r="HK163" s="7"/>
      <c r="HL163" s="7"/>
      <c r="HP163" s="126"/>
      <c r="HQ163" s="21"/>
      <c r="HR163" s="7"/>
      <c r="HV163" s="126"/>
      <c r="HW163" s="21"/>
      <c r="HX163" s="7"/>
      <c r="ND163" s="66"/>
      <c r="NE163" s="21"/>
      <c r="NF163" s="7"/>
      <c r="NG163" s="7"/>
      <c r="NH163" s="68"/>
    </row>
    <row r="164" spans="1:372">
      <c r="H164" s="49">
        <v>44806</v>
      </c>
      <c r="I164" s="21" t="s">
        <v>1622</v>
      </c>
      <c r="J164" s="146">
        <f>[1]!i_dq_close(J$2,H164)</f>
        <v>4378.0162</v>
      </c>
      <c r="K164">
        <v>1.1520999999999999</v>
      </c>
      <c r="L164" s="277">
        <f t="shared" si="3"/>
        <v>0.11748365188683285</v>
      </c>
      <c r="M164"/>
      <c r="N164" s="123"/>
      <c r="O164" s="49">
        <v>44903</v>
      </c>
      <c r="P164" s="21" t="s">
        <v>1624</v>
      </c>
      <c r="Q164" s="140">
        <f>[1]!i_dq_close(Q$2,O164)</f>
        <v>4331.9718999999996</v>
      </c>
      <c r="R164">
        <v>0.76429999999999998</v>
      </c>
      <c r="S164" s="277">
        <f t="shared" si="4"/>
        <v>2.1416958269959707E-4</v>
      </c>
      <c r="T164"/>
      <c r="U164" s="21"/>
      <c r="W164" s="88"/>
      <c r="X164" s="45"/>
      <c r="Z164" s="59"/>
      <c r="AA164" s="21"/>
      <c r="AC164" s="21"/>
      <c r="AD164" s="21"/>
      <c r="AF164" s="59"/>
      <c r="AG164" s="21"/>
      <c r="AI164" s="88"/>
      <c r="AL164" s="66"/>
      <c r="AM164" s="21"/>
      <c r="AO164" s="21"/>
      <c r="AR164" s="66"/>
      <c r="AS164" s="21"/>
      <c r="AT164" s="23"/>
      <c r="AU164" s="21"/>
      <c r="AX164" s="66"/>
      <c r="AY164" s="21"/>
      <c r="BA164" s="21"/>
      <c r="BB164" s="21"/>
      <c r="BD164" s="66"/>
      <c r="BE164" s="21"/>
      <c r="BJ164" s="66"/>
      <c r="BK164" s="21"/>
      <c r="BP164" s="66"/>
      <c r="BQ164" s="21"/>
      <c r="BS164" s="134"/>
      <c r="BV164" s="66"/>
      <c r="BW164" s="21"/>
      <c r="CB164" s="66"/>
      <c r="CC164" s="21"/>
      <c r="CH164" s="66"/>
      <c r="CI164" s="21"/>
      <c r="CN164" s="66"/>
      <c r="CO164" s="21"/>
      <c r="CT164" s="66"/>
      <c r="CU164" s="21"/>
      <c r="CZ164" s="66"/>
      <c r="DA164" s="21"/>
      <c r="DF164" s="66"/>
      <c r="DL164" s="66"/>
      <c r="DM164" s="21"/>
      <c r="DX164" s="66"/>
      <c r="DY164" s="21"/>
      <c r="EJ164" s="66"/>
      <c r="EK164" s="21"/>
      <c r="EM164" s="215"/>
      <c r="EP164" s="66"/>
      <c r="EQ164" s="21"/>
      <c r="EV164" s="66"/>
      <c r="EW164" s="21"/>
      <c r="FB164" s="66"/>
      <c r="FC164" s="21"/>
      <c r="FH164" s="66"/>
      <c r="FI164" s="21"/>
      <c r="FN164" s="66"/>
      <c r="FO164" s="21"/>
      <c r="FT164" s="66"/>
      <c r="FU164" s="21"/>
      <c r="FZ164" s="66"/>
      <c r="GF164" s="66"/>
      <c r="GG164" s="21"/>
      <c r="GL164" s="66"/>
      <c r="GM164" s="21"/>
      <c r="GX164" s="66"/>
      <c r="GY164" s="21"/>
      <c r="HD164" s="66"/>
      <c r="HE164" s="21"/>
      <c r="HJ164" s="66"/>
      <c r="HP164" s="66"/>
      <c r="HQ164" s="21"/>
      <c r="ND164" s="66"/>
      <c r="NE164" s="21"/>
      <c r="NH164" s="68"/>
    </row>
    <row r="165" spans="1:372">
      <c r="H165" s="49">
        <v>44809</v>
      </c>
      <c r="I165" s="21" t="s">
        <v>1622</v>
      </c>
      <c r="J165" s="146">
        <f>[1]!i_dq_close(J$2,H165)</f>
        <v>4377.2466999999997</v>
      </c>
      <c r="K165">
        <v>1.1503000000000001</v>
      </c>
      <c r="L165" s="277">
        <f t="shared" si="3"/>
        <v>0.11599308921895635</v>
      </c>
      <c r="M165"/>
      <c r="N165" s="59"/>
      <c r="O165" s="49">
        <v>44904</v>
      </c>
      <c r="P165" s="21" t="s">
        <v>1624</v>
      </c>
      <c r="Q165" s="140">
        <f>[1]!i_dq_close(Q$2,O165)</f>
        <v>4364.9232000000002</v>
      </c>
      <c r="R165">
        <v>0.7651</v>
      </c>
      <c r="S165" s="277">
        <f t="shared" si="4"/>
        <v>-5.9556383400465318E-3</v>
      </c>
      <c r="T165"/>
      <c r="U165" s="21"/>
      <c r="W165" s="88"/>
      <c r="X165" s="45"/>
      <c r="Z165" s="59"/>
      <c r="AA165" s="21"/>
      <c r="AC165" s="21"/>
      <c r="AD165" s="21"/>
      <c r="AF165" s="59"/>
      <c r="AG165" s="21"/>
      <c r="AI165" s="88"/>
      <c r="AL165" s="66"/>
      <c r="AM165" s="21"/>
      <c r="AO165" s="21"/>
      <c r="AR165" s="66"/>
      <c r="AS165" s="21"/>
      <c r="AT165" s="23"/>
      <c r="AU165" s="21"/>
      <c r="AX165" s="66"/>
      <c r="AY165" s="21"/>
      <c r="BA165" s="21"/>
      <c r="BB165" s="21"/>
      <c r="BD165" s="66"/>
      <c r="BE165" s="21"/>
      <c r="BJ165" s="66"/>
      <c r="BK165" s="21"/>
      <c r="BP165" s="66"/>
      <c r="BQ165" s="21"/>
      <c r="BS165" s="134"/>
      <c r="BV165" s="66"/>
      <c r="BW165" s="21"/>
      <c r="CB165" s="66"/>
      <c r="CC165" s="21"/>
      <c r="CH165" s="66"/>
      <c r="CI165" s="21"/>
      <c r="CN165" s="66"/>
      <c r="CO165" s="21"/>
      <c r="CT165" s="66"/>
      <c r="CU165" s="21"/>
      <c r="CZ165" s="66"/>
      <c r="DA165" s="21"/>
      <c r="DF165" s="66"/>
      <c r="DL165" s="66"/>
      <c r="DM165" s="21"/>
      <c r="DX165" s="66"/>
      <c r="DY165" s="21"/>
      <c r="EJ165" s="66"/>
      <c r="EK165" s="21"/>
      <c r="EM165" s="215"/>
      <c r="EP165" s="66"/>
      <c r="EQ165" s="21"/>
      <c r="EV165" s="66"/>
      <c r="EW165" s="21"/>
      <c r="FB165" s="66"/>
      <c r="FC165" s="21"/>
      <c r="FH165" s="66"/>
      <c r="FI165" s="21"/>
      <c r="FN165" s="66"/>
      <c r="FO165" s="21"/>
      <c r="FT165" s="66"/>
      <c r="FU165" s="21"/>
      <c r="FZ165" s="66"/>
      <c r="GF165" s="66"/>
      <c r="GG165" s="21"/>
      <c r="GL165" s="66"/>
      <c r="GM165" s="21"/>
      <c r="GX165" s="66"/>
      <c r="GY165" s="21"/>
      <c r="HD165" s="66"/>
      <c r="HE165" s="21"/>
      <c r="HJ165" s="66"/>
      <c r="HP165" s="66"/>
      <c r="HQ165" s="21"/>
      <c r="ND165" s="66"/>
      <c r="NE165" s="21"/>
      <c r="NH165" s="68"/>
    </row>
    <row r="166" spans="1:372">
      <c r="H166" s="49">
        <v>44810</v>
      </c>
      <c r="I166" s="21" t="s">
        <v>1622</v>
      </c>
      <c r="J166" s="146">
        <f>[1]!i_dq_close(J$2,H166)</f>
        <v>4426.7070999999996</v>
      </c>
      <c r="K166">
        <v>1.1693</v>
      </c>
      <c r="L166" s="277">
        <f t="shared" si="3"/>
        <v>0.12282662314691539</v>
      </c>
      <c r="M166"/>
      <c r="N166" s="59"/>
      <c r="O166" s="49">
        <v>44907</v>
      </c>
      <c r="P166" s="21" t="s">
        <v>1624</v>
      </c>
      <c r="Q166" s="140">
        <f>[1]!i_dq_close(Q$2,O166)</f>
        <v>4321.8283000000001</v>
      </c>
      <c r="R166">
        <v>0.75829999999999997</v>
      </c>
      <c r="S166" s="277">
        <f t="shared" si="4"/>
        <v>-4.9689276425558537E-3</v>
      </c>
      <c r="T166"/>
      <c r="U166" s="21"/>
      <c r="W166" s="88"/>
      <c r="X166" s="45"/>
      <c r="Z166" s="59"/>
      <c r="AA166" s="21"/>
      <c r="AC166" s="21"/>
      <c r="AD166" s="21"/>
      <c r="AF166" s="59"/>
      <c r="AG166" s="21"/>
      <c r="AI166" s="88"/>
      <c r="AL166" s="66"/>
      <c r="AM166" s="21"/>
      <c r="AO166" s="21"/>
      <c r="AR166" s="66"/>
      <c r="AS166" s="21"/>
      <c r="AT166" s="23"/>
      <c r="AU166" s="21"/>
      <c r="AX166" s="66"/>
      <c r="AY166" s="21"/>
      <c r="BA166" s="21"/>
      <c r="BB166" s="21"/>
      <c r="BD166" s="66"/>
      <c r="BE166" s="21"/>
      <c r="BJ166" s="66"/>
      <c r="BK166" s="21"/>
      <c r="BP166" s="66"/>
      <c r="BQ166" s="21"/>
      <c r="BS166" s="134"/>
      <c r="BV166" s="66"/>
      <c r="BW166" s="21"/>
      <c r="CB166" s="66"/>
      <c r="CC166" s="21"/>
      <c r="CH166" s="66"/>
      <c r="CI166" s="21"/>
      <c r="CN166" s="66"/>
      <c r="CO166" s="21"/>
      <c r="CT166" s="66"/>
      <c r="CU166" s="21"/>
      <c r="CZ166" s="66"/>
      <c r="DA166" s="21"/>
      <c r="DF166" s="66"/>
      <c r="DL166" s="66"/>
      <c r="DM166" s="21"/>
      <c r="DX166" s="66"/>
      <c r="DY166" s="21"/>
      <c r="EJ166" s="66"/>
      <c r="EK166" s="21"/>
      <c r="EM166" s="215"/>
      <c r="EP166" s="66"/>
      <c r="EQ166" s="21"/>
      <c r="FB166" s="66"/>
      <c r="FC166" s="21"/>
      <c r="FH166" s="66"/>
      <c r="FI166" s="21"/>
      <c r="FN166" s="66"/>
      <c r="FO166" s="21"/>
      <c r="FT166" s="66"/>
      <c r="FU166" s="21"/>
      <c r="FZ166" s="66"/>
      <c r="GF166" s="66"/>
      <c r="GG166" s="21"/>
      <c r="GL166" s="66"/>
      <c r="GM166" s="21"/>
      <c r="GX166" s="66"/>
      <c r="GY166" s="21"/>
      <c r="HD166" s="66"/>
      <c r="HE166" s="21"/>
      <c r="HJ166" s="66"/>
      <c r="HP166" s="66"/>
      <c r="HQ166" s="21"/>
      <c r="ND166" s="66"/>
      <c r="NE166" s="21"/>
      <c r="NH166" s="68"/>
    </row>
    <row r="167" spans="1:372">
      <c r="H167" s="49">
        <v>44811</v>
      </c>
      <c r="I167" s="21" t="s">
        <v>1622</v>
      </c>
      <c r="J167" s="146">
        <f>[1]!i_dq_close(J$2,H167)</f>
        <v>4430.6913000000004</v>
      </c>
      <c r="K167">
        <v>1.1794</v>
      </c>
      <c r="L167" s="277">
        <f t="shared" si="3"/>
        <v>0.13126215028463695</v>
      </c>
      <c r="M167"/>
      <c r="O167" s="49">
        <v>44908</v>
      </c>
      <c r="P167" s="21" t="s">
        <v>1624</v>
      </c>
      <c r="Q167" s="140">
        <f>[1]!i_dq_close(Q$2,O167)</f>
        <v>4309.5028000000002</v>
      </c>
      <c r="R167">
        <v>0.75509999999999999</v>
      </c>
      <c r="S167" s="277">
        <f t="shared" si="4"/>
        <v>-6.2317022207899475E-3</v>
      </c>
      <c r="T167"/>
      <c r="U167" s="21"/>
      <c r="W167" s="88"/>
      <c r="X167" s="45"/>
      <c r="Z167" s="59"/>
      <c r="AA167" s="21"/>
      <c r="AC167" s="21"/>
      <c r="AD167" s="21"/>
      <c r="AF167" s="59"/>
      <c r="AG167" s="21"/>
      <c r="AI167" s="88"/>
      <c r="AL167" s="66"/>
      <c r="AM167" s="21"/>
      <c r="AO167" s="21"/>
      <c r="AR167" s="66"/>
      <c r="AS167" s="21"/>
      <c r="AT167" s="23"/>
      <c r="AU167" s="21"/>
      <c r="AX167" s="66"/>
      <c r="AY167" s="21"/>
      <c r="BA167" s="21"/>
      <c r="BB167" s="21"/>
      <c r="BD167" s="66"/>
      <c r="BE167" s="21"/>
      <c r="BJ167" s="66"/>
      <c r="BK167" s="21"/>
      <c r="BP167" s="66"/>
      <c r="BQ167" s="21"/>
      <c r="BS167" s="134"/>
      <c r="BV167" s="66"/>
      <c r="BW167" s="21"/>
      <c r="CB167" s="66"/>
      <c r="CC167" s="21"/>
      <c r="CH167" s="66"/>
      <c r="CI167" s="21"/>
      <c r="CN167" s="66"/>
      <c r="CO167" s="21"/>
      <c r="CT167" s="66"/>
      <c r="CU167" s="21"/>
      <c r="CZ167" s="66"/>
      <c r="DA167" s="21"/>
      <c r="DF167" s="66"/>
      <c r="DL167" s="66"/>
      <c r="DM167" s="21"/>
      <c r="DX167" s="66"/>
      <c r="DY167" s="21"/>
      <c r="EJ167" s="66"/>
      <c r="EK167" s="21"/>
      <c r="EM167" s="215"/>
      <c r="EP167" s="66"/>
      <c r="EQ167" s="21"/>
      <c r="FB167" s="66"/>
      <c r="FC167" s="21"/>
      <c r="FH167" s="66"/>
      <c r="FI167" s="21"/>
      <c r="FN167" s="66"/>
      <c r="FO167" s="21"/>
      <c r="FT167" s="66"/>
      <c r="FU167" s="21"/>
      <c r="FZ167" s="66"/>
      <c r="GF167" s="66"/>
      <c r="GG167" s="21"/>
      <c r="GL167" s="66"/>
      <c r="GM167" s="21"/>
      <c r="GX167" s="66"/>
      <c r="GY167" s="21"/>
      <c r="HD167" s="66"/>
      <c r="HE167" s="21"/>
      <c r="HJ167" s="66"/>
      <c r="HP167" s="66"/>
      <c r="HQ167" s="21"/>
      <c r="ND167" s="66"/>
      <c r="NE167" s="21"/>
      <c r="NH167" s="68"/>
    </row>
    <row r="168" spans="1:372">
      <c r="H168" s="49">
        <v>44812</v>
      </c>
      <c r="I168" s="21" t="s">
        <v>1622</v>
      </c>
      <c r="J168" s="146">
        <f>[1]!i_dq_close(J$2,H168)</f>
        <v>4411.4146000000001</v>
      </c>
      <c r="K168">
        <v>1.1646000000000001</v>
      </c>
      <c r="L168" s="277">
        <f t="shared" si="3"/>
        <v>0.12179452494629195</v>
      </c>
      <c r="M168"/>
      <c r="O168" s="49">
        <v>44909</v>
      </c>
      <c r="P168" s="21" t="s">
        <v>1624</v>
      </c>
      <c r="Q168" s="140">
        <f>[1]!i_dq_close(Q$2,O168)</f>
        <v>4312.3441999999995</v>
      </c>
      <c r="R168">
        <v>0.75290000000000001</v>
      </c>
      <c r="S168" s="277">
        <f t="shared" si="4"/>
        <v>-9.5566662378585576E-3</v>
      </c>
      <c r="T168"/>
      <c r="U168" s="21"/>
      <c r="W168" s="88"/>
      <c r="X168" s="45"/>
      <c r="Z168" s="59"/>
      <c r="AA168" s="21"/>
      <c r="AC168" s="21"/>
      <c r="AD168" s="21"/>
      <c r="AF168" s="59"/>
      <c r="AG168" s="21"/>
      <c r="AI168" s="88"/>
      <c r="AL168" s="66"/>
      <c r="AM168" s="21"/>
      <c r="AO168" s="21"/>
      <c r="AR168" s="66"/>
      <c r="AS168" s="21"/>
      <c r="AT168" s="23"/>
      <c r="AU168" s="21"/>
      <c r="AX168" s="66"/>
      <c r="AY168" s="21"/>
      <c r="BA168" s="21"/>
      <c r="BB168" s="21"/>
      <c r="BD168" s="66"/>
      <c r="BE168" s="21"/>
      <c r="BJ168" s="66"/>
      <c r="BK168" s="21"/>
      <c r="BP168" s="66"/>
      <c r="BQ168" s="21"/>
      <c r="BS168" s="134"/>
      <c r="BV168" s="66"/>
      <c r="BW168" s="21"/>
      <c r="CB168" s="66"/>
      <c r="CC168" s="21"/>
      <c r="CH168" s="66"/>
      <c r="CI168" s="21"/>
      <c r="CN168" s="66"/>
      <c r="CO168" s="21"/>
      <c r="CT168" s="66"/>
      <c r="CU168" s="21"/>
      <c r="CZ168" s="66"/>
      <c r="DA168" s="21"/>
      <c r="DF168" s="66"/>
      <c r="DL168" s="66"/>
      <c r="DM168" s="21"/>
      <c r="DX168" s="66"/>
      <c r="DY168" s="21"/>
      <c r="EJ168" s="66"/>
      <c r="EK168" s="21"/>
      <c r="EM168" s="215"/>
      <c r="EP168" s="66"/>
      <c r="EQ168" s="21"/>
      <c r="FB168" s="66"/>
      <c r="FC168" s="21"/>
      <c r="FH168" s="66"/>
      <c r="FI168" s="21"/>
      <c r="FN168" s="66"/>
      <c r="FO168" s="21"/>
      <c r="FT168" s="66"/>
      <c r="FU168" s="21"/>
      <c r="FZ168" s="66"/>
      <c r="GF168" s="66"/>
      <c r="GG168" s="21"/>
      <c r="GL168" s="66"/>
      <c r="GM168" s="21"/>
      <c r="GX168" s="66"/>
      <c r="GY168" s="21"/>
      <c r="HD168" s="66"/>
      <c r="HE168" s="21"/>
      <c r="HJ168" s="66"/>
      <c r="HP168" s="66"/>
      <c r="HQ168" s="21"/>
      <c r="ND168" s="66"/>
      <c r="NE168" s="21"/>
      <c r="NH168" s="68"/>
    </row>
    <row r="169" spans="1:372">
      <c r="H169" s="49">
        <v>44813</v>
      </c>
      <c r="I169" s="21" t="s">
        <v>1622</v>
      </c>
      <c r="J169" s="146">
        <f>[1]!i_dq_close(J$2,H169)</f>
        <v>4465.1010999999999</v>
      </c>
      <c r="K169">
        <v>1.1596</v>
      </c>
      <c r="L169" s="277">
        <f t="shared" si="3"/>
        <v>0.10563498594358955</v>
      </c>
      <c r="M169"/>
      <c r="O169" s="49">
        <v>44910</v>
      </c>
      <c r="P169" s="21" t="s">
        <v>1624</v>
      </c>
      <c r="Q169" s="140">
        <f>[1]!i_dq_close(Q$2,O169)</f>
        <v>4311.0010000000002</v>
      </c>
      <c r="R169">
        <v>0.754</v>
      </c>
      <c r="S169" s="277">
        <f t="shared" si="4"/>
        <v>-7.9110114015206179E-3</v>
      </c>
      <c r="T169"/>
      <c r="U169" s="21"/>
      <c r="W169" s="88"/>
      <c r="X169" s="45"/>
      <c r="Z169" s="59"/>
      <c r="AA169" s="21"/>
      <c r="AC169" s="21"/>
      <c r="AD169" s="21"/>
      <c r="AF169" s="59"/>
      <c r="AG169" s="21"/>
      <c r="AI169" s="88"/>
      <c r="AL169" s="66"/>
      <c r="AM169" s="21"/>
      <c r="AO169" s="21"/>
      <c r="AR169" s="66"/>
      <c r="AS169" s="21"/>
      <c r="AT169" s="23"/>
      <c r="AU169" s="21"/>
      <c r="AX169" s="66"/>
      <c r="AY169" s="21"/>
      <c r="BA169" s="21"/>
      <c r="BB169" s="21"/>
      <c r="BD169" s="66"/>
      <c r="BE169" s="21"/>
      <c r="BJ169" s="66"/>
      <c r="BK169" s="21"/>
      <c r="BP169" s="66"/>
      <c r="BQ169" s="21"/>
      <c r="BS169" s="134"/>
      <c r="BV169" s="66"/>
      <c r="BW169" s="21"/>
      <c r="CB169" s="66"/>
      <c r="CC169" s="21"/>
      <c r="CH169" s="66"/>
      <c r="CI169" s="21"/>
      <c r="CN169" s="66"/>
      <c r="CO169" s="21"/>
      <c r="CT169" s="66"/>
      <c r="CU169" s="21"/>
      <c r="CZ169" s="66"/>
      <c r="DA169" s="21"/>
      <c r="DF169" s="66"/>
      <c r="DL169" s="66"/>
      <c r="DM169" s="21"/>
      <c r="DX169" s="66"/>
      <c r="DY169" s="21"/>
      <c r="EJ169" s="66"/>
      <c r="EK169" s="21"/>
      <c r="EM169" s="215"/>
      <c r="EP169" s="66"/>
      <c r="EQ169" s="21"/>
      <c r="FB169" s="66"/>
      <c r="FC169" s="21"/>
      <c r="FH169" s="66"/>
      <c r="FI169" s="21"/>
      <c r="FN169" s="66"/>
      <c r="FO169" s="21"/>
      <c r="FT169" s="66"/>
      <c r="FU169" s="21"/>
      <c r="FZ169" s="66"/>
      <c r="GF169" s="66"/>
      <c r="GG169" s="21"/>
      <c r="GL169" s="66"/>
      <c r="GM169" s="21"/>
      <c r="GX169" s="66"/>
      <c r="GY169" s="21"/>
      <c r="HD169" s="66"/>
      <c r="HE169" s="21"/>
      <c r="HJ169" s="66"/>
      <c r="HP169" s="66"/>
      <c r="HQ169" s="21"/>
      <c r="ND169" s="66"/>
      <c r="NE169" s="21"/>
      <c r="NH169" s="68"/>
    </row>
    <row r="170" spans="1:372">
      <c r="H170" s="49">
        <v>44817</v>
      </c>
      <c r="I170" s="21" t="s">
        <v>1622</v>
      </c>
      <c r="J170" s="146">
        <f>[1]!i_dq_close(J$2,H170)</f>
        <v>4476.2960999999996</v>
      </c>
      <c r="K170">
        <v>1.1626000000000001</v>
      </c>
      <c r="L170" s="277">
        <f t="shared" si="3"/>
        <v>0.10598506385398254</v>
      </c>
      <c r="M170"/>
      <c r="O170" s="49">
        <v>44911</v>
      </c>
      <c r="P170" s="21" t="s">
        <v>1624</v>
      </c>
      <c r="Q170" s="140">
        <f>[1]!i_dq_close(Q$2,O170)</f>
        <v>4307.5222999999996</v>
      </c>
      <c r="R170">
        <v>0.74470000000000003</v>
      </c>
      <c r="S170" s="277">
        <f t="shared" si="4"/>
        <v>-1.8603262127905529E-2</v>
      </c>
      <c r="T170"/>
      <c r="U170" s="21"/>
      <c r="W170" s="88"/>
      <c r="X170" s="45"/>
      <c r="Z170" s="59"/>
      <c r="AA170" s="21"/>
      <c r="AC170" s="21"/>
      <c r="AD170" s="21"/>
      <c r="AF170" s="59"/>
      <c r="AG170" s="21"/>
      <c r="AI170" s="88"/>
      <c r="AL170" s="66"/>
      <c r="AM170" s="21"/>
      <c r="AO170" s="21"/>
      <c r="AR170" s="66"/>
      <c r="AS170" s="21"/>
      <c r="AT170" s="23"/>
      <c r="AU170" s="21"/>
      <c r="AX170" s="66"/>
      <c r="AY170" s="21"/>
      <c r="BA170" s="21"/>
      <c r="BB170" s="21"/>
      <c r="BD170" s="66"/>
      <c r="BE170" s="21"/>
      <c r="BJ170" s="66"/>
      <c r="BK170" s="21"/>
      <c r="BP170" s="66"/>
      <c r="BQ170" s="21"/>
      <c r="BS170" s="134"/>
      <c r="BV170" s="66"/>
      <c r="BW170" s="21"/>
      <c r="CB170" s="66"/>
      <c r="CC170" s="21"/>
      <c r="CH170" s="66"/>
      <c r="CI170" s="21"/>
      <c r="CN170" s="66"/>
      <c r="CO170" s="21"/>
      <c r="CT170" s="66"/>
      <c r="CU170" s="21"/>
      <c r="CZ170" s="66"/>
      <c r="DA170" s="21"/>
      <c r="DF170" s="66"/>
      <c r="DL170" s="66"/>
      <c r="DM170" s="21"/>
      <c r="DX170" s="66"/>
      <c r="DY170" s="21"/>
      <c r="EJ170" s="66"/>
      <c r="EK170" s="21"/>
      <c r="EM170" s="215"/>
      <c r="EP170" s="66"/>
      <c r="EQ170" s="21"/>
      <c r="FB170" s="66"/>
      <c r="FC170" s="21"/>
      <c r="FH170" s="66"/>
      <c r="FI170" s="21"/>
      <c r="FN170" s="66"/>
      <c r="FO170" s="21"/>
      <c r="FT170" s="66"/>
      <c r="FU170" s="21"/>
      <c r="FZ170" s="66"/>
      <c r="GF170" s="66"/>
      <c r="GG170" s="21"/>
      <c r="GL170" s="66"/>
      <c r="GM170" s="21"/>
      <c r="GX170" s="66"/>
      <c r="GY170" s="21"/>
      <c r="HD170" s="66"/>
      <c r="HE170" s="21"/>
      <c r="HJ170" s="66"/>
      <c r="HP170" s="66"/>
      <c r="HQ170" s="21"/>
      <c r="ND170" s="66"/>
      <c r="NE170" s="21"/>
      <c r="NH170" s="68"/>
    </row>
    <row r="171" spans="1:372">
      <c r="H171" s="49">
        <v>44818</v>
      </c>
      <c r="I171" s="21" t="s">
        <v>1622</v>
      </c>
      <c r="J171" s="146">
        <f>[1]!i_dq_close(J$2,H171)</f>
        <v>4429.9755999999998</v>
      </c>
      <c r="K171">
        <v>1.1484000000000001</v>
      </c>
      <c r="L171" s="277">
        <f t="shared" si="3"/>
        <v>0.10289213533020525</v>
      </c>
      <c r="M171"/>
      <c r="O171" s="49">
        <v>44914</v>
      </c>
      <c r="P171" s="21" t="s">
        <v>1624</v>
      </c>
      <c r="Q171" s="140">
        <f>[1]!i_dq_close(Q$2,O171)</f>
        <v>4233.2809999999999</v>
      </c>
      <c r="R171">
        <v>0.72950000000000004</v>
      </c>
      <c r="S171" s="277">
        <f t="shared" si="4"/>
        <v>-2.1193629601919617E-2</v>
      </c>
      <c r="T171"/>
      <c r="U171" s="21"/>
      <c r="W171" s="88"/>
      <c r="X171" s="45"/>
      <c r="Z171" s="59"/>
      <c r="AA171" s="21"/>
      <c r="AC171" s="21"/>
      <c r="AD171" s="21"/>
      <c r="AF171" s="59"/>
      <c r="AG171" s="21"/>
      <c r="AI171" s="21"/>
      <c r="AL171" s="66"/>
      <c r="AM171" s="21"/>
      <c r="AO171" s="21"/>
      <c r="AR171" s="66"/>
      <c r="AS171" s="21"/>
      <c r="AT171" s="23"/>
      <c r="AU171" s="21"/>
      <c r="AX171" s="66"/>
      <c r="AY171" s="21"/>
      <c r="BA171" s="21"/>
      <c r="BB171" s="21"/>
      <c r="BD171" s="66"/>
      <c r="BE171" s="21"/>
      <c r="BJ171" s="66"/>
      <c r="BK171" s="21"/>
      <c r="BP171" s="66"/>
      <c r="BQ171" s="21"/>
      <c r="BS171" s="134"/>
      <c r="BV171" s="66"/>
      <c r="BW171" s="21"/>
      <c r="CB171" s="66"/>
      <c r="CC171" s="21"/>
      <c r="CH171" s="66"/>
      <c r="CI171" s="21"/>
      <c r="CK171" s="60"/>
      <c r="CN171" s="66"/>
      <c r="CO171" s="21"/>
      <c r="CT171" s="66"/>
      <c r="CU171" s="21"/>
      <c r="CZ171" s="66"/>
      <c r="DA171" s="21"/>
      <c r="DF171" s="66"/>
      <c r="DL171" s="66"/>
      <c r="DM171" s="21"/>
      <c r="DX171" s="66"/>
      <c r="DY171" s="21"/>
      <c r="EJ171" s="66"/>
      <c r="EK171" s="21"/>
      <c r="EM171" s="215"/>
      <c r="EP171" s="66"/>
      <c r="EQ171" s="21"/>
      <c r="FB171" s="66"/>
      <c r="FC171" s="21"/>
      <c r="FH171" s="66"/>
      <c r="FI171" s="21"/>
      <c r="FN171" s="66"/>
      <c r="FO171" s="21"/>
      <c r="FT171" s="66"/>
      <c r="FU171" s="21"/>
      <c r="FZ171" s="66"/>
      <c r="GF171" s="66"/>
      <c r="GG171" s="21"/>
      <c r="GL171" s="66"/>
      <c r="GM171" s="21"/>
      <c r="GX171" s="66"/>
      <c r="GY171" s="21"/>
      <c r="HD171" s="66"/>
      <c r="HE171" s="21"/>
      <c r="HJ171" s="66"/>
      <c r="HP171" s="66"/>
      <c r="HQ171" s="21"/>
      <c r="ND171" s="66"/>
      <c r="NE171" s="21"/>
      <c r="NH171" s="68"/>
    </row>
    <row r="172" spans="1:372">
      <c r="H172" s="49">
        <v>44819</v>
      </c>
      <c r="I172" s="21" t="s">
        <v>1622</v>
      </c>
      <c r="J172" s="146">
        <f>[1]!i_dq_close(J$2,H172)</f>
        <v>4373.4669999999996</v>
      </c>
      <c r="K172">
        <v>1.1063000000000001</v>
      </c>
      <c r="L172" s="277">
        <f t="shared" si="3"/>
        <v>7.6321040853225663E-2</v>
      </c>
      <c r="M172"/>
      <c r="O172" s="49">
        <v>44915</v>
      </c>
      <c r="P172" s="21" t="s">
        <v>1624</v>
      </c>
      <c r="Q172" s="140">
        <f>[1]!i_dq_close(Q$2,O172)</f>
        <v>4170.6633000000002</v>
      </c>
      <c r="R172">
        <v>0.72789999999999999</v>
      </c>
      <c r="S172" s="277">
        <f t="shared" si="4"/>
        <v>-9.5672470202687876E-3</v>
      </c>
      <c r="T172"/>
      <c r="U172" s="21"/>
      <c r="W172" s="88"/>
      <c r="X172" s="45"/>
      <c r="Z172" s="59"/>
      <c r="AA172" s="21"/>
      <c r="AC172" s="21"/>
      <c r="AF172" s="59"/>
      <c r="AG172" s="21"/>
      <c r="AI172" s="21"/>
      <c r="AL172" s="66"/>
      <c r="AM172" s="21"/>
      <c r="AO172" s="21"/>
      <c r="AR172" s="66"/>
      <c r="AS172" s="21"/>
      <c r="AT172" s="23"/>
      <c r="AU172" s="21"/>
      <c r="AX172" s="66"/>
      <c r="AY172" s="21"/>
      <c r="BA172" s="21"/>
      <c r="BB172" s="21"/>
      <c r="BD172" s="66"/>
      <c r="BE172" s="21"/>
      <c r="BJ172" s="66"/>
      <c r="BK172" s="21"/>
      <c r="BP172" s="66"/>
      <c r="BQ172" s="21"/>
      <c r="BS172" s="134"/>
      <c r="BV172" s="66"/>
      <c r="BW172" s="21"/>
      <c r="CB172" s="66"/>
      <c r="CC172" s="21"/>
      <c r="CH172" s="66"/>
      <c r="CI172" s="21"/>
      <c r="CN172" s="66"/>
      <c r="CO172" s="21"/>
      <c r="CT172" s="66"/>
      <c r="CU172" s="21"/>
      <c r="CZ172" s="66"/>
      <c r="DA172" s="21"/>
      <c r="DF172" s="66"/>
      <c r="DL172" s="66"/>
      <c r="DM172" s="21"/>
      <c r="DX172" s="66"/>
      <c r="DY172" s="21"/>
      <c r="EJ172" s="66"/>
      <c r="EK172" s="21"/>
      <c r="EM172" s="215"/>
      <c r="EP172" s="66"/>
      <c r="EQ172" s="21"/>
      <c r="FB172" s="66"/>
      <c r="FC172" s="21"/>
      <c r="FH172" s="66"/>
      <c r="FI172" s="21"/>
      <c r="FN172" s="66"/>
      <c r="FO172" s="21"/>
      <c r="FT172" s="66"/>
      <c r="FU172" s="21"/>
      <c r="FZ172" s="66"/>
      <c r="GF172" s="66"/>
      <c r="GG172" s="21"/>
      <c r="GL172" s="66"/>
      <c r="GM172" s="21"/>
      <c r="GX172" s="66"/>
      <c r="GY172" s="21"/>
      <c r="HD172" s="66"/>
      <c r="HE172" s="21"/>
      <c r="HJ172" s="66"/>
      <c r="HP172" s="66"/>
      <c r="HQ172" s="21"/>
      <c r="ND172" s="66"/>
      <c r="NE172" s="21"/>
      <c r="NH172" s="68"/>
    </row>
    <row r="173" spans="1:372">
      <c r="H173" s="49">
        <v>44820</v>
      </c>
      <c r="I173" s="21" t="s">
        <v>1622</v>
      </c>
      <c r="J173" s="146">
        <f>[1]!i_dq_close(J$2,H173)</f>
        <v>4269.1180000000004</v>
      </c>
      <c r="K173">
        <v>1.0859000000000001</v>
      </c>
      <c r="L173" s="277">
        <f t="shared" si="3"/>
        <v>8.0017013938801562E-2</v>
      </c>
      <c r="M173"/>
      <c r="O173" s="49">
        <v>44916</v>
      </c>
      <c r="P173" s="21" t="s">
        <v>1624</v>
      </c>
      <c r="Q173" s="140">
        <f>[1]!i_dq_close(Q$2,O173)</f>
        <v>4166.0241999999998</v>
      </c>
      <c r="R173">
        <v>0.72160000000000002</v>
      </c>
      <c r="S173" s="277">
        <f t="shared" si="4"/>
        <v>-1.6314783939679112E-2</v>
      </c>
      <c r="T173"/>
      <c r="U173" s="21"/>
      <c r="W173" s="88"/>
      <c r="X173" s="45"/>
      <c r="Z173" s="59"/>
      <c r="AA173" s="21"/>
      <c r="AC173" s="21"/>
      <c r="AF173" s="59"/>
      <c r="AG173" s="21"/>
      <c r="AI173" s="21"/>
      <c r="AL173" s="66"/>
      <c r="AM173" s="21"/>
      <c r="AO173" s="21"/>
      <c r="AR173" s="66"/>
      <c r="AS173" s="21"/>
      <c r="AT173" s="23"/>
      <c r="AU173" s="21"/>
      <c r="AX173" s="66"/>
      <c r="AY173" s="21"/>
      <c r="BA173" s="21"/>
      <c r="BB173" s="21"/>
      <c r="BD173" s="66"/>
      <c r="BE173" s="21"/>
      <c r="BJ173" s="66"/>
      <c r="BK173" s="21"/>
      <c r="BP173" s="66"/>
      <c r="BQ173" s="21"/>
      <c r="BS173" s="134"/>
      <c r="BV173" s="66"/>
      <c r="BW173" s="21"/>
      <c r="CB173" s="66"/>
      <c r="CC173" s="21"/>
      <c r="CH173" s="66"/>
      <c r="CI173" s="21"/>
      <c r="CN173" s="66"/>
      <c r="CO173" s="21"/>
      <c r="CT173" s="66"/>
      <c r="CU173" s="21"/>
      <c r="CZ173" s="66"/>
      <c r="DA173" s="21"/>
      <c r="DF173" s="66"/>
      <c r="DL173" s="66"/>
      <c r="DM173" s="21"/>
      <c r="DX173" s="66"/>
      <c r="DY173" s="21"/>
      <c r="EJ173" s="66"/>
      <c r="EK173" s="21"/>
      <c r="EM173" s="215"/>
      <c r="EP173" s="66"/>
      <c r="EQ173" s="21"/>
      <c r="FB173" s="66"/>
      <c r="FC173" s="21"/>
      <c r="FH173" s="66"/>
      <c r="FI173" s="21"/>
      <c r="FN173" s="66"/>
      <c r="FO173" s="21"/>
      <c r="FT173" s="66"/>
      <c r="FU173" s="21"/>
      <c r="FZ173" s="66"/>
      <c r="GF173" s="66"/>
      <c r="GG173" s="21"/>
      <c r="GL173" s="66"/>
      <c r="GM173" s="21"/>
      <c r="GX173" s="66"/>
      <c r="GY173" s="21"/>
      <c r="HD173" s="66"/>
      <c r="HE173" s="21"/>
      <c r="HJ173" s="66"/>
      <c r="HP173" s="66"/>
      <c r="HQ173" s="21"/>
      <c r="ND173" s="66"/>
      <c r="NE173" s="21"/>
      <c r="NH173" s="68"/>
    </row>
    <row r="174" spans="1:372">
      <c r="H174" s="49">
        <v>44823</v>
      </c>
      <c r="I174" s="21" t="s">
        <v>1622</v>
      </c>
      <c r="J174" s="146">
        <f>[1]!i_dq_close(J$2,H174)</f>
        <v>4257.9368999999997</v>
      </c>
      <c r="K174">
        <v>1.0744</v>
      </c>
      <c r="L174" s="277">
        <f t="shared" ref="L174:L234" si="6">K174/K$44-J174/J$44</f>
        <v>7.1842817071423704E-2</v>
      </c>
      <c r="M174"/>
      <c r="O174" s="49">
        <v>44917</v>
      </c>
      <c r="P174" s="21" t="s">
        <v>1624</v>
      </c>
      <c r="Q174" s="140">
        <f>[1]!i_dq_close(Q$2,O174)</f>
        <v>4158.2915000000003</v>
      </c>
      <c r="R174">
        <v>0.7097</v>
      </c>
      <c r="S174" s="277">
        <f t="shared" si="4"/>
        <v>-2.9283779650721597E-2</v>
      </c>
      <c r="T174"/>
      <c r="U174" s="21"/>
      <c r="W174" s="88"/>
      <c r="X174" s="45"/>
      <c r="Z174" s="59"/>
      <c r="AA174" s="21"/>
      <c r="AC174" s="21"/>
      <c r="AF174" s="59"/>
      <c r="AG174" s="21"/>
      <c r="AI174" s="21"/>
      <c r="AL174" s="66"/>
      <c r="AM174" s="21"/>
      <c r="AO174" s="21"/>
      <c r="AR174" s="66"/>
      <c r="AS174" s="21"/>
      <c r="AT174" s="23"/>
      <c r="AU174" s="21"/>
      <c r="AX174" s="66"/>
      <c r="AY174" s="21"/>
      <c r="BA174" s="21"/>
      <c r="BB174" s="21"/>
      <c r="BD174" s="66"/>
      <c r="BE174" s="21"/>
      <c r="BJ174" s="66"/>
      <c r="BK174" s="21"/>
      <c r="BP174" s="66"/>
      <c r="BQ174" s="21"/>
      <c r="BS174" s="134"/>
      <c r="BV174" s="66"/>
      <c r="BW174" s="21"/>
      <c r="CB174" s="66"/>
      <c r="CC174" s="21"/>
      <c r="CE174" s="60"/>
      <c r="CH174" s="66"/>
      <c r="CI174" s="21"/>
      <c r="CN174" s="66"/>
      <c r="CO174" s="21"/>
      <c r="CT174" s="66"/>
      <c r="CU174" s="21"/>
      <c r="CZ174" s="66"/>
      <c r="DA174" s="21"/>
      <c r="DF174" s="66"/>
      <c r="DL174" s="66"/>
      <c r="DM174" s="21"/>
      <c r="DX174" s="66"/>
      <c r="DY174" s="21"/>
      <c r="EJ174" s="66"/>
      <c r="EK174" s="21"/>
      <c r="EM174" s="215"/>
      <c r="EP174" s="66"/>
      <c r="EQ174" s="21"/>
      <c r="FB174" s="66"/>
      <c r="FC174" s="21"/>
      <c r="FH174" s="66"/>
      <c r="FI174" s="21"/>
      <c r="FN174" s="66"/>
      <c r="FO174" s="21"/>
      <c r="FT174" s="66"/>
      <c r="FU174" s="21"/>
      <c r="FX174" s="37"/>
      <c r="FZ174" s="66"/>
      <c r="GF174" s="66"/>
      <c r="GG174" s="21"/>
      <c r="GL174" s="66"/>
      <c r="GM174" s="21"/>
      <c r="GX174" s="66"/>
      <c r="GY174" s="21"/>
      <c r="HD174" s="66"/>
      <c r="HE174" s="21"/>
      <c r="HJ174" s="66"/>
      <c r="HP174" s="66"/>
      <c r="HQ174" s="21"/>
      <c r="ND174" s="66"/>
      <c r="NE174" s="21"/>
      <c r="NH174" s="68"/>
    </row>
    <row r="175" spans="1:372">
      <c r="H175" s="49">
        <v>44824</v>
      </c>
      <c r="I175" s="21" t="s">
        <v>1622</v>
      </c>
      <c r="J175" s="146">
        <f>[1]!i_dq_close(J$2,H175)</f>
        <v>4269.9174000000003</v>
      </c>
      <c r="K175">
        <v>1.0959000000000001</v>
      </c>
      <c r="L175" s="277">
        <f t="shared" si="6"/>
        <v>8.90462255327511E-2</v>
      </c>
      <c r="M175"/>
      <c r="O175" s="49">
        <v>44918</v>
      </c>
      <c r="P175" s="21" t="s">
        <v>1624</v>
      </c>
      <c r="Q175" s="140">
        <f>[1]!i_dq_close(Q$2,O175)</f>
        <v>4149.107</v>
      </c>
      <c r="R175">
        <v>0.70699999999999996</v>
      </c>
      <c r="S175" s="277">
        <f t="shared" si="4"/>
        <v>-3.0613082869359709E-2</v>
      </c>
      <c r="T175"/>
      <c r="U175" s="21"/>
      <c r="W175" s="88"/>
      <c r="X175" s="45"/>
      <c r="Z175" s="59"/>
      <c r="AA175" s="21"/>
      <c r="AC175" s="21"/>
      <c r="AF175" s="59"/>
      <c r="AG175" s="21"/>
      <c r="AI175" s="21"/>
      <c r="AL175" s="66"/>
      <c r="AM175" s="21"/>
      <c r="AO175" s="21"/>
      <c r="AR175" s="66"/>
      <c r="AS175" s="21"/>
      <c r="AT175" s="23"/>
      <c r="AU175" s="21"/>
      <c r="AX175" s="66"/>
      <c r="AY175" s="21"/>
      <c r="BA175" s="21"/>
      <c r="BB175" s="21"/>
      <c r="BD175" s="66"/>
      <c r="BE175" s="21"/>
      <c r="BJ175" s="66"/>
      <c r="BK175" s="21"/>
      <c r="BP175" s="66"/>
      <c r="BQ175" s="21"/>
      <c r="BS175" s="134"/>
      <c r="BV175" s="66"/>
      <c r="BW175" s="21"/>
      <c r="CB175" s="66"/>
      <c r="CC175" s="21"/>
      <c r="CH175" s="66"/>
      <c r="CI175" s="21"/>
      <c r="CN175" s="66"/>
      <c r="CO175" s="21"/>
      <c r="CT175" s="66"/>
      <c r="CU175" s="21"/>
      <c r="CZ175" s="66"/>
      <c r="DA175" s="21"/>
      <c r="DF175" s="66"/>
      <c r="DL175" s="66"/>
      <c r="DM175" s="21"/>
      <c r="DX175" s="66"/>
      <c r="DY175" s="21"/>
      <c r="EJ175" s="66"/>
      <c r="EK175" s="21"/>
      <c r="EM175" s="215"/>
      <c r="EP175" s="66"/>
      <c r="EQ175" s="21"/>
      <c r="FB175" s="66"/>
      <c r="FC175" s="21"/>
      <c r="FH175" s="66"/>
      <c r="FI175" s="21"/>
      <c r="FN175" s="66"/>
      <c r="FO175" s="21"/>
      <c r="FT175" s="66"/>
      <c r="FU175" s="21"/>
      <c r="FZ175" s="66"/>
      <c r="GF175" s="66"/>
      <c r="GG175" s="21"/>
      <c r="GL175" s="66"/>
      <c r="GM175" s="21"/>
      <c r="GX175" s="66"/>
      <c r="GY175" s="21"/>
      <c r="HD175" s="66"/>
      <c r="HE175" s="21"/>
      <c r="HJ175" s="66"/>
      <c r="HP175" s="66"/>
      <c r="HQ175" s="21"/>
      <c r="ND175" s="66"/>
      <c r="NE175" s="21"/>
      <c r="NH175" s="68"/>
    </row>
    <row r="176" spans="1:372">
      <c r="H176" s="49">
        <v>44825</v>
      </c>
      <c r="I176" s="21" t="s">
        <v>1622</v>
      </c>
      <c r="J176" s="146">
        <f>[1]!i_dq_close(J$2,H176)</f>
        <v>4249.7790000000005</v>
      </c>
      <c r="K176">
        <v>1.0996999999999999</v>
      </c>
      <c r="L176" s="277">
        <f t="shared" si="6"/>
        <v>9.6878591464963026E-2</v>
      </c>
      <c r="M176"/>
      <c r="O176" s="49">
        <v>44921</v>
      </c>
      <c r="P176" s="21" t="s">
        <v>1624</v>
      </c>
      <c r="Q176" s="140">
        <f>[1]!i_dq_close(Q$2,O176)</f>
        <v>4176.0355</v>
      </c>
      <c r="R176">
        <v>0.71760000000000002</v>
      </c>
      <c r="S176" s="277">
        <f t="shared" si="4"/>
        <v>-2.3412168390099408E-2</v>
      </c>
      <c r="T176"/>
      <c r="U176" s="21"/>
      <c r="W176" s="88"/>
      <c r="X176" s="45"/>
      <c r="Z176" s="59"/>
      <c r="AA176" s="21"/>
      <c r="AC176" s="21"/>
      <c r="AF176" s="59"/>
      <c r="AG176" s="21"/>
      <c r="AI176" s="21"/>
      <c r="AL176" s="66"/>
      <c r="AM176" s="21"/>
      <c r="AO176" s="21"/>
      <c r="AR176" s="66"/>
      <c r="AS176" s="21"/>
      <c r="AT176" s="23"/>
      <c r="AU176" s="21"/>
      <c r="AX176" s="66"/>
      <c r="AY176" s="21"/>
      <c r="BA176" s="21"/>
      <c r="BB176" s="21"/>
      <c r="BD176" s="66"/>
      <c r="BE176" s="21"/>
      <c r="BJ176" s="66"/>
      <c r="BK176" s="21"/>
      <c r="BP176" s="66"/>
      <c r="BQ176" s="21"/>
      <c r="BS176" s="134"/>
      <c r="BV176" s="66"/>
      <c r="BW176" s="21"/>
      <c r="CB176" s="66"/>
      <c r="CC176" s="21"/>
      <c r="CH176" s="66"/>
      <c r="CI176" s="21"/>
      <c r="CN176" s="66"/>
      <c r="CO176" s="21"/>
      <c r="CT176" s="66"/>
      <c r="CU176" s="21"/>
      <c r="CZ176" s="66"/>
      <c r="DA176" s="21"/>
      <c r="DF176" s="66"/>
      <c r="DL176" s="66"/>
      <c r="DM176" s="21"/>
      <c r="DX176" s="66"/>
      <c r="DY176" s="21"/>
      <c r="EJ176" s="66"/>
      <c r="EK176" s="21"/>
      <c r="EM176" s="215"/>
      <c r="EP176" s="66"/>
      <c r="EQ176" s="21"/>
      <c r="FB176" s="66"/>
      <c r="FC176" s="21"/>
      <c r="FH176" s="66"/>
      <c r="FI176" s="21"/>
      <c r="FN176" s="66"/>
      <c r="FO176" s="21"/>
      <c r="FT176" s="66"/>
      <c r="FU176" s="21"/>
      <c r="FZ176" s="66"/>
      <c r="GF176" s="66"/>
      <c r="GG176" s="21"/>
      <c r="GL176" s="66"/>
      <c r="GM176" s="21"/>
      <c r="GX176" s="66"/>
      <c r="GY176" s="21"/>
      <c r="HD176" s="66"/>
      <c r="HE176" s="21"/>
      <c r="HJ176" s="66"/>
      <c r="HP176" s="66"/>
      <c r="HQ176" s="21"/>
      <c r="ND176" s="66"/>
      <c r="NE176" s="21"/>
      <c r="NH176" s="68"/>
    </row>
    <row r="177" spans="8:372" s="7" customFormat="1">
      <c r="H177" s="49">
        <v>44826</v>
      </c>
      <c r="I177" s="21" t="s">
        <v>1622</v>
      </c>
      <c r="J177" s="146">
        <f>[1]!i_dq_close(J$2,H177)</f>
        <v>4219.4538000000002</v>
      </c>
      <c r="K177">
        <v>1.099</v>
      </c>
      <c r="L177" s="277">
        <f t="shared" si="6"/>
        <v>0.10276361202825124</v>
      </c>
      <c r="M177"/>
      <c r="N177" s="21"/>
      <c r="O177" s="49">
        <v>44922</v>
      </c>
      <c r="P177" s="21" t="s">
        <v>1624</v>
      </c>
      <c r="Q177" s="140">
        <f>[1]!i_dq_close(Q$2,O177)</f>
        <v>4219.6733999999997</v>
      </c>
      <c r="R177">
        <v>0.72430000000000005</v>
      </c>
      <c r="S177" s="277">
        <f t="shared" si="4"/>
        <v>-2.4639869928235969E-2</v>
      </c>
      <c r="T177"/>
      <c r="U177" s="21"/>
      <c r="W177" s="88"/>
      <c r="X177" s="45"/>
      <c r="Z177" s="59"/>
      <c r="AA177" s="21"/>
      <c r="AC177" s="21"/>
      <c r="AF177" s="59"/>
      <c r="AG177" s="21"/>
      <c r="AI177" s="21"/>
      <c r="AL177" s="66"/>
      <c r="AM177" s="21"/>
      <c r="AO177" s="21"/>
      <c r="AP177" s="21"/>
      <c r="AR177" s="66"/>
      <c r="AS177" s="21"/>
      <c r="AT177" s="23"/>
      <c r="AU177" s="21"/>
      <c r="AX177" s="66"/>
      <c r="AY177" s="21"/>
      <c r="BA177" s="21"/>
      <c r="BB177" s="21"/>
      <c r="BD177" s="66"/>
      <c r="BE177" s="21"/>
      <c r="BJ177" s="66"/>
      <c r="BK177" s="21"/>
      <c r="BP177" s="66"/>
      <c r="BQ177" s="21"/>
      <c r="BS177" s="134"/>
      <c r="BV177" s="66"/>
      <c r="BW177" s="21"/>
      <c r="CB177" s="66"/>
      <c r="CC177" s="21"/>
      <c r="CH177" s="66"/>
      <c r="CI177" s="21"/>
      <c r="CN177" s="66"/>
      <c r="CO177" s="21"/>
      <c r="CT177" s="66"/>
      <c r="CU177" s="21"/>
      <c r="CZ177" s="66"/>
      <c r="DA177" s="21"/>
      <c r="DE177"/>
      <c r="DF177" s="66"/>
      <c r="DL177" s="66"/>
      <c r="DM177" s="21"/>
      <c r="DX177" s="66"/>
      <c r="DY177" s="21"/>
      <c r="EJ177" s="66"/>
      <c r="EK177" s="21"/>
      <c r="EM177" s="215"/>
      <c r="EP177" s="66"/>
      <c r="EQ177" s="21"/>
      <c r="FB177" s="66"/>
      <c r="FC177" s="21"/>
      <c r="FH177" s="66"/>
      <c r="FI177" s="21"/>
      <c r="FN177" s="66"/>
      <c r="FO177" s="21"/>
      <c r="FT177" s="66"/>
      <c r="FU177" s="21"/>
      <c r="FZ177" s="66"/>
      <c r="GF177" s="66"/>
      <c r="GG177" s="21"/>
      <c r="GL177" s="66"/>
      <c r="GM177" s="21"/>
      <c r="GX177" s="66"/>
      <c r="GY177" s="21"/>
      <c r="HD177" s="66"/>
      <c r="HE177" s="21"/>
      <c r="HJ177" s="66"/>
      <c r="HP177" s="66"/>
      <c r="HQ177" s="21"/>
      <c r="ND177" s="66"/>
      <c r="NE177" s="21"/>
      <c r="NH177" s="68"/>
    </row>
    <row r="178" spans="8:372" s="7" customFormat="1">
      <c r="H178" s="49">
        <v>44827</v>
      </c>
      <c r="I178" s="21" t="s">
        <v>1622</v>
      </c>
      <c r="J178" s="146">
        <f>[1]!i_dq_close(J$2,H178)</f>
        <v>4195.0051999999996</v>
      </c>
      <c r="K178">
        <v>1.0718000000000001</v>
      </c>
      <c r="L178" s="277">
        <f t="shared" si="6"/>
        <v>8.2999870442826751E-2</v>
      </c>
      <c r="M178"/>
      <c r="N178" s="21"/>
      <c r="O178" s="49">
        <v>44923</v>
      </c>
      <c r="P178" s="21" t="s">
        <v>1624</v>
      </c>
      <c r="Q178" s="140">
        <f>[1]!i_dq_close(Q$2,O178)</f>
        <v>4201.9503000000004</v>
      </c>
      <c r="R178">
        <v>0.72</v>
      </c>
      <c r="S178" s="277">
        <f t="shared" si="4"/>
        <v>-2.6084704473893106E-2</v>
      </c>
      <c r="T178"/>
      <c r="U178" s="21"/>
      <c r="W178" s="88"/>
      <c r="X178" s="45"/>
      <c r="Z178" s="59"/>
      <c r="AA178" s="21"/>
      <c r="AC178" s="21"/>
      <c r="AF178" s="59"/>
      <c r="AG178" s="21"/>
      <c r="AI178" s="21"/>
      <c r="AL178" s="66"/>
      <c r="AM178" s="21"/>
      <c r="AO178" s="21"/>
      <c r="AP178" s="21"/>
      <c r="AR178" s="66"/>
      <c r="AS178" s="21"/>
      <c r="AT178" s="23"/>
      <c r="AU178" s="21"/>
      <c r="AX178" s="66"/>
      <c r="AY178" s="21"/>
      <c r="BA178" s="21"/>
      <c r="BB178" s="21"/>
      <c r="BD178" s="66"/>
      <c r="BE178" s="21"/>
      <c r="BJ178" s="66"/>
      <c r="BK178" s="21"/>
      <c r="BP178" s="66"/>
      <c r="BQ178" s="21"/>
      <c r="BS178" s="134"/>
      <c r="BV178" s="66"/>
      <c r="BW178" s="21"/>
      <c r="CB178" s="66"/>
      <c r="CC178" s="21"/>
      <c r="CH178" s="66"/>
      <c r="CI178" s="21"/>
      <c r="CN178" s="66"/>
      <c r="CO178" s="21"/>
      <c r="CT178" s="66"/>
      <c r="CU178" s="21"/>
      <c r="CZ178" s="66"/>
      <c r="DA178" s="21"/>
      <c r="DE178"/>
      <c r="DF178" s="66"/>
      <c r="DL178" s="66"/>
      <c r="DM178" s="21"/>
      <c r="DX178" s="66"/>
      <c r="DY178" s="21"/>
      <c r="EJ178" s="66"/>
      <c r="EK178" s="21"/>
      <c r="EM178" s="215"/>
      <c r="EP178" s="66"/>
      <c r="EQ178" s="21"/>
      <c r="FB178" s="66"/>
      <c r="FC178" s="21"/>
      <c r="FH178" s="66"/>
      <c r="FI178" s="21"/>
      <c r="FN178" s="66"/>
      <c r="FO178" s="21"/>
      <c r="FT178" s="66"/>
      <c r="FU178" s="21"/>
      <c r="FZ178" s="66"/>
      <c r="GF178" s="66"/>
      <c r="GG178" s="21"/>
      <c r="GL178" s="66"/>
      <c r="GM178" s="21"/>
      <c r="GX178" s="66"/>
      <c r="GY178" s="21"/>
      <c r="HD178" s="66"/>
      <c r="HE178" s="21"/>
      <c r="HJ178" s="66"/>
      <c r="HP178" s="66"/>
      <c r="HQ178" s="21"/>
      <c r="ND178" s="66"/>
      <c r="NE178" s="21"/>
      <c r="NH178" s="68"/>
    </row>
    <row r="179" spans="8:372" s="7" customFormat="1">
      <c r="H179" s="49">
        <v>44830</v>
      </c>
      <c r="I179" s="21" t="s">
        <v>1622</v>
      </c>
      <c r="J179" s="146">
        <f>[1]!i_dq_close(J$2,H179)</f>
        <v>4164.3971000000001</v>
      </c>
      <c r="K179">
        <v>1.0659000000000001</v>
      </c>
      <c r="L179" s="277">
        <f t="shared" si="6"/>
        <v>8.4161111292821555E-2</v>
      </c>
      <c r="M179"/>
      <c r="N179" s="21"/>
      <c r="O179" s="49">
        <v>44924</v>
      </c>
      <c r="P179" s="21" t="s">
        <v>1624</v>
      </c>
      <c r="Q179" s="140">
        <f>[1]!i_dq_close(Q$2,O179)</f>
        <v>4189.3071</v>
      </c>
      <c r="R179">
        <v>0.71940000000000004</v>
      </c>
      <c r="S179" s="277">
        <f t="shared" si="4"/>
        <v>-2.4078104607729078E-2</v>
      </c>
      <c r="T179"/>
      <c r="U179" s="21"/>
      <c r="W179" s="88"/>
      <c r="X179" s="45"/>
      <c r="Z179" s="59"/>
      <c r="AA179" s="21"/>
      <c r="AC179" s="21"/>
      <c r="AF179" s="59"/>
      <c r="AG179" s="21"/>
      <c r="AI179" s="21"/>
      <c r="AL179" s="66"/>
      <c r="AM179" s="21"/>
      <c r="AO179" s="21"/>
      <c r="AP179" s="21"/>
      <c r="AR179" s="66"/>
      <c r="AS179" s="21"/>
      <c r="AT179" s="23"/>
      <c r="AU179" s="21"/>
      <c r="AX179" s="66"/>
      <c r="AY179" s="21"/>
      <c r="BA179" s="21"/>
      <c r="BB179" s="21"/>
      <c r="BD179" s="66"/>
      <c r="BE179" s="21"/>
      <c r="BJ179" s="66"/>
      <c r="BK179" s="21"/>
      <c r="BP179" s="66"/>
      <c r="BQ179" s="21"/>
      <c r="BS179" s="134"/>
      <c r="BV179" s="66"/>
      <c r="BW179" s="21"/>
      <c r="CB179" s="66"/>
      <c r="CC179" s="21"/>
      <c r="CH179" s="66"/>
      <c r="CI179" s="21"/>
      <c r="CN179" s="66"/>
      <c r="CO179" s="21"/>
      <c r="CT179" s="66"/>
      <c r="CU179" s="21"/>
      <c r="CZ179" s="66"/>
      <c r="DA179" s="21"/>
      <c r="DE179"/>
      <c r="DF179" s="66"/>
      <c r="DL179" s="66"/>
      <c r="DM179" s="21"/>
      <c r="DX179" s="66"/>
      <c r="DY179" s="21"/>
      <c r="EJ179" s="66"/>
      <c r="EK179" s="21"/>
      <c r="EM179" s="122"/>
      <c r="EN179" s="220"/>
      <c r="EP179" s="66"/>
      <c r="EQ179" s="21"/>
      <c r="FB179" s="66"/>
      <c r="FC179" s="21"/>
      <c r="FH179" s="66"/>
      <c r="FI179" s="21"/>
      <c r="FN179" s="66"/>
      <c r="FO179" s="21"/>
      <c r="FT179" s="66"/>
      <c r="FU179" s="21"/>
      <c r="FZ179" s="66"/>
      <c r="GF179" s="66"/>
      <c r="GG179" s="21"/>
      <c r="GL179" s="66"/>
      <c r="GM179" s="21"/>
      <c r="GX179" s="66"/>
      <c r="GY179" s="21"/>
      <c r="HD179" s="66"/>
      <c r="HE179" s="21"/>
      <c r="HJ179" s="66"/>
      <c r="HP179" s="66"/>
      <c r="HQ179" s="21"/>
      <c r="ND179" s="66"/>
      <c r="NE179" s="21"/>
      <c r="NH179" s="68"/>
    </row>
    <row r="180" spans="8:372" s="7" customFormat="1">
      <c r="H180" s="49">
        <v>44831</v>
      </c>
      <c r="I180" s="21" t="s">
        <v>1622</v>
      </c>
      <c r="J180" s="146">
        <f>[1]!i_dq_close(J$2,H180)</f>
        <v>4230.0271000000002</v>
      </c>
      <c r="K180">
        <v>1.0907</v>
      </c>
      <c r="L180" s="277">
        <f t="shared" si="6"/>
        <v>9.2850046713078505E-2</v>
      </c>
      <c r="M180"/>
      <c r="N180" s="21"/>
      <c r="O180" s="49">
        <v>44925</v>
      </c>
      <c r="P180" s="21" t="s">
        <v>1624</v>
      </c>
      <c r="Q180" s="140">
        <f>[1]!i_dq_close(Q$2,O180)</f>
        <v>4202.6813000000002</v>
      </c>
      <c r="R180">
        <v>0.72409999999999997</v>
      </c>
      <c r="S180" s="277">
        <f t="shared" si="4"/>
        <v>-2.1196647716854033E-2</v>
      </c>
      <c r="T180"/>
      <c r="U180" s="21"/>
      <c r="W180" s="88"/>
      <c r="X180" s="45"/>
      <c r="Z180" s="59"/>
      <c r="AA180" s="21"/>
      <c r="AC180" s="21"/>
      <c r="AF180" s="59"/>
      <c r="AG180" s="21"/>
      <c r="AI180" s="21"/>
      <c r="AL180" s="66"/>
      <c r="AM180" s="21"/>
      <c r="AO180" s="21"/>
      <c r="AP180" s="21"/>
      <c r="AR180" s="66"/>
      <c r="AS180" s="21"/>
      <c r="AT180" s="23"/>
      <c r="AU180" s="21"/>
      <c r="AX180" s="66"/>
      <c r="AY180" s="21"/>
      <c r="BA180" s="21"/>
      <c r="BB180" s="21"/>
      <c r="BD180" s="66"/>
      <c r="BE180" s="21"/>
      <c r="BJ180" s="66"/>
      <c r="BK180" s="21"/>
      <c r="BP180" s="66"/>
      <c r="BQ180" s="21"/>
      <c r="BS180" s="134"/>
      <c r="BV180" s="66"/>
      <c r="BW180" s="21"/>
      <c r="CB180" s="66"/>
      <c r="CC180" s="21"/>
      <c r="CH180" s="66"/>
      <c r="CI180" s="21"/>
      <c r="CN180" s="66"/>
      <c r="CO180" s="21"/>
      <c r="CT180" s="66"/>
      <c r="CU180" s="21"/>
      <c r="CZ180" s="66"/>
      <c r="DA180" s="21"/>
      <c r="DE180"/>
      <c r="DF180" s="66"/>
      <c r="DL180" s="66"/>
      <c r="DM180" s="21"/>
      <c r="DX180" s="66"/>
      <c r="DY180" s="21"/>
      <c r="EJ180" s="66"/>
      <c r="EK180" s="21"/>
      <c r="EP180" s="66"/>
      <c r="EQ180" s="21"/>
      <c r="FB180" s="66"/>
      <c r="FC180" s="21"/>
      <c r="FH180" s="66"/>
      <c r="FI180" s="21"/>
      <c r="FN180" s="66"/>
      <c r="FO180" s="21"/>
      <c r="FT180" s="66"/>
      <c r="FU180" s="21"/>
      <c r="FZ180" s="66"/>
      <c r="GF180" s="66"/>
      <c r="GG180" s="21"/>
      <c r="GL180" s="66"/>
      <c r="GM180" s="21"/>
      <c r="GX180" s="66"/>
      <c r="GY180" s="21"/>
      <c r="HD180" s="66"/>
      <c r="HE180" s="21"/>
      <c r="HJ180" s="66"/>
      <c r="HP180" s="66"/>
      <c r="HQ180" s="21"/>
      <c r="ND180" s="66"/>
      <c r="NE180" s="21"/>
      <c r="NH180" s="68"/>
    </row>
    <row r="181" spans="8:372" s="7" customFormat="1">
      <c r="H181" s="49">
        <v>44832</v>
      </c>
      <c r="I181" s="21" t="s">
        <v>1622</v>
      </c>
      <c r="J181" s="146">
        <f>[1]!i_dq_close(J$2,H181)</f>
        <v>4151.3467000000001</v>
      </c>
      <c r="K181">
        <v>1.0907</v>
      </c>
      <c r="L181" s="277">
        <f t="shared" si="6"/>
        <v>0.10979019045769201</v>
      </c>
      <c r="M181"/>
      <c r="N181" s="21"/>
      <c r="O181" s="49">
        <v>44929</v>
      </c>
      <c r="P181" s="21" t="s">
        <v>1626</v>
      </c>
      <c r="Q181" s="140">
        <f>[1]!i_dq_close(Q$2,O181)</f>
        <v>4232.5133999999998</v>
      </c>
      <c r="R181">
        <v>0.73970000000000002</v>
      </c>
      <c r="S181" s="277">
        <f t="shared" si="4"/>
        <v>-8.4715731707033504E-3</v>
      </c>
      <c r="T181"/>
      <c r="U181" s="21"/>
      <c r="W181" s="88"/>
      <c r="X181" s="45"/>
      <c r="Z181" s="59"/>
      <c r="AA181" s="21"/>
      <c r="AC181" s="21"/>
      <c r="AF181" s="59"/>
      <c r="AG181" s="21"/>
      <c r="AI181" s="21"/>
      <c r="AL181" s="66"/>
      <c r="AM181" s="21"/>
      <c r="AO181" s="21"/>
      <c r="AP181" s="21"/>
      <c r="AR181" s="66"/>
      <c r="AS181" s="21"/>
      <c r="AT181" s="23"/>
      <c r="AU181" s="21"/>
      <c r="AX181" s="66"/>
      <c r="AY181" s="21"/>
      <c r="BA181" s="21"/>
      <c r="BB181" s="21"/>
      <c r="BD181" s="66"/>
      <c r="BE181" s="21"/>
      <c r="BJ181" s="66"/>
      <c r="BK181" s="21"/>
      <c r="BP181" s="66"/>
      <c r="BQ181" s="21"/>
      <c r="BS181" s="134"/>
      <c r="BV181" s="66"/>
      <c r="BW181" s="21"/>
      <c r="CB181" s="66"/>
      <c r="CC181" s="21"/>
      <c r="CH181" s="66"/>
      <c r="CI181" s="21"/>
      <c r="CN181" s="66"/>
      <c r="CO181" s="21"/>
      <c r="CT181" s="66"/>
      <c r="CU181" s="21"/>
      <c r="CZ181" s="66"/>
      <c r="DA181" s="21"/>
      <c r="DE181"/>
      <c r="DF181" s="66"/>
      <c r="DL181" s="66"/>
      <c r="DM181" s="21"/>
      <c r="DX181" s="66"/>
      <c r="DY181" s="21"/>
      <c r="EJ181" s="66"/>
      <c r="EK181" s="21"/>
      <c r="EP181" s="66"/>
      <c r="EQ181" s="21"/>
      <c r="FB181" s="66"/>
      <c r="FC181" s="21"/>
      <c r="FH181" s="66"/>
      <c r="FI181" s="21"/>
      <c r="FN181" s="66"/>
      <c r="FO181" s="21"/>
      <c r="FT181" s="66"/>
      <c r="FU181" s="21"/>
      <c r="FZ181" s="66"/>
      <c r="GF181" s="66"/>
      <c r="GG181" s="21"/>
      <c r="GL181" s="66"/>
      <c r="GM181" s="21"/>
      <c r="GX181" s="66"/>
      <c r="GY181" s="21"/>
      <c r="HD181" s="66"/>
      <c r="HE181" s="21"/>
      <c r="HJ181" s="66"/>
      <c r="HP181" s="66"/>
      <c r="HQ181" s="21"/>
      <c r="ND181" s="66"/>
      <c r="NE181" s="21"/>
      <c r="NH181" s="68"/>
    </row>
    <row r="182" spans="8:372" s="7" customFormat="1">
      <c r="H182" s="49">
        <v>44833</v>
      </c>
      <c r="I182" s="21" t="s">
        <v>1622</v>
      </c>
      <c r="J182" s="146">
        <f>[1]!i_dq_close(J$2,H182)</f>
        <v>4150.4885999999997</v>
      </c>
      <c r="K182">
        <v>1.0585</v>
      </c>
      <c r="L182" s="277">
        <f t="shared" si="6"/>
        <v>8.0346675683387492E-2</v>
      </c>
      <c r="M182"/>
      <c r="N182" s="21"/>
      <c r="O182" s="49">
        <v>44930</v>
      </c>
      <c r="P182" s="21" t="s">
        <v>1626</v>
      </c>
      <c r="Q182" s="140">
        <f>[1]!i_dq_close(Q$2,O182)</f>
        <v>4235.9718999999996</v>
      </c>
      <c r="R182">
        <v>0.74009999999999998</v>
      </c>
      <c r="S182" s="277">
        <f t="shared" si="4"/>
        <v>-8.7301310087822825E-3</v>
      </c>
      <c r="T182"/>
      <c r="U182" s="21"/>
      <c r="W182" s="21"/>
      <c r="X182" s="45"/>
      <c r="Z182" s="59"/>
      <c r="AA182" s="21"/>
      <c r="AC182" s="21"/>
      <c r="AF182" s="59"/>
      <c r="AG182" s="21"/>
      <c r="AI182" s="21"/>
      <c r="AJ182" s="127"/>
      <c r="AL182" s="66"/>
      <c r="AM182" s="21"/>
      <c r="AO182" s="21"/>
      <c r="AP182" s="21"/>
      <c r="AR182" s="66"/>
      <c r="AS182" s="21"/>
      <c r="AT182" s="23"/>
      <c r="AU182" s="21"/>
      <c r="AX182" s="66"/>
      <c r="AY182" s="21"/>
      <c r="BA182" s="21"/>
      <c r="BB182" s="21"/>
      <c r="BD182" s="66"/>
      <c r="BE182" s="21"/>
      <c r="BJ182" s="66"/>
      <c r="BK182" s="21"/>
      <c r="BP182" s="66"/>
      <c r="BQ182" s="21"/>
      <c r="BS182" s="134"/>
      <c r="BV182" s="66"/>
      <c r="BW182" s="21"/>
      <c r="CB182" s="66"/>
      <c r="CC182" s="21"/>
      <c r="CH182" s="66"/>
      <c r="CI182" s="21"/>
      <c r="CN182" s="66"/>
      <c r="CO182" s="21"/>
      <c r="CT182" s="66"/>
      <c r="CU182" s="21"/>
      <c r="CZ182" s="66"/>
      <c r="DA182" s="21"/>
      <c r="DE182"/>
      <c r="DF182" s="66"/>
      <c r="DL182" s="66"/>
      <c r="DM182" s="21"/>
      <c r="DX182" s="66"/>
      <c r="DY182" s="21"/>
      <c r="EJ182" s="66"/>
      <c r="EK182" s="21"/>
      <c r="EP182" s="66"/>
      <c r="EQ182" s="21"/>
      <c r="FB182" s="66"/>
      <c r="FC182" s="21"/>
      <c r="FH182" s="66"/>
      <c r="FI182" s="21"/>
      <c r="FN182" s="66"/>
      <c r="FO182" s="21"/>
      <c r="FT182" s="66"/>
      <c r="FU182" s="21"/>
      <c r="FZ182" s="66"/>
      <c r="GF182" s="66"/>
      <c r="GG182" s="21"/>
      <c r="GL182" s="66"/>
      <c r="GM182" s="21"/>
      <c r="GX182" s="66"/>
      <c r="GY182" s="21"/>
      <c r="HD182" s="66"/>
      <c r="HE182" s="21"/>
      <c r="HJ182" s="66"/>
      <c r="HP182" s="66"/>
      <c r="HQ182" s="21"/>
      <c r="ND182" s="66"/>
      <c r="NE182" s="21"/>
      <c r="NH182" s="68"/>
    </row>
    <row r="183" spans="8:372" s="7" customFormat="1">
      <c r="H183" s="49">
        <v>44834</v>
      </c>
      <c r="I183" s="21" t="s">
        <v>1622</v>
      </c>
      <c r="J183" s="146">
        <f>[1]!i_dq_close(J$2,H183)</f>
        <v>4122.0351000000001</v>
      </c>
      <c r="K183">
        <v>1.0410999999999999</v>
      </c>
      <c r="L183" s="277">
        <f t="shared" si="6"/>
        <v>7.0462500468656097E-2</v>
      </c>
      <c r="M183"/>
      <c r="N183" s="21"/>
      <c r="O183" s="49">
        <v>44931</v>
      </c>
      <c r="P183" s="21" t="s">
        <v>1626</v>
      </c>
      <c r="Q183" s="140">
        <f>[1]!i_dq_close(Q$2,O183)</f>
        <v>4307.7605999999996</v>
      </c>
      <c r="R183">
        <v>0.747</v>
      </c>
      <c r="S183" s="277">
        <f t="shared" si="4"/>
        <v>-1.5823885292327589E-2</v>
      </c>
      <c r="T183"/>
      <c r="U183" s="21"/>
      <c r="W183" s="21"/>
      <c r="X183" s="45"/>
      <c r="Z183" s="59"/>
      <c r="AA183" s="21"/>
      <c r="AC183" s="21"/>
      <c r="AF183" s="59"/>
      <c r="AG183" s="21"/>
      <c r="AI183" s="21"/>
      <c r="AL183" s="66"/>
      <c r="AM183" s="21"/>
      <c r="AO183" s="21"/>
      <c r="AP183" s="21"/>
      <c r="AR183" s="66"/>
      <c r="AS183" s="21"/>
      <c r="AT183" s="23"/>
      <c r="AU183" s="21"/>
      <c r="AX183" s="66"/>
      <c r="AY183" s="21"/>
      <c r="BA183" s="21"/>
      <c r="BB183" s="21"/>
      <c r="BD183" s="66"/>
      <c r="BE183" s="21"/>
      <c r="BJ183" s="66"/>
      <c r="BK183" s="21"/>
      <c r="BP183" s="66"/>
      <c r="BQ183" s="21"/>
      <c r="BS183" s="134"/>
      <c r="BV183" s="66"/>
      <c r="BW183" s="21"/>
      <c r="CB183" s="66"/>
      <c r="CC183" s="21"/>
      <c r="CH183" s="66"/>
      <c r="CI183" s="21"/>
      <c r="CN183" s="66"/>
      <c r="CO183" s="21"/>
      <c r="CT183" s="66"/>
      <c r="CU183" s="21"/>
      <c r="CZ183" s="66"/>
      <c r="DA183" s="21"/>
      <c r="DE183"/>
      <c r="DF183" s="66"/>
      <c r="DL183" s="66"/>
      <c r="DM183" s="21"/>
      <c r="DX183" s="66"/>
      <c r="DY183" s="21"/>
      <c r="EJ183" s="66"/>
      <c r="EK183" s="21"/>
      <c r="EP183" s="66"/>
      <c r="EQ183" s="21"/>
      <c r="FB183" s="66"/>
      <c r="FC183" s="21"/>
      <c r="FH183" s="66"/>
      <c r="FI183" s="21"/>
      <c r="FN183" s="66"/>
      <c r="FO183" s="21"/>
      <c r="FT183" s="66"/>
      <c r="FU183" s="21"/>
      <c r="FZ183" s="66"/>
      <c r="GF183" s="66"/>
      <c r="GG183" s="21"/>
      <c r="GL183" s="66"/>
      <c r="GM183" s="21"/>
      <c r="GX183" s="66"/>
      <c r="GY183" s="21"/>
      <c r="HD183" s="66"/>
      <c r="HE183" s="21"/>
      <c r="HJ183" s="66"/>
      <c r="HP183" s="66"/>
      <c r="HQ183" s="21"/>
      <c r="ND183" s="66"/>
      <c r="NE183" s="21"/>
      <c r="NH183" s="68"/>
    </row>
    <row r="184" spans="8:372" s="7" customFormat="1">
      <c r="H184" s="49">
        <v>44844</v>
      </c>
      <c r="I184" s="21" t="s">
        <v>341</v>
      </c>
      <c r="J184" s="146">
        <f>[1]!i_dq_close(J$2,H184)</f>
        <v>4039.5805999999998</v>
      </c>
      <c r="K184">
        <v>1.0227999999999999</v>
      </c>
      <c r="L184" s="277">
        <f t="shared" si="6"/>
        <v>7.1376795375840074E-2</v>
      </c>
      <c r="M184"/>
      <c r="N184" s="21"/>
      <c r="O184" s="49">
        <v>44932</v>
      </c>
      <c r="P184" s="21" t="s">
        <v>1626</v>
      </c>
      <c r="Q184" s="140">
        <f>[1]!i_dq_close(Q$2,O184)</f>
        <v>4318.1531000000004</v>
      </c>
      <c r="R184">
        <v>0.74960000000000004</v>
      </c>
      <c r="S184" s="277">
        <f t="shared" si="4"/>
        <v>-1.4879960908020129E-2</v>
      </c>
      <c r="T184"/>
      <c r="U184" s="21"/>
      <c r="W184" s="21"/>
      <c r="X184" s="45"/>
      <c r="Z184" s="59"/>
      <c r="AA184" s="21"/>
      <c r="AC184" s="21"/>
      <c r="AF184" s="59"/>
      <c r="AG184" s="21"/>
      <c r="AI184" s="21"/>
      <c r="AL184" s="66"/>
      <c r="AM184" s="21"/>
      <c r="AO184" s="21"/>
      <c r="AP184" s="21"/>
      <c r="AR184" s="66"/>
      <c r="AS184" s="21"/>
      <c r="AT184" s="23"/>
      <c r="AU184" s="21"/>
      <c r="AX184" s="66"/>
      <c r="AY184" s="21"/>
      <c r="BA184" s="21"/>
      <c r="BB184" s="21"/>
      <c r="BD184" s="66"/>
      <c r="BE184" s="21"/>
      <c r="BJ184" s="66"/>
      <c r="BK184" s="21"/>
      <c r="BP184" s="66"/>
      <c r="BQ184" s="21"/>
      <c r="BS184" s="134"/>
      <c r="BV184" s="66"/>
      <c r="BW184" s="21"/>
      <c r="CB184" s="66"/>
      <c r="CC184" s="21"/>
      <c r="CH184" s="66"/>
      <c r="CI184" s="21"/>
      <c r="CN184" s="66"/>
      <c r="CO184" s="21"/>
      <c r="CT184" s="66"/>
      <c r="CU184" s="21"/>
      <c r="CZ184" s="66"/>
      <c r="DA184" s="21"/>
      <c r="DE184"/>
      <c r="DF184" s="66"/>
      <c r="DL184" s="66"/>
      <c r="DM184" s="21"/>
      <c r="DX184" s="66"/>
      <c r="DY184" s="21"/>
      <c r="EJ184" s="66"/>
      <c r="EK184" s="21"/>
      <c r="EP184" s="66"/>
      <c r="EQ184" s="21"/>
      <c r="FB184" s="66"/>
      <c r="FC184" s="21"/>
      <c r="FH184" s="66"/>
      <c r="FI184" s="21"/>
      <c r="FN184" s="66"/>
      <c r="FO184" s="21"/>
      <c r="FT184" s="66"/>
      <c r="FU184" s="21"/>
      <c r="FZ184" s="66"/>
      <c r="GF184" s="66"/>
      <c r="GG184" s="21"/>
      <c r="GL184" s="66"/>
      <c r="GM184" s="21"/>
      <c r="GX184" s="66"/>
      <c r="GY184" s="21"/>
      <c r="HD184" s="66"/>
      <c r="HE184" s="21"/>
      <c r="HJ184" s="66"/>
      <c r="HP184" s="66"/>
      <c r="HQ184" s="21"/>
      <c r="ND184" s="66"/>
      <c r="NE184" s="21"/>
      <c r="NH184" s="68"/>
    </row>
    <row r="185" spans="8:372" s="7" customFormat="1">
      <c r="H185" s="49">
        <v>44845</v>
      </c>
      <c r="I185" s="21" t="s">
        <v>1621</v>
      </c>
      <c r="J185" s="146">
        <f>[1]!i_dq_close(J$2,H185)</f>
        <v>4053.7725999999998</v>
      </c>
      <c r="K185">
        <v>1.0337000000000001</v>
      </c>
      <c r="L185" s="277">
        <f t="shared" si="6"/>
        <v>7.8350656268197372E-2</v>
      </c>
      <c r="M185"/>
      <c r="N185" s="21"/>
      <c r="O185" s="49">
        <v>44935</v>
      </c>
      <c r="P185" s="21" t="s">
        <v>1626</v>
      </c>
      <c r="Q185" s="140">
        <f>[1]!i_dq_close(Q$2,O185)</f>
        <v>4349.1992</v>
      </c>
      <c r="R185">
        <v>0.75209999999999999</v>
      </c>
      <c r="S185" s="277">
        <f t="shared" si="4"/>
        <v>-1.8543537418181377E-2</v>
      </c>
      <c r="T185"/>
      <c r="U185" s="21"/>
      <c r="W185" s="21"/>
      <c r="X185" s="45"/>
      <c r="Z185" s="59"/>
      <c r="AA185" s="21"/>
      <c r="AC185" s="21"/>
      <c r="AF185" s="59"/>
      <c r="AG185" s="21"/>
      <c r="AI185" s="21"/>
      <c r="AL185" s="66"/>
      <c r="AM185" s="21"/>
      <c r="AO185" s="21"/>
      <c r="AP185" s="21"/>
      <c r="AR185" s="66"/>
      <c r="AS185" s="21"/>
      <c r="AT185" s="23"/>
      <c r="AU185" s="21"/>
      <c r="AX185" s="66"/>
      <c r="AY185" s="21"/>
      <c r="BA185" s="21"/>
      <c r="BB185" s="21"/>
      <c r="BD185" s="66"/>
      <c r="BE185" s="21"/>
      <c r="BJ185" s="66"/>
      <c r="BK185" s="21"/>
      <c r="BP185" s="66"/>
      <c r="BQ185" s="21"/>
      <c r="BS185" s="134"/>
      <c r="BV185" s="66"/>
      <c r="BW185" s="21"/>
      <c r="CB185" s="66"/>
      <c r="CC185" s="21"/>
      <c r="CH185" s="66"/>
      <c r="CI185" s="21"/>
      <c r="CN185" s="66"/>
      <c r="CO185" s="21"/>
      <c r="CT185" s="66"/>
      <c r="CU185" s="21"/>
      <c r="CZ185" s="66"/>
      <c r="DA185" s="21"/>
      <c r="DE185"/>
      <c r="DF185" s="66"/>
      <c r="DL185" s="66"/>
      <c r="DM185" s="21"/>
      <c r="DX185" s="66"/>
      <c r="DY185" s="21"/>
      <c r="EJ185" s="66"/>
      <c r="EK185" s="21"/>
      <c r="EP185" s="66"/>
      <c r="EQ185" s="21"/>
      <c r="FB185" s="66"/>
      <c r="FC185" s="21"/>
      <c r="FH185" s="66"/>
      <c r="FI185" s="21"/>
      <c r="FN185" s="66"/>
      <c r="FO185" s="21"/>
      <c r="FT185" s="66"/>
      <c r="FU185" s="21"/>
      <c r="FZ185" s="66"/>
      <c r="GF185" s="66"/>
      <c r="GG185" s="21"/>
      <c r="GL185" s="66"/>
      <c r="GM185" s="21"/>
      <c r="GX185" s="66"/>
      <c r="GY185" s="21"/>
      <c r="HD185" s="66"/>
      <c r="HE185" s="21"/>
      <c r="HJ185" s="66"/>
      <c r="HP185" s="66"/>
      <c r="HQ185" s="21"/>
      <c r="ND185" s="66"/>
      <c r="NE185" s="21"/>
      <c r="NH185" s="68"/>
    </row>
    <row r="186" spans="8:372" s="7" customFormat="1">
      <c r="H186" s="49">
        <v>44846</v>
      </c>
      <c r="I186" s="21" t="s">
        <v>1621</v>
      </c>
      <c r="J186" s="146">
        <f>[1]!i_dq_close(J$2,H186)</f>
        <v>4124.1724000000004</v>
      </c>
      <c r="K186">
        <v>1.0604</v>
      </c>
      <c r="L186" s="277">
        <f t="shared" si="6"/>
        <v>8.7760890121356017E-2</v>
      </c>
      <c r="M186"/>
      <c r="N186" s="21"/>
      <c r="O186" s="49">
        <v>44936</v>
      </c>
      <c r="P186" s="21" t="s">
        <v>1626</v>
      </c>
      <c r="Q186" s="140">
        <f>[1]!i_dq_close(Q$2,O186)</f>
        <v>4354.2322999999997</v>
      </c>
      <c r="R186">
        <v>0.75080000000000002</v>
      </c>
      <c r="S186" s="277">
        <f t="shared" si="4"/>
        <v>-2.1236545209127322E-2</v>
      </c>
      <c r="T186"/>
      <c r="U186" s="21"/>
      <c r="W186" s="21"/>
      <c r="X186" s="45"/>
      <c r="Z186" s="59"/>
      <c r="AA186" s="21"/>
      <c r="AC186" s="21"/>
      <c r="AF186" s="59"/>
      <c r="AG186" s="21"/>
      <c r="AI186" s="21"/>
      <c r="AL186" s="66"/>
      <c r="AM186" s="21"/>
      <c r="AO186" s="21"/>
      <c r="AP186" s="21"/>
      <c r="AR186" s="66"/>
      <c r="AS186" s="21"/>
      <c r="AT186" s="23"/>
      <c r="AU186" s="21"/>
      <c r="AX186" s="66"/>
      <c r="AY186" s="21"/>
      <c r="BA186" s="21"/>
      <c r="BB186" s="21"/>
      <c r="BD186" s="66"/>
      <c r="BE186" s="21"/>
      <c r="BJ186" s="66"/>
      <c r="BK186" s="21"/>
      <c r="BP186" s="66"/>
      <c r="BQ186" s="21"/>
      <c r="BS186" s="134"/>
      <c r="BV186" s="66"/>
      <c r="BW186" s="21"/>
      <c r="CB186" s="66"/>
      <c r="CC186" s="21"/>
      <c r="CH186" s="66"/>
      <c r="CI186" s="21"/>
      <c r="CN186" s="66"/>
      <c r="CO186" s="21"/>
      <c r="CT186" s="66"/>
      <c r="CU186" s="21"/>
      <c r="CZ186" s="66"/>
      <c r="DA186" s="21"/>
      <c r="DE186"/>
      <c r="DF186" s="66"/>
      <c r="DL186" s="66"/>
      <c r="DM186" s="21"/>
      <c r="DX186" s="66"/>
      <c r="DY186" s="21"/>
      <c r="EJ186" s="66"/>
      <c r="EK186" s="21"/>
      <c r="EP186" s="66"/>
      <c r="EQ186" s="21"/>
      <c r="FB186" s="66"/>
      <c r="FC186" s="21"/>
      <c r="FH186" s="66"/>
      <c r="FI186" s="21"/>
      <c r="FN186" s="66"/>
      <c r="FO186" s="21"/>
      <c r="FT186" s="66"/>
      <c r="FU186" s="21"/>
      <c r="FZ186" s="66"/>
      <c r="GF186" s="66"/>
      <c r="GG186" s="21"/>
      <c r="GL186" s="66"/>
      <c r="GM186" s="21"/>
      <c r="GX186" s="66"/>
      <c r="GY186" s="21"/>
      <c r="HD186" s="66"/>
      <c r="HE186" s="21"/>
      <c r="HJ186" s="66"/>
      <c r="HP186" s="66"/>
      <c r="HQ186" s="21"/>
      <c r="ND186" s="66"/>
      <c r="NE186" s="21"/>
      <c r="NH186" s="68"/>
    </row>
    <row r="187" spans="8:372" s="7" customFormat="1">
      <c r="H187" s="49">
        <v>44847</v>
      </c>
      <c r="I187" s="21" t="s">
        <v>1621</v>
      </c>
      <c r="J187" s="146">
        <f>[1]!i_dq_close(J$2,H187)</f>
        <v>4100.1144000000004</v>
      </c>
      <c r="K187">
        <v>1.0766</v>
      </c>
      <c r="L187" s="277">
        <f t="shared" si="6"/>
        <v>0.10784680155690662</v>
      </c>
      <c r="M187"/>
      <c r="N187" s="21"/>
      <c r="O187" s="49">
        <v>44937</v>
      </c>
      <c r="P187" s="21" t="s">
        <v>1626</v>
      </c>
      <c r="Q187" s="140">
        <f>[1]!i_dq_close(Q$2,O187)</f>
        <v>4341.9845999999998</v>
      </c>
      <c r="R187">
        <v>0.74790000000000001</v>
      </c>
      <c r="S187" s="277">
        <f t="shared" si="4"/>
        <v>-2.2146935878387009E-2</v>
      </c>
      <c r="T187"/>
      <c r="U187" s="21"/>
      <c r="W187" s="21"/>
      <c r="X187" s="45"/>
      <c r="Z187" s="59"/>
      <c r="AA187" s="21"/>
      <c r="AC187" s="21"/>
      <c r="AF187" s="59"/>
      <c r="AG187" s="21"/>
      <c r="AI187" s="21"/>
      <c r="AL187" s="66"/>
      <c r="AM187" s="21"/>
      <c r="AO187" s="21"/>
      <c r="AP187" s="21"/>
      <c r="AR187" s="66"/>
      <c r="AS187" s="21"/>
      <c r="AT187" s="23"/>
      <c r="AU187" s="21"/>
      <c r="AX187" s="66"/>
      <c r="AY187" s="21"/>
      <c r="BA187" s="21"/>
      <c r="BB187" s="21"/>
      <c r="BD187" s="66"/>
      <c r="BE187" s="21"/>
      <c r="BJ187" s="66"/>
      <c r="BK187" s="21"/>
      <c r="BP187" s="66"/>
      <c r="BQ187" s="21"/>
      <c r="BS187" s="134"/>
      <c r="BV187" s="66"/>
      <c r="BW187" s="21"/>
      <c r="CB187" s="66"/>
      <c r="CC187" s="21"/>
      <c r="CH187" s="66"/>
      <c r="CI187" s="21"/>
      <c r="CN187" s="66"/>
      <c r="CO187" s="21"/>
      <c r="CT187" s="66"/>
      <c r="CU187" s="21"/>
      <c r="CZ187" s="66"/>
      <c r="DA187" s="21"/>
      <c r="DE187"/>
      <c r="DF187" s="66"/>
      <c r="DL187" s="66"/>
      <c r="DM187" s="21"/>
      <c r="DX187" s="66"/>
      <c r="DY187" s="21"/>
      <c r="EJ187" s="66"/>
      <c r="EK187" s="21"/>
      <c r="EP187" s="66"/>
      <c r="EQ187" s="21"/>
      <c r="FB187" s="66"/>
      <c r="FC187" s="21"/>
      <c r="FH187" s="66"/>
      <c r="FI187" s="21"/>
      <c r="FN187" s="66"/>
      <c r="FO187" s="21"/>
      <c r="FT187" s="66"/>
      <c r="FU187" s="21"/>
      <c r="FZ187" s="66"/>
      <c r="GF187" s="66"/>
      <c r="GG187" s="21"/>
      <c r="GL187" s="66"/>
      <c r="GM187" s="21"/>
      <c r="GX187" s="66"/>
      <c r="GY187" s="21"/>
      <c r="HD187" s="66"/>
      <c r="HE187" s="21"/>
      <c r="HJ187" s="66"/>
      <c r="HP187" s="66"/>
      <c r="HQ187" s="21"/>
      <c r="ND187" s="66"/>
      <c r="NE187" s="21"/>
      <c r="NH187" s="68"/>
    </row>
    <row r="188" spans="8:372" s="7" customFormat="1">
      <c r="H188" s="49">
        <v>44848</v>
      </c>
      <c r="I188" s="21" t="s">
        <v>1621</v>
      </c>
      <c r="J188" s="146">
        <f>[1]!i_dq_close(J$2,H188)</f>
        <v>4198.8639999999996</v>
      </c>
      <c r="K188">
        <v>1.0986</v>
      </c>
      <c r="L188" s="277">
        <f t="shared" si="6"/>
        <v>0.10682860933940663</v>
      </c>
      <c r="M188"/>
      <c r="N188" s="21"/>
      <c r="O188" s="49">
        <v>44938</v>
      </c>
      <c r="P188" s="21" t="s">
        <v>1626</v>
      </c>
      <c r="Q188" s="140">
        <f>[1]!i_dq_close(Q$2,O188)</f>
        <v>4348.5348999999997</v>
      </c>
      <c r="R188">
        <v>0.75080000000000002</v>
      </c>
      <c r="S188" s="277">
        <f t="shared" si="4"/>
        <v>-1.9999498359175027E-2</v>
      </c>
      <c r="T188"/>
      <c r="U188" s="21"/>
      <c r="W188" s="21"/>
      <c r="X188" s="45"/>
      <c r="Z188" s="59"/>
      <c r="AA188" s="21"/>
      <c r="AC188" s="21"/>
      <c r="AF188" s="59"/>
      <c r="AG188" s="21"/>
      <c r="AI188" s="21"/>
      <c r="AL188" s="66"/>
      <c r="AM188" s="21"/>
      <c r="AO188" s="21"/>
      <c r="AP188" s="21"/>
      <c r="AR188" s="66"/>
      <c r="AS188" s="21"/>
      <c r="AT188" s="23"/>
      <c r="AU188" s="21"/>
      <c r="AX188" s="66"/>
      <c r="AY188" s="21"/>
      <c r="BA188" s="21"/>
      <c r="BB188" s="21"/>
      <c r="BD188" s="66"/>
      <c r="BE188" s="21"/>
      <c r="BJ188" s="66"/>
      <c r="BK188" s="21"/>
      <c r="BP188" s="66"/>
      <c r="BQ188" s="21"/>
      <c r="BS188" s="134"/>
      <c r="BV188" s="66"/>
      <c r="BW188" s="21"/>
      <c r="CB188" s="66"/>
      <c r="CC188" s="21"/>
      <c r="CH188" s="66"/>
      <c r="CI188" s="21"/>
      <c r="CN188" s="66"/>
      <c r="CO188" s="21"/>
      <c r="CT188" s="66"/>
      <c r="CU188" s="21"/>
      <c r="CZ188" s="66"/>
      <c r="DA188" s="21"/>
      <c r="DE188"/>
      <c r="DF188" s="66"/>
      <c r="DL188" s="66"/>
      <c r="DM188" s="21"/>
      <c r="DX188" s="66"/>
      <c r="DY188" s="21"/>
      <c r="EJ188" s="66"/>
      <c r="EK188" s="21"/>
      <c r="EP188" s="66"/>
      <c r="EQ188" s="21"/>
      <c r="FB188" s="66"/>
      <c r="FC188" s="21"/>
      <c r="FH188" s="66"/>
      <c r="FI188" s="21"/>
      <c r="FN188" s="66"/>
      <c r="FO188" s="21"/>
      <c r="FT188" s="66"/>
      <c r="FU188" s="21"/>
      <c r="FZ188" s="66"/>
      <c r="GF188" s="66"/>
      <c r="GG188" s="21"/>
      <c r="GL188" s="66"/>
      <c r="GM188" s="21"/>
      <c r="GX188" s="66"/>
      <c r="GY188" s="21"/>
      <c r="HD188" s="66"/>
      <c r="HE188" s="21"/>
      <c r="HJ188" s="66"/>
      <c r="HP188" s="66"/>
      <c r="HQ188" s="21"/>
      <c r="ND188" s="66"/>
      <c r="NE188" s="21"/>
      <c r="NH188" s="68"/>
    </row>
    <row r="189" spans="8:372" s="7" customFormat="1">
      <c r="H189" s="49">
        <v>44851</v>
      </c>
      <c r="I189" s="21" t="s">
        <v>1621</v>
      </c>
      <c r="J189" s="146">
        <f>[1]!i_dq_close(J$2,H189)</f>
        <v>4209.5830999999998</v>
      </c>
      <c r="K189">
        <v>1.1092</v>
      </c>
      <c r="L189" s="277">
        <f t="shared" si="6"/>
        <v>0.11427415704685984</v>
      </c>
      <c r="M189"/>
      <c r="N189" s="21"/>
      <c r="O189" s="49">
        <v>44939</v>
      </c>
      <c r="P189" s="21" t="s">
        <v>1626</v>
      </c>
      <c r="Q189" s="140">
        <f>[1]!i_dq_close(Q$2,O189)</f>
        <v>4402.0011999999997</v>
      </c>
      <c r="R189">
        <v>0.755</v>
      </c>
      <c r="S189" s="277">
        <f t="shared" si="4"/>
        <v>-2.6438491128291219E-2</v>
      </c>
      <c r="T189"/>
      <c r="U189" s="21"/>
      <c r="W189" s="21"/>
      <c r="X189" s="45"/>
      <c r="Z189" s="59"/>
      <c r="AA189" s="21"/>
      <c r="AC189" s="21"/>
      <c r="AF189" s="59"/>
      <c r="AG189" s="21"/>
      <c r="AI189" s="21"/>
      <c r="AL189" s="66"/>
      <c r="AM189" s="21"/>
      <c r="AO189" s="21"/>
      <c r="AP189" s="21"/>
      <c r="AR189" s="66"/>
      <c r="AS189" s="21"/>
      <c r="AT189" s="23"/>
      <c r="AU189" s="21"/>
      <c r="AX189" s="66"/>
      <c r="AY189" s="21"/>
      <c r="BA189" s="21"/>
      <c r="BB189" s="21"/>
      <c r="BD189" s="66"/>
      <c r="BE189" s="21"/>
      <c r="BJ189" s="66"/>
      <c r="BK189" s="21"/>
      <c r="BP189" s="66"/>
      <c r="BQ189" s="21"/>
      <c r="BS189" s="134"/>
      <c r="BV189" s="66"/>
      <c r="BW189" s="21"/>
      <c r="CB189" s="66"/>
      <c r="CC189" s="21"/>
      <c r="CH189" s="66"/>
      <c r="CI189" s="21"/>
      <c r="CN189" s="66"/>
      <c r="CO189" s="21"/>
      <c r="CT189" s="66"/>
      <c r="CU189" s="21"/>
      <c r="CZ189" s="66"/>
      <c r="DA189" s="21"/>
      <c r="DE189"/>
      <c r="DF189" s="66"/>
      <c r="DL189" s="66"/>
      <c r="DM189" s="21"/>
      <c r="DX189" s="66"/>
      <c r="DY189" s="21"/>
      <c r="EJ189" s="66"/>
      <c r="EK189" s="21"/>
      <c r="EP189" s="66"/>
      <c r="EQ189" s="21"/>
      <c r="FB189" s="66"/>
      <c r="FC189" s="21"/>
      <c r="FH189" s="66"/>
      <c r="FI189" s="21"/>
      <c r="FN189" s="66"/>
      <c r="FO189" s="21"/>
      <c r="FT189" s="66"/>
      <c r="FU189" s="21"/>
      <c r="FZ189" s="66"/>
      <c r="GF189" s="66"/>
      <c r="GG189" s="21"/>
      <c r="GL189" s="66"/>
      <c r="GM189" s="21"/>
      <c r="GX189" s="66"/>
      <c r="GY189" s="21"/>
      <c r="HD189" s="66"/>
      <c r="HE189" s="21"/>
      <c r="HJ189" s="66"/>
      <c r="HP189" s="66"/>
      <c r="HQ189" s="21"/>
      <c r="ND189" s="66"/>
      <c r="NE189" s="21"/>
      <c r="NH189" s="68"/>
    </row>
    <row r="190" spans="8:372" s="7" customFormat="1">
      <c r="H190" s="49">
        <v>44852</v>
      </c>
      <c r="I190" s="21" t="s">
        <v>1621</v>
      </c>
      <c r="J190" s="146">
        <f>[1]!i_dq_close(J$2,H190)</f>
        <v>4206.5086000000001</v>
      </c>
      <c r="K190">
        <v>1.1126</v>
      </c>
      <c r="L190" s="277">
        <f t="shared" si="6"/>
        <v>0.11806455730431742</v>
      </c>
      <c r="M190"/>
      <c r="N190" s="21"/>
      <c r="O190" s="49">
        <v>44942</v>
      </c>
      <c r="P190" s="21" t="s">
        <v>1626</v>
      </c>
      <c r="Q190" s="140">
        <f>[1]!i_dq_close(Q$2,O190)</f>
        <v>4465.9520000000002</v>
      </c>
      <c r="R190">
        <v>0.76439999999999997</v>
      </c>
      <c r="S190" s="277">
        <f t="shared" ref="S190:S204" si="7">R190/R$44-Q190/Q$44</f>
        <v>-2.8753141100299584E-2</v>
      </c>
      <c r="T190"/>
      <c r="U190" s="21"/>
      <c r="W190" s="21"/>
      <c r="X190" s="45"/>
      <c r="Z190" s="59"/>
      <c r="AA190" s="21"/>
      <c r="AC190" s="21"/>
      <c r="AF190" s="59"/>
      <c r="AG190" s="21"/>
      <c r="AI190" s="21"/>
      <c r="AL190" s="66"/>
      <c r="AM190" s="21"/>
      <c r="AO190" s="21"/>
      <c r="AP190" s="21"/>
      <c r="AR190" s="66"/>
      <c r="AS190" s="21"/>
      <c r="AT190" s="23"/>
      <c r="AU190" s="21"/>
      <c r="AX190" s="66"/>
      <c r="AY190" s="21"/>
      <c r="BA190" s="21"/>
      <c r="BB190" s="21"/>
      <c r="BD190" s="66"/>
      <c r="BE190" s="21"/>
      <c r="BJ190" s="66"/>
      <c r="BK190" s="21"/>
      <c r="BP190" s="66"/>
      <c r="BQ190" s="21"/>
      <c r="BS190" s="134"/>
      <c r="BV190" s="66"/>
      <c r="BW190" s="21"/>
      <c r="CB190" s="66"/>
      <c r="CC190" s="21"/>
      <c r="CH190" s="66"/>
      <c r="CI190" s="21"/>
      <c r="CN190" s="66"/>
      <c r="CO190" s="21"/>
      <c r="CT190" s="66"/>
      <c r="CU190" s="21"/>
      <c r="CZ190" s="66"/>
      <c r="DA190" s="21"/>
      <c r="DE190"/>
      <c r="DF190" s="66"/>
      <c r="DL190" s="66"/>
      <c r="DM190" s="21"/>
      <c r="DX190" s="66"/>
      <c r="DY190" s="21"/>
      <c r="EJ190" s="66"/>
      <c r="EK190" s="21"/>
      <c r="EP190" s="66"/>
      <c r="EQ190" s="21"/>
      <c r="FB190" s="66"/>
      <c r="FC190" s="21"/>
      <c r="FH190" s="66"/>
      <c r="FI190" s="21"/>
      <c r="FN190" s="66"/>
      <c r="FO190" s="21"/>
      <c r="FT190" s="66"/>
      <c r="FU190" s="21"/>
      <c r="FZ190" s="66"/>
      <c r="GF190" s="66"/>
      <c r="GG190" s="21"/>
      <c r="GL190" s="66"/>
      <c r="GM190" s="21"/>
      <c r="GX190" s="66"/>
      <c r="GY190" s="21"/>
      <c r="HD190" s="66"/>
      <c r="HE190" s="21"/>
      <c r="ND190" s="66"/>
      <c r="NE190" s="21"/>
      <c r="NH190" s="68"/>
    </row>
    <row r="191" spans="8:372" s="7" customFormat="1">
      <c r="H191" s="49">
        <v>44853</v>
      </c>
      <c r="I191" s="21" t="s">
        <v>1621</v>
      </c>
      <c r="J191" s="146">
        <f>[1]!i_dq_close(J$2,H191)</f>
        <v>4144.9251000000004</v>
      </c>
      <c r="K191">
        <v>1.1025</v>
      </c>
      <c r="L191" s="277">
        <f t="shared" si="6"/>
        <v>0.12203034512672672</v>
      </c>
      <c r="M191"/>
      <c r="N191" s="21"/>
      <c r="O191" s="49">
        <v>44943</v>
      </c>
      <c r="P191" s="21" t="s">
        <v>1626</v>
      </c>
      <c r="Q191" s="140">
        <f>[1]!i_dq_close(Q$2,O191)</f>
        <v>4466.5456000000004</v>
      </c>
      <c r="R191">
        <v>0.76300000000000001</v>
      </c>
      <c r="S191" s="277">
        <f t="shared" si="7"/>
        <v>-3.0605315403270383E-2</v>
      </c>
      <c r="T191"/>
      <c r="U191" s="21"/>
      <c r="W191" s="21"/>
      <c r="X191" s="45"/>
      <c r="Z191" s="59"/>
      <c r="AA191" s="21"/>
      <c r="AC191" s="21"/>
      <c r="AF191" s="59"/>
      <c r="AG191" s="21"/>
      <c r="AI191" s="21"/>
      <c r="AL191" s="66"/>
      <c r="AM191" s="21"/>
      <c r="AO191" s="21"/>
      <c r="AP191" s="21"/>
      <c r="AR191" s="66"/>
      <c r="AS191" s="21"/>
      <c r="AT191" s="23"/>
      <c r="AU191" s="21"/>
      <c r="AX191" s="66"/>
      <c r="AY191" s="21"/>
      <c r="BA191" s="21"/>
      <c r="BB191" s="21"/>
      <c r="BD191" s="66"/>
      <c r="BE191" s="21"/>
      <c r="BJ191" s="66"/>
      <c r="BK191" s="21"/>
      <c r="BP191" s="66"/>
      <c r="BQ191" s="21"/>
      <c r="BS191" s="134"/>
      <c r="BV191" s="66"/>
      <c r="BW191" s="21"/>
      <c r="CB191" s="66"/>
      <c r="CC191" s="21"/>
      <c r="CH191" s="66"/>
      <c r="CI191" s="21"/>
      <c r="CN191" s="66"/>
      <c r="CO191" s="21"/>
      <c r="CT191" s="66"/>
      <c r="CU191" s="21"/>
      <c r="CZ191" s="66"/>
      <c r="DA191" s="21"/>
      <c r="DE191"/>
      <c r="DF191" s="66"/>
      <c r="DL191" s="66"/>
      <c r="DM191" s="21"/>
      <c r="DX191" s="66"/>
      <c r="DY191" s="21"/>
      <c r="EJ191" s="66"/>
      <c r="EK191" s="21"/>
      <c r="EP191" s="66"/>
      <c r="EQ191" s="21"/>
      <c r="FB191" s="66"/>
      <c r="FC191" s="21"/>
      <c r="FH191" s="66"/>
      <c r="FI191" s="21"/>
      <c r="FN191" s="66"/>
      <c r="FO191" s="21"/>
      <c r="FT191" s="66"/>
      <c r="FU191" s="21"/>
      <c r="FZ191" s="66"/>
      <c r="GF191" s="66"/>
      <c r="GG191" s="21"/>
      <c r="GL191" s="66"/>
      <c r="GM191" s="21"/>
      <c r="GX191" s="66"/>
      <c r="GY191" s="21"/>
      <c r="HD191" s="66"/>
      <c r="HE191" s="21"/>
      <c r="ND191" s="66"/>
      <c r="NE191" s="21"/>
      <c r="NH191" s="68"/>
    </row>
    <row r="192" spans="8:372" s="7" customFormat="1">
      <c r="H192" s="49">
        <v>44854</v>
      </c>
      <c r="I192" s="21" t="s">
        <v>1621</v>
      </c>
      <c r="J192" s="146">
        <f>[1]!i_dq_close(J$2,H192)</f>
        <v>4123.0456999999997</v>
      </c>
      <c r="K192">
        <v>1.0943000000000001</v>
      </c>
      <c r="L192" s="277">
        <f t="shared" si="6"/>
        <v>0.11919596398205745</v>
      </c>
      <c r="M192"/>
      <c r="N192" s="21"/>
      <c r="O192" s="49">
        <v>44944</v>
      </c>
      <c r="P192" s="21" t="s">
        <v>1626</v>
      </c>
      <c r="Q192" s="140">
        <f>[1]!i_dq_close(Q$2,O192)</f>
        <v>4464.3689999999997</v>
      </c>
      <c r="R192">
        <v>0.7681</v>
      </c>
      <c r="S192" s="277">
        <f t="shared" si="7"/>
        <v>-2.3855025841680755E-2</v>
      </c>
      <c r="T192"/>
      <c r="U192" s="21"/>
      <c r="W192" s="21"/>
      <c r="X192" s="45"/>
      <c r="Z192" s="59"/>
      <c r="AA192" s="21"/>
      <c r="AC192" s="21"/>
      <c r="AF192" s="59"/>
      <c r="AG192" s="21"/>
      <c r="AI192" s="21"/>
      <c r="AL192" s="66"/>
      <c r="AM192" s="21"/>
      <c r="AO192" s="21"/>
      <c r="AP192" s="21"/>
      <c r="AR192" s="66"/>
      <c r="AS192" s="21"/>
      <c r="AT192" s="23"/>
      <c r="AX192" s="66"/>
      <c r="AY192" s="21"/>
      <c r="BA192" s="21"/>
      <c r="BB192" s="21"/>
      <c r="BD192" s="66"/>
      <c r="BE192" s="21"/>
      <c r="BJ192" s="66"/>
      <c r="BK192" s="21"/>
      <c r="BP192" s="66"/>
      <c r="BQ192" s="21"/>
      <c r="BS192" s="134"/>
      <c r="BV192" s="66"/>
      <c r="BW192" s="21"/>
      <c r="CB192" s="66"/>
      <c r="CC192" s="21"/>
      <c r="CH192" s="66"/>
      <c r="CI192" s="21"/>
      <c r="CN192" s="66"/>
      <c r="CO192" s="21"/>
      <c r="CT192" s="66"/>
      <c r="CU192" s="21"/>
      <c r="CZ192" s="66"/>
      <c r="DA192" s="21"/>
      <c r="DE192"/>
      <c r="DF192" s="66"/>
      <c r="DL192" s="66"/>
      <c r="DM192" s="21"/>
      <c r="DX192" s="66"/>
      <c r="DY192" s="21"/>
      <c r="EJ192" s="66"/>
      <c r="EK192" s="21"/>
      <c r="EP192" s="66"/>
      <c r="EQ192" s="21"/>
      <c r="FB192" s="66"/>
      <c r="FC192" s="21"/>
      <c r="FH192" s="66"/>
      <c r="FI192" s="21"/>
      <c r="FN192" s="66"/>
      <c r="FO192" s="21"/>
      <c r="FT192" s="66"/>
      <c r="FU192" s="21"/>
      <c r="FZ192" s="66"/>
      <c r="GF192" s="66"/>
      <c r="GG192" s="21"/>
      <c r="GL192" s="66"/>
      <c r="GM192" s="21"/>
      <c r="GX192" s="66"/>
      <c r="GY192" s="21"/>
      <c r="HD192" s="66"/>
      <c r="HE192" s="21"/>
      <c r="ND192" s="66"/>
      <c r="NE192" s="21"/>
      <c r="NH192" s="68"/>
    </row>
    <row r="193" spans="8:372" s="7" customFormat="1">
      <c r="H193" s="49">
        <v>44855</v>
      </c>
      <c r="I193" s="21" t="s">
        <v>1621</v>
      </c>
      <c r="J193" s="146">
        <f>[1]!i_dq_close(J$2,H193)</f>
        <v>4114.6516000000001</v>
      </c>
      <c r="K193">
        <v>1.0976999999999999</v>
      </c>
      <c r="L193" s="277">
        <f t="shared" si="6"/>
        <v>0.12413169126713341</v>
      </c>
      <c r="M193"/>
      <c r="N193" s="21"/>
      <c r="O193" s="49">
        <v>44945</v>
      </c>
      <c r="P193" s="21" t="s">
        <v>1626</v>
      </c>
      <c r="Q193" s="140">
        <f>[1]!i_dq_close(Q$2,O193)</f>
        <v>4494.8031000000001</v>
      </c>
      <c r="R193">
        <v>0.77470000000000006</v>
      </c>
      <c r="S193" s="277">
        <f t="shared" si="7"/>
        <v>-2.233894698500094E-2</v>
      </c>
      <c r="T193"/>
      <c r="U193" s="21"/>
      <c r="W193" s="21"/>
      <c r="X193" s="45"/>
      <c r="Z193" s="59"/>
      <c r="AA193" s="21"/>
      <c r="AC193" s="21"/>
      <c r="AF193" s="59"/>
      <c r="AG193" s="21"/>
      <c r="AI193" s="21"/>
      <c r="AL193" s="66"/>
      <c r="AM193" s="21"/>
      <c r="AO193" s="21"/>
      <c r="AP193" s="21"/>
      <c r="AR193" s="66"/>
      <c r="AS193" s="21"/>
      <c r="AT193" s="23"/>
      <c r="AX193" s="66"/>
      <c r="AY193" s="21"/>
      <c r="BA193" s="21"/>
      <c r="BB193" s="21"/>
      <c r="BD193" s="66"/>
      <c r="BE193" s="21"/>
      <c r="BJ193" s="66"/>
      <c r="BK193" s="21"/>
      <c r="BP193" s="66"/>
      <c r="BQ193" s="21"/>
      <c r="BS193" s="134"/>
      <c r="BV193" s="66"/>
      <c r="BW193" s="21"/>
      <c r="CB193" s="66"/>
      <c r="CC193" s="21"/>
      <c r="CH193" s="66"/>
      <c r="CI193" s="21"/>
      <c r="CN193" s="66"/>
      <c r="CO193" s="21"/>
      <c r="CT193" s="66"/>
      <c r="CU193" s="21"/>
      <c r="CZ193" s="66"/>
      <c r="DA193" s="21"/>
      <c r="DE193"/>
      <c r="DF193" s="66"/>
      <c r="DL193" s="66"/>
      <c r="DM193" s="21"/>
      <c r="DX193" s="66"/>
      <c r="DY193" s="21"/>
      <c r="EJ193" s="66"/>
      <c r="EK193" s="21"/>
      <c r="EP193" s="66"/>
      <c r="EQ193" s="21"/>
      <c r="FB193" s="66"/>
      <c r="FC193" s="21"/>
      <c r="FH193" s="66"/>
      <c r="FI193" s="21"/>
      <c r="FN193" s="66"/>
      <c r="FO193" s="21"/>
      <c r="FT193" s="66"/>
      <c r="FU193" s="21"/>
      <c r="FZ193" s="66"/>
      <c r="GF193" s="66"/>
      <c r="GG193" s="21"/>
      <c r="GL193" s="66"/>
      <c r="GM193" s="21"/>
      <c r="GX193" s="66"/>
      <c r="GY193" s="21"/>
      <c r="ND193" s="66"/>
      <c r="NE193" s="21"/>
      <c r="NH193" s="68"/>
    </row>
    <row r="194" spans="8:372" s="7" customFormat="1">
      <c r="H194" s="49">
        <v>44858</v>
      </c>
      <c r="I194" s="21" t="s">
        <v>1621</v>
      </c>
      <c r="J194" s="146">
        <f>[1]!i_dq_close(J$2,H194)</f>
        <v>4014.5981000000002</v>
      </c>
      <c r="K194">
        <v>1.0815999999999999</v>
      </c>
      <c r="L194" s="277">
        <f t="shared" si="6"/>
        <v>0.13085939910229905</v>
      </c>
      <c r="M194"/>
      <c r="N194" s="21"/>
      <c r="O194" s="49">
        <v>44946</v>
      </c>
      <c r="P194" s="21" t="s">
        <v>1626</v>
      </c>
      <c r="Q194" s="140">
        <f>[1]!i_dq_close(Q$2,O194)</f>
        <v>4524.0456999999997</v>
      </c>
      <c r="R194">
        <v>0.78139999999999998</v>
      </c>
      <c r="S194" s="277">
        <f t="shared" si="7"/>
        <v>-2.0441071853232518E-2</v>
      </c>
      <c r="T194"/>
      <c r="U194" s="21"/>
      <c r="W194" s="21"/>
      <c r="X194" s="45"/>
      <c r="Z194" s="59"/>
      <c r="AA194" s="21"/>
      <c r="AC194" s="21"/>
      <c r="AF194" s="59"/>
      <c r="AG194" s="21"/>
      <c r="AI194" s="21"/>
      <c r="AL194" s="66"/>
      <c r="AM194" s="21"/>
      <c r="AO194" s="21"/>
      <c r="AP194" s="21"/>
      <c r="AR194" s="66"/>
      <c r="AS194" s="21"/>
      <c r="AT194" s="23"/>
      <c r="AX194" s="66"/>
      <c r="AY194" s="21"/>
      <c r="BA194" s="21"/>
      <c r="BB194" s="21"/>
      <c r="BD194" s="66"/>
      <c r="BE194" s="21"/>
      <c r="BJ194" s="66"/>
      <c r="BK194" s="21"/>
      <c r="BP194" s="66"/>
      <c r="BQ194" s="21"/>
      <c r="BS194" s="134"/>
      <c r="BV194" s="66"/>
      <c r="BW194" s="21"/>
      <c r="CB194" s="66"/>
      <c r="CC194" s="21"/>
      <c r="CH194" s="66"/>
      <c r="CI194" s="21"/>
      <c r="CN194" s="66"/>
      <c r="CO194" s="21"/>
      <c r="CT194" s="66"/>
      <c r="CU194" s="21"/>
      <c r="CZ194" s="66"/>
      <c r="DA194" s="21"/>
      <c r="DE194"/>
      <c r="DF194" s="66"/>
      <c r="DL194" s="66"/>
      <c r="DM194" s="21"/>
      <c r="DX194" s="66"/>
      <c r="DY194" s="21"/>
      <c r="EJ194" s="66"/>
      <c r="EK194" s="21"/>
      <c r="EP194" s="66"/>
      <c r="EQ194" s="21"/>
      <c r="FB194" s="66"/>
      <c r="FC194" s="21"/>
      <c r="FH194" s="66"/>
      <c r="FI194" s="21"/>
      <c r="FN194" s="66"/>
      <c r="FO194" s="21"/>
      <c r="FT194" s="66"/>
      <c r="FU194" s="21"/>
      <c r="FZ194" s="66"/>
      <c r="GF194" s="66"/>
      <c r="GG194" s="21"/>
      <c r="GL194" s="66"/>
      <c r="GM194" s="21"/>
      <c r="ND194" s="66"/>
      <c r="NE194" s="21"/>
      <c r="NH194" s="68"/>
    </row>
    <row r="195" spans="8:372" s="7" customFormat="1">
      <c r="H195" s="49">
        <v>44859</v>
      </c>
      <c r="I195" s="21" t="s">
        <v>1621</v>
      </c>
      <c r="J195" s="146">
        <f>[1]!i_dq_close(J$2,H195)</f>
        <v>4004.9411</v>
      </c>
      <c r="K195">
        <v>1.0785</v>
      </c>
      <c r="L195" s="277">
        <f t="shared" si="6"/>
        <v>0.13008617158428792</v>
      </c>
      <c r="M195"/>
      <c r="N195" s="21"/>
      <c r="O195" s="49">
        <v>44956</v>
      </c>
      <c r="P195" s="21" t="s">
        <v>1626</v>
      </c>
      <c r="Q195" s="140">
        <f>[1]!i_dq_close(Q$2,O195)</f>
        <v>4545.9003000000002</v>
      </c>
      <c r="R195">
        <v>0.78790000000000004</v>
      </c>
      <c r="S195" s="277">
        <f t="shared" si="7"/>
        <v>-1.718526282609012E-2</v>
      </c>
      <c r="T195"/>
      <c r="U195" s="21"/>
      <c r="W195" s="21"/>
      <c r="X195" s="45"/>
      <c r="Z195" s="59"/>
      <c r="AA195" s="21"/>
      <c r="AC195" s="21"/>
      <c r="AF195" s="59"/>
      <c r="AG195" s="21"/>
      <c r="AI195" s="21"/>
      <c r="AL195" s="66"/>
      <c r="AM195" s="21"/>
      <c r="AO195" s="21"/>
      <c r="AP195" s="21"/>
      <c r="AR195" s="66"/>
      <c r="AS195" s="21"/>
      <c r="AT195" s="23"/>
      <c r="AX195" s="66"/>
      <c r="AY195" s="21"/>
      <c r="BA195" s="21"/>
      <c r="BB195" s="21"/>
      <c r="BD195" s="66"/>
      <c r="BE195" s="21"/>
      <c r="BJ195" s="66"/>
      <c r="BK195" s="21"/>
      <c r="BP195" s="66"/>
      <c r="BQ195" s="21"/>
      <c r="BS195" s="134"/>
      <c r="BV195" s="66"/>
      <c r="BW195" s="21"/>
      <c r="CB195" s="66"/>
      <c r="CC195" s="21"/>
      <c r="CH195" s="66"/>
      <c r="CI195" s="21"/>
      <c r="CN195" s="66"/>
      <c r="CO195" s="21"/>
      <c r="CT195" s="66"/>
      <c r="CU195" s="21"/>
      <c r="CZ195" s="66"/>
      <c r="DA195" s="21"/>
      <c r="DE195"/>
      <c r="DF195" s="66"/>
      <c r="DL195" s="66"/>
      <c r="DM195" s="21"/>
      <c r="DX195" s="66"/>
      <c r="DY195" s="21"/>
      <c r="EJ195" s="66"/>
      <c r="EK195" s="21"/>
      <c r="EP195" s="66"/>
      <c r="EQ195" s="21"/>
      <c r="FB195" s="66"/>
      <c r="FC195" s="21"/>
      <c r="FH195" s="66"/>
      <c r="FI195" s="21"/>
      <c r="FN195" s="66"/>
      <c r="FO195" s="21"/>
      <c r="FT195" s="66"/>
      <c r="FU195" s="21"/>
      <c r="FZ195" s="66"/>
      <c r="GF195" s="66"/>
      <c r="GG195" s="21"/>
      <c r="GL195" s="66"/>
      <c r="GM195" s="21"/>
      <c r="ND195" s="66"/>
      <c r="NE195" s="21"/>
      <c r="NH195" s="68"/>
    </row>
    <row r="196" spans="8:372" s="7" customFormat="1">
      <c r="H196" s="49">
        <v>44860</v>
      </c>
      <c r="I196" s="21" t="s">
        <v>1621</v>
      </c>
      <c r="J196" s="146">
        <f>[1]!i_dq_close(J$2,H196)</f>
        <v>4047.0933</v>
      </c>
      <c r="K196">
        <v>1.0945</v>
      </c>
      <c r="L196" s="277">
        <f t="shared" si="6"/>
        <v>0.1357327870328362</v>
      </c>
      <c r="M196"/>
      <c r="N196" s="21"/>
      <c r="O196" s="49">
        <v>44957</v>
      </c>
      <c r="P196" s="21" t="s">
        <v>1626</v>
      </c>
      <c r="Q196" s="140">
        <f>[1]!i_dq_close(Q$2,O196)</f>
        <v>4510.9566999999997</v>
      </c>
      <c r="R196">
        <v>0.79139999999999999</v>
      </c>
      <c r="S196" s="277">
        <f t="shared" si="7"/>
        <v>-5.2899180258255685E-3</v>
      </c>
      <c r="T196"/>
      <c r="U196" s="21"/>
      <c r="W196" s="21"/>
      <c r="X196" s="45"/>
      <c r="Z196" s="59"/>
      <c r="AA196" s="21"/>
      <c r="AC196" s="21"/>
      <c r="AF196" s="59"/>
      <c r="AG196" s="21"/>
      <c r="AI196" s="21"/>
      <c r="AL196" s="66"/>
      <c r="AM196" s="21"/>
      <c r="AO196" s="21"/>
      <c r="AP196" s="21"/>
      <c r="AR196" s="66"/>
      <c r="AS196" s="21"/>
      <c r="AT196" s="23"/>
      <c r="AX196" s="66"/>
      <c r="AY196" s="21"/>
      <c r="BA196" s="21"/>
      <c r="BB196" s="21"/>
      <c r="BD196" s="66"/>
      <c r="BE196" s="21"/>
      <c r="BJ196" s="66"/>
      <c r="BK196" s="21"/>
      <c r="BP196" s="66"/>
      <c r="BQ196" s="21"/>
      <c r="BS196" s="134"/>
      <c r="BV196" s="66"/>
      <c r="BW196" s="21"/>
      <c r="CB196" s="66"/>
      <c r="CC196" s="21"/>
      <c r="CH196" s="66"/>
      <c r="CI196" s="21"/>
      <c r="CN196" s="66"/>
      <c r="CO196" s="21"/>
      <c r="CT196" s="66"/>
      <c r="CU196" s="21"/>
      <c r="CZ196" s="66"/>
      <c r="DA196" s="21"/>
      <c r="DE196"/>
      <c r="DF196" s="66"/>
      <c r="DL196" s="66"/>
      <c r="DM196" s="21"/>
      <c r="DX196" s="66"/>
      <c r="DY196" s="21"/>
      <c r="EJ196" s="66"/>
      <c r="EK196" s="21"/>
      <c r="EP196" s="66"/>
      <c r="EQ196" s="21"/>
      <c r="FB196" s="66"/>
      <c r="FC196" s="21"/>
      <c r="FH196" s="66"/>
      <c r="FN196" s="66"/>
      <c r="FO196" s="21"/>
      <c r="FT196" s="66"/>
      <c r="FU196" s="21"/>
      <c r="FZ196" s="66"/>
      <c r="GF196" s="66"/>
      <c r="GG196" s="21"/>
      <c r="GL196" s="66"/>
      <c r="GM196" s="21"/>
      <c r="ND196" s="66"/>
      <c r="NE196" s="21"/>
      <c r="NH196" s="68"/>
    </row>
    <row r="197" spans="8:372" s="7" customFormat="1">
      <c r="H197" s="49">
        <v>44861</v>
      </c>
      <c r="I197" s="21" t="s">
        <v>1621</v>
      </c>
      <c r="J197" s="146">
        <f>[1]!i_dq_close(J$2,H197)</f>
        <v>4024.5419999999999</v>
      </c>
      <c r="K197">
        <v>1.0953999999999999</v>
      </c>
      <c r="L197" s="277">
        <f t="shared" si="6"/>
        <v>0.14141627386564903</v>
      </c>
      <c r="M197"/>
      <c r="N197" s="21"/>
      <c r="O197" s="49">
        <v>44958</v>
      </c>
      <c r="P197" s="21" t="s">
        <v>348</v>
      </c>
      <c r="Q197" s="140">
        <f>[1]!i_dq_close(Q$2,O197)</f>
        <v>4556.5766999999996</v>
      </c>
      <c r="R197">
        <v>0.80130000000000001</v>
      </c>
      <c r="S197" s="277">
        <f t="shared" si="7"/>
        <v>-3.0090363032068135E-3</v>
      </c>
      <c r="T197"/>
      <c r="U197" s="21"/>
      <c r="W197" s="21"/>
      <c r="X197" s="45"/>
      <c r="Z197" s="59"/>
      <c r="AA197" s="21"/>
      <c r="AC197" s="21"/>
      <c r="AF197" s="59"/>
      <c r="AG197" s="21"/>
      <c r="AI197" s="21"/>
      <c r="AL197" s="66"/>
      <c r="AM197" s="21"/>
      <c r="AO197" s="21"/>
      <c r="AP197" s="21"/>
      <c r="AR197" s="66"/>
      <c r="AS197" s="21"/>
      <c r="AT197" s="23"/>
      <c r="AX197" s="66"/>
      <c r="AY197" s="21"/>
      <c r="BA197" s="21"/>
      <c r="BB197" s="21"/>
      <c r="BD197" s="66"/>
      <c r="BE197" s="21"/>
      <c r="BJ197" s="66"/>
      <c r="BK197" s="21"/>
      <c r="BP197" s="66"/>
      <c r="BQ197" s="21"/>
      <c r="BS197" s="134"/>
      <c r="BV197" s="66"/>
      <c r="BW197" s="21"/>
      <c r="CB197" s="66"/>
      <c r="CC197" s="21"/>
      <c r="CH197" s="66"/>
      <c r="CI197" s="21"/>
      <c r="CN197" s="66"/>
      <c r="CO197" s="21"/>
      <c r="CT197" s="66"/>
      <c r="CU197" s="21"/>
      <c r="CZ197" s="66"/>
      <c r="DA197" s="21"/>
      <c r="DE197"/>
      <c r="DF197" s="66"/>
      <c r="DL197" s="66"/>
      <c r="DM197" s="21"/>
      <c r="DX197" s="66"/>
      <c r="DY197" s="21"/>
      <c r="EJ197" s="66"/>
      <c r="EK197" s="21"/>
      <c r="EP197" s="66"/>
      <c r="EQ197" s="21"/>
      <c r="FB197" s="66"/>
      <c r="FC197" s="21"/>
      <c r="FH197" s="66"/>
      <c r="FN197" s="66"/>
      <c r="FO197" s="21"/>
      <c r="FT197" s="66"/>
      <c r="FU197" s="21"/>
      <c r="FZ197" s="66"/>
      <c r="GF197" s="66"/>
      <c r="GG197" s="21"/>
      <c r="GL197" s="66"/>
      <c r="GM197" s="21"/>
      <c r="ND197" s="66"/>
      <c r="NE197" s="21"/>
      <c r="NH197" s="68"/>
    </row>
    <row r="198" spans="8:372" s="7" customFormat="1">
      <c r="H198" s="49">
        <v>44862</v>
      </c>
      <c r="I198" s="21" t="s">
        <v>1621</v>
      </c>
      <c r="J198" s="146">
        <f>[1]!i_dq_close(J$2,H198)</f>
        <v>3918.9967999999999</v>
      </c>
      <c r="K198">
        <v>1.0470999999999999</v>
      </c>
      <c r="L198" s="277">
        <f t="shared" si="6"/>
        <v>0.11969809594282232</v>
      </c>
      <c r="M198"/>
      <c r="N198" s="21"/>
      <c r="O198" s="49">
        <v>44959</v>
      </c>
      <c r="P198" s="21" t="s">
        <v>1632</v>
      </c>
      <c r="Q198" s="140">
        <f>[1]!i_dq_close(Q$2,O198)</f>
        <v>4545.3834999999999</v>
      </c>
      <c r="R198">
        <v>0.80030000000000001</v>
      </c>
      <c r="S198" s="277">
        <f t="shared" si="7"/>
        <v>-1.8096356921980528E-3</v>
      </c>
      <c r="T198"/>
      <c r="U198" s="21"/>
      <c r="W198" s="21"/>
      <c r="X198" s="45"/>
      <c r="Z198" s="59"/>
      <c r="AA198" s="21"/>
      <c r="AC198" s="21"/>
      <c r="AF198" s="59"/>
      <c r="AG198" s="21"/>
      <c r="AI198" s="21"/>
      <c r="AL198" s="66"/>
      <c r="AM198" s="21"/>
      <c r="AO198" s="21"/>
      <c r="AP198" s="21"/>
      <c r="AR198" s="66"/>
      <c r="AS198" s="21"/>
      <c r="AT198" s="23"/>
      <c r="AX198" s="66"/>
      <c r="AY198" s="21"/>
      <c r="BA198" s="21"/>
      <c r="BB198" s="21"/>
      <c r="BD198" s="66"/>
      <c r="BE198" s="21"/>
      <c r="BJ198" s="66"/>
      <c r="BK198" s="21"/>
      <c r="BP198" s="66"/>
      <c r="BQ198" s="21"/>
      <c r="BS198" s="134"/>
      <c r="BV198" s="66"/>
      <c r="BW198" s="21"/>
      <c r="CB198" s="66"/>
      <c r="CC198" s="21"/>
      <c r="CH198" s="66"/>
      <c r="CI198" s="21"/>
      <c r="CN198" s="66"/>
      <c r="CO198" s="21"/>
      <c r="CT198" s="66"/>
      <c r="CU198" s="21"/>
      <c r="CZ198" s="66"/>
      <c r="DA198" s="21"/>
      <c r="DE198"/>
      <c r="DF198" s="66"/>
      <c r="DL198" s="66"/>
      <c r="DM198" s="21"/>
      <c r="DX198" s="66"/>
      <c r="DY198" s="21"/>
      <c r="EJ198" s="66"/>
      <c r="EK198" s="21"/>
      <c r="EP198" s="66"/>
      <c r="EQ198" s="21"/>
      <c r="FB198" s="66"/>
      <c r="FC198" s="21"/>
      <c r="FH198" s="66"/>
      <c r="FN198" s="66"/>
      <c r="FO198" s="21"/>
      <c r="FT198" s="66"/>
      <c r="FU198" s="21"/>
      <c r="FZ198" s="66"/>
      <c r="GF198" s="66"/>
      <c r="GG198" s="21"/>
      <c r="GL198" s="66"/>
      <c r="GM198" s="21"/>
      <c r="ND198" s="66"/>
      <c r="NE198" s="21"/>
      <c r="NH198" s="68"/>
    </row>
    <row r="199" spans="8:372" s="7" customFormat="1">
      <c r="H199" s="49">
        <v>44865</v>
      </c>
      <c r="I199" s="21" t="s">
        <v>1621</v>
      </c>
      <c r="J199" s="146">
        <f>[1]!i_dq_close(J$2,H199)</f>
        <v>3896.8741</v>
      </c>
      <c r="K199">
        <v>1.0521</v>
      </c>
      <c r="L199" s="277">
        <f t="shared" si="6"/>
        <v>0.12906184706027968</v>
      </c>
      <c r="M199"/>
      <c r="N199" s="21"/>
      <c r="O199" s="49">
        <v>44960</v>
      </c>
      <c r="P199" s="21" t="s">
        <v>1632</v>
      </c>
      <c r="Q199" s="140">
        <f>[1]!i_dq_close(Q$2,O199)</f>
        <v>4508.5767999999998</v>
      </c>
      <c r="R199">
        <v>0.79800000000000004</v>
      </c>
      <c r="S199" s="277">
        <f t="shared" si="7"/>
        <v>3.3508941011766158E-3</v>
      </c>
      <c r="T199"/>
      <c r="U199" s="21"/>
      <c r="W199" s="21"/>
      <c r="X199" s="45"/>
      <c r="Z199" s="59"/>
      <c r="AA199" s="21"/>
      <c r="AC199" s="21"/>
      <c r="AF199" s="59"/>
      <c r="AG199" s="21"/>
      <c r="AI199" s="21"/>
      <c r="AL199" s="66"/>
      <c r="AM199" s="21"/>
      <c r="AO199" s="21"/>
      <c r="AP199" s="21"/>
      <c r="AR199" s="66"/>
      <c r="AS199" s="21"/>
      <c r="AT199" s="23"/>
      <c r="AX199" s="66"/>
      <c r="AY199" s="21"/>
      <c r="BA199" s="21"/>
      <c r="BB199" s="21"/>
      <c r="BD199" s="66"/>
      <c r="BE199" s="21"/>
      <c r="BJ199" s="66"/>
      <c r="BK199" s="21"/>
      <c r="BP199" s="66"/>
      <c r="BQ199" s="21"/>
      <c r="BS199" s="134"/>
      <c r="BV199" s="66"/>
      <c r="BW199" s="21"/>
      <c r="CB199" s="66"/>
      <c r="CC199" s="21"/>
      <c r="CH199" s="66"/>
      <c r="CI199" s="21"/>
      <c r="CN199" s="66"/>
      <c r="CO199" s="21"/>
      <c r="CT199" s="66"/>
      <c r="CU199" s="21"/>
      <c r="CZ199" s="66"/>
      <c r="DA199" s="21"/>
      <c r="DE199"/>
      <c r="DF199" s="66"/>
      <c r="DL199" s="66"/>
      <c r="DM199" s="21"/>
      <c r="DX199" s="66"/>
      <c r="DY199" s="21"/>
      <c r="EJ199" s="66"/>
      <c r="EK199" s="21"/>
      <c r="EP199" s="66"/>
      <c r="EQ199" s="21"/>
      <c r="FB199" s="66"/>
      <c r="FC199" s="21"/>
      <c r="FH199" s="66"/>
      <c r="FN199" s="66"/>
      <c r="FO199" s="21"/>
      <c r="FT199" s="66"/>
      <c r="FU199" s="21"/>
      <c r="FZ199" s="66"/>
      <c r="GF199" s="66"/>
      <c r="GG199" s="21"/>
      <c r="GL199" s="66"/>
      <c r="GM199" s="21"/>
      <c r="ND199" s="66"/>
      <c r="NE199" s="21"/>
      <c r="NH199" s="68"/>
    </row>
    <row r="200" spans="8:372" s="7" customFormat="1">
      <c r="H200" s="49">
        <v>44866</v>
      </c>
      <c r="I200" s="21" t="s">
        <v>342</v>
      </c>
      <c r="J200" s="146">
        <f>[1]!i_dq_close(J$2,H200)</f>
        <v>4023.1237999999998</v>
      </c>
      <c r="K200">
        <v>1.0761000000000001</v>
      </c>
      <c r="L200" s="277">
        <f t="shared" si="6"/>
        <v>0.12396305966494547</v>
      </c>
      <c r="M200"/>
      <c r="N200" s="21"/>
      <c r="O200" s="49">
        <v>44963</v>
      </c>
      <c r="P200" s="21" t="s">
        <v>1632</v>
      </c>
      <c r="Q200" s="140">
        <f>[1]!i_dq_close(Q$2,O200)</f>
        <v>4456.7232000000004</v>
      </c>
      <c r="R200">
        <v>0.79239999999999999</v>
      </c>
      <c r="S200" s="277">
        <f t="shared" si="7"/>
        <v>7.7164406810602548E-3</v>
      </c>
      <c r="T200"/>
      <c r="U200" s="21"/>
      <c r="W200" s="21"/>
      <c r="X200" s="45"/>
      <c r="Z200" s="59"/>
      <c r="AA200" s="21"/>
      <c r="AC200" s="21"/>
      <c r="AF200" s="59"/>
      <c r="AG200" s="21"/>
      <c r="AI200" s="21"/>
      <c r="AL200" s="66"/>
      <c r="AM200" s="21"/>
      <c r="AO200" s="21"/>
      <c r="AP200" s="21"/>
      <c r="AR200" s="66"/>
      <c r="AS200" s="21"/>
      <c r="AT200" s="23"/>
      <c r="AX200" s="66"/>
      <c r="AY200" s="21"/>
      <c r="BA200" s="21"/>
      <c r="BB200" s="21"/>
      <c r="BD200" s="66"/>
      <c r="BE200" s="21"/>
      <c r="BJ200" s="66"/>
      <c r="BK200" s="21"/>
      <c r="BP200" s="66"/>
      <c r="BQ200" s="21"/>
      <c r="BS200" s="134"/>
      <c r="BV200" s="66"/>
      <c r="BW200" s="21"/>
      <c r="CB200" s="66"/>
      <c r="CC200" s="21"/>
      <c r="CH200" s="66"/>
      <c r="CI200" s="21"/>
      <c r="CN200" s="66"/>
      <c r="CO200" s="21"/>
      <c r="CT200" s="66"/>
      <c r="CU200" s="21"/>
      <c r="CZ200" s="66"/>
      <c r="DA200" s="21"/>
      <c r="DE200"/>
      <c r="DF200" s="66"/>
      <c r="DL200" s="66"/>
      <c r="DM200" s="21"/>
      <c r="DX200" s="66"/>
      <c r="DY200" s="21"/>
      <c r="EJ200" s="66"/>
      <c r="EK200" s="21"/>
      <c r="EP200" s="66"/>
      <c r="EQ200" s="21"/>
      <c r="FB200" s="66"/>
      <c r="FC200" s="21"/>
      <c r="FH200" s="66"/>
      <c r="FN200" s="66"/>
      <c r="FO200" s="21"/>
      <c r="FT200" s="66"/>
      <c r="FU200" s="21"/>
      <c r="FZ200" s="66"/>
      <c r="GF200" s="66"/>
      <c r="GG200" s="21"/>
      <c r="GL200" s="66"/>
      <c r="GM200" s="21"/>
      <c r="ND200" s="66"/>
      <c r="NE200" s="21"/>
      <c r="NH200" s="68"/>
    </row>
    <row r="201" spans="8:372" s="7" customFormat="1">
      <c r="H201" s="49">
        <v>44867</v>
      </c>
      <c r="I201" s="21" t="s">
        <v>1630</v>
      </c>
      <c r="J201" s="146">
        <f>[1]!i_dq_close(J$2,H201)</f>
        <v>4068.8146999999999</v>
      </c>
      <c r="K201">
        <v>1.0833999999999999</v>
      </c>
      <c r="L201" s="277">
        <f t="shared" si="6"/>
        <v>0.12084262885457397</v>
      </c>
      <c r="M201"/>
      <c r="N201" s="21"/>
      <c r="O201" s="49">
        <v>44964</v>
      </c>
      <c r="P201" s="21" t="s">
        <v>1688</v>
      </c>
      <c r="Q201" s="140">
        <f>[1]!i_dq_close(Q$2,O201)</f>
        <v>4465.3935000000001</v>
      </c>
      <c r="R201">
        <v>0.79649999999999999</v>
      </c>
      <c r="S201" s="277">
        <f t="shared" si="7"/>
        <v>1.0880678493348062E-2</v>
      </c>
      <c r="T201"/>
      <c r="U201" s="21"/>
      <c r="W201" s="21"/>
      <c r="X201" s="45"/>
      <c r="Z201" s="59"/>
      <c r="AA201" s="21"/>
      <c r="AC201" s="21"/>
      <c r="AF201" s="59"/>
      <c r="AG201" s="21"/>
      <c r="AI201" s="21"/>
      <c r="AL201" s="66"/>
      <c r="AM201" s="21"/>
      <c r="AO201" s="21"/>
      <c r="AP201" s="21"/>
      <c r="AR201" s="66"/>
      <c r="AS201" s="21"/>
      <c r="AT201" s="23"/>
      <c r="AX201" s="66"/>
      <c r="AY201" s="21"/>
      <c r="BA201" s="21"/>
      <c r="BB201" s="21"/>
      <c r="BD201" s="66"/>
      <c r="BE201" s="21"/>
      <c r="BG201" s="134"/>
      <c r="BJ201" s="66"/>
      <c r="BK201" s="21"/>
      <c r="BP201" s="66"/>
      <c r="BQ201" s="21"/>
      <c r="BS201" s="134"/>
      <c r="BV201" s="66"/>
      <c r="BW201" s="21"/>
      <c r="CB201" s="66"/>
      <c r="CC201" s="21"/>
      <c r="CH201" s="66"/>
      <c r="CI201" s="21"/>
      <c r="CN201" s="66"/>
      <c r="CO201" s="21"/>
      <c r="CT201" s="66"/>
      <c r="CU201" s="21"/>
      <c r="CZ201" s="66"/>
      <c r="DA201" s="21"/>
      <c r="DE201"/>
      <c r="DF201" s="66"/>
      <c r="DL201" s="66"/>
      <c r="DM201" s="21"/>
      <c r="DX201" s="66"/>
      <c r="DY201" s="21"/>
      <c r="EJ201" s="66"/>
      <c r="EK201" s="21"/>
      <c r="EP201" s="66"/>
      <c r="EQ201" s="21"/>
      <c r="FB201" s="66"/>
      <c r="FC201" s="21"/>
      <c r="FH201" s="66"/>
      <c r="FN201" s="66"/>
      <c r="FO201" s="21"/>
      <c r="FT201" s="66"/>
      <c r="FU201" s="21"/>
      <c r="FZ201" s="66"/>
      <c r="GF201" s="66"/>
      <c r="GG201" s="21"/>
      <c r="GL201" s="66"/>
      <c r="GM201" s="21"/>
      <c r="ND201" s="66"/>
      <c r="NE201" s="21"/>
      <c r="NH201" s="68"/>
    </row>
    <row r="202" spans="8:372" s="7" customFormat="1">
      <c r="H202" s="49">
        <v>44868</v>
      </c>
      <c r="I202" s="21" t="s">
        <v>1630</v>
      </c>
      <c r="J202" s="146">
        <f>[1]!i_dq_close(J$2,H202)</f>
        <v>4044.2130000000002</v>
      </c>
      <c r="K202">
        <v>1.0866</v>
      </c>
      <c r="L202" s="277">
        <f t="shared" si="6"/>
        <v>0.12908387816469169</v>
      </c>
      <c r="M202"/>
      <c r="N202" s="21"/>
      <c r="O202" s="49">
        <v>44965</v>
      </c>
      <c r="P202" s="21" t="s">
        <v>1694</v>
      </c>
      <c r="Q202" s="140">
        <f>[1]!i_dq_close(Q$2,O202)</f>
        <v>4441.8236999999999</v>
      </c>
      <c r="R202">
        <v>0.79320000000000002</v>
      </c>
      <c r="S202" s="277">
        <f t="shared" si="7"/>
        <v>1.1936228259366799E-2</v>
      </c>
      <c r="T202"/>
      <c r="U202" s="21"/>
      <c r="W202" s="21"/>
      <c r="X202" s="45"/>
      <c r="Z202" s="59"/>
      <c r="AA202" s="21"/>
      <c r="AC202" s="21"/>
      <c r="AF202" s="59"/>
      <c r="AG202" s="21"/>
      <c r="AI202" s="21"/>
      <c r="AL202" s="66"/>
      <c r="AM202" s="21"/>
      <c r="AO202" s="21"/>
      <c r="AP202" s="21"/>
      <c r="AR202" s="66"/>
      <c r="AS202" s="21"/>
      <c r="AT202" s="23"/>
      <c r="AX202" s="66"/>
      <c r="AY202" s="21"/>
      <c r="BA202" s="21"/>
      <c r="BB202" s="21"/>
      <c r="BD202" s="66"/>
      <c r="BE202" s="21"/>
      <c r="BG202" s="134"/>
      <c r="BJ202" s="66"/>
      <c r="BK202" s="21"/>
      <c r="BP202" s="66"/>
      <c r="BQ202" s="21"/>
      <c r="BS202" s="134"/>
      <c r="BV202" s="66"/>
      <c r="BW202" s="21"/>
      <c r="CB202" s="66"/>
      <c r="CC202" s="21"/>
      <c r="CH202" s="66"/>
      <c r="CI202" s="21"/>
      <c r="CN202" s="66"/>
      <c r="CO202" s="21"/>
      <c r="CT202" s="66"/>
      <c r="CU202" s="21"/>
      <c r="CZ202" s="66"/>
      <c r="DA202" s="21"/>
      <c r="DE202"/>
      <c r="DF202" s="66"/>
      <c r="DL202" s="66"/>
      <c r="DM202" s="21"/>
      <c r="DX202" s="66"/>
      <c r="DY202" s="21"/>
      <c r="EJ202" s="66"/>
      <c r="EK202" s="21"/>
      <c r="EP202" s="66"/>
      <c r="EQ202" s="21"/>
      <c r="FB202" s="66"/>
      <c r="FC202" s="21"/>
      <c r="FH202" s="66"/>
      <c r="FN202" s="66"/>
      <c r="FO202" s="21"/>
      <c r="FT202" s="66"/>
      <c r="FU202" s="21"/>
      <c r="FZ202" s="66"/>
      <c r="GF202" s="66"/>
      <c r="GG202" s="21"/>
      <c r="GL202" s="66"/>
      <c r="GM202" s="21"/>
      <c r="ND202" s="66"/>
      <c r="NE202" s="21"/>
      <c r="NH202" s="68"/>
    </row>
    <row r="203" spans="8:372" s="7" customFormat="1">
      <c r="H203" s="49">
        <v>44869</v>
      </c>
      <c r="I203" s="21" t="s">
        <v>1630</v>
      </c>
      <c r="J203" s="146">
        <f>[1]!i_dq_close(J$2,H203)</f>
        <v>4165.8909000000003</v>
      </c>
      <c r="K203">
        <v>1.1012999999999999</v>
      </c>
      <c r="L203" s="277">
        <f t="shared" si="6"/>
        <v>0.11641218180501589</v>
      </c>
      <c r="M203"/>
      <c r="N203" s="21"/>
      <c r="O203" s="49">
        <v>44966</v>
      </c>
      <c r="P203" s="21" t="s">
        <v>1704</v>
      </c>
      <c r="Q203" s="140">
        <f>[1]!i_dq_close(Q$2,O203)</f>
        <v>4501.8388000000004</v>
      </c>
      <c r="R203">
        <v>0.80330000000000001</v>
      </c>
      <c r="S203" s="277">
        <f t="shared" si="7"/>
        <v>1.1337760882781489E-2</v>
      </c>
      <c r="T203"/>
      <c r="U203" s="21"/>
      <c r="W203" s="21"/>
      <c r="X203" s="45"/>
      <c r="Z203" s="59"/>
      <c r="AA203" s="21"/>
      <c r="AC203" s="21"/>
      <c r="AF203" s="59"/>
      <c r="AG203" s="21"/>
      <c r="AI203" s="21"/>
      <c r="AL203" s="66"/>
      <c r="AM203" s="21"/>
      <c r="AO203" s="21"/>
      <c r="AP203" s="21"/>
      <c r="AR203" s="66"/>
      <c r="AS203" s="21"/>
      <c r="AT203" s="23"/>
      <c r="AX203" s="66"/>
      <c r="AY203" s="21"/>
      <c r="BA203" s="21"/>
      <c r="BB203" s="21"/>
      <c r="BD203" s="66"/>
      <c r="BE203" s="21"/>
      <c r="BG203" s="134"/>
      <c r="BJ203" s="66"/>
      <c r="BK203" s="21"/>
      <c r="BM203" s="60"/>
      <c r="BP203" s="66"/>
      <c r="BQ203" s="21"/>
      <c r="BS203" s="134"/>
      <c r="BV203" s="66"/>
      <c r="BW203" s="21"/>
      <c r="CB203" s="66"/>
      <c r="CC203" s="21"/>
      <c r="CH203" s="66"/>
      <c r="CI203" s="21"/>
      <c r="CN203" s="66"/>
      <c r="CO203" s="21"/>
      <c r="CT203" s="66"/>
      <c r="CU203" s="21"/>
      <c r="CZ203" s="66"/>
      <c r="DA203" s="21"/>
      <c r="DE203"/>
      <c r="DF203" s="66"/>
      <c r="DL203" s="66"/>
      <c r="DM203" s="21"/>
      <c r="DX203" s="66"/>
      <c r="DY203" s="21"/>
      <c r="EJ203" s="66"/>
      <c r="EK203" s="21"/>
      <c r="EP203" s="66"/>
      <c r="EQ203" s="21"/>
      <c r="FB203" s="66"/>
      <c r="FC203" s="21"/>
      <c r="FH203" s="66"/>
      <c r="FN203" s="66"/>
      <c r="FO203" s="21"/>
      <c r="FT203" s="66"/>
      <c r="FU203" s="21"/>
      <c r="FZ203" s="66"/>
      <c r="GF203" s="66"/>
      <c r="GG203" s="21"/>
      <c r="GL203" s="66"/>
      <c r="GM203" s="21"/>
      <c r="ND203" s="66"/>
      <c r="NE203" s="21"/>
      <c r="NH203" s="68"/>
    </row>
    <row r="204" spans="8:372" s="7" customFormat="1">
      <c r="H204" s="49">
        <v>44872</v>
      </c>
      <c r="I204" s="21" t="s">
        <v>1630</v>
      </c>
      <c r="J204" s="146">
        <f>[1]!i_dq_close(J$2,H204)</f>
        <v>4173.9336999999996</v>
      </c>
      <c r="K204">
        <v>1.0968</v>
      </c>
      <c r="L204" s="277">
        <f t="shared" si="6"/>
        <v>0.11053994479336016</v>
      </c>
      <c r="M204"/>
      <c r="N204" s="21"/>
      <c r="O204" s="49">
        <v>44967</v>
      </c>
      <c r="P204" s="21" t="s">
        <v>1719</v>
      </c>
      <c r="Q204" s="140">
        <f>[1]!i_dq_close(Q$2,O204)</f>
        <v>4478.2692999999999</v>
      </c>
      <c r="R204">
        <v>0.80169999999999997</v>
      </c>
      <c r="S204" s="277">
        <f t="shared" si="7"/>
        <v>1.4485810750158312E-2</v>
      </c>
      <c r="T204"/>
      <c r="U204" s="21"/>
      <c r="W204" s="21"/>
      <c r="X204" s="45"/>
      <c r="Z204" s="59"/>
      <c r="AA204" s="21"/>
      <c r="AC204" s="21"/>
      <c r="AF204" s="59"/>
      <c r="AG204" s="21"/>
      <c r="AI204" s="21"/>
      <c r="AL204" s="66"/>
      <c r="AM204" s="21"/>
      <c r="AO204" s="21"/>
      <c r="AP204" s="21"/>
      <c r="AR204" s="66"/>
      <c r="AS204" s="21"/>
      <c r="AT204" s="23"/>
      <c r="AX204" s="66"/>
      <c r="AY204" s="21"/>
      <c r="BA204" s="21"/>
      <c r="BB204" s="21"/>
      <c r="BD204" s="66"/>
      <c r="BE204" s="21"/>
      <c r="BJ204" s="66"/>
      <c r="BK204" s="21"/>
      <c r="BP204" s="66"/>
      <c r="BQ204" s="21"/>
      <c r="BS204" s="134"/>
      <c r="BV204" s="66"/>
      <c r="BW204" s="21"/>
      <c r="CB204" s="66"/>
      <c r="CC204" s="21"/>
      <c r="CH204" s="66"/>
      <c r="CI204" s="21"/>
      <c r="CN204" s="66"/>
      <c r="CO204" s="21"/>
      <c r="CT204" s="66"/>
      <c r="CU204" s="21"/>
      <c r="CZ204" s="66"/>
      <c r="DA204" s="21"/>
      <c r="DE204"/>
      <c r="DF204" s="66"/>
      <c r="DL204" s="66"/>
      <c r="DM204" s="21"/>
      <c r="DX204" s="66"/>
      <c r="DY204" s="21"/>
      <c r="EJ204" s="66"/>
      <c r="EK204" s="21"/>
      <c r="EP204" s="66"/>
      <c r="EQ204" s="21"/>
      <c r="FB204" s="66"/>
      <c r="FC204" s="21"/>
      <c r="FH204" s="66"/>
      <c r="FN204" s="66"/>
      <c r="FO204" s="21"/>
      <c r="FT204" s="66"/>
      <c r="FU204" s="21"/>
      <c r="FZ204" s="66"/>
      <c r="GF204" s="66"/>
      <c r="GG204" s="21"/>
      <c r="GL204" s="66"/>
      <c r="GM204" s="21"/>
      <c r="ND204" s="66"/>
      <c r="NE204" s="21"/>
      <c r="NH204" s="68"/>
    </row>
    <row r="205" spans="8:372" s="7" customFormat="1">
      <c r="H205" s="49">
        <v>44873</v>
      </c>
      <c r="I205" s="21" t="s">
        <v>1630</v>
      </c>
      <c r="J205" s="146">
        <f>[1]!i_dq_close(J$2,H205)</f>
        <v>4151.4648999999999</v>
      </c>
      <c r="K205">
        <v>1.0925</v>
      </c>
      <c r="L205" s="277">
        <f t="shared" si="6"/>
        <v>0.11142098011502044</v>
      </c>
      <c r="M205"/>
      <c r="N205" s="21"/>
      <c r="O205"/>
      <c r="P205"/>
      <c r="Q205"/>
      <c r="R205"/>
      <c r="S205" s="277"/>
      <c r="T205"/>
      <c r="U205" s="21"/>
      <c r="W205" s="21"/>
      <c r="X205" s="45"/>
      <c r="Z205" s="59"/>
      <c r="AA205" s="21"/>
      <c r="AC205" s="21"/>
      <c r="AF205" s="59"/>
      <c r="AG205" s="21"/>
      <c r="AI205" s="21"/>
      <c r="AL205" s="66"/>
      <c r="AM205" s="21"/>
      <c r="AO205" s="21"/>
      <c r="AP205" s="21"/>
      <c r="AR205" s="66"/>
      <c r="AS205" s="21"/>
      <c r="AT205" s="23"/>
      <c r="AV205" s="21"/>
      <c r="AX205" s="66"/>
      <c r="AY205" s="21"/>
      <c r="BA205" s="21"/>
      <c r="BB205" s="21"/>
      <c r="BD205" s="66"/>
      <c r="BE205" s="21"/>
      <c r="BJ205" s="66"/>
      <c r="BK205" s="21"/>
      <c r="BP205" s="66"/>
      <c r="BQ205" s="21"/>
      <c r="BS205" s="134"/>
      <c r="BV205" s="66"/>
      <c r="BW205" s="21"/>
      <c r="CB205" s="66"/>
      <c r="CC205" s="21"/>
      <c r="CH205" s="66"/>
      <c r="CI205" s="21"/>
      <c r="CN205" s="66"/>
      <c r="CO205" s="21"/>
      <c r="CT205" s="66"/>
      <c r="CU205" s="21"/>
      <c r="CZ205" s="66"/>
      <c r="DA205" s="21"/>
      <c r="DE205"/>
      <c r="DF205" s="66"/>
      <c r="DL205" s="66"/>
      <c r="DM205" s="21"/>
      <c r="DX205" s="66"/>
      <c r="DY205" s="21"/>
      <c r="EJ205" s="66"/>
      <c r="EK205" s="21"/>
      <c r="EP205" s="66"/>
      <c r="EQ205" s="21"/>
      <c r="FB205" s="66"/>
      <c r="FC205" s="21"/>
      <c r="FH205" s="66"/>
      <c r="FN205" s="66"/>
      <c r="FO205" s="21"/>
      <c r="FT205" s="66"/>
      <c r="FU205" s="21"/>
      <c r="FZ205" s="66"/>
      <c r="GF205" s="66"/>
      <c r="GG205" s="21"/>
      <c r="ND205" s="66"/>
      <c r="NE205" s="21"/>
      <c r="NH205" s="68"/>
    </row>
    <row r="206" spans="8:372" s="7" customFormat="1">
      <c r="H206" s="49">
        <v>44874</v>
      </c>
      <c r="I206" s="21" t="s">
        <v>1630</v>
      </c>
      <c r="J206" s="146">
        <f>[1]!i_dq_close(J$2,H206)</f>
        <v>4120.4669999999996</v>
      </c>
      <c r="K206">
        <v>1.0902000000000001</v>
      </c>
      <c r="L206" s="277">
        <f t="shared" si="6"/>
        <v>0.11597862315821517</v>
      </c>
      <c r="M206"/>
      <c r="N206" s="21"/>
      <c r="O206"/>
      <c r="P206"/>
      <c r="Q206"/>
      <c r="R206"/>
      <c r="S206" s="277"/>
      <c r="T206"/>
      <c r="U206" s="21"/>
      <c r="W206" s="21"/>
      <c r="X206" s="45"/>
      <c r="Z206" s="59"/>
      <c r="AA206" s="21"/>
      <c r="AC206" s="21"/>
      <c r="AF206" s="59"/>
      <c r="AG206" s="21"/>
      <c r="AI206" s="21"/>
      <c r="AL206" s="66"/>
      <c r="AM206" s="21"/>
      <c r="AO206" s="21"/>
      <c r="AP206" s="21"/>
      <c r="AR206" s="66"/>
      <c r="AS206" s="21"/>
      <c r="AT206" s="23"/>
      <c r="AX206" s="66"/>
      <c r="AY206" s="21"/>
      <c r="BA206" s="21"/>
      <c r="BB206" s="21"/>
      <c r="BD206" s="66"/>
      <c r="BE206" s="21"/>
      <c r="BJ206" s="66"/>
      <c r="BK206" s="21"/>
      <c r="BP206" s="66"/>
      <c r="BQ206" s="21"/>
      <c r="BS206" s="134"/>
      <c r="BV206" s="66"/>
      <c r="BW206" s="21"/>
      <c r="CB206" s="66"/>
      <c r="CC206" s="21"/>
      <c r="CH206" s="66"/>
      <c r="CI206" s="21"/>
      <c r="CN206" s="66"/>
      <c r="CO206" s="21"/>
      <c r="CT206" s="66"/>
      <c r="CU206" s="21"/>
      <c r="CZ206" s="66"/>
      <c r="DA206" s="21"/>
      <c r="DE206"/>
      <c r="DF206" s="66"/>
      <c r="DL206" s="66"/>
      <c r="DM206" s="21"/>
      <c r="DX206" s="66"/>
      <c r="DY206" s="21"/>
      <c r="EJ206" s="66"/>
      <c r="EK206" s="21"/>
      <c r="EP206" s="66"/>
      <c r="EQ206" s="21"/>
      <c r="FB206" s="66"/>
      <c r="FC206" s="21"/>
      <c r="FH206" s="66"/>
      <c r="FN206" s="66"/>
      <c r="FO206" s="21"/>
      <c r="FT206" s="66"/>
      <c r="FU206" s="21"/>
      <c r="FZ206" s="66"/>
      <c r="GF206" s="66"/>
      <c r="GG206" s="21"/>
      <c r="ND206" s="66"/>
      <c r="NE206" s="21"/>
      <c r="NH206" s="68"/>
    </row>
    <row r="207" spans="8:372" s="7" customFormat="1">
      <c r="H207" s="49">
        <v>44875</v>
      </c>
      <c r="I207" s="21" t="s">
        <v>1630</v>
      </c>
      <c r="J207" s="146">
        <f>[1]!i_dq_close(J$2,H207)</f>
        <v>4091.6007</v>
      </c>
      <c r="K207">
        <v>1.0820000000000001</v>
      </c>
      <c r="L207" s="277">
        <f t="shared" si="6"/>
        <v>0.11464854410567082</v>
      </c>
      <c r="M207"/>
      <c r="N207" s="21"/>
      <c r="O207"/>
      <c r="P207"/>
      <c r="Q207"/>
      <c r="R207"/>
      <c r="S207" s="277"/>
      <c r="T207"/>
      <c r="U207" s="21"/>
      <c r="W207" s="21"/>
      <c r="X207" s="45"/>
      <c r="Z207" s="59"/>
      <c r="AA207" s="21"/>
      <c r="AC207" s="21"/>
      <c r="AF207" s="59"/>
      <c r="AG207" s="21"/>
      <c r="AI207" s="21"/>
      <c r="AL207" s="66"/>
      <c r="AM207" s="21"/>
      <c r="AO207" s="21"/>
      <c r="AP207" s="21"/>
      <c r="AR207" s="66"/>
      <c r="AS207" s="21"/>
      <c r="AT207" s="54"/>
      <c r="AX207" s="66"/>
      <c r="AY207" s="21"/>
      <c r="BA207" s="21"/>
      <c r="BB207" s="21"/>
      <c r="BD207" s="66"/>
      <c r="BE207" s="21"/>
      <c r="BJ207" s="66"/>
      <c r="BK207" s="21"/>
      <c r="BP207" s="66"/>
      <c r="BQ207" s="21"/>
      <c r="BS207" s="134"/>
      <c r="BV207" s="66"/>
      <c r="BW207" s="21"/>
      <c r="CB207" s="66"/>
      <c r="CC207" s="21"/>
      <c r="CH207" s="66"/>
      <c r="CI207" s="21"/>
      <c r="CN207" s="66"/>
      <c r="CO207" s="21"/>
      <c r="CT207" s="66"/>
      <c r="CU207" s="21"/>
      <c r="CZ207" s="66"/>
      <c r="DA207" s="21"/>
      <c r="DE207"/>
      <c r="DF207" s="66"/>
      <c r="DL207" s="66"/>
      <c r="DM207" s="21"/>
      <c r="DX207" s="66"/>
      <c r="DY207" s="21"/>
      <c r="EJ207" s="66"/>
      <c r="EK207" s="21"/>
      <c r="EP207" s="66"/>
      <c r="EQ207" s="21"/>
      <c r="FB207" s="66"/>
      <c r="FC207" s="21"/>
      <c r="FH207" s="66"/>
      <c r="FN207" s="66"/>
      <c r="FO207" s="21"/>
      <c r="FT207" s="66"/>
      <c r="FU207" s="21"/>
      <c r="FZ207" s="66"/>
      <c r="GF207" s="66"/>
      <c r="GG207" s="21"/>
      <c r="ND207" s="66"/>
      <c r="NE207" s="21"/>
      <c r="NH207" s="68"/>
    </row>
    <row r="208" spans="8:372" s="7" customFormat="1">
      <c r="H208" s="49">
        <v>44876</v>
      </c>
      <c r="I208" s="21" t="s">
        <v>1630</v>
      </c>
      <c r="J208" s="146">
        <f>[1]!i_dq_close(J$2,H208)</f>
        <v>4184.1625999999997</v>
      </c>
      <c r="K208">
        <v>1.0847</v>
      </c>
      <c r="L208" s="277">
        <f t="shared" si="6"/>
        <v>9.7204026411849775E-2</v>
      </c>
      <c r="M208"/>
      <c r="N208" s="21"/>
      <c r="O208"/>
      <c r="P208"/>
      <c r="Q208"/>
      <c r="R208"/>
      <c r="S208" s="277"/>
      <c r="T208"/>
      <c r="U208" s="21"/>
      <c r="W208" s="21"/>
      <c r="X208" s="45"/>
      <c r="Z208" s="59"/>
      <c r="AA208" s="21"/>
      <c r="AC208" s="21"/>
      <c r="AF208" s="59"/>
      <c r="AG208" s="21"/>
      <c r="AI208" s="21"/>
      <c r="AL208" s="66"/>
      <c r="AM208" s="21"/>
      <c r="AO208" s="21"/>
      <c r="AP208" s="21"/>
      <c r="AR208" s="66"/>
      <c r="AS208" s="21"/>
      <c r="AT208" s="54"/>
      <c r="AX208" s="66"/>
      <c r="AY208" s="21"/>
      <c r="BA208" s="21"/>
      <c r="BB208" s="21"/>
      <c r="BD208" s="66"/>
      <c r="BE208" s="21"/>
      <c r="BJ208" s="66"/>
      <c r="BK208" s="21"/>
      <c r="BP208" s="66"/>
      <c r="BQ208" s="21"/>
      <c r="BS208" s="134"/>
      <c r="BV208" s="66"/>
      <c r="BW208" s="21"/>
      <c r="CB208" s="66"/>
      <c r="CC208" s="21"/>
      <c r="CH208" s="66"/>
      <c r="CI208" s="21"/>
      <c r="CK208" s="60"/>
      <c r="CN208" s="66"/>
      <c r="CO208" s="21"/>
      <c r="CT208" s="66"/>
      <c r="CU208" s="21"/>
      <c r="CZ208" s="66"/>
      <c r="DA208" s="21"/>
      <c r="DE208"/>
      <c r="DF208" s="66"/>
      <c r="DL208" s="66"/>
      <c r="DM208" s="21"/>
      <c r="DX208" s="66"/>
      <c r="DY208" s="21"/>
      <c r="EJ208" s="66"/>
      <c r="EK208" s="21"/>
      <c r="EP208" s="66"/>
      <c r="EQ208" s="21"/>
      <c r="FB208" s="66"/>
      <c r="FC208" s="21"/>
      <c r="FH208" s="66"/>
      <c r="FN208" s="66"/>
      <c r="FO208" s="21"/>
      <c r="FT208" s="66"/>
      <c r="FU208" s="21"/>
      <c r="FZ208" s="66"/>
      <c r="ND208" s="66"/>
      <c r="NE208" s="21"/>
      <c r="NH208" s="68"/>
    </row>
    <row r="209" spans="8:372" s="7" customFormat="1">
      <c r="H209" s="49">
        <v>44879</v>
      </c>
      <c r="I209" s="21" t="s">
        <v>1630</v>
      </c>
      <c r="J209" s="146">
        <f>[1]!i_dq_close(J$2,H209)</f>
        <v>4187.0944</v>
      </c>
      <c r="K209">
        <v>1.0813999999999999</v>
      </c>
      <c r="L209" s="277">
        <f t="shared" si="6"/>
        <v>9.3536363174290482E-2</v>
      </c>
      <c r="M209"/>
      <c r="N209" s="21"/>
      <c r="O209"/>
      <c r="P209"/>
      <c r="Q209"/>
      <c r="R209"/>
      <c r="S209" s="277"/>
      <c r="T209"/>
      <c r="U209" s="21"/>
      <c r="W209" s="21"/>
      <c r="X209" s="45"/>
      <c r="Z209" s="59"/>
      <c r="AA209" s="21"/>
      <c r="AC209" s="21"/>
      <c r="AF209" s="59"/>
      <c r="AG209" s="21"/>
      <c r="AI209" s="21"/>
      <c r="AL209" s="66"/>
      <c r="AM209" s="21"/>
      <c r="AO209" s="21"/>
      <c r="AP209" s="21"/>
      <c r="AR209" s="121"/>
      <c r="AS209" s="74"/>
      <c r="AT209" s="129"/>
      <c r="AU209" s="122"/>
      <c r="AX209" s="66"/>
      <c r="AY209" s="21"/>
      <c r="BA209" s="21"/>
      <c r="BB209" s="21"/>
      <c r="BD209" s="66"/>
      <c r="BE209" s="21"/>
      <c r="BJ209" s="66"/>
      <c r="BK209" s="21"/>
      <c r="BP209" s="66"/>
      <c r="BQ209" s="21"/>
      <c r="BS209" s="134"/>
      <c r="BV209" s="66"/>
      <c r="BW209" s="21"/>
      <c r="CB209" s="66"/>
      <c r="CC209" s="21"/>
      <c r="CH209" s="66"/>
      <c r="CI209" s="21"/>
      <c r="CN209" s="66"/>
      <c r="CO209" s="21"/>
      <c r="CT209" s="66"/>
      <c r="CU209" s="21"/>
      <c r="CZ209" s="66"/>
      <c r="DA209" s="21"/>
      <c r="DE209"/>
      <c r="DF209" s="66"/>
      <c r="DL209" s="66"/>
      <c r="DM209" s="21"/>
      <c r="DX209" s="66"/>
      <c r="DY209" s="21"/>
      <c r="EJ209" s="66"/>
      <c r="EK209" s="21"/>
      <c r="EP209" s="66"/>
      <c r="EQ209" s="21"/>
      <c r="FB209" s="66"/>
      <c r="FC209" s="21"/>
      <c r="FH209" s="66"/>
      <c r="FN209" s="66"/>
      <c r="FO209" s="21"/>
      <c r="FT209" s="66"/>
      <c r="FU209" s="21"/>
      <c r="FZ209" s="66"/>
      <c r="ND209" s="66"/>
      <c r="NE209" s="21"/>
      <c r="NH209" s="68"/>
    </row>
    <row r="210" spans="8:372" s="7" customFormat="1">
      <c r="H210" s="49">
        <v>44880</v>
      </c>
      <c r="I210" s="21" t="s">
        <v>1630</v>
      </c>
      <c r="J210" s="146">
        <f>[1]!i_dq_close(J$2,H210)</f>
        <v>4264.8360000000002</v>
      </c>
      <c r="K210">
        <v>1.1039000000000001</v>
      </c>
      <c r="L210" s="277">
        <f t="shared" si="6"/>
        <v>9.7501327325176135E-2</v>
      </c>
      <c r="M210"/>
      <c r="N210" s="21"/>
      <c r="O210"/>
      <c r="P210"/>
      <c r="Q210"/>
      <c r="R210"/>
      <c r="S210" s="277"/>
      <c r="T210"/>
      <c r="U210" s="21"/>
      <c r="W210" s="21"/>
      <c r="X210" s="45"/>
      <c r="Z210" s="59"/>
      <c r="AA210" s="21"/>
      <c r="AC210" s="21"/>
      <c r="AF210" s="59"/>
      <c r="AG210" s="21"/>
      <c r="AI210" s="21"/>
      <c r="AL210" s="66"/>
      <c r="AM210" s="21"/>
      <c r="AO210" s="21"/>
      <c r="AP210" s="21"/>
      <c r="AR210" s="66"/>
      <c r="AS210" s="74"/>
      <c r="AT210" s="129"/>
      <c r="AX210" s="66"/>
      <c r="AY210" s="21"/>
      <c r="BA210" s="21"/>
      <c r="BB210" s="21"/>
      <c r="BD210" s="66"/>
      <c r="BE210" s="21"/>
      <c r="BJ210" s="66"/>
      <c r="BK210" s="21"/>
      <c r="BP210" s="66"/>
      <c r="BQ210" s="21"/>
      <c r="BS210" s="134"/>
      <c r="BV210" s="66"/>
      <c r="BW210" s="21"/>
      <c r="CB210" s="66"/>
      <c r="CC210" s="21"/>
      <c r="CH210" s="66"/>
      <c r="CI210" s="21"/>
      <c r="CN210" s="66"/>
      <c r="CO210" s="21"/>
      <c r="CT210" s="66"/>
      <c r="CU210" s="21"/>
      <c r="CZ210" s="66"/>
      <c r="DA210" s="21"/>
      <c r="DE210"/>
      <c r="DF210" s="66"/>
      <c r="DL210" s="66"/>
      <c r="DM210" s="21"/>
      <c r="DX210" s="66"/>
      <c r="DY210" s="21"/>
      <c r="EJ210" s="66"/>
      <c r="EK210" s="21"/>
      <c r="EP210" s="66"/>
      <c r="EQ210" s="21"/>
      <c r="FB210" s="66"/>
      <c r="FC210" s="21"/>
      <c r="FH210" s="66"/>
      <c r="FN210" s="66"/>
      <c r="FO210" s="21"/>
      <c r="FT210" s="66"/>
      <c r="FU210" s="21"/>
      <c r="FZ210" s="66"/>
      <c r="ND210" s="66"/>
      <c r="NE210" s="21"/>
      <c r="NH210" s="68"/>
    </row>
    <row r="211" spans="8:372" s="7" customFormat="1">
      <c r="H211" s="49">
        <v>44881</v>
      </c>
      <c r="I211" s="21" t="s">
        <v>1630</v>
      </c>
      <c r="J211" s="146">
        <f>[1]!i_dq_close(J$2,H211)</f>
        <v>4233.2835999999998</v>
      </c>
      <c r="K211">
        <v>1.0983000000000001</v>
      </c>
      <c r="L211" s="277">
        <f t="shared" si="6"/>
        <v>9.9141918758826164E-2</v>
      </c>
      <c r="M211"/>
      <c r="N211" s="21"/>
      <c r="O211"/>
      <c r="P211"/>
      <c r="Q211"/>
      <c r="R211"/>
      <c r="S211" s="277"/>
      <c r="T211"/>
      <c r="U211" s="21"/>
      <c r="W211" s="21"/>
      <c r="X211" s="45"/>
      <c r="Z211" s="59"/>
      <c r="AA211" s="21"/>
      <c r="AC211" s="21"/>
      <c r="AF211" s="59"/>
      <c r="AG211" s="21"/>
      <c r="AI211" s="21"/>
      <c r="AL211" s="66"/>
      <c r="AM211" s="21"/>
      <c r="AO211" s="21"/>
      <c r="AP211" s="21"/>
      <c r="AR211" s="130"/>
      <c r="AS211" s="131"/>
      <c r="AT211" s="132"/>
      <c r="AU211" s="133"/>
      <c r="AV211" s="21"/>
      <c r="AX211" s="66"/>
      <c r="AY211" s="21"/>
      <c r="BA211" s="21"/>
      <c r="BB211" s="21"/>
      <c r="BD211" s="66"/>
      <c r="BE211" s="21"/>
      <c r="BJ211" s="66"/>
      <c r="BK211" s="21"/>
      <c r="BP211" s="66"/>
      <c r="BQ211" s="21"/>
      <c r="BS211" s="134"/>
      <c r="BV211" s="66"/>
      <c r="BW211" s="21"/>
      <c r="CB211" s="66"/>
      <c r="CC211" s="21"/>
      <c r="CH211" s="66"/>
      <c r="CI211" s="21"/>
      <c r="CN211" s="66"/>
      <c r="CO211" s="21"/>
      <c r="CT211" s="66"/>
      <c r="CU211" s="21"/>
      <c r="CZ211" s="66"/>
      <c r="DA211" s="21"/>
      <c r="DE211"/>
      <c r="DF211" s="66"/>
      <c r="DL211" s="66"/>
      <c r="DM211" s="21"/>
      <c r="DX211" s="66"/>
      <c r="DY211" s="21"/>
      <c r="EJ211" s="66"/>
      <c r="EK211" s="21"/>
      <c r="EP211" s="66"/>
      <c r="EQ211" s="21"/>
      <c r="FB211" s="66"/>
      <c r="FC211" s="21"/>
      <c r="FH211" s="66"/>
      <c r="FN211" s="66"/>
      <c r="FO211" s="21"/>
      <c r="FT211" s="66"/>
      <c r="FU211" s="21"/>
      <c r="FZ211" s="66"/>
      <c r="ND211" s="66"/>
      <c r="NE211" s="21"/>
      <c r="NH211" s="68"/>
    </row>
    <row r="212" spans="8:372" s="7" customFormat="1">
      <c r="H212" s="49">
        <v>44882</v>
      </c>
      <c r="I212" s="21" t="s">
        <v>1630</v>
      </c>
      <c r="J212" s="146">
        <f>[1]!i_dq_close(J$2,H212)</f>
        <v>4222.8145000000004</v>
      </c>
      <c r="K212">
        <v>1.0988</v>
      </c>
      <c r="L212" s="277">
        <f t="shared" si="6"/>
        <v>0.10185601598528959</v>
      </c>
      <c r="M212"/>
      <c r="N212" s="21"/>
      <c r="O212"/>
      <c r="P212"/>
      <c r="Q212"/>
      <c r="R212"/>
      <c r="S212" s="277"/>
      <c r="T212"/>
      <c r="U212" s="21"/>
      <c r="W212" s="21"/>
      <c r="X212" s="45"/>
      <c r="Z212" s="59"/>
      <c r="AA212" s="21"/>
      <c r="AC212" s="21"/>
      <c r="AF212" s="59"/>
      <c r="AG212" s="21"/>
      <c r="AI212" s="21"/>
      <c r="AL212" s="66"/>
      <c r="AM212" s="21"/>
      <c r="AP212" s="21"/>
      <c r="AS212" s="21"/>
      <c r="AT212" s="54"/>
      <c r="AX212" s="66"/>
      <c r="AY212" s="21"/>
      <c r="BA212" s="21"/>
      <c r="BB212" s="21"/>
      <c r="BD212" s="66"/>
      <c r="BE212" s="21"/>
      <c r="BJ212" s="66"/>
      <c r="BK212" s="21"/>
      <c r="BP212" s="66"/>
      <c r="BQ212" s="21"/>
      <c r="BS212" s="134"/>
      <c r="BV212" s="66"/>
      <c r="BW212" s="21"/>
      <c r="CB212" s="66"/>
      <c r="CC212" s="21"/>
      <c r="CH212" s="66"/>
      <c r="CI212" s="21"/>
      <c r="CN212" s="66"/>
      <c r="CO212" s="21"/>
      <c r="CT212" s="66"/>
      <c r="CU212" s="21"/>
      <c r="CZ212" s="66"/>
      <c r="DA212" s="21"/>
      <c r="DC212" s="60"/>
      <c r="DE212"/>
      <c r="DF212" s="66"/>
      <c r="DL212" s="66"/>
      <c r="DM212" s="21"/>
      <c r="DX212" s="66"/>
      <c r="DY212" s="21"/>
      <c r="EJ212" s="66"/>
      <c r="EK212" s="21"/>
      <c r="EP212" s="66"/>
      <c r="EQ212" s="21"/>
      <c r="FB212" s="66"/>
      <c r="FC212" s="21"/>
      <c r="FH212" s="66"/>
      <c r="FN212" s="66"/>
      <c r="FO212" s="21"/>
      <c r="FT212" s="66"/>
      <c r="FU212" s="21"/>
      <c r="FZ212" s="66"/>
      <c r="ND212" s="66"/>
      <c r="NE212" s="21"/>
      <c r="NH212" s="68"/>
    </row>
    <row r="213" spans="8:372" s="7" customFormat="1">
      <c r="H213" s="49">
        <v>44883</v>
      </c>
      <c r="I213" s="21" t="s">
        <v>1630</v>
      </c>
      <c r="J213" s="146">
        <f>[1]!i_dq_close(J$2,H213)</f>
        <v>4204.3148000000001</v>
      </c>
      <c r="K213">
        <v>1.0911999999999999</v>
      </c>
      <c r="L213" s="277">
        <f t="shared" si="6"/>
        <v>9.8846054035676145E-2</v>
      </c>
      <c r="M213"/>
      <c r="N213" s="21"/>
      <c r="O213"/>
      <c r="P213"/>
      <c r="Q213"/>
      <c r="R213"/>
      <c r="S213" s="53"/>
      <c r="T213"/>
      <c r="U213" s="21"/>
      <c r="W213" s="21"/>
      <c r="X213" s="45"/>
      <c r="Z213" s="59"/>
      <c r="AA213" s="21"/>
      <c r="AC213" s="21"/>
      <c r="AF213" s="58"/>
      <c r="AG213" s="21"/>
      <c r="AI213" s="21"/>
      <c r="AL213" s="66"/>
      <c r="AM213" s="21"/>
      <c r="AP213" s="21"/>
      <c r="AS213" s="21"/>
      <c r="AT213" s="54"/>
      <c r="AX213" s="66"/>
      <c r="AY213" s="21"/>
      <c r="BA213" s="21"/>
      <c r="BB213" s="21"/>
      <c r="BD213" s="66"/>
      <c r="BE213" s="21"/>
      <c r="BJ213" s="66"/>
      <c r="BK213" s="21"/>
      <c r="BP213" s="66"/>
      <c r="BQ213" s="21"/>
      <c r="BS213" s="134"/>
      <c r="BV213" s="66"/>
      <c r="BW213" s="21"/>
      <c r="CB213" s="66"/>
      <c r="CC213" s="21"/>
      <c r="CH213" s="66"/>
      <c r="CI213" s="21"/>
      <c r="CN213" s="66"/>
      <c r="CO213" s="21"/>
      <c r="CT213" s="66"/>
      <c r="CU213" s="21"/>
      <c r="CZ213" s="66"/>
      <c r="DA213" s="21"/>
      <c r="DE213"/>
      <c r="DF213" s="66"/>
      <c r="DL213" s="66"/>
      <c r="DM213" s="21"/>
      <c r="DX213" s="66"/>
      <c r="DY213" s="21"/>
      <c r="EJ213" s="66"/>
      <c r="EK213" s="21"/>
      <c r="EP213" s="66"/>
      <c r="EQ213" s="21"/>
      <c r="FB213" s="66"/>
      <c r="FC213" s="21"/>
      <c r="FH213" s="66"/>
      <c r="FN213" s="66"/>
      <c r="FO213" s="21"/>
      <c r="FT213" s="66"/>
      <c r="FU213" s="21"/>
      <c r="ND213" s="66"/>
      <c r="NE213" s="21"/>
      <c r="NH213" s="68"/>
    </row>
    <row r="214" spans="8:372" s="7" customFormat="1">
      <c r="H214" s="49">
        <v>44886</v>
      </c>
      <c r="I214" s="21" t="s">
        <v>1630</v>
      </c>
      <c r="J214" s="146">
        <f>[1]!i_dq_close(J$2,H214)</f>
        <v>4177.4961999999996</v>
      </c>
      <c r="K214">
        <v>1.0974999999999999</v>
      </c>
      <c r="L214" s="277">
        <f t="shared" si="6"/>
        <v>0.11041701980907215</v>
      </c>
      <c r="M214"/>
      <c r="N214" s="21"/>
      <c r="O214"/>
      <c r="P214"/>
      <c r="Q214"/>
      <c r="R214"/>
      <c r="S214" s="53"/>
      <c r="T214"/>
      <c r="U214" s="21"/>
      <c r="W214" s="21"/>
      <c r="X214" s="45"/>
      <c r="Z214" s="59"/>
      <c r="AA214" s="21"/>
      <c r="AC214" s="21"/>
      <c r="AF214" s="58"/>
      <c r="AG214" s="21"/>
      <c r="AI214" s="21"/>
      <c r="AL214" s="66"/>
      <c r="AM214" s="21"/>
      <c r="AP214" s="21"/>
      <c r="AS214" s="21"/>
      <c r="AT214" s="54"/>
      <c r="AX214" s="66"/>
      <c r="AY214" s="21"/>
      <c r="BA214" s="21"/>
      <c r="BB214" s="21"/>
      <c r="BD214" s="66"/>
      <c r="BE214" s="21"/>
      <c r="BJ214" s="66"/>
      <c r="BK214" s="21"/>
      <c r="BP214" s="66"/>
      <c r="BQ214" s="21"/>
      <c r="BS214" s="134"/>
      <c r="BV214" s="66"/>
      <c r="BW214" s="21"/>
      <c r="CB214" s="66"/>
      <c r="CC214" s="21"/>
      <c r="CH214" s="66"/>
      <c r="CI214" s="21"/>
      <c r="CN214" s="66"/>
      <c r="CO214" s="21"/>
      <c r="CT214" s="66"/>
      <c r="CU214" s="21"/>
      <c r="CZ214" s="66"/>
      <c r="DA214" s="21"/>
      <c r="DE214"/>
      <c r="DF214" s="66"/>
      <c r="DL214" s="66"/>
      <c r="DM214" s="21"/>
      <c r="DX214" s="66"/>
      <c r="DY214" s="21"/>
      <c r="EJ214" s="66"/>
      <c r="EK214" s="21"/>
      <c r="EP214" s="66"/>
      <c r="EQ214" s="21"/>
      <c r="FB214" s="66"/>
      <c r="FC214" s="21"/>
      <c r="FH214" s="66"/>
      <c r="FN214" s="66"/>
      <c r="FO214" s="21"/>
      <c r="ND214" s="66"/>
      <c r="NE214" s="21"/>
      <c r="NH214" s="68"/>
    </row>
    <row r="215" spans="8:372" s="7" customFormat="1">
      <c r="H215" s="49">
        <v>44887</v>
      </c>
      <c r="I215" s="21" t="s">
        <v>1630</v>
      </c>
      <c r="J215" s="146">
        <f>[1]!i_dq_close(J$2,H215)</f>
        <v>4166.4138000000003</v>
      </c>
      <c r="K215">
        <v>1.0806</v>
      </c>
      <c r="L215" s="277">
        <f t="shared" si="6"/>
        <v>9.7252857018505501E-2</v>
      </c>
      <c r="M215"/>
      <c r="N215" s="21"/>
      <c r="O215"/>
      <c r="P215"/>
      <c r="Q215"/>
      <c r="R215"/>
      <c r="S215" s="53"/>
      <c r="T215"/>
      <c r="U215" s="21"/>
      <c r="W215" s="21"/>
      <c r="X215" s="45"/>
      <c r="Z215" s="59"/>
      <c r="AA215" s="21"/>
      <c r="AC215" s="21"/>
      <c r="AF215" s="58"/>
      <c r="AG215" s="21"/>
      <c r="AI215" s="21"/>
      <c r="AL215" s="66"/>
      <c r="AM215" s="21"/>
      <c r="AP215" s="21"/>
      <c r="AS215" s="21"/>
      <c r="AT215" s="54"/>
      <c r="AX215" s="66"/>
      <c r="AY215" s="21"/>
      <c r="BA215" s="21"/>
      <c r="BB215" s="21"/>
      <c r="BD215" s="66"/>
      <c r="BE215" s="21"/>
      <c r="BJ215" s="66"/>
      <c r="BK215" s="21"/>
      <c r="BP215" s="66"/>
      <c r="BQ215" s="21"/>
      <c r="BS215" s="134"/>
      <c r="BV215" s="66"/>
      <c r="BW215" s="21"/>
      <c r="CB215" s="66"/>
      <c r="CC215" s="21"/>
      <c r="CH215" s="66"/>
      <c r="CI215" s="21"/>
      <c r="CN215" s="66"/>
      <c r="CO215" s="21"/>
      <c r="CT215" s="66"/>
      <c r="CU215" s="21"/>
      <c r="CZ215" s="66"/>
      <c r="DA215" s="21"/>
      <c r="DE215"/>
      <c r="DF215" s="66"/>
      <c r="DL215" s="66"/>
      <c r="DM215" s="21"/>
      <c r="DX215" s="66"/>
      <c r="DY215" s="21"/>
      <c r="EJ215" s="66"/>
      <c r="EK215" s="21"/>
      <c r="EP215" s="66"/>
      <c r="EQ215" s="21"/>
      <c r="FB215" s="66"/>
      <c r="FC215" s="21"/>
      <c r="FH215" s="66"/>
      <c r="FN215" s="66"/>
      <c r="FO215" s="21"/>
      <c r="ND215" s="66"/>
      <c r="NE215" s="21"/>
      <c r="NH215" s="68"/>
    </row>
    <row r="216" spans="8:372" s="7" customFormat="1">
      <c r="H216" s="49">
        <v>44888</v>
      </c>
      <c r="I216" s="21" t="s">
        <v>1630</v>
      </c>
      <c r="J216" s="146">
        <f>[1]!i_dq_close(J$2,H216)</f>
        <v>4167.8986999999997</v>
      </c>
      <c r="K216">
        <v>1.0770999999999999</v>
      </c>
      <c r="L216" s="277">
        <f t="shared" si="6"/>
        <v>9.3712689515182079E-2</v>
      </c>
      <c r="M216"/>
      <c r="N216" s="21"/>
      <c r="O216"/>
      <c r="P216"/>
      <c r="Q216"/>
      <c r="R216"/>
      <c r="S216" s="53"/>
      <c r="T216"/>
      <c r="U216" s="21"/>
      <c r="W216" s="21"/>
      <c r="X216" s="45"/>
      <c r="Z216" s="59"/>
      <c r="AA216" s="21"/>
      <c r="AC216" s="21"/>
      <c r="AF216" s="58"/>
      <c r="AG216" s="21"/>
      <c r="AI216" s="21"/>
      <c r="AL216" s="66"/>
      <c r="AM216" s="21"/>
      <c r="AP216" s="21"/>
      <c r="AS216" s="21"/>
      <c r="AT216" s="54"/>
      <c r="AX216" s="66"/>
      <c r="AY216" s="21"/>
      <c r="BA216" s="21"/>
      <c r="BB216" s="21"/>
      <c r="BD216" s="66"/>
      <c r="BE216" s="21"/>
      <c r="BJ216" s="66"/>
      <c r="BK216" s="21"/>
      <c r="BP216" s="66"/>
      <c r="BQ216" s="21"/>
      <c r="BS216" s="134"/>
      <c r="BV216" s="66"/>
      <c r="BW216" s="21"/>
      <c r="CB216" s="66"/>
      <c r="CC216" s="21"/>
      <c r="CH216" s="66"/>
      <c r="CI216" s="21"/>
      <c r="CL216" s="119"/>
      <c r="CN216" s="66"/>
      <c r="CO216" s="21"/>
      <c r="CT216" s="66"/>
      <c r="CU216" s="21"/>
      <c r="CZ216" s="66"/>
      <c r="DA216" s="21"/>
      <c r="DE216"/>
      <c r="DF216" s="66"/>
      <c r="DL216" s="66"/>
      <c r="DM216" s="21"/>
      <c r="DX216" s="66"/>
      <c r="DY216" s="21"/>
      <c r="EJ216" s="66"/>
      <c r="EK216" s="21"/>
      <c r="EP216" s="66"/>
      <c r="EQ216" s="21"/>
      <c r="FB216" s="66"/>
      <c r="FC216" s="21"/>
      <c r="FH216" s="66"/>
      <c r="FN216" s="66"/>
      <c r="FO216" s="21"/>
      <c r="ND216" s="66"/>
      <c r="NE216" s="21"/>
      <c r="NH216" s="68"/>
    </row>
    <row r="217" spans="8:372" s="7" customFormat="1">
      <c r="H217" s="49">
        <v>44889</v>
      </c>
      <c r="I217" s="21" t="s">
        <v>1630</v>
      </c>
      <c r="J217" s="146">
        <f>[1]!i_dq_close(J$2,H217)</f>
        <v>4155.0478999999996</v>
      </c>
      <c r="K217">
        <v>1.0798000000000001</v>
      </c>
      <c r="L217" s="277">
        <f t="shared" si="6"/>
        <v>9.8963865926981254E-2</v>
      </c>
      <c r="M217"/>
      <c r="N217" s="21"/>
      <c r="O217"/>
      <c r="P217"/>
      <c r="Q217"/>
      <c r="R217"/>
      <c r="S217" s="53"/>
      <c r="T217"/>
      <c r="U217" s="21"/>
      <c r="W217" s="21"/>
      <c r="X217" s="45"/>
      <c r="Z217" s="59"/>
      <c r="AA217" s="21"/>
      <c r="AC217" s="21"/>
      <c r="AF217" s="58"/>
      <c r="AG217" s="21"/>
      <c r="AI217" s="21"/>
      <c r="AL217" s="66"/>
      <c r="AM217" s="21"/>
      <c r="AP217" s="21"/>
      <c r="AS217" s="21"/>
      <c r="AT217" s="54"/>
      <c r="AX217" s="66"/>
      <c r="AY217" s="21"/>
      <c r="BA217" s="21"/>
      <c r="BB217" s="21"/>
      <c r="BD217" s="66"/>
      <c r="BE217" s="21"/>
      <c r="BJ217" s="66"/>
      <c r="BK217" s="21"/>
      <c r="BP217" s="66"/>
      <c r="BQ217" s="21"/>
      <c r="BS217" s="134"/>
      <c r="BV217" s="66"/>
      <c r="BW217" s="21"/>
      <c r="CB217" s="66"/>
      <c r="CC217" s="21"/>
      <c r="CH217" s="66"/>
      <c r="CI217" s="21"/>
      <c r="CN217" s="66"/>
      <c r="CO217" s="21"/>
      <c r="CT217" s="66"/>
      <c r="CU217" s="21"/>
      <c r="CZ217" s="66"/>
      <c r="DA217" s="21"/>
      <c r="DE217"/>
      <c r="DF217" s="66"/>
      <c r="DL217" s="66"/>
      <c r="DM217" s="21"/>
      <c r="DX217" s="66"/>
      <c r="DY217" s="21"/>
      <c r="EJ217" s="66"/>
      <c r="EK217" s="21"/>
      <c r="EP217" s="66"/>
      <c r="EQ217" s="21"/>
      <c r="FB217" s="66"/>
      <c r="FC217" s="21"/>
      <c r="FH217" s="66"/>
      <c r="FN217" s="66"/>
      <c r="FO217" s="21"/>
      <c r="ND217" s="66"/>
      <c r="NE217" s="21"/>
      <c r="NH217" s="68"/>
    </row>
    <row r="218" spans="8:372" s="7" customFormat="1">
      <c r="H218" s="49">
        <v>44890</v>
      </c>
      <c r="I218" s="21" t="s">
        <v>1630</v>
      </c>
      <c r="J218" s="146">
        <f>[1]!i_dq_close(J$2,H218)</f>
        <v>4164.7946000000002</v>
      </c>
      <c r="K218">
        <v>1.0596000000000001</v>
      </c>
      <c r="L218" s="277">
        <f t="shared" si="6"/>
        <v>7.8278693517285447E-2</v>
      </c>
      <c r="M218"/>
      <c r="N218" s="21"/>
      <c r="O218"/>
      <c r="P218"/>
      <c r="Q218"/>
      <c r="R218"/>
      <c r="S218" s="53"/>
      <c r="T218"/>
      <c r="U218" s="21"/>
      <c r="W218" s="21"/>
      <c r="X218" s="45"/>
      <c r="Z218" s="59"/>
      <c r="AA218" s="21"/>
      <c r="AC218" s="21"/>
      <c r="AF218" s="58"/>
      <c r="AG218" s="21"/>
      <c r="AI218" s="21"/>
      <c r="AL218" s="66"/>
      <c r="AM218" s="21"/>
      <c r="AP218" s="21"/>
      <c r="AS218" s="21"/>
      <c r="AT218" s="54"/>
      <c r="AX218" s="66"/>
      <c r="AY218" s="21"/>
      <c r="BA218" s="21"/>
      <c r="BB218" s="21"/>
      <c r="BD218" s="66"/>
      <c r="BE218" s="21"/>
      <c r="BJ218" s="66"/>
      <c r="BK218" s="21"/>
      <c r="BP218" s="66"/>
      <c r="BQ218" s="21"/>
      <c r="BS218" s="134"/>
      <c r="BV218" s="66"/>
      <c r="BW218" s="21"/>
      <c r="CB218" s="66"/>
      <c r="CC218" s="21"/>
      <c r="CH218" s="66"/>
      <c r="CI218" s="21"/>
      <c r="CN218" s="66"/>
      <c r="CO218" s="21"/>
      <c r="CT218" s="66"/>
      <c r="CU218" s="21"/>
      <c r="CZ218" s="66"/>
      <c r="DA218" s="21"/>
      <c r="DE218"/>
      <c r="DF218" s="66"/>
      <c r="DL218" s="66"/>
      <c r="DM218" s="21"/>
      <c r="DX218" s="66"/>
      <c r="DY218" s="21"/>
      <c r="EJ218" s="66"/>
      <c r="EK218" s="21"/>
      <c r="EP218" s="66"/>
      <c r="EQ218" s="21"/>
      <c r="FB218" s="66"/>
      <c r="FC218" s="21"/>
      <c r="FH218" s="66"/>
      <c r="FN218" s="66"/>
      <c r="FO218" s="21"/>
      <c r="ND218" s="66"/>
      <c r="NE218" s="21"/>
      <c r="NH218" s="68"/>
    </row>
    <row r="219" spans="8:372" s="7" customFormat="1">
      <c r="H219" s="49">
        <v>44893</v>
      </c>
      <c r="I219" s="21" t="s">
        <v>1630</v>
      </c>
      <c r="J219" s="146">
        <f>[1]!i_dq_close(J$2,H219)</f>
        <v>4124.2883000000002</v>
      </c>
      <c r="K219">
        <v>1.0508</v>
      </c>
      <c r="L219" s="277">
        <f t="shared" si="6"/>
        <v>7.8902664486588003E-2</v>
      </c>
      <c r="M219"/>
      <c r="N219" s="21"/>
      <c r="O219"/>
      <c r="P219"/>
      <c r="Q219"/>
      <c r="R219"/>
      <c r="S219" s="53"/>
      <c r="T219"/>
      <c r="U219" s="21"/>
      <c r="W219" s="21"/>
      <c r="X219" s="45"/>
      <c r="Z219" s="59"/>
      <c r="AA219" s="21"/>
      <c r="AC219" s="21"/>
      <c r="AF219" s="58"/>
      <c r="AG219" s="21"/>
      <c r="AI219" s="21"/>
      <c r="AL219" s="66"/>
      <c r="AM219" s="21"/>
      <c r="AP219" s="21"/>
      <c r="AT219" s="54"/>
      <c r="AX219" s="66"/>
      <c r="AY219" s="21"/>
      <c r="BA219" s="21"/>
      <c r="BB219" s="21"/>
      <c r="BD219" s="66"/>
      <c r="BE219" s="21"/>
      <c r="BJ219" s="66"/>
      <c r="BK219" s="21"/>
      <c r="BP219" s="66"/>
      <c r="BQ219" s="21"/>
      <c r="BS219" s="134"/>
      <c r="BV219" s="66"/>
      <c r="BW219" s="21"/>
      <c r="CB219" s="66"/>
      <c r="CC219" s="21"/>
      <c r="CH219" s="66"/>
      <c r="CI219" s="21"/>
      <c r="CN219" s="66"/>
      <c r="CO219" s="21"/>
      <c r="CT219" s="66"/>
      <c r="CU219" s="21"/>
      <c r="CZ219" s="66"/>
      <c r="DA219" s="21"/>
      <c r="DE219"/>
      <c r="DF219" s="66"/>
      <c r="DL219" s="66"/>
      <c r="DM219" s="21"/>
      <c r="DX219" s="66"/>
      <c r="DY219" s="21"/>
      <c r="EJ219" s="66"/>
      <c r="EK219" s="21"/>
      <c r="EP219" s="66"/>
      <c r="EQ219" s="21"/>
      <c r="FB219" s="66"/>
      <c r="FC219" s="21"/>
      <c r="FH219" s="66"/>
      <c r="FN219" s="66"/>
      <c r="FO219" s="21"/>
      <c r="ND219" s="66"/>
      <c r="NE219" s="21"/>
      <c r="NH219" s="68"/>
    </row>
    <row r="220" spans="8:372" s="7" customFormat="1">
      <c r="H220" s="49">
        <v>44894</v>
      </c>
      <c r="I220" s="21" t="s">
        <v>1630</v>
      </c>
      <c r="J220" s="146">
        <f>[1]!i_dq_close(J$2,H220)</f>
        <v>4237.5962</v>
      </c>
      <c r="K220">
        <v>1.0693999999999999</v>
      </c>
      <c r="L220" s="277">
        <f t="shared" si="6"/>
        <v>7.162157285384263E-2</v>
      </c>
      <c r="M220"/>
      <c r="N220" s="21"/>
      <c r="O220"/>
      <c r="P220"/>
      <c r="Q220"/>
      <c r="R220"/>
      <c r="S220" s="53"/>
      <c r="T220"/>
      <c r="U220" s="21"/>
      <c r="W220" s="21"/>
      <c r="X220" s="45"/>
      <c r="Z220" s="59"/>
      <c r="AA220" s="21"/>
      <c r="AC220" s="21"/>
      <c r="AF220" s="58"/>
      <c r="AG220" s="21"/>
      <c r="AI220" s="21"/>
      <c r="AL220" s="66"/>
      <c r="AM220" s="21"/>
      <c r="AP220" s="21"/>
      <c r="AT220" s="54"/>
      <c r="AX220" s="66"/>
      <c r="AY220" s="21"/>
      <c r="BA220" s="21"/>
      <c r="BB220" s="21"/>
      <c r="BD220" s="66"/>
      <c r="BE220" s="21"/>
      <c r="BJ220" s="66"/>
      <c r="BK220" s="21"/>
      <c r="BP220" s="66"/>
      <c r="BQ220" s="21"/>
      <c r="BS220" s="134"/>
      <c r="BV220" s="66"/>
      <c r="BW220" s="21"/>
      <c r="CB220" s="66"/>
      <c r="CC220" s="21"/>
      <c r="CH220" s="66"/>
      <c r="CI220" s="21"/>
      <c r="CN220" s="66"/>
      <c r="CO220" s="21"/>
      <c r="CT220" s="66"/>
      <c r="CU220" s="21"/>
      <c r="CZ220" s="66"/>
      <c r="DA220" s="21"/>
      <c r="DE220"/>
      <c r="DF220" s="66"/>
      <c r="DL220" s="66"/>
      <c r="DM220" s="21"/>
      <c r="DX220" s="66"/>
      <c r="DY220" s="21"/>
      <c r="EJ220" s="66"/>
      <c r="EK220" s="21"/>
      <c r="EP220" s="66"/>
      <c r="EQ220" s="21"/>
      <c r="FB220" s="66"/>
      <c r="FC220" s="21"/>
      <c r="FH220" s="66"/>
      <c r="FN220" s="66"/>
      <c r="FO220" s="21"/>
      <c r="ND220" s="66"/>
      <c r="NE220" s="21"/>
      <c r="NH220" s="68"/>
    </row>
    <row r="221" spans="8:372" s="7" customFormat="1">
      <c r="H221" s="49">
        <v>44895</v>
      </c>
      <c r="I221" s="21" t="s">
        <v>1630</v>
      </c>
      <c r="J221" s="146">
        <f>[1]!i_dq_close(J$2,H221)</f>
        <v>4239.9952000000003</v>
      </c>
      <c r="K221">
        <v>1.0683</v>
      </c>
      <c r="L221" s="277">
        <f t="shared" si="6"/>
        <v>7.0092914671728734E-2</v>
      </c>
      <c r="M221"/>
      <c r="N221" s="21"/>
      <c r="O221"/>
      <c r="P221"/>
      <c r="Q221"/>
      <c r="R221"/>
      <c r="S221" s="53"/>
      <c r="T221"/>
      <c r="U221" s="21"/>
      <c r="W221" s="21"/>
      <c r="X221" s="45"/>
      <c r="Z221" s="59"/>
      <c r="AA221" s="21"/>
      <c r="AC221" s="21"/>
      <c r="AF221" s="58"/>
      <c r="AG221" s="21"/>
      <c r="AI221" s="21"/>
      <c r="AL221" s="66"/>
      <c r="AM221" s="21"/>
      <c r="AP221" s="21"/>
      <c r="AT221" s="54"/>
      <c r="AX221" s="66"/>
      <c r="AY221" s="21"/>
      <c r="BA221" s="21"/>
      <c r="BB221" s="21"/>
      <c r="BD221" s="66"/>
      <c r="BE221" s="21"/>
      <c r="BG221" s="60"/>
      <c r="BJ221" s="66"/>
      <c r="BK221" s="21"/>
      <c r="BP221" s="66"/>
      <c r="BQ221" s="21"/>
      <c r="BS221" s="134"/>
      <c r="BV221" s="66"/>
      <c r="BW221" s="21"/>
      <c r="CB221" s="66"/>
      <c r="CC221" s="21"/>
      <c r="CH221" s="66"/>
      <c r="CI221" s="21"/>
      <c r="CN221" s="66"/>
      <c r="CO221" s="21"/>
      <c r="CT221" s="66"/>
      <c r="CU221" s="21"/>
      <c r="CZ221" s="66"/>
      <c r="DA221" s="21"/>
      <c r="DE221"/>
      <c r="DF221" s="66"/>
      <c r="DL221" s="66"/>
      <c r="DM221" s="21"/>
      <c r="DX221" s="66"/>
      <c r="DY221" s="21"/>
      <c r="EJ221" s="66"/>
      <c r="EK221" s="21"/>
      <c r="EP221" s="66"/>
      <c r="EQ221" s="21"/>
      <c r="FB221" s="66"/>
      <c r="FC221" s="21"/>
      <c r="FH221" s="66"/>
      <c r="FN221" s="66"/>
      <c r="FO221" s="21"/>
      <c r="ND221" s="66"/>
      <c r="NE221" s="21"/>
      <c r="NH221" s="68"/>
    </row>
    <row r="222" spans="8:372" s="7" customFormat="1">
      <c r="H222" s="49">
        <v>44896</v>
      </c>
      <c r="I222" s="21" t="s">
        <v>336</v>
      </c>
      <c r="J222" s="146">
        <f>[1]!i_dq_close(J$2,H222)</f>
        <v>4279.3801999999996</v>
      </c>
      <c r="K222">
        <v>1.0791999999999999</v>
      </c>
      <c r="L222" s="277">
        <f t="shared" si="6"/>
        <v>7.1642641454980782E-2</v>
      </c>
      <c r="M222"/>
      <c r="N222" s="21"/>
      <c r="O222"/>
      <c r="P222"/>
      <c r="Q222"/>
      <c r="R222"/>
      <c r="S222" s="53"/>
      <c r="T222"/>
      <c r="U222" s="21"/>
      <c r="W222" s="21"/>
      <c r="X222" s="45"/>
      <c r="Z222" s="59"/>
      <c r="AA222" s="21"/>
      <c r="AC222" s="21"/>
      <c r="AF222" s="58"/>
      <c r="AG222" s="21"/>
      <c r="AI222" s="21"/>
      <c r="AL222" s="66"/>
      <c r="AM222" s="21"/>
      <c r="AP222" s="21"/>
      <c r="AT222" s="54"/>
      <c r="AX222" s="66"/>
      <c r="AY222" s="21"/>
      <c r="BA222" s="21"/>
      <c r="BB222" s="21"/>
      <c r="BD222" s="66"/>
      <c r="BE222" s="21"/>
      <c r="BJ222" s="66"/>
      <c r="BK222" s="21"/>
      <c r="BP222" s="66"/>
      <c r="BQ222" s="21"/>
      <c r="BS222" s="134"/>
      <c r="BV222" s="66"/>
      <c r="BW222" s="21"/>
      <c r="CB222" s="66"/>
      <c r="CC222" s="21"/>
      <c r="CH222" s="66"/>
      <c r="CI222" s="21"/>
      <c r="CN222" s="66"/>
      <c r="CO222" s="21"/>
      <c r="CT222" s="66"/>
      <c r="CU222" s="21"/>
      <c r="CZ222" s="66"/>
      <c r="DA222" s="21"/>
      <c r="DE222"/>
      <c r="DF222" s="66"/>
      <c r="DL222" s="66"/>
      <c r="DM222" s="21"/>
      <c r="DX222" s="66"/>
      <c r="DY222" s="21"/>
      <c r="EJ222" s="66"/>
      <c r="EK222" s="21"/>
      <c r="EP222" s="66"/>
      <c r="EQ222" s="21"/>
      <c r="FB222" s="66"/>
      <c r="FC222" s="21"/>
      <c r="FH222" s="66"/>
      <c r="FN222" s="66"/>
      <c r="FO222" s="21"/>
      <c r="ND222" s="66"/>
      <c r="NE222" s="21"/>
      <c r="NH222" s="68"/>
    </row>
    <row r="223" spans="8:372" s="7" customFormat="1">
      <c r="H223" s="49">
        <v>44897</v>
      </c>
      <c r="I223" s="21" t="s">
        <v>1624</v>
      </c>
      <c r="J223" s="146">
        <f>[1]!i_dq_close(J$2,H223)</f>
        <v>4256.7224999999999</v>
      </c>
      <c r="K223">
        <v>1.0887</v>
      </c>
      <c r="L223" s="277">
        <f t="shared" si="6"/>
        <v>8.5262176042858573E-2</v>
      </c>
      <c r="M223"/>
      <c r="N223" s="21"/>
      <c r="O223"/>
      <c r="P223"/>
      <c r="Q223"/>
      <c r="R223"/>
      <c r="S223" s="53"/>
      <c r="T223"/>
      <c r="U223" s="21"/>
      <c r="W223" s="21"/>
      <c r="X223" s="45"/>
      <c r="Z223" s="59"/>
      <c r="AA223" s="21"/>
      <c r="AC223" s="21"/>
      <c r="AF223" s="58"/>
      <c r="AG223" s="21"/>
      <c r="AI223" s="21"/>
      <c r="AL223" s="66"/>
      <c r="AM223" s="21"/>
      <c r="AP223" s="21"/>
      <c r="AT223" s="54"/>
      <c r="AX223" s="66"/>
      <c r="AY223" s="21"/>
      <c r="BA223" s="21"/>
      <c r="BB223" s="21"/>
      <c r="BD223" s="66"/>
      <c r="BE223" s="21"/>
      <c r="BJ223" s="66"/>
      <c r="BK223" s="21"/>
      <c r="BP223" s="66"/>
      <c r="BQ223" s="21"/>
      <c r="BS223" s="134"/>
      <c r="BV223" s="66"/>
      <c r="BW223" s="21"/>
      <c r="CB223" s="66"/>
      <c r="CC223" s="21"/>
      <c r="CH223" s="66"/>
      <c r="CI223" s="21"/>
      <c r="CK223" s="60"/>
      <c r="CN223" s="66"/>
      <c r="CO223" s="21"/>
      <c r="CT223" s="66"/>
      <c r="CU223" s="21"/>
      <c r="CZ223" s="66"/>
      <c r="DA223" s="21"/>
      <c r="DE223"/>
      <c r="DF223" s="66"/>
      <c r="DL223" s="66"/>
      <c r="DM223" s="21"/>
      <c r="DX223" s="66"/>
      <c r="DY223" s="21"/>
      <c r="EJ223" s="66"/>
      <c r="EK223" s="21"/>
      <c r="EP223" s="66"/>
      <c r="EQ223" s="21"/>
      <c r="FB223" s="66"/>
      <c r="FC223" s="21"/>
      <c r="FH223" s="66"/>
      <c r="FN223" s="66"/>
      <c r="FO223" s="21"/>
      <c r="ND223" s="66"/>
      <c r="NE223" s="21"/>
      <c r="NH223" s="68"/>
    </row>
    <row r="224" spans="8:372" s="7" customFormat="1">
      <c r="H224" s="49">
        <v>44900</v>
      </c>
      <c r="I224" s="21" t="s">
        <v>1624</v>
      </c>
      <c r="J224" s="146">
        <f>[1]!i_dq_close(J$2,H224)</f>
        <v>4327.0653000000002</v>
      </c>
      <c r="K224">
        <v>1.0887</v>
      </c>
      <c r="L224" s="277">
        <f t="shared" si="6"/>
        <v>7.0117144454323044E-2</v>
      </c>
      <c r="M224"/>
      <c r="N224" s="21"/>
      <c r="O224"/>
      <c r="P224"/>
      <c r="Q224"/>
      <c r="R224"/>
      <c r="S224" s="53"/>
      <c r="T224"/>
      <c r="U224" s="21"/>
      <c r="W224" s="21"/>
      <c r="X224" s="45"/>
      <c r="Z224" s="59"/>
      <c r="AA224" s="21"/>
      <c r="AC224" s="21"/>
      <c r="AF224" s="58"/>
      <c r="AG224" s="21"/>
      <c r="AI224" s="21"/>
      <c r="AL224" s="66"/>
      <c r="AM224" s="21"/>
      <c r="AP224" s="21"/>
      <c r="AT224" s="54"/>
      <c r="AX224" s="66"/>
      <c r="AY224" s="21"/>
      <c r="BA224" s="21"/>
      <c r="BB224" s="21"/>
      <c r="BD224" s="66"/>
      <c r="BE224" s="21"/>
      <c r="BJ224" s="66"/>
      <c r="BK224" s="21"/>
      <c r="BP224" s="66"/>
      <c r="BQ224" s="21"/>
      <c r="BS224" s="134"/>
      <c r="BV224" s="66"/>
      <c r="BW224" s="21"/>
      <c r="CB224" s="66"/>
      <c r="CC224" s="21"/>
      <c r="CH224" s="66"/>
      <c r="CI224" s="21"/>
      <c r="CN224" s="66"/>
      <c r="CO224" s="21"/>
      <c r="CT224" s="66"/>
      <c r="CU224" s="21"/>
      <c r="CZ224" s="66"/>
      <c r="DA224" s="21"/>
      <c r="DE224"/>
      <c r="DF224" s="66"/>
      <c r="DL224" s="66"/>
      <c r="DM224" s="21"/>
      <c r="DX224" s="66"/>
      <c r="DY224" s="21"/>
      <c r="EJ224" s="66"/>
      <c r="EK224" s="21"/>
      <c r="EP224" s="66"/>
      <c r="EQ224" s="21"/>
      <c r="FB224" s="66"/>
      <c r="FC224" s="21"/>
      <c r="FH224" s="66"/>
      <c r="FN224" s="66"/>
      <c r="FO224" s="21"/>
      <c r="ND224" s="66"/>
      <c r="NE224" s="21"/>
      <c r="NH224" s="68"/>
    </row>
    <row r="225" spans="8:372" s="7" customFormat="1">
      <c r="H225" s="49">
        <v>44901</v>
      </c>
      <c r="I225" s="21" t="s">
        <v>1624</v>
      </c>
      <c r="J225" s="146">
        <f>[1]!i_dq_close(J$2,H225)</f>
        <v>4343.7743</v>
      </c>
      <c r="K225">
        <v>1.0851999999999999</v>
      </c>
      <c r="L225" s="277">
        <f t="shared" si="6"/>
        <v>6.3299179146433682E-2</v>
      </c>
      <c r="M225"/>
      <c r="N225" s="21"/>
      <c r="O225"/>
      <c r="P225"/>
      <c r="Q225"/>
      <c r="R225"/>
      <c r="S225" s="53"/>
      <c r="T225"/>
      <c r="U225" s="21"/>
      <c r="W225" s="21"/>
      <c r="X225" s="45"/>
      <c r="Z225" s="59"/>
      <c r="AA225" s="21"/>
      <c r="AC225" s="21"/>
      <c r="AF225" s="58"/>
      <c r="AG225" s="21"/>
      <c r="AI225" s="21"/>
      <c r="AL225" s="66"/>
      <c r="AM225" s="21"/>
      <c r="AP225" s="21"/>
      <c r="AT225" s="54"/>
      <c r="AX225" s="66"/>
      <c r="AY225" s="21"/>
      <c r="BA225" s="21"/>
      <c r="BB225" s="21"/>
      <c r="BD225" s="66"/>
      <c r="BE225" s="21"/>
      <c r="BJ225" s="66"/>
      <c r="BK225" s="21"/>
      <c r="BP225" s="66"/>
      <c r="BQ225" s="21"/>
      <c r="BS225" s="134"/>
      <c r="BV225" s="66"/>
      <c r="BW225" s="21"/>
      <c r="CB225" s="66"/>
      <c r="CC225" s="21"/>
      <c r="CH225" s="66"/>
      <c r="CI225" s="21"/>
      <c r="CN225" s="66"/>
      <c r="CO225" s="21"/>
      <c r="CT225" s="66"/>
      <c r="CU225" s="21"/>
      <c r="CZ225" s="66"/>
      <c r="DA225" s="21"/>
      <c r="DE225"/>
      <c r="DF225" s="66"/>
      <c r="DL225" s="66"/>
      <c r="DM225" s="21"/>
      <c r="DX225" s="66"/>
      <c r="DY225" s="21"/>
      <c r="EJ225" s="66"/>
      <c r="EK225" s="21"/>
      <c r="EP225" s="66"/>
      <c r="EQ225" s="21"/>
      <c r="FB225" s="66"/>
      <c r="FC225" s="21"/>
      <c r="FH225" s="66"/>
      <c r="FN225" s="66"/>
      <c r="FO225" s="21"/>
      <c r="ND225" s="66"/>
      <c r="NE225" s="21"/>
      <c r="NH225" s="68"/>
    </row>
    <row r="226" spans="8:372" s="7" customFormat="1">
      <c r="H226" s="49">
        <v>44902</v>
      </c>
      <c r="I226" s="21" t="s">
        <v>1624</v>
      </c>
      <c r="J226" s="146">
        <f>[1]!i_dq_close(J$2,H226)</f>
        <v>4334.5227000000004</v>
      </c>
      <c r="K226">
        <v>1.0876999999999999</v>
      </c>
      <c r="L226" s="277">
        <f t="shared" si="6"/>
        <v>6.759140969647115E-2</v>
      </c>
      <c r="M226"/>
      <c r="N226" s="21"/>
      <c r="O226"/>
      <c r="P226"/>
      <c r="Q226"/>
      <c r="R226"/>
      <c r="S226" s="53"/>
      <c r="T226"/>
      <c r="U226" s="21"/>
      <c r="W226" s="21"/>
      <c r="X226" s="45"/>
      <c r="Z226" s="59"/>
      <c r="AA226" s="21"/>
      <c r="AC226" s="21"/>
      <c r="AF226" s="58"/>
      <c r="AG226" s="21"/>
      <c r="AI226" s="21"/>
      <c r="AL226" s="66"/>
      <c r="AM226" s="21"/>
      <c r="AP226" s="21"/>
      <c r="AT226" s="54"/>
      <c r="AX226" s="66"/>
      <c r="AY226" s="21"/>
      <c r="BA226" s="21"/>
      <c r="BB226" s="21"/>
      <c r="BD226" s="66"/>
      <c r="BE226" s="21"/>
      <c r="BJ226" s="66"/>
      <c r="BK226" s="21"/>
      <c r="BP226" s="66"/>
      <c r="BQ226" s="21"/>
      <c r="BS226" s="134"/>
      <c r="BV226" s="66"/>
      <c r="BW226" s="21"/>
      <c r="CB226" s="66"/>
      <c r="CC226" s="21"/>
      <c r="CH226" s="66"/>
      <c r="CI226" s="21"/>
      <c r="CN226" s="66"/>
      <c r="CO226" s="21"/>
      <c r="CT226" s="66"/>
      <c r="CU226" s="21"/>
      <c r="CZ226" s="66"/>
      <c r="DA226" s="21"/>
      <c r="DE226"/>
      <c r="DF226" s="66"/>
      <c r="DL226" s="66"/>
      <c r="DM226" s="21"/>
      <c r="DX226" s="66"/>
      <c r="DY226" s="21"/>
      <c r="EJ226" s="66"/>
      <c r="EK226" s="21"/>
      <c r="EP226" s="66"/>
      <c r="EQ226" s="21"/>
      <c r="FB226" s="66"/>
      <c r="FC226" s="21"/>
      <c r="ND226" s="66"/>
      <c r="NE226" s="21"/>
      <c r="NH226" s="68"/>
    </row>
    <row r="227" spans="8:372" s="7" customFormat="1">
      <c r="H227" s="49">
        <v>44903</v>
      </c>
      <c r="I227" s="21" t="s">
        <v>1624</v>
      </c>
      <c r="J227" s="146">
        <f>[1]!i_dq_close(J$2,H227)</f>
        <v>4331.9718999999996</v>
      </c>
      <c r="K227">
        <v>1.0844</v>
      </c>
      <c r="L227" s="277">
        <f t="shared" si="6"/>
        <v>6.5104167911958055E-2</v>
      </c>
      <c r="M227"/>
      <c r="N227" s="21"/>
      <c r="O227"/>
      <c r="P227"/>
      <c r="Q227"/>
      <c r="R227"/>
      <c r="S227" s="53"/>
      <c r="T227"/>
      <c r="U227" s="21"/>
      <c r="W227" s="21"/>
      <c r="X227" s="45"/>
      <c r="Z227" s="59"/>
      <c r="AA227" s="21"/>
      <c r="AC227" s="21"/>
      <c r="AF227" s="58"/>
      <c r="AG227" s="21"/>
      <c r="AI227" s="21"/>
      <c r="AL227" s="66"/>
      <c r="AM227" s="21"/>
      <c r="AP227" s="21"/>
      <c r="AT227" s="54"/>
      <c r="AX227" s="66"/>
      <c r="AY227" s="21"/>
      <c r="BA227" s="21"/>
      <c r="BB227" s="21"/>
      <c r="BD227" s="66"/>
      <c r="BE227" s="21"/>
      <c r="BJ227" s="66"/>
      <c r="BK227" s="21"/>
      <c r="BP227" s="66"/>
      <c r="BQ227" s="21"/>
      <c r="BS227" s="134"/>
      <c r="BV227" s="66"/>
      <c r="BW227" s="21"/>
      <c r="CB227" s="66"/>
      <c r="CC227" s="21"/>
      <c r="CH227" s="66"/>
      <c r="CI227" s="21"/>
      <c r="CN227" s="66"/>
      <c r="CO227" s="21"/>
      <c r="CT227" s="66"/>
      <c r="CU227" s="21"/>
      <c r="CZ227" s="66"/>
      <c r="DA227" s="21"/>
      <c r="DE227"/>
      <c r="DF227" s="66"/>
      <c r="DL227" s="66"/>
      <c r="DM227" s="21"/>
      <c r="DX227" s="66"/>
      <c r="DY227" s="21"/>
      <c r="EJ227" s="66"/>
      <c r="EK227" s="21"/>
      <c r="EP227" s="66"/>
      <c r="EQ227" s="21"/>
      <c r="FB227" s="66"/>
      <c r="FC227" s="21"/>
      <c r="ND227" s="66"/>
      <c r="NE227" s="21"/>
      <c r="NH227" s="68"/>
    </row>
    <row r="228" spans="8:372" s="7" customFormat="1">
      <c r="H228" s="49">
        <v>44904</v>
      </c>
      <c r="I228" s="21" t="s">
        <v>1624</v>
      </c>
      <c r="J228" s="146">
        <f>[1]!i_dq_close(J$2,H228)</f>
        <v>4364.9232000000002</v>
      </c>
      <c r="K228">
        <v>1.0805</v>
      </c>
      <c r="L228" s="277">
        <f t="shared" si="6"/>
        <v>5.4421130057724421E-2</v>
      </c>
      <c r="M228"/>
      <c r="N228" s="21"/>
      <c r="O228"/>
      <c r="P228"/>
      <c r="Q228"/>
      <c r="R228"/>
      <c r="S228" s="53"/>
      <c r="T228"/>
      <c r="U228" s="21"/>
      <c r="W228" s="21"/>
      <c r="X228" s="45"/>
      <c r="Z228" s="59"/>
      <c r="AA228" s="21"/>
      <c r="AC228" s="21"/>
      <c r="AF228" s="58"/>
      <c r="AG228" s="21"/>
      <c r="AI228" s="21"/>
      <c r="AL228" s="66"/>
      <c r="AM228" s="21"/>
      <c r="AP228" s="21"/>
      <c r="AT228" s="54"/>
      <c r="AX228" s="66"/>
      <c r="AY228" s="21"/>
      <c r="BA228" s="21"/>
      <c r="BB228" s="21"/>
      <c r="BD228" s="66"/>
      <c r="BE228" s="21"/>
      <c r="BJ228" s="66"/>
      <c r="BK228" s="21"/>
      <c r="BM228" s="60"/>
      <c r="BP228" s="66"/>
      <c r="BQ228" s="21"/>
      <c r="BS228" s="134"/>
      <c r="BV228" s="66"/>
      <c r="BW228" s="21"/>
      <c r="CB228" s="66"/>
      <c r="CC228" s="21"/>
      <c r="CH228" s="66"/>
      <c r="CI228" s="21"/>
      <c r="CK228" s="60"/>
      <c r="CN228" s="66"/>
      <c r="CO228" s="21"/>
      <c r="CT228" s="66"/>
      <c r="CU228" s="21"/>
      <c r="CZ228" s="66"/>
      <c r="DA228" s="21"/>
      <c r="DE228"/>
      <c r="DF228" s="66"/>
      <c r="DL228" s="66"/>
      <c r="DM228" s="21"/>
      <c r="DX228" s="66"/>
      <c r="DY228" s="21"/>
      <c r="EJ228" s="66"/>
      <c r="EK228" s="21"/>
      <c r="EP228" s="66"/>
      <c r="EQ228" s="21"/>
      <c r="FB228" s="66"/>
      <c r="FC228" s="21"/>
      <c r="ND228" s="66"/>
      <c r="NE228" s="21"/>
    </row>
    <row r="229" spans="8:372" s="7" customFormat="1">
      <c r="H229" s="49">
        <v>44907</v>
      </c>
      <c r="I229" s="21" t="s">
        <v>1624</v>
      </c>
      <c r="J229" s="146">
        <f>[1]!i_dq_close(J$2,H229)</f>
        <v>4321.8283000000001</v>
      </c>
      <c r="K229">
        <v>1.0726</v>
      </c>
      <c r="L229" s="277">
        <f t="shared" si="6"/>
        <v>5.6430554200496585E-2</v>
      </c>
      <c r="M229"/>
      <c r="N229" s="21"/>
      <c r="O229"/>
      <c r="P229"/>
      <c r="Q229"/>
      <c r="R229"/>
      <c r="S229" s="53"/>
      <c r="T229"/>
      <c r="U229" s="21"/>
      <c r="W229" s="21"/>
      <c r="X229" s="45"/>
      <c r="Z229" s="59"/>
      <c r="AA229" s="21"/>
      <c r="AC229" s="21"/>
      <c r="AF229" s="58"/>
      <c r="AG229" s="21"/>
      <c r="AI229" s="21"/>
      <c r="AL229" s="66"/>
      <c r="AM229" s="21"/>
      <c r="AP229" s="21"/>
      <c r="AT229" s="54"/>
      <c r="AX229" s="66"/>
      <c r="AY229" s="21"/>
      <c r="BA229" s="21"/>
      <c r="BB229" s="21"/>
      <c r="BD229" s="66"/>
      <c r="BE229" s="21"/>
      <c r="BJ229" s="66"/>
      <c r="BK229" s="21"/>
      <c r="BP229" s="66"/>
      <c r="BQ229" s="21"/>
      <c r="BS229" s="134"/>
      <c r="BV229" s="66"/>
      <c r="BW229" s="21"/>
      <c r="CB229" s="66"/>
      <c r="CC229" s="21"/>
      <c r="CH229" s="66"/>
      <c r="CI229" s="21"/>
      <c r="CN229" s="66"/>
      <c r="CO229" s="21"/>
      <c r="CT229" s="66"/>
      <c r="CU229" s="21"/>
      <c r="CZ229" s="66"/>
      <c r="DA229" s="21"/>
      <c r="DE229"/>
      <c r="DF229" s="66"/>
      <c r="DL229" s="66"/>
      <c r="DM229" s="21"/>
      <c r="DX229" s="66"/>
      <c r="DY229" s="21"/>
      <c r="EJ229" s="66"/>
      <c r="EK229" s="21"/>
      <c r="EP229" s="66"/>
      <c r="EQ229" s="21"/>
      <c r="ND229" s="66"/>
      <c r="NE229" s="21"/>
    </row>
    <row r="230" spans="8:372" s="7" customFormat="1">
      <c r="H230" s="49">
        <v>44908</v>
      </c>
      <c r="I230" s="21" t="s">
        <v>1624</v>
      </c>
      <c r="J230" s="146">
        <f>[1]!i_dq_close(J$2,H230)</f>
        <v>4309.5028000000002</v>
      </c>
      <c r="K230">
        <v>1.0616000000000001</v>
      </c>
      <c r="L230" s="277">
        <f t="shared" si="6"/>
        <v>4.8962816591607949E-2</v>
      </c>
      <c r="M230"/>
      <c r="N230" s="21"/>
      <c r="O230"/>
      <c r="P230"/>
      <c r="Q230"/>
      <c r="R230"/>
      <c r="S230" s="53"/>
      <c r="T230"/>
      <c r="U230" s="21"/>
      <c r="W230" s="21"/>
      <c r="X230" s="45"/>
      <c r="Z230" s="59"/>
      <c r="AA230" s="21"/>
      <c r="AC230" s="21"/>
      <c r="AF230" s="58"/>
      <c r="AG230" s="21"/>
      <c r="AI230" s="21"/>
      <c r="AL230" s="66"/>
      <c r="AM230" s="21"/>
      <c r="AP230" s="21"/>
      <c r="AT230" s="54"/>
      <c r="AX230" s="66"/>
      <c r="AY230" s="21"/>
      <c r="BA230" s="21"/>
      <c r="BB230" s="21"/>
      <c r="BD230" s="66"/>
      <c r="BE230" s="21"/>
      <c r="BJ230" s="66"/>
      <c r="BK230" s="21"/>
      <c r="BP230" s="66"/>
      <c r="BQ230" s="21"/>
      <c r="BS230" s="134"/>
      <c r="BV230" s="66"/>
      <c r="BW230" s="21"/>
      <c r="CB230" s="66"/>
      <c r="CC230" s="21"/>
      <c r="CH230" s="66"/>
      <c r="CI230" s="21"/>
      <c r="CN230" s="66"/>
      <c r="CO230" s="21"/>
      <c r="CT230" s="66"/>
      <c r="CU230" s="21"/>
      <c r="CZ230" s="66"/>
      <c r="DA230" s="21"/>
      <c r="DE230"/>
      <c r="DF230" s="66"/>
      <c r="DL230" s="66"/>
      <c r="DM230" s="21"/>
      <c r="DX230" s="66"/>
      <c r="DY230" s="21"/>
      <c r="EJ230" s="66"/>
      <c r="EK230" s="21"/>
      <c r="EP230" s="66"/>
      <c r="EQ230" s="21"/>
      <c r="ND230" s="66"/>
      <c r="NE230" s="21"/>
    </row>
    <row r="231" spans="8:372" s="7" customFormat="1">
      <c r="H231" s="49">
        <v>44909</v>
      </c>
      <c r="I231" s="21" t="s">
        <v>1624</v>
      </c>
      <c r="J231" s="146">
        <f>[1]!i_dq_close(J$2,H231)</f>
        <v>4312.3441999999995</v>
      </c>
      <c r="K231">
        <v>1.0546</v>
      </c>
      <c r="L231" s="277">
        <f t="shared" si="6"/>
        <v>4.1910126518855839E-2</v>
      </c>
      <c r="M231"/>
      <c r="N231" s="21"/>
      <c r="O231"/>
      <c r="P231"/>
      <c r="Q231"/>
      <c r="R231"/>
      <c r="S231" s="53"/>
      <c r="T231"/>
      <c r="U231" s="21"/>
      <c r="W231" s="21"/>
      <c r="X231" s="45"/>
      <c r="Z231" s="59"/>
      <c r="AA231" s="21"/>
      <c r="AC231" s="21"/>
      <c r="AF231" s="58"/>
      <c r="AG231" s="21"/>
      <c r="AI231" s="21"/>
      <c r="AL231" s="66"/>
      <c r="AM231" s="21"/>
      <c r="AP231" s="21"/>
      <c r="AT231" s="54"/>
      <c r="AX231" s="66"/>
      <c r="AY231" s="21"/>
      <c r="BA231" s="21"/>
      <c r="BB231" s="21"/>
      <c r="BD231" s="66"/>
      <c r="BE231" s="21"/>
      <c r="BJ231" s="66"/>
      <c r="BK231" s="21"/>
      <c r="BP231" s="66"/>
      <c r="BQ231" s="21"/>
      <c r="BS231" s="134"/>
      <c r="BV231" s="66"/>
      <c r="BW231" s="21"/>
      <c r="CB231" s="66"/>
      <c r="CC231" s="21"/>
      <c r="CH231" s="66"/>
      <c r="CI231" s="21"/>
      <c r="CN231" s="66"/>
      <c r="CO231" s="21"/>
      <c r="CT231" s="66"/>
      <c r="CU231" s="21"/>
      <c r="CZ231" s="66"/>
      <c r="DA231" s="21"/>
      <c r="DE231"/>
      <c r="DF231" s="66"/>
      <c r="DL231" s="66"/>
      <c r="DM231" s="21"/>
      <c r="DX231" s="66"/>
      <c r="DY231" s="21"/>
      <c r="EJ231" s="66"/>
      <c r="EK231" s="21"/>
      <c r="EP231" s="66"/>
      <c r="EQ231" s="21"/>
      <c r="ND231" s="66"/>
      <c r="NE231" s="21"/>
    </row>
    <row r="232" spans="8:372" s="7" customFormat="1">
      <c r="H232" s="49">
        <v>44910</v>
      </c>
      <c r="I232" s="21" t="s">
        <v>1624</v>
      </c>
      <c r="J232" s="146">
        <f>[1]!i_dq_close(J$2,H232)</f>
        <v>4311.0010000000002</v>
      </c>
      <c r="K232">
        <v>1.0603</v>
      </c>
      <c r="L232" s="277">
        <f t="shared" si="6"/>
        <v>4.7444077053387934E-2</v>
      </c>
      <c r="M232"/>
      <c r="N232" s="21"/>
      <c r="O232"/>
      <c r="P232"/>
      <c r="Q232"/>
      <c r="R232"/>
      <c r="S232" s="53"/>
      <c r="T232"/>
      <c r="U232" s="21"/>
      <c r="W232" s="21"/>
      <c r="X232" s="45"/>
      <c r="Z232" s="59"/>
      <c r="AA232" s="21"/>
      <c r="AC232" s="21"/>
      <c r="AF232" s="58"/>
      <c r="AG232" s="21"/>
      <c r="AI232" s="21"/>
      <c r="AL232" s="66"/>
      <c r="AM232" s="21"/>
      <c r="AP232" s="21"/>
      <c r="AT232" s="54"/>
      <c r="AX232" s="66"/>
      <c r="AY232" s="21"/>
      <c r="BA232" s="21"/>
      <c r="BB232" s="21"/>
      <c r="BD232" s="66"/>
      <c r="BE232" s="21"/>
      <c r="BJ232" s="66"/>
      <c r="BK232" s="21"/>
      <c r="BP232" s="66"/>
      <c r="BQ232" s="21"/>
      <c r="BS232" s="134"/>
      <c r="BV232" s="66"/>
      <c r="BW232" s="21"/>
      <c r="CB232" s="66"/>
      <c r="CC232" s="21"/>
      <c r="CH232" s="66"/>
      <c r="CI232" s="21"/>
      <c r="CN232" s="66"/>
      <c r="CO232" s="21"/>
      <c r="CT232" s="66"/>
      <c r="CU232" s="21"/>
      <c r="CZ232" s="66"/>
      <c r="DA232" s="21"/>
      <c r="DE232"/>
      <c r="DF232" s="66"/>
      <c r="DL232" s="66"/>
      <c r="DM232" s="21"/>
      <c r="DX232" s="66"/>
      <c r="DY232" s="21"/>
      <c r="EJ232" s="66"/>
      <c r="EK232" s="21"/>
      <c r="EP232" s="66"/>
      <c r="EQ232" s="21"/>
      <c r="ND232" s="66"/>
      <c r="NE232" s="21"/>
    </row>
    <row r="233" spans="8:372" s="7" customFormat="1">
      <c r="H233" s="49">
        <v>44911</v>
      </c>
      <c r="I233" s="21" t="s">
        <v>1624</v>
      </c>
      <c r="J233" s="146">
        <f>[1]!i_dq_close(J$2,H233)</f>
        <v>4307.5222999999996</v>
      </c>
      <c r="K233">
        <v>1.0411999999999999</v>
      </c>
      <c r="L233" s="277">
        <f t="shared" si="6"/>
        <v>3.0618521644478647E-2</v>
      </c>
      <c r="M233"/>
      <c r="N233" s="21"/>
      <c r="O233"/>
      <c r="P233"/>
      <c r="Q233"/>
      <c r="R233"/>
      <c r="S233" s="53"/>
      <c r="T233"/>
      <c r="U233" s="21"/>
      <c r="W233" s="21"/>
      <c r="X233" s="45"/>
      <c r="Z233" s="59"/>
      <c r="AA233" s="21"/>
      <c r="AC233" s="21"/>
      <c r="AF233" s="58"/>
      <c r="AG233" s="21"/>
      <c r="AI233" s="21"/>
      <c r="AL233" s="66"/>
      <c r="AM233" s="21"/>
      <c r="AP233" s="21"/>
      <c r="AT233" s="54"/>
      <c r="AX233" s="66"/>
      <c r="AY233" s="21"/>
      <c r="BA233" s="21"/>
      <c r="BB233" s="21"/>
      <c r="BD233" s="66"/>
      <c r="BE233" s="21"/>
      <c r="BJ233" s="66"/>
      <c r="BK233" s="21"/>
      <c r="BP233" s="66"/>
      <c r="BQ233" s="21"/>
      <c r="BS233" s="134"/>
      <c r="BV233" s="66"/>
      <c r="BW233" s="21"/>
      <c r="CB233" s="66"/>
      <c r="CC233" s="21"/>
      <c r="CH233" s="66"/>
      <c r="CI233" s="21"/>
      <c r="CK233" s="60"/>
      <c r="CN233" s="66"/>
      <c r="CO233" s="21"/>
      <c r="CT233" s="66"/>
      <c r="CU233" s="21"/>
      <c r="CZ233" s="66"/>
      <c r="DA233" s="21"/>
      <c r="DE233"/>
      <c r="DF233" s="66"/>
      <c r="DL233" s="66"/>
      <c r="DM233" s="21"/>
      <c r="DX233" s="66"/>
      <c r="DY233" s="21"/>
      <c r="EJ233" s="66"/>
      <c r="EK233" s="21"/>
      <c r="EP233" s="66"/>
      <c r="EQ233" s="21"/>
      <c r="ND233" s="66"/>
      <c r="NE233" s="21"/>
    </row>
    <row r="234" spans="8:372" s="7" customFormat="1">
      <c r="H234" s="49">
        <v>44914</v>
      </c>
      <c r="I234" s="21" t="s">
        <v>1624</v>
      </c>
      <c r="J234" s="146">
        <f>[1]!i_dq_close(J$2,H234)</f>
        <v>4233.2809999999999</v>
      </c>
      <c r="K234">
        <v>1.0225</v>
      </c>
      <c r="L234" s="277">
        <f t="shared" si="6"/>
        <v>2.9396435116953334E-2</v>
      </c>
      <c r="M234"/>
      <c r="N234" s="21"/>
      <c r="O234"/>
      <c r="P234"/>
      <c r="Q234"/>
      <c r="R234"/>
      <c r="S234" s="53"/>
      <c r="T234"/>
      <c r="U234" s="21"/>
      <c r="W234" s="21"/>
      <c r="X234" s="45"/>
      <c r="Z234" s="59"/>
      <c r="AA234" s="21"/>
      <c r="AC234" s="21"/>
      <c r="AF234" s="58"/>
      <c r="AG234" s="21"/>
      <c r="AI234" s="21"/>
      <c r="AL234" s="66"/>
      <c r="AM234" s="21"/>
      <c r="AP234" s="21"/>
      <c r="AT234" s="54"/>
      <c r="AX234" s="66"/>
      <c r="AY234" s="21"/>
      <c r="BA234" s="21"/>
      <c r="BB234" s="21"/>
      <c r="BD234" s="66"/>
      <c r="BE234" s="21"/>
      <c r="BJ234" s="66"/>
      <c r="BK234" s="21"/>
      <c r="BP234" s="66"/>
      <c r="BQ234" s="21"/>
      <c r="BS234" s="134"/>
      <c r="BV234" s="66"/>
      <c r="BW234" s="21"/>
      <c r="CB234" s="66"/>
      <c r="CC234" s="21"/>
      <c r="CN234" s="66"/>
      <c r="CO234" s="21"/>
      <c r="CT234" s="66"/>
      <c r="CU234" s="21"/>
      <c r="CZ234" s="66"/>
      <c r="DA234" s="21"/>
      <c r="DE234"/>
      <c r="DF234" s="66"/>
      <c r="DL234" s="66"/>
      <c r="DM234" s="21"/>
      <c r="DX234" s="66"/>
      <c r="DY234" s="21"/>
      <c r="EJ234" s="66"/>
      <c r="EK234" s="21"/>
      <c r="EP234" s="66"/>
      <c r="EQ234" s="21"/>
      <c r="ND234" s="66"/>
      <c r="NE234" s="21"/>
      <c r="NH234" s="37"/>
    </row>
    <row r="235" spans="8:372" s="7" customFormat="1">
      <c r="H235" s="49">
        <v>44915</v>
      </c>
      <c r="I235" s="21" t="s">
        <v>1624</v>
      </c>
      <c r="J235" s="146">
        <f>[1]!i_dq_close(J$2,H235)</f>
        <v>4170.6633000000002</v>
      </c>
      <c r="K235">
        <v>1.0128999999999999</v>
      </c>
      <c r="L235" s="277">
        <f>K235/K$44-J235/J$44</f>
        <v>3.4044955782624564E-2</v>
      </c>
      <c r="M235"/>
      <c r="N235" s="21"/>
      <c r="O235"/>
      <c r="P235"/>
      <c r="Q235"/>
      <c r="R235"/>
      <c r="S235" s="53"/>
      <c r="T235"/>
      <c r="U235" s="21"/>
      <c r="W235" s="21"/>
      <c r="X235" s="45"/>
      <c r="Z235" s="59"/>
      <c r="AA235" s="21"/>
      <c r="AC235" s="21"/>
      <c r="AF235" s="58"/>
      <c r="AG235" s="21"/>
      <c r="AI235" s="21"/>
      <c r="AL235" s="66"/>
      <c r="AM235" s="21"/>
      <c r="AP235" s="21"/>
      <c r="AT235" s="54"/>
      <c r="AX235" s="66"/>
      <c r="AY235" s="21"/>
      <c r="BA235" s="21"/>
      <c r="BB235" s="21"/>
      <c r="BD235" s="66"/>
      <c r="BE235" s="21"/>
      <c r="BJ235" s="66"/>
      <c r="BK235" s="21"/>
      <c r="BP235" s="66"/>
      <c r="BQ235" s="21"/>
      <c r="BS235" s="134"/>
      <c r="BV235" s="66"/>
      <c r="BW235" s="21"/>
      <c r="CB235" s="66"/>
      <c r="CC235" s="21"/>
      <c r="CN235" s="66"/>
      <c r="CT235" s="66"/>
      <c r="CU235" s="21"/>
      <c r="CZ235" s="66"/>
      <c r="DA235" s="21"/>
      <c r="DE235"/>
      <c r="DF235" s="66"/>
      <c r="DL235" s="66"/>
      <c r="DM235" s="21"/>
      <c r="DX235" s="66"/>
      <c r="DY235" s="21"/>
      <c r="EJ235" s="66"/>
      <c r="EK235" s="21"/>
      <c r="EP235" s="66"/>
      <c r="EQ235" s="21"/>
      <c r="ND235" s="66"/>
      <c r="NE235" s="21"/>
    </row>
    <row r="236" spans="8:372" s="7" customFormat="1">
      <c r="H236" s="49">
        <v>44916</v>
      </c>
      <c r="I236" s="21" t="s">
        <v>1624</v>
      </c>
      <c r="J236" s="146">
        <f>[1]!i_dq_close(J$2,H236)</f>
        <v>4166.0241999999998</v>
      </c>
      <c r="K236">
        <v>1.0047999999999999</v>
      </c>
      <c r="L236" s="277">
        <f>K236/K$44-J236/J$44</f>
        <v>2.7590695724118874E-2</v>
      </c>
      <c r="M236"/>
      <c r="N236" s="21"/>
      <c r="O236"/>
      <c r="P236"/>
      <c r="Q236"/>
      <c r="R236"/>
      <c r="S236" s="53"/>
      <c r="T236"/>
      <c r="U236" s="21"/>
      <c r="W236" s="21"/>
      <c r="X236" s="45"/>
      <c r="Z236" s="59"/>
      <c r="AA236" s="21"/>
      <c r="AC236" s="21"/>
      <c r="AF236" s="58"/>
      <c r="AG236" s="21"/>
      <c r="AI236" s="21"/>
      <c r="AL236" s="66"/>
      <c r="AM236" s="21"/>
      <c r="AP236" s="21"/>
      <c r="AT236" s="54"/>
      <c r="AX236" s="66"/>
      <c r="AY236" s="21"/>
      <c r="BA236" s="21"/>
      <c r="BB236" s="21"/>
      <c r="BD236" s="66"/>
      <c r="BE236" s="21"/>
      <c r="BJ236" s="66"/>
      <c r="BK236" s="21"/>
      <c r="BP236" s="66"/>
      <c r="BQ236" s="21"/>
      <c r="BS236" s="134"/>
      <c r="BV236" s="66"/>
      <c r="BW236" s="21"/>
      <c r="CB236" s="66"/>
      <c r="CC236" s="21"/>
      <c r="CN236" s="66"/>
      <c r="CT236" s="66"/>
      <c r="CU236" s="21"/>
      <c r="CZ236" s="66"/>
      <c r="DA236" s="21"/>
      <c r="DE236"/>
      <c r="DF236" s="66"/>
      <c r="DL236" s="66"/>
      <c r="DM236" s="21"/>
      <c r="DX236" s="66"/>
      <c r="DY236" s="21"/>
      <c r="EJ236" s="66"/>
      <c r="EK236" s="21"/>
      <c r="EP236" s="66"/>
      <c r="EQ236" s="21"/>
      <c r="ND236" s="66"/>
      <c r="NE236" s="21"/>
    </row>
    <row r="237" spans="8:372" s="7" customFormat="1">
      <c r="H237" s="49">
        <v>44917</v>
      </c>
      <c r="I237" s="21" t="s">
        <v>1624</v>
      </c>
      <c r="J237" s="146">
        <f>[1]!i_dq_close(J$2,H237)</f>
        <v>4158.2915000000003</v>
      </c>
      <c r="K237">
        <v>0.99150000000000005</v>
      </c>
      <c r="L237" s="277">
        <f t="shared" ref="L237:L267" si="8">K237/K$44-J237/J$44</f>
        <v>1.701780872255243E-2</v>
      </c>
      <c r="M237"/>
      <c r="N237" s="21"/>
      <c r="O237"/>
      <c r="P237"/>
      <c r="Q237"/>
      <c r="R237"/>
      <c r="S237" s="53"/>
      <c r="T237"/>
      <c r="U237" s="21"/>
      <c r="W237" s="21"/>
      <c r="X237" s="45"/>
      <c r="Z237" s="59"/>
      <c r="AA237" s="21"/>
      <c r="AC237" s="21"/>
      <c r="AF237" s="58"/>
      <c r="AG237" s="21"/>
      <c r="AI237" s="21"/>
      <c r="AL237" s="66"/>
      <c r="AM237" s="21"/>
      <c r="AP237" s="21"/>
      <c r="AT237" s="54"/>
      <c r="AX237" s="66"/>
      <c r="AY237" s="21"/>
      <c r="BA237" s="21"/>
      <c r="BB237" s="21"/>
      <c r="BD237" s="66"/>
      <c r="BE237" s="21"/>
      <c r="BJ237" s="66"/>
      <c r="BK237" s="21"/>
      <c r="BP237" s="66"/>
      <c r="BQ237" s="21"/>
      <c r="BS237" s="134"/>
      <c r="BV237" s="66"/>
      <c r="BW237" s="21"/>
      <c r="CB237" s="66"/>
      <c r="CC237" s="21"/>
      <c r="CN237" s="66"/>
      <c r="CT237" s="66"/>
      <c r="CU237" s="21"/>
      <c r="CZ237" s="66"/>
      <c r="DA237" s="21"/>
      <c r="DE237"/>
      <c r="DF237" s="66"/>
      <c r="DL237" s="66"/>
      <c r="DM237" s="21"/>
      <c r="DX237" s="66"/>
      <c r="DY237" s="21"/>
      <c r="EJ237" s="66"/>
      <c r="EK237" s="21"/>
      <c r="EP237" s="66"/>
      <c r="EQ237" s="21"/>
      <c r="ND237" s="66"/>
      <c r="NE237" s="21"/>
    </row>
    <row r="238" spans="8:372" s="7" customFormat="1">
      <c r="H238" s="49">
        <v>44918</v>
      </c>
      <c r="I238" s="21" t="s">
        <v>1624</v>
      </c>
      <c r="J238" s="146">
        <f>[1]!i_dq_close(J$2,H238)</f>
        <v>4149.107</v>
      </c>
      <c r="K238">
        <v>0.98519999999999996</v>
      </c>
      <c r="L238" s="277">
        <f t="shared" si="8"/>
        <v>1.319842643439173E-2</v>
      </c>
      <c r="M238"/>
      <c r="N238" s="21"/>
      <c r="O238"/>
      <c r="P238"/>
      <c r="Q238"/>
      <c r="R238"/>
      <c r="S238" s="53"/>
      <c r="T238"/>
      <c r="U238" s="21"/>
      <c r="W238" s="21"/>
      <c r="X238" s="45"/>
      <c r="Z238" s="59"/>
      <c r="AA238" s="21"/>
      <c r="AC238" s="21"/>
      <c r="AF238" s="58"/>
      <c r="AG238" s="21"/>
      <c r="AI238" s="21"/>
      <c r="AL238" s="66"/>
      <c r="AM238" s="21"/>
      <c r="AP238" s="21"/>
      <c r="AT238" s="54"/>
      <c r="AX238" s="66"/>
      <c r="AY238" s="21"/>
      <c r="BA238" s="21"/>
      <c r="BD238" s="66"/>
      <c r="BE238" s="21"/>
      <c r="BJ238" s="66"/>
      <c r="BK238" s="21"/>
      <c r="BP238" s="66"/>
      <c r="BQ238" s="21"/>
      <c r="BS238" s="134"/>
      <c r="BV238" s="66"/>
      <c r="BW238" s="21"/>
      <c r="CB238" s="66"/>
      <c r="CC238" s="21"/>
      <c r="CN238" s="66"/>
      <c r="CT238" s="66"/>
      <c r="CU238" s="21"/>
      <c r="CZ238" s="66"/>
      <c r="DA238" s="21"/>
      <c r="DE238"/>
      <c r="DF238" s="66"/>
      <c r="DL238" s="66"/>
      <c r="DM238" s="21"/>
      <c r="DX238" s="66"/>
      <c r="DY238" s="21"/>
      <c r="EJ238" s="66"/>
      <c r="EK238" s="21"/>
      <c r="EP238" s="66"/>
      <c r="EQ238" s="21"/>
      <c r="ND238" s="66"/>
      <c r="NE238" s="21"/>
    </row>
    <row r="239" spans="8:372" s="7" customFormat="1">
      <c r="H239" s="49">
        <v>44921</v>
      </c>
      <c r="I239" s="21" t="s">
        <v>1624</v>
      </c>
      <c r="J239" s="146">
        <f>[1]!i_dq_close(J$2,H239)</f>
        <v>4176.0355</v>
      </c>
      <c r="K239">
        <v>1.0048999999999999</v>
      </c>
      <c r="L239" s="277">
        <f t="shared" si="8"/>
        <v>2.5527243812812017E-2</v>
      </c>
      <c r="M239"/>
      <c r="N239" s="21"/>
      <c r="O239"/>
      <c r="P239"/>
      <c r="Q239"/>
      <c r="R239"/>
      <c r="S239" s="53"/>
      <c r="T239"/>
      <c r="U239" s="21"/>
      <c r="W239" s="21"/>
      <c r="X239" s="45"/>
      <c r="Z239" s="59"/>
      <c r="AA239" s="21"/>
      <c r="AC239" s="21"/>
      <c r="AF239" s="58"/>
      <c r="AG239" s="21"/>
      <c r="AI239" s="21"/>
      <c r="AL239" s="66"/>
      <c r="AM239" s="21"/>
      <c r="AP239" s="21"/>
      <c r="AT239" s="54"/>
      <c r="AX239" s="66"/>
      <c r="AY239" s="21"/>
      <c r="BD239" s="66"/>
      <c r="BE239" s="21"/>
      <c r="BJ239" s="66"/>
      <c r="BK239" s="21"/>
      <c r="BP239" s="66"/>
      <c r="BQ239" s="21"/>
      <c r="BS239" s="134"/>
      <c r="BV239" s="66"/>
      <c r="BW239" s="21"/>
      <c r="CB239" s="66"/>
      <c r="CC239" s="21"/>
      <c r="CN239" s="66"/>
      <c r="CT239" s="66"/>
      <c r="CU239" s="21"/>
      <c r="CZ239" s="66"/>
      <c r="DA239" s="21"/>
      <c r="DE239"/>
      <c r="DF239" s="66"/>
      <c r="DL239" s="66"/>
      <c r="DM239" s="21"/>
      <c r="DX239" s="66"/>
      <c r="DY239" s="21"/>
      <c r="EJ239" s="66"/>
      <c r="EK239" s="21"/>
      <c r="EP239" s="66"/>
      <c r="EQ239" s="21"/>
      <c r="ND239" s="66"/>
      <c r="NE239" s="21"/>
    </row>
    <row r="240" spans="8:372" s="7" customFormat="1">
      <c r="H240" s="49">
        <v>44922</v>
      </c>
      <c r="I240" s="21" t="s">
        <v>1624</v>
      </c>
      <c r="J240" s="146">
        <f>[1]!i_dq_close(J$2,H240)</f>
        <v>4219.6733999999997</v>
      </c>
      <c r="K240">
        <v>1.0137</v>
      </c>
      <c r="L240" s="277">
        <f t="shared" si="8"/>
        <v>2.4229029268862723E-2</v>
      </c>
      <c r="M240"/>
      <c r="N240" s="21"/>
      <c r="O240"/>
      <c r="P240"/>
      <c r="Q240"/>
      <c r="R240"/>
      <c r="S240" s="53"/>
      <c r="T240"/>
      <c r="U240" s="21"/>
      <c r="W240" s="21"/>
      <c r="X240" s="45"/>
      <c r="Z240" s="58"/>
      <c r="AA240" s="21"/>
      <c r="AC240" s="21"/>
      <c r="AF240" s="58"/>
      <c r="AG240" s="21"/>
      <c r="AI240" s="21"/>
      <c r="AL240" s="66"/>
      <c r="AM240" s="21"/>
      <c r="AP240" s="21"/>
      <c r="AT240" s="54"/>
      <c r="AX240" s="66"/>
      <c r="AY240" s="21"/>
      <c r="BD240" s="66"/>
      <c r="BE240" s="21"/>
      <c r="BJ240" s="66"/>
      <c r="BK240" s="21"/>
      <c r="BP240" s="66"/>
      <c r="BQ240" s="21"/>
      <c r="BS240" s="134"/>
      <c r="BV240" s="66"/>
      <c r="BW240" s="21"/>
      <c r="CB240" s="66"/>
      <c r="CC240" s="21"/>
      <c r="CN240" s="66"/>
      <c r="CT240" s="66"/>
      <c r="CU240" s="21"/>
      <c r="CZ240" s="66"/>
      <c r="DA240" s="21"/>
      <c r="DE240"/>
      <c r="DF240" s="66"/>
      <c r="DL240" s="66"/>
      <c r="DM240" s="21"/>
      <c r="DX240" s="66"/>
      <c r="DY240" s="21"/>
      <c r="EJ240" s="66"/>
      <c r="EK240" s="21"/>
      <c r="EP240" s="66"/>
      <c r="EQ240" s="21"/>
      <c r="ND240" s="66"/>
      <c r="NE240" s="21"/>
    </row>
    <row r="241" spans="8:369" s="7" customFormat="1">
      <c r="H241" s="49">
        <v>44923</v>
      </c>
      <c r="I241" s="21" t="s">
        <v>1624</v>
      </c>
      <c r="J241" s="146">
        <f>[1]!i_dq_close(J$2,H241)</f>
        <v>4201.9503000000004</v>
      </c>
      <c r="K241">
        <v>1.0009999999999999</v>
      </c>
      <c r="L241" s="277">
        <f t="shared" si="8"/>
        <v>1.6359187090587923E-2</v>
      </c>
      <c r="M241"/>
      <c r="N241" s="21"/>
      <c r="O241"/>
      <c r="P241"/>
      <c r="Q241"/>
      <c r="R241"/>
      <c r="S241" s="53"/>
      <c r="T241"/>
      <c r="U241" s="21"/>
      <c r="W241" s="21"/>
      <c r="X241" s="21"/>
      <c r="Z241" s="58"/>
      <c r="AA241" s="21"/>
      <c r="AC241" s="21"/>
      <c r="AF241" s="58"/>
      <c r="AG241" s="21"/>
      <c r="AI241" s="21"/>
      <c r="AL241" s="66"/>
      <c r="AM241" s="21"/>
      <c r="AP241" s="21"/>
      <c r="AT241" s="54"/>
      <c r="AX241" s="66"/>
      <c r="AY241" s="21"/>
      <c r="BD241" s="66"/>
      <c r="BE241" s="21"/>
      <c r="BJ241" s="66"/>
      <c r="BK241" s="21"/>
      <c r="BP241" s="66"/>
      <c r="BQ241" s="21"/>
      <c r="BS241" s="134"/>
      <c r="BV241" s="66"/>
      <c r="BW241" s="21"/>
      <c r="CB241" s="66"/>
      <c r="CC241" s="21"/>
      <c r="CN241" s="66"/>
      <c r="CT241" s="66"/>
      <c r="CU241" s="21"/>
      <c r="CZ241" s="66"/>
      <c r="DA241" s="21"/>
      <c r="DE241"/>
      <c r="DF241" s="66"/>
      <c r="DL241" s="66"/>
      <c r="DM241" s="21"/>
      <c r="DX241" s="66"/>
      <c r="DY241" s="21"/>
      <c r="EJ241" s="66"/>
      <c r="EK241" s="21"/>
      <c r="EP241" s="66"/>
      <c r="EQ241" s="21"/>
      <c r="ND241" s="66"/>
      <c r="NE241" s="21"/>
    </row>
    <row r="242" spans="8:369" s="7" customFormat="1">
      <c r="H242" s="49">
        <v>44924</v>
      </c>
      <c r="I242" s="21" t="s">
        <v>1624</v>
      </c>
      <c r="J242" s="146">
        <f>[1]!i_dq_close(J$2,H242)</f>
        <v>4189.3071</v>
      </c>
      <c r="K242">
        <v>1.0041</v>
      </c>
      <c r="L242" s="277">
        <f t="shared" si="8"/>
        <v>2.193371955282486E-2</v>
      </c>
      <c r="M242"/>
      <c r="N242" s="21"/>
      <c r="O242"/>
      <c r="P242"/>
      <c r="Q242"/>
      <c r="R242"/>
      <c r="S242" s="53"/>
      <c r="T242"/>
      <c r="U242" s="21"/>
      <c r="W242" s="21"/>
      <c r="X242" s="21"/>
      <c r="Z242" s="58"/>
      <c r="AA242" s="21"/>
      <c r="AC242" s="21"/>
      <c r="AF242" s="58"/>
      <c r="AG242" s="21"/>
      <c r="AI242" s="21"/>
      <c r="AL242" s="66"/>
      <c r="AM242" s="21"/>
      <c r="AP242" s="21"/>
      <c r="AT242" s="54"/>
      <c r="AX242" s="66"/>
      <c r="AY242" s="21"/>
      <c r="BD242" s="66"/>
      <c r="BE242" s="21"/>
      <c r="BJ242" s="66"/>
      <c r="BK242" s="21"/>
      <c r="BP242" s="66"/>
      <c r="BQ242" s="21"/>
      <c r="BS242" s="134"/>
      <c r="BV242" s="66"/>
      <c r="BW242" s="21"/>
      <c r="CB242" s="66"/>
      <c r="CC242" s="21"/>
      <c r="CN242" s="66"/>
      <c r="CT242" s="66"/>
      <c r="CU242" s="21"/>
      <c r="CZ242" s="66"/>
      <c r="DA242" s="21"/>
      <c r="DE242"/>
      <c r="DF242" s="66"/>
      <c r="DL242" s="66"/>
      <c r="DM242" s="21"/>
      <c r="DX242" s="66"/>
      <c r="DY242" s="21"/>
      <c r="EJ242" s="66"/>
      <c r="EK242" s="21"/>
      <c r="EP242" s="66"/>
      <c r="EQ242" s="21"/>
      <c r="ND242" s="66"/>
      <c r="NE242" s="21"/>
    </row>
    <row r="243" spans="8:369" s="7" customFormat="1">
      <c r="H243" s="49">
        <v>44925</v>
      </c>
      <c r="I243" s="21" t="s">
        <v>1624</v>
      </c>
      <c r="J243" s="146">
        <f>[1]!i_dq_close(J$2,H243)</f>
        <v>4202.6813000000002</v>
      </c>
      <c r="K243">
        <v>1.0104</v>
      </c>
      <c r="L243" s="277">
        <f t="shared" si="8"/>
        <v>2.4851045925575743E-2</v>
      </c>
      <c r="M243"/>
      <c r="N243" s="21"/>
      <c r="O243"/>
      <c r="P243"/>
      <c r="Q243"/>
      <c r="R243"/>
      <c r="S243" s="53"/>
      <c r="T243"/>
      <c r="U243" s="21"/>
      <c r="W243" s="21"/>
      <c r="X243" s="21"/>
      <c r="Z243" s="58"/>
      <c r="AA243" s="21"/>
      <c r="AC243" s="21"/>
      <c r="AF243" s="58"/>
      <c r="AG243" s="21"/>
      <c r="AI243" s="21"/>
      <c r="AL243" s="66"/>
      <c r="AM243" s="21"/>
      <c r="AP243" s="21"/>
      <c r="AT243" s="54"/>
      <c r="AX243" s="66"/>
      <c r="AY243" s="21"/>
      <c r="BD243" s="66"/>
      <c r="BE243" s="21"/>
      <c r="BJ243" s="66"/>
      <c r="BK243" s="21"/>
      <c r="BP243" s="66"/>
      <c r="BQ243" s="21"/>
      <c r="BS243" s="134"/>
      <c r="BV243" s="66"/>
      <c r="BW243" s="21"/>
      <c r="CB243" s="66"/>
      <c r="CC243" s="21"/>
      <c r="CN243" s="66"/>
      <c r="CT243" s="66"/>
      <c r="CU243" s="21"/>
      <c r="CZ243" s="66"/>
      <c r="DA243" s="21"/>
      <c r="DE243"/>
      <c r="DF243" s="66"/>
      <c r="DL243" s="66"/>
      <c r="DM243" s="21"/>
      <c r="DX243" s="66"/>
      <c r="DY243" s="21"/>
      <c r="EJ243" s="66"/>
      <c r="EK243" s="21"/>
      <c r="EP243" s="66"/>
      <c r="EQ243" s="21"/>
      <c r="ND243" s="66"/>
      <c r="NE243" s="21"/>
    </row>
    <row r="244" spans="8:369" s="7" customFormat="1">
      <c r="H244" s="49">
        <v>44929</v>
      </c>
      <c r="I244" s="21" t="s">
        <v>1626</v>
      </c>
      <c r="J244" s="146">
        <f>[1]!i_dq_close(J$2,H244)</f>
        <v>4232.5133999999998</v>
      </c>
      <c r="K244">
        <v>1.0327</v>
      </c>
      <c r="L244" s="277">
        <f t="shared" si="8"/>
        <v>3.89470533619104E-2</v>
      </c>
      <c r="M244"/>
      <c r="N244" s="21"/>
      <c r="O244"/>
      <c r="P244"/>
      <c r="Q244"/>
      <c r="R244"/>
      <c r="S244" s="53"/>
      <c r="T244"/>
      <c r="U244" s="21"/>
      <c r="W244" s="21"/>
      <c r="X244" s="21"/>
      <c r="Z244" s="58"/>
      <c r="AA244" s="21"/>
      <c r="AC244" s="21"/>
      <c r="AF244" s="58"/>
      <c r="AG244" s="21"/>
      <c r="AI244" s="21"/>
      <c r="AL244" s="66"/>
      <c r="AM244" s="21"/>
      <c r="AP244" s="21"/>
      <c r="AT244" s="54"/>
      <c r="AX244" s="66"/>
      <c r="AY244" s="21"/>
      <c r="BD244" s="66"/>
      <c r="BE244" s="21"/>
      <c r="BJ244" s="66"/>
      <c r="BK244" s="21"/>
      <c r="BP244" s="66"/>
      <c r="BQ244" s="21"/>
      <c r="BS244" s="134"/>
      <c r="BV244" s="66"/>
      <c r="BW244" s="21"/>
      <c r="CB244" s="66"/>
      <c r="CC244" s="21"/>
      <c r="CN244" s="66"/>
      <c r="CT244" s="66"/>
      <c r="CU244" s="21"/>
      <c r="CZ244" s="66"/>
      <c r="DA244" s="21"/>
      <c r="DE244"/>
      <c r="DF244" s="66"/>
      <c r="DL244" s="66"/>
      <c r="DM244" s="21"/>
      <c r="DX244" s="66"/>
      <c r="DY244" s="21"/>
      <c r="EJ244" s="66"/>
      <c r="EK244" s="21"/>
      <c r="EP244" s="66"/>
      <c r="EQ244" s="21"/>
      <c r="ND244" s="66"/>
      <c r="NE244" s="21"/>
    </row>
    <row r="245" spans="8:369" s="7" customFormat="1">
      <c r="H245" s="49">
        <v>44930</v>
      </c>
      <c r="I245" s="21" t="s">
        <v>1626</v>
      </c>
      <c r="J245" s="146">
        <f>[1]!i_dq_close(J$2,H245)</f>
        <v>4235.9718999999996</v>
      </c>
      <c r="K245">
        <v>1.0363</v>
      </c>
      <c r="L245" s="277">
        <f t="shared" si="8"/>
        <v>4.1514904160195987E-2</v>
      </c>
      <c r="M245"/>
      <c r="N245" s="21"/>
      <c r="O245"/>
      <c r="P245"/>
      <c r="Q245"/>
      <c r="R245"/>
      <c r="S245" s="53"/>
      <c r="T245"/>
      <c r="U245" s="21"/>
      <c r="W245" s="21"/>
      <c r="X245" s="21"/>
      <c r="Z245" s="58"/>
      <c r="AA245" s="21"/>
      <c r="AC245" s="21"/>
      <c r="AF245" s="58"/>
      <c r="AG245" s="21"/>
      <c r="AI245" s="21"/>
      <c r="AL245" s="66"/>
      <c r="AM245" s="21"/>
      <c r="AP245" s="21"/>
      <c r="AT245" s="54"/>
      <c r="AX245" s="66"/>
      <c r="AY245" s="21"/>
      <c r="BD245" s="66"/>
      <c r="BE245" s="21"/>
      <c r="BJ245" s="66"/>
      <c r="BK245" s="21"/>
      <c r="BP245" s="66"/>
      <c r="BQ245" s="21"/>
      <c r="BS245" s="134"/>
      <c r="BV245" s="66"/>
      <c r="BW245" s="21"/>
      <c r="CB245" s="66"/>
      <c r="CC245" s="21"/>
      <c r="CN245" s="66"/>
      <c r="CT245" s="66"/>
      <c r="CU245" s="21"/>
      <c r="CZ245" s="66"/>
      <c r="DA245" s="21"/>
      <c r="DE245"/>
      <c r="DF245" s="66"/>
      <c r="DL245" s="66"/>
      <c r="DM245" s="21"/>
      <c r="DX245" s="66"/>
      <c r="DY245" s="21"/>
      <c r="EJ245" s="66"/>
      <c r="EK245" s="21"/>
      <c r="EP245" s="66"/>
      <c r="EQ245" s="21"/>
      <c r="ND245" s="66"/>
      <c r="NE245" s="21"/>
    </row>
    <row r="246" spans="8:369" s="7" customFormat="1">
      <c r="H246" s="49">
        <v>44931</v>
      </c>
      <c r="I246" s="21" t="s">
        <v>1626</v>
      </c>
      <c r="J246" s="146">
        <f>[1]!i_dq_close(J$2,H246)</f>
        <v>4307.7605999999996</v>
      </c>
      <c r="K246">
        <v>1.0441</v>
      </c>
      <c r="L246" s="277">
        <f t="shared" si="8"/>
        <v>3.3235599133655369E-2</v>
      </c>
      <c r="M246"/>
      <c r="N246" s="21"/>
      <c r="O246"/>
      <c r="P246"/>
      <c r="Q246"/>
      <c r="R246"/>
      <c r="S246" s="53"/>
      <c r="T246"/>
      <c r="U246" s="21"/>
      <c r="W246" s="21"/>
      <c r="X246" s="21"/>
      <c r="Z246" s="58"/>
      <c r="AA246" s="21"/>
      <c r="AC246" s="21"/>
      <c r="AF246" s="58"/>
      <c r="AG246" s="21"/>
      <c r="AI246" s="21"/>
      <c r="AJ246" s="128"/>
      <c r="AL246" s="66"/>
      <c r="AM246" s="21"/>
      <c r="AP246" s="21"/>
      <c r="AT246" s="54"/>
      <c r="AX246" s="66"/>
      <c r="AY246" s="21"/>
      <c r="BD246" s="66"/>
      <c r="BE246" s="21"/>
      <c r="BJ246" s="66"/>
      <c r="BK246" s="21"/>
      <c r="BP246" s="66"/>
      <c r="BQ246" s="21"/>
      <c r="BS246" s="134"/>
      <c r="BV246" s="66"/>
      <c r="BW246" s="21"/>
      <c r="CB246" s="66"/>
      <c r="CC246" s="21"/>
      <c r="CN246" s="66"/>
      <c r="CT246" s="66"/>
      <c r="CU246" s="21"/>
      <c r="CZ246" s="66"/>
      <c r="DA246" s="21"/>
      <c r="DE246"/>
      <c r="DF246" s="66"/>
      <c r="DL246" s="66"/>
      <c r="DM246" s="21"/>
      <c r="DX246" s="66"/>
      <c r="DY246" s="21"/>
      <c r="EJ246" s="66"/>
      <c r="EK246" s="21"/>
      <c r="EP246" s="66"/>
      <c r="EQ246" s="21"/>
      <c r="ND246" s="66"/>
      <c r="NE246" s="21"/>
    </row>
    <row r="247" spans="8:369" s="7" customFormat="1">
      <c r="H247" s="49">
        <v>44932</v>
      </c>
      <c r="I247" s="21" t="s">
        <v>1626</v>
      </c>
      <c r="J247" s="146">
        <f>[1]!i_dq_close(J$2,H247)</f>
        <v>4318.1531000000004</v>
      </c>
      <c r="K247">
        <v>1.0454000000000001</v>
      </c>
      <c r="L247" s="277">
        <f t="shared" si="8"/>
        <v>3.2194232632454134E-2</v>
      </c>
      <c r="M247"/>
      <c r="N247" s="21"/>
      <c r="O247"/>
      <c r="P247"/>
      <c r="Q247"/>
      <c r="R247"/>
      <c r="S247" s="53"/>
      <c r="T247"/>
      <c r="U247" s="21"/>
      <c r="W247" s="21"/>
      <c r="X247" s="21"/>
      <c r="Z247" s="58"/>
      <c r="AA247" s="21"/>
      <c r="AC247" s="21"/>
      <c r="AF247" s="58"/>
      <c r="AG247" s="21"/>
      <c r="AI247" s="21"/>
      <c r="AL247" s="66"/>
      <c r="AM247" s="21"/>
      <c r="AP247" s="21"/>
      <c r="AT247" s="54"/>
      <c r="AX247" s="66"/>
      <c r="AY247" s="21"/>
      <c r="BD247" s="66"/>
      <c r="BE247" s="21"/>
      <c r="BJ247" s="66"/>
      <c r="BK247" s="21"/>
      <c r="BP247" s="66"/>
      <c r="BQ247" s="21"/>
      <c r="BS247" s="134"/>
      <c r="BV247" s="66"/>
      <c r="BW247" s="21"/>
      <c r="CB247" s="66"/>
      <c r="CC247" s="21"/>
      <c r="CN247" s="66"/>
      <c r="CT247" s="66"/>
      <c r="CU247" s="21"/>
      <c r="CZ247" s="66"/>
      <c r="DA247" s="21"/>
      <c r="DE247"/>
      <c r="DF247" s="66"/>
      <c r="DL247" s="66"/>
      <c r="DM247" s="21"/>
      <c r="DX247" s="66"/>
      <c r="DY247" s="21"/>
      <c r="EJ247" s="66"/>
      <c r="EK247" s="21"/>
      <c r="EP247" s="66"/>
      <c r="EQ247" s="21"/>
      <c r="ND247" s="66"/>
      <c r="NE247" s="21"/>
    </row>
    <row r="248" spans="8:369" s="7" customFormat="1">
      <c r="H248" s="49">
        <v>44935</v>
      </c>
      <c r="I248" s="21" t="s">
        <v>1626</v>
      </c>
      <c r="J248" s="146">
        <f>[1]!i_dq_close(J$2,H248)</f>
        <v>4349.1992</v>
      </c>
      <c r="K248">
        <v>1.0541</v>
      </c>
      <c r="L248" s="277">
        <f t="shared" si="8"/>
        <v>3.3515059967998972E-2</v>
      </c>
      <c r="M248"/>
      <c r="N248" s="21"/>
      <c r="O248"/>
      <c r="P248"/>
      <c r="Q248"/>
      <c r="R248"/>
      <c r="S248" s="53"/>
      <c r="T248"/>
      <c r="U248" s="21"/>
      <c r="W248" s="21"/>
      <c r="X248" s="21"/>
      <c r="Z248" s="58"/>
      <c r="AA248" s="21"/>
      <c r="AC248" s="21"/>
      <c r="AF248" s="58"/>
      <c r="AG248" s="21"/>
      <c r="AI248" s="21"/>
      <c r="AL248" s="66"/>
      <c r="AM248" s="21"/>
      <c r="AP248" s="21"/>
      <c r="AT248" s="54"/>
      <c r="AX248" s="66"/>
      <c r="AY248" s="21"/>
      <c r="BD248" s="66"/>
      <c r="BE248" s="21"/>
      <c r="BJ248" s="66"/>
      <c r="BK248" s="21"/>
      <c r="BP248" s="66"/>
      <c r="BQ248" s="21"/>
      <c r="BS248" s="134"/>
      <c r="BV248" s="66"/>
      <c r="BW248" s="21"/>
      <c r="CB248" s="66"/>
      <c r="CC248" s="21"/>
      <c r="CN248" s="66"/>
      <c r="CT248" s="66"/>
      <c r="CU248" s="21"/>
      <c r="CZ248" s="66"/>
      <c r="DA248" s="21"/>
      <c r="DE248"/>
      <c r="DF248" s="66"/>
      <c r="DL248" s="66"/>
      <c r="DM248" s="21"/>
      <c r="DX248" s="66"/>
      <c r="DY248" s="21"/>
      <c r="EJ248" s="66"/>
      <c r="EK248" s="21"/>
      <c r="EP248" s="66"/>
      <c r="EQ248" s="21"/>
    </row>
    <row r="249" spans="8:369" s="7" customFormat="1">
      <c r="H249" s="49">
        <v>44936</v>
      </c>
      <c r="I249" s="21" t="s">
        <v>1626</v>
      </c>
      <c r="J249" s="146">
        <f>[1]!i_dq_close(J$2,H249)</f>
        <v>4354.2322999999997</v>
      </c>
      <c r="K249">
        <v>1.0525</v>
      </c>
      <c r="L249" s="277">
        <f t="shared" si="8"/>
        <v>3.0959205315379323E-2</v>
      </c>
      <c r="M249"/>
      <c r="N249" s="21"/>
      <c r="O249"/>
      <c r="P249"/>
      <c r="Q249"/>
      <c r="R249"/>
      <c r="S249" s="53"/>
      <c r="T249"/>
      <c r="U249" s="21"/>
      <c r="W249" s="21"/>
      <c r="X249" s="21"/>
      <c r="Z249" s="58"/>
      <c r="AA249" s="21"/>
      <c r="AC249" s="21"/>
      <c r="AF249" s="58"/>
      <c r="AG249" s="21"/>
      <c r="AI249" s="21"/>
      <c r="AL249" s="66"/>
      <c r="AM249" s="21"/>
      <c r="AP249" s="21"/>
      <c r="AT249" s="54"/>
      <c r="AX249" s="66"/>
      <c r="AY249" s="21"/>
      <c r="BD249" s="66"/>
      <c r="BE249" s="21"/>
      <c r="BJ249" s="66"/>
      <c r="BK249" s="21"/>
      <c r="BP249" s="66"/>
      <c r="BQ249" s="21"/>
      <c r="BS249" s="134"/>
      <c r="BV249" s="66"/>
      <c r="BW249" s="21"/>
      <c r="CB249" s="66"/>
      <c r="CC249" s="21"/>
      <c r="CN249" s="66"/>
      <c r="CT249" s="66"/>
      <c r="CU249" s="21"/>
      <c r="CZ249" s="66"/>
      <c r="DA249" s="21"/>
      <c r="DE249"/>
      <c r="DF249" s="66"/>
      <c r="DL249" s="66"/>
      <c r="DM249" s="21"/>
      <c r="DX249" s="66"/>
      <c r="DY249" s="21"/>
      <c r="EJ249" s="66"/>
      <c r="EK249" s="21"/>
      <c r="EP249" s="66"/>
      <c r="EQ249" s="21"/>
    </row>
    <row r="250" spans="8:369" s="7" customFormat="1">
      <c r="H250" s="49">
        <v>44937</v>
      </c>
      <c r="I250" s="21" t="s">
        <v>1626</v>
      </c>
      <c r="J250" s="146">
        <f>[1]!i_dq_close(J$2,H250)</f>
        <v>4341.9845999999998</v>
      </c>
      <c r="K250">
        <v>1.0428999999999999</v>
      </c>
      <c r="L250" s="277">
        <f t="shared" si="8"/>
        <v>2.4762902614415716E-2</v>
      </c>
      <c r="M250"/>
      <c r="N250" s="21"/>
      <c r="O250"/>
      <c r="P250"/>
      <c r="Q250"/>
      <c r="R250"/>
      <c r="S250" s="53"/>
      <c r="T250"/>
      <c r="U250" s="21"/>
      <c r="W250" s="21"/>
      <c r="X250" s="21"/>
      <c r="Z250" s="58"/>
      <c r="AA250" s="21"/>
      <c r="AC250" s="21"/>
      <c r="AF250" s="58"/>
      <c r="AG250" s="21"/>
      <c r="AI250" s="21"/>
      <c r="AL250" s="66"/>
      <c r="AM250" s="21"/>
      <c r="AP250" s="21"/>
      <c r="AT250" s="54"/>
      <c r="AX250" s="66"/>
      <c r="AY250" s="21"/>
      <c r="BD250" s="66"/>
      <c r="BE250" s="21"/>
      <c r="BJ250" s="66"/>
      <c r="BK250" s="21"/>
      <c r="BP250" s="66"/>
      <c r="BQ250" s="21"/>
      <c r="BS250" s="134"/>
      <c r="BV250" s="66"/>
      <c r="BW250" s="21"/>
      <c r="CB250" s="66"/>
      <c r="CC250" s="21"/>
      <c r="CN250" s="66"/>
      <c r="CT250" s="66"/>
      <c r="CU250" s="21"/>
      <c r="CZ250" s="66"/>
      <c r="DA250" s="21"/>
      <c r="DE250"/>
      <c r="DF250" s="66"/>
      <c r="DL250" s="66"/>
      <c r="DM250" s="21"/>
      <c r="DX250" s="66"/>
      <c r="DY250" s="21"/>
      <c r="EJ250" s="66"/>
      <c r="EK250" s="21"/>
    </row>
    <row r="251" spans="8:369" s="7" customFormat="1">
      <c r="H251" s="49">
        <v>44938</v>
      </c>
      <c r="I251" s="21" t="s">
        <v>1626</v>
      </c>
      <c r="J251" s="146">
        <f>[1]!i_dq_close(J$2,H251)</f>
        <v>4348.5348999999997</v>
      </c>
      <c r="K251">
        <v>1.0468</v>
      </c>
      <c r="L251" s="277">
        <f t="shared" si="8"/>
        <v>2.6941118656073071E-2</v>
      </c>
      <c r="M251"/>
      <c r="N251" s="21"/>
      <c r="O251"/>
      <c r="P251"/>
      <c r="Q251"/>
      <c r="R251"/>
      <c r="S251" s="53"/>
      <c r="T251"/>
      <c r="U251" s="21"/>
      <c r="W251" s="21"/>
      <c r="X251" s="21"/>
      <c r="Z251" s="58"/>
      <c r="AA251" s="21"/>
      <c r="AC251" s="21"/>
      <c r="AF251" s="58"/>
      <c r="AG251" s="21"/>
      <c r="AI251" s="21"/>
      <c r="AL251" s="66"/>
      <c r="AM251" s="21"/>
      <c r="AP251" s="21"/>
      <c r="AT251" s="54"/>
      <c r="AX251" s="66"/>
      <c r="AY251" s="21"/>
      <c r="BD251" s="66"/>
      <c r="BE251" s="21"/>
      <c r="BJ251" s="66"/>
      <c r="BK251" s="21"/>
      <c r="BP251" s="66"/>
      <c r="BQ251" s="21"/>
      <c r="BS251" s="134"/>
      <c r="BV251" s="66"/>
      <c r="BW251" s="21"/>
      <c r="CB251" s="66"/>
      <c r="CC251" s="21"/>
      <c r="CN251" s="66"/>
      <c r="CT251" s="66"/>
      <c r="CU251" s="21"/>
      <c r="CZ251" s="66"/>
      <c r="DA251" s="21"/>
      <c r="DE251"/>
      <c r="DF251" s="66"/>
      <c r="DL251" s="66"/>
      <c r="DM251" s="21"/>
      <c r="DX251" s="66"/>
      <c r="DY251" s="21"/>
    </row>
    <row r="252" spans="8:369" s="7" customFormat="1">
      <c r="H252" s="49">
        <v>44939</v>
      </c>
      <c r="I252" s="21" t="s">
        <v>1626</v>
      </c>
      <c r="J252" s="146">
        <f>[1]!i_dq_close(J$2,H252)</f>
        <v>4402.0011999999997</v>
      </c>
      <c r="K252">
        <v>1.0502</v>
      </c>
      <c r="L252" s="277">
        <f t="shared" si="8"/>
        <v>1.855810241545186E-2</v>
      </c>
      <c r="M252"/>
      <c r="N252" s="21"/>
      <c r="O252"/>
      <c r="P252"/>
      <c r="Q252"/>
      <c r="R252"/>
      <c r="S252" s="53"/>
      <c r="T252"/>
      <c r="U252" s="21"/>
      <c r="W252" s="21"/>
      <c r="X252" s="21"/>
      <c r="Z252" s="58"/>
      <c r="AA252" s="21"/>
      <c r="AC252" s="21"/>
      <c r="AF252" s="58"/>
      <c r="AG252" s="21"/>
      <c r="AI252" s="21"/>
      <c r="AL252" s="66"/>
      <c r="AM252" s="21"/>
      <c r="AP252" s="21"/>
      <c r="AT252" s="54"/>
      <c r="AX252" s="66"/>
      <c r="AY252" s="21"/>
      <c r="BD252" s="66"/>
      <c r="BE252" s="21"/>
      <c r="BJ252" s="66"/>
      <c r="BK252" s="21"/>
      <c r="BP252" s="66"/>
      <c r="BQ252" s="21"/>
      <c r="BS252" s="134"/>
      <c r="BV252" s="66"/>
      <c r="BW252" s="21"/>
      <c r="CB252" s="66"/>
      <c r="CC252" s="21"/>
      <c r="CN252" s="66"/>
      <c r="CT252" s="66"/>
      <c r="CU252" s="21"/>
      <c r="CZ252" s="66"/>
      <c r="DA252" s="21"/>
      <c r="DE252"/>
      <c r="DF252" s="66"/>
      <c r="DL252" s="66"/>
      <c r="DM252" s="21"/>
      <c r="DX252" s="66"/>
      <c r="DY252" s="21"/>
    </row>
    <row r="253" spans="8:369" s="7" customFormat="1">
      <c r="H253" s="49">
        <v>44942</v>
      </c>
      <c r="I253" s="21" t="s">
        <v>1626</v>
      </c>
      <c r="J253" s="146">
        <f>[1]!i_dq_close(J$2,H253)</f>
        <v>4465.9520000000002</v>
      </c>
      <c r="K253">
        <v>1.0572999999999999</v>
      </c>
      <c r="L253" s="277">
        <f t="shared" si="8"/>
        <v>1.1322229774860748E-2</v>
      </c>
      <c r="M253"/>
      <c r="N253" s="21"/>
      <c r="O253"/>
      <c r="P253"/>
      <c r="Q253"/>
      <c r="R253"/>
      <c r="S253" s="53"/>
      <c r="T253"/>
      <c r="U253" s="21"/>
      <c r="W253" s="21"/>
      <c r="X253" s="21"/>
      <c r="Z253" s="58"/>
      <c r="AA253" s="21"/>
      <c r="AC253" s="21"/>
      <c r="AF253" s="58"/>
      <c r="AG253" s="21"/>
      <c r="AI253" s="21"/>
      <c r="AL253" s="66"/>
      <c r="AM253" s="21"/>
      <c r="AP253" s="21"/>
      <c r="AT253" s="54"/>
      <c r="AX253" s="66"/>
      <c r="AY253" s="21"/>
      <c r="BD253" s="66"/>
      <c r="BE253" s="21"/>
      <c r="BJ253" s="66"/>
      <c r="BK253" s="21"/>
      <c r="BP253" s="66"/>
      <c r="BQ253" s="21"/>
      <c r="BS253" s="134"/>
      <c r="BV253" s="66"/>
      <c r="BW253" s="21"/>
      <c r="CB253" s="66"/>
      <c r="CC253" s="21"/>
      <c r="CN253" s="66"/>
      <c r="CT253" s="66"/>
      <c r="CU253" s="21"/>
      <c r="CZ253" s="66"/>
      <c r="DA253" s="21"/>
      <c r="DE253"/>
      <c r="DF253" s="66"/>
      <c r="DL253" s="66"/>
      <c r="DM253" s="21"/>
      <c r="DX253" s="66"/>
      <c r="DY253" s="21"/>
    </row>
    <row r="254" spans="8:369" s="7" customFormat="1">
      <c r="H254" s="49">
        <v>44943</v>
      </c>
      <c r="I254" s="21" t="s">
        <v>1626</v>
      </c>
      <c r="J254" s="146">
        <f>[1]!i_dq_close(J$2,H254)</f>
        <v>4466.5456000000004</v>
      </c>
      <c r="K254">
        <v>1.0595000000000001</v>
      </c>
      <c r="L254" s="277">
        <f t="shared" si="8"/>
        <v>1.321871727937951E-2</v>
      </c>
      <c r="M254"/>
      <c r="N254" s="21"/>
      <c r="O254"/>
      <c r="P254"/>
      <c r="Q254"/>
      <c r="R254"/>
      <c r="S254" s="53"/>
      <c r="T254"/>
      <c r="U254" s="21"/>
      <c r="W254" s="21"/>
      <c r="X254" s="21"/>
      <c r="Z254" s="58"/>
      <c r="AA254" s="21"/>
      <c r="AC254" s="21"/>
      <c r="AF254" s="58"/>
      <c r="AG254" s="21"/>
      <c r="AI254" s="21"/>
      <c r="AL254" s="66"/>
      <c r="AM254" s="21"/>
      <c r="AP254" s="21"/>
      <c r="AT254" s="54"/>
      <c r="AX254" s="66"/>
      <c r="AY254" s="21"/>
      <c r="BD254" s="66"/>
      <c r="BE254" s="21"/>
      <c r="BJ254" s="66"/>
      <c r="BK254" s="21"/>
      <c r="BP254" s="66"/>
      <c r="BQ254" s="21"/>
      <c r="BS254" s="134"/>
      <c r="BV254" s="66"/>
      <c r="BW254" s="21"/>
      <c r="CB254" s="66"/>
      <c r="CC254" s="21"/>
      <c r="CN254" s="66"/>
      <c r="CT254" s="66"/>
      <c r="CU254" s="21"/>
      <c r="CZ254" s="66"/>
      <c r="DA254" s="21"/>
      <c r="DE254"/>
      <c r="DF254" s="66"/>
      <c r="DL254" s="66"/>
      <c r="DM254" s="21"/>
      <c r="DX254" s="66"/>
      <c r="DY254" s="21"/>
    </row>
    <row r="255" spans="8:369" s="7" customFormat="1">
      <c r="H255" s="49">
        <v>44944</v>
      </c>
      <c r="I255" s="21" t="s">
        <v>1626</v>
      </c>
      <c r="J255" s="146">
        <f>[1]!i_dq_close(J$2,H255)</f>
        <v>4464.3689999999997</v>
      </c>
      <c r="K255">
        <v>1.0621</v>
      </c>
      <c r="L255" s="277">
        <f t="shared" si="8"/>
        <v>1.6079690773211475E-2</v>
      </c>
      <c r="M255"/>
      <c r="N255" s="21"/>
      <c r="O255"/>
      <c r="P255"/>
      <c r="Q255"/>
      <c r="R255"/>
      <c r="S255" s="53"/>
      <c r="T255"/>
      <c r="U255" s="21"/>
      <c r="W255" s="21"/>
      <c r="X255" s="21"/>
      <c r="Z255" s="58"/>
      <c r="AA255" s="21"/>
      <c r="AC255" s="21"/>
      <c r="AF255" s="58"/>
      <c r="AG255" s="21"/>
      <c r="AI255" s="21"/>
      <c r="AL255" s="66"/>
      <c r="AM255" s="21"/>
      <c r="AP255" s="21"/>
      <c r="AT255" s="54"/>
      <c r="AX255" s="66"/>
      <c r="AY255" s="21"/>
      <c r="BD255" s="66"/>
      <c r="BE255" s="21"/>
      <c r="BJ255" s="66"/>
      <c r="BK255" s="21"/>
      <c r="BP255" s="66"/>
      <c r="BQ255" s="21"/>
      <c r="BS255" s="233"/>
      <c r="BT255" s="32"/>
      <c r="BV255" s="66"/>
      <c r="BW255" s="21"/>
      <c r="CB255" s="66"/>
      <c r="CC255" s="21"/>
      <c r="CN255" s="66"/>
      <c r="CT255" s="66"/>
      <c r="CU255" s="21"/>
      <c r="CZ255" s="66"/>
      <c r="DA255" s="21"/>
      <c r="DE255"/>
      <c r="DF255" s="66"/>
      <c r="DL255" s="66"/>
      <c r="DM255" s="21"/>
      <c r="DX255" s="66"/>
      <c r="DY255" s="21"/>
    </row>
    <row r="256" spans="8:369" s="7" customFormat="1">
      <c r="H256" s="49">
        <v>44945</v>
      </c>
      <c r="I256" s="21" t="s">
        <v>1626</v>
      </c>
      <c r="J256" s="146">
        <f>[1]!i_dq_close(J$2,H256)</f>
        <v>4494.8031000000001</v>
      </c>
      <c r="K256">
        <v>1.0673999999999999</v>
      </c>
      <c r="L256" s="277">
        <f t="shared" si="8"/>
        <v>1.4403833184653769E-2</v>
      </c>
      <c r="M256"/>
      <c r="N256" s="21"/>
      <c r="O256"/>
      <c r="P256"/>
      <c r="Q256"/>
      <c r="R256"/>
      <c r="S256" s="53"/>
      <c r="T256"/>
      <c r="U256" s="21"/>
      <c r="W256" s="21"/>
      <c r="X256" s="21"/>
      <c r="Z256" s="58"/>
      <c r="AA256" s="21"/>
      <c r="AC256" s="21"/>
      <c r="AF256" s="58"/>
      <c r="AG256" s="21"/>
      <c r="AI256" s="21"/>
      <c r="AL256" s="66"/>
      <c r="AM256" s="21"/>
      <c r="AP256" s="21"/>
      <c r="AT256" s="54"/>
      <c r="AX256" s="66"/>
      <c r="AY256" s="21"/>
      <c r="BD256" s="66"/>
      <c r="BE256" s="21"/>
      <c r="BJ256" s="66"/>
      <c r="BK256" s="21"/>
      <c r="BP256" s="66"/>
      <c r="BQ256" s="21"/>
      <c r="BS256" s="134"/>
      <c r="BV256" s="66"/>
      <c r="BW256" s="21"/>
      <c r="CB256" s="66"/>
      <c r="CC256" s="21"/>
      <c r="CN256" s="66"/>
      <c r="CT256" s="66"/>
      <c r="CU256" s="21"/>
      <c r="CZ256" s="66"/>
      <c r="DA256" s="21"/>
      <c r="DE256"/>
      <c r="DF256" s="66"/>
      <c r="DL256" s="66"/>
      <c r="DM256" s="21"/>
      <c r="DX256" s="66"/>
      <c r="DY256" s="21"/>
    </row>
    <row r="257" spans="8:129" s="7" customFormat="1">
      <c r="H257" s="49">
        <v>44946</v>
      </c>
      <c r="I257" s="21" t="s">
        <v>1626</v>
      </c>
      <c r="J257" s="146">
        <f>[1]!i_dq_close(J$2,H257)</f>
        <v>4524.0456999999997</v>
      </c>
      <c r="K257">
        <v>1.0758000000000001</v>
      </c>
      <c r="L257" s="277">
        <f t="shared" si="8"/>
        <v>1.5836920134019272E-2</v>
      </c>
      <c r="M257"/>
      <c r="N257" s="21"/>
      <c r="O257"/>
      <c r="P257"/>
      <c r="Q257"/>
      <c r="R257"/>
      <c r="S257" s="53"/>
      <c r="T257"/>
      <c r="U257" s="21"/>
      <c r="W257" s="21"/>
      <c r="X257" s="21"/>
      <c r="Z257" s="58"/>
      <c r="AA257" s="21"/>
      <c r="AC257" s="21"/>
      <c r="AF257" s="58"/>
      <c r="AG257" s="21"/>
      <c r="AI257" s="21"/>
      <c r="AL257" s="66"/>
      <c r="AM257" s="21"/>
      <c r="AP257" s="21"/>
      <c r="AT257" s="54"/>
      <c r="AX257" s="66"/>
      <c r="AY257" s="21"/>
      <c r="BD257" s="66"/>
      <c r="BE257" s="21"/>
      <c r="BJ257" s="66"/>
      <c r="BK257" s="21"/>
      <c r="BP257" s="66"/>
      <c r="BQ257" s="21"/>
      <c r="BS257" s="134"/>
      <c r="BV257" s="66"/>
      <c r="BW257" s="21"/>
      <c r="CB257" s="66"/>
      <c r="CC257" s="21"/>
      <c r="CN257" s="66"/>
      <c r="CT257" s="66"/>
      <c r="CU257" s="21"/>
      <c r="CZ257" s="66"/>
      <c r="DA257" s="21"/>
      <c r="DE257"/>
      <c r="DF257" s="66"/>
      <c r="DL257" s="66"/>
      <c r="DM257" s="21"/>
      <c r="DX257" s="66"/>
      <c r="DY257" s="21"/>
    </row>
    <row r="258" spans="8:129" s="7" customFormat="1">
      <c r="H258" s="49">
        <v>44956</v>
      </c>
      <c r="I258" s="21" t="s">
        <v>1626</v>
      </c>
      <c r="J258" s="146">
        <f>[1]!i_dq_close(J$2,H258)</f>
        <v>4545.9003000000002</v>
      </c>
      <c r="K258">
        <v>1.0911</v>
      </c>
      <c r="L258" s="277">
        <f t="shared" si="8"/>
        <v>2.5209581542097736E-2</v>
      </c>
      <c r="M258"/>
      <c r="N258" s="21"/>
      <c r="O258"/>
      <c r="P258"/>
      <c r="Q258"/>
      <c r="R258"/>
      <c r="S258" s="53"/>
      <c r="T258"/>
      <c r="U258" s="21"/>
      <c r="W258" s="21"/>
      <c r="X258" s="21"/>
      <c r="Z258" s="58"/>
      <c r="AA258" s="21"/>
      <c r="AC258" s="21"/>
      <c r="AF258" s="58"/>
      <c r="AG258" s="21"/>
      <c r="AI258" s="21"/>
      <c r="AL258" s="66"/>
      <c r="AM258" s="21"/>
      <c r="AP258" s="21"/>
      <c r="AT258" s="54"/>
      <c r="AX258" s="66"/>
      <c r="AY258" s="21"/>
      <c r="BD258" s="66"/>
      <c r="BE258" s="21"/>
      <c r="BJ258" s="66"/>
      <c r="BK258" s="21"/>
      <c r="BP258" s="66"/>
      <c r="BQ258" s="21"/>
      <c r="BS258" s="134"/>
      <c r="BV258" s="66"/>
      <c r="BW258" s="21"/>
      <c r="CB258" s="66"/>
      <c r="CC258" s="21"/>
      <c r="CN258" s="66"/>
      <c r="CT258" s="66"/>
      <c r="CU258" s="21"/>
      <c r="CZ258" s="66"/>
      <c r="DA258" s="21"/>
      <c r="DE258"/>
      <c r="DF258" s="66"/>
      <c r="DL258" s="66"/>
      <c r="DM258" s="21"/>
      <c r="DX258" s="66"/>
      <c r="DY258" s="21"/>
    </row>
    <row r="259" spans="8:129" s="7" customFormat="1">
      <c r="H259" s="49">
        <v>44957</v>
      </c>
      <c r="I259" s="21" t="s">
        <v>1626</v>
      </c>
      <c r="J259" s="146">
        <f>[1]!i_dq_close(J$2,H259)</f>
        <v>4510.9566999999997</v>
      </c>
      <c r="K259">
        <v>1.0971</v>
      </c>
      <c r="L259" s="277">
        <f t="shared" si="8"/>
        <v>3.8253846256536383E-2</v>
      </c>
      <c r="M259"/>
      <c r="N259" s="21"/>
      <c r="O259"/>
      <c r="P259"/>
      <c r="Q259"/>
      <c r="R259"/>
      <c r="S259" s="53"/>
      <c r="T259"/>
      <c r="U259" s="21"/>
      <c r="W259" s="21"/>
      <c r="X259" s="21"/>
      <c r="Z259" s="58"/>
      <c r="AA259" s="21"/>
      <c r="AC259" s="21"/>
      <c r="AF259" s="58"/>
      <c r="AG259" s="21"/>
      <c r="AI259" s="21"/>
      <c r="AL259" s="66"/>
      <c r="AM259" s="21"/>
      <c r="AP259" s="21"/>
      <c r="AT259" s="54"/>
      <c r="AX259" s="66"/>
      <c r="AY259" s="21"/>
      <c r="BD259" s="66"/>
      <c r="BE259" s="21"/>
      <c r="BJ259" s="66"/>
      <c r="BK259" s="21"/>
      <c r="BP259" s="66"/>
      <c r="BQ259" s="21"/>
      <c r="BS259" s="134"/>
      <c r="BV259" s="66"/>
      <c r="BW259" s="21"/>
      <c r="CB259" s="66"/>
      <c r="CC259" s="21"/>
      <c r="CN259" s="66"/>
      <c r="CT259" s="66"/>
      <c r="CU259" s="21"/>
      <c r="CZ259" s="66"/>
      <c r="DA259" s="21"/>
      <c r="DE259"/>
      <c r="DF259" s="66"/>
      <c r="DL259" s="66"/>
      <c r="DM259" s="21"/>
      <c r="DX259" s="66"/>
      <c r="DY259" s="21"/>
    </row>
    <row r="260" spans="8:129" s="7" customFormat="1">
      <c r="H260" s="49">
        <v>44958</v>
      </c>
      <c r="I260" s="21" t="s">
        <v>348</v>
      </c>
      <c r="J260" s="146">
        <f>[1]!i_dq_close(J$2,H260)</f>
        <v>4556.5766999999996</v>
      </c>
      <c r="K260">
        <v>1.1133</v>
      </c>
      <c r="L260" s="277">
        <f t="shared" si="8"/>
        <v>4.3337859686520375E-2</v>
      </c>
      <c r="M260"/>
      <c r="N260" s="21"/>
      <c r="O260"/>
      <c r="P260"/>
      <c r="Q260"/>
      <c r="R260"/>
      <c r="S260" s="53"/>
      <c r="T260"/>
      <c r="U260" s="21"/>
      <c r="W260" s="21"/>
      <c r="X260" s="21"/>
      <c r="Z260" s="58"/>
      <c r="AA260" s="21"/>
      <c r="AC260" s="21"/>
      <c r="AF260" s="58"/>
      <c r="AG260" s="21"/>
      <c r="AI260" s="21"/>
      <c r="AL260" s="66"/>
      <c r="AM260" s="21"/>
      <c r="AP260" s="21"/>
      <c r="AT260" s="54"/>
      <c r="AX260" s="66"/>
      <c r="AY260" s="21"/>
      <c r="BD260" s="66"/>
      <c r="BE260" s="21"/>
      <c r="BJ260" s="66"/>
      <c r="BK260" s="21"/>
      <c r="BP260" s="66"/>
      <c r="BQ260" s="21"/>
      <c r="BS260" s="134"/>
      <c r="BV260" s="66"/>
      <c r="BW260" s="21"/>
      <c r="CB260" s="66"/>
      <c r="CC260" s="21"/>
      <c r="CN260" s="66"/>
      <c r="CT260" s="66"/>
      <c r="CU260" s="21"/>
      <c r="CZ260" s="66"/>
      <c r="DA260" s="21"/>
      <c r="DE260"/>
      <c r="DF260" s="66"/>
      <c r="DL260" s="66"/>
      <c r="DM260" s="21"/>
    </row>
    <row r="261" spans="8:129" s="7" customFormat="1">
      <c r="H261" s="49">
        <v>44959</v>
      </c>
      <c r="I261" s="21" t="s">
        <v>1632</v>
      </c>
      <c r="J261" s="146">
        <f>[1]!i_dq_close(J$2,H261)</f>
        <v>4545.3834999999999</v>
      </c>
      <c r="K261">
        <v>1.1164000000000001</v>
      </c>
      <c r="L261" s="277">
        <f t="shared" si="8"/>
        <v>4.8600202474712639E-2</v>
      </c>
      <c r="M261"/>
      <c r="N261" s="21"/>
      <c r="O261"/>
      <c r="P261"/>
      <c r="Q261"/>
      <c r="R261"/>
      <c r="S261" s="53"/>
      <c r="T261"/>
      <c r="U261" s="21"/>
      <c r="W261" s="21"/>
      <c r="X261" s="21"/>
      <c r="Z261" s="58"/>
      <c r="AA261" s="21"/>
      <c r="AC261" s="21"/>
      <c r="AF261" s="58"/>
      <c r="AG261" s="21"/>
      <c r="AI261" s="21"/>
      <c r="AL261" s="66"/>
      <c r="AM261" s="21"/>
      <c r="AP261" s="21"/>
      <c r="AT261" s="54"/>
      <c r="AX261" s="66"/>
      <c r="AY261" s="21"/>
      <c r="BD261" s="66"/>
      <c r="BE261" s="21"/>
      <c r="BJ261" s="66"/>
      <c r="BK261" s="21"/>
      <c r="BP261" s="66"/>
      <c r="BQ261" s="21"/>
      <c r="BS261" s="134"/>
      <c r="BV261" s="66"/>
      <c r="BW261" s="21"/>
      <c r="CB261" s="66"/>
      <c r="CC261" s="21"/>
      <c r="CN261" s="66"/>
      <c r="CT261" s="66"/>
      <c r="CU261" s="21"/>
      <c r="CZ261" s="66"/>
      <c r="DA261" s="21"/>
      <c r="DE261"/>
      <c r="DF261" s="66"/>
      <c r="DL261" s="66"/>
      <c r="DM261" s="21"/>
    </row>
    <row r="262" spans="8:129" s="7" customFormat="1">
      <c r="H262" s="49">
        <v>44960</v>
      </c>
      <c r="I262" s="21" t="s">
        <v>1632</v>
      </c>
      <c r="J262" s="146">
        <f>[1]!i_dq_close(J$2,H262)</f>
        <v>4508.5767999999998</v>
      </c>
      <c r="K262">
        <v>1.1154999999999999</v>
      </c>
      <c r="L262" s="277">
        <f t="shared" si="8"/>
        <v>5.5696684381163375E-2</v>
      </c>
      <c r="M262"/>
      <c r="N262" s="21"/>
      <c r="O262"/>
      <c r="P262"/>
      <c r="Q262"/>
      <c r="R262"/>
      <c r="S262" s="53"/>
      <c r="T262"/>
      <c r="U262" s="21"/>
      <c r="W262" s="21"/>
      <c r="X262" s="21"/>
      <c r="Z262" s="58"/>
      <c r="AA262" s="21"/>
      <c r="AC262" s="21"/>
      <c r="AF262" s="58"/>
      <c r="AG262" s="21"/>
      <c r="AI262" s="21"/>
      <c r="AL262" s="66"/>
      <c r="AM262" s="21"/>
      <c r="AP262" s="21"/>
      <c r="AT262" s="54"/>
      <c r="AX262" s="66"/>
      <c r="AY262" s="21"/>
      <c r="BD262" s="66"/>
      <c r="BE262" s="21"/>
      <c r="BJ262" s="66"/>
      <c r="BK262" s="21"/>
      <c r="BP262" s="66"/>
      <c r="BQ262" s="21"/>
      <c r="BS262" s="134"/>
      <c r="BV262" s="66"/>
      <c r="BW262" s="21"/>
      <c r="CB262" s="66"/>
      <c r="CC262" s="21"/>
      <c r="CN262" s="66"/>
      <c r="CT262" s="66"/>
      <c r="CU262" s="21"/>
      <c r="CZ262" s="66"/>
      <c r="DA262" s="21"/>
      <c r="DE262"/>
      <c r="DF262" s="66"/>
      <c r="DL262" s="66"/>
      <c r="DM262" s="21"/>
    </row>
    <row r="263" spans="8:129" s="7" customFormat="1">
      <c r="H263" s="49">
        <v>44963</v>
      </c>
      <c r="I263" s="21" t="s">
        <v>1632</v>
      </c>
      <c r="J263" s="146">
        <f>[1]!i_dq_close(J$2,H263)</f>
        <v>4456.7232000000004</v>
      </c>
      <c r="K263">
        <v>1.1154999999999999</v>
      </c>
      <c r="L263" s="277">
        <f t="shared" si="8"/>
        <v>6.6860931610151608E-2</v>
      </c>
      <c r="M263"/>
      <c r="N263" s="21"/>
      <c r="O263"/>
      <c r="P263"/>
      <c r="Q263"/>
      <c r="R263"/>
      <c r="S263" s="53"/>
      <c r="T263"/>
      <c r="U263" s="21"/>
      <c r="W263" s="21"/>
      <c r="X263" s="21"/>
      <c r="Z263" s="58"/>
      <c r="AA263" s="21"/>
      <c r="AC263" s="21"/>
      <c r="AF263" s="58"/>
      <c r="AG263" s="21"/>
      <c r="AI263" s="21"/>
      <c r="AL263" s="66"/>
      <c r="AM263" s="21"/>
      <c r="AP263" s="21"/>
      <c r="AT263" s="54"/>
      <c r="AX263" s="66"/>
      <c r="AY263" s="21"/>
      <c r="BD263" s="66"/>
      <c r="BE263" s="21"/>
      <c r="BJ263" s="66"/>
      <c r="BK263" s="21"/>
      <c r="BP263" s="66"/>
      <c r="BQ263" s="21"/>
      <c r="BS263" s="134"/>
      <c r="BV263" s="66"/>
      <c r="BW263" s="21"/>
      <c r="CB263" s="66"/>
      <c r="CC263" s="21"/>
      <c r="CN263" s="66"/>
      <c r="CT263" s="66"/>
      <c r="CU263" s="21"/>
      <c r="CZ263" s="66"/>
      <c r="DA263" s="21"/>
      <c r="DE263"/>
      <c r="DF263" s="66"/>
      <c r="DL263" s="66"/>
      <c r="DM263" s="21"/>
    </row>
    <row r="264" spans="8:129" s="7" customFormat="1">
      <c r="H264" s="49">
        <v>44964</v>
      </c>
      <c r="I264" s="21" t="s">
        <v>1688</v>
      </c>
      <c r="J264" s="146">
        <f>[1]!i_dq_close(J$2,H264)</f>
        <v>4465.3935000000001</v>
      </c>
      <c r="K264">
        <v>1.1238999999999999</v>
      </c>
      <c r="L264" s="277">
        <f t="shared" si="8"/>
        <v>7.272330106389302E-2</v>
      </c>
      <c r="M264"/>
      <c r="N264" s="21"/>
      <c r="O264"/>
      <c r="P264"/>
      <c r="Q264"/>
      <c r="R264"/>
      <c r="S264" s="53"/>
      <c r="T264"/>
      <c r="U264" s="21"/>
      <c r="W264" s="21"/>
      <c r="X264" s="21"/>
      <c r="Z264" s="58"/>
      <c r="AA264" s="21"/>
      <c r="AC264" s="21"/>
      <c r="AF264" s="58"/>
      <c r="AG264" s="21"/>
      <c r="AI264" s="21"/>
      <c r="AL264" s="66"/>
      <c r="AM264" s="21"/>
      <c r="AP264" s="21"/>
      <c r="AT264" s="54"/>
      <c r="AX264" s="66"/>
      <c r="AY264" s="21"/>
      <c r="BD264" s="66"/>
      <c r="BE264" s="21"/>
      <c r="BJ264" s="66"/>
      <c r="BK264" s="21"/>
      <c r="BP264" s="66"/>
      <c r="BQ264" s="21"/>
      <c r="BS264" s="134"/>
      <c r="BV264" s="66"/>
      <c r="BW264" s="21"/>
      <c r="CB264" s="66"/>
      <c r="CC264" s="21"/>
      <c r="CN264" s="66"/>
      <c r="CT264" s="66"/>
      <c r="CU264" s="21"/>
      <c r="CZ264" s="66"/>
      <c r="DA264" s="21"/>
      <c r="DE264"/>
      <c r="DF264" s="66"/>
      <c r="DL264" s="66"/>
      <c r="DM264" s="21"/>
    </row>
    <row r="265" spans="8:129" s="7" customFormat="1">
      <c r="H265" s="49">
        <v>44965</v>
      </c>
      <c r="I265" s="21" t="s">
        <v>1694</v>
      </c>
      <c r="J265" s="146">
        <f>[1]!i_dq_close(J$2,H265)</f>
        <v>4441.8236999999999</v>
      </c>
      <c r="K265">
        <v>1.1194999999999999</v>
      </c>
      <c r="L265" s="277">
        <f t="shared" si="8"/>
        <v>7.3749371984695777E-2</v>
      </c>
      <c r="M265"/>
      <c r="N265" s="21"/>
      <c r="O265"/>
      <c r="P265"/>
      <c r="Q265"/>
      <c r="R265"/>
      <c r="S265" s="53"/>
      <c r="T265"/>
      <c r="U265" s="21"/>
      <c r="W265" s="21"/>
      <c r="X265" s="21"/>
      <c r="Z265" s="58"/>
      <c r="AA265" s="21"/>
      <c r="AC265" s="21"/>
      <c r="AF265" s="58"/>
      <c r="AG265" s="21"/>
      <c r="AI265" s="21"/>
      <c r="AL265" s="66"/>
      <c r="AM265" s="21"/>
      <c r="AP265" s="21"/>
      <c r="AT265" s="54"/>
      <c r="AX265" s="54"/>
      <c r="AY265" s="21"/>
      <c r="BA265" s="60"/>
      <c r="BD265" s="66"/>
      <c r="BE265" s="21"/>
      <c r="BJ265" s="66"/>
      <c r="BK265" s="21"/>
      <c r="BP265" s="66"/>
      <c r="BQ265" s="21"/>
      <c r="BS265" s="134"/>
      <c r="BV265" s="66"/>
      <c r="BW265" s="21"/>
      <c r="CB265" s="66"/>
      <c r="CC265" s="21"/>
      <c r="CN265" s="66"/>
      <c r="CT265" s="66"/>
      <c r="CU265" s="21"/>
      <c r="CZ265" s="66"/>
      <c r="DA265" s="21"/>
      <c r="DE265"/>
      <c r="DF265" s="66"/>
      <c r="DL265" s="66"/>
      <c r="DM265" s="21"/>
    </row>
    <row r="266" spans="8:129" s="7" customFormat="1">
      <c r="H266" s="49">
        <v>44966</v>
      </c>
      <c r="I266" s="21" t="s">
        <v>1704</v>
      </c>
      <c r="J266" s="146">
        <f>[1]!i_dq_close(J$2,H266)</f>
        <v>4501.8388000000004</v>
      </c>
      <c r="K266">
        <v>1.1371</v>
      </c>
      <c r="L266" s="277">
        <f t="shared" si="8"/>
        <v>7.702225948108965E-2</v>
      </c>
      <c r="M266"/>
      <c r="N266" s="21"/>
      <c r="O266"/>
      <c r="P266"/>
      <c r="Q266"/>
      <c r="R266"/>
      <c r="S266" s="53"/>
      <c r="T266"/>
      <c r="U266" s="21"/>
      <c r="W266" s="21"/>
      <c r="X266" s="21"/>
      <c r="Z266" s="58"/>
      <c r="AA266" s="21"/>
      <c r="AC266" s="21"/>
      <c r="AF266" s="58"/>
      <c r="AG266" s="21"/>
      <c r="AI266" s="21"/>
      <c r="AL266" s="66"/>
      <c r="AM266" s="21"/>
      <c r="AP266" s="21"/>
      <c r="AT266" s="54"/>
      <c r="AX266" s="54"/>
      <c r="AY266" s="21"/>
      <c r="BD266" s="66"/>
      <c r="BE266" s="21"/>
      <c r="BJ266" s="66"/>
      <c r="BK266" s="21"/>
      <c r="BP266" s="66"/>
      <c r="BQ266" s="21"/>
      <c r="BS266" s="134"/>
      <c r="BV266" s="66"/>
      <c r="BW266" s="21"/>
      <c r="CB266" s="66"/>
      <c r="CC266" s="21"/>
      <c r="CN266" s="66"/>
      <c r="CT266" s="66"/>
      <c r="CU266" s="21"/>
      <c r="CZ266" s="66"/>
      <c r="DA266" s="21"/>
      <c r="DE266"/>
      <c r="DF266" s="66"/>
      <c r="DL266" s="66"/>
      <c r="DM266" s="21"/>
    </row>
    <row r="267" spans="8:129" s="7" customFormat="1">
      <c r="H267" s="49">
        <v>44967</v>
      </c>
      <c r="I267" s="21" t="s">
        <v>1719</v>
      </c>
      <c r="J267" s="146">
        <f>[1]!i_dq_close(J$2,H267)</f>
        <v>4478.2692999999999</v>
      </c>
      <c r="K267">
        <v>1.1348</v>
      </c>
      <c r="L267" s="277">
        <f t="shared" si="8"/>
        <v>7.9980544058993353E-2</v>
      </c>
      <c r="M267"/>
      <c r="N267" s="21"/>
      <c r="O267"/>
      <c r="P267"/>
      <c r="Q267"/>
      <c r="R267"/>
      <c r="S267" s="53"/>
      <c r="T267"/>
      <c r="U267" s="21"/>
      <c r="W267" s="21"/>
      <c r="X267" s="21"/>
      <c r="Z267" s="58"/>
      <c r="AA267" s="21"/>
      <c r="AC267" s="21"/>
      <c r="AF267" s="58"/>
      <c r="AG267" s="21"/>
      <c r="AI267" s="21"/>
      <c r="AL267" s="66"/>
      <c r="AM267" s="21"/>
      <c r="AP267" s="21"/>
      <c r="AT267" s="54"/>
      <c r="AX267" s="54"/>
      <c r="AY267" s="21"/>
      <c r="BD267" s="66"/>
      <c r="BE267" s="21"/>
      <c r="BJ267" s="66"/>
      <c r="BK267" s="21"/>
      <c r="BP267" s="66"/>
      <c r="BQ267" s="21"/>
      <c r="BS267" s="134"/>
      <c r="BV267" s="66"/>
      <c r="BW267" s="21"/>
      <c r="CB267" s="66"/>
      <c r="CC267" s="21"/>
      <c r="CN267" s="66"/>
      <c r="CT267" s="66"/>
      <c r="CU267" s="21"/>
      <c r="CZ267" s="66"/>
      <c r="DA267" s="21"/>
      <c r="DE267"/>
      <c r="DF267" s="66"/>
      <c r="DL267" s="66"/>
      <c r="DM267" s="21"/>
    </row>
    <row r="268" spans="8:129" s="7" customFormat="1">
      <c r="H268"/>
      <c r="I268"/>
      <c r="J268"/>
      <c r="K268"/>
      <c r="L268" s="53"/>
      <c r="M268"/>
      <c r="N268" s="21"/>
      <c r="O268"/>
      <c r="P268"/>
      <c r="Q268"/>
      <c r="R268"/>
      <c r="S268" s="53"/>
      <c r="T268"/>
      <c r="U268" s="21"/>
      <c r="W268" s="21"/>
      <c r="X268" s="21"/>
      <c r="Z268" s="58"/>
      <c r="AA268" s="21"/>
      <c r="AC268" s="21"/>
      <c r="AF268" s="58"/>
      <c r="AG268" s="21"/>
      <c r="AI268" s="21"/>
      <c r="AL268" s="66"/>
      <c r="AM268" s="21"/>
      <c r="AP268" s="21"/>
      <c r="AT268" s="54"/>
      <c r="AX268" s="66"/>
      <c r="AY268" s="21"/>
      <c r="BD268" s="66"/>
      <c r="BE268" s="21"/>
      <c r="BJ268" s="66"/>
      <c r="BK268" s="21"/>
      <c r="BP268" s="66"/>
      <c r="BQ268" s="21"/>
      <c r="BS268" s="134"/>
      <c r="BV268" s="66"/>
      <c r="BW268" s="21"/>
      <c r="CB268" s="66"/>
      <c r="CC268" s="21"/>
      <c r="CN268" s="66"/>
      <c r="CT268" s="66"/>
      <c r="CU268" s="21"/>
      <c r="CZ268" s="66"/>
      <c r="DA268" s="21"/>
      <c r="DE268"/>
      <c r="DF268" s="66"/>
      <c r="DL268" s="66"/>
      <c r="DM268" s="21"/>
    </row>
    <row r="269" spans="8:129" s="7" customFormat="1">
      <c r="H269"/>
      <c r="I269"/>
      <c r="J269"/>
      <c r="K269"/>
      <c r="L269" s="53"/>
      <c r="M269"/>
      <c r="N269" s="21"/>
      <c r="O269"/>
      <c r="P269"/>
      <c r="Q269"/>
      <c r="R269"/>
      <c r="S269" s="53"/>
      <c r="T269"/>
      <c r="U269" s="21"/>
      <c r="W269" s="21"/>
      <c r="X269" s="21"/>
      <c r="Z269" s="58"/>
      <c r="AA269" s="21"/>
      <c r="AC269" s="21"/>
      <c r="AF269" s="58"/>
      <c r="AG269" s="21"/>
      <c r="AI269" s="21"/>
      <c r="AL269" s="66"/>
      <c r="AM269" s="21"/>
      <c r="AP269" s="21"/>
      <c r="AT269" s="54"/>
      <c r="AX269" s="66"/>
      <c r="AY269" s="21"/>
      <c r="BD269" s="66"/>
      <c r="BE269" s="21"/>
      <c r="BJ269" s="66"/>
      <c r="BK269" s="21"/>
      <c r="BP269" s="66"/>
      <c r="BQ269" s="21"/>
      <c r="BS269" s="134"/>
      <c r="BV269" s="66"/>
      <c r="BW269" s="21"/>
      <c r="CB269" s="66"/>
      <c r="CC269" s="21"/>
      <c r="CN269" s="66"/>
      <c r="CT269" s="66"/>
      <c r="CU269" s="21"/>
      <c r="CZ269" s="66"/>
      <c r="DA269" s="21"/>
      <c r="DE269"/>
      <c r="DF269" s="66"/>
      <c r="DL269" s="66"/>
      <c r="DM269" s="21"/>
    </row>
    <row r="270" spans="8:129" s="7" customFormat="1">
      <c r="H270"/>
      <c r="I270"/>
      <c r="J270"/>
      <c r="K270"/>
      <c r="L270" s="53"/>
      <c r="M270"/>
      <c r="N270" s="21"/>
      <c r="O270"/>
      <c r="P270"/>
      <c r="Q270"/>
      <c r="R270"/>
      <c r="S270" s="53"/>
      <c r="T270"/>
      <c r="U270" s="21"/>
      <c r="W270" s="21"/>
      <c r="X270" s="21"/>
      <c r="Z270" s="58"/>
      <c r="AA270" s="21"/>
      <c r="AC270" s="21"/>
      <c r="AF270" s="58"/>
      <c r="AG270" s="21"/>
      <c r="AI270" s="21"/>
      <c r="AL270" s="66"/>
      <c r="AM270" s="21"/>
      <c r="AP270" s="21"/>
      <c r="AT270" s="54"/>
      <c r="AX270" s="66"/>
      <c r="AY270" s="21"/>
      <c r="BD270" s="66"/>
      <c r="BE270" s="21"/>
      <c r="BJ270" s="66"/>
      <c r="BK270" s="21"/>
      <c r="BP270" s="66"/>
      <c r="BQ270" s="21"/>
      <c r="BS270" s="134"/>
      <c r="BV270" s="66"/>
      <c r="BW270" s="21"/>
      <c r="CB270" s="66"/>
      <c r="CC270" s="21"/>
      <c r="CN270" s="66"/>
      <c r="CT270" s="66"/>
      <c r="CU270" s="21"/>
      <c r="CZ270" s="66"/>
      <c r="DA270" s="21"/>
      <c r="DE270"/>
      <c r="DF270" s="66"/>
      <c r="DL270" s="66"/>
      <c r="DM270" s="21"/>
    </row>
    <row r="271" spans="8:129" s="7" customFormat="1">
      <c r="H271"/>
      <c r="I271"/>
      <c r="J271"/>
      <c r="K271"/>
      <c r="L271" s="53"/>
      <c r="M271"/>
      <c r="N271" s="21"/>
      <c r="O271"/>
      <c r="P271"/>
      <c r="Q271"/>
      <c r="R271"/>
      <c r="S271" s="53"/>
      <c r="T271"/>
      <c r="U271" s="21"/>
      <c r="W271" s="21"/>
      <c r="X271" s="21"/>
      <c r="Z271" s="58"/>
      <c r="AA271" s="21"/>
      <c r="AC271" s="21"/>
      <c r="AF271" s="58"/>
      <c r="AG271" s="21"/>
      <c r="AI271" s="21"/>
      <c r="AL271" s="66"/>
      <c r="AM271" s="21"/>
      <c r="AP271" s="21"/>
      <c r="AT271" s="54"/>
      <c r="AX271" s="66"/>
      <c r="AY271" s="21"/>
      <c r="BD271" s="66"/>
      <c r="BE271" s="21"/>
      <c r="BJ271" s="66"/>
      <c r="BK271" s="21"/>
      <c r="BP271" s="66"/>
      <c r="BQ271" s="21"/>
      <c r="BS271" s="134"/>
      <c r="BV271" s="66"/>
      <c r="BW271" s="21"/>
      <c r="CB271" s="66"/>
      <c r="CC271" s="21"/>
      <c r="CN271" s="66"/>
      <c r="CT271" s="66"/>
      <c r="CU271" s="21"/>
      <c r="CZ271" s="66"/>
      <c r="DA271" s="21"/>
      <c r="DE271"/>
      <c r="DF271" s="66"/>
      <c r="DL271" s="66"/>
      <c r="DM271" s="21"/>
    </row>
    <row r="272" spans="8:129" s="7" customFormat="1">
      <c r="H272"/>
      <c r="I272"/>
      <c r="J272"/>
      <c r="K272"/>
      <c r="L272" s="53"/>
      <c r="M272"/>
      <c r="N272" s="21"/>
      <c r="O272"/>
      <c r="P272"/>
      <c r="Q272"/>
      <c r="R272"/>
      <c r="S272" s="53"/>
      <c r="T272"/>
      <c r="U272" s="21"/>
      <c r="W272" s="21"/>
      <c r="X272" s="21"/>
      <c r="Z272" s="58"/>
      <c r="AA272" s="21"/>
      <c r="AC272" s="21"/>
      <c r="AF272" s="58"/>
      <c r="AG272" s="21"/>
      <c r="AI272" s="21"/>
      <c r="AL272" s="66"/>
      <c r="AM272" s="21"/>
      <c r="AP272" s="21"/>
      <c r="AT272" s="54"/>
      <c r="AX272" s="66"/>
      <c r="AY272" s="21"/>
      <c r="BD272" s="66"/>
      <c r="BE272" s="21"/>
      <c r="BJ272" s="66"/>
      <c r="BK272" s="21"/>
      <c r="BP272" s="66"/>
      <c r="BQ272" s="21"/>
      <c r="BS272" s="134"/>
      <c r="BV272" s="66"/>
      <c r="BW272" s="21"/>
      <c r="CB272" s="66"/>
      <c r="CC272" s="21"/>
      <c r="CN272" s="66"/>
      <c r="CT272" s="66"/>
      <c r="CU272" s="21"/>
      <c r="CZ272" s="66"/>
      <c r="DA272" s="21"/>
      <c r="DE272"/>
      <c r="DF272" s="66"/>
      <c r="DL272" s="66"/>
      <c r="DM272" s="21"/>
    </row>
    <row r="273" spans="8:117" s="7" customFormat="1">
      <c r="H273"/>
      <c r="I273"/>
      <c r="J273"/>
      <c r="K273"/>
      <c r="L273" s="53"/>
      <c r="M273"/>
      <c r="N273" s="21"/>
      <c r="O273"/>
      <c r="P273"/>
      <c r="Q273"/>
      <c r="R273"/>
      <c r="S273" s="53"/>
      <c r="T273"/>
      <c r="U273" s="21"/>
      <c r="W273" s="21"/>
      <c r="X273" s="21"/>
      <c r="Z273" s="58"/>
      <c r="AA273" s="21"/>
      <c r="AC273" s="21"/>
      <c r="AF273" s="58"/>
      <c r="AG273" s="21"/>
      <c r="AI273" s="21"/>
      <c r="AL273" s="66"/>
      <c r="AM273" s="21"/>
      <c r="AP273" s="21"/>
      <c r="AT273" s="54"/>
      <c r="AX273" s="66"/>
      <c r="AY273" s="21"/>
      <c r="BD273" s="66"/>
      <c r="BE273" s="21"/>
      <c r="BJ273" s="66"/>
      <c r="BK273" s="21"/>
      <c r="BP273" s="66"/>
      <c r="BQ273" s="21"/>
      <c r="BS273" s="134"/>
      <c r="BV273" s="66"/>
      <c r="BW273" s="21"/>
      <c r="CB273" s="66"/>
      <c r="CC273" s="21"/>
      <c r="CN273" s="66"/>
      <c r="CT273" s="66"/>
      <c r="CU273" s="21"/>
      <c r="CZ273" s="66"/>
      <c r="DA273" s="21"/>
      <c r="DE273"/>
      <c r="DF273" s="66"/>
      <c r="DL273" s="66"/>
      <c r="DM273" s="21"/>
    </row>
    <row r="274" spans="8:117" s="7" customFormat="1">
      <c r="H274"/>
      <c r="I274"/>
      <c r="J274"/>
      <c r="K274"/>
      <c r="L274" s="53"/>
      <c r="M274"/>
      <c r="N274" s="21"/>
      <c r="O274"/>
      <c r="P274"/>
      <c r="Q274"/>
      <c r="R274"/>
      <c r="S274" s="53"/>
      <c r="T274"/>
      <c r="U274" s="21"/>
      <c r="W274" s="21"/>
      <c r="X274" s="21"/>
      <c r="Z274" s="58"/>
      <c r="AA274" s="21"/>
      <c r="AC274" s="21"/>
      <c r="AF274" s="66"/>
      <c r="AG274" s="21"/>
      <c r="AL274" s="66"/>
      <c r="AM274" s="21"/>
      <c r="AP274" s="21"/>
      <c r="AT274" s="54"/>
      <c r="AX274" s="66"/>
      <c r="AY274" s="21"/>
      <c r="BD274" s="66"/>
      <c r="BE274" s="21"/>
      <c r="BJ274" s="66"/>
      <c r="BK274" s="21"/>
      <c r="BP274" s="66"/>
      <c r="BQ274" s="21"/>
      <c r="BS274" s="134"/>
      <c r="BV274" s="66"/>
      <c r="BW274" s="21"/>
      <c r="CB274" s="66"/>
      <c r="CC274" s="21"/>
      <c r="CN274" s="66"/>
      <c r="CT274" s="66"/>
      <c r="CU274" s="21"/>
      <c r="CZ274" s="66"/>
      <c r="DA274" s="21"/>
      <c r="DE274"/>
      <c r="DF274" s="66"/>
      <c r="DL274" s="66"/>
      <c r="DM274" s="21"/>
    </row>
    <row r="275" spans="8:117" s="7" customFormat="1">
      <c r="H275"/>
      <c r="I275"/>
      <c r="J275"/>
      <c r="K275"/>
      <c r="L275" s="53"/>
      <c r="M275"/>
      <c r="N275" s="21"/>
      <c r="O275"/>
      <c r="P275"/>
      <c r="Q275"/>
      <c r="R275"/>
      <c r="S275" s="53"/>
      <c r="T275"/>
      <c r="U275" s="21"/>
      <c r="W275" s="21"/>
      <c r="X275" s="21"/>
      <c r="Z275" s="58"/>
      <c r="AA275" s="21"/>
      <c r="AC275" s="21"/>
      <c r="AF275" s="66"/>
      <c r="AG275" s="21"/>
      <c r="AL275" s="66"/>
      <c r="AM275" s="21"/>
      <c r="AP275" s="21"/>
      <c r="AT275" s="54"/>
      <c r="AX275" s="66"/>
      <c r="AY275" s="21"/>
      <c r="BD275" s="66"/>
      <c r="BE275" s="21"/>
      <c r="BG275" s="60"/>
      <c r="BJ275" s="66"/>
      <c r="BK275" s="21"/>
      <c r="BP275" s="66"/>
      <c r="BQ275" s="21"/>
      <c r="BS275" s="134"/>
      <c r="BV275" s="66"/>
      <c r="BW275" s="21"/>
      <c r="CB275" s="66"/>
      <c r="CC275" s="21"/>
      <c r="CN275" s="66"/>
      <c r="CT275" s="66"/>
      <c r="CU275" s="21"/>
      <c r="CZ275" s="66"/>
      <c r="DA275" s="21"/>
      <c r="DE275"/>
      <c r="DF275" s="66"/>
      <c r="DL275" s="66"/>
      <c r="DM275" s="21"/>
    </row>
    <row r="276" spans="8:117" s="7" customFormat="1">
      <c r="H276"/>
      <c r="I276"/>
      <c r="J276"/>
      <c r="K276"/>
      <c r="L276" s="53"/>
      <c r="M276"/>
      <c r="N276" s="21"/>
      <c r="O276"/>
      <c r="P276"/>
      <c r="Q276"/>
      <c r="R276"/>
      <c r="S276" s="53"/>
      <c r="T276"/>
      <c r="U276" s="21"/>
      <c r="W276" s="21"/>
      <c r="X276" s="21"/>
      <c r="Z276" s="58"/>
      <c r="AA276" s="21"/>
      <c r="AC276" s="21"/>
      <c r="AF276" s="66"/>
      <c r="AG276" s="21"/>
      <c r="AL276" s="66"/>
      <c r="AM276" s="21"/>
      <c r="AP276" s="21"/>
      <c r="AT276" s="54"/>
      <c r="AX276" s="66"/>
      <c r="AY276" s="21"/>
      <c r="BD276" s="66"/>
      <c r="BE276" s="21"/>
      <c r="BJ276" s="66"/>
      <c r="BK276" s="21"/>
      <c r="BP276" s="66"/>
      <c r="BQ276" s="21"/>
      <c r="BS276" s="134"/>
      <c r="BV276" s="66"/>
      <c r="BW276" s="21"/>
      <c r="CB276" s="66"/>
      <c r="CC276" s="21"/>
      <c r="CN276" s="66"/>
      <c r="CT276" s="66"/>
      <c r="CU276" s="21"/>
      <c r="CZ276" s="66"/>
      <c r="DA276" s="21"/>
      <c r="DE276"/>
      <c r="DF276" s="66"/>
      <c r="DL276" s="66"/>
      <c r="DM276" s="21"/>
    </row>
    <row r="277" spans="8:117" s="7" customFormat="1">
      <c r="H277"/>
      <c r="I277"/>
      <c r="J277"/>
      <c r="K277"/>
      <c r="L277" s="53"/>
      <c r="M277"/>
      <c r="N277" s="21"/>
      <c r="O277"/>
      <c r="P277"/>
      <c r="Q277"/>
      <c r="R277"/>
      <c r="S277" s="53"/>
      <c r="T277"/>
      <c r="U277" s="21"/>
      <c r="W277" s="21"/>
      <c r="X277" s="21"/>
      <c r="Z277" s="58"/>
      <c r="AA277" s="21"/>
      <c r="AC277" s="21"/>
      <c r="AF277" s="66"/>
      <c r="AG277" s="21"/>
      <c r="AL277" s="66"/>
      <c r="AM277" s="21"/>
      <c r="AP277" s="21"/>
      <c r="AT277" s="54"/>
      <c r="AX277" s="66"/>
      <c r="AY277" s="21"/>
      <c r="BD277" s="66"/>
      <c r="BE277" s="21"/>
      <c r="BJ277" s="66"/>
      <c r="BK277" s="21"/>
      <c r="BP277" s="66"/>
      <c r="BQ277" s="21"/>
      <c r="BS277" s="134"/>
      <c r="BV277" s="66"/>
      <c r="BW277" s="21"/>
      <c r="CB277" s="66"/>
      <c r="CC277" s="21"/>
      <c r="CN277" s="66"/>
      <c r="CT277" s="66"/>
      <c r="CU277" s="21"/>
      <c r="CZ277" s="66"/>
      <c r="DA277" s="21"/>
      <c r="DE277"/>
      <c r="DF277" s="66"/>
      <c r="DL277" s="66"/>
      <c r="DM277" s="21"/>
    </row>
    <row r="278" spans="8:117" s="7" customFormat="1">
      <c r="H278"/>
      <c r="I278"/>
      <c r="J278"/>
      <c r="K278"/>
      <c r="L278" s="53"/>
      <c r="M278"/>
      <c r="N278" s="21"/>
      <c r="O278"/>
      <c r="P278"/>
      <c r="Q278"/>
      <c r="R278"/>
      <c r="S278" s="53"/>
      <c r="T278"/>
      <c r="U278" s="21"/>
      <c r="W278" s="21"/>
      <c r="X278" s="21"/>
      <c r="Z278" s="58"/>
      <c r="AA278" s="21"/>
      <c r="AC278" s="21"/>
      <c r="AF278" s="66"/>
      <c r="AG278" s="21"/>
      <c r="AL278" s="66"/>
      <c r="AM278" s="21"/>
      <c r="AP278" s="21"/>
      <c r="AT278" s="54"/>
      <c r="AX278" s="66"/>
      <c r="AY278" s="21"/>
      <c r="BD278" s="66"/>
      <c r="BE278" s="21"/>
      <c r="BJ278" s="66"/>
      <c r="BK278" s="21"/>
      <c r="BP278" s="66"/>
      <c r="BQ278" s="21"/>
      <c r="BS278" s="134"/>
      <c r="BV278" s="66"/>
      <c r="BW278" s="21"/>
      <c r="CB278" s="66"/>
      <c r="CC278" s="21"/>
      <c r="CN278" s="66"/>
      <c r="CT278" s="66"/>
      <c r="CU278" s="21"/>
      <c r="CZ278" s="66"/>
      <c r="DA278" s="21"/>
      <c r="DE278"/>
      <c r="DF278" s="66"/>
    </row>
    <row r="279" spans="8:117" s="7" customFormat="1">
      <c r="H279"/>
      <c r="I279"/>
      <c r="J279"/>
      <c r="K279"/>
      <c r="L279" s="53"/>
      <c r="M279"/>
      <c r="N279" s="21"/>
      <c r="O279"/>
      <c r="P279"/>
      <c r="Q279"/>
      <c r="R279"/>
      <c r="S279" s="53"/>
      <c r="T279"/>
      <c r="U279" s="21"/>
      <c r="W279" s="21"/>
      <c r="X279" s="21"/>
      <c r="Z279" s="58"/>
      <c r="AA279" s="21"/>
      <c r="AC279" s="21"/>
      <c r="AF279" s="66"/>
      <c r="AG279" s="21"/>
      <c r="AL279" s="66"/>
      <c r="AM279" s="21"/>
      <c r="AP279" s="21"/>
      <c r="AT279" s="54"/>
      <c r="AX279" s="66"/>
      <c r="AY279" s="21"/>
      <c r="BD279" s="66"/>
      <c r="BE279" s="21"/>
      <c r="BJ279" s="66"/>
      <c r="BK279" s="21"/>
      <c r="BP279" s="66"/>
      <c r="BQ279" s="21"/>
      <c r="BS279" s="134"/>
      <c r="BV279" s="66"/>
      <c r="BW279" s="21"/>
      <c r="CB279" s="66"/>
      <c r="CC279" s="21"/>
      <c r="CN279" s="66"/>
      <c r="CT279" s="66"/>
      <c r="CU279" s="21"/>
      <c r="CZ279" s="66"/>
      <c r="DA279" s="21"/>
      <c r="DE279"/>
      <c r="DF279" s="66"/>
    </row>
    <row r="280" spans="8:117" s="7" customFormat="1">
      <c r="H280"/>
      <c r="I280"/>
      <c r="J280"/>
      <c r="K280"/>
      <c r="L280" s="53"/>
      <c r="M280"/>
      <c r="N280" s="21"/>
      <c r="O280"/>
      <c r="P280"/>
      <c r="Q280"/>
      <c r="R280"/>
      <c r="S280" s="53"/>
      <c r="T280"/>
      <c r="U280" s="21"/>
      <c r="W280" s="21"/>
      <c r="X280" s="21"/>
      <c r="Z280" s="58"/>
      <c r="AA280" s="21"/>
      <c r="AC280" s="21"/>
      <c r="AF280" s="66"/>
      <c r="AG280" s="21"/>
      <c r="AL280" s="66"/>
      <c r="AM280" s="21"/>
      <c r="AP280" s="21"/>
      <c r="AT280" s="54"/>
      <c r="AX280" s="66"/>
      <c r="AY280" s="21"/>
      <c r="BD280" s="66"/>
      <c r="BE280" s="21"/>
      <c r="BJ280" s="66"/>
      <c r="BK280" s="21"/>
      <c r="BP280" s="66"/>
      <c r="BQ280" s="21"/>
      <c r="BS280" s="134"/>
      <c r="BV280" s="66"/>
      <c r="BW280" s="21"/>
      <c r="CB280" s="66"/>
      <c r="CC280" s="21"/>
      <c r="CN280" s="66"/>
      <c r="CT280" s="66"/>
      <c r="CU280" s="21"/>
      <c r="CZ280" s="66"/>
      <c r="DA280" s="21"/>
      <c r="DE280"/>
      <c r="DF280" s="66"/>
    </row>
    <row r="281" spans="8:117" s="7" customFormat="1">
      <c r="H281"/>
      <c r="I281"/>
      <c r="J281"/>
      <c r="K281"/>
      <c r="L281" s="53"/>
      <c r="M281"/>
      <c r="N281" s="21"/>
      <c r="O281"/>
      <c r="P281"/>
      <c r="Q281"/>
      <c r="R281"/>
      <c r="S281" s="53"/>
      <c r="T281"/>
      <c r="U281" s="21"/>
      <c r="W281" s="21"/>
      <c r="X281" s="21"/>
      <c r="Z281" s="58"/>
      <c r="AA281" s="21"/>
      <c r="AC281" s="21"/>
      <c r="AF281" s="66"/>
      <c r="AG281" s="21"/>
      <c r="AL281" s="66"/>
      <c r="AM281" s="21"/>
      <c r="AP281" s="21"/>
      <c r="AT281" s="54"/>
      <c r="AX281" s="66"/>
      <c r="AY281" s="21"/>
      <c r="BD281" s="66"/>
      <c r="BE281" s="21"/>
      <c r="BJ281" s="66"/>
      <c r="BK281" s="21"/>
      <c r="BP281" s="66"/>
      <c r="BQ281" s="21"/>
      <c r="BS281" s="134"/>
      <c r="BV281" s="66"/>
      <c r="BW281" s="21"/>
      <c r="CB281" s="66"/>
      <c r="CC281" s="21"/>
      <c r="CN281" s="66"/>
      <c r="CT281" s="66"/>
      <c r="CU281" s="21"/>
      <c r="CZ281" s="66"/>
      <c r="DA281" s="21"/>
      <c r="DE281"/>
    </row>
    <row r="282" spans="8:117" s="7" customFormat="1">
      <c r="H282"/>
      <c r="I282"/>
      <c r="J282"/>
      <c r="K282"/>
      <c r="L282" s="53"/>
      <c r="M282"/>
      <c r="N282" s="21"/>
      <c r="O282"/>
      <c r="P282"/>
      <c r="Q282"/>
      <c r="R282"/>
      <c r="S282" s="53"/>
      <c r="T282"/>
      <c r="U282" s="21"/>
      <c r="W282" s="21"/>
      <c r="X282" s="21"/>
      <c r="Z282" s="58"/>
      <c r="AA282" s="21"/>
      <c r="AC282" s="21"/>
      <c r="AF282" s="66"/>
      <c r="AG282" s="21"/>
      <c r="AL282" s="66"/>
      <c r="AM282" s="21"/>
      <c r="AP282" s="21"/>
      <c r="AT282" s="54"/>
      <c r="AX282" s="66"/>
      <c r="AY282" s="21"/>
      <c r="BD282" s="66"/>
      <c r="BE282" s="21"/>
      <c r="BJ282" s="66"/>
      <c r="BK282" s="21"/>
      <c r="BP282" s="66"/>
      <c r="BQ282" s="21"/>
      <c r="BS282" s="134"/>
      <c r="BV282" s="66"/>
      <c r="BW282" s="21"/>
      <c r="CB282" s="66"/>
      <c r="CC282" s="21"/>
      <c r="CN282" s="66"/>
      <c r="CT282" s="66"/>
      <c r="CU282" s="21"/>
      <c r="CZ282" s="66"/>
      <c r="DA282" s="21"/>
      <c r="DE282"/>
    </row>
    <row r="283" spans="8:117" s="7" customFormat="1">
      <c r="H283"/>
      <c r="I283"/>
      <c r="J283"/>
      <c r="K283"/>
      <c r="L283" s="53"/>
      <c r="M283"/>
      <c r="N283" s="21"/>
      <c r="O283"/>
      <c r="P283"/>
      <c r="Q283"/>
      <c r="R283"/>
      <c r="S283" s="53"/>
      <c r="T283"/>
      <c r="U283" s="21"/>
      <c r="W283" s="21"/>
      <c r="X283" s="21"/>
      <c r="Z283" s="58"/>
      <c r="AA283" s="21"/>
      <c r="AC283" s="21"/>
      <c r="AF283" s="66"/>
      <c r="AG283" s="21"/>
      <c r="AL283" s="66"/>
      <c r="AM283" s="21"/>
      <c r="AP283" s="21"/>
      <c r="AT283" s="54"/>
      <c r="BD283" s="66"/>
      <c r="BE283" s="21"/>
      <c r="BJ283" s="66"/>
      <c r="BK283" s="21"/>
      <c r="BP283" s="66"/>
      <c r="BQ283" s="21"/>
      <c r="BS283" s="134"/>
      <c r="BV283" s="66"/>
      <c r="BW283" s="21"/>
      <c r="CB283" s="66"/>
      <c r="CC283" s="21"/>
      <c r="CN283" s="66"/>
      <c r="CT283" s="66"/>
      <c r="CU283" s="21"/>
      <c r="CZ283" s="66"/>
      <c r="DA283" s="21"/>
      <c r="DE283"/>
    </row>
    <row r="284" spans="8:117" s="7" customFormat="1">
      <c r="H284"/>
      <c r="I284"/>
      <c r="J284"/>
      <c r="K284"/>
      <c r="L284" s="53"/>
      <c r="M284"/>
      <c r="N284" s="21"/>
      <c r="O284"/>
      <c r="P284"/>
      <c r="Q284"/>
      <c r="R284"/>
      <c r="S284" s="53"/>
      <c r="T284"/>
      <c r="U284" s="21"/>
      <c r="W284" s="21"/>
      <c r="X284" s="21"/>
      <c r="Z284" s="58"/>
      <c r="AA284" s="21"/>
      <c r="AC284" s="21"/>
      <c r="AF284" s="66"/>
      <c r="AG284" s="21"/>
      <c r="AL284" s="66"/>
      <c r="AM284" s="21"/>
      <c r="AP284" s="86"/>
      <c r="AT284" s="54"/>
      <c r="BD284" s="66"/>
      <c r="BE284" s="21"/>
      <c r="BJ284" s="66"/>
      <c r="BK284" s="21"/>
      <c r="BP284" s="66"/>
      <c r="BQ284" s="21"/>
      <c r="BS284" s="134"/>
      <c r="BV284" s="66"/>
      <c r="BW284" s="21"/>
      <c r="CB284" s="66"/>
      <c r="CC284" s="21"/>
      <c r="CN284" s="66"/>
      <c r="CT284" s="66"/>
      <c r="CU284" s="21"/>
      <c r="CZ284" s="66"/>
      <c r="DA284" s="21"/>
      <c r="DE284"/>
    </row>
    <row r="285" spans="8:117" s="7" customFormat="1">
      <c r="H285"/>
      <c r="I285"/>
      <c r="J285"/>
      <c r="K285"/>
      <c r="L285" s="53"/>
      <c r="M285"/>
      <c r="N285" s="21"/>
      <c r="O285"/>
      <c r="P285"/>
      <c r="Q285"/>
      <c r="R285"/>
      <c r="S285" s="53"/>
      <c r="T285"/>
      <c r="U285" s="21"/>
      <c r="W285" s="21"/>
      <c r="X285" s="21"/>
      <c r="Z285" s="58"/>
      <c r="AA285" s="21"/>
      <c r="AC285" s="21"/>
      <c r="AF285" s="66"/>
      <c r="AG285" s="21"/>
      <c r="AL285" s="66"/>
      <c r="AM285" s="21"/>
      <c r="AP285" s="137"/>
      <c r="AT285" s="54"/>
      <c r="BD285" s="66"/>
      <c r="BE285" s="21"/>
      <c r="BJ285" s="66"/>
      <c r="BK285" s="21"/>
      <c r="BP285" s="66"/>
      <c r="BQ285" s="21"/>
      <c r="BS285" s="134"/>
      <c r="BV285" s="66"/>
      <c r="BW285" s="21"/>
      <c r="CB285" s="66"/>
      <c r="CC285" s="21"/>
      <c r="CN285" s="66"/>
      <c r="CT285" s="66"/>
      <c r="CU285" s="21"/>
      <c r="CZ285" s="66"/>
      <c r="DA285" s="21"/>
      <c r="DE285"/>
    </row>
    <row r="286" spans="8:117" s="7" customFormat="1">
      <c r="H286"/>
      <c r="I286"/>
      <c r="J286"/>
      <c r="K286"/>
      <c r="L286" s="53"/>
      <c r="M286"/>
      <c r="N286" s="21"/>
      <c r="O286"/>
      <c r="P286"/>
      <c r="Q286"/>
      <c r="R286"/>
      <c r="S286" s="53"/>
      <c r="T286"/>
      <c r="U286" s="21"/>
      <c r="W286" s="21"/>
      <c r="X286" s="21"/>
      <c r="Z286" s="58"/>
      <c r="AA286" s="21"/>
      <c r="AC286" s="21"/>
      <c r="AF286" s="66"/>
      <c r="AG286" s="21"/>
      <c r="AL286" s="66"/>
      <c r="AM286" s="21"/>
      <c r="AP286" s="21"/>
      <c r="AT286" s="54"/>
      <c r="BD286" s="66"/>
      <c r="BE286" s="21"/>
      <c r="BJ286" s="66"/>
      <c r="BK286" s="21"/>
      <c r="BP286" s="66"/>
      <c r="BQ286" s="21"/>
      <c r="BS286" s="134"/>
      <c r="BV286" s="66"/>
      <c r="BW286" s="21"/>
      <c r="CB286" s="66"/>
      <c r="CC286" s="21"/>
      <c r="CN286" s="66"/>
      <c r="CT286" s="66"/>
      <c r="CU286" s="21"/>
      <c r="CZ286" s="66"/>
      <c r="DA286" s="21"/>
      <c r="DE286"/>
    </row>
    <row r="287" spans="8:117" s="7" customFormat="1">
      <c r="H287"/>
      <c r="I287"/>
      <c r="J287"/>
      <c r="K287"/>
      <c r="L287" s="53"/>
      <c r="M287"/>
      <c r="N287" s="21"/>
      <c r="O287"/>
      <c r="P287"/>
      <c r="Q287"/>
      <c r="R287"/>
      <c r="S287" s="53"/>
      <c r="T287"/>
      <c r="U287" s="21"/>
      <c r="W287" s="21"/>
      <c r="X287" s="21"/>
      <c r="Z287" s="58"/>
      <c r="AA287" s="21"/>
      <c r="AC287" s="21"/>
      <c r="AF287" s="66"/>
      <c r="AG287" s="21"/>
      <c r="AL287" s="66"/>
      <c r="AM287" s="21"/>
      <c r="AP287" s="21"/>
      <c r="AT287" s="54"/>
      <c r="BD287" s="66"/>
      <c r="BE287" s="21"/>
      <c r="BJ287" s="66"/>
      <c r="BK287" s="21"/>
      <c r="BP287" s="66"/>
      <c r="BQ287" s="21"/>
      <c r="BS287" s="134"/>
      <c r="BV287" s="66"/>
      <c r="BW287" s="21"/>
      <c r="CB287" s="66"/>
      <c r="CC287" s="21"/>
      <c r="CN287" s="66"/>
      <c r="CT287" s="66"/>
      <c r="CU287" s="21"/>
      <c r="CZ287" s="66"/>
      <c r="DA287" s="21"/>
      <c r="DE287"/>
    </row>
    <row r="288" spans="8:117" s="7" customFormat="1">
      <c r="H288"/>
      <c r="I288"/>
      <c r="J288"/>
      <c r="K288"/>
      <c r="L288" s="53"/>
      <c r="M288"/>
      <c r="N288" s="21"/>
      <c r="O288"/>
      <c r="P288"/>
      <c r="Q288"/>
      <c r="R288"/>
      <c r="S288" s="53"/>
      <c r="T288"/>
      <c r="U288" s="21"/>
      <c r="W288" s="21"/>
      <c r="X288" s="21"/>
      <c r="Z288" s="58"/>
      <c r="AA288" s="21"/>
      <c r="AC288" s="21"/>
      <c r="AF288" s="66"/>
      <c r="AG288" s="21"/>
      <c r="AL288" s="66"/>
      <c r="AM288" s="21"/>
      <c r="AP288" s="21"/>
      <c r="AT288" s="54"/>
      <c r="BD288" s="66"/>
      <c r="BE288" s="21"/>
      <c r="BJ288" s="66"/>
      <c r="BK288" s="21"/>
      <c r="BP288" s="66"/>
      <c r="BQ288" s="21"/>
      <c r="BS288" s="134"/>
      <c r="BV288" s="66"/>
      <c r="BW288" s="21"/>
      <c r="CB288" s="66"/>
      <c r="CC288" s="21"/>
      <c r="CN288" s="66"/>
      <c r="CT288" s="66"/>
      <c r="CU288" s="21"/>
      <c r="CZ288" s="66"/>
      <c r="DA288" s="21"/>
      <c r="DE288"/>
    </row>
    <row r="289" spans="8:105" s="7" customFormat="1">
      <c r="H289"/>
      <c r="I289"/>
      <c r="J289"/>
      <c r="K289"/>
      <c r="L289" s="53"/>
      <c r="M289"/>
      <c r="N289" s="21"/>
      <c r="O289"/>
      <c r="P289"/>
      <c r="Q289"/>
      <c r="R289"/>
      <c r="S289" s="53"/>
      <c r="T289"/>
      <c r="U289" s="21"/>
      <c r="W289" s="21"/>
      <c r="X289" s="21"/>
      <c r="Z289" s="58"/>
      <c r="AA289" s="21"/>
      <c r="AC289" s="21"/>
      <c r="AF289" s="66"/>
      <c r="AG289" s="21"/>
      <c r="AL289" s="66"/>
      <c r="AM289" s="21"/>
      <c r="AP289" s="21"/>
      <c r="AT289" s="54"/>
      <c r="BD289" s="66"/>
      <c r="BE289" s="21"/>
      <c r="BJ289" s="66"/>
      <c r="BK289" s="21"/>
      <c r="BP289" s="66"/>
      <c r="BQ289" s="21"/>
      <c r="BS289" s="134"/>
      <c r="BV289" s="66"/>
      <c r="BW289" s="21"/>
      <c r="CB289" s="66"/>
      <c r="CC289" s="21"/>
      <c r="CN289" s="66"/>
      <c r="CT289" s="66"/>
      <c r="CU289" s="21"/>
      <c r="CZ289" s="66"/>
      <c r="DA289" s="21"/>
    </row>
    <row r="290" spans="8:105" s="7" customFormat="1">
      <c r="H290"/>
      <c r="I290"/>
      <c r="J290"/>
      <c r="K290"/>
      <c r="L290" s="53"/>
      <c r="M290"/>
      <c r="N290" s="21"/>
      <c r="O290"/>
      <c r="P290"/>
      <c r="Q290"/>
      <c r="R290"/>
      <c r="S290" s="53"/>
      <c r="T290"/>
      <c r="U290" s="21"/>
      <c r="W290" s="21"/>
      <c r="X290" s="21"/>
      <c r="Z290" s="58"/>
      <c r="AA290" s="21"/>
      <c r="AC290" s="21"/>
      <c r="AF290" s="66"/>
      <c r="AG290" s="21"/>
      <c r="AL290" s="66"/>
      <c r="AM290" s="21"/>
      <c r="AP290" s="21"/>
      <c r="AT290" s="54"/>
      <c r="BD290" s="66"/>
      <c r="BE290" s="21"/>
      <c r="BJ290" s="66"/>
      <c r="BK290" s="21"/>
      <c r="BP290" s="66"/>
      <c r="BQ290" s="21"/>
      <c r="BS290" s="134"/>
      <c r="BV290" s="66"/>
      <c r="BW290" s="21"/>
      <c r="CB290" s="66"/>
      <c r="CC290" s="21"/>
      <c r="CN290" s="66"/>
      <c r="CT290" s="66"/>
      <c r="CU290" s="21"/>
      <c r="CZ290" s="66"/>
      <c r="DA290" s="21"/>
    </row>
    <row r="291" spans="8:105" s="7" customFormat="1">
      <c r="H291"/>
      <c r="I291"/>
      <c r="J291"/>
      <c r="K291"/>
      <c r="L291" s="53"/>
      <c r="M291"/>
      <c r="N291" s="21"/>
      <c r="O291"/>
      <c r="P291"/>
      <c r="Q291"/>
      <c r="R291"/>
      <c r="S291" s="53"/>
      <c r="T291"/>
      <c r="W291" s="21"/>
      <c r="X291" s="21"/>
      <c r="Z291" s="58"/>
      <c r="AA291" s="21"/>
      <c r="AC291" s="21"/>
      <c r="AF291" s="66"/>
      <c r="AG291" s="21"/>
      <c r="AL291" s="66"/>
      <c r="AM291" s="21"/>
      <c r="AP291" s="21"/>
      <c r="AT291" s="54"/>
      <c r="BD291" s="66"/>
      <c r="BE291" s="21"/>
      <c r="BJ291" s="66"/>
      <c r="BK291" s="21"/>
      <c r="BP291" s="66"/>
      <c r="BQ291" s="21"/>
      <c r="BS291" s="134"/>
      <c r="BV291" s="66"/>
      <c r="BW291" s="21"/>
      <c r="CB291" s="66"/>
      <c r="CC291" s="21"/>
      <c r="CN291" s="66"/>
      <c r="CT291" s="66"/>
      <c r="CU291" s="21"/>
      <c r="CZ291" s="66"/>
      <c r="DA291" s="21"/>
    </row>
    <row r="292" spans="8:105" s="7" customFormat="1">
      <c r="H292"/>
      <c r="I292"/>
      <c r="J292"/>
      <c r="K292"/>
      <c r="L292" s="53"/>
      <c r="M292"/>
      <c r="N292" s="21"/>
      <c r="O292"/>
      <c r="P292"/>
      <c r="Q292"/>
      <c r="R292"/>
      <c r="S292" s="53"/>
      <c r="T292"/>
      <c r="W292" s="21"/>
      <c r="X292" s="21"/>
      <c r="Z292" s="58"/>
      <c r="AA292" s="21"/>
      <c r="AC292" s="21"/>
      <c r="AF292" s="66"/>
      <c r="AG292" s="21"/>
      <c r="AL292" s="66"/>
      <c r="AM292" s="21"/>
      <c r="AP292" s="21"/>
      <c r="AT292" s="54"/>
      <c r="BD292" s="66"/>
      <c r="BE292" s="21"/>
      <c r="BJ292" s="66"/>
      <c r="BK292" s="21"/>
      <c r="BP292" s="66"/>
      <c r="BQ292" s="21"/>
      <c r="BS292" s="134"/>
      <c r="BV292" s="66"/>
      <c r="BW292" s="21"/>
      <c r="CB292" s="66"/>
      <c r="CC292" s="21"/>
      <c r="CN292" s="66"/>
      <c r="CT292" s="66"/>
      <c r="CU292" s="21"/>
      <c r="CZ292" s="66"/>
      <c r="DA292" s="21"/>
    </row>
    <row r="293" spans="8:105" s="7" customFormat="1">
      <c r="H293"/>
      <c r="I293"/>
      <c r="J293"/>
      <c r="K293"/>
      <c r="L293" s="53"/>
      <c r="M293"/>
      <c r="N293" s="21"/>
      <c r="O293"/>
      <c r="P293"/>
      <c r="Q293"/>
      <c r="R293"/>
      <c r="S293" s="53"/>
      <c r="T293"/>
      <c r="W293" s="21"/>
      <c r="X293" s="21"/>
      <c r="Z293" s="58"/>
      <c r="AA293" s="21"/>
      <c r="AC293" s="21"/>
      <c r="AF293" s="66"/>
      <c r="AG293" s="21"/>
      <c r="AL293" s="66"/>
      <c r="AM293" s="21"/>
      <c r="AP293" s="21"/>
      <c r="AT293" s="54"/>
      <c r="BD293" s="66"/>
      <c r="BE293" s="21"/>
      <c r="BJ293" s="66"/>
      <c r="BK293" s="21"/>
      <c r="BP293" s="66"/>
      <c r="BQ293" s="21"/>
      <c r="BS293" s="134"/>
      <c r="BV293" s="66"/>
      <c r="BW293" s="21"/>
      <c r="CB293" s="66"/>
      <c r="CC293" s="21"/>
      <c r="CN293" s="66"/>
      <c r="CT293" s="66"/>
      <c r="CU293" s="21"/>
      <c r="CZ293" s="66"/>
      <c r="DA293" s="21"/>
    </row>
    <row r="294" spans="8:105" s="7" customFormat="1">
      <c r="H294"/>
      <c r="I294"/>
      <c r="J294"/>
      <c r="K294"/>
      <c r="L294" s="53"/>
      <c r="M294"/>
      <c r="N294" s="21"/>
      <c r="O294"/>
      <c r="P294"/>
      <c r="Q294"/>
      <c r="R294"/>
      <c r="S294" s="53"/>
      <c r="T294"/>
      <c r="W294" s="21"/>
      <c r="X294" s="21"/>
      <c r="Z294" s="58"/>
      <c r="AA294" s="21"/>
      <c r="AC294" s="21"/>
      <c r="AF294" s="66"/>
      <c r="AG294" s="21"/>
      <c r="AL294" s="66"/>
      <c r="AM294" s="21"/>
      <c r="AP294" s="21"/>
      <c r="AT294" s="54"/>
      <c r="BD294" s="66"/>
      <c r="BE294" s="21"/>
      <c r="BJ294" s="66"/>
      <c r="BK294" s="21"/>
      <c r="BP294" s="66"/>
      <c r="BQ294" s="21"/>
      <c r="BS294" s="134"/>
      <c r="BV294" s="66"/>
      <c r="BW294" s="21"/>
      <c r="CB294" s="66"/>
      <c r="CC294" s="21"/>
      <c r="CN294" s="66"/>
      <c r="CT294" s="66"/>
      <c r="CU294" s="21"/>
      <c r="CZ294" s="66"/>
      <c r="DA294" s="21"/>
    </row>
    <row r="295" spans="8:105" s="7" customFormat="1">
      <c r="H295"/>
      <c r="I295"/>
      <c r="J295"/>
      <c r="K295"/>
      <c r="L295" s="53"/>
      <c r="M295"/>
      <c r="N295" s="21"/>
      <c r="O295"/>
      <c r="P295"/>
      <c r="Q295"/>
      <c r="R295"/>
      <c r="S295" s="53"/>
      <c r="T295"/>
      <c r="W295" s="21"/>
      <c r="X295" s="21"/>
      <c r="Z295" s="58"/>
      <c r="AA295" s="21"/>
      <c r="AC295" s="21"/>
      <c r="AF295" s="66"/>
      <c r="AG295" s="21"/>
      <c r="AL295" s="66"/>
      <c r="AM295" s="21"/>
      <c r="AP295" s="21"/>
      <c r="AT295" s="54"/>
      <c r="BD295" s="66"/>
      <c r="BE295" s="21"/>
      <c r="BJ295" s="66"/>
      <c r="BK295" s="21"/>
      <c r="BP295" s="66"/>
      <c r="BQ295" s="21"/>
      <c r="BS295" s="134"/>
      <c r="BV295" s="66"/>
      <c r="BW295" s="21"/>
      <c r="CB295" s="66"/>
      <c r="CC295" s="21"/>
      <c r="CN295" s="66"/>
      <c r="CT295" s="66"/>
      <c r="CU295" s="21"/>
      <c r="CZ295" s="66"/>
      <c r="DA295" s="21"/>
    </row>
    <row r="296" spans="8:105" s="7" customFormat="1">
      <c r="H296"/>
      <c r="I296"/>
      <c r="J296"/>
      <c r="K296"/>
      <c r="L296" s="53"/>
      <c r="M296"/>
      <c r="N296" s="21"/>
      <c r="O296"/>
      <c r="P296"/>
      <c r="Q296"/>
      <c r="R296"/>
      <c r="S296" s="53"/>
      <c r="T296"/>
      <c r="W296" s="21"/>
      <c r="X296" s="21"/>
      <c r="Z296" s="58"/>
      <c r="AA296" s="21"/>
      <c r="AC296" s="21"/>
      <c r="AF296" s="66"/>
      <c r="AG296" s="21"/>
      <c r="AL296" s="66"/>
      <c r="AM296" s="21"/>
      <c r="AP296" s="21"/>
      <c r="AT296" s="54"/>
      <c r="BD296" s="66"/>
      <c r="BE296" s="21"/>
      <c r="BJ296" s="66"/>
      <c r="BK296" s="21"/>
      <c r="BP296" s="66"/>
      <c r="BQ296" s="21"/>
      <c r="BS296" s="134"/>
      <c r="BV296" s="66"/>
      <c r="BW296" s="21"/>
      <c r="CB296" s="66"/>
      <c r="CC296" s="21"/>
      <c r="CN296" s="66"/>
      <c r="CT296" s="66"/>
      <c r="CU296" s="21"/>
      <c r="CZ296" s="66"/>
      <c r="DA296" s="21"/>
    </row>
    <row r="297" spans="8:105" s="7" customFormat="1">
      <c r="H297"/>
      <c r="I297"/>
      <c r="J297"/>
      <c r="K297"/>
      <c r="L297" s="53"/>
      <c r="M297"/>
      <c r="N297" s="21"/>
      <c r="O297"/>
      <c r="P297"/>
      <c r="Q297"/>
      <c r="R297"/>
      <c r="S297" s="53"/>
      <c r="T297"/>
      <c r="W297" s="21"/>
      <c r="X297" s="21"/>
      <c r="Z297" s="135"/>
      <c r="AA297" s="21"/>
      <c r="AC297" s="124"/>
      <c r="AF297" s="66"/>
      <c r="AG297" s="21"/>
      <c r="AL297" s="66"/>
      <c r="AM297" s="21"/>
      <c r="AP297" s="21"/>
      <c r="AT297" s="54"/>
      <c r="BD297" s="66"/>
      <c r="BE297" s="21"/>
      <c r="BJ297" s="66"/>
      <c r="BK297" s="21"/>
      <c r="BP297" s="66"/>
      <c r="BQ297" s="21"/>
      <c r="BS297" s="134"/>
      <c r="BV297" s="66"/>
      <c r="BW297" s="21"/>
      <c r="CB297" s="66"/>
      <c r="CC297" s="21"/>
      <c r="CN297" s="66"/>
      <c r="CT297" s="66"/>
      <c r="CU297" s="21"/>
      <c r="CZ297" s="66"/>
      <c r="DA297" s="21"/>
    </row>
    <row r="298" spans="8:105" s="7" customFormat="1">
      <c r="H298"/>
      <c r="I298"/>
      <c r="J298"/>
      <c r="K298"/>
      <c r="L298" s="53"/>
      <c r="M298"/>
      <c r="N298" s="21"/>
      <c r="O298"/>
      <c r="P298"/>
      <c r="Q298"/>
      <c r="R298"/>
      <c r="S298" s="53"/>
      <c r="T298"/>
      <c r="W298" s="21"/>
      <c r="X298" s="21"/>
      <c r="Z298" s="136"/>
      <c r="AA298" s="21"/>
      <c r="AC298" s="60"/>
      <c r="AF298" s="66"/>
      <c r="AG298" s="21"/>
      <c r="AL298" s="66"/>
      <c r="AM298" s="21"/>
      <c r="AP298" s="21"/>
      <c r="AT298" s="54"/>
      <c r="BD298" s="66"/>
      <c r="BE298" s="21"/>
      <c r="BJ298" s="66"/>
      <c r="BK298" s="21"/>
      <c r="BP298" s="66"/>
      <c r="BQ298" s="21"/>
      <c r="BS298" s="134"/>
      <c r="BV298" s="66"/>
      <c r="BW298" s="21"/>
      <c r="CB298" s="66"/>
      <c r="CC298" s="21"/>
      <c r="CN298" s="66"/>
      <c r="CT298" s="66"/>
      <c r="CU298" s="21"/>
      <c r="CZ298" s="66"/>
      <c r="DA298" s="21"/>
    </row>
    <row r="299" spans="8:105" s="7" customFormat="1">
      <c r="H299"/>
      <c r="I299"/>
      <c r="J299"/>
      <c r="K299"/>
      <c r="L299" s="53"/>
      <c r="M299"/>
      <c r="N299" s="21"/>
      <c r="O299"/>
      <c r="P299"/>
      <c r="Q299"/>
      <c r="R299"/>
      <c r="S299" s="53"/>
      <c r="T299"/>
      <c r="W299" s="21"/>
      <c r="X299" s="21"/>
      <c r="Z299" s="136"/>
      <c r="AA299" s="21"/>
      <c r="AC299" s="60"/>
      <c r="AF299" s="66"/>
      <c r="AG299" s="21"/>
      <c r="AL299" s="66"/>
      <c r="AM299" s="21"/>
      <c r="AO299" s="60"/>
      <c r="AP299" s="21"/>
      <c r="AT299" s="54"/>
      <c r="BD299" s="66"/>
      <c r="BE299" s="21"/>
      <c r="BJ299" s="66"/>
      <c r="BK299" s="21"/>
      <c r="BP299" s="66"/>
      <c r="BQ299" s="21"/>
      <c r="BS299" s="134"/>
      <c r="BV299" s="66"/>
      <c r="BW299" s="21"/>
      <c r="CB299" s="66"/>
      <c r="CC299" s="21"/>
      <c r="CN299" s="66"/>
      <c r="CT299" s="66"/>
      <c r="CU299" s="21"/>
      <c r="CZ299" s="66"/>
      <c r="DA299" s="21"/>
    </row>
    <row r="300" spans="8:105" s="7" customFormat="1">
      <c r="H300"/>
      <c r="I300"/>
      <c r="J300"/>
      <c r="K300"/>
      <c r="L300" s="53"/>
      <c r="M300"/>
      <c r="N300" s="21"/>
      <c r="O300"/>
      <c r="P300"/>
      <c r="Q300"/>
      <c r="R300"/>
      <c r="S300" s="53"/>
      <c r="T300"/>
      <c r="W300" s="21"/>
      <c r="X300" s="21"/>
      <c r="Z300" s="130"/>
      <c r="AA300" s="21"/>
      <c r="AC300" s="60"/>
      <c r="AF300" s="66"/>
      <c r="AG300" s="21"/>
      <c r="AL300" s="66"/>
      <c r="AM300" s="21"/>
      <c r="AP300" s="21"/>
      <c r="AT300" s="54"/>
      <c r="BD300" s="66"/>
      <c r="BE300" s="21"/>
      <c r="BJ300" s="66"/>
      <c r="BK300" s="21"/>
      <c r="BP300" s="66"/>
      <c r="BQ300" s="21"/>
      <c r="BS300" s="134"/>
      <c r="BV300" s="66"/>
      <c r="BW300" s="21"/>
      <c r="CB300" s="66"/>
      <c r="CC300" s="21"/>
      <c r="CN300" s="66"/>
      <c r="CT300" s="66"/>
      <c r="CU300" s="21"/>
      <c r="CZ300" s="66"/>
      <c r="DA300" s="21"/>
    </row>
    <row r="301" spans="8:105" s="7" customFormat="1">
      <c r="H301"/>
      <c r="I301"/>
      <c r="J301"/>
      <c r="K301"/>
      <c r="L301" s="53"/>
      <c r="M301"/>
      <c r="N301" s="21"/>
      <c r="O301"/>
      <c r="P301"/>
      <c r="Q301"/>
      <c r="R301"/>
      <c r="S301" s="53"/>
      <c r="T301"/>
      <c r="W301" s="21"/>
      <c r="X301" s="21"/>
      <c r="Z301" s="130"/>
      <c r="AA301" s="21"/>
      <c r="AC301" s="60"/>
      <c r="AF301" s="66"/>
      <c r="AG301" s="21"/>
      <c r="AL301" s="66"/>
      <c r="AM301" s="21"/>
      <c r="AP301" s="21"/>
      <c r="AT301" s="54"/>
      <c r="BD301" s="66"/>
      <c r="BE301" s="21"/>
      <c r="BJ301" s="66"/>
      <c r="BK301" s="21"/>
      <c r="BP301" s="66"/>
      <c r="BQ301" s="21"/>
      <c r="BS301" s="134"/>
      <c r="BV301" s="66"/>
      <c r="BW301" s="21"/>
      <c r="CB301" s="66"/>
      <c r="CC301" s="21"/>
      <c r="CN301" s="66"/>
      <c r="CT301" s="66"/>
      <c r="CU301" s="21"/>
      <c r="CZ301" s="66"/>
      <c r="DA301" s="21"/>
    </row>
    <row r="302" spans="8:105" s="7" customFormat="1">
      <c r="H302"/>
      <c r="I302"/>
      <c r="J302"/>
      <c r="K302"/>
      <c r="L302" s="53"/>
      <c r="M302"/>
      <c r="N302" s="21"/>
      <c r="O302"/>
      <c r="P302"/>
      <c r="Q302"/>
      <c r="R302"/>
      <c r="S302" s="53"/>
      <c r="T302"/>
      <c r="W302" s="21"/>
      <c r="X302" s="21"/>
      <c r="Z302" s="130"/>
      <c r="AA302" s="21"/>
      <c r="AC302" s="60"/>
      <c r="AF302" s="66"/>
      <c r="AG302" s="21"/>
      <c r="AL302" s="66"/>
      <c r="AM302" s="21"/>
      <c r="AO302" s="60"/>
      <c r="AP302" s="21"/>
      <c r="AT302" s="54"/>
      <c r="BD302" s="66"/>
      <c r="BE302" s="21"/>
      <c r="BJ302" s="66"/>
      <c r="BK302" s="21"/>
      <c r="BP302" s="66"/>
      <c r="BQ302" s="21"/>
      <c r="BS302" s="134"/>
      <c r="BV302" s="66"/>
      <c r="BW302" s="21"/>
      <c r="CB302" s="66"/>
      <c r="CC302" s="21"/>
      <c r="CN302" s="66"/>
      <c r="CT302" s="66"/>
      <c r="CU302" s="21"/>
      <c r="CZ302" s="66"/>
      <c r="DA302" s="21"/>
    </row>
    <row r="303" spans="8:105" s="7" customFormat="1">
      <c r="H303"/>
      <c r="I303"/>
      <c r="J303"/>
      <c r="K303"/>
      <c r="L303" s="53"/>
      <c r="M303"/>
      <c r="N303" s="21"/>
      <c r="O303"/>
      <c r="P303"/>
      <c r="Q303"/>
      <c r="R303"/>
      <c r="S303" s="53"/>
      <c r="T303"/>
      <c r="W303" s="21"/>
      <c r="X303" s="21"/>
      <c r="Z303" s="130"/>
      <c r="AA303" s="21"/>
      <c r="AC303" s="60"/>
      <c r="AF303" s="66"/>
      <c r="AG303" s="21"/>
      <c r="AL303" s="66"/>
      <c r="AM303" s="21"/>
      <c r="AP303" s="21"/>
      <c r="AT303" s="54"/>
      <c r="BD303" s="66"/>
      <c r="BE303" s="21"/>
      <c r="BJ303" s="66"/>
      <c r="BK303" s="21"/>
      <c r="BP303" s="66"/>
      <c r="BQ303" s="21"/>
      <c r="BS303" s="134"/>
      <c r="BV303" s="66"/>
      <c r="BW303" s="21"/>
      <c r="CB303" s="66"/>
      <c r="CC303" s="21"/>
      <c r="CN303" s="66"/>
      <c r="CT303" s="66"/>
      <c r="CU303" s="21"/>
    </row>
    <row r="304" spans="8:105" s="7" customFormat="1">
      <c r="H304"/>
      <c r="I304"/>
      <c r="J304"/>
      <c r="K304"/>
      <c r="L304" s="53"/>
      <c r="M304"/>
      <c r="N304" s="21"/>
      <c r="O304"/>
      <c r="P304"/>
      <c r="Q304"/>
      <c r="R304"/>
      <c r="S304" s="53"/>
      <c r="T304"/>
      <c r="W304" s="21"/>
      <c r="X304" s="21"/>
      <c r="Z304" s="130"/>
      <c r="AA304" s="21"/>
      <c r="AC304" s="60"/>
      <c r="AF304" s="66"/>
      <c r="AG304" s="21"/>
      <c r="AL304" s="66"/>
      <c r="AM304" s="21"/>
      <c r="AP304" s="21"/>
      <c r="AT304" s="54"/>
      <c r="BD304" s="66"/>
      <c r="BE304" s="21"/>
      <c r="BJ304" s="66"/>
      <c r="BK304" s="21"/>
      <c r="BP304" s="66"/>
      <c r="BQ304" s="21"/>
      <c r="BS304" s="134"/>
      <c r="BV304" s="66"/>
      <c r="BW304" s="21"/>
      <c r="CB304" s="66"/>
      <c r="CC304" s="21"/>
      <c r="CN304" s="66"/>
      <c r="CT304" s="66"/>
      <c r="CU304" s="21"/>
    </row>
    <row r="305" spans="8:99" s="7" customFormat="1">
      <c r="H305"/>
      <c r="I305"/>
      <c r="J305"/>
      <c r="K305"/>
      <c r="L305" s="53"/>
      <c r="M305"/>
      <c r="N305" s="21"/>
      <c r="O305"/>
      <c r="P305"/>
      <c r="Q305"/>
      <c r="R305"/>
      <c r="S305" s="53"/>
      <c r="T305"/>
      <c r="W305" s="21"/>
      <c r="X305" s="21"/>
      <c r="Z305" s="130"/>
      <c r="AA305" s="21"/>
      <c r="AC305" s="60"/>
      <c r="AF305" s="66"/>
      <c r="AG305" s="21"/>
      <c r="AL305" s="66"/>
      <c r="AM305" s="21"/>
      <c r="AP305" s="21"/>
      <c r="AT305" s="54"/>
      <c r="BD305" s="66"/>
      <c r="BE305" s="21"/>
      <c r="BJ305" s="66"/>
      <c r="BK305" s="21"/>
      <c r="BP305" s="66"/>
      <c r="BQ305" s="21"/>
      <c r="BS305" s="134"/>
      <c r="BV305" s="66"/>
      <c r="BW305" s="21"/>
      <c r="CB305" s="66"/>
      <c r="CC305" s="21"/>
      <c r="CN305" s="66"/>
      <c r="CT305" s="66"/>
      <c r="CU305" s="21"/>
    </row>
    <row r="306" spans="8:99" s="7" customFormat="1">
      <c r="H306"/>
      <c r="I306"/>
      <c r="J306"/>
      <c r="K306"/>
      <c r="L306" s="53"/>
      <c r="M306"/>
      <c r="N306" s="21"/>
      <c r="O306"/>
      <c r="P306"/>
      <c r="Q306"/>
      <c r="R306"/>
      <c r="S306" s="53"/>
      <c r="T306"/>
      <c r="W306" s="21"/>
      <c r="X306" s="21"/>
      <c r="Z306" s="130"/>
      <c r="AA306" s="21"/>
      <c r="AC306" s="60"/>
      <c r="AF306" s="66"/>
      <c r="AG306" s="21"/>
      <c r="AL306" s="66"/>
      <c r="AM306" s="21"/>
      <c r="AP306" s="21"/>
      <c r="AT306" s="54"/>
      <c r="BD306" s="66"/>
      <c r="BE306" s="21"/>
      <c r="BJ306" s="66"/>
      <c r="BK306" s="21"/>
      <c r="BP306" s="66"/>
      <c r="BQ306" s="21"/>
      <c r="BS306" s="134"/>
      <c r="BV306" s="66"/>
      <c r="BW306" s="21"/>
      <c r="CB306" s="66"/>
      <c r="CC306" s="21"/>
      <c r="CN306" s="66"/>
      <c r="CT306" s="66"/>
      <c r="CU306" s="21"/>
    </row>
    <row r="307" spans="8:99" s="7" customFormat="1">
      <c r="H307"/>
      <c r="I307"/>
      <c r="J307"/>
      <c r="K307"/>
      <c r="L307" s="53"/>
      <c r="M307"/>
      <c r="N307" s="21"/>
      <c r="O307"/>
      <c r="P307"/>
      <c r="Q307"/>
      <c r="R307"/>
      <c r="S307" s="53"/>
      <c r="T307"/>
      <c r="W307" s="21"/>
      <c r="X307" s="21"/>
      <c r="Z307" s="130"/>
      <c r="AA307" s="21"/>
      <c r="AC307" s="60"/>
      <c r="AF307" s="66"/>
      <c r="AG307" s="21"/>
      <c r="AL307" s="66"/>
      <c r="AM307" s="21"/>
      <c r="AP307" s="21"/>
      <c r="AT307" s="54"/>
      <c r="BD307" s="66"/>
      <c r="BE307" s="21"/>
      <c r="BJ307" s="66"/>
      <c r="BK307" s="21"/>
      <c r="BP307" s="66"/>
      <c r="BQ307" s="21"/>
      <c r="BS307" s="134"/>
      <c r="BV307" s="66"/>
      <c r="BW307" s="21"/>
      <c r="CB307" s="66"/>
      <c r="CC307" s="21"/>
      <c r="CN307" s="66"/>
      <c r="CT307" s="66"/>
      <c r="CU307" s="21"/>
    </row>
    <row r="308" spans="8:99" s="7" customFormat="1">
      <c r="H308"/>
      <c r="I308"/>
      <c r="J308"/>
      <c r="K308"/>
      <c r="L308" s="53"/>
      <c r="M308"/>
      <c r="N308" s="21"/>
      <c r="O308"/>
      <c r="P308"/>
      <c r="Q308"/>
      <c r="R308"/>
      <c r="S308" s="53"/>
      <c r="T308"/>
      <c r="W308" s="21"/>
      <c r="X308" s="21"/>
      <c r="Z308" s="130"/>
      <c r="AA308" s="21"/>
      <c r="AC308" s="60"/>
      <c r="AF308" s="66"/>
      <c r="AG308" s="21"/>
      <c r="AL308" s="66"/>
      <c r="AM308" s="21"/>
      <c r="AP308" s="21"/>
      <c r="AT308" s="54"/>
      <c r="BD308" s="66"/>
      <c r="BE308" s="21"/>
      <c r="BJ308" s="66"/>
      <c r="BK308" s="21"/>
      <c r="BP308" s="66"/>
      <c r="BQ308" s="21"/>
      <c r="BS308" s="134"/>
      <c r="BV308" s="66"/>
      <c r="BW308" s="21"/>
      <c r="CB308" s="66"/>
      <c r="CC308" s="21"/>
      <c r="CN308" s="66"/>
      <c r="CT308" s="66"/>
      <c r="CU308" s="21"/>
    </row>
    <row r="309" spans="8:99" s="7" customFormat="1">
      <c r="H309"/>
      <c r="I309"/>
      <c r="J309"/>
      <c r="K309"/>
      <c r="L309" s="53"/>
      <c r="M309"/>
      <c r="N309" s="21"/>
      <c r="O309"/>
      <c r="P309"/>
      <c r="Q309"/>
      <c r="R309"/>
      <c r="S309" s="53"/>
      <c r="T309"/>
      <c r="W309" s="21"/>
      <c r="X309" s="21"/>
      <c r="Z309" s="130"/>
      <c r="AA309" s="21"/>
      <c r="AC309" s="60"/>
      <c r="AF309" s="66"/>
      <c r="AG309" s="21"/>
      <c r="AL309" s="66"/>
      <c r="AM309" s="21"/>
      <c r="AP309" s="21"/>
      <c r="AT309" s="54"/>
      <c r="BD309" s="66"/>
      <c r="BE309" s="21"/>
      <c r="BJ309" s="66"/>
      <c r="BK309" s="21"/>
      <c r="BP309" s="66"/>
      <c r="BQ309" s="21"/>
      <c r="BS309" s="134"/>
      <c r="BV309" s="66"/>
      <c r="BW309" s="21"/>
      <c r="CB309" s="66"/>
      <c r="CC309" s="21"/>
      <c r="CN309" s="66"/>
      <c r="CT309" s="66"/>
      <c r="CU309" s="21"/>
    </row>
    <row r="310" spans="8:99" s="7" customFormat="1">
      <c r="H310"/>
      <c r="I310"/>
      <c r="J310"/>
      <c r="K310"/>
      <c r="L310" s="53"/>
      <c r="M310"/>
      <c r="N310" s="21"/>
      <c r="O310"/>
      <c r="P310"/>
      <c r="Q310"/>
      <c r="R310"/>
      <c r="S310" s="53"/>
      <c r="T310"/>
      <c r="W310" s="21"/>
      <c r="X310" s="21"/>
      <c r="Z310" s="130"/>
      <c r="AA310" s="21"/>
      <c r="AC310" s="60"/>
      <c r="AF310" s="66"/>
      <c r="AG310" s="21"/>
      <c r="AL310" s="66"/>
      <c r="AM310" s="21"/>
      <c r="AP310" s="21"/>
      <c r="AT310" s="54"/>
      <c r="BD310" s="66"/>
      <c r="BE310" s="21"/>
      <c r="BJ310" s="66"/>
      <c r="BK310" s="21"/>
      <c r="BP310" s="66"/>
      <c r="BQ310" s="21"/>
      <c r="BS310" s="134"/>
      <c r="BV310" s="66"/>
      <c r="BW310" s="21"/>
      <c r="CB310" s="66"/>
      <c r="CC310" s="21"/>
      <c r="CN310" s="66"/>
      <c r="CT310" s="66"/>
      <c r="CU310" s="21"/>
    </row>
    <row r="311" spans="8:99" s="7" customFormat="1">
      <c r="H311"/>
      <c r="I311"/>
      <c r="J311"/>
      <c r="K311"/>
      <c r="L311" s="53"/>
      <c r="M311"/>
      <c r="N311" s="21"/>
      <c r="O311"/>
      <c r="P311"/>
      <c r="Q311"/>
      <c r="R311"/>
      <c r="S311" s="53"/>
      <c r="T311"/>
      <c r="W311" s="21"/>
      <c r="X311" s="21"/>
      <c r="Z311" s="130"/>
      <c r="AA311" s="21"/>
      <c r="AC311" s="60"/>
      <c r="AF311" s="66"/>
      <c r="AG311" s="21"/>
      <c r="AL311" s="66"/>
      <c r="AM311" s="21"/>
      <c r="AP311" s="21"/>
      <c r="AT311" s="54"/>
      <c r="BD311" s="66"/>
      <c r="BE311" s="21"/>
      <c r="BJ311" s="66"/>
      <c r="BK311" s="21"/>
      <c r="BP311" s="66"/>
      <c r="BQ311" s="21"/>
      <c r="BS311" s="134"/>
      <c r="BV311" s="66"/>
      <c r="BW311" s="21"/>
      <c r="CB311" s="66"/>
      <c r="CC311" s="21"/>
      <c r="CN311" s="66"/>
      <c r="CT311" s="66"/>
      <c r="CU311" s="21"/>
    </row>
    <row r="312" spans="8:99" s="7" customFormat="1">
      <c r="H312"/>
      <c r="I312"/>
      <c r="J312"/>
      <c r="K312"/>
      <c r="L312" s="53"/>
      <c r="M312"/>
      <c r="N312" s="21"/>
      <c r="O312"/>
      <c r="P312"/>
      <c r="Q312"/>
      <c r="R312"/>
      <c r="S312" s="53"/>
      <c r="T312"/>
      <c r="W312" s="21"/>
      <c r="X312" s="21"/>
      <c r="Z312" s="130"/>
      <c r="AA312" s="21"/>
      <c r="AC312" s="60"/>
      <c r="AF312" s="66"/>
      <c r="AG312" s="21"/>
      <c r="AL312" s="66"/>
      <c r="AM312" s="21"/>
      <c r="AP312" s="21"/>
      <c r="AT312" s="54"/>
      <c r="BD312" s="66"/>
      <c r="BE312" s="21"/>
      <c r="BJ312" s="66"/>
      <c r="BK312" s="21"/>
      <c r="BP312" s="66"/>
      <c r="BQ312" s="21"/>
      <c r="BS312" s="134"/>
      <c r="BV312" s="66"/>
      <c r="BW312" s="21"/>
      <c r="CB312" s="66"/>
      <c r="CC312" s="21"/>
      <c r="CN312" s="66"/>
      <c r="CT312" s="66"/>
      <c r="CU312" s="21"/>
    </row>
    <row r="313" spans="8:99" s="7" customFormat="1">
      <c r="H313"/>
      <c r="I313"/>
      <c r="J313"/>
      <c r="K313"/>
      <c r="L313" s="53"/>
      <c r="M313"/>
      <c r="N313" s="21"/>
      <c r="O313"/>
      <c r="P313"/>
      <c r="Q313"/>
      <c r="R313"/>
      <c r="S313" s="53"/>
      <c r="T313"/>
      <c r="W313" s="21"/>
      <c r="X313" s="21"/>
      <c r="Z313" s="130"/>
      <c r="AA313" s="21"/>
      <c r="AC313" s="60"/>
      <c r="AF313" s="66"/>
      <c r="AG313" s="21"/>
      <c r="AL313" s="66"/>
      <c r="AM313" s="21"/>
      <c r="AP313" s="21"/>
      <c r="AT313" s="54"/>
      <c r="BD313" s="66"/>
      <c r="BE313" s="21"/>
      <c r="BJ313" s="66"/>
      <c r="BK313" s="21"/>
      <c r="BP313" s="66"/>
      <c r="BQ313" s="21"/>
      <c r="BS313" s="134"/>
      <c r="BV313" s="66"/>
      <c r="BW313" s="21"/>
      <c r="CB313" s="66"/>
      <c r="CC313" s="21"/>
      <c r="CN313" s="66"/>
    </row>
    <row r="314" spans="8:99" s="7" customFormat="1">
      <c r="H314"/>
      <c r="I314"/>
      <c r="J314"/>
      <c r="K314"/>
      <c r="L314" s="53"/>
      <c r="M314"/>
      <c r="N314" s="21"/>
      <c r="O314"/>
      <c r="P314"/>
      <c r="Q314"/>
      <c r="R314"/>
      <c r="S314" s="53"/>
      <c r="T314"/>
      <c r="W314" s="21"/>
      <c r="X314" s="21"/>
      <c r="Z314" s="130"/>
      <c r="AA314" s="21"/>
      <c r="AC314" s="60"/>
      <c r="AF314" s="66"/>
      <c r="AG314" s="21"/>
      <c r="AL314" s="66"/>
      <c r="AM314" s="21"/>
      <c r="AP314" s="21"/>
      <c r="AT314" s="54"/>
      <c r="BD314" s="66"/>
      <c r="BE314" s="21"/>
      <c r="BJ314" s="66"/>
      <c r="BK314" s="21"/>
      <c r="BP314" s="66"/>
      <c r="BQ314" s="21"/>
      <c r="BS314" s="134"/>
      <c r="BV314" s="66"/>
      <c r="BW314" s="21"/>
      <c r="CB314" s="66"/>
      <c r="CC314" s="21"/>
      <c r="CN314" s="66"/>
    </row>
    <row r="315" spans="8:99" s="7" customFormat="1">
      <c r="H315"/>
      <c r="I315"/>
      <c r="J315"/>
      <c r="K315"/>
      <c r="L315" s="53"/>
      <c r="M315"/>
      <c r="N315" s="21"/>
      <c r="O315"/>
      <c r="P315"/>
      <c r="Q315"/>
      <c r="R315"/>
      <c r="S315" s="53"/>
      <c r="T315"/>
      <c r="W315" s="21"/>
      <c r="X315" s="21"/>
      <c r="Z315" s="130"/>
      <c r="AA315" s="21"/>
      <c r="AC315" s="60"/>
      <c r="AF315" s="66"/>
      <c r="AG315" s="21"/>
      <c r="AL315" s="66"/>
      <c r="AM315" s="21"/>
      <c r="AP315" s="21"/>
      <c r="AT315" s="54"/>
      <c r="BD315" s="66"/>
      <c r="BE315" s="21"/>
      <c r="BJ315" s="66"/>
      <c r="BK315" s="21"/>
      <c r="BP315" s="66"/>
      <c r="BQ315" s="21"/>
      <c r="BS315" s="134"/>
      <c r="BV315" s="66"/>
      <c r="BW315" s="21"/>
      <c r="CB315" s="66"/>
      <c r="CC315" s="21"/>
      <c r="CN315" s="66"/>
    </row>
    <row r="316" spans="8:99" s="7" customFormat="1">
      <c r="H316"/>
      <c r="I316"/>
      <c r="J316"/>
      <c r="K316"/>
      <c r="L316" s="53"/>
      <c r="M316"/>
      <c r="N316" s="21"/>
      <c r="O316"/>
      <c r="P316"/>
      <c r="Q316"/>
      <c r="R316"/>
      <c r="S316" s="53"/>
      <c r="T316"/>
      <c r="W316" s="21"/>
      <c r="X316" s="21"/>
      <c r="Z316" s="66"/>
      <c r="AA316" s="21"/>
      <c r="AC316" s="60"/>
      <c r="AF316" s="66"/>
      <c r="AG316" s="21"/>
      <c r="AL316" s="66"/>
      <c r="AM316" s="21"/>
      <c r="AP316" s="21"/>
      <c r="AT316" s="54"/>
      <c r="BD316" s="66"/>
      <c r="BE316" s="21"/>
      <c r="BJ316" s="66"/>
      <c r="BK316" s="21"/>
      <c r="BP316" s="66"/>
      <c r="BQ316" s="21"/>
      <c r="BS316" s="134"/>
      <c r="BV316" s="66"/>
      <c r="BW316" s="21"/>
      <c r="CB316" s="66"/>
      <c r="CC316" s="21"/>
      <c r="CN316" s="66"/>
    </row>
    <row r="317" spans="8:99" s="7" customFormat="1">
      <c r="H317"/>
      <c r="I317"/>
      <c r="J317"/>
      <c r="K317"/>
      <c r="L317" s="53"/>
      <c r="M317"/>
      <c r="N317" s="21"/>
      <c r="O317"/>
      <c r="P317"/>
      <c r="Q317"/>
      <c r="R317"/>
      <c r="S317" s="53"/>
      <c r="T317"/>
      <c r="W317" s="21"/>
      <c r="X317" s="21"/>
      <c r="Z317" s="66"/>
      <c r="AA317" s="21"/>
      <c r="AC317" s="60"/>
      <c r="AF317" s="66"/>
      <c r="AG317" s="21"/>
      <c r="AL317" s="66"/>
      <c r="AM317" s="21"/>
      <c r="AP317" s="21"/>
      <c r="AT317" s="54"/>
      <c r="BD317" s="66"/>
      <c r="BE317" s="21"/>
      <c r="BJ317" s="66"/>
      <c r="BK317" s="21"/>
      <c r="BP317" s="66"/>
      <c r="BQ317" s="21"/>
      <c r="BS317" s="134"/>
      <c r="BV317" s="66"/>
      <c r="BW317" s="21"/>
      <c r="CB317" s="66"/>
      <c r="CC317" s="21"/>
      <c r="CN317" s="66"/>
    </row>
    <row r="318" spans="8:99" s="7" customFormat="1">
      <c r="H318"/>
      <c r="I318"/>
      <c r="J318"/>
      <c r="K318"/>
      <c r="L318" s="53"/>
      <c r="M318"/>
      <c r="N318" s="21"/>
      <c r="O318"/>
      <c r="P318"/>
      <c r="Q318"/>
      <c r="R318"/>
      <c r="S318" s="53"/>
      <c r="T318"/>
      <c r="W318" s="21"/>
      <c r="X318" s="21"/>
      <c r="Z318" s="66"/>
      <c r="AA318" s="21"/>
      <c r="AC318" s="60"/>
      <c r="AF318" s="66"/>
      <c r="AG318" s="21"/>
      <c r="AL318" s="66"/>
      <c r="AM318" s="21"/>
      <c r="AP318" s="21"/>
      <c r="AT318" s="54"/>
      <c r="BD318" s="66"/>
      <c r="BE318" s="21"/>
      <c r="BJ318" s="66"/>
      <c r="BK318" s="21"/>
      <c r="BP318" s="66"/>
      <c r="BQ318" s="21"/>
      <c r="BS318" s="134"/>
      <c r="BV318" s="66"/>
      <c r="BW318" s="21"/>
      <c r="CB318" s="66"/>
      <c r="CC318" s="21"/>
      <c r="CN318" s="66"/>
    </row>
    <row r="319" spans="8:99" s="7" customFormat="1">
      <c r="H319"/>
      <c r="I319"/>
      <c r="J319"/>
      <c r="K319"/>
      <c r="L319" s="53"/>
      <c r="M319"/>
      <c r="N319" s="21"/>
      <c r="O319"/>
      <c r="P319"/>
      <c r="Q319"/>
      <c r="R319"/>
      <c r="S319" s="53"/>
      <c r="T319"/>
      <c r="W319" s="21"/>
      <c r="X319" s="21"/>
      <c r="Z319" s="66"/>
      <c r="AA319" s="21"/>
      <c r="AC319" s="60"/>
      <c r="AF319" s="66"/>
      <c r="AG319" s="21"/>
      <c r="AL319" s="66"/>
      <c r="AM319" s="21"/>
      <c r="AP319" s="21"/>
      <c r="AT319" s="54"/>
      <c r="BD319" s="66"/>
      <c r="BE319" s="21"/>
      <c r="BJ319" s="66"/>
      <c r="BK319" s="21"/>
      <c r="BP319" s="66"/>
      <c r="BQ319" s="21"/>
      <c r="BS319" s="134"/>
      <c r="BV319" s="66"/>
      <c r="BW319" s="21"/>
      <c r="CB319" s="66"/>
      <c r="CC319" s="21"/>
      <c r="CN319" s="66"/>
    </row>
    <row r="320" spans="8:99" s="7" customFormat="1">
      <c r="H320"/>
      <c r="I320"/>
      <c r="J320"/>
      <c r="K320"/>
      <c r="L320" s="53"/>
      <c r="M320"/>
      <c r="N320" s="21"/>
      <c r="O320"/>
      <c r="P320"/>
      <c r="Q320"/>
      <c r="R320"/>
      <c r="S320" s="53"/>
      <c r="T320"/>
      <c r="W320" s="21"/>
      <c r="X320" s="21"/>
      <c r="Z320" s="66"/>
      <c r="AA320" s="21"/>
      <c r="AC320" s="60"/>
      <c r="AF320" s="66"/>
      <c r="AG320" s="21"/>
      <c r="AL320" s="66"/>
      <c r="AM320" s="21"/>
      <c r="AP320" s="21"/>
      <c r="AT320" s="54"/>
      <c r="BD320" s="66"/>
      <c r="BE320" s="21"/>
      <c r="BJ320" s="66"/>
      <c r="BK320" s="21"/>
      <c r="BP320" s="66"/>
      <c r="BQ320" s="21"/>
      <c r="BS320" s="134"/>
      <c r="BV320" s="66"/>
      <c r="BW320" s="21"/>
      <c r="CB320" s="66"/>
      <c r="CC320" s="21"/>
      <c r="CN320" s="66"/>
    </row>
    <row r="321" spans="8:81" s="7" customFormat="1">
      <c r="H321"/>
      <c r="I321"/>
      <c r="J321"/>
      <c r="K321"/>
      <c r="L321" s="53"/>
      <c r="M321"/>
      <c r="N321" s="21"/>
      <c r="O321"/>
      <c r="P321"/>
      <c r="Q321"/>
      <c r="R321"/>
      <c r="S321" s="53"/>
      <c r="T321"/>
      <c r="W321" s="21"/>
      <c r="X321" s="21"/>
      <c r="Z321" s="66"/>
      <c r="AA321" s="21"/>
      <c r="AC321" s="60"/>
      <c r="AF321" s="66"/>
      <c r="AG321" s="21"/>
      <c r="AL321" s="66"/>
      <c r="AM321" s="21"/>
      <c r="AP321" s="21"/>
      <c r="AT321" s="54"/>
      <c r="BD321" s="66"/>
      <c r="BE321" s="21"/>
      <c r="BJ321" s="66"/>
      <c r="BK321" s="21"/>
      <c r="BP321" s="66"/>
      <c r="BQ321" s="21"/>
      <c r="BS321" s="134"/>
      <c r="BV321" s="66"/>
      <c r="BW321" s="21"/>
      <c r="CB321" s="66"/>
      <c r="CC321" s="21"/>
    </row>
    <row r="322" spans="8:81" s="7" customFormat="1">
      <c r="H322"/>
      <c r="I322"/>
      <c r="J322"/>
      <c r="K322"/>
      <c r="L322" s="53"/>
      <c r="M322"/>
      <c r="N322" s="21"/>
      <c r="O322"/>
      <c r="P322"/>
      <c r="Q322"/>
      <c r="R322"/>
      <c r="S322" s="53"/>
      <c r="T322"/>
      <c r="U322" s="122"/>
      <c r="V322" s="122"/>
      <c r="W322" s="74"/>
      <c r="X322" s="21"/>
      <c r="Z322" s="66"/>
      <c r="AA322" s="21"/>
      <c r="AC322" s="60"/>
      <c r="AF322" s="66"/>
      <c r="AG322" s="21"/>
      <c r="AL322" s="66"/>
      <c r="AM322" s="21"/>
      <c r="AP322" s="21"/>
      <c r="AT322" s="54"/>
      <c r="BD322" s="66"/>
      <c r="BE322" s="21"/>
      <c r="BJ322" s="66"/>
      <c r="BK322" s="21"/>
      <c r="BP322" s="66"/>
      <c r="BQ322" s="21"/>
      <c r="BS322" s="134"/>
      <c r="BV322" s="66"/>
      <c r="BW322" s="21"/>
      <c r="CB322" s="66"/>
      <c r="CC322" s="21"/>
    </row>
    <row r="323" spans="8:81" s="7" customFormat="1">
      <c r="H323"/>
      <c r="I323"/>
      <c r="J323"/>
      <c r="K323"/>
      <c r="L323" s="53"/>
      <c r="M323"/>
      <c r="N323" s="21"/>
      <c r="O323"/>
      <c r="P323"/>
      <c r="Q323"/>
      <c r="R323"/>
      <c r="S323" s="53"/>
      <c r="T323"/>
      <c r="W323" s="21"/>
      <c r="X323" s="21"/>
      <c r="Z323" s="66"/>
      <c r="AA323" s="21"/>
      <c r="AC323" s="60"/>
      <c r="AF323" s="66"/>
      <c r="AG323" s="21"/>
      <c r="AL323" s="66"/>
      <c r="AM323" s="21"/>
      <c r="AP323" s="21"/>
      <c r="AT323" s="54"/>
      <c r="BD323" s="66"/>
      <c r="BE323" s="21"/>
      <c r="BJ323" s="66"/>
      <c r="BK323" s="21"/>
      <c r="BP323" s="66"/>
      <c r="BQ323" s="21"/>
      <c r="BS323" s="134"/>
      <c r="BV323" s="66"/>
      <c r="BW323" s="21"/>
      <c r="CB323" s="66"/>
      <c r="CC323" s="21"/>
    </row>
    <row r="324" spans="8:81" s="7" customFormat="1">
      <c r="H324"/>
      <c r="I324"/>
      <c r="J324"/>
      <c r="K324"/>
      <c r="L324" s="53"/>
      <c r="M324"/>
      <c r="N324" s="21"/>
      <c r="O324"/>
      <c r="P324"/>
      <c r="Q324"/>
      <c r="R324"/>
      <c r="S324" s="53"/>
      <c r="T324"/>
      <c r="W324" s="21"/>
      <c r="X324" s="21"/>
      <c r="Z324" s="66"/>
      <c r="AA324" s="21"/>
      <c r="AC324" s="60"/>
      <c r="AF324" s="66"/>
      <c r="AG324" s="21"/>
      <c r="AL324" s="66"/>
      <c r="AM324" s="21"/>
      <c r="AP324" s="21"/>
      <c r="AT324" s="54"/>
      <c r="BD324" s="66"/>
      <c r="BE324" s="21"/>
      <c r="BJ324" s="66"/>
      <c r="BK324" s="21"/>
      <c r="BP324" s="66"/>
      <c r="BQ324" s="21"/>
      <c r="BS324" s="134"/>
      <c r="BV324" s="66"/>
      <c r="BW324" s="21"/>
      <c r="CB324" s="66"/>
      <c r="CC324" s="21"/>
    </row>
    <row r="325" spans="8:81" s="7" customFormat="1">
      <c r="H325"/>
      <c r="I325"/>
      <c r="J325"/>
      <c r="K325"/>
      <c r="L325" s="53"/>
      <c r="M325"/>
      <c r="N325" s="21"/>
      <c r="O325"/>
      <c r="P325"/>
      <c r="Q325"/>
      <c r="R325"/>
      <c r="S325" s="53"/>
      <c r="T325"/>
      <c r="W325" s="21"/>
      <c r="X325" s="21"/>
      <c r="Z325" s="66"/>
      <c r="AA325" s="21"/>
      <c r="AC325" s="60"/>
      <c r="AF325" s="66"/>
      <c r="AG325" s="21"/>
      <c r="AL325" s="66"/>
      <c r="AM325" s="21"/>
      <c r="AP325" s="21"/>
      <c r="AT325" s="54"/>
      <c r="BD325" s="66"/>
      <c r="BE325" s="21"/>
      <c r="BJ325" s="66"/>
      <c r="BK325" s="21"/>
      <c r="BP325" s="66"/>
      <c r="BQ325" s="21"/>
      <c r="BV325" s="66"/>
      <c r="BW325" s="21"/>
      <c r="CB325" s="66"/>
      <c r="CC325" s="21"/>
    </row>
    <row r="326" spans="8:81" s="7" customFormat="1">
      <c r="H326"/>
      <c r="I326"/>
      <c r="J326"/>
      <c r="K326"/>
      <c r="L326" s="53"/>
      <c r="M326"/>
      <c r="N326" s="21"/>
      <c r="O326"/>
      <c r="P326"/>
      <c r="Q326"/>
      <c r="R326"/>
      <c r="S326" s="53"/>
      <c r="T326"/>
      <c r="W326" s="21"/>
      <c r="X326" s="21"/>
      <c r="Z326" s="66"/>
      <c r="AA326" s="21"/>
      <c r="AC326" s="60"/>
      <c r="AF326" s="66"/>
      <c r="AG326" s="21"/>
      <c r="AL326" s="66"/>
      <c r="AM326" s="21"/>
      <c r="AP326" s="21"/>
      <c r="AT326" s="54"/>
      <c r="BD326" s="66"/>
      <c r="BE326" s="21"/>
      <c r="BJ326" s="66"/>
      <c r="BK326" s="21"/>
      <c r="BP326" s="66"/>
      <c r="BQ326" s="21"/>
      <c r="BV326" s="66"/>
      <c r="BW326" s="21"/>
      <c r="CB326" s="66"/>
      <c r="CC326" s="21"/>
    </row>
    <row r="327" spans="8:81" s="7" customFormat="1">
      <c r="H327"/>
      <c r="I327"/>
      <c r="J327"/>
      <c r="K327"/>
      <c r="L327" s="53"/>
      <c r="M327"/>
      <c r="N327" s="21"/>
      <c r="O327"/>
      <c r="P327"/>
      <c r="Q327"/>
      <c r="R327"/>
      <c r="S327" s="53"/>
      <c r="T327"/>
      <c r="W327" s="21"/>
      <c r="X327" s="21"/>
      <c r="Z327" s="66"/>
      <c r="AA327" s="21"/>
      <c r="AC327" s="60"/>
      <c r="AF327" s="66"/>
      <c r="AG327" s="21"/>
      <c r="AL327" s="66"/>
      <c r="AM327" s="21"/>
      <c r="AP327" s="21"/>
      <c r="AT327" s="54"/>
      <c r="BD327" s="66"/>
      <c r="BE327" s="21"/>
      <c r="BJ327" s="66"/>
      <c r="BK327" s="21"/>
      <c r="BP327" s="66"/>
      <c r="BQ327" s="21"/>
      <c r="BV327" s="66"/>
      <c r="BW327" s="21"/>
      <c r="CB327" s="66"/>
      <c r="CC327" s="21"/>
    </row>
    <row r="328" spans="8:81" s="7" customFormat="1">
      <c r="H328"/>
      <c r="I328"/>
      <c r="J328"/>
      <c r="K328"/>
      <c r="L328" s="53"/>
      <c r="M328"/>
      <c r="N328" s="21"/>
      <c r="O328"/>
      <c r="P328"/>
      <c r="Q328"/>
      <c r="R328"/>
      <c r="S328" s="53"/>
      <c r="T328"/>
      <c r="W328" s="21"/>
      <c r="X328" s="21"/>
      <c r="Z328" s="66"/>
      <c r="AA328" s="21"/>
      <c r="AC328" s="60"/>
      <c r="AF328" s="66"/>
      <c r="AG328" s="21"/>
      <c r="AL328" s="66"/>
      <c r="AM328" s="21"/>
      <c r="AP328" s="21"/>
      <c r="AT328" s="54"/>
      <c r="BD328" s="66"/>
      <c r="BE328" s="21"/>
      <c r="BJ328" s="66"/>
      <c r="BK328" s="21"/>
      <c r="BP328" s="66"/>
      <c r="BQ328" s="21"/>
      <c r="BV328" s="66"/>
      <c r="BW328" s="21"/>
      <c r="CB328" s="66"/>
      <c r="CC328" s="21"/>
    </row>
    <row r="329" spans="8:81" s="7" customFormat="1">
      <c r="H329"/>
      <c r="I329"/>
      <c r="J329"/>
      <c r="K329"/>
      <c r="L329" s="53"/>
      <c r="M329"/>
      <c r="N329" s="21"/>
      <c r="O329"/>
      <c r="P329"/>
      <c r="Q329"/>
      <c r="R329"/>
      <c r="S329" s="53"/>
      <c r="T329"/>
      <c r="W329" s="21"/>
      <c r="X329" s="21"/>
      <c r="Z329" s="66"/>
      <c r="AA329" s="21"/>
      <c r="AC329" s="60"/>
      <c r="AF329" s="66"/>
      <c r="AG329" s="21"/>
      <c r="AL329" s="66"/>
      <c r="AM329" s="21"/>
      <c r="AP329" s="21"/>
      <c r="AT329" s="54"/>
      <c r="BD329" s="66"/>
      <c r="BE329" s="21"/>
      <c r="BJ329" s="66"/>
      <c r="BK329" s="21"/>
      <c r="BP329" s="66"/>
      <c r="BQ329" s="21"/>
      <c r="BV329" s="66"/>
      <c r="BW329" s="21"/>
      <c r="CB329" s="66"/>
      <c r="CC329" s="21"/>
    </row>
    <row r="330" spans="8:81" s="7" customFormat="1">
      <c r="H330"/>
      <c r="I330"/>
      <c r="J330"/>
      <c r="K330"/>
      <c r="L330" s="53"/>
      <c r="M330"/>
      <c r="N330" s="21"/>
      <c r="O330"/>
      <c r="P330"/>
      <c r="Q330"/>
      <c r="R330"/>
      <c r="S330" s="53"/>
      <c r="T330"/>
      <c r="W330" s="21"/>
      <c r="X330" s="21"/>
      <c r="Z330" s="66"/>
      <c r="AA330" s="21"/>
      <c r="AC330" s="60"/>
      <c r="AF330" s="66"/>
      <c r="AG330" s="21"/>
      <c r="AL330" s="66"/>
      <c r="AM330" s="21"/>
      <c r="AP330" s="21"/>
      <c r="AT330" s="54"/>
      <c r="BD330" s="66"/>
      <c r="BE330" s="21"/>
      <c r="BJ330" s="66"/>
      <c r="BK330" s="21"/>
      <c r="BP330" s="66"/>
      <c r="BQ330" s="21"/>
      <c r="BV330" s="66"/>
      <c r="BW330" s="21"/>
      <c r="CB330" s="66"/>
      <c r="CC330" s="21"/>
    </row>
    <row r="331" spans="8:81" s="7" customFormat="1">
      <c r="H331"/>
      <c r="I331"/>
      <c r="J331"/>
      <c r="K331"/>
      <c r="L331" s="53"/>
      <c r="M331"/>
      <c r="N331" s="21"/>
      <c r="O331"/>
      <c r="P331"/>
      <c r="Q331"/>
      <c r="R331"/>
      <c r="S331" s="53"/>
      <c r="T331"/>
      <c r="W331" s="21"/>
      <c r="X331" s="21"/>
      <c r="Z331" s="66"/>
      <c r="AA331" s="21"/>
      <c r="AC331" s="60"/>
      <c r="AF331" s="66"/>
      <c r="AG331" s="21"/>
      <c r="AL331" s="66"/>
      <c r="AM331" s="21"/>
      <c r="AP331" s="21"/>
      <c r="AT331" s="54"/>
      <c r="BD331" s="66"/>
      <c r="BE331" s="21"/>
      <c r="BJ331" s="66"/>
      <c r="BK331" s="21"/>
      <c r="BP331" s="66"/>
      <c r="BQ331" s="21"/>
      <c r="BV331" s="66"/>
      <c r="BW331" s="21"/>
      <c r="CB331" s="66"/>
      <c r="CC331" s="21"/>
    </row>
    <row r="332" spans="8:81" s="7" customFormat="1">
      <c r="H332"/>
      <c r="I332"/>
      <c r="J332"/>
      <c r="K332"/>
      <c r="L332" s="53"/>
      <c r="M332"/>
      <c r="N332" s="21"/>
      <c r="O332"/>
      <c r="P332"/>
      <c r="Q332"/>
      <c r="R332"/>
      <c r="S332" s="53"/>
      <c r="T332"/>
      <c r="W332" s="21"/>
      <c r="X332" s="21"/>
      <c r="Z332" s="66"/>
      <c r="AA332" s="21"/>
      <c r="AC332" s="60"/>
      <c r="AF332" s="66"/>
      <c r="AG332" s="21"/>
      <c r="AL332" s="66"/>
      <c r="AM332" s="21"/>
      <c r="AP332" s="21"/>
      <c r="AT332" s="54"/>
      <c r="BD332" s="66"/>
      <c r="BE332" s="21"/>
      <c r="BJ332" s="66"/>
      <c r="BK332" s="21"/>
      <c r="BP332" s="66"/>
      <c r="BQ332" s="21"/>
      <c r="BV332" s="66"/>
      <c r="BW332" s="21"/>
      <c r="CB332" s="66"/>
      <c r="CC332" s="21"/>
    </row>
    <row r="333" spans="8:81" s="7" customFormat="1">
      <c r="H333"/>
      <c r="I333"/>
      <c r="J333"/>
      <c r="K333"/>
      <c r="L333" s="53"/>
      <c r="M333"/>
      <c r="N333" s="21"/>
      <c r="O333"/>
      <c r="P333"/>
      <c r="Q333"/>
      <c r="R333"/>
      <c r="S333" s="53"/>
      <c r="T333"/>
      <c r="W333" s="21"/>
      <c r="X333" s="21"/>
      <c r="Z333" s="66"/>
      <c r="AA333" s="21"/>
      <c r="AC333" s="60"/>
      <c r="AF333" s="66"/>
      <c r="AG333" s="21"/>
      <c r="AL333" s="66"/>
      <c r="AM333" s="21"/>
      <c r="AP333" s="21"/>
      <c r="AT333" s="54"/>
      <c r="BD333" s="66"/>
      <c r="BE333" s="21"/>
      <c r="BJ333" s="66"/>
      <c r="BK333" s="21"/>
      <c r="BP333" s="66"/>
      <c r="BQ333" s="21"/>
      <c r="BV333" s="66"/>
      <c r="BW333" s="21"/>
      <c r="CB333" s="66"/>
      <c r="CC333" s="21"/>
    </row>
    <row r="334" spans="8:81" s="7" customFormat="1">
      <c r="H334"/>
      <c r="I334"/>
      <c r="J334"/>
      <c r="K334"/>
      <c r="L334" s="53"/>
      <c r="M334"/>
      <c r="N334" s="21"/>
      <c r="O334"/>
      <c r="P334"/>
      <c r="Q334"/>
      <c r="R334"/>
      <c r="S334" s="53"/>
      <c r="T334"/>
      <c r="W334" s="21"/>
      <c r="X334" s="21"/>
      <c r="Z334" s="66"/>
      <c r="AA334" s="21"/>
      <c r="AC334" s="60"/>
      <c r="AF334" s="66"/>
      <c r="AG334" s="21"/>
      <c r="AL334" s="66"/>
      <c r="AM334" s="21"/>
      <c r="AP334" s="21"/>
      <c r="AT334" s="54"/>
      <c r="BD334" s="66"/>
      <c r="BE334" s="21"/>
      <c r="BJ334" s="66"/>
      <c r="BK334" s="21"/>
      <c r="BP334" s="66"/>
      <c r="BQ334" s="21"/>
      <c r="BV334" s="66"/>
      <c r="BW334" s="21"/>
      <c r="CB334" s="66"/>
      <c r="CC334" s="21"/>
    </row>
    <row r="335" spans="8:81" s="7" customFormat="1">
      <c r="H335"/>
      <c r="I335"/>
      <c r="J335"/>
      <c r="K335"/>
      <c r="L335" s="53"/>
      <c r="M335"/>
      <c r="N335" s="21"/>
      <c r="O335"/>
      <c r="P335"/>
      <c r="Q335"/>
      <c r="R335"/>
      <c r="S335" s="53"/>
      <c r="T335"/>
      <c r="W335" s="21"/>
      <c r="X335" s="21"/>
      <c r="Z335" s="66"/>
      <c r="AA335" s="21"/>
      <c r="AC335" s="60"/>
      <c r="AF335" s="66"/>
      <c r="AG335" s="21"/>
      <c r="AL335" s="66"/>
      <c r="AM335" s="21"/>
      <c r="AP335" s="21"/>
      <c r="AT335" s="54"/>
      <c r="BD335" s="66"/>
      <c r="BE335" s="21"/>
      <c r="BJ335" s="66"/>
      <c r="BK335" s="21"/>
      <c r="BP335" s="66"/>
      <c r="BQ335" s="21"/>
      <c r="BV335" s="66"/>
      <c r="BW335" s="21"/>
      <c r="CB335" s="66"/>
      <c r="CC335" s="21"/>
    </row>
    <row r="336" spans="8:81" s="7" customFormat="1">
      <c r="H336"/>
      <c r="I336"/>
      <c r="J336"/>
      <c r="K336"/>
      <c r="L336" s="53"/>
      <c r="M336"/>
      <c r="N336" s="21"/>
      <c r="O336"/>
      <c r="P336"/>
      <c r="Q336"/>
      <c r="R336"/>
      <c r="S336" s="53"/>
      <c r="T336"/>
      <c r="W336" s="21"/>
      <c r="X336" s="21"/>
      <c r="Z336" s="66"/>
      <c r="AA336" s="21"/>
      <c r="AC336" s="60"/>
      <c r="AF336" s="66"/>
      <c r="AG336" s="21"/>
      <c r="AL336" s="66"/>
      <c r="AM336" s="21"/>
      <c r="AP336" s="21"/>
      <c r="AT336" s="54"/>
      <c r="BD336" s="66"/>
      <c r="BE336" s="21"/>
      <c r="BJ336" s="66"/>
      <c r="BK336" s="21"/>
      <c r="BP336" s="66"/>
      <c r="BQ336" s="21"/>
      <c r="BV336" s="66"/>
      <c r="BW336" s="21"/>
      <c r="CB336" s="66"/>
      <c r="CC336" s="21"/>
    </row>
    <row r="337" spans="8:81" s="7" customFormat="1">
      <c r="H337"/>
      <c r="I337"/>
      <c r="J337"/>
      <c r="K337"/>
      <c r="L337" s="53"/>
      <c r="M337"/>
      <c r="N337" s="21"/>
      <c r="O337"/>
      <c r="P337"/>
      <c r="Q337"/>
      <c r="R337"/>
      <c r="S337" s="53"/>
      <c r="T337"/>
      <c r="W337" s="21"/>
      <c r="X337" s="21"/>
      <c r="Z337" s="66"/>
      <c r="AA337" s="21"/>
      <c r="AC337" s="60"/>
      <c r="AF337" s="66"/>
      <c r="AG337" s="21"/>
      <c r="AL337" s="66"/>
      <c r="AM337" s="21"/>
      <c r="AP337" s="21"/>
      <c r="AT337" s="54"/>
      <c r="BD337" s="66"/>
      <c r="BE337" s="21"/>
      <c r="BJ337" s="66"/>
      <c r="BK337" s="21"/>
      <c r="BP337" s="66"/>
      <c r="BQ337" s="21"/>
      <c r="BV337" s="66"/>
      <c r="BW337" s="21"/>
      <c r="CB337" s="66"/>
      <c r="CC337" s="21"/>
    </row>
    <row r="338" spans="8:81" s="7" customFormat="1">
      <c r="H338"/>
      <c r="I338"/>
      <c r="J338"/>
      <c r="K338"/>
      <c r="L338" s="53"/>
      <c r="M338"/>
      <c r="N338" s="21"/>
      <c r="O338"/>
      <c r="P338"/>
      <c r="Q338"/>
      <c r="R338"/>
      <c r="S338" s="53"/>
      <c r="T338"/>
      <c r="W338" s="21"/>
      <c r="X338" s="21"/>
      <c r="Z338" s="121"/>
      <c r="AA338" s="74"/>
      <c r="AB338" s="122"/>
      <c r="AC338" s="122"/>
      <c r="AF338" s="66"/>
      <c r="AG338" s="21"/>
      <c r="AL338" s="66"/>
      <c r="AM338" s="21"/>
      <c r="AP338" s="21"/>
      <c r="AT338" s="54"/>
      <c r="BD338" s="66"/>
      <c r="BE338" s="21"/>
      <c r="BJ338" s="66"/>
      <c r="BK338" s="21"/>
      <c r="BP338" s="66"/>
      <c r="BQ338" s="21"/>
      <c r="BV338" s="66"/>
      <c r="BW338" s="21"/>
      <c r="CB338" s="66"/>
      <c r="CC338" s="21"/>
    </row>
    <row r="339" spans="8:81" s="7" customFormat="1">
      <c r="H339"/>
      <c r="I339"/>
      <c r="J339"/>
      <c r="K339"/>
      <c r="L339" s="53"/>
      <c r="M339"/>
      <c r="N339" s="21"/>
      <c r="O339"/>
      <c r="P339"/>
      <c r="Q339"/>
      <c r="R339"/>
      <c r="S339" s="53"/>
      <c r="T339"/>
      <c r="W339" s="21"/>
      <c r="X339" s="21"/>
      <c r="Z339" s="66"/>
      <c r="AA339" s="74"/>
      <c r="AB339" s="122"/>
      <c r="AC339" s="60"/>
      <c r="AF339" s="66"/>
      <c r="AG339" s="21"/>
      <c r="AL339" s="66"/>
      <c r="AM339" s="21"/>
      <c r="AP339" s="21"/>
      <c r="AT339" s="54"/>
      <c r="BD339" s="66"/>
      <c r="BE339" s="21"/>
      <c r="BJ339" s="66"/>
      <c r="BK339" s="21"/>
      <c r="BP339" s="66"/>
      <c r="BQ339" s="21"/>
      <c r="BV339" s="66"/>
      <c r="BW339" s="21"/>
      <c r="CB339" s="66"/>
      <c r="CC339" s="21"/>
    </row>
    <row r="340" spans="8:81" s="7" customFormat="1">
      <c r="H340"/>
      <c r="I340"/>
      <c r="J340"/>
      <c r="K340"/>
      <c r="L340" s="53"/>
      <c r="M340"/>
      <c r="N340" s="21"/>
      <c r="O340"/>
      <c r="P340"/>
      <c r="Q340"/>
      <c r="R340"/>
      <c r="S340" s="53"/>
      <c r="T340"/>
      <c r="W340" s="21"/>
      <c r="X340" s="21"/>
      <c r="Z340" s="66"/>
      <c r="AA340" s="74"/>
      <c r="AB340" s="122"/>
      <c r="AC340" s="60"/>
      <c r="AF340" s="66"/>
      <c r="AG340" s="21"/>
      <c r="AL340" s="66"/>
      <c r="AM340" s="21"/>
      <c r="AP340" s="21"/>
      <c r="AT340" s="54"/>
      <c r="BD340" s="66"/>
      <c r="BE340" s="21"/>
      <c r="BJ340" s="66"/>
      <c r="BK340" s="21"/>
      <c r="BP340" s="66"/>
      <c r="BQ340" s="21"/>
      <c r="BV340" s="66"/>
      <c r="BW340" s="21"/>
      <c r="CB340" s="66"/>
      <c r="CC340" s="21"/>
    </row>
    <row r="341" spans="8:81" s="7" customFormat="1">
      <c r="H341"/>
      <c r="I341"/>
      <c r="J341"/>
      <c r="K341"/>
      <c r="L341" s="53"/>
      <c r="M341"/>
      <c r="N341" s="21"/>
      <c r="O341"/>
      <c r="P341"/>
      <c r="Q341"/>
      <c r="R341"/>
      <c r="S341" s="53"/>
      <c r="T341"/>
      <c r="W341" s="21"/>
      <c r="X341" s="21"/>
      <c r="Z341" s="66"/>
      <c r="AA341" s="74"/>
      <c r="AB341" s="122"/>
      <c r="AF341" s="66"/>
      <c r="AG341" s="21"/>
      <c r="AL341" s="66"/>
      <c r="AM341" s="21"/>
      <c r="AP341" s="21"/>
      <c r="AT341" s="54"/>
      <c r="BD341" s="66"/>
      <c r="BE341" s="21"/>
      <c r="BJ341" s="66"/>
      <c r="BK341" s="21"/>
      <c r="BP341" s="66"/>
      <c r="BQ341" s="21"/>
    </row>
    <row r="342" spans="8:81" s="7" customFormat="1">
      <c r="H342"/>
      <c r="I342"/>
      <c r="J342"/>
      <c r="K342"/>
      <c r="L342" s="53"/>
      <c r="M342"/>
      <c r="N342" s="21"/>
      <c r="O342"/>
      <c r="P342"/>
      <c r="Q342"/>
      <c r="R342"/>
      <c r="S342" s="53"/>
      <c r="T342"/>
      <c r="W342" s="21"/>
      <c r="X342" s="21"/>
      <c r="Z342" s="66"/>
      <c r="AA342" s="74"/>
      <c r="AB342" s="122"/>
      <c r="AC342" s="60"/>
      <c r="AF342" s="66"/>
      <c r="AG342" s="21"/>
      <c r="AL342" s="66"/>
      <c r="AM342" s="21"/>
      <c r="AP342" s="21"/>
      <c r="AT342" s="54"/>
      <c r="BD342" s="66"/>
      <c r="BE342" s="21"/>
      <c r="BJ342" s="66"/>
      <c r="BK342" s="21"/>
      <c r="BP342" s="66"/>
      <c r="BQ342" s="21"/>
    </row>
    <row r="343" spans="8:81" s="7" customFormat="1">
      <c r="H343"/>
      <c r="I343"/>
      <c r="J343"/>
      <c r="K343"/>
      <c r="L343" s="53"/>
      <c r="M343"/>
      <c r="N343" s="21"/>
      <c r="O343"/>
      <c r="P343"/>
      <c r="Q343"/>
      <c r="R343"/>
      <c r="S343" s="53"/>
      <c r="T343"/>
      <c r="W343" s="21"/>
      <c r="X343" s="21"/>
      <c r="Z343" s="66"/>
      <c r="AA343" s="74"/>
      <c r="AB343" s="122"/>
      <c r="AC343" s="60"/>
      <c r="AF343" s="66"/>
      <c r="AG343" s="21"/>
      <c r="AL343" s="66"/>
      <c r="AM343" s="21"/>
      <c r="AP343" s="21"/>
      <c r="AT343" s="54"/>
      <c r="BD343" s="66"/>
      <c r="BE343" s="21"/>
      <c r="BJ343" s="66"/>
      <c r="BK343" s="21"/>
      <c r="BP343" s="66"/>
      <c r="BQ343" s="21"/>
    </row>
    <row r="344" spans="8:81" s="7" customFormat="1">
      <c r="H344"/>
      <c r="I344"/>
      <c r="J344"/>
      <c r="K344"/>
      <c r="L344" s="53"/>
      <c r="M344"/>
      <c r="N344" s="21"/>
      <c r="O344"/>
      <c r="P344"/>
      <c r="Q344"/>
      <c r="R344"/>
      <c r="S344" s="53"/>
      <c r="T344"/>
      <c r="W344" s="21"/>
      <c r="X344" s="21"/>
      <c r="Z344" s="66"/>
      <c r="AA344" s="74"/>
      <c r="AB344" s="122"/>
      <c r="AC344" s="60"/>
      <c r="AF344" s="66"/>
      <c r="AG344" s="21"/>
      <c r="AL344" s="66"/>
      <c r="AM344" s="21"/>
      <c r="AP344" s="21"/>
      <c r="AT344" s="54"/>
      <c r="BD344" s="66"/>
      <c r="BE344" s="21"/>
      <c r="BJ344" s="66"/>
      <c r="BK344" s="21"/>
      <c r="BP344" s="66"/>
      <c r="BQ344" s="21"/>
    </row>
    <row r="345" spans="8:81" s="7" customFormat="1">
      <c r="H345"/>
      <c r="I345"/>
      <c r="J345"/>
      <c r="K345"/>
      <c r="L345" s="53"/>
      <c r="M345"/>
      <c r="N345" s="21"/>
      <c r="O345"/>
      <c r="P345"/>
      <c r="Q345"/>
      <c r="R345"/>
      <c r="S345" s="53"/>
      <c r="T345"/>
      <c r="W345" s="21"/>
      <c r="X345" s="21"/>
      <c r="Z345" s="66"/>
      <c r="AA345" s="74"/>
      <c r="AB345" s="122"/>
      <c r="AC345" s="60"/>
      <c r="AF345" s="66"/>
      <c r="AG345" s="21"/>
      <c r="AL345" s="66"/>
      <c r="AM345" s="21"/>
      <c r="AP345" s="21"/>
      <c r="AT345" s="54"/>
      <c r="BD345" s="66"/>
      <c r="BE345" s="21"/>
      <c r="BJ345" s="66"/>
      <c r="BK345" s="21"/>
      <c r="BP345" s="66"/>
      <c r="BQ345" s="21"/>
    </row>
    <row r="346" spans="8:81" s="7" customFormat="1">
      <c r="H346"/>
      <c r="I346"/>
      <c r="J346"/>
      <c r="K346"/>
      <c r="L346" s="53"/>
      <c r="M346"/>
      <c r="N346" s="21"/>
      <c r="O346"/>
      <c r="P346"/>
      <c r="Q346"/>
      <c r="R346"/>
      <c r="S346" s="53"/>
      <c r="T346"/>
      <c r="W346" s="21"/>
      <c r="X346" s="21"/>
      <c r="Z346" s="66"/>
      <c r="AA346" s="74"/>
      <c r="AB346" s="122"/>
      <c r="AC346" s="60"/>
      <c r="AF346" s="66"/>
      <c r="AG346" s="21"/>
      <c r="AL346" s="66"/>
      <c r="AM346" s="21"/>
      <c r="AP346" s="21"/>
      <c r="AT346" s="54"/>
      <c r="BD346" s="66"/>
      <c r="BE346" s="21"/>
      <c r="BJ346" s="66"/>
      <c r="BK346" s="21"/>
    </row>
    <row r="347" spans="8:81" s="7" customFormat="1">
      <c r="H347"/>
      <c r="I347"/>
      <c r="J347"/>
      <c r="K347"/>
      <c r="L347" s="53"/>
      <c r="M347"/>
      <c r="N347" s="21"/>
      <c r="O347"/>
      <c r="P347"/>
      <c r="Q347"/>
      <c r="R347"/>
      <c r="S347" s="53"/>
      <c r="T347"/>
      <c r="W347" s="21"/>
      <c r="X347" s="21"/>
      <c r="Z347" s="66"/>
      <c r="AA347" s="74"/>
      <c r="AB347" s="122"/>
      <c r="AC347" s="60"/>
      <c r="AF347" s="66"/>
      <c r="AG347" s="21"/>
      <c r="AL347" s="66"/>
      <c r="AM347" s="21"/>
      <c r="AP347" s="21"/>
      <c r="AT347" s="54"/>
      <c r="BD347" s="66"/>
      <c r="BE347" s="21"/>
      <c r="BJ347" s="66"/>
      <c r="BK347" s="21"/>
    </row>
    <row r="348" spans="8:81" s="7" customFormat="1">
      <c r="H348"/>
      <c r="I348"/>
      <c r="J348"/>
      <c r="K348"/>
      <c r="L348" s="53"/>
      <c r="M348"/>
      <c r="N348" s="21"/>
      <c r="O348"/>
      <c r="P348"/>
      <c r="Q348"/>
      <c r="R348"/>
      <c r="S348" s="53"/>
      <c r="T348"/>
      <c r="W348" s="21"/>
      <c r="X348" s="21"/>
      <c r="Z348" s="66"/>
      <c r="AA348" s="74"/>
      <c r="AB348" s="122"/>
      <c r="AF348" s="66"/>
      <c r="AG348" s="21"/>
      <c r="AL348" s="66"/>
      <c r="AM348" s="21"/>
      <c r="AP348" s="21"/>
      <c r="AT348" s="54"/>
      <c r="BD348" s="66"/>
      <c r="BE348" s="21"/>
      <c r="BJ348" s="66"/>
      <c r="BK348" s="21"/>
    </row>
    <row r="349" spans="8:81" s="7" customFormat="1">
      <c r="H349"/>
      <c r="I349"/>
      <c r="J349"/>
      <c r="K349"/>
      <c r="L349" s="53"/>
      <c r="M349"/>
      <c r="N349" s="21"/>
      <c r="O349"/>
      <c r="P349"/>
      <c r="Q349"/>
      <c r="R349"/>
      <c r="S349" s="53"/>
      <c r="T349"/>
      <c r="W349" s="21"/>
      <c r="X349" s="21"/>
      <c r="AF349" s="66"/>
      <c r="AG349" s="21"/>
      <c r="AL349" s="66"/>
      <c r="AM349" s="21"/>
      <c r="AP349" s="21"/>
      <c r="AT349" s="54"/>
      <c r="BD349" s="66"/>
      <c r="BE349" s="21"/>
      <c r="BJ349" s="66"/>
      <c r="BK349" s="21"/>
    </row>
    <row r="350" spans="8:81" s="7" customFormat="1">
      <c r="H350"/>
      <c r="I350"/>
      <c r="J350"/>
      <c r="K350"/>
      <c r="L350" s="53"/>
      <c r="M350"/>
      <c r="N350" s="21"/>
      <c r="O350"/>
      <c r="P350"/>
      <c r="Q350"/>
      <c r="R350"/>
      <c r="S350" s="53"/>
      <c r="T350"/>
      <c r="W350" s="21"/>
      <c r="X350" s="21"/>
      <c r="AF350" s="66"/>
      <c r="AG350" s="21"/>
      <c r="AL350" s="66"/>
      <c r="AM350" s="21"/>
      <c r="AP350" s="21"/>
      <c r="AT350" s="54"/>
      <c r="BD350" s="66"/>
      <c r="BE350" s="21"/>
      <c r="BJ350" s="66"/>
      <c r="BK350" s="21"/>
    </row>
    <row r="351" spans="8:81" s="7" customFormat="1">
      <c r="H351"/>
      <c r="I351"/>
      <c r="J351"/>
      <c r="K351"/>
      <c r="L351" s="53"/>
      <c r="M351"/>
      <c r="N351" s="21"/>
      <c r="O351"/>
      <c r="P351"/>
      <c r="Q351"/>
      <c r="R351"/>
      <c r="S351" s="53"/>
      <c r="T351"/>
      <c r="W351" s="21"/>
      <c r="X351" s="21"/>
      <c r="AF351" s="66"/>
      <c r="AG351" s="21"/>
      <c r="AL351" s="66"/>
      <c r="AM351" s="21"/>
      <c r="AP351" s="21"/>
      <c r="AT351" s="54"/>
      <c r="BD351" s="66"/>
      <c r="BE351" s="21"/>
      <c r="BJ351" s="66"/>
      <c r="BK351" s="21"/>
    </row>
    <row r="352" spans="8:81" s="7" customFormat="1">
      <c r="H352"/>
      <c r="I352"/>
      <c r="J352"/>
      <c r="K352"/>
      <c r="L352" s="53"/>
      <c r="M352"/>
      <c r="N352" s="21"/>
      <c r="O352"/>
      <c r="P352"/>
      <c r="Q352"/>
      <c r="R352"/>
      <c r="S352" s="53"/>
      <c r="T352"/>
      <c r="W352" s="21"/>
      <c r="X352" s="21"/>
      <c r="AF352" s="66"/>
      <c r="AG352" s="21"/>
      <c r="AL352" s="66"/>
      <c r="AM352" s="21"/>
      <c r="AP352" s="21"/>
      <c r="AT352" s="54"/>
      <c r="BD352" s="66"/>
      <c r="BE352" s="21"/>
      <c r="BJ352" s="66"/>
      <c r="BK352" s="21"/>
    </row>
    <row r="353" spans="8:63" s="7" customFormat="1">
      <c r="H353"/>
      <c r="I353"/>
      <c r="J353"/>
      <c r="K353"/>
      <c r="L353" s="53"/>
      <c r="M353"/>
      <c r="N353" s="21"/>
      <c r="O353"/>
      <c r="P353"/>
      <c r="Q353"/>
      <c r="R353"/>
      <c r="S353" s="53"/>
      <c r="T353"/>
      <c r="W353" s="21"/>
      <c r="X353" s="21"/>
      <c r="AF353" s="66"/>
      <c r="AG353" s="21"/>
      <c r="AL353" s="66"/>
      <c r="AM353" s="21"/>
      <c r="AP353" s="21"/>
      <c r="AT353" s="54"/>
      <c r="BD353" s="66"/>
      <c r="BE353" s="21"/>
      <c r="BJ353" s="66"/>
      <c r="BK353" s="21"/>
    </row>
    <row r="354" spans="8:63" s="7" customFormat="1">
      <c r="H354"/>
      <c r="I354"/>
      <c r="J354"/>
      <c r="K354"/>
      <c r="L354" s="53"/>
      <c r="M354"/>
      <c r="N354" s="21"/>
      <c r="O354"/>
      <c r="P354"/>
      <c r="Q354"/>
      <c r="R354"/>
      <c r="S354" s="53"/>
      <c r="T354"/>
      <c r="W354" s="21"/>
      <c r="X354" s="21"/>
      <c r="AF354" s="66"/>
      <c r="AG354" s="21"/>
      <c r="AL354" s="66"/>
      <c r="AM354" s="21"/>
      <c r="AP354" s="21"/>
      <c r="AT354" s="54"/>
      <c r="BD354" s="66"/>
      <c r="BE354" s="21"/>
      <c r="BJ354" s="66"/>
      <c r="BK354" s="21"/>
    </row>
    <row r="355" spans="8:63" s="7" customFormat="1">
      <c r="H355"/>
      <c r="I355"/>
      <c r="J355"/>
      <c r="K355"/>
      <c r="L355" s="53"/>
      <c r="M355"/>
      <c r="N355" s="21"/>
      <c r="O355"/>
      <c r="P355"/>
      <c r="Q355"/>
      <c r="R355"/>
      <c r="S355" s="53"/>
      <c r="T355"/>
      <c r="W355" s="21"/>
      <c r="X355" s="21"/>
      <c r="AF355" s="66"/>
      <c r="AG355" s="21"/>
      <c r="AL355" s="66"/>
      <c r="AM355" s="21"/>
      <c r="AP355" s="21"/>
      <c r="AT355" s="54"/>
      <c r="BD355" s="66"/>
      <c r="BE355" s="21"/>
    </row>
    <row r="356" spans="8:63" s="7" customFormat="1">
      <c r="H356"/>
      <c r="I356"/>
      <c r="J356"/>
      <c r="K356"/>
      <c r="L356" s="53"/>
      <c r="M356"/>
      <c r="N356" s="21"/>
      <c r="O356"/>
      <c r="P356"/>
      <c r="Q356"/>
      <c r="R356"/>
      <c r="S356" s="53"/>
      <c r="T356"/>
      <c r="W356" s="21"/>
      <c r="X356" s="21"/>
      <c r="AF356" s="66"/>
      <c r="AG356" s="21"/>
      <c r="AL356" s="66"/>
      <c r="AM356" s="21"/>
      <c r="AP356" s="21"/>
      <c r="AT356" s="54"/>
      <c r="BD356" s="66"/>
      <c r="BE356" s="21"/>
    </row>
    <row r="357" spans="8:63" s="7" customFormat="1">
      <c r="H357"/>
      <c r="I357"/>
      <c r="J357"/>
      <c r="K357"/>
      <c r="L357" s="53"/>
      <c r="M357"/>
      <c r="N357" s="21"/>
      <c r="O357"/>
      <c r="P357"/>
      <c r="Q357"/>
      <c r="R357"/>
      <c r="S357" s="53"/>
      <c r="T357"/>
      <c r="W357" s="21"/>
      <c r="X357" s="21"/>
      <c r="AF357" s="66"/>
      <c r="AG357" s="21"/>
      <c r="AL357" s="66"/>
      <c r="AM357" s="21"/>
      <c r="AP357" s="21"/>
      <c r="AT357" s="54"/>
      <c r="BD357" s="66"/>
      <c r="BE357" s="21"/>
    </row>
    <row r="358" spans="8:63" s="7" customFormat="1">
      <c r="H358"/>
      <c r="I358"/>
      <c r="J358"/>
      <c r="K358"/>
      <c r="L358" s="53"/>
      <c r="M358"/>
      <c r="N358" s="21"/>
      <c r="O358"/>
      <c r="P358"/>
      <c r="Q358"/>
      <c r="R358"/>
      <c r="S358" s="53"/>
      <c r="T358"/>
      <c r="W358" s="21"/>
      <c r="X358" s="21"/>
      <c r="AF358" s="66"/>
      <c r="AG358" s="21"/>
      <c r="AL358" s="66"/>
      <c r="AM358" s="21"/>
      <c r="AP358" s="21"/>
      <c r="AT358" s="54"/>
      <c r="BD358" s="66"/>
      <c r="BE358" s="21"/>
    </row>
    <row r="359" spans="8:63" s="7" customFormat="1">
      <c r="H359"/>
      <c r="I359"/>
      <c r="J359"/>
      <c r="K359"/>
      <c r="L359" s="53"/>
      <c r="M359"/>
      <c r="N359" s="21"/>
      <c r="O359"/>
      <c r="P359"/>
      <c r="Q359"/>
      <c r="R359"/>
      <c r="S359" s="53"/>
      <c r="T359"/>
      <c r="W359" s="21"/>
      <c r="X359" s="21"/>
      <c r="AF359" s="66"/>
      <c r="AG359" s="21"/>
      <c r="AJ359" s="128"/>
      <c r="AL359" s="66"/>
      <c r="AM359" s="21"/>
      <c r="AP359" s="21"/>
      <c r="AT359" s="54"/>
      <c r="BD359" s="66"/>
      <c r="BE359" s="21"/>
    </row>
    <row r="360" spans="8:63" s="7" customFormat="1">
      <c r="H360"/>
      <c r="I360"/>
      <c r="J360"/>
      <c r="K360"/>
      <c r="L360" s="53"/>
      <c r="M360"/>
      <c r="N360" s="21"/>
      <c r="O360"/>
      <c r="P360"/>
      <c r="Q360"/>
      <c r="R360"/>
      <c r="S360" s="53"/>
      <c r="T360"/>
      <c r="W360" s="21"/>
      <c r="X360" s="21"/>
      <c r="AF360" s="66"/>
      <c r="AG360" s="21"/>
      <c r="AL360" s="66"/>
      <c r="AM360" s="21"/>
      <c r="AP360" s="21"/>
      <c r="AT360" s="54"/>
      <c r="BD360" s="66"/>
      <c r="BE360" s="21"/>
    </row>
    <row r="361" spans="8:63" s="7" customFormat="1">
      <c r="H361"/>
      <c r="I361"/>
      <c r="J361"/>
      <c r="K361"/>
      <c r="L361" s="53"/>
      <c r="M361"/>
      <c r="N361" s="21"/>
      <c r="O361"/>
      <c r="P361"/>
      <c r="Q361"/>
      <c r="R361"/>
      <c r="S361" s="53"/>
      <c r="T361"/>
      <c r="W361" s="21"/>
      <c r="X361" s="21"/>
      <c r="AF361" s="66"/>
      <c r="AG361" s="21"/>
      <c r="AL361" s="66"/>
      <c r="AM361" s="21"/>
      <c r="AP361" s="21"/>
      <c r="AT361" s="54"/>
      <c r="BD361" s="66"/>
      <c r="BE361" s="21"/>
    </row>
    <row r="362" spans="8:63" s="7" customFormat="1">
      <c r="H362"/>
      <c r="I362"/>
      <c r="J362"/>
      <c r="K362"/>
      <c r="L362" s="53"/>
      <c r="M362"/>
      <c r="N362" s="21"/>
      <c r="O362"/>
      <c r="P362"/>
      <c r="Q362"/>
      <c r="R362"/>
      <c r="S362" s="53"/>
      <c r="T362"/>
      <c r="W362" s="21"/>
      <c r="X362" s="21"/>
      <c r="AF362" s="66"/>
      <c r="AG362" s="21"/>
      <c r="AL362" s="66"/>
      <c r="AM362" s="21"/>
      <c r="AP362" s="21"/>
      <c r="AT362" s="54"/>
      <c r="BD362" s="66"/>
      <c r="BE362" s="21"/>
    </row>
    <row r="363" spans="8:63" s="7" customFormat="1">
      <c r="H363"/>
      <c r="I363"/>
      <c r="J363"/>
      <c r="K363"/>
      <c r="L363" s="53"/>
      <c r="M363"/>
      <c r="N363" s="21"/>
      <c r="O363"/>
      <c r="P363"/>
      <c r="Q363"/>
      <c r="R363"/>
      <c r="S363" s="53"/>
      <c r="T363"/>
      <c r="W363" s="21"/>
      <c r="X363" s="21"/>
      <c r="AF363" s="66"/>
      <c r="AG363" s="21"/>
      <c r="AL363" s="66"/>
      <c r="AM363" s="21"/>
      <c r="AP363" s="21"/>
      <c r="AT363" s="54"/>
      <c r="BD363" s="66"/>
      <c r="BE363" s="21"/>
    </row>
    <row r="364" spans="8:63" s="7" customFormat="1">
      <c r="H364"/>
      <c r="I364"/>
      <c r="J364"/>
      <c r="K364"/>
      <c r="L364" s="53"/>
      <c r="M364"/>
      <c r="N364" s="21"/>
      <c r="O364"/>
      <c r="P364"/>
      <c r="Q364"/>
      <c r="R364"/>
      <c r="S364" s="53"/>
      <c r="T364"/>
      <c r="W364" s="21"/>
      <c r="X364" s="21"/>
      <c r="AF364" s="66"/>
      <c r="AG364" s="21"/>
      <c r="AL364" s="66"/>
      <c r="AM364" s="21"/>
      <c r="AP364" s="21"/>
      <c r="AT364" s="54"/>
      <c r="BD364" s="66"/>
      <c r="BE364" s="21"/>
    </row>
    <row r="365" spans="8:63" s="7" customFormat="1">
      <c r="H365"/>
      <c r="I365"/>
      <c r="J365"/>
      <c r="K365"/>
      <c r="L365" s="53"/>
      <c r="M365"/>
      <c r="N365" s="21"/>
      <c r="O365"/>
      <c r="P365"/>
      <c r="Q365"/>
      <c r="R365"/>
      <c r="S365" s="53"/>
      <c r="T365"/>
      <c r="W365" s="21"/>
      <c r="X365" s="21"/>
      <c r="AF365" s="66"/>
      <c r="AG365" s="21"/>
      <c r="AL365" s="66"/>
      <c r="AM365" s="21"/>
      <c r="AP365" s="21"/>
      <c r="AT365" s="54"/>
      <c r="BD365" s="66"/>
      <c r="BE365" s="21"/>
    </row>
    <row r="366" spans="8:63" s="7" customFormat="1">
      <c r="H366"/>
      <c r="I366"/>
      <c r="J366"/>
      <c r="K366"/>
      <c r="L366" s="53"/>
      <c r="M366"/>
      <c r="N366" s="21"/>
      <c r="O366"/>
      <c r="P366"/>
      <c r="Q366"/>
      <c r="R366"/>
      <c r="S366" s="53"/>
      <c r="T366"/>
      <c r="W366" s="21"/>
      <c r="X366" s="21"/>
      <c r="AF366" s="66"/>
      <c r="AG366" s="21"/>
      <c r="AL366" s="66"/>
      <c r="AM366" s="21"/>
      <c r="AP366" s="21"/>
      <c r="AT366" s="54"/>
      <c r="BD366" s="66"/>
      <c r="BE366" s="21"/>
    </row>
    <row r="367" spans="8:63" s="7" customFormat="1">
      <c r="H367"/>
      <c r="I367"/>
      <c r="J367"/>
      <c r="K367"/>
      <c r="L367" s="53"/>
      <c r="M367"/>
      <c r="N367" s="21"/>
      <c r="O367"/>
      <c r="P367"/>
      <c r="Q367"/>
      <c r="R367"/>
      <c r="S367" s="53"/>
      <c r="T367"/>
      <c r="W367" s="21"/>
      <c r="X367" s="21"/>
      <c r="AF367" s="66"/>
      <c r="AG367" s="21"/>
      <c r="AL367" s="66"/>
      <c r="AM367" s="21"/>
      <c r="AP367" s="21"/>
      <c r="AT367" s="54"/>
      <c r="BD367" s="66"/>
      <c r="BE367" s="21"/>
    </row>
    <row r="368" spans="8:63" s="7" customFormat="1">
      <c r="H368"/>
      <c r="I368"/>
      <c r="J368"/>
      <c r="K368"/>
      <c r="L368" s="53"/>
      <c r="M368"/>
      <c r="N368" s="21"/>
      <c r="O368"/>
      <c r="P368"/>
      <c r="Q368"/>
      <c r="R368"/>
      <c r="S368" s="53"/>
      <c r="T368"/>
      <c r="W368" s="21"/>
      <c r="X368" s="21"/>
      <c r="AF368" s="66"/>
      <c r="AG368" s="21"/>
      <c r="AL368" s="66"/>
      <c r="AM368" s="21"/>
      <c r="AP368" s="21"/>
      <c r="AT368" s="54"/>
      <c r="BD368" s="66"/>
      <c r="BE368" s="21"/>
    </row>
    <row r="369" spans="8:57" s="7" customFormat="1">
      <c r="H369"/>
      <c r="I369"/>
      <c r="J369"/>
      <c r="K369"/>
      <c r="L369" s="53"/>
      <c r="M369"/>
      <c r="N369" s="21"/>
      <c r="O369"/>
      <c r="P369"/>
      <c r="Q369"/>
      <c r="R369"/>
      <c r="S369" s="53"/>
      <c r="T369"/>
      <c r="W369" s="21"/>
      <c r="X369" s="21"/>
      <c r="AF369" s="66"/>
      <c r="AG369" s="21"/>
      <c r="AL369" s="66"/>
      <c r="AM369" s="21"/>
      <c r="AP369" s="21"/>
      <c r="AT369" s="54"/>
      <c r="BD369" s="66"/>
      <c r="BE369" s="21"/>
    </row>
    <row r="370" spans="8:57" s="7" customFormat="1">
      <c r="H370"/>
      <c r="I370"/>
      <c r="J370"/>
      <c r="K370"/>
      <c r="L370" s="53"/>
      <c r="M370"/>
      <c r="N370" s="21"/>
      <c r="O370"/>
      <c r="P370"/>
      <c r="Q370"/>
      <c r="R370"/>
      <c r="S370" s="53"/>
      <c r="T370"/>
      <c r="W370" s="21"/>
      <c r="X370" s="21"/>
      <c r="AF370" s="66"/>
      <c r="AG370" s="21"/>
      <c r="AL370" s="66"/>
      <c r="AM370" s="21"/>
      <c r="AP370" s="21"/>
      <c r="AT370" s="54"/>
      <c r="BD370" s="66"/>
      <c r="BE370" s="21"/>
    </row>
    <row r="371" spans="8:57" s="7" customFormat="1">
      <c r="H371"/>
      <c r="I371"/>
      <c r="J371"/>
      <c r="K371"/>
      <c r="L371" s="53"/>
      <c r="M371"/>
      <c r="N371" s="21"/>
      <c r="O371"/>
      <c r="P371"/>
      <c r="Q371"/>
      <c r="R371"/>
      <c r="S371" s="53"/>
      <c r="T371"/>
      <c r="W371" s="21"/>
      <c r="X371" s="21"/>
      <c r="AF371" s="66"/>
      <c r="AG371" s="21"/>
      <c r="AL371" s="66"/>
      <c r="AM371" s="21"/>
      <c r="AP371" s="21"/>
      <c r="AT371" s="54"/>
      <c r="BD371" s="66"/>
      <c r="BE371" s="21"/>
    </row>
    <row r="372" spans="8:57" s="7" customFormat="1">
      <c r="H372"/>
      <c r="I372"/>
      <c r="J372"/>
      <c r="K372"/>
      <c r="L372" s="53"/>
      <c r="M372"/>
      <c r="N372" s="21"/>
      <c r="O372"/>
      <c r="P372"/>
      <c r="Q372"/>
      <c r="R372"/>
      <c r="S372" s="53"/>
      <c r="T372"/>
      <c r="W372" s="21"/>
      <c r="X372" s="21"/>
      <c r="AF372" s="66"/>
      <c r="AG372" s="21"/>
      <c r="AL372" s="66"/>
      <c r="AM372" s="21"/>
      <c r="AP372" s="21"/>
      <c r="AT372" s="54"/>
      <c r="BD372" s="66"/>
      <c r="BE372" s="21"/>
    </row>
    <row r="373" spans="8:57" s="7" customFormat="1">
      <c r="H373"/>
      <c r="I373"/>
      <c r="J373"/>
      <c r="K373"/>
      <c r="L373" s="53"/>
      <c r="M373"/>
      <c r="N373" s="21"/>
      <c r="O373"/>
      <c r="P373"/>
      <c r="Q373"/>
      <c r="R373"/>
      <c r="S373" s="53"/>
      <c r="T373"/>
      <c r="W373" s="21"/>
      <c r="X373" s="21"/>
      <c r="AF373" s="66"/>
      <c r="AG373" s="21"/>
      <c r="AL373" s="66"/>
      <c r="AM373" s="21"/>
      <c r="AP373" s="21"/>
      <c r="AT373" s="54"/>
    </row>
    <row r="374" spans="8:57" s="7" customFormat="1">
      <c r="H374"/>
      <c r="I374"/>
      <c r="J374"/>
      <c r="K374"/>
      <c r="L374" s="53"/>
      <c r="M374"/>
      <c r="N374" s="21"/>
      <c r="O374"/>
      <c r="P374"/>
      <c r="Q374"/>
      <c r="R374"/>
      <c r="S374" s="53"/>
      <c r="T374"/>
      <c r="W374" s="21"/>
      <c r="X374" s="21"/>
      <c r="AF374" s="66"/>
      <c r="AG374" s="21"/>
      <c r="AL374" s="66"/>
      <c r="AM374" s="21"/>
      <c r="AP374" s="21"/>
      <c r="AT374" s="54"/>
    </row>
    <row r="375" spans="8:57" s="7" customFormat="1">
      <c r="H375"/>
      <c r="I375"/>
      <c r="J375"/>
      <c r="K375"/>
      <c r="L375" s="53"/>
      <c r="M375"/>
      <c r="N375" s="21"/>
      <c r="O375"/>
      <c r="P375"/>
      <c r="Q375"/>
      <c r="R375"/>
      <c r="S375" s="53"/>
      <c r="T375"/>
      <c r="W375" s="21"/>
      <c r="X375" s="21"/>
      <c r="AF375" s="66"/>
      <c r="AG375" s="21"/>
      <c r="AL375" s="66"/>
      <c r="AM375" s="21"/>
      <c r="AP375" s="21"/>
      <c r="AT375" s="54"/>
    </row>
    <row r="376" spans="8:57" s="7" customFormat="1">
      <c r="H376"/>
      <c r="I376"/>
      <c r="J376"/>
      <c r="K376"/>
      <c r="L376" s="53"/>
      <c r="M376"/>
      <c r="N376" s="21"/>
      <c r="O376"/>
      <c r="P376"/>
      <c r="Q376"/>
      <c r="R376"/>
      <c r="S376" s="53"/>
      <c r="T376"/>
      <c r="W376" s="21"/>
      <c r="X376" s="21"/>
      <c r="AF376" s="66"/>
      <c r="AG376" s="21"/>
      <c r="AL376" s="66"/>
      <c r="AM376" s="21"/>
      <c r="AP376" s="21"/>
      <c r="AT376" s="54"/>
    </row>
    <row r="377" spans="8:57" s="7" customFormat="1">
      <c r="H377"/>
      <c r="I377"/>
      <c r="J377"/>
      <c r="K377"/>
      <c r="L377" s="53"/>
      <c r="M377"/>
      <c r="N377" s="21"/>
      <c r="O377"/>
      <c r="P377"/>
      <c r="Q377"/>
      <c r="R377"/>
      <c r="S377" s="53"/>
      <c r="T377"/>
      <c r="W377" s="21"/>
      <c r="X377" s="21"/>
      <c r="AF377" s="66"/>
      <c r="AG377" s="21"/>
      <c r="AL377" s="66"/>
      <c r="AM377" s="21"/>
      <c r="AP377" s="21"/>
      <c r="AT377" s="54"/>
    </row>
    <row r="378" spans="8:57" s="7" customFormat="1">
      <c r="H378"/>
      <c r="I378"/>
      <c r="J378"/>
      <c r="K378"/>
      <c r="L378" s="53"/>
      <c r="M378"/>
      <c r="N378" s="21"/>
      <c r="O378"/>
      <c r="P378"/>
      <c r="Q378"/>
      <c r="R378"/>
      <c r="S378" s="53"/>
      <c r="T378"/>
      <c r="W378" s="21"/>
      <c r="X378" s="21"/>
      <c r="AF378" s="66"/>
      <c r="AG378" s="21"/>
      <c r="AL378" s="66"/>
      <c r="AM378" s="21"/>
      <c r="AP378" s="21"/>
      <c r="AT378" s="54"/>
    </row>
    <row r="379" spans="8:57" s="7" customFormat="1">
      <c r="H379"/>
      <c r="I379"/>
      <c r="J379"/>
      <c r="K379"/>
      <c r="L379" s="53"/>
      <c r="M379"/>
      <c r="N379" s="21"/>
      <c r="O379"/>
      <c r="P379"/>
      <c r="Q379"/>
      <c r="R379"/>
      <c r="S379" s="53"/>
      <c r="T379"/>
      <c r="W379" s="21"/>
      <c r="X379" s="21"/>
      <c r="AF379" s="66"/>
      <c r="AG379" s="21"/>
      <c r="AL379" s="66"/>
      <c r="AM379" s="21"/>
      <c r="AP379" s="21"/>
      <c r="AT379" s="54"/>
    </row>
    <row r="380" spans="8:57" s="7" customFormat="1">
      <c r="H380"/>
      <c r="I380"/>
      <c r="J380"/>
      <c r="K380"/>
      <c r="L380" s="53"/>
      <c r="M380"/>
      <c r="N380" s="21"/>
      <c r="O380"/>
      <c r="P380"/>
      <c r="Q380"/>
      <c r="R380"/>
      <c r="S380" s="53"/>
      <c r="T380"/>
      <c r="W380" s="21"/>
      <c r="X380" s="21"/>
      <c r="AF380" s="66"/>
      <c r="AG380" s="21"/>
      <c r="AL380" s="66"/>
      <c r="AM380" s="21"/>
      <c r="AP380" s="21"/>
      <c r="AT380" s="54"/>
    </row>
    <row r="381" spans="8:57" s="7" customFormat="1">
      <c r="H381"/>
      <c r="I381"/>
      <c r="J381"/>
      <c r="K381"/>
      <c r="L381" s="53"/>
      <c r="M381"/>
      <c r="N381" s="21"/>
      <c r="O381"/>
      <c r="P381"/>
      <c r="Q381"/>
      <c r="R381"/>
      <c r="S381" s="53"/>
      <c r="T381"/>
      <c r="W381" s="21"/>
      <c r="X381" s="21"/>
      <c r="AF381" s="66"/>
      <c r="AG381" s="21"/>
      <c r="AL381" s="66"/>
      <c r="AM381" s="21"/>
      <c r="AP381" s="21"/>
      <c r="AT381" s="54"/>
    </row>
    <row r="382" spans="8:57" s="7" customFormat="1">
      <c r="H382"/>
      <c r="I382"/>
      <c r="J382"/>
      <c r="K382"/>
      <c r="L382" s="53"/>
      <c r="M382"/>
      <c r="N382" s="21"/>
      <c r="O382"/>
      <c r="P382"/>
      <c r="Q382"/>
      <c r="R382"/>
      <c r="S382" s="53"/>
      <c r="T382"/>
      <c r="W382" s="21"/>
      <c r="X382" s="21"/>
      <c r="AF382" s="66"/>
      <c r="AG382" s="21"/>
      <c r="AL382" s="66"/>
      <c r="AM382" s="21"/>
      <c r="AP382" s="21"/>
      <c r="AT382" s="54"/>
    </row>
    <row r="383" spans="8:57" s="7" customFormat="1">
      <c r="H383"/>
      <c r="I383"/>
      <c r="J383"/>
      <c r="K383"/>
      <c r="L383" s="53"/>
      <c r="M383"/>
      <c r="N383" s="21"/>
      <c r="O383"/>
      <c r="P383"/>
      <c r="Q383"/>
      <c r="R383"/>
      <c r="S383" s="53"/>
      <c r="T383"/>
      <c r="W383" s="21"/>
      <c r="X383" s="21"/>
      <c r="AL383" s="66"/>
      <c r="AM383" s="21"/>
      <c r="AP383" s="21"/>
      <c r="AT383" s="54"/>
    </row>
    <row r="384" spans="8:57" s="7" customFormat="1">
      <c r="H384"/>
      <c r="I384"/>
      <c r="J384"/>
      <c r="K384"/>
      <c r="L384" s="53"/>
      <c r="M384"/>
      <c r="N384" s="21"/>
      <c r="O384"/>
      <c r="P384"/>
      <c r="Q384"/>
      <c r="R384"/>
      <c r="S384" s="53"/>
      <c r="T384"/>
      <c r="W384" s="21"/>
      <c r="X384" s="21"/>
      <c r="AL384" s="66"/>
      <c r="AM384" s="21"/>
      <c r="AP384" s="21"/>
      <c r="AT384" s="54"/>
    </row>
    <row r="385" spans="8:39" s="7" customFormat="1">
      <c r="H385"/>
      <c r="I385"/>
      <c r="J385"/>
      <c r="K385"/>
      <c r="L385" s="53"/>
      <c r="M385"/>
      <c r="N385" s="21"/>
      <c r="O385"/>
      <c r="P385"/>
      <c r="Q385"/>
      <c r="R385"/>
      <c r="S385" s="53"/>
      <c r="T385"/>
      <c r="W385" s="21"/>
      <c r="X385" s="21"/>
      <c r="AL385" s="66"/>
      <c r="AM385" s="21"/>
    </row>
    <row r="386" spans="8:39" s="7" customFormat="1">
      <c r="H386"/>
      <c r="I386"/>
      <c r="J386"/>
      <c r="K386"/>
      <c r="L386" s="53"/>
      <c r="M386"/>
      <c r="N386" s="21"/>
      <c r="O386"/>
      <c r="P386"/>
      <c r="Q386"/>
      <c r="R386"/>
      <c r="S386" s="53"/>
      <c r="T386"/>
      <c r="W386" s="21"/>
      <c r="X386" s="21"/>
      <c r="AL386" s="66"/>
      <c r="AM386" s="21"/>
    </row>
    <row r="387" spans="8:39" s="7" customFormat="1">
      <c r="H387"/>
      <c r="I387"/>
      <c r="J387"/>
      <c r="K387"/>
      <c r="L387" s="53"/>
      <c r="M387"/>
      <c r="N387" s="21"/>
      <c r="O387"/>
      <c r="P387"/>
      <c r="Q387"/>
      <c r="R387"/>
      <c r="S387" s="53"/>
      <c r="T387"/>
      <c r="W387" s="21"/>
      <c r="X387" s="21"/>
      <c r="AL387" s="66"/>
      <c r="AM387" s="21"/>
    </row>
    <row r="388" spans="8:39" s="7" customFormat="1">
      <c r="H388"/>
      <c r="I388"/>
      <c r="J388"/>
      <c r="K388"/>
      <c r="L388" s="53"/>
      <c r="M388"/>
      <c r="N388" s="21"/>
      <c r="O388"/>
      <c r="P388"/>
      <c r="Q388"/>
      <c r="R388"/>
      <c r="S388" s="53"/>
      <c r="T388"/>
      <c r="W388" s="21"/>
      <c r="X388" s="21"/>
      <c r="AL388" s="66"/>
      <c r="AM388" s="21"/>
    </row>
    <row r="389" spans="8:39" s="7" customFormat="1">
      <c r="H389"/>
      <c r="I389"/>
      <c r="J389"/>
      <c r="K389"/>
      <c r="L389" s="53"/>
      <c r="M389"/>
      <c r="N389" s="21"/>
      <c r="O389"/>
      <c r="P389"/>
      <c r="Q389"/>
      <c r="R389"/>
      <c r="S389" s="53"/>
      <c r="T389"/>
      <c r="W389" s="21"/>
      <c r="X389" s="21"/>
      <c r="AL389" s="66"/>
      <c r="AM389" s="21"/>
    </row>
    <row r="390" spans="8:39" s="7" customFormat="1">
      <c r="H390"/>
      <c r="I390"/>
      <c r="J390"/>
      <c r="K390"/>
      <c r="L390" s="53"/>
      <c r="M390"/>
      <c r="N390" s="21"/>
      <c r="O390"/>
      <c r="P390"/>
      <c r="Q390"/>
      <c r="R390"/>
      <c r="S390" s="53"/>
      <c r="T390"/>
      <c r="W390" s="21"/>
      <c r="X390" s="21"/>
      <c r="AL390" s="66"/>
      <c r="AM390" s="21"/>
    </row>
    <row r="391" spans="8:39" s="7" customFormat="1">
      <c r="H391"/>
      <c r="I391"/>
      <c r="J391"/>
      <c r="K391"/>
      <c r="L391" s="53"/>
      <c r="M391"/>
      <c r="N391" s="21"/>
      <c r="O391"/>
      <c r="P391"/>
      <c r="Q391"/>
      <c r="R391"/>
      <c r="S391" s="53"/>
      <c r="T391"/>
      <c r="W391" s="21"/>
      <c r="X391" s="21"/>
      <c r="AL391" s="66"/>
      <c r="AM391" s="21"/>
    </row>
    <row r="392" spans="8:39" s="7" customFormat="1">
      <c r="H392"/>
      <c r="I392"/>
      <c r="J392"/>
      <c r="K392"/>
      <c r="L392" s="53"/>
      <c r="M392"/>
      <c r="N392" s="21"/>
      <c r="O392"/>
      <c r="P392"/>
      <c r="Q392"/>
      <c r="R392"/>
      <c r="S392" s="53"/>
      <c r="T392"/>
      <c r="W392" s="21"/>
      <c r="X392" s="21"/>
      <c r="AL392" s="66"/>
      <c r="AM392" s="21"/>
    </row>
    <row r="393" spans="8:39" s="7" customFormat="1">
      <c r="H393"/>
      <c r="I393"/>
      <c r="J393"/>
      <c r="K393"/>
      <c r="L393" s="53"/>
      <c r="M393"/>
      <c r="N393" s="21"/>
      <c r="O393"/>
      <c r="P393"/>
      <c r="Q393"/>
      <c r="R393"/>
      <c r="S393" s="53"/>
      <c r="T393"/>
      <c r="W393" s="21"/>
      <c r="X393" s="21"/>
      <c r="AL393" s="66"/>
      <c r="AM393" s="21"/>
    </row>
    <row r="394" spans="8:39" s="7" customFormat="1">
      <c r="H394"/>
      <c r="I394"/>
      <c r="J394"/>
      <c r="K394"/>
      <c r="L394" s="53"/>
      <c r="M394"/>
      <c r="N394" s="21"/>
      <c r="O394"/>
      <c r="P394"/>
      <c r="Q394"/>
      <c r="R394"/>
      <c r="S394" s="53"/>
      <c r="T394"/>
      <c r="W394" s="21"/>
      <c r="X394" s="21"/>
      <c r="AL394" s="66"/>
      <c r="AM394" s="21"/>
    </row>
    <row r="395" spans="8:39" s="7" customFormat="1">
      <c r="H395"/>
      <c r="I395"/>
      <c r="J395"/>
      <c r="K395"/>
      <c r="L395" s="53"/>
      <c r="M395"/>
      <c r="N395" s="21"/>
      <c r="O395"/>
      <c r="P395"/>
      <c r="Q395"/>
      <c r="R395"/>
      <c r="S395" s="53"/>
      <c r="T395"/>
      <c r="W395" s="21"/>
      <c r="X395" s="21"/>
      <c r="AL395" s="66"/>
      <c r="AM395" s="21"/>
    </row>
    <row r="396" spans="8:39" s="7" customFormat="1">
      <c r="H396"/>
      <c r="I396"/>
      <c r="J396"/>
      <c r="K396"/>
      <c r="L396" s="53"/>
      <c r="M396"/>
      <c r="N396" s="21"/>
      <c r="O396"/>
      <c r="P396"/>
      <c r="Q396"/>
      <c r="R396"/>
      <c r="S396" s="53"/>
      <c r="T396"/>
      <c r="W396" s="21"/>
      <c r="X396" s="21"/>
      <c r="AL396" s="66"/>
      <c r="AM396" s="21"/>
    </row>
    <row r="397" spans="8:39" s="7" customFormat="1">
      <c r="H397"/>
      <c r="I397"/>
      <c r="J397"/>
      <c r="K397"/>
      <c r="L397" s="53"/>
      <c r="M397"/>
      <c r="N397" s="21"/>
      <c r="O397"/>
      <c r="P397"/>
      <c r="Q397"/>
      <c r="R397"/>
      <c r="S397" s="53"/>
      <c r="T397"/>
      <c r="W397" s="21"/>
      <c r="X397" s="21"/>
      <c r="AL397" s="66"/>
      <c r="AM397" s="21"/>
    </row>
    <row r="398" spans="8:39" s="7" customFormat="1">
      <c r="H398"/>
      <c r="I398"/>
      <c r="J398"/>
      <c r="K398"/>
      <c r="L398" s="53"/>
      <c r="M398"/>
      <c r="N398" s="21"/>
      <c r="O398"/>
      <c r="P398"/>
      <c r="Q398"/>
      <c r="R398"/>
      <c r="S398" s="53"/>
      <c r="T398"/>
      <c r="W398" s="21"/>
      <c r="X398" s="21"/>
      <c r="AL398" s="66"/>
      <c r="AM398" s="21"/>
    </row>
    <row r="399" spans="8:39" s="7" customFormat="1">
      <c r="H399"/>
      <c r="I399"/>
      <c r="J399"/>
      <c r="K399"/>
      <c r="L399" s="53"/>
      <c r="M399"/>
      <c r="N399" s="21"/>
      <c r="O399"/>
      <c r="P399"/>
      <c r="Q399"/>
      <c r="R399"/>
      <c r="S399" s="53"/>
      <c r="T399"/>
      <c r="W399" s="21"/>
      <c r="X399" s="21"/>
      <c r="AL399" s="66"/>
      <c r="AM399" s="21"/>
    </row>
    <row r="400" spans="8:39" s="7" customFormat="1">
      <c r="H400"/>
      <c r="I400"/>
      <c r="J400"/>
      <c r="K400"/>
      <c r="L400" s="53"/>
      <c r="M400"/>
      <c r="N400" s="21"/>
      <c r="O400"/>
      <c r="P400"/>
      <c r="Q400"/>
      <c r="R400"/>
      <c r="S400" s="53"/>
      <c r="T400"/>
      <c r="W400" s="21"/>
      <c r="X400" s="21"/>
      <c r="AL400" s="66"/>
      <c r="AM400" s="21"/>
    </row>
    <row r="401" spans="8:42" s="7" customFormat="1">
      <c r="H401"/>
      <c r="I401"/>
      <c r="J401"/>
      <c r="K401"/>
      <c r="L401" s="53"/>
      <c r="M401"/>
      <c r="N401" s="21"/>
      <c r="O401"/>
      <c r="P401"/>
      <c r="Q401"/>
      <c r="R401"/>
      <c r="S401" s="53"/>
      <c r="T401"/>
      <c r="W401" s="21"/>
      <c r="X401" s="21"/>
      <c r="AL401" s="66"/>
      <c r="AM401" s="21"/>
      <c r="AP401" s="21"/>
    </row>
    <row r="402" spans="8:42" s="7" customFormat="1">
      <c r="H402"/>
      <c r="I402"/>
      <c r="J402"/>
      <c r="K402"/>
      <c r="L402" s="53"/>
      <c r="M402"/>
      <c r="N402" s="21"/>
      <c r="O402"/>
      <c r="P402"/>
      <c r="Q402"/>
      <c r="R402"/>
      <c r="S402" s="53"/>
      <c r="T402"/>
      <c r="W402" s="21"/>
      <c r="X402" s="21"/>
      <c r="AL402" s="66"/>
      <c r="AM402" s="21"/>
      <c r="AP402" s="21"/>
    </row>
    <row r="403" spans="8:42" s="7" customFormat="1">
      <c r="H403"/>
      <c r="I403"/>
      <c r="J403"/>
      <c r="K403"/>
      <c r="L403" s="53"/>
      <c r="M403"/>
      <c r="N403" s="21"/>
      <c r="O403"/>
      <c r="P403"/>
      <c r="Q403"/>
      <c r="R403"/>
      <c r="S403" s="53"/>
      <c r="T403"/>
      <c r="W403" s="21"/>
      <c r="X403" s="21"/>
      <c r="AL403" s="66"/>
      <c r="AM403" s="21"/>
      <c r="AP403" s="21"/>
    </row>
    <row r="404" spans="8:42" s="7" customFormat="1">
      <c r="H404"/>
      <c r="I404"/>
      <c r="J404"/>
      <c r="K404"/>
      <c r="L404" s="53"/>
      <c r="M404"/>
      <c r="N404" s="21"/>
      <c r="O404"/>
      <c r="P404"/>
      <c r="Q404"/>
      <c r="R404"/>
      <c r="S404" s="53"/>
      <c r="T404"/>
      <c r="W404" s="21"/>
      <c r="X404" s="21"/>
      <c r="AL404" s="66"/>
      <c r="AM404" s="21"/>
      <c r="AP404" s="21"/>
    </row>
    <row r="405" spans="8:42" s="7" customFormat="1">
      <c r="H405"/>
      <c r="I405"/>
      <c r="J405"/>
      <c r="K405"/>
      <c r="L405" s="53"/>
      <c r="M405"/>
      <c r="N405" s="21"/>
      <c r="O405"/>
      <c r="P405"/>
      <c r="Q405"/>
      <c r="R405"/>
      <c r="S405" s="53"/>
      <c r="T405"/>
      <c r="W405" s="21"/>
      <c r="X405" s="21"/>
      <c r="AL405" s="66"/>
      <c r="AM405" s="21"/>
      <c r="AP405" s="21"/>
    </row>
    <row r="406" spans="8:42" s="7" customFormat="1">
      <c r="H406"/>
      <c r="I406"/>
      <c r="J406"/>
      <c r="K406"/>
      <c r="L406" s="53"/>
      <c r="M406"/>
      <c r="N406" s="21"/>
      <c r="O406"/>
      <c r="P406"/>
      <c r="Q406"/>
      <c r="R406"/>
      <c r="S406" s="53"/>
      <c r="T406"/>
      <c r="W406" s="21"/>
      <c r="X406" s="21"/>
      <c r="AL406" s="66"/>
      <c r="AM406" s="21"/>
      <c r="AP406" s="21"/>
    </row>
    <row r="407" spans="8:42" s="7" customFormat="1">
      <c r="H407"/>
      <c r="I407"/>
      <c r="J407"/>
      <c r="K407"/>
      <c r="L407" s="53"/>
      <c r="M407"/>
      <c r="N407" s="21"/>
      <c r="O407"/>
      <c r="P407"/>
      <c r="Q407"/>
      <c r="R407"/>
      <c r="S407" s="53"/>
      <c r="T407"/>
      <c r="W407" s="21"/>
      <c r="X407" s="21"/>
      <c r="AL407" s="66"/>
      <c r="AM407" s="21"/>
      <c r="AP407" s="21"/>
    </row>
    <row r="408" spans="8:42" s="7" customFormat="1">
      <c r="H408"/>
      <c r="I408"/>
      <c r="J408"/>
      <c r="K408"/>
      <c r="L408" s="53"/>
      <c r="M408"/>
      <c r="N408" s="21"/>
      <c r="O408"/>
      <c r="P408"/>
      <c r="Q408"/>
      <c r="R408"/>
      <c r="S408" s="53"/>
      <c r="T408"/>
      <c r="W408" s="21"/>
      <c r="X408" s="21"/>
      <c r="AL408" s="66"/>
      <c r="AM408" s="21"/>
      <c r="AP408" s="21"/>
    </row>
    <row r="409" spans="8:42" s="7" customFormat="1">
      <c r="H409"/>
      <c r="I409"/>
      <c r="J409"/>
      <c r="K409"/>
      <c r="L409" s="53"/>
      <c r="M409"/>
      <c r="N409" s="21"/>
      <c r="O409"/>
      <c r="P409"/>
      <c r="Q409"/>
      <c r="R409"/>
      <c r="S409" s="53"/>
      <c r="T409"/>
      <c r="W409" s="21"/>
      <c r="X409" s="21"/>
      <c r="AL409" s="66"/>
      <c r="AM409" s="21"/>
      <c r="AP409" s="21"/>
    </row>
    <row r="410" spans="8:42" s="7" customFormat="1">
      <c r="H410"/>
      <c r="I410"/>
      <c r="J410"/>
      <c r="K410"/>
      <c r="L410" s="53"/>
      <c r="M410"/>
      <c r="N410" s="21"/>
      <c r="O410"/>
      <c r="P410"/>
      <c r="Q410"/>
      <c r="R410"/>
      <c r="S410" s="53"/>
      <c r="T410"/>
      <c r="W410" s="21"/>
      <c r="X410" s="21"/>
      <c r="AL410" s="66"/>
      <c r="AM410" s="21"/>
      <c r="AP410" s="21"/>
    </row>
    <row r="411" spans="8:42" s="7" customFormat="1">
      <c r="H411"/>
      <c r="I411"/>
      <c r="J411"/>
      <c r="K411"/>
      <c r="L411" s="53"/>
      <c r="M411"/>
      <c r="N411" s="21"/>
      <c r="O411"/>
      <c r="P411"/>
      <c r="Q411"/>
      <c r="R411"/>
      <c r="S411" s="53"/>
      <c r="T411"/>
      <c r="W411" s="21"/>
      <c r="X411" s="21"/>
      <c r="AL411" s="121"/>
      <c r="AM411" s="21"/>
      <c r="AP411" s="137"/>
    </row>
    <row r="412" spans="8:42" s="7" customFormat="1">
      <c r="H412"/>
      <c r="I412"/>
      <c r="J412"/>
      <c r="K412"/>
      <c r="L412" s="53"/>
      <c r="M412"/>
      <c r="N412" s="21"/>
      <c r="O412"/>
      <c r="P412"/>
      <c r="Q412"/>
      <c r="R412"/>
      <c r="S412" s="53"/>
      <c r="T412"/>
      <c r="W412" s="21"/>
      <c r="X412" s="21"/>
      <c r="AL412" s="66"/>
      <c r="AM412" s="21"/>
      <c r="AP412" s="21"/>
    </row>
    <row r="413" spans="8:42" s="7" customFormat="1">
      <c r="H413"/>
      <c r="I413"/>
      <c r="J413"/>
      <c r="K413"/>
      <c r="L413" s="53"/>
      <c r="M413"/>
      <c r="N413" s="21"/>
      <c r="O413"/>
      <c r="P413"/>
      <c r="Q413"/>
      <c r="R413"/>
      <c r="S413" s="53"/>
      <c r="T413"/>
      <c r="W413" s="21"/>
      <c r="X413" s="21"/>
      <c r="AP413" s="21"/>
    </row>
    <row r="414" spans="8:42" s="7" customFormat="1">
      <c r="H414"/>
      <c r="I414"/>
      <c r="J414"/>
      <c r="K414"/>
      <c r="L414" s="53"/>
      <c r="M414"/>
      <c r="N414" s="21"/>
      <c r="O414"/>
      <c r="P414"/>
      <c r="Q414"/>
      <c r="R414"/>
      <c r="S414" s="53"/>
      <c r="T414"/>
      <c r="W414" s="21"/>
      <c r="X414" s="21"/>
      <c r="AP414" s="21"/>
    </row>
    <row r="415" spans="8:42" s="7" customFormat="1">
      <c r="H415"/>
      <c r="I415"/>
      <c r="J415"/>
      <c r="K415"/>
      <c r="L415" s="53"/>
      <c r="M415"/>
      <c r="N415" s="21"/>
      <c r="O415"/>
      <c r="P415"/>
      <c r="Q415"/>
      <c r="R415"/>
      <c r="S415" s="53"/>
      <c r="T415"/>
      <c r="W415" s="21"/>
      <c r="X415" s="21"/>
      <c r="AP415" s="21"/>
    </row>
    <row r="416" spans="8:42" s="7" customFormat="1">
      <c r="H416"/>
      <c r="I416"/>
      <c r="J416"/>
      <c r="K416"/>
      <c r="L416" s="53"/>
      <c r="M416"/>
      <c r="N416" s="21"/>
      <c r="O416"/>
      <c r="P416"/>
      <c r="Q416"/>
      <c r="R416"/>
      <c r="S416" s="53"/>
      <c r="T416"/>
      <c r="W416" s="21"/>
      <c r="X416" s="21"/>
      <c r="AP416" s="21"/>
    </row>
    <row r="417" spans="8:20" s="7" customFormat="1">
      <c r="H417"/>
      <c r="I417"/>
      <c r="J417"/>
      <c r="K417"/>
      <c r="L417" s="53"/>
      <c r="M417"/>
      <c r="N417" s="21"/>
      <c r="O417"/>
      <c r="P417"/>
      <c r="Q417"/>
      <c r="R417"/>
      <c r="S417" s="53"/>
      <c r="T417"/>
    </row>
    <row r="418" spans="8:20" s="7" customFormat="1">
      <c r="H418"/>
      <c r="I418"/>
      <c r="J418"/>
      <c r="K418"/>
      <c r="L418" s="53"/>
      <c r="M418"/>
      <c r="N418" s="21"/>
      <c r="O418"/>
      <c r="P418"/>
      <c r="Q418"/>
      <c r="R418"/>
      <c r="S418" s="53"/>
      <c r="T418"/>
    </row>
    <row r="419" spans="8:20" s="7" customFormat="1">
      <c r="H419"/>
      <c r="I419"/>
      <c r="J419"/>
      <c r="K419"/>
      <c r="L419" s="53"/>
      <c r="M419"/>
      <c r="N419" s="21"/>
      <c r="O419"/>
      <c r="P419"/>
      <c r="Q419"/>
      <c r="R419"/>
      <c r="S419" s="53"/>
      <c r="T419"/>
    </row>
    <row r="420" spans="8:20" s="7" customFormat="1">
      <c r="H420"/>
      <c r="I420"/>
      <c r="J420"/>
      <c r="K420"/>
      <c r="L420" s="53"/>
      <c r="M420"/>
      <c r="N420" s="21"/>
      <c r="O420"/>
      <c r="P420"/>
      <c r="Q420"/>
      <c r="R420"/>
      <c r="S420" s="53"/>
      <c r="T420"/>
    </row>
    <row r="421" spans="8:20" s="7" customFormat="1">
      <c r="H421"/>
      <c r="I421"/>
      <c r="J421"/>
      <c r="K421"/>
      <c r="L421" s="53"/>
      <c r="M421"/>
      <c r="N421" s="21"/>
      <c r="O421"/>
      <c r="P421"/>
      <c r="Q421"/>
      <c r="R421"/>
      <c r="S421" s="53"/>
      <c r="T421"/>
    </row>
    <row r="422" spans="8:20" s="7" customFormat="1">
      <c r="H422"/>
      <c r="I422"/>
      <c r="J422"/>
      <c r="K422"/>
      <c r="L422" s="53"/>
      <c r="M422"/>
      <c r="N422" s="21"/>
      <c r="O422"/>
      <c r="P422"/>
      <c r="Q422"/>
      <c r="R422"/>
      <c r="S422" s="53"/>
      <c r="T422"/>
    </row>
    <row r="423" spans="8:20" s="7" customFormat="1">
      <c r="H423"/>
      <c r="I423"/>
      <c r="J423"/>
      <c r="K423"/>
      <c r="L423" s="53"/>
      <c r="M423"/>
      <c r="N423" s="21"/>
      <c r="O423"/>
      <c r="P423"/>
      <c r="Q423"/>
      <c r="R423"/>
      <c r="S423" s="53"/>
      <c r="T423"/>
    </row>
    <row r="424" spans="8:20" s="7" customFormat="1">
      <c r="H424"/>
      <c r="I424"/>
      <c r="J424"/>
      <c r="K424"/>
      <c r="L424" s="53"/>
      <c r="M424"/>
      <c r="N424" s="21"/>
      <c r="O424"/>
      <c r="P424"/>
      <c r="Q424"/>
      <c r="R424"/>
      <c r="S424" s="53"/>
      <c r="T424"/>
    </row>
    <row r="425" spans="8:20" s="7" customFormat="1">
      <c r="H425"/>
      <c r="I425"/>
      <c r="J425"/>
      <c r="K425"/>
      <c r="L425" s="53"/>
      <c r="M425"/>
      <c r="N425" s="21"/>
      <c r="O425"/>
      <c r="P425"/>
      <c r="Q425"/>
      <c r="R425"/>
      <c r="S425" s="53"/>
      <c r="T425"/>
    </row>
    <row r="426" spans="8:20" s="7" customFormat="1">
      <c r="H426"/>
      <c r="I426"/>
      <c r="J426"/>
      <c r="K426"/>
      <c r="L426" s="53"/>
      <c r="M426"/>
      <c r="N426" s="21"/>
      <c r="O426"/>
      <c r="P426"/>
      <c r="Q426"/>
      <c r="R426"/>
      <c r="S426" s="53"/>
      <c r="T426"/>
    </row>
    <row r="427" spans="8:20" s="7" customFormat="1">
      <c r="H427"/>
      <c r="I427"/>
      <c r="J427"/>
      <c r="K427"/>
      <c r="L427" s="53"/>
      <c r="M427"/>
      <c r="N427" s="21"/>
      <c r="O427"/>
      <c r="P427"/>
      <c r="Q427"/>
      <c r="R427"/>
      <c r="S427" s="53"/>
      <c r="T427"/>
    </row>
    <row r="428" spans="8:20" s="7" customFormat="1">
      <c r="H428"/>
      <c r="I428"/>
      <c r="J428"/>
      <c r="K428"/>
      <c r="L428" s="53"/>
      <c r="M428"/>
      <c r="N428" s="21"/>
      <c r="O428"/>
      <c r="P428"/>
      <c r="Q428"/>
      <c r="R428"/>
      <c r="S428" s="53"/>
      <c r="T428"/>
    </row>
    <row r="429" spans="8:20" s="7" customFormat="1">
      <c r="H429"/>
      <c r="I429"/>
      <c r="J429"/>
      <c r="K429"/>
      <c r="L429" s="53"/>
      <c r="M429"/>
      <c r="N429" s="21"/>
      <c r="O429"/>
      <c r="P429"/>
      <c r="Q429"/>
      <c r="R429"/>
      <c r="S429" s="53"/>
      <c r="T429"/>
    </row>
    <row r="430" spans="8:20" s="7" customFormat="1">
      <c r="H430"/>
      <c r="I430"/>
      <c r="J430"/>
      <c r="K430"/>
      <c r="L430" s="53"/>
      <c r="M430"/>
      <c r="N430" s="21"/>
      <c r="O430"/>
      <c r="P430"/>
      <c r="Q430"/>
      <c r="R430"/>
      <c r="S430" s="53"/>
      <c r="T430"/>
    </row>
    <row r="431" spans="8:20" s="7" customFormat="1">
      <c r="H431"/>
      <c r="I431"/>
      <c r="J431"/>
      <c r="K431"/>
      <c r="L431" s="53"/>
      <c r="M431"/>
      <c r="N431" s="21"/>
      <c r="O431"/>
      <c r="P431"/>
      <c r="Q431"/>
      <c r="R431"/>
      <c r="S431" s="53"/>
      <c r="T431"/>
    </row>
    <row r="432" spans="8:20" s="7" customFormat="1">
      <c r="H432"/>
      <c r="I432"/>
      <c r="J432"/>
      <c r="K432"/>
      <c r="L432" s="53"/>
      <c r="M432"/>
      <c r="N432" s="21"/>
      <c r="O432"/>
      <c r="P432"/>
      <c r="Q432"/>
      <c r="R432"/>
      <c r="S432" s="53"/>
      <c r="T432"/>
    </row>
    <row r="433" spans="8:20" s="7" customFormat="1">
      <c r="H433"/>
      <c r="I433"/>
      <c r="J433"/>
      <c r="K433"/>
      <c r="L433" s="53"/>
      <c r="M433"/>
      <c r="N433" s="21"/>
      <c r="O433"/>
      <c r="P433"/>
      <c r="Q433"/>
      <c r="R433"/>
      <c r="S433" s="53"/>
      <c r="T433"/>
    </row>
    <row r="434" spans="8:20" s="7" customFormat="1">
      <c r="H434"/>
      <c r="I434"/>
      <c r="J434"/>
      <c r="K434"/>
      <c r="L434" s="53"/>
      <c r="M434"/>
      <c r="N434" s="21"/>
      <c r="O434"/>
      <c r="P434"/>
      <c r="Q434"/>
      <c r="R434"/>
      <c r="S434" s="53"/>
      <c r="T434"/>
    </row>
    <row r="435" spans="8:20" s="7" customFormat="1">
      <c r="H435"/>
      <c r="I435"/>
      <c r="J435"/>
      <c r="K435"/>
      <c r="L435" s="53"/>
      <c r="M435"/>
      <c r="N435" s="21"/>
      <c r="O435"/>
      <c r="P435"/>
      <c r="Q435"/>
      <c r="R435"/>
      <c r="S435" s="53"/>
      <c r="T435"/>
    </row>
    <row r="436" spans="8:20" s="7" customFormat="1">
      <c r="H436"/>
      <c r="I436"/>
      <c r="J436"/>
      <c r="K436"/>
      <c r="L436" s="53"/>
      <c r="M436"/>
      <c r="N436" s="21"/>
      <c r="O436"/>
      <c r="P436"/>
      <c r="Q436"/>
      <c r="R436"/>
      <c r="S436" s="53"/>
      <c r="T436"/>
    </row>
    <row r="437" spans="8:20" s="7" customFormat="1">
      <c r="H437"/>
      <c r="I437"/>
      <c r="J437"/>
      <c r="K437"/>
      <c r="L437" s="53"/>
      <c r="M437"/>
      <c r="N437" s="21"/>
      <c r="O437"/>
      <c r="P437"/>
      <c r="Q437"/>
      <c r="R437"/>
      <c r="S437" s="53"/>
      <c r="T437"/>
    </row>
    <row r="438" spans="8:20" s="7" customFormat="1">
      <c r="H438"/>
      <c r="I438"/>
      <c r="J438"/>
      <c r="K438"/>
      <c r="L438" s="53"/>
      <c r="M438"/>
      <c r="N438" s="21"/>
      <c r="O438"/>
      <c r="P438"/>
      <c r="Q438"/>
      <c r="R438"/>
      <c r="S438" s="53"/>
      <c r="T438"/>
    </row>
    <row r="439" spans="8:20" s="7" customFormat="1">
      <c r="H439"/>
      <c r="I439"/>
      <c r="J439"/>
      <c r="K439"/>
      <c r="L439" s="53"/>
      <c r="M439"/>
      <c r="N439" s="21"/>
      <c r="O439"/>
      <c r="P439"/>
      <c r="Q439"/>
      <c r="R439"/>
      <c r="S439" s="53"/>
      <c r="T439"/>
    </row>
    <row r="440" spans="8:20" s="7" customFormat="1">
      <c r="H440"/>
      <c r="I440"/>
      <c r="J440"/>
      <c r="K440"/>
      <c r="L440" s="53"/>
      <c r="M440"/>
      <c r="N440" s="21"/>
      <c r="O440"/>
      <c r="P440"/>
      <c r="Q440"/>
      <c r="R440"/>
      <c r="S440" s="53"/>
      <c r="T440"/>
    </row>
    <row r="441" spans="8:20" s="7" customFormat="1">
      <c r="H441"/>
      <c r="I441"/>
      <c r="J441"/>
      <c r="K441"/>
      <c r="L441" s="53"/>
      <c r="M441"/>
      <c r="N441" s="21"/>
      <c r="O441"/>
      <c r="P441"/>
      <c r="Q441"/>
      <c r="R441"/>
      <c r="S441" s="53"/>
      <c r="T441"/>
    </row>
    <row r="442" spans="8:20" s="7" customFormat="1">
      <c r="H442"/>
      <c r="I442"/>
      <c r="J442"/>
      <c r="K442"/>
      <c r="L442" s="53"/>
      <c r="M442"/>
      <c r="N442" s="21"/>
      <c r="O442"/>
      <c r="P442"/>
      <c r="Q442"/>
      <c r="R442"/>
      <c r="S442" s="53"/>
      <c r="T442"/>
    </row>
    <row r="443" spans="8:20" s="7" customFormat="1">
      <c r="H443"/>
      <c r="I443"/>
      <c r="J443"/>
      <c r="K443"/>
      <c r="L443" s="53"/>
      <c r="M443"/>
      <c r="N443" s="21"/>
      <c r="O443"/>
      <c r="P443"/>
      <c r="Q443"/>
      <c r="R443"/>
      <c r="S443" s="53"/>
      <c r="T443"/>
    </row>
    <row r="444" spans="8:20" s="7" customFormat="1">
      <c r="H444"/>
      <c r="I444"/>
      <c r="J444"/>
      <c r="K444"/>
      <c r="L444" s="53"/>
      <c r="M444"/>
      <c r="N444" s="21"/>
      <c r="O444"/>
      <c r="P444"/>
      <c r="Q444"/>
      <c r="R444"/>
      <c r="S444" s="53"/>
      <c r="T444"/>
    </row>
    <row r="445" spans="8:20" s="7" customFormat="1">
      <c r="H445"/>
      <c r="I445"/>
      <c r="J445"/>
      <c r="K445"/>
      <c r="L445" s="53"/>
      <c r="M445"/>
      <c r="N445" s="21"/>
      <c r="O445"/>
      <c r="P445"/>
      <c r="Q445"/>
      <c r="R445"/>
      <c r="S445" s="53"/>
      <c r="T445"/>
    </row>
    <row r="446" spans="8:20" s="7" customFormat="1">
      <c r="H446"/>
      <c r="I446"/>
      <c r="J446"/>
      <c r="K446"/>
      <c r="L446" s="53"/>
      <c r="M446"/>
      <c r="N446" s="21"/>
      <c r="O446"/>
      <c r="P446"/>
      <c r="Q446"/>
      <c r="R446"/>
      <c r="S446" s="53"/>
      <c r="T446"/>
    </row>
    <row r="447" spans="8:20" s="7" customFormat="1">
      <c r="H447"/>
      <c r="I447"/>
      <c r="J447"/>
      <c r="K447"/>
      <c r="L447" s="53"/>
      <c r="M447"/>
      <c r="N447" s="21"/>
      <c r="O447"/>
      <c r="P447"/>
      <c r="Q447"/>
      <c r="R447"/>
      <c r="S447" s="53"/>
      <c r="T447"/>
    </row>
    <row r="448" spans="8:20" s="7" customFormat="1">
      <c r="H448"/>
      <c r="I448"/>
      <c r="J448"/>
      <c r="K448"/>
      <c r="L448" s="53"/>
      <c r="M448"/>
      <c r="N448" s="21"/>
      <c r="O448"/>
      <c r="P448"/>
      <c r="Q448"/>
      <c r="R448"/>
      <c r="S448" s="53"/>
      <c r="T448"/>
    </row>
    <row r="449" spans="8:20" s="7" customFormat="1">
      <c r="H449"/>
      <c r="I449"/>
      <c r="J449"/>
      <c r="K449"/>
      <c r="L449" s="53"/>
      <c r="M449"/>
      <c r="N449" s="21"/>
      <c r="O449"/>
      <c r="P449"/>
      <c r="Q449"/>
      <c r="R449"/>
      <c r="S449" s="53"/>
      <c r="T449"/>
    </row>
    <row r="450" spans="8:20" s="7" customFormat="1">
      <c r="H450"/>
      <c r="I450"/>
      <c r="J450"/>
      <c r="K450"/>
      <c r="L450" s="53"/>
      <c r="M450"/>
      <c r="N450" s="21"/>
      <c r="O450"/>
      <c r="P450"/>
      <c r="Q450"/>
      <c r="R450"/>
      <c r="S450" s="53"/>
      <c r="T450"/>
    </row>
    <row r="451" spans="8:20" s="7" customFormat="1">
      <c r="H451"/>
      <c r="I451"/>
      <c r="J451"/>
      <c r="K451"/>
      <c r="L451" s="53"/>
      <c r="M451"/>
      <c r="N451" s="21"/>
      <c r="O451"/>
      <c r="P451"/>
      <c r="Q451"/>
      <c r="R451"/>
      <c r="S451" s="53"/>
      <c r="T451"/>
    </row>
    <row r="452" spans="8:20" s="7" customFormat="1">
      <c r="H452"/>
      <c r="I452"/>
      <c r="J452"/>
      <c r="K452"/>
      <c r="L452" s="53"/>
      <c r="M452"/>
      <c r="N452" s="21"/>
      <c r="O452"/>
      <c r="P452"/>
      <c r="Q452"/>
      <c r="R452"/>
      <c r="S452" s="53"/>
      <c r="T452"/>
    </row>
    <row r="453" spans="8:20" s="7" customFormat="1">
      <c r="H453"/>
      <c r="I453"/>
      <c r="J453"/>
      <c r="K453"/>
      <c r="L453" s="53"/>
      <c r="M453"/>
      <c r="N453" s="21"/>
      <c r="O453"/>
      <c r="P453"/>
      <c r="Q453"/>
      <c r="R453"/>
      <c r="S453" s="53"/>
      <c r="T453"/>
    </row>
    <row r="454" spans="8:20" s="7" customFormat="1">
      <c r="H454"/>
      <c r="I454"/>
      <c r="J454"/>
      <c r="K454"/>
      <c r="L454" s="53"/>
      <c r="M454"/>
      <c r="N454" s="21"/>
      <c r="O454"/>
      <c r="P454"/>
      <c r="Q454"/>
      <c r="R454"/>
      <c r="S454" s="53"/>
      <c r="T454"/>
    </row>
    <row r="455" spans="8:20" s="7" customFormat="1">
      <c r="H455"/>
      <c r="I455"/>
      <c r="J455"/>
      <c r="K455"/>
      <c r="L455" s="53"/>
      <c r="M455"/>
      <c r="N455" s="21"/>
      <c r="O455"/>
      <c r="P455"/>
      <c r="Q455"/>
      <c r="R455"/>
      <c r="S455" s="53"/>
      <c r="T455"/>
    </row>
    <row r="456" spans="8:20" s="7" customFormat="1">
      <c r="H456"/>
      <c r="I456"/>
      <c r="J456"/>
      <c r="K456"/>
      <c r="L456" s="53"/>
      <c r="M456"/>
      <c r="N456" s="21"/>
      <c r="O456"/>
      <c r="P456"/>
      <c r="Q456"/>
      <c r="R456"/>
      <c r="S456" s="53"/>
      <c r="T456"/>
    </row>
    <row r="457" spans="8:20" s="7" customFormat="1">
      <c r="H457"/>
      <c r="I457"/>
      <c r="J457"/>
      <c r="K457"/>
      <c r="L457" s="53"/>
      <c r="M457"/>
      <c r="N457" s="21"/>
      <c r="O457"/>
      <c r="P457"/>
      <c r="Q457"/>
      <c r="R457"/>
      <c r="S457" s="53"/>
      <c r="T457"/>
    </row>
    <row r="458" spans="8:20" s="7" customFormat="1">
      <c r="H458"/>
      <c r="I458"/>
      <c r="J458"/>
      <c r="K458"/>
      <c r="L458" s="53"/>
      <c r="M458"/>
      <c r="N458" s="21"/>
      <c r="O458"/>
      <c r="P458"/>
      <c r="Q458"/>
      <c r="R458"/>
      <c r="S458" s="53"/>
      <c r="T458"/>
    </row>
    <row r="459" spans="8:20" s="7" customFormat="1">
      <c r="H459"/>
      <c r="I459"/>
      <c r="J459"/>
      <c r="K459"/>
      <c r="L459" s="53"/>
      <c r="M459"/>
      <c r="N459" s="21"/>
      <c r="O459"/>
      <c r="P459"/>
      <c r="Q459"/>
      <c r="R459"/>
      <c r="S459" s="53"/>
      <c r="T459"/>
    </row>
    <row r="460" spans="8:20" s="7" customFormat="1">
      <c r="H460"/>
      <c r="I460"/>
      <c r="J460"/>
      <c r="K460"/>
      <c r="L460" s="53"/>
      <c r="M460"/>
      <c r="N460" s="21"/>
      <c r="O460"/>
      <c r="P460"/>
      <c r="Q460"/>
      <c r="R460"/>
      <c r="S460" s="53"/>
      <c r="T460"/>
    </row>
    <row r="461" spans="8:20" s="7" customFormat="1">
      <c r="H461"/>
      <c r="I461"/>
      <c r="J461"/>
      <c r="K461"/>
      <c r="L461" s="53"/>
      <c r="M461"/>
      <c r="N461" s="21"/>
      <c r="O461"/>
      <c r="P461"/>
      <c r="Q461"/>
      <c r="R461"/>
      <c r="S461" s="53"/>
      <c r="T461"/>
    </row>
    <row r="462" spans="8:20" s="7" customFormat="1">
      <c r="H462"/>
      <c r="I462"/>
      <c r="J462"/>
      <c r="K462"/>
      <c r="L462" s="53"/>
      <c r="M462"/>
      <c r="N462" s="21"/>
      <c r="O462"/>
      <c r="P462"/>
      <c r="Q462"/>
      <c r="R462"/>
      <c r="S462" s="53"/>
      <c r="T462"/>
    </row>
    <row r="463" spans="8:20" s="7" customFormat="1">
      <c r="H463"/>
      <c r="I463"/>
      <c r="J463"/>
      <c r="K463"/>
      <c r="L463" s="53"/>
      <c r="M463"/>
      <c r="N463" s="21"/>
      <c r="O463"/>
      <c r="P463"/>
      <c r="Q463"/>
      <c r="R463"/>
      <c r="S463" s="53"/>
      <c r="T463"/>
    </row>
    <row r="464" spans="8:20" s="7" customFormat="1">
      <c r="H464"/>
      <c r="I464"/>
      <c r="J464"/>
      <c r="K464"/>
      <c r="L464" s="53"/>
      <c r="M464"/>
      <c r="N464" s="21"/>
      <c r="O464"/>
      <c r="P464"/>
      <c r="Q464"/>
      <c r="R464"/>
      <c r="S464" s="53"/>
      <c r="T464"/>
    </row>
    <row r="465" spans="8:20" s="7" customFormat="1">
      <c r="H465"/>
      <c r="I465"/>
      <c r="J465"/>
      <c r="K465"/>
      <c r="L465" s="53"/>
      <c r="M465"/>
      <c r="N465" s="21"/>
      <c r="O465"/>
      <c r="P465"/>
      <c r="Q465"/>
      <c r="R465"/>
      <c r="S465" s="53"/>
      <c r="T465"/>
    </row>
    <row r="466" spans="8:20" s="7" customFormat="1">
      <c r="H466"/>
      <c r="I466"/>
      <c r="J466"/>
      <c r="K466"/>
      <c r="L466" s="53"/>
      <c r="M466"/>
      <c r="N466" s="21"/>
      <c r="O466"/>
      <c r="P466"/>
      <c r="Q466"/>
      <c r="R466"/>
      <c r="S466" s="53"/>
      <c r="T466"/>
    </row>
    <row r="467" spans="8:20" s="7" customFormat="1">
      <c r="H467"/>
      <c r="I467"/>
      <c r="J467"/>
      <c r="K467"/>
      <c r="L467" s="53"/>
      <c r="M467"/>
      <c r="N467" s="21"/>
      <c r="O467"/>
      <c r="P467"/>
      <c r="Q467"/>
      <c r="R467"/>
      <c r="S467" s="53"/>
      <c r="T467"/>
    </row>
    <row r="468" spans="8:20" s="7" customFormat="1">
      <c r="H468"/>
      <c r="I468"/>
      <c r="J468"/>
      <c r="K468"/>
      <c r="L468" s="53"/>
      <c r="M468"/>
      <c r="N468" s="21"/>
      <c r="O468"/>
      <c r="P468"/>
      <c r="Q468"/>
      <c r="R468"/>
      <c r="S468" s="53"/>
      <c r="T468"/>
    </row>
    <row r="469" spans="8:20" s="7" customFormat="1">
      <c r="H469"/>
      <c r="I469"/>
      <c r="J469"/>
      <c r="K469"/>
      <c r="L469" s="53"/>
      <c r="M469"/>
      <c r="N469" s="21"/>
      <c r="O469"/>
      <c r="P469"/>
      <c r="Q469"/>
      <c r="R469"/>
      <c r="S469" s="53"/>
      <c r="T469"/>
    </row>
    <row r="470" spans="8:20" s="7" customFormat="1">
      <c r="H470"/>
      <c r="I470"/>
      <c r="J470"/>
      <c r="K470"/>
      <c r="L470" s="53"/>
      <c r="M470"/>
      <c r="N470" s="21"/>
      <c r="O470"/>
      <c r="P470"/>
      <c r="Q470"/>
      <c r="R470"/>
      <c r="S470" s="53"/>
      <c r="T470"/>
    </row>
    <row r="471" spans="8:20" s="7" customFormat="1">
      <c r="H471"/>
      <c r="I471"/>
      <c r="J471"/>
      <c r="K471"/>
      <c r="L471" s="53"/>
      <c r="M471"/>
      <c r="N471" s="21"/>
      <c r="O471"/>
      <c r="P471"/>
      <c r="Q471"/>
      <c r="R471"/>
      <c r="S471" s="53"/>
      <c r="T471"/>
    </row>
    <row r="472" spans="8:20" s="7" customFormat="1">
      <c r="H472"/>
      <c r="I472"/>
      <c r="J472"/>
      <c r="K472"/>
      <c r="L472" s="53"/>
      <c r="M472"/>
      <c r="N472" s="21"/>
      <c r="O472"/>
      <c r="P472"/>
      <c r="Q472"/>
      <c r="R472"/>
      <c r="S472" s="53"/>
      <c r="T472"/>
    </row>
    <row r="473" spans="8:20" s="7" customFormat="1">
      <c r="H473"/>
      <c r="I473"/>
      <c r="J473"/>
      <c r="K473"/>
      <c r="L473" s="53"/>
      <c r="M473"/>
      <c r="N473" s="21"/>
      <c r="O473"/>
      <c r="P473"/>
      <c r="Q473"/>
      <c r="R473"/>
      <c r="S473" s="53"/>
      <c r="T473"/>
    </row>
    <row r="474" spans="8:20" s="7" customFormat="1">
      <c r="H474"/>
      <c r="I474"/>
      <c r="J474"/>
      <c r="K474"/>
      <c r="L474" s="53"/>
      <c r="M474"/>
      <c r="N474" s="21"/>
      <c r="O474"/>
      <c r="P474"/>
      <c r="Q474"/>
      <c r="R474"/>
      <c r="S474" s="53"/>
      <c r="T474"/>
    </row>
    <row r="475" spans="8:20" s="7" customFormat="1">
      <c r="H475"/>
      <c r="I475"/>
      <c r="J475"/>
      <c r="K475"/>
      <c r="L475" s="53"/>
      <c r="M475"/>
      <c r="N475" s="21"/>
      <c r="O475"/>
      <c r="P475"/>
      <c r="Q475"/>
      <c r="R475"/>
      <c r="S475" s="53"/>
      <c r="T475"/>
    </row>
    <row r="476" spans="8:20" s="7" customFormat="1">
      <c r="H476"/>
      <c r="I476"/>
      <c r="J476"/>
      <c r="K476"/>
      <c r="L476" s="53"/>
      <c r="M476"/>
      <c r="N476" s="21"/>
      <c r="O476"/>
      <c r="P476"/>
      <c r="Q476"/>
      <c r="R476"/>
      <c r="S476" s="53"/>
      <c r="T476"/>
    </row>
    <row r="477" spans="8:20" s="7" customFormat="1">
      <c r="H477"/>
      <c r="I477"/>
      <c r="J477"/>
      <c r="K477"/>
      <c r="L477" s="53"/>
      <c r="M477"/>
      <c r="N477" s="21"/>
      <c r="O477"/>
      <c r="P477"/>
      <c r="Q477"/>
      <c r="R477"/>
      <c r="S477" s="53"/>
      <c r="T477"/>
    </row>
    <row r="478" spans="8:20" s="7" customFormat="1">
      <c r="H478"/>
      <c r="I478"/>
      <c r="J478"/>
      <c r="K478"/>
      <c r="L478" s="53"/>
      <c r="M478"/>
      <c r="N478" s="21"/>
      <c r="O478"/>
      <c r="P478"/>
      <c r="Q478"/>
      <c r="R478"/>
      <c r="S478" s="53"/>
      <c r="T478"/>
    </row>
    <row r="479" spans="8:20" s="7" customFormat="1">
      <c r="H479"/>
      <c r="I479"/>
      <c r="J479"/>
      <c r="K479"/>
      <c r="L479" s="53"/>
      <c r="M479"/>
      <c r="N479" s="21"/>
      <c r="O479"/>
      <c r="P479"/>
      <c r="Q479"/>
      <c r="R479"/>
      <c r="S479" s="53"/>
      <c r="T479"/>
    </row>
    <row r="480" spans="8:20" s="7" customFormat="1">
      <c r="H480"/>
      <c r="I480"/>
      <c r="J480"/>
      <c r="K480"/>
      <c r="L480" s="53"/>
      <c r="M480"/>
      <c r="N480" s="21"/>
      <c r="O480"/>
      <c r="P480"/>
      <c r="Q480"/>
      <c r="R480"/>
      <c r="S480" s="53"/>
      <c r="T480"/>
    </row>
    <row r="481" spans="8:20" s="7" customFormat="1">
      <c r="H481"/>
      <c r="I481"/>
      <c r="J481"/>
      <c r="K481"/>
      <c r="L481" s="53"/>
      <c r="M481"/>
      <c r="N481" s="21"/>
      <c r="O481"/>
      <c r="P481"/>
      <c r="Q481"/>
      <c r="R481"/>
      <c r="S481" s="53"/>
      <c r="T481"/>
    </row>
    <row r="482" spans="8:20" s="7" customFormat="1">
      <c r="H482"/>
      <c r="I482"/>
      <c r="J482"/>
      <c r="K482"/>
      <c r="L482" s="53"/>
      <c r="M482"/>
      <c r="N482" s="21"/>
      <c r="O482"/>
      <c r="P482"/>
      <c r="Q482"/>
      <c r="R482"/>
      <c r="S482" s="53"/>
      <c r="T482"/>
    </row>
    <row r="483" spans="8:20" s="7" customFormat="1">
      <c r="H483"/>
      <c r="I483"/>
      <c r="J483"/>
      <c r="K483"/>
      <c r="L483" s="53"/>
      <c r="M483"/>
      <c r="N483" s="21"/>
      <c r="O483"/>
      <c r="P483"/>
      <c r="Q483"/>
      <c r="R483"/>
      <c r="S483" s="53"/>
      <c r="T483"/>
    </row>
    <row r="484" spans="8:20" s="7" customFormat="1">
      <c r="H484"/>
      <c r="I484"/>
      <c r="J484"/>
      <c r="K484"/>
      <c r="L484" s="53"/>
      <c r="M484"/>
      <c r="N484" s="21"/>
      <c r="O484"/>
      <c r="P484"/>
      <c r="Q484"/>
      <c r="R484"/>
      <c r="S484" s="53"/>
      <c r="T484"/>
    </row>
    <row r="485" spans="8:20" s="7" customFormat="1">
      <c r="H485"/>
      <c r="I485"/>
      <c r="J485"/>
      <c r="K485"/>
      <c r="L485" s="53"/>
      <c r="M485"/>
      <c r="N485" s="21"/>
      <c r="O485"/>
      <c r="P485"/>
      <c r="Q485"/>
      <c r="R485"/>
      <c r="S485" s="53"/>
      <c r="T485"/>
    </row>
    <row r="486" spans="8:20" s="7" customFormat="1">
      <c r="H486"/>
      <c r="I486"/>
      <c r="J486"/>
      <c r="K486"/>
      <c r="L486" s="53"/>
      <c r="M486"/>
      <c r="N486" s="21"/>
      <c r="O486"/>
      <c r="P486"/>
      <c r="Q486"/>
      <c r="R486"/>
      <c r="S486" s="53"/>
      <c r="T486"/>
    </row>
    <row r="487" spans="8:20" s="7" customFormat="1">
      <c r="H487"/>
      <c r="I487"/>
      <c r="J487"/>
      <c r="K487"/>
      <c r="L487" s="53"/>
      <c r="M487"/>
      <c r="N487" s="21"/>
      <c r="O487"/>
      <c r="P487"/>
      <c r="Q487"/>
      <c r="R487"/>
      <c r="S487" s="53"/>
      <c r="T487"/>
    </row>
    <row r="488" spans="8:20" s="7" customFormat="1">
      <c r="H488"/>
      <c r="I488"/>
      <c r="J488"/>
      <c r="K488"/>
      <c r="L488" s="53"/>
      <c r="M488"/>
      <c r="N488" s="21"/>
      <c r="O488"/>
      <c r="P488"/>
      <c r="Q488"/>
      <c r="R488"/>
      <c r="S488" s="53"/>
      <c r="T488"/>
    </row>
    <row r="489" spans="8:20" s="7" customFormat="1">
      <c r="H489"/>
      <c r="I489"/>
      <c r="J489"/>
      <c r="K489"/>
      <c r="L489" s="53"/>
      <c r="M489"/>
      <c r="N489" s="21"/>
      <c r="O489"/>
      <c r="P489"/>
      <c r="Q489"/>
      <c r="R489"/>
      <c r="S489" s="53"/>
      <c r="T489"/>
    </row>
    <row r="490" spans="8:20" s="7" customFormat="1">
      <c r="H490"/>
      <c r="I490"/>
      <c r="J490"/>
      <c r="K490"/>
      <c r="L490" s="53"/>
      <c r="M490"/>
      <c r="N490" s="21"/>
      <c r="O490"/>
      <c r="P490"/>
      <c r="Q490"/>
      <c r="R490"/>
      <c r="S490" s="53"/>
      <c r="T490"/>
    </row>
    <row r="491" spans="8:20" s="7" customFormat="1">
      <c r="H491"/>
      <c r="I491"/>
      <c r="J491"/>
      <c r="K491"/>
      <c r="L491" s="53"/>
      <c r="M491"/>
      <c r="N491" s="21"/>
      <c r="O491"/>
      <c r="P491"/>
      <c r="Q491"/>
      <c r="R491"/>
      <c r="S491" s="53"/>
      <c r="T491"/>
    </row>
    <row r="492" spans="8:20" s="7" customFormat="1">
      <c r="H492"/>
      <c r="I492"/>
      <c r="J492"/>
      <c r="K492"/>
      <c r="L492" s="53"/>
      <c r="M492"/>
      <c r="N492" s="21"/>
      <c r="O492"/>
      <c r="P492"/>
      <c r="Q492"/>
      <c r="R492"/>
      <c r="S492" s="53"/>
      <c r="T492"/>
    </row>
    <row r="493" spans="8:20" s="7" customFormat="1">
      <c r="H493"/>
      <c r="I493"/>
      <c r="J493"/>
      <c r="K493"/>
      <c r="L493" s="53"/>
      <c r="M493"/>
      <c r="N493" s="21"/>
      <c r="O493"/>
      <c r="P493"/>
      <c r="Q493"/>
      <c r="R493"/>
      <c r="S493" s="53"/>
      <c r="T493"/>
    </row>
    <row r="494" spans="8:20" s="7" customFormat="1">
      <c r="H494"/>
      <c r="I494"/>
      <c r="J494"/>
      <c r="K494"/>
      <c r="L494" s="53"/>
      <c r="M494"/>
      <c r="N494" s="21"/>
      <c r="O494"/>
      <c r="P494"/>
      <c r="Q494"/>
      <c r="R494"/>
      <c r="S494" s="53"/>
      <c r="T494"/>
    </row>
    <row r="495" spans="8:20" s="7" customFormat="1">
      <c r="H495"/>
      <c r="I495"/>
      <c r="J495"/>
      <c r="K495"/>
      <c r="L495" s="53"/>
      <c r="M495"/>
      <c r="N495" s="21"/>
      <c r="O495"/>
      <c r="P495"/>
      <c r="Q495"/>
      <c r="R495"/>
      <c r="S495" s="53"/>
      <c r="T495"/>
    </row>
    <row r="496" spans="8:20" s="7" customFormat="1">
      <c r="H496"/>
      <c r="I496"/>
      <c r="J496"/>
      <c r="K496"/>
      <c r="L496" s="53"/>
      <c r="M496"/>
      <c r="N496" s="21"/>
      <c r="O496"/>
      <c r="P496"/>
      <c r="Q496"/>
      <c r="R496"/>
      <c r="S496" s="53"/>
      <c r="T496"/>
    </row>
    <row r="497" spans="8:20" s="7" customFormat="1">
      <c r="H497"/>
      <c r="I497"/>
      <c r="J497"/>
      <c r="K497"/>
      <c r="L497" s="53"/>
      <c r="M497"/>
      <c r="N497" s="21"/>
      <c r="O497"/>
      <c r="P497"/>
      <c r="Q497"/>
      <c r="R497"/>
      <c r="S497" s="53"/>
      <c r="T497"/>
    </row>
    <row r="498" spans="8:20" s="7" customFormat="1">
      <c r="H498"/>
      <c r="I498"/>
      <c r="J498"/>
      <c r="K498"/>
      <c r="L498" s="53"/>
      <c r="M498"/>
      <c r="N498" s="21"/>
      <c r="O498"/>
      <c r="P498"/>
      <c r="Q498"/>
      <c r="R498"/>
      <c r="S498" s="53"/>
      <c r="T498"/>
    </row>
    <row r="499" spans="8:20" s="7" customFormat="1">
      <c r="H499"/>
      <c r="I499"/>
      <c r="J499"/>
      <c r="K499"/>
      <c r="L499" s="53"/>
      <c r="M499"/>
      <c r="N499" s="21"/>
      <c r="O499"/>
      <c r="P499"/>
      <c r="Q499"/>
      <c r="R499"/>
      <c r="S499" s="53"/>
      <c r="T499"/>
    </row>
    <row r="500" spans="8:20" s="7" customFormat="1">
      <c r="H500"/>
      <c r="I500"/>
      <c r="J500"/>
      <c r="K500"/>
      <c r="L500" s="53"/>
      <c r="M500"/>
      <c r="N500" s="21"/>
      <c r="O500"/>
      <c r="P500"/>
      <c r="Q500"/>
      <c r="R500"/>
      <c r="S500" s="53"/>
      <c r="T500"/>
    </row>
    <row r="501" spans="8:20" s="7" customFormat="1">
      <c r="H501"/>
      <c r="I501"/>
      <c r="J501"/>
      <c r="K501"/>
      <c r="L501" s="53"/>
      <c r="M501"/>
      <c r="N501" s="21"/>
      <c r="O501"/>
      <c r="P501"/>
      <c r="Q501"/>
      <c r="R501"/>
      <c r="S501" s="53"/>
      <c r="T501"/>
    </row>
    <row r="502" spans="8:20" s="7" customFormat="1">
      <c r="H502"/>
      <c r="I502"/>
      <c r="J502"/>
      <c r="K502"/>
      <c r="L502" s="53"/>
      <c r="M502"/>
      <c r="N502" s="21"/>
      <c r="O502"/>
      <c r="P502"/>
      <c r="Q502"/>
      <c r="R502"/>
      <c r="S502" s="53"/>
      <c r="T502"/>
    </row>
    <row r="503" spans="8:20" s="7" customFormat="1">
      <c r="H503"/>
      <c r="I503"/>
      <c r="J503"/>
      <c r="K503"/>
      <c r="L503" s="53"/>
      <c r="M503"/>
      <c r="N503" s="21"/>
      <c r="O503"/>
      <c r="P503"/>
      <c r="Q503"/>
      <c r="R503"/>
      <c r="S503" s="53"/>
      <c r="T503"/>
    </row>
    <row r="504" spans="8:20" s="7" customFormat="1">
      <c r="H504"/>
      <c r="I504"/>
      <c r="J504"/>
      <c r="K504"/>
      <c r="L504" s="53"/>
      <c r="M504"/>
      <c r="N504" s="21"/>
      <c r="O504"/>
      <c r="P504"/>
      <c r="Q504"/>
      <c r="R504"/>
      <c r="S504" s="53"/>
      <c r="T504"/>
    </row>
    <row r="505" spans="8:20" s="7" customFormat="1">
      <c r="H505"/>
      <c r="I505"/>
      <c r="J505"/>
      <c r="K505"/>
      <c r="L505" s="53"/>
      <c r="M505"/>
      <c r="N505" s="21"/>
      <c r="O505"/>
      <c r="P505"/>
      <c r="Q505"/>
      <c r="R505"/>
      <c r="S505" s="53"/>
      <c r="T505"/>
    </row>
    <row r="506" spans="8:20" s="7" customFormat="1">
      <c r="H506"/>
      <c r="I506"/>
      <c r="J506"/>
      <c r="K506"/>
      <c r="L506" s="53"/>
      <c r="M506"/>
      <c r="N506" s="21"/>
      <c r="O506"/>
      <c r="P506"/>
      <c r="Q506"/>
      <c r="R506"/>
      <c r="S506" s="53"/>
      <c r="T506"/>
    </row>
    <row r="507" spans="8:20" s="7" customFormat="1">
      <c r="H507"/>
      <c r="I507"/>
      <c r="J507"/>
      <c r="K507"/>
      <c r="L507" s="53"/>
      <c r="M507"/>
      <c r="N507" s="21"/>
      <c r="O507"/>
      <c r="P507"/>
      <c r="Q507"/>
      <c r="R507"/>
      <c r="S507" s="53"/>
      <c r="T507"/>
    </row>
    <row r="508" spans="8:20" s="7" customFormat="1">
      <c r="H508"/>
      <c r="I508"/>
      <c r="J508"/>
      <c r="K508"/>
      <c r="L508" s="53"/>
      <c r="M508"/>
      <c r="N508" s="21"/>
      <c r="O508"/>
      <c r="P508"/>
      <c r="Q508"/>
      <c r="R508"/>
      <c r="S508" s="53"/>
      <c r="T508"/>
    </row>
    <row r="509" spans="8:20" s="7" customFormat="1">
      <c r="H509"/>
      <c r="I509"/>
      <c r="J509"/>
      <c r="K509"/>
      <c r="L509" s="53"/>
      <c r="M509"/>
      <c r="N509" s="21"/>
      <c r="O509"/>
      <c r="P509"/>
      <c r="Q509"/>
      <c r="R509"/>
      <c r="S509" s="53"/>
      <c r="T509"/>
    </row>
    <row r="510" spans="8:20" s="7" customFormat="1">
      <c r="H510"/>
      <c r="I510"/>
      <c r="J510"/>
      <c r="K510"/>
      <c r="L510" s="53"/>
      <c r="M510"/>
      <c r="N510" s="21"/>
      <c r="O510"/>
      <c r="P510"/>
      <c r="Q510"/>
      <c r="R510"/>
      <c r="S510" s="53"/>
      <c r="T510"/>
    </row>
    <row r="511" spans="8:20" s="7" customFormat="1">
      <c r="H511"/>
      <c r="I511"/>
      <c r="J511"/>
      <c r="K511"/>
      <c r="L511" s="53"/>
      <c r="M511"/>
      <c r="N511" s="21"/>
      <c r="O511"/>
      <c r="P511"/>
      <c r="Q511"/>
      <c r="R511"/>
      <c r="S511" s="53"/>
      <c r="T511"/>
    </row>
    <row r="512" spans="8:20" s="7" customFormat="1">
      <c r="H512"/>
      <c r="I512"/>
      <c r="J512"/>
      <c r="K512"/>
      <c r="L512" s="53"/>
      <c r="M512"/>
      <c r="N512" s="21"/>
      <c r="O512"/>
      <c r="P512"/>
      <c r="Q512"/>
      <c r="R512"/>
      <c r="S512" s="53"/>
      <c r="T512"/>
    </row>
    <row r="513" spans="8:20" s="7" customFormat="1">
      <c r="H513"/>
      <c r="I513"/>
      <c r="J513"/>
      <c r="K513"/>
      <c r="L513" s="53"/>
      <c r="M513"/>
      <c r="N513" s="21"/>
      <c r="O513"/>
      <c r="P513"/>
      <c r="Q513"/>
      <c r="R513"/>
      <c r="S513" s="53"/>
      <c r="T513"/>
    </row>
    <row r="514" spans="8:20" s="7" customFormat="1">
      <c r="H514"/>
      <c r="I514"/>
      <c r="J514"/>
      <c r="K514"/>
      <c r="L514" s="53"/>
      <c r="M514"/>
      <c r="N514" s="21"/>
      <c r="O514"/>
      <c r="P514"/>
      <c r="Q514"/>
      <c r="R514"/>
      <c r="S514" s="53"/>
      <c r="T514"/>
    </row>
    <row r="515" spans="8:20" s="7" customFormat="1">
      <c r="H515"/>
      <c r="I515"/>
      <c r="J515"/>
      <c r="K515"/>
      <c r="L515" s="53"/>
      <c r="M515"/>
      <c r="N515" s="21"/>
      <c r="O515"/>
      <c r="P515"/>
      <c r="Q515"/>
      <c r="R515"/>
      <c r="S515" s="53"/>
      <c r="T515"/>
    </row>
    <row r="516" spans="8:20" s="7" customFormat="1">
      <c r="H516"/>
      <c r="I516"/>
      <c r="J516"/>
      <c r="K516"/>
      <c r="L516" s="53"/>
      <c r="M516"/>
      <c r="N516" s="21"/>
      <c r="O516"/>
      <c r="P516"/>
      <c r="Q516"/>
      <c r="R516"/>
      <c r="S516" s="53"/>
      <c r="T516"/>
    </row>
    <row r="517" spans="8:20" s="7" customFormat="1">
      <c r="H517"/>
      <c r="I517"/>
      <c r="J517"/>
      <c r="K517"/>
      <c r="L517" s="53"/>
      <c r="M517"/>
      <c r="N517" s="21"/>
      <c r="O517"/>
      <c r="P517"/>
      <c r="Q517"/>
      <c r="R517"/>
      <c r="S517" s="53"/>
      <c r="T517"/>
    </row>
    <row r="518" spans="8:20" s="7" customFormat="1">
      <c r="H518"/>
      <c r="I518"/>
      <c r="J518"/>
      <c r="K518"/>
      <c r="L518" s="53"/>
      <c r="M518"/>
      <c r="N518" s="21"/>
      <c r="O518"/>
      <c r="P518"/>
      <c r="Q518"/>
      <c r="R518"/>
      <c r="S518" s="53"/>
      <c r="T518"/>
    </row>
    <row r="519" spans="8:20" s="7" customFormat="1">
      <c r="H519"/>
      <c r="I519"/>
      <c r="J519"/>
      <c r="K519"/>
      <c r="L519" s="53"/>
      <c r="M519"/>
      <c r="N519" s="21"/>
      <c r="O519"/>
      <c r="P519"/>
      <c r="Q519"/>
      <c r="R519"/>
      <c r="S519" s="53"/>
      <c r="T519"/>
    </row>
    <row r="520" spans="8:20" s="7" customFormat="1">
      <c r="H520"/>
      <c r="I520"/>
      <c r="J520"/>
      <c r="K520"/>
      <c r="L520" s="53"/>
      <c r="M520"/>
      <c r="N520" s="21"/>
      <c r="O520"/>
      <c r="P520"/>
      <c r="Q520"/>
      <c r="R520"/>
      <c r="S520" s="53"/>
      <c r="T520"/>
    </row>
    <row r="521" spans="8:20" s="7" customFormat="1">
      <c r="H521"/>
      <c r="I521"/>
      <c r="J521"/>
      <c r="K521"/>
      <c r="L521" s="53"/>
      <c r="M521"/>
      <c r="N521" s="21"/>
      <c r="O521"/>
      <c r="P521"/>
      <c r="Q521"/>
      <c r="R521"/>
      <c r="S521" s="53"/>
      <c r="T521"/>
    </row>
    <row r="522" spans="8:20" s="7" customFormat="1">
      <c r="H522"/>
      <c r="I522"/>
      <c r="J522"/>
      <c r="K522"/>
      <c r="L522" s="53"/>
      <c r="M522"/>
      <c r="N522" s="21"/>
      <c r="O522"/>
      <c r="P522"/>
      <c r="Q522"/>
      <c r="R522"/>
      <c r="S522" s="53"/>
      <c r="T522"/>
    </row>
    <row r="523" spans="8:20" s="7" customFormat="1">
      <c r="H523"/>
      <c r="I523"/>
      <c r="J523"/>
      <c r="K523"/>
      <c r="L523" s="53"/>
      <c r="M523"/>
      <c r="N523" s="21"/>
      <c r="O523"/>
      <c r="P523"/>
      <c r="Q523"/>
      <c r="R523"/>
      <c r="S523" s="53"/>
      <c r="T523"/>
    </row>
    <row r="524" spans="8:20" s="7" customFormat="1">
      <c r="H524"/>
      <c r="I524"/>
      <c r="J524"/>
      <c r="K524"/>
      <c r="L524" s="53"/>
      <c r="M524"/>
      <c r="N524" s="21"/>
      <c r="O524"/>
      <c r="P524"/>
      <c r="Q524"/>
      <c r="R524"/>
      <c r="S524" s="53"/>
      <c r="T524"/>
    </row>
    <row r="525" spans="8:20" s="7" customFormat="1">
      <c r="H525"/>
      <c r="I525"/>
      <c r="J525"/>
      <c r="K525"/>
      <c r="L525" s="53"/>
      <c r="M525"/>
      <c r="N525" s="21"/>
      <c r="O525"/>
      <c r="P525"/>
      <c r="Q525"/>
      <c r="R525"/>
      <c r="S525" s="53"/>
      <c r="T525"/>
    </row>
    <row r="526" spans="8:20" s="7" customFormat="1">
      <c r="H526"/>
      <c r="I526"/>
      <c r="J526"/>
      <c r="K526"/>
      <c r="L526" s="53"/>
      <c r="M526"/>
      <c r="N526" s="21"/>
      <c r="O526"/>
      <c r="P526"/>
      <c r="Q526"/>
      <c r="R526"/>
      <c r="S526" s="53"/>
      <c r="T526"/>
    </row>
    <row r="527" spans="8:20" s="7" customFormat="1">
      <c r="H527"/>
      <c r="I527"/>
      <c r="J527"/>
      <c r="K527"/>
      <c r="L527" s="53"/>
      <c r="M527"/>
      <c r="N527" s="21"/>
      <c r="O527"/>
      <c r="P527"/>
      <c r="Q527"/>
      <c r="R527"/>
      <c r="S527" s="53"/>
      <c r="T527"/>
    </row>
    <row r="528" spans="8:20" s="7" customFormat="1">
      <c r="H528"/>
      <c r="I528"/>
      <c r="J528"/>
      <c r="K528"/>
      <c r="L528" s="53"/>
      <c r="M528"/>
      <c r="N528" s="21"/>
      <c r="O528"/>
      <c r="P528"/>
      <c r="Q528"/>
      <c r="R528"/>
      <c r="S528" s="53"/>
      <c r="T528"/>
    </row>
    <row r="529" spans="8:20" s="7" customFormat="1">
      <c r="H529"/>
      <c r="I529"/>
      <c r="J529"/>
      <c r="K529"/>
      <c r="L529" s="53"/>
      <c r="M529"/>
      <c r="N529" s="21"/>
      <c r="O529"/>
      <c r="P529"/>
      <c r="Q529"/>
      <c r="R529"/>
      <c r="S529" s="53"/>
      <c r="T529"/>
    </row>
    <row r="530" spans="8:20" s="7" customFormat="1">
      <c r="H530"/>
      <c r="I530"/>
      <c r="J530"/>
      <c r="K530"/>
      <c r="L530" s="53"/>
      <c r="M530"/>
      <c r="N530" s="21"/>
      <c r="O530"/>
      <c r="P530"/>
      <c r="Q530"/>
      <c r="R530"/>
      <c r="S530" s="53"/>
      <c r="T530"/>
    </row>
    <row r="531" spans="8:20" s="7" customFormat="1">
      <c r="H531"/>
      <c r="I531"/>
      <c r="J531"/>
      <c r="K531"/>
      <c r="L531" s="53"/>
      <c r="M531"/>
      <c r="N531" s="21"/>
      <c r="O531"/>
      <c r="P531"/>
      <c r="Q531"/>
      <c r="R531"/>
      <c r="S531" s="53"/>
      <c r="T531"/>
    </row>
    <row r="532" spans="8:20" s="7" customFormat="1">
      <c r="H532"/>
      <c r="I532"/>
      <c r="J532"/>
      <c r="K532"/>
      <c r="L532" s="53"/>
      <c r="M532"/>
      <c r="N532" s="21"/>
      <c r="O532"/>
      <c r="P532"/>
      <c r="Q532"/>
      <c r="R532"/>
      <c r="S532" s="53"/>
      <c r="T532"/>
    </row>
    <row r="533" spans="8:20" s="7" customFormat="1">
      <c r="H533"/>
      <c r="I533"/>
      <c r="J533"/>
      <c r="K533"/>
      <c r="L533" s="53"/>
      <c r="M533"/>
      <c r="N533" s="21"/>
      <c r="O533"/>
      <c r="P533"/>
      <c r="Q533"/>
      <c r="R533"/>
      <c r="S533" s="53"/>
      <c r="T533"/>
    </row>
    <row r="534" spans="8:20" s="7" customFormat="1">
      <c r="H534"/>
      <c r="I534"/>
      <c r="J534"/>
      <c r="K534"/>
      <c r="L534" s="53"/>
      <c r="M534"/>
      <c r="N534" s="21"/>
      <c r="O534"/>
      <c r="P534"/>
      <c r="Q534"/>
      <c r="R534"/>
      <c r="S534" s="53"/>
      <c r="T534"/>
    </row>
    <row r="535" spans="8:20" s="7" customFormat="1">
      <c r="H535"/>
      <c r="I535"/>
      <c r="J535"/>
      <c r="K535"/>
      <c r="L535" s="53"/>
      <c r="M535"/>
      <c r="N535" s="21"/>
      <c r="O535"/>
      <c r="P535"/>
      <c r="Q535"/>
      <c r="R535"/>
      <c r="S535" s="53"/>
      <c r="T535"/>
    </row>
    <row r="536" spans="8:20" s="7" customFormat="1">
      <c r="H536"/>
      <c r="I536"/>
      <c r="J536"/>
      <c r="K536"/>
      <c r="L536" s="53"/>
      <c r="M536"/>
      <c r="N536" s="21"/>
      <c r="O536"/>
      <c r="P536"/>
      <c r="Q536"/>
      <c r="R536"/>
      <c r="S536" s="53"/>
      <c r="T536"/>
    </row>
    <row r="537" spans="8:20" s="7" customFormat="1">
      <c r="H537"/>
      <c r="I537"/>
      <c r="J537"/>
      <c r="K537"/>
      <c r="L537" s="53"/>
      <c r="M537"/>
      <c r="N537" s="21"/>
      <c r="O537"/>
      <c r="P537"/>
      <c r="Q537"/>
      <c r="R537"/>
      <c r="S537" s="53"/>
      <c r="T537"/>
    </row>
    <row r="538" spans="8:20" s="7" customFormat="1">
      <c r="H538"/>
      <c r="I538"/>
      <c r="J538"/>
      <c r="K538"/>
      <c r="L538" s="53"/>
      <c r="M538"/>
      <c r="N538" s="21"/>
      <c r="O538"/>
      <c r="P538"/>
      <c r="Q538"/>
      <c r="R538"/>
      <c r="S538" s="53"/>
      <c r="T538"/>
    </row>
    <row r="539" spans="8:20" s="7" customFormat="1">
      <c r="H539"/>
      <c r="I539"/>
      <c r="J539"/>
      <c r="K539"/>
      <c r="L539" s="53"/>
      <c r="M539"/>
      <c r="N539" s="21"/>
      <c r="O539"/>
      <c r="P539"/>
      <c r="Q539"/>
      <c r="R539"/>
      <c r="S539" s="53"/>
      <c r="T539"/>
    </row>
    <row r="540" spans="8:20" s="7" customFormat="1">
      <c r="H540"/>
      <c r="I540"/>
      <c r="J540"/>
      <c r="K540"/>
      <c r="L540" s="53"/>
      <c r="M540"/>
      <c r="N540" s="21"/>
      <c r="O540"/>
      <c r="P540"/>
      <c r="Q540"/>
      <c r="R540"/>
      <c r="S540" s="53"/>
      <c r="T540"/>
    </row>
    <row r="541" spans="8:20" s="7" customFormat="1">
      <c r="H541"/>
      <c r="I541"/>
      <c r="J541"/>
      <c r="K541"/>
      <c r="L541" s="53"/>
      <c r="M541"/>
      <c r="N541" s="21"/>
      <c r="O541"/>
      <c r="P541"/>
      <c r="Q541"/>
      <c r="R541"/>
      <c r="S541" s="53"/>
      <c r="T541"/>
    </row>
    <row r="542" spans="8:20" s="7" customFormat="1">
      <c r="H542"/>
      <c r="I542"/>
      <c r="J542"/>
      <c r="K542"/>
      <c r="L542" s="53"/>
      <c r="M542"/>
      <c r="N542" s="21"/>
      <c r="O542"/>
      <c r="P542"/>
      <c r="Q542"/>
      <c r="R542"/>
      <c r="S542" s="53"/>
      <c r="T542"/>
    </row>
    <row r="543" spans="8:20" s="7" customFormat="1">
      <c r="H543"/>
      <c r="I543"/>
      <c r="J543"/>
      <c r="K543"/>
      <c r="L543" s="53"/>
      <c r="M543"/>
      <c r="N543" s="21"/>
      <c r="O543"/>
      <c r="P543"/>
      <c r="Q543"/>
      <c r="R543"/>
      <c r="S543" s="53"/>
      <c r="T543"/>
    </row>
    <row r="544" spans="8:20" s="7" customFormat="1">
      <c r="H544"/>
      <c r="I544"/>
      <c r="J544"/>
      <c r="K544"/>
      <c r="L544" s="53"/>
      <c r="M544"/>
      <c r="N544" s="21"/>
      <c r="O544"/>
      <c r="P544"/>
      <c r="Q544"/>
      <c r="R544"/>
      <c r="S544" s="53"/>
      <c r="T544"/>
    </row>
    <row r="545" spans="8:20" s="7" customFormat="1">
      <c r="H545"/>
      <c r="I545"/>
      <c r="J545"/>
      <c r="K545"/>
      <c r="L545" s="53"/>
      <c r="M545"/>
      <c r="N545" s="21"/>
      <c r="O545"/>
      <c r="P545"/>
      <c r="Q545"/>
      <c r="R545"/>
      <c r="S545" s="53"/>
      <c r="T545"/>
    </row>
    <row r="546" spans="8:20" s="7" customFormat="1">
      <c r="H546"/>
      <c r="I546"/>
      <c r="J546"/>
      <c r="K546"/>
      <c r="L546" s="53"/>
      <c r="M546"/>
      <c r="N546" s="21"/>
      <c r="O546"/>
      <c r="P546"/>
      <c r="Q546"/>
      <c r="R546"/>
      <c r="S546" s="53"/>
      <c r="T546"/>
    </row>
    <row r="547" spans="8:20" s="7" customFormat="1">
      <c r="H547"/>
      <c r="I547"/>
      <c r="J547"/>
      <c r="K547"/>
      <c r="L547" s="53"/>
      <c r="M547"/>
      <c r="N547" s="21"/>
      <c r="O547"/>
      <c r="P547"/>
      <c r="Q547"/>
      <c r="R547"/>
      <c r="S547" s="53"/>
      <c r="T547"/>
    </row>
    <row r="548" spans="8:20" s="7" customFormat="1">
      <c r="H548"/>
      <c r="I548"/>
      <c r="J548"/>
      <c r="K548"/>
      <c r="L548" s="53"/>
      <c r="M548"/>
      <c r="N548" s="21"/>
      <c r="O548"/>
      <c r="P548"/>
      <c r="Q548"/>
      <c r="R548"/>
      <c r="S548" s="53"/>
      <c r="T548"/>
    </row>
    <row r="549" spans="8:20" s="7" customFormat="1">
      <c r="H549"/>
      <c r="I549"/>
      <c r="J549"/>
      <c r="K549"/>
      <c r="L549" s="53"/>
      <c r="M549"/>
      <c r="N549" s="21"/>
      <c r="O549"/>
      <c r="P549"/>
      <c r="Q549"/>
      <c r="R549"/>
      <c r="S549" s="53"/>
      <c r="T549"/>
    </row>
    <row r="550" spans="8:20" s="7" customFormat="1">
      <c r="H550"/>
      <c r="I550"/>
      <c r="J550"/>
      <c r="K550"/>
      <c r="L550" s="53"/>
      <c r="M550"/>
      <c r="N550" s="21"/>
      <c r="O550"/>
      <c r="P550"/>
      <c r="Q550"/>
      <c r="R550"/>
      <c r="S550" s="53"/>
      <c r="T550"/>
    </row>
    <row r="551" spans="8:20" s="7" customFormat="1">
      <c r="H551"/>
      <c r="I551"/>
      <c r="J551"/>
      <c r="K551"/>
      <c r="L551" s="53"/>
      <c r="M551"/>
      <c r="N551" s="21"/>
      <c r="O551"/>
      <c r="P551"/>
      <c r="Q551"/>
      <c r="R551"/>
      <c r="S551" s="53"/>
      <c r="T551"/>
    </row>
    <row r="552" spans="8:20" s="7" customFormat="1">
      <c r="H552"/>
      <c r="I552"/>
      <c r="J552"/>
      <c r="K552"/>
      <c r="L552" s="53"/>
      <c r="M552"/>
      <c r="N552" s="21"/>
      <c r="O552"/>
      <c r="P552"/>
      <c r="Q552"/>
      <c r="R552"/>
      <c r="S552" s="53"/>
      <c r="T552"/>
    </row>
    <row r="553" spans="8:20" s="7" customFormat="1">
      <c r="H553"/>
      <c r="I553"/>
      <c r="J553"/>
      <c r="K553"/>
      <c r="L553" s="53"/>
      <c r="M553"/>
      <c r="N553" s="21"/>
      <c r="O553"/>
      <c r="P553"/>
      <c r="Q553"/>
      <c r="R553"/>
      <c r="S553" s="53"/>
      <c r="T553"/>
    </row>
    <row r="554" spans="8:20" s="7" customFormat="1">
      <c r="H554"/>
      <c r="I554"/>
      <c r="J554"/>
      <c r="K554"/>
      <c r="L554" s="53"/>
      <c r="M554"/>
      <c r="N554" s="21"/>
      <c r="O554"/>
      <c r="P554"/>
      <c r="Q554"/>
      <c r="R554"/>
      <c r="S554" s="53"/>
      <c r="T554"/>
    </row>
    <row r="555" spans="8:20" s="7" customFormat="1">
      <c r="H555"/>
      <c r="I555"/>
      <c r="J555"/>
      <c r="K555"/>
      <c r="L555" s="53"/>
      <c r="M555"/>
      <c r="N555" s="21"/>
      <c r="O555"/>
      <c r="P555"/>
      <c r="Q555"/>
      <c r="R555"/>
      <c r="S555" s="53"/>
      <c r="T555"/>
    </row>
    <row r="556" spans="8:20" s="7" customFormat="1">
      <c r="H556"/>
      <c r="I556"/>
      <c r="J556"/>
      <c r="K556"/>
      <c r="L556" s="53"/>
      <c r="M556"/>
      <c r="N556" s="21"/>
      <c r="O556"/>
      <c r="P556"/>
      <c r="Q556"/>
      <c r="R556"/>
      <c r="S556" s="53"/>
      <c r="T556"/>
    </row>
    <row r="557" spans="8:20" s="7" customFormat="1">
      <c r="H557"/>
      <c r="I557"/>
      <c r="J557"/>
      <c r="K557"/>
      <c r="L557" s="53"/>
      <c r="M557"/>
      <c r="N557" s="21"/>
      <c r="O557"/>
      <c r="P557"/>
      <c r="Q557"/>
      <c r="R557"/>
      <c r="S557" s="53"/>
      <c r="T557"/>
    </row>
    <row r="558" spans="8:20" s="7" customFormat="1">
      <c r="H558"/>
      <c r="I558"/>
      <c r="J558"/>
      <c r="K558"/>
      <c r="L558" s="53"/>
      <c r="M558"/>
      <c r="N558" s="21"/>
      <c r="O558"/>
      <c r="P558"/>
      <c r="Q558"/>
      <c r="R558"/>
      <c r="S558" s="53"/>
      <c r="T558"/>
    </row>
    <row r="559" spans="8:20" s="7" customFormat="1">
      <c r="H559"/>
      <c r="I559"/>
      <c r="J559"/>
      <c r="K559"/>
      <c r="L559" s="53"/>
      <c r="M559"/>
      <c r="N559" s="21"/>
      <c r="O559"/>
      <c r="P559"/>
      <c r="Q559"/>
      <c r="R559"/>
      <c r="S559" s="53"/>
      <c r="T559"/>
    </row>
    <row r="560" spans="8:20" s="7" customFormat="1">
      <c r="H560"/>
      <c r="I560"/>
      <c r="J560"/>
      <c r="K560"/>
      <c r="L560" s="53"/>
      <c r="M560"/>
      <c r="N560" s="21"/>
      <c r="O560"/>
      <c r="P560"/>
      <c r="Q560"/>
      <c r="R560"/>
      <c r="S560" s="53"/>
      <c r="T560"/>
    </row>
    <row r="561" spans="8:20" s="7" customFormat="1">
      <c r="H561"/>
      <c r="I561"/>
      <c r="J561"/>
      <c r="K561"/>
      <c r="L561" s="53"/>
      <c r="M561"/>
      <c r="N561" s="21"/>
      <c r="O561"/>
      <c r="P561"/>
      <c r="Q561"/>
      <c r="R561"/>
      <c r="S561" s="53"/>
      <c r="T561"/>
    </row>
    <row r="562" spans="8:20" s="7" customFormat="1">
      <c r="H562"/>
      <c r="I562"/>
      <c r="J562"/>
      <c r="K562"/>
      <c r="L562" s="53"/>
      <c r="M562"/>
      <c r="N562" s="21"/>
      <c r="O562"/>
      <c r="P562"/>
      <c r="Q562"/>
      <c r="R562"/>
      <c r="S562" s="53"/>
      <c r="T562"/>
    </row>
    <row r="563" spans="8:20" s="7" customFormat="1">
      <c r="H563"/>
      <c r="I563"/>
      <c r="J563"/>
      <c r="K563"/>
      <c r="L563" s="53"/>
      <c r="M563"/>
      <c r="N563" s="21"/>
      <c r="O563"/>
      <c r="P563"/>
      <c r="Q563"/>
      <c r="R563"/>
      <c r="S563" s="53"/>
      <c r="T563"/>
    </row>
    <row r="564" spans="8:20" s="7" customFormat="1">
      <c r="H564"/>
      <c r="I564"/>
      <c r="J564"/>
      <c r="K564"/>
      <c r="L564" s="53"/>
      <c r="M564"/>
      <c r="N564" s="21"/>
      <c r="O564"/>
      <c r="P564"/>
      <c r="Q564"/>
      <c r="R564"/>
      <c r="S564" s="53"/>
      <c r="T564"/>
    </row>
    <row r="565" spans="8:20" s="7" customFormat="1">
      <c r="H565"/>
      <c r="I565"/>
      <c r="J565"/>
      <c r="K565"/>
      <c r="L565" s="53"/>
      <c r="M565"/>
      <c r="N565" s="21"/>
      <c r="O565"/>
      <c r="P565"/>
      <c r="Q565"/>
      <c r="R565"/>
      <c r="S565" s="53"/>
      <c r="T565"/>
    </row>
    <row r="566" spans="8:20" s="7" customFormat="1">
      <c r="H566"/>
      <c r="I566"/>
      <c r="J566"/>
      <c r="K566"/>
      <c r="L566" s="53"/>
      <c r="M566"/>
      <c r="N566" s="21"/>
      <c r="O566"/>
      <c r="P566"/>
      <c r="Q566"/>
      <c r="R566"/>
      <c r="S566" s="53"/>
      <c r="T566"/>
    </row>
    <row r="567" spans="8:20" s="7" customFormat="1">
      <c r="H567"/>
      <c r="I567"/>
      <c r="J567"/>
      <c r="K567"/>
      <c r="L567" s="53"/>
      <c r="M567"/>
      <c r="N567" s="21"/>
      <c r="O567"/>
      <c r="P567"/>
      <c r="Q567"/>
      <c r="R567"/>
      <c r="S567" s="53"/>
      <c r="T567"/>
    </row>
    <row r="568" spans="8:20" s="7" customFormat="1">
      <c r="H568"/>
      <c r="I568"/>
      <c r="J568"/>
      <c r="K568"/>
      <c r="L568" s="53"/>
      <c r="M568"/>
      <c r="N568" s="21"/>
      <c r="O568"/>
      <c r="P568"/>
      <c r="Q568"/>
      <c r="R568"/>
      <c r="S568" s="53"/>
      <c r="T568"/>
    </row>
    <row r="569" spans="8:20" s="7" customFormat="1">
      <c r="H569"/>
      <c r="I569"/>
      <c r="J569"/>
      <c r="K569"/>
      <c r="L569" s="53"/>
      <c r="M569"/>
      <c r="N569" s="21"/>
      <c r="O569"/>
      <c r="P569"/>
      <c r="Q569"/>
      <c r="R569"/>
      <c r="S569" s="53"/>
      <c r="T569"/>
    </row>
    <row r="570" spans="8:20" s="7" customFormat="1">
      <c r="H570"/>
      <c r="I570"/>
      <c r="J570"/>
      <c r="K570"/>
      <c r="L570" s="53"/>
      <c r="M570"/>
      <c r="N570" s="21"/>
      <c r="O570"/>
      <c r="P570"/>
      <c r="Q570"/>
      <c r="R570"/>
      <c r="S570" s="53"/>
      <c r="T570"/>
    </row>
    <row r="571" spans="8:20" s="7" customFormat="1">
      <c r="H571"/>
      <c r="I571"/>
      <c r="J571"/>
      <c r="K571"/>
      <c r="L571" s="53"/>
      <c r="M571"/>
      <c r="N571" s="21"/>
      <c r="O571"/>
      <c r="P571"/>
      <c r="Q571"/>
      <c r="R571"/>
      <c r="S571" s="53"/>
      <c r="T571"/>
    </row>
  </sheetData>
  <phoneticPr fontId="7" type="noConversion"/>
  <conditionalFormatting sqref="G5">
    <cfRule type="cellIs" dxfId="58" priority="67" operator="lessThan">
      <formula>-0.2</formula>
    </cfRule>
  </conditionalFormatting>
  <conditionalFormatting sqref="A5:B5">
    <cfRule type="cellIs" dxfId="57" priority="64" operator="lessThan">
      <formula>-0.2</formula>
    </cfRule>
  </conditionalFormatting>
  <conditionalFormatting sqref="C5">
    <cfRule type="cellIs" dxfId="56" priority="62" operator="lessThan">
      <formula>-0.2</formula>
    </cfRule>
  </conditionalFormatting>
  <conditionalFormatting sqref="D5:E5">
    <cfRule type="cellIs" dxfId="55" priority="59" operator="lessThan">
      <formula>-0.2</formula>
    </cfRule>
  </conditionalFormatting>
  <conditionalFormatting sqref="H5:K5">
    <cfRule type="cellIs" dxfId="54" priority="54" operator="lessThan">
      <formula>-0.2</formula>
    </cfRule>
  </conditionalFormatting>
  <conditionalFormatting sqref="L5">
    <cfRule type="cellIs" dxfId="53" priority="43" operator="lessThan">
      <formula>-0.2</formula>
    </cfRule>
  </conditionalFormatting>
  <conditionalFormatting sqref="F5">
    <cfRule type="cellIs" dxfId="52" priority="39" operator="lessThan">
      <formula>-0.2</formula>
    </cfRule>
  </conditionalFormatting>
  <conditionalFormatting sqref="M5">
    <cfRule type="cellIs" dxfId="51" priority="35" operator="lessThan">
      <formula>-0.2</formula>
    </cfRule>
  </conditionalFormatting>
  <conditionalFormatting sqref="S5">
    <cfRule type="cellIs" dxfId="50" priority="24" operator="lessThan">
      <formula>-0.2</formula>
    </cfRule>
  </conditionalFormatting>
  <conditionalFormatting sqref="T5">
    <cfRule type="cellIs" dxfId="49" priority="20" operator="lessThan">
      <formula>-0.2</formula>
    </cfRule>
  </conditionalFormatting>
  <conditionalFormatting sqref="A2:XFD2">
    <cfRule type="cellIs" dxfId="48" priority="4" operator="lessThan">
      <formula>-0.18</formula>
    </cfRule>
  </conditionalFormatting>
  <conditionalFormatting sqref="A3:XFD3">
    <cfRule type="cellIs" dxfId="47" priority="3" operator="lessThan">
      <formula>-0.05</formula>
    </cfRule>
  </conditionalFormatting>
  <conditionalFormatting sqref="A4:XFD4">
    <cfRule type="cellIs" dxfId="46" priority="2" operator="lessThan">
      <formula>-0.1</formula>
    </cfRule>
  </conditionalFormatting>
  <conditionalFormatting sqref="A8:XFD8">
    <cfRule type="cellIs" dxfId="45" priority="1" operator="greaterThanOrEqual">
      <formula>2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L346"/>
  <sheetViews>
    <sheetView topLeftCell="A56" workbookViewId="0">
      <selection activeCell="H97" sqref="H97:I97"/>
    </sheetView>
  </sheetViews>
  <sheetFormatPr defaultColWidth="8.77734375" defaultRowHeight="13.8"/>
  <cols>
    <col min="1" max="1" width="11" style="7" customWidth="1"/>
    <col min="2" max="2" width="8.77734375" style="7"/>
    <col min="3" max="3" width="10.33203125" style="7" customWidth="1"/>
    <col min="4" max="4" width="9.33203125" style="7" customWidth="1"/>
    <col min="5" max="6" width="16.109375" style="7" customWidth="1"/>
    <col min="7" max="7" width="11.109375" customWidth="1"/>
    <col min="9" max="9" width="11.109375" customWidth="1"/>
    <col min="11" max="11" width="9.77734375" customWidth="1"/>
  </cols>
  <sheetData>
    <row r="1" spans="1:12" s="48" customFormat="1" ht="22.8">
      <c r="A1" s="60"/>
      <c r="B1" s="29" t="s">
        <v>311</v>
      </c>
      <c r="C1" s="61" t="s">
        <v>1060</v>
      </c>
      <c r="D1" s="593" t="s">
        <v>385</v>
      </c>
      <c r="E1" s="29" t="s">
        <v>1656</v>
      </c>
      <c r="F1" s="29"/>
      <c r="G1" s="61"/>
      <c r="H1" s="29" t="s">
        <v>311</v>
      </c>
      <c r="I1" s="78" t="s">
        <v>1060</v>
      </c>
      <c r="J1" s="591" t="s">
        <v>1118</v>
      </c>
      <c r="K1" s="40" t="s">
        <v>313</v>
      </c>
      <c r="L1" s="79"/>
    </row>
    <row r="2" spans="1:12" ht="34.200000000000003">
      <c r="A2" s="257" t="s">
        <v>1605</v>
      </c>
      <c r="B2" s="258" t="s">
        <v>19</v>
      </c>
      <c r="C2" s="259" t="s">
        <v>1606</v>
      </c>
      <c r="D2" s="260">
        <f>INDEX(D44:D3000,COUNTA(D44:D3000))/D44-1</f>
        <v>-1.6530893290512827E-3</v>
      </c>
      <c r="G2" s="257" t="s">
        <v>1605</v>
      </c>
      <c r="H2" s="258" t="s">
        <v>19</v>
      </c>
      <c r="I2" s="259" t="s">
        <v>1606</v>
      </c>
      <c r="J2" s="260">
        <f>INDEX(J44:J3000,COUNTA(J44:J3000))/J44-1</f>
        <v>4.8969526158182175E-2</v>
      </c>
    </row>
    <row r="3" spans="1:12" ht="57">
      <c r="A3" s="257" t="s">
        <v>1611</v>
      </c>
      <c r="B3" s="258" t="s">
        <v>20</v>
      </c>
      <c r="C3" s="259">
        <f>INDEX(C44:C571,COUNTA(C44:C571))/C44-1</f>
        <v>-0.14981710111634006</v>
      </c>
      <c r="D3" s="260">
        <f>IF(OR(C3="",D2&gt;0,C3&lt;-0.1),0,INDEX(D44:D3000,COUNTA(D44:D3000))/D44-1-C3)</f>
        <v>0</v>
      </c>
      <c r="E3" s="36"/>
      <c r="F3" s="36"/>
      <c r="G3" s="257" t="s">
        <v>1611</v>
      </c>
      <c r="H3" s="258" t="s">
        <v>20</v>
      </c>
      <c r="I3" s="259">
        <f>INDEX(I44:I571,COUNTA(I44:I571))/I44-1</f>
        <v>6.5160320535465166E-2</v>
      </c>
      <c r="J3" s="260">
        <f>IF(OR(I3="",J2&gt;0,I3&lt;-0.1),0,INDEX(J44:J3000,COUNTA(J44:J3000))/J44-1-I3)</f>
        <v>0</v>
      </c>
    </row>
    <row r="4" spans="1:12" ht="57">
      <c r="A4" s="257" t="s">
        <v>1615</v>
      </c>
      <c r="B4" s="258" t="s">
        <v>21</v>
      </c>
      <c r="C4" s="259" t="str">
        <f>IF(C2&lt;-0.1,C2,"")</f>
        <v/>
      </c>
      <c r="D4" s="259">
        <f>IF(OR(C3&gt;=-0.1,D2&gt;0),0,INDEX(D44:D3000,COUNTA(D44:D3000))/D44-1-C3)</f>
        <v>0.14816401178728877</v>
      </c>
      <c r="E4" s="36"/>
      <c r="F4" s="36"/>
      <c r="G4" s="257" t="s">
        <v>1615</v>
      </c>
      <c r="H4" s="258" t="s">
        <v>21</v>
      </c>
      <c r="I4" s="259" t="str">
        <f>IF(I2&lt;-0.1,I2,"")</f>
        <v/>
      </c>
      <c r="J4" s="259">
        <f>IF(OR(I3&gt;=-0.1,J2&gt;0),0,INDEX(J44:J3000,COUNTA(J44:J3000))/J44-1-I3)</f>
        <v>0</v>
      </c>
    </row>
    <row r="5" spans="1:12" ht="34.200000000000003">
      <c r="A5" s="257" t="s">
        <v>1618</v>
      </c>
      <c r="B5" s="258" t="s">
        <v>22</v>
      </c>
      <c r="C5" s="74"/>
      <c r="D5" s="260">
        <f>-(MAX(D44:D3000)-INDEX(D44:D3000,COUNTA(D44:D3000)))/MAX(D44:D3000)</f>
        <v>-2.5528169014084435E-2</v>
      </c>
      <c r="E5" s="36"/>
      <c r="F5" s="36"/>
      <c r="G5" s="257" t="s">
        <v>1618</v>
      </c>
      <c r="H5" s="258" t="s">
        <v>22</v>
      </c>
      <c r="I5" s="74"/>
      <c r="J5" s="260">
        <f>-(MAX(J44:J3000)-INDEX(J44:J3000,COUNTA(J44:J3000)))/MAX(J44:J3000)</f>
        <v>-1.2437810945273551E-2</v>
      </c>
    </row>
    <row r="6" spans="1:12">
      <c r="A6" s="83"/>
      <c r="B6" s="41"/>
      <c r="C6" s="64"/>
      <c r="D6" s="36"/>
      <c r="E6" s="36"/>
      <c r="F6" s="36"/>
      <c r="G6" s="54"/>
      <c r="H6" s="21"/>
      <c r="I6" s="36">
        <f>INDEX(I44:I571,COUNTA(I44:I571))/I44-1</f>
        <v>6.5160320535465166E-2</v>
      </c>
      <c r="J6" s="36"/>
    </row>
    <row r="7" spans="1:12">
      <c r="A7" s="83"/>
      <c r="B7" s="41"/>
      <c r="C7" s="64"/>
      <c r="D7" s="52">
        <f>INDEX(A$44:A5000, COUNTA(A$44:A5000))</f>
        <v>44967</v>
      </c>
      <c r="E7" s="36"/>
      <c r="F7" s="36"/>
      <c r="G7" s="54"/>
      <c r="H7" s="21"/>
      <c r="I7" s="36">
        <f>IF(I6&gt;-0.1,I6,"")</f>
        <v>6.5160320535465166E-2</v>
      </c>
      <c r="J7" s="52">
        <f>INDEX(G$44:G5000, COUNTA(G$44:G5000))</f>
        <v>44967</v>
      </c>
    </row>
    <row r="8" spans="1:12">
      <c r="A8" s="83"/>
      <c r="B8" s="41"/>
      <c r="C8" s="64"/>
      <c r="D8" s="36"/>
      <c r="E8" s="36"/>
      <c r="F8" s="36"/>
      <c r="K8" s="20"/>
      <c r="L8" s="20"/>
    </row>
    <row r="9" spans="1:12">
      <c r="A9" s="21" t="s">
        <v>1657</v>
      </c>
      <c r="B9" s="41" t="s">
        <v>18</v>
      </c>
      <c r="C9" s="65"/>
      <c r="D9" s="110">
        <f>COUNTIF(D11:D22,"&lt;-0.1")</f>
        <v>0</v>
      </c>
      <c r="E9" s="42"/>
      <c r="F9" s="42"/>
      <c r="G9" s="23" t="s">
        <v>333</v>
      </c>
      <c r="H9" s="41" t="s">
        <v>18</v>
      </c>
      <c r="I9" s="36" t="str">
        <f>IF(I6&lt;-0.1,I6,"")</f>
        <v/>
      </c>
      <c r="J9" s="21">
        <f>COUNTIF(J13:J24,"&lt;-0.1")</f>
        <v>0</v>
      </c>
      <c r="K9" s="20"/>
      <c r="L9" s="20"/>
    </row>
    <row r="10" spans="1:12" ht="91.2">
      <c r="A10" s="23">
        <v>44530</v>
      </c>
      <c r="B10" s="21" t="s">
        <v>342</v>
      </c>
      <c r="C10" s="54">
        <f t="array" ref="C10">MAX((B$44:B$532=B10)*A$44:A$532)</f>
        <v>44530</v>
      </c>
      <c r="D10" s="259">
        <f>VLOOKUP(C10,A$44:D3000,4,0)/D44-1</f>
        <v>2.4431091066012822E-3</v>
      </c>
      <c r="E10" s="230" t="s">
        <v>1658</v>
      </c>
      <c r="F10" s="230"/>
      <c r="G10" s="23">
        <v>44895</v>
      </c>
      <c r="H10" s="23" t="s">
        <v>342</v>
      </c>
      <c r="I10" s="23">
        <f t="array" ref="I10">MAX((H$44:H$571=H10)*G$44:G$571)</f>
        <v>44895</v>
      </c>
      <c r="J10" s="259">
        <f>VLOOKUP(I10,G$44:J3000,4,0)/J44-1</f>
        <v>2.2106746521050047E-2</v>
      </c>
      <c r="K10" s="20"/>
      <c r="L10" s="20"/>
    </row>
    <row r="11" spans="1:12">
      <c r="A11" s="23">
        <v>44561</v>
      </c>
      <c r="B11" s="21" t="s">
        <v>336</v>
      </c>
      <c r="C11" s="54">
        <f t="array" ref="C11">MAX((B$44:B$532=B11)*A$44:A$532)</f>
        <v>44561</v>
      </c>
      <c r="D11" s="259">
        <f>VLOOKUP(C11,A$44:D3000,4,0)/VLOOKUP(C10,A$44:D53000,4,0)-1</f>
        <v>-4.8761090449123135E-4</v>
      </c>
      <c r="G11" s="23">
        <v>44926</v>
      </c>
      <c r="H11" s="21" t="s">
        <v>1653</v>
      </c>
      <c r="I11" s="23">
        <f t="array" ref="I11">MAX((H$44:H$532=H11)*G$44:G$532)</f>
        <v>44925</v>
      </c>
      <c r="J11" s="259">
        <f>VLOOKUP(I11,G$44:J2999,4,0)/VLOOKUP(I10,G$44:J2999,4,0)-1</f>
        <v>-6.4799655320982419E-2</v>
      </c>
    </row>
    <row r="12" spans="1:12">
      <c r="A12" s="23">
        <v>44592</v>
      </c>
      <c r="B12" s="27" t="s">
        <v>346</v>
      </c>
      <c r="C12" s="23">
        <f t="array" ref="C12">MAX((B$44:B$532=B12)*A$44:A$532)</f>
        <v>44589</v>
      </c>
      <c r="D12" s="259">
        <f>VLOOKUP(C12,A$44:D3000,4,0)/VLOOKUP(C11,A$44:D3000,4,0)-1</f>
        <v>-2.8802880288028798E-2</v>
      </c>
      <c r="G12" s="23">
        <v>44957</v>
      </c>
      <c r="H12" s="23" t="s">
        <v>1626</v>
      </c>
      <c r="I12" s="23">
        <f t="array" ref="I12">MAX((H$44:H$532=H12)*G$44:G$532)</f>
        <v>44957</v>
      </c>
      <c r="J12" s="259">
        <f>VLOOKUP(I12,G$44:J3000,4,0)/VLOOKUP(I11,G$44:J3000,4,0)-1</f>
        <v>5.0400810835713683E-2</v>
      </c>
    </row>
    <row r="13" spans="1:12">
      <c r="A13" s="23">
        <v>44620</v>
      </c>
      <c r="B13" s="21" t="s">
        <v>349</v>
      </c>
      <c r="C13" s="23">
        <f t="array" ref="C13">MAX((B$44:B$532=B13)*A$44:A$532)</f>
        <v>44620</v>
      </c>
      <c r="D13" s="259">
        <f>VLOOKUP(C13,A$44:D3001,4,0)/VLOOKUP(C12,A$44:D3001,4,0)-1</f>
        <v>2.8730305838739811E-2</v>
      </c>
      <c r="G13" s="23">
        <v>44985</v>
      </c>
      <c r="H13" s="23" t="s">
        <v>348</v>
      </c>
      <c r="I13" s="23">
        <f t="array" ref="I13">MAX((H$44:H$532=H13)*G$44:G$532)</f>
        <v>44967</v>
      </c>
      <c r="J13" s="259">
        <f>VLOOKUP(I13,G$44:J3001,4,0)/VLOOKUP(I12,G$44:J3001,4,0)-1</f>
        <v>4.4736842105263408E-2</v>
      </c>
    </row>
    <row r="14" spans="1:12">
      <c r="A14" s="23">
        <v>44651</v>
      </c>
      <c r="B14" s="27" t="s">
        <v>350</v>
      </c>
      <c r="C14" s="23">
        <f t="array" ref="C14">MAX((B$44:B$532=B14)*A$44:A$532)</f>
        <v>44651</v>
      </c>
      <c r="D14" s="259">
        <f>VLOOKUP(C14,A$44:D3002,4,0)/VLOOKUP(C13,A$44:D3002,4,0)-1</f>
        <v>-1.6216216216216273E-2</v>
      </c>
      <c r="G14" s="23"/>
      <c r="H14" s="23"/>
      <c r="I14" s="23"/>
      <c r="J14" s="36"/>
    </row>
    <row r="15" spans="1:12">
      <c r="A15" s="23">
        <v>44681</v>
      </c>
      <c r="B15" s="21" t="s">
        <v>352</v>
      </c>
      <c r="C15" s="23">
        <f t="array" ref="C15">MAX((B$44:B$532=B15)*A$44:A$532)</f>
        <v>44680</v>
      </c>
      <c r="D15" s="259">
        <f>VLOOKUP(C15,A$44:D3003,4,0)/VLOOKUP(C14,A$44:D3003,4,0)-1</f>
        <v>-4.1208791208791395E-2</v>
      </c>
      <c r="G15" s="23"/>
      <c r="H15" s="23"/>
      <c r="I15" s="23"/>
      <c r="J15" s="36"/>
    </row>
    <row r="16" spans="1:12">
      <c r="A16" s="23">
        <v>44712</v>
      </c>
      <c r="B16" s="27" t="s">
        <v>353</v>
      </c>
      <c r="C16" s="23">
        <f t="array" ref="C16">MAX((B$44:B$532=B16)*A$44:A$532)</f>
        <v>44712</v>
      </c>
      <c r="D16" s="259">
        <f>VLOOKUP(C16,A$44:D3004,4,0)/VLOOKUP(C15,A$44:D3004,4,0)-1</f>
        <v>2.9608404966571245E-2</v>
      </c>
      <c r="G16" s="23"/>
      <c r="H16" s="23"/>
      <c r="I16" s="23"/>
      <c r="J16" s="36"/>
    </row>
    <row r="17" spans="1:10">
      <c r="A17" s="23">
        <v>44742</v>
      </c>
      <c r="B17" s="21" t="s">
        <v>568</v>
      </c>
      <c r="C17" s="23">
        <f t="array" ref="C17">MAX((B$44:B$532=B17)*A$44:A$532)</f>
        <v>44742</v>
      </c>
      <c r="D17" s="259">
        <f>VLOOKUP(C17,A$44:D3005,4,0)/VLOOKUP(C16,A$44:D3005,4,0)-1</f>
        <v>4.5454545454545414E-2</v>
      </c>
      <c r="G17" s="23"/>
      <c r="H17" s="23"/>
      <c r="I17" s="23"/>
      <c r="J17" s="36"/>
    </row>
    <row r="18" spans="1:10">
      <c r="A18" s="23">
        <v>44773</v>
      </c>
      <c r="B18" s="27" t="s">
        <v>355</v>
      </c>
      <c r="C18" s="23">
        <f t="array" ref="C18">MAX((B$44:B$532=B18)*A$44:A$532)</f>
        <v>44771</v>
      </c>
      <c r="D18" s="259">
        <f>VLOOKUP(C18,A$44:D3006,4,0)/VLOOKUP(C17,A$44:D3006,4,0)-1</f>
        <v>-8.8731144631770675E-4</v>
      </c>
      <c r="G18" s="23"/>
      <c r="H18" s="23"/>
      <c r="I18" s="23"/>
      <c r="J18" s="36"/>
    </row>
    <row r="19" spans="1:10">
      <c r="A19" s="23">
        <v>44804</v>
      </c>
      <c r="B19" s="21" t="s">
        <v>820</v>
      </c>
      <c r="C19" s="23">
        <f t="array" ref="C19">MAX((B$44:B$532=B19)*A$44:A$532)</f>
        <v>44804</v>
      </c>
      <c r="D19" s="259">
        <f>VLOOKUP(C19,A$44:D3007,4,0)/VLOOKUP(C18,A$44:D3007,4,0)-1</f>
        <v>-1.8650088809946674E-2</v>
      </c>
      <c r="G19" s="23"/>
      <c r="H19" s="23"/>
      <c r="I19" s="23"/>
      <c r="J19" s="36"/>
    </row>
    <row r="20" spans="1:10">
      <c r="A20" s="23">
        <v>44834</v>
      </c>
      <c r="B20" s="21" t="s">
        <v>903</v>
      </c>
      <c r="C20" s="23">
        <f t="array" ref="C20">MAX((B$44:B$532=B20)*A$44:A$532)</f>
        <v>44834</v>
      </c>
      <c r="D20" s="259">
        <f>VLOOKUP(C20,A$44:D3008,4,0)/VLOOKUP(C19,A$44:D3008,4,0)-1</f>
        <v>-3.891402714932124E-2</v>
      </c>
      <c r="G20" s="23"/>
      <c r="H20" s="23"/>
      <c r="I20" s="23"/>
      <c r="J20" s="36"/>
    </row>
    <row r="21" spans="1:10">
      <c r="A21" s="23">
        <v>44865</v>
      </c>
      <c r="B21" s="21" t="s">
        <v>975</v>
      </c>
      <c r="C21" s="23">
        <f t="array" ref="C21">MAX((B$44:B$532=B21)*A$44:A$532)</f>
        <v>44865</v>
      </c>
      <c r="D21" s="259">
        <f>VLOOKUP(C21,A$44:D3009,4,0)/VLOOKUP(C20,A$44:D3009,4,0)-1</f>
        <v>-2.1657250470809908E-2</v>
      </c>
      <c r="G21" s="23"/>
      <c r="H21" s="23"/>
      <c r="I21" s="23"/>
      <c r="J21" s="36"/>
    </row>
    <row r="22" spans="1:10">
      <c r="A22" s="23">
        <v>44895</v>
      </c>
      <c r="B22" s="21" t="s">
        <v>1004</v>
      </c>
      <c r="C22" s="23">
        <f t="array" ref="C22">MAX((B$44:B$532=B22)*A$44:A$532)</f>
        <v>44895</v>
      </c>
      <c r="D22" s="259">
        <f>VLOOKUP(C22,A$44:D3010,4,0)/VLOOKUP(C21,A$44:D3010,4,0)-1</f>
        <v>3.0798845043310985E-2</v>
      </c>
      <c r="G22" s="23"/>
      <c r="H22" s="23"/>
      <c r="I22" s="23"/>
      <c r="J22" s="36"/>
    </row>
    <row r="23" spans="1:10">
      <c r="A23" s="23">
        <v>44926</v>
      </c>
      <c r="B23" s="21" t="s">
        <v>1142</v>
      </c>
      <c r="C23" s="23">
        <f t="array" ref="C23">MAX((B$44:B$532=B23)*A$44:A$532)</f>
        <v>44925</v>
      </c>
      <c r="D23" s="259">
        <f>VLOOKUP(C23,A$44:D3011,4,0)/VLOOKUP(C22,A$44:D3011,4,0)-1</f>
        <v>-1.0270774976657182E-2</v>
      </c>
      <c r="G23" s="23"/>
      <c r="H23" s="23"/>
      <c r="I23" s="23"/>
      <c r="J23" s="36"/>
    </row>
    <row r="24" spans="1:10">
      <c r="A24" s="23">
        <v>44957</v>
      </c>
      <c r="B24" s="21" t="s">
        <v>1628</v>
      </c>
      <c r="C24" s="23">
        <f t="array" ref="C24">MAX((B$44:B$532=B24)*A$44:A$532)</f>
        <v>44957</v>
      </c>
      <c r="D24" s="259">
        <f>VLOOKUP(C24,A$44:D3012,4,0)/VLOOKUP(C23,A$44:D3012,4,0)-1</f>
        <v>3.5849056603773688E-2</v>
      </c>
      <c r="G24" s="23"/>
      <c r="H24" s="23"/>
      <c r="I24" s="23"/>
      <c r="J24" s="36"/>
    </row>
    <row r="25" spans="1:10">
      <c r="A25" s="23">
        <v>44985</v>
      </c>
      <c r="B25" s="21" t="s">
        <v>371</v>
      </c>
      <c r="C25" s="23">
        <f t="array" ref="C25">MAX((B$44:B$532=B25)*A$44:A$532)</f>
        <v>44967</v>
      </c>
      <c r="D25" s="259">
        <f>VLOOKUP(C25,A$44:D3013,4,0)/VLOOKUP(C24,A$44:D3013,4,0)-1</f>
        <v>8.1967213114753079E-3</v>
      </c>
    </row>
    <row r="44" spans="1:11">
      <c r="A44" s="66">
        <v>44519</v>
      </c>
      <c r="B44" s="52" t="s">
        <v>1630</v>
      </c>
      <c r="C44" s="140">
        <f>[1]!i_dq_close(C$2,A44)</f>
        <v>5267.4187000000002</v>
      </c>
      <c r="D44" s="21">
        <v>1.108833</v>
      </c>
      <c r="E44" s="86">
        <v>5700325.7300000004</v>
      </c>
      <c r="F44" s="86"/>
      <c r="G44" s="59">
        <v>44883</v>
      </c>
      <c r="H44" s="141" t="s">
        <v>342</v>
      </c>
      <c r="I44" s="140">
        <f>[1]!i_dq_close(I$2,G44)</f>
        <v>4204.3148000000001</v>
      </c>
      <c r="J44" s="44">
        <v>1.1354</v>
      </c>
      <c r="K44" s="33">
        <v>2364066.19</v>
      </c>
    </row>
    <row r="45" spans="1:11">
      <c r="A45" s="66">
        <v>44522</v>
      </c>
      <c r="B45" s="21" t="s">
        <v>342</v>
      </c>
      <c r="C45" s="140">
        <f>[1]!i_dq_close(C$2,A45)</f>
        <v>5300.9228999999996</v>
      </c>
      <c r="D45" s="21">
        <v>1.1160570000000001</v>
      </c>
      <c r="G45" s="59">
        <v>44886</v>
      </c>
      <c r="H45" s="141" t="s">
        <v>342</v>
      </c>
      <c r="I45" s="140">
        <f>[1]!i_dq_close(I$2,G45)</f>
        <v>4177.4961999999996</v>
      </c>
      <c r="J45" s="21">
        <v>1.1667000000000001</v>
      </c>
      <c r="K45" s="33"/>
    </row>
    <row r="46" spans="1:11">
      <c r="A46" s="66">
        <v>44523</v>
      </c>
      <c r="B46" s="21" t="s">
        <v>342</v>
      </c>
      <c r="C46" s="140">
        <f>[1]!i_dq_close(C$2,A46)</f>
        <v>5302.8275000000003</v>
      </c>
      <c r="D46" s="21">
        <v>1.113348</v>
      </c>
      <c r="G46" s="59">
        <v>44887</v>
      </c>
      <c r="H46" s="141" t="s">
        <v>342</v>
      </c>
      <c r="I46" s="140">
        <f>[1]!i_dq_close(I$2,G46)</f>
        <v>4166.4138000000003</v>
      </c>
      <c r="J46" s="21">
        <v>1.1676</v>
      </c>
      <c r="K46" s="33"/>
    </row>
    <row r="47" spans="1:11">
      <c r="A47" s="66">
        <v>44524</v>
      </c>
      <c r="B47" s="21" t="s">
        <v>342</v>
      </c>
      <c r="C47" s="140">
        <f>[1]!i_dq_close(C$2,A47)</f>
        <v>5304.5738000000001</v>
      </c>
      <c r="D47" s="21">
        <v>1.111542</v>
      </c>
      <c r="G47" s="59">
        <v>44888</v>
      </c>
      <c r="H47" s="141" t="s">
        <v>342</v>
      </c>
      <c r="I47" s="140">
        <f>[1]!i_dq_close(I$2,G47)</f>
        <v>4167.8986999999997</v>
      </c>
      <c r="J47" s="21">
        <v>1.1462000000000001</v>
      </c>
      <c r="K47" s="33"/>
    </row>
    <row r="48" spans="1:11">
      <c r="A48" s="66">
        <v>44525</v>
      </c>
      <c r="B48" s="21" t="s">
        <v>342</v>
      </c>
      <c r="C48" s="140">
        <f>[1]!i_dq_close(C$2,A48)</f>
        <v>5284.0699000000004</v>
      </c>
      <c r="D48" s="21">
        <v>1.107027</v>
      </c>
      <c r="G48" s="59">
        <v>44889</v>
      </c>
      <c r="H48" s="141" t="s">
        <v>342</v>
      </c>
      <c r="I48" s="140">
        <f>[1]!i_dq_close(I$2,G48)</f>
        <v>4155.0478999999996</v>
      </c>
      <c r="J48" s="21">
        <v>1.1506000000000001</v>
      </c>
      <c r="K48" s="33"/>
    </row>
    <row r="49" spans="1:11">
      <c r="A49" s="66">
        <v>44526</v>
      </c>
      <c r="B49" s="21" t="s">
        <v>342</v>
      </c>
      <c r="C49" s="140">
        <f>[1]!i_dq_close(C$2,A49)</f>
        <v>5252.0713999999998</v>
      </c>
      <c r="D49" s="21">
        <v>1.1061240000000001</v>
      </c>
      <c r="G49" s="59">
        <v>44890</v>
      </c>
      <c r="H49" s="141" t="s">
        <v>342</v>
      </c>
      <c r="I49" s="140">
        <f>[1]!i_dq_close(I$2,G49)</f>
        <v>4164.7946000000002</v>
      </c>
      <c r="J49" s="21">
        <v>1.1363000000000001</v>
      </c>
      <c r="K49" s="33"/>
    </row>
    <row r="50" spans="1:11">
      <c r="A50" s="66">
        <v>44529</v>
      </c>
      <c r="B50" s="21" t="s">
        <v>342</v>
      </c>
      <c r="C50" s="140">
        <f>[1]!i_dq_close(C$2,A50)</f>
        <v>5245.3585999999996</v>
      </c>
      <c r="D50" s="21">
        <v>1.108833</v>
      </c>
      <c r="G50" s="59">
        <v>44893</v>
      </c>
      <c r="H50" s="141" t="s">
        <v>342</v>
      </c>
      <c r="I50" s="140">
        <f>[1]!i_dq_close(I$2,G50)</f>
        <v>4124.2883000000002</v>
      </c>
      <c r="J50" s="21">
        <v>1.1301000000000001</v>
      </c>
      <c r="K50" s="33"/>
    </row>
    <row r="51" spans="1:11">
      <c r="A51" s="66">
        <v>44530</v>
      </c>
      <c r="B51" s="21" t="s">
        <v>342</v>
      </c>
      <c r="C51" s="140">
        <f>[1]!i_dq_close(C$2,A51)</f>
        <v>5235.1342000000004</v>
      </c>
      <c r="D51" s="21">
        <v>1.111542</v>
      </c>
      <c r="G51" s="59">
        <v>44894</v>
      </c>
      <c r="H51" s="141" t="s">
        <v>342</v>
      </c>
      <c r="I51" s="140">
        <f>[1]!i_dq_close(I$2,G51)</f>
        <v>4237.5962</v>
      </c>
      <c r="J51" s="21">
        <v>1.1444000000000001</v>
      </c>
      <c r="K51" s="33"/>
    </row>
    <row r="52" spans="1:11">
      <c r="A52" s="66">
        <v>44531</v>
      </c>
      <c r="B52" s="21" t="s">
        <v>336</v>
      </c>
      <c r="C52" s="140">
        <f>[1]!i_dq_close(C$2,A52)</f>
        <v>5248.3656000000001</v>
      </c>
      <c r="D52" s="21">
        <v>1.111542</v>
      </c>
      <c r="G52" s="59">
        <v>44895</v>
      </c>
      <c r="H52" s="67" t="s">
        <v>1630</v>
      </c>
      <c r="I52" s="140">
        <f>[1]!i_dq_close(I$2,G52)</f>
        <v>4239.9952000000003</v>
      </c>
      <c r="J52" s="21">
        <v>1.1605000000000001</v>
      </c>
      <c r="K52" s="33"/>
    </row>
    <row r="53" spans="1:11">
      <c r="A53" s="66">
        <v>44532</v>
      </c>
      <c r="B53" s="21" t="s">
        <v>336</v>
      </c>
      <c r="C53" s="140">
        <f>[1]!i_dq_close(C$2,A53)</f>
        <v>5250.6669000000002</v>
      </c>
      <c r="D53" s="21">
        <v>1.1097360000000001</v>
      </c>
      <c r="G53" s="59">
        <v>44896</v>
      </c>
      <c r="H53" s="67" t="s">
        <v>336</v>
      </c>
      <c r="I53" s="140">
        <f>[1]!i_dq_close(I$2,G53)</f>
        <v>4279.3801999999996</v>
      </c>
      <c r="J53" s="21">
        <v>1.1453</v>
      </c>
      <c r="K53" s="33"/>
    </row>
    <row r="54" spans="1:11">
      <c r="A54" s="66">
        <v>44533</v>
      </c>
      <c r="B54" s="21" t="s">
        <v>336</v>
      </c>
      <c r="C54" s="140">
        <f>[1]!i_dq_close(C$2,A54)</f>
        <v>5300.0919999999996</v>
      </c>
      <c r="D54" s="21">
        <v>1.111542</v>
      </c>
      <c r="G54" s="59">
        <v>44897</v>
      </c>
      <c r="H54" s="67" t="s">
        <v>1624</v>
      </c>
      <c r="I54" s="140">
        <f>[1]!i_dq_close(I$2,G54)</f>
        <v>4256.7224999999999</v>
      </c>
      <c r="J54" s="21">
        <v>1.1335999999999999</v>
      </c>
      <c r="K54" s="33"/>
    </row>
    <row r="55" spans="1:11">
      <c r="A55" s="66">
        <v>44536</v>
      </c>
      <c r="B55" s="21" t="s">
        <v>336</v>
      </c>
      <c r="C55" s="140">
        <f>[1]!i_dq_close(C$2,A55)</f>
        <v>5282.2015000000001</v>
      </c>
      <c r="D55" s="21">
        <v>1.103415</v>
      </c>
      <c r="G55" s="59">
        <v>44900</v>
      </c>
      <c r="H55" s="67" t="s">
        <v>1624</v>
      </c>
      <c r="I55" s="140">
        <f>[1]!i_dq_close(I$2,G55)</f>
        <v>4327.0653000000002</v>
      </c>
      <c r="J55" s="21">
        <v>1.1363000000000001</v>
      </c>
      <c r="K55" s="33"/>
    </row>
    <row r="56" spans="1:11">
      <c r="A56" s="66">
        <v>44537</v>
      </c>
      <c r="B56" s="21" t="s">
        <v>336</v>
      </c>
      <c r="C56" s="140">
        <f>[1]!i_dq_close(C$2,A56)</f>
        <v>5300.125</v>
      </c>
      <c r="D56" s="21">
        <v>1.100706</v>
      </c>
      <c r="G56" s="59">
        <v>44901</v>
      </c>
      <c r="H56" s="67" t="s">
        <v>1624</v>
      </c>
      <c r="I56" s="140">
        <f>[1]!i_dq_close(I$2,G56)</f>
        <v>4343.7743</v>
      </c>
      <c r="J56" s="21">
        <v>1.1372</v>
      </c>
      <c r="K56" s="33"/>
    </row>
    <row r="57" spans="1:11">
      <c r="A57" s="66">
        <v>44538</v>
      </c>
      <c r="B57" s="21" t="s">
        <v>336</v>
      </c>
      <c r="C57" s="140">
        <f>[1]!i_dq_close(C$2,A57)</f>
        <v>5377.4757</v>
      </c>
      <c r="D57" s="21">
        <v>1.1079300000000001</v>
      </c>
      <c r="G57" s="59">
        <v>44902</v>
      </c>
      <c r="H57" s="67" t="s">
        <v>1624</v>
      </c>
      <c r="I57" s="140">
        <f>[1]!i_dq_close(I$2,G57)</f>
        <v>4334.5227000000004</v>
      </c>
      <c r="J57" s="21">
        <v>1.1327</v>
      </c>
      <c r="K57" s="33"/>
    </row>
    <row r="58" spans="1:11">
      <c r="A58" s="66">
        <v>44539</v>
      </c>
      <c r="B58" s="21" t="s">
        <v>336</v>
      </c>
      <c r="C58" s="140">
        <f>[1]!i_dq_close(C$2,A58)</f>
        <v>5447.9031000000004</v>
      </c>
      <c r="D58" s="21">
        <v>1.1124449999999999</v>
      </c>
      <c r="G58" s="59">
        <v>44903</v>
      </c>
      <c r="H58" s="67" t="s">
        <v>1624</v>
      </c>
      <c r="I58" s="140">
        <f>[1]!i_dq_close(I$2,G58)</f>
        <v>4331.9718999999996</v>
      </c>
      <c r="J58" s="21">
        <v>1.1317999999999999</v>
      </c>
      <c r="K58" s="33"/>
    </row>
    <row r="59" spans="1:11">
      <c r="A59" s="66">
        <v>44540</v>
      </c>
      <c r="B59" s="21" t="s">
        <v>336</v>
      </c>
      <c r="C59" s="140">
        <f>[1]!i_dq_close(C$2,A59)</f>
        <v>5426.2708000000002</v>
      </c>
      <c r="D59" s="21">
        <v>1.115154</v>
      </c>
      <c r="G59" s="59">
        <v>44904</v>
      </c>
      <c r="H59" s="67" t="s">
        <v>1624</v>
      </c>
      <c r="I59" s="140">
        <f>[1]!i_dq_close(I$2,G59)</f>
        <v>4364.9232000000002</v>
      </c>
      <c r="J59" s="21">
        <v>1.1354</v>
      </c>
      <c r="K59" s="33"/>
    </row>
    <row r="60" spans="1:11">
      <c r="A60" s="66">
        <v>44543</v>
      </c>
      <c r="B60" s="21" t="s">
        <v>336</v>
      </c>
      <c r="C60" s="140">
        <f>[1]!i_dq_close(C$2,A60)</f>
        <v>5457.9180999999999</v>
      </c>
      <c r="D60" s="21">
        <v>1.1142510000000001</v>
      </c>
      <c r="G60" s="59">
        <v>44907</v>
      </c>
      <c r="H60" s="20" t="s">
        <v>1624</v>
      </c>
      <c r="I60" s="140">
        <f>[1]!i_dq_close(I$2,G60)</f>
        <v>4321.8283000000001</v>
      </c>
      <c r="J60" s="21">
        <v>1.1444000000000001</v>
      </c>
      <c r="K60" s="33"/>
    </row>
    <row r="61" spans="1:11">
      <c r="A61" s="66">
        <v>44544</v>
      </c>
      <c r="B61" s="21" t="s">
        <v>336</v>
      </c>
      <c r="C61" s="140">
        <f>[1]!i_dq_close(C$2,A61)</f>
        <v>5424.8608000000004</v>
      </c>
      <c r="D61" s="21">
        <v>1.111</v>
      </c>
      <c r="E61" s="86">
        <f>5700325.73+612618.26</f>
        <v>6312943.9900000002</v>
      </c>
      <c r="F61" s="86"/>
      <c r="G61" s="59">
        <v>44908</v>
      </c>
      <c r="H61" s="20" t="s">
        <v>1624</v>
      </c>
      <c r="I61" s="140">
        <f>[1]!i_dq_close(I$2,G61)</f>
        <v>4309.5028000000002</v>
      </c>
      <c r="J61" s="21">
        <v>1.1327</v>
      </c>
      <c r="K61" s="33"/>
    </row>
    <row r="62" spans="1:11">
      <c r="A62" s="66">
        <v>44545</v>
      </c>
      <c r="B62" s="21" t="s">
        <v>336</v>
      </c>
      <c r="C62" s="140">
        <f>[1]!i_dq_close(C$2,A62)</f>
        <v>5387.1535000000003</v>
      </c>
      <c r="D62" s="21">
        <v>1.1100000000000001</v>
      </c>
      <c r="G62" s="59">
        <v>44909</v>
      </c>
      <c r="H62" s="20" t="s">
        <v>1624</v>
      </c>
      <c r="I62" s="140">
        <f>[1]!i_dq_close(I$2,G62)</f>
        <v>4312.3441999999995</v>
      </c>
      <c r="J62" s="21">
        <v>1.1380999999999999</v>
      </c>
      <c r="K62" s="33"/>
    </row>
    <row r="63" spans="1:11">
      <c r="A63" s="66">
        <v>44546</v>
      </c>
      <c r="B63" s="21" t="s">
        <v>336</v>
      </c>
      <c r="C63" s="140">
        <f>[1]!i_dq_close(C$2,A63)</f>
        <v>5422.4736999999996</v>
      </c>
      <c r="D63" s="21">
        <v>1.113</v>
      </c>
      <c r="G63" s="59">
        <v>44910</v>
      </c>
      <c r="H63" s="20" t="s">
        <v>1624</v>
      </c>
      <c r="I63" s="140">
        <f>[1]!i_dq_close(I$2,G63)</f>
        <v>4311.0010000000002</v>
      </c>
      <c r="J63" s="21">
        <v>1.1577999999999999</v>
      </c>
      <c r="K63" s="33"/>
    </row>
    <row r="64" spans="1:11">
      <c r="A64" s="66">
        <v>44547</v>
      </c>
      <c r="B64" s="21" t="s">
        <v>336</v>
      </c>
      <c r="C64" s="140">
        <f>[1]!i_dq_close(C$2,A64)</f>
        <v>5345.2047000000002</v>
      </c>
      <c r="D64" s="21">
        <v>1.105</v>
      </c>
      <c r="G64" s="59">
        <v>44911</v>
      </c>
      <c r="H64" s="20" t="s">
        <v>1624</v>
      </c>
      <c r="I64" s="140">
        <f>[1]!i_dq_close(I$2,G64)</f>
        <v>4307.5222999999996</v>
      </c>
      <c r="J64" s="21">
        <v>1.1657999999999999</v>
      </c>
      <c r="K64" s="33"/>
    </row>
    <row r="65" spans="1:11">
      <c r="A65" s="66">
        <v>44550</v>
      </c>
      <c r="B65" s="21" t="s">
        <v>336</v>
      </c>
      <c r="C65" s="140">
        <f>[1]!i_dq_close(C$2,A65)</f>
        <v>5263.4625999999998</v>
      </c>
      <c r="D65" s="21">
        <v>1.099</v>
      </c>
      <c r="G65" s="59">
        <v>44914</v>
      </c>
      <c r="H65" s="20" t="s">
        <v>1624</v>
      </c>
      <c r="I65" s="140">
        <f>[1]!i_dq_close(I$2,G65)</f>
        <v>4233.2809999999999</v>
      </c>
      <c r="J65" s="21">
        <v>1.1193</v>
      </c>
      <c r="K65" s="33"/>
    </row>
    <row r="66" spans="1:11">
      <c r="A66" s="66">
        <v>44551</v>
      </c>
      <c r="B66" s="21" t="s">
        <v>336</v>
      </c>
      <c r="C66" s="140">
        <f>[1]!i_dq_close(C$2,A66)</f>
        <v>5304.4885000000004</v>
      </c>
      <c r="D66" s="21">
        <v>1.109</v>
      </c>
      <c r="G66" s="59">
        <v>44915</v>
      </c>
      <c r="H66" s="20" t="s">
        <v>1624</v>
      </c>
      <c r="I66" s="140">
        <f>[1]!i_dq_close(I$2,G66)</f>
        <v>4170.6633000000002</v>
      </c>
      <c r="J66" s="21">
        <v>1.1023000000000001</v>
      </c>
      <c r="K66" s="33"/>
    </row>
    <row r="67" spans="1:11">
      <c r="A67" s="66">
        <v>44552</v>
      </c>
      <c r="B67" s="21" t="s">
        <v>336</v>
      </c>
      <c r="C67" s="140">
        <f>[1]!i_dq_close(C$2,A67)</f>
        <v>5309.9943999999996</v>
      </c>
      <c r="D67" s="21">
        <v>1.1120000000000001</v>
      </c>
      <c r="G67" s="59">
        <v>44916</v>
      </c>
      <c r="H67" s="20" t="s">
        <v>1624</v>
      </c>
      <c r="I67" s="140">
        <f>[1]!i_dq_close(I$2,G67)</f>
        <v>4166.0241999999998</v>
      </c>
      <c r="J67" s="21">
        <v>1.105</v>
      </c>
      <c r="K67" s="33"/>
    </row>
    <row r="68" spans="1:11">
      <c r="A68" s="66">
        <v>44553</v>
      </c>
      <c r="B68" s="21" t="s">
        <v>336</v>
      </c>
      <c r="C68" s="140">
        <f>[1]!i_dq_close(C$2,A68)</f>
        <v>5344.2071999999998</v>
      </c>
      <c r="D68" s="21">
        <v>1.1080000000000001</v>
      </c>
      <c r="G68" s="59">
        <v>44917</v>
      </c>
      <c r="H68" s="20" t="s">
        <v>1624</v>
      </c>
      <c r="I68" s="140">
        <f>[1]!i_dq_close(I$2,G68)</f>
        <v>4158.2915000000003</v>
      </c>
      <c r="J68" s="21">
        <v>1.1174999999999999</v>
      </c>
      <c r="K68" s="33"/>
    </row>
    <row r="69" spans="1:11">
      <c r="A69" s="66">
        <v>44554</v>
      </c>
      <c r="B69" s="21" t="s">
        <v>336</v>
      </c>
      <c r="C69" s="140">
        <f>[1]!i_dq_close(C$2,A69)</f>
        <v>5311.5119999999997</v>
      </c>
      <c r="D69" s="21">
        <v>1.0960000000000001</v>
      </c>
      <c r="G69" s="58">
        <v>44918</v>
      </c>
      <c r="H69" s="20" t="s">
        <v>1624</v>
      </c>
      <c r="I69" s="140">
        <f>[1]!i_dq_close(I$2,G69)</f>
        <v>4149.107</v>
      </c>
      <c r="J69" s="21">
        <v>1.1086</v>
      </c>
      <c r="K69" s="33"/>
    </row>
    <row r="70" spans="1:11">
      <c r="A70" s="66">
        <v>44557</v>
      </c>
      <c r="B70" s="21" t="s">
        <v>336</v>
      </c>
      <c r="C70" s="140">
        <f>[1]!i_dq_close(C$2,A70)</f>
        <v>5308.8037000000004</v>
      </c>
      <c r="D70" s="21">
        <v>1.095</v>
      </c>
      <c r="G70" s="58">
        <v>44921</v>
      </c>
      <c r="H70" s="20" t="s">
        <v>1624</v>
      </c>
      <c r="I70" s="140">
        <f>[1]!i_dq_close(I$2,G70)</f>
        <v>4176.0355</v>
      </c>
      <c r="J70" s="21">
        <v>1.1113</v>
      </c>
      <c r="K70" s="33"/>
    </row>
    <row r="71" spans="1:11">
      <c r="A71" s="66">
        <v>44558</v>
      </c>
      <c r="B71" s="21" t="s">
        <v>336</v>
      </c>
      <c r="C71" s="140">
        <f>[1]!i_dq_close(C$2,A71)</f>
        <v>5341.2038000000002</v>
      </c>
      <c r="D71" s="21">
        <v>1.103</v>
      </c>
      <c r="G71" s="58">
        <v>44922</v>
      </c>
      <c r="H71" s="20" t="s">
        <v>1624</v>
      </c>
      <c r="I71" s="140">
        <f>[1]!i_dq_close(I$2,G71)</f>
        <v>4219.6733999999997</v>
      </c>
      <c r="J71" s="21">
        <v>1.1005</v>
      </c>
      <c r="K71" s="33"/>
    </row>
    <row r="72" spans="1:11">
      <c r="A72" s="66">
        <v>44559</v>
      </c>
      <c r="B72" s="21" t="s">
        <v>336</v>
      </c>
      <c r="C72" s="140">
        <f>[1]!i_dq_close(C$2,A72)</f>
        <v>5275.0168999999996</v>
      </c>
      <c r="D72" s="21">
        <v>1.099</v>
      </c>
      <c r="G72" s="58">
        <v>44923</v>
      </c>
      <c r="H72" s="20" t="s">
        <v>1624</v>
      </c>
      <c r="I72" s="140">
        <f>[1]!i_dq_close(I$2,G72)</f>
        <v>4201.9503000000004</v>
      </c>
      <c r="J72" s="21">
        <v>1.0961000000000001</v>
      </c>
      <c r="K72" s="33"/>
    </row>
    <row r="73" spans="1:11">
      <c r="A73" s="66">
        <v>44560</v>
      </c>
      <c r="B73" s="21" t="s">
        <v>336</v>
      </c>
      <c r="C73" s="140">
        <f>[1]!i_dq_close(C$2,A73)</f>
        <v>5317.2741999999998</v>
      </c>
      <c r="D73" s="21">
        <v>1.105</v>
      </c>
      <c r="G73" s="58">
        <v>44924</v>
      </c>
      <c r="H73" s="20" t="s">
        <v>1624</v>
      </c>
      <c r="I73" s="140">
        <f>[1]!i_dq_close(I$2,G73)</f>
        <v>4189.3071</v>
      </c>
      <c r="J73" s="21">
        <v>1.0880000000000001</v>
      </c>
      <c r="K73" s="33"/>
    </row>
    <row r="74" spans="1:11">
      <c r="A74" s="66">
        <v>44561</v>
      </c>
      <c r="B74" s="21" t="s">
        <v>336</v>
      </c>
      <c r="C74" s="140">
        <f>[1]!i_dq_close(C$2,A74)</f>
        <v>5341.2200999999995</v>
      </c>
      <c r="D74" s="21">
        <v>1.111</v>
      </c>
      <c r="G74" s="58">
        <v>44925</v>
      </c>
      <c r="H74" s="20" t="s">
        <v>1624</v>
      </c>
      <c r="I74" s="140">
        <f>[1]!i_dq_close(I$2,G74)</f>
        <v>4202.6813000000002</v>
      </c>
      <c r="J74" s="21">
        <v>1.0852999999999999</v>
      </c>
      <c r="K74" s="33"/>
    </row>
    <row r="75" spans="1:11">
      <c r="A75" s="66">
        <v>44565</v>
      </c>
      <c r="B75" s="21" t="s">
        <v>346</v>
      </c>
      <c r="C75" s="140">
        <f>[1]!i_dq_close(C$2,A75)</f>
        <v>5321.7956999999997</v>
      </c>
      <c r="D75" s="21">
        <v>1.1120000000000001</v>
      </c>
      <c r="G75" s="58">
        <v>44929</v>
      </c>
      <c r="H75" s="67" t="s">
        <v>1626</v>
      </c>
      <c r="I75" s="140">
        <f>[1]!i_dq_close(I$2,G75)</f>
        <v>4232.5133999999998</v>
      </c>
      <c r="J75" s="21">
        <v>1.1094999999999999</v>
      </c>
      <c r="K75" s="33"/>
    </row>
    <row r="76" spans="1:11">
      <c r="A76" s="66">
        <v>44566</v>
      </c>
      <c r="B76" s="21" t="s">
        <v>346</v>
      </c>
      <c r="C76" s="140">
        <f>[1]!i_dq_close(C$2,A76)</f>
        <v>5258.0227000000004</v>
      </c>
      <c r="D76" s="21">
        <v>1.1040000000000001</v>
      </c>
      <c r="G76" s="58">
        <v>44930</v>
      </c>
      <c r="H76" s="67" t="s">
        <v>1626</v>
      </c>
      <c r="I76" s="140">
        <f>[1]!i_dq_close(I$2,G76)</f>
        <v>4235.9718999999996</v>
      </c>
      <c r="J76" s="21">
        <v>1.1013999999999999</v>
      </c>
      <c r="K76" s="33"/>
    </row>
    <row r="77" spans="1:11">
      <c r="A77" s="66">
        <v>44567</v>
      </c>
      <c r="B77" s="21" t="s">
        <v>346</v>
      </c>
      <c r="C77" s="140">
        <f>[1]!i_dq_close(C$2,A77)</f>
        <v>5218.3386</v>
      </c>
      <c r="D77" s="21">
        <v>1.107</v>
      </c>
      <c r="G77" s="58">
        <v>44931</v>
      </c>
      <c r="H77" s="67" t="s">
        <v>1626</v>
      </c>
      <c r="I77" s="140">
        <f>[1]!i_dq_close(I$2,G77)</f>
        <v>4307.7605999999996</v>
      </c>
      <c r="J77" s="21">
        <v>1.1013999999999999</v>
      </c>
      <c r="K77" s="33"/>
    </row>
    <row r="78" spans="1:11">
      <c r="A78" s="66">
        <v>44568</v>
      </c>
      <c r="B78" s="21" t="s">
        <v>367</v>
      </c>
      <c r="C78" s="140">
        <f>[1]!i_dq_close(C$2,A78)</f>
        <v>5212.2539999999999</v>
      </c>
      <c r="D78" s="21">
        <v>1.099</v>
      </c>
      <c r="G78" s="58">
        <v>44932</v>
      </c>
      <c r="H78" s="67" t="s">
        <v>1626</v>
      </c>
      <c r="I78" s="140">
        <f>[1]!i_dq_close(I$2,G78)</f>
        <v>4318.1531000000004</v>
      </c>
      <c r="J78" s="21">
        <v>1.1059000000000001</v>
      </c>
      <c r="K78" s="33"/>
    </row>
    <row r="79" spans="1:11">
      <c r="A79" s="66">
        <v>44571</v>
      </c>
      <c r="B79" s="21" t="s">
        <v>367</v>
      </c>
      <c r="C79" s="140">
        <f>[1]!i_dq_close(C$2,A79)</f>
        <v>5232.8054000000002</v>
      </c>
      <c r="D79" s="21">
        <v>1.105</v>
      </c>
      <c r="G79" s="58">
        <v>44935</v>
      </c>
      <c r="H79" s="67" t="s">
        <v>1626</v>
      </c>
      <c r="I79" s="140">
        <f>[1]!i_dq_close(I$2,G79)</f>
        <v>4349.1992</v>
      </c>
      <c r="J79" s="21">
        <v>1.1041000000000001</v>
      </c>
      <c r="K79" s="33"/>
    </row>
    <row r="80" spans="1:11">
      <c r="A80" s="66">
        <v>44572</v>
      </c>
      <c r="B80" s="21" t="s">
        <v>346</v>
      </c>
      <c r="C80" s="140">
        <f>[1]!i_dq_close(C$2,A80)</f>
        <v>5184.9969000000001</v>
      </c>
      <c r="D80" s="21">
        <v>1.1020000000000001</v>
      </c>
      <c r="G80" s="58">
        <v>44936</v>
      </c>
      <c r="H80" s="67" t="s">
        <v>1626</v>
      </c>
      <c r="I80" s="140">
        <f>[1]!i_dq_close(I$2,G80)</f>
        <v>4354.2322999999997</v>
      </c>
      <c r="J80" s="21">
        <v>1.105</v>
      </c>
      <c r="K80" s="33">
        <f>K44+278125.43</f>
        <v>2642191.62</v>
      </c>
    </row>
    <row r="81" spans="1:11">
      <c r="A81" s="66">
        <v>44573</v>
      </c>
      <c r="B81" s="21" t="s">
        <v>367</v>
      </c>
      <c r="C81" s="140">
        <f>[1]!i_dq_close(C$2,A81)</f>
        <v>5235.0216</v>
      </c>
      <c r="D81" s="21">
        <v>1.1100000000000001</v>
      </c>
      <c r="G81" s="58">
        <v>44937</v>
      </c>
      <c r="H81" s="67" t="s">
        <v>1626</v>
      </c>
      <c r="I81" s="140">
        <f>[1]!i_dq_close(I$2,G81)</f>
        <v>4341.9845999999998</v>
      </c>
      <c r="J81" s="21">
        <v>1.0940000000000001</v>
      </c>
      <c r="K81" s="33"/>
    </row>
    <row r="82" spans="1:11">
      <c r="A82" s="66">
        <v>44574</v>
      </c>
      <c r="B82" s="21" t="s">
        <v>367</v>
      </c>
      <c r="C82" s="140">
        <f>[1]!i_dq_close(C$2,A82)</f>
        <v>5152.3022000000001</v>
      </c>
      <c r="D82" s="21">
        <v>1.105</v>
      </c>
      <c r="G82" s="58">
        <v>44938</v>
      </c>
      <c r="H82" s="67" t="s">
        <v>1626</v>
      </c>
      <c r="I82" s="140">
        <f>[1]!i_dq_close(I$2,G82)</f>
        <v>4348.5348999999997</v>
      </c>
      <c r="J82" s="21">
        <v>1.1040000000000001</v>
      </c>
      <c r="K82" s="33"/>
    </row>
    <row r="83" spans="1:11">
      <c r="A83" s="66">
        <v>44575</v>
      </c>
      <c r="B83" s="21" t="s">
        <v>346</v>
      </c>
      <c r="C83" s="140">
        <f>[1]!i_dq_close(C$2,A83)</f>
        <v>5117.2269999999999</v>
      </c>
      <c r="D83" s="21">
        <v>1.1020000000000001</v>
      </c>
      <c r="G83" s="58">
        <v>44939</v>
      </c>
      <c r="H83" s="67" t="s">
        <v>1626</v>
      </c>
      <c r="I83" s="140">
        <f>[1]!i_dq_close(I$2,G83)</f>
        <v>4402.0011999999997</v>
      </c>
      <c r="J83" s="21">
        <v>1.101</v>
      </c>
      <c r="K83" s="33"/>
    </row>
    <row r="84" spans="1:11">
      <c r="A84" s="66">
        <v>44578</v>
      </c>
      <c r="B84" s="21" t="s">
        <v>367</v>
      </c>
      <c r="C84" s="140">
        <f>[1]!i_dq_close(C$2,A84)</f>
        <v>5163.9111999999996</v>
      </c>
      <c r="D84" s="21">
        <v>1.109</v>
      </c>
      <c r="G84" s="58">
        <v>44942</v>
      </c>
      <c r="H84" s="67" t="s">
        <v>1626</v>
      </c>
      <c r="I84" s="140">
        <f>[1]!i_dq_close(I$2,G84)</f>
        <v>4465.9520000000002</v>
      </c>
      <c r="J84" s="21">
        <v>1.1080000000000001</v>
      </c>
      <c r="K84" s="33"/>
    </row>
    <row r="85" spans="1:11">
      <c r="A85" s="66">
        <v>44579</v>
      </c>
      <c r="B85" s="21" t="s">
        <v>367</v>
      </c>
      <c r="C85" s="140">
        <f>[1]!i_dq_close(C$2,A85)</f>
        <v>5202.6602999999996</v>
      </c>
      <c r="D85" s="21">
        <v>1.111</v>
      </c>
      <c r="G85" s="58">
        <v>44943</v>
      </c>
      <c r="H85" s="67" t="s">
        <v>1626</v>
      </c>
      <c r="I85" s="140">
        <f>[1]!i_dq_close(I$2,G85)</f>
        <v>4466.5456000000004</v>
      </c>
      <c r="J85" s="21">
        <v>1.109</v>
      </c>
      <c r="K85" s="33"/>
    </row>
    <row r="86" spans="1:11">
      <c r="A86" s="66">
        <v>44580</v>
      </c>
      <c r="B86" s="21" t="s">
        <v>346</v>
      </c>
      <c r="C86" s="140">
        <f>[1]!i_dq_close(C$2,A86)</f>
        <v>5167.8401000000003</v>
      </c>
      <c r="D86" s="21">
        <v>1.109</v>
      </c>
      <c r="G86" s="58">
        <v>44944</v>
      </c>
      <c r="H86" s="67" t="s">
        <v>1626</v>
      </c>
      <c r="I86" s="140">
        <f>[1]!i_dq_close(I$2,G86)</f>
        <v>4464.3689999999997</v>
      </c>
      <c r="J86" s="21">
        <v>1.1140000000000001</v>
      </c>
      <c r="K86" s="33"/>
    </row>
    <row r="87" spans="1:11">
      <c r="A87" s="66">
        <v>44581</v>
      </c>
      <c r="B87" s="21" t="s">
        <v>367</v>
      </c>
      <c r="C87" s="140">
        <f>[1]!i_dq_close(C$2,A87)</f>
        <v>5192.4261999999999</v>
      </c>
      <c r="D87" s="21">
        <v>1.1000000000000001</v>
      </c>
      <c r="G87" s="58">
        <v>44945</v>
      </c>
      <c r="H87" s="67" t="s">
        <v>1626</v>
      </c>
      <c r="I87" s="140">
        <f>[1]!i_dq_close(I$2,G87)</f>
        <v>4494.8031000000001</v>
      </c>
      <c r="J87" s="21">
        <v>1.127</v>
      </c>
      <c r="K87" s="33"/>
    </row>
    <row r="88" spans="1:11">
      <c r="A88" s="66">
        <v>44582</v>
      </c>
      <c r="B88" s="21" t="s">
        <v>367</v>
      </c>
      <c r="C88" s="140">
        <f>[1]!i_dq_close(C$2,A88)</f>
        <v>5142.1421</v>
      </c>
      <c r="D88" s="21">
        <v>1.095</v>
      </c>
      <c r="G88" s="58">
        <v>44946</v>
      </c>
      <c r="H88" s="67" t="s">
        <v>1626</v>
      </c>
      <c r="I88" s="140">
        <f>[1]!i_dq_close(I$2,G88)</f>
        <v>4524.0456999999997</v>
      </c>
      <c r="J88" s="21">
        <v>1.135</v>
      </c>
      <c r="K88" s="33"/>
    </row>
    <row r="89" spans="1:11">
      <c r="A89" s="66">
        <v>44585</v>
      </c>
      <c r="B89" s="21" t="s">
        <v>346</v>
      </c>
      <c r="C89" s="140">
        <f>[1]!i_dq_close(C$2,A89)</f>
        <v>5148.6959999999999</v>
      </c>
      <c r="D89" s="21">
        <v>1.0980000000000001</v>
      </c>
      <c r="G89" s="58">
        <v>44956</v>
      </c>
      <c r="H89" s="67" t="s">
        <v>1626</v>
      </c>
      <c r="I89" s="140">
        <f>[1]!i_dq_close(I$2,G89)</f>
        <v>4545.9003000000002</v>
      </c>
      <c r="J89" s="21">
        <v>1.1359999999999999</v>
      </c>
      <c r="K89" s="33"/>
    </row>
    <row r="90" spans="1:11">
      <c r="A90" s="66">
        <v>44586</v>
      </c>
      <c r="B90" s="21" t="s">
        <v>367</v>
      </c>
      <c r="C90" s="140">
        <f>[1]!i_dq_close(C$2,A90)</f>
        <v>5018.7039000000004</v>
      </c>
      <c r="D90" s="21">
        <v>1.079</v>
      </c>
      <c r="G90" s="58">
        <v>44957</v>
      </c>
      <c r="H90" s="67" t="s">
        <v>1626</v>
      </c>
      <c r="I90" s="140">
        <f>[1]!i_dq_close(I$2,G90)</f>
        <v>4510.9566999999997</v>
      </c>
      <c r="J90" s="21">
        <v>1.1399999999999999</v>
      </c>
      <c r="K90" s="33"/>
    </row>
    <row r="91" spans="1:11">
      <c r="A91" s="66">
        <v>44587</v>
      </c>
      <c r="B91" s="21" t="s">
        <v>367</v>
      </c>
      <c r="C91" s="140">
        <f>[1]!i_dq_close(C$2,A91)</f>
        <v>5053.2469000000001</v>
      </c>
      <c r="D91" s="21">
        <v>1.0880000000000001</v>
      </c>
      <c r="G91" s="58">
        <v>44958</v>
      </c>
      <c r="H91" s="67" t="s">
        <v>348</v>
      </c>
      <c r="I91" s="140">
        <f>[1]!i_dq_close(I$2,G91)</f>
        <v>4556.5766999999996</v>
      </c>
      <c r="J91" s="21">
        <v>1.167</v>
      </c>
      <c r="K91" s="33"/>
    </row>
    <row r="92" spans="1:11">
      <c r="A92" s="66">
        <v>44588</v>
      </c>
      <c r="B92" s="21" t="s">
        <v>367</v>
      </c>
      <c r="C92" s="140">
        <f>[1]!i_dq_close(C$2,A92)</f>
        <v>4946.5129999999999</v>
      </c>
      <c r="D92" s="21">
        <v>1.0760000000000001</v>
      </c>
      <c r="G92" s="58">
        <v>44959</v>
      </c>
      <c r="H92" s="67" t="s">
        <v>1632</v>
      </c>
      <c r="I92" s="140">
        <f>[1]!i_dq_close(I$2,G92)</f>
        <v>4545.3834999999999</v>
      </c>
      <c r="J92" s="21">
        <v>1.1759999999999999</v>
      </c>
      <c r="K92" s="33"/>
    </row>
    <row r="93" spans="1:11">
      <c r="A93" s="66">
        <v>44589</v>
      </c>
      <c r="B93" s="21" t="s">
        <v>367</v>
      </c>
      <c r="C93" s="140">
        <f>[1]!i_dq_close(C$2,A93)</f>
        <v>4896.0119000000004</v>
      </c>
      <c r="D93" s="21">
        <v>1.079</v>
      </c>
      <c r="G93" s="58">
        <v>44960</v>
      </c>
      <c r="H93" s="67" t="s">
        <v>1632</v>
      </c>
      <c r="I93" s="140">
        <f>[1]!i_dq_close(I$2,G93)</f>
        <v>4508.5767999999998</v>
      </c>
      <c r="J93" s="21">
        <v>1.1990000000000001</v>
      </c>
      <c r="K93" s="33"/>
    </row>
    <row r="94" spans="1:11">
      <c r="A94" s="66">
        <v>44599</v>
      </c>
      <c r="B94" s="21" t="s">
        <v>348</v>
      </c>
      <c r="C94" s="140">
        <f>[1]!i_dq_close(C$2,A94)</f>
        <v>4970.5223999999998</v>
      </c>
      <c r="D94" s="21">
        <v>1.0920000000000001</v>
      </c>
      <c r="G94" s="58">
        <v>44963</v>
      </c>
      <c r="H94" s="67" t="s">
        <v>1632</v>
      </c>
      <c r="I94" s="140">
        <f>[1]!i_dq_close(I$2,G94)</f>
        <v>4456.7232000000004</v>
      </c>
      <c r="J94" s="21">
        <v>1.206</v>
      </c>
      <c r="K94" s="33"/>
    </row>
    <row r="95" spans="1:11">
      <c r="A95" s="66">
        <v>44600</v>
      </c>
      <c r="B95" s="21" t="s">
        <v>348</v>
      </c>
      <c r="C95" s="140">
        <f>[1]!i_dq_close(C$2,A95)</f>
        <v>4961.1742000000004</v>
      </c>
      <c r="D95" s="21">
        <v>1.095</v>
      </c>
      <c r="G95" s="58">
        <v>44964</v>
      </c>
      <c r="H95" s="67" t="s">
        <v>1688</v>
      </c>
      <c r="I95" s="140">
        <f>[1]!i_dq_close(I$2,G95)</f>
        <v>4465.3935000000001</v>
      </c>
      <c r="J95" s="21">
        <v>1.2050000000000001</v>
      </c>
      <c r="K95" s="33"/>
    </row>
    <row r="96" spans="1:11">
      <c r="A96" s="66">
        <v>44601</v>
      </c>
      <c r="B96" s="21" t="s">
        <v>349</v>
      </c>
      <c r="C96" s="140">
        <f>[1]!i_dq_close(C$2,A96)</f>
        <v>5014.3158999999996</v>
      </c>
      <c r="D96" s="21">
        <v>1.099</v>
      </c>
      <c r="G96" s="58">
        <v>44965</v>
      </c>
      <c r="H96" s="67" t="s">
        <v>1694</v>
      </c>
      <c r="I96" s="140">
        <f>[1]!i_dq_close(I$2,G96)</f>
        <v>4441.8236999999999</v>
      </c>
      <c r="J96">
        <v>1.1950000000000001</v>
      </c>
      <c r="K96" s="33"/>
    </row>
    <row r="97" spans="1:11">
      <c r="A97" s="66">
        <v>44602</v>
      </c>
      <c r="B97" s="21" t="s">
        <v>349</v>
      </c>
      <c r="C97" s="140">
        <f>[1]!i_dq_close(C$2,A97)</f>
        <v>5003.8545999999997</v>
      </c>
      <c r="D97" s="21">
        <v>1.097</v>
      </c>
      <c r="G97" s="58">
        <v>44966</v>
      </c>
      <c r="H97" s="67" t="s">
        <v>1704</v>
      </c>
      <c r="I97" s="140">
        <f>[1]!i_dq_close(I$2,G97)</f>
        <v>4501.8388000000004</v>
      </c>
      <c r="J97">
        <v>1.202</v>
      </c>
      <c r="K97" s="33"/>
    </row>
    <row r="98" spans="1:11">
      <c r="A98" s="66">
        <v>44603</v>
      </c>
      <c r="B98" s="21" t="s">
        <v>349</v>
      </c>
      <c r="C98" s="140">
        <f>[1]!i_dq_close(C$2,A98)</f>
        <v>4955.6099000000004</v>
      </c>
      <c r="D98" s="21">
        <v>1.0900000000000001</v>
      </c>
      <c r="G98" s="49">
        <v>44967</v>
      </c>
      <c r="H98" s="67" t="s">
        <v>1719</v>
      </c>
      <c r="I98" s="140">
        <f>[1]!i_dq_close(I$2,G98)</f>
        <v>4478.2692999999999</v>
      </c>
      <c r="J98">
        <v>1.1910000000000001</v>
      </c>
      <c r="K98" s="33"/>
    </row>
    <row r="99" spans="1:11">
      <c r="A99" s="66">
        <v>44606</v>
      </c>
      <c r="B99" s="21" t="s">
        <v>349</v>
      </c>
      <c r="C99" s="140">
        <f>[1]!i_dq_close(C$2,A99)</f>
        <v>4906.1818999999996</v>
      </c>
      <c r="D99" s="21">
        <v>1.0860000000000001</v>
      </c>
      <c r="G99" s="49"/>
      <c r="H99" s="20"/>
      <c r="I99" s="140"/>
      <c r="K99" s="33"/>
    </row>
    <row r="100" spans="1:11">
      <c r="A100" s="66">
        <v>44607</v>
      </c>
      <c r="B100" s="21" t="s">
        <v>349</v>
      </c>
      <c r="C100" s="140">
        <f>[1]!i_dq_close(C$2,A100)</f>
        <v>4957.2093000000004</v>
      </c>
      <c r="D100" s="21">
        <v>1.0940000000000001</v>
      </c>
      <c r="G100" s="49"/>
      <c r="H100" s="20"/>
      <c r="I100" s="140"/>
      <c r="K100" s="33"/>
    </row>
    <row r="101" spans="1:11">
      <c r="A101" s="66">
        <v>44608</v>
      </c>
      <c r="B101" s="21" t="s">
        <v>349</v>
      </c>
      <c r="C101" s="140">
        <f>[1]!i_dq_close(C$2,A101)</f>
        <v>4973.9498000000003</v>
      </c>
      <c r="D101" s="21">
        <v>1.101</v>
      </c>
      <c r="G101" s="49"/>
      <c r="H101" s="20"/>
      <c r="I101" s="140"/>
      <c r="K101" s="33"/>
    </row>
    <row r="102" spans="1:11">
      <c r="A102" s="66">
        <v>44609</v>
      </c>
      <c r="B102" s="21" t="s">
        <v>349</v>
      </c>
      <c r="C102" s="140">
        <f>[1]!i_dq_close(C$2,A102)</f>
        <v>4982.5623999999998</v>
      </c>
      <c r="D102" s="21">
        <v>1.1040000000000001</v>
      </c>
      <c r="G102" s="49"/>
      <c r="H102" s="20"/>
      <c r="I102" s="140"/>
      <c r="K102" s="33"/>
    </row>
    <row r="103" spans="1:11">
      <c r="A103" s="66">
        <v>44610</v>
      </c>
      <c r="B103" s="21" t="s">
        <v>348</v>
      </c>
      <c r="C103" s="140">
        <f>[1]!i_dq_close(C$2,A103)</f>
        <v>5012.2416999999996</v>
      </c>
      <c r="D103" s="21">
        <v>1.109</v>
      </c>
      <c r="G103" s="49"/>
      <c r="H103" s="20"/>
      <c r="I103" s="140"/>
      <c r="K103" s="33"/>
    </row>
    <row r="104" spans="1:11">
      <c r="A104" s="66">
        <v>44613</v>
      </c>
      <c r="B104" s="21" t="s">
        <v>348</v>
      </c>
      <c r="C104" s="140">
        <f>[1]!i_dq_close(C$2,A104)</f>
        <v>5003.9387999999999</v>
      </c>
      <c r="D104" s="21">
        <v>1.113</v>
      </c>
      <c r="G104" s="49"/>
      <c r="H104" s="20"/>
      <c r="I104" s="140"/>
      <c r="K104" s="33"/>
    </row>
    <row r="105" spans="1:11">
      <c r="A105" s="66">
        <v>44614</v>
      </c>
      <c r="B105" s="21" t="s">
        <v>348</v>
      </c>
      <c r="C105" s="140">
        <f>[1]!i_dq_close(C$2,A105)</f>
        <v>4940.1639999999998</v>
      </c>
      <c r="D105" s="21">
        <v>1.107</v>
      </c>
      <c r="G105" s="49"/>
      <c r="H105" s="20"/>
      <c r="I105" s="140"/>
      <c r="K105" s="33"/>
    </row>
    <row r="106" spans="1:11">
      <c r="A106" s="66">
        <v>44615</v>
      </c>
      <c r="B106" s="21" t="s">
        <v>348</v>
      </c>
      <c r="C106" s="140">
        <f>[1]!i_dq_close(C$2,A106)</f>
        <v>4998.2251999999999</v>
      </c>
      <c r="D106" s="21">
        <v>1.1140000000000001</v>
      </c>
      <c r="G106" s="49"/>
      <c r="H106" s="20"/>
      <c r="I106" s="140"/>
      <c r="K106" s="33"/>
    </row>
    <row r="107" spans="1:11">
      <c r="A107" s="66">
        <v>44616</v>
      </c>
      <c r="B107" s="21" t="s">
        <v>348</v>
      </c>
      <c r="C107" s="140">
        <f>[1]!i_dq_close(C$2,A107)</f>
        <v>4899.8710000000001</v>
      </c>
      <c r="D107" s="21">
        <v>1.103</v>
      </c>
      <c r="G107" s="49"/>
      <c r="H107" s="20"/>
      <c r="I107" s="140"/>
      <c r="K107" s="33"/>
    </row>
    <row r="108" spans="1:11">
      <c r="A108" s="66">
        <v>44617</v>
      </c>
      <c r="B108" s="21" t="s">
        <v>348</v>
      </c>
      <c r="C108" s="140">
        <f>[1]!i_dq_close(C$2,A108)</f>
        <v>4945.6112000000003</v>
      </c>
      <c r="D108" s="21">
        <v>1.109</v>
      </c>
      <c r="G108" s="49"/>
      <c r="H108" s="20"/>
      <c r="I108" s="140"/>
      <c r="K108" s="33"/>
    </row>
    <row r="109" spans="1:11">
      <c r="A109" s="66">
        <v>44620</v>
      </c>
      <c r="B109" s="21" t="s">
        <v>348</v>
      </c>
      <c r="C109" s="140">
        <f>[1]!i_dq_close(C$2,A109)</f>
        <v>4958.2712000000001</v>
      </c>
      <c r="D109" s="21">
        <v>1.1100000000000001</v>
      </c>
      <c r="G109" s="49"/>
      <c r="H109" s="20"/>
      <c r="I109" s="140"/>
      <c r="K109" s="33"/>
    </row>
    <row r="110" spans="1:11">
      <c r="A110" s="66">
        <v>44621</v>
      </c>
      <c r="B110" s="21" t="s">
        <v>350</v>
      </c>
      <c r="C110" s="140">
        <f>[1]!i_dq_close(C$2,A110)</f>
        <v>4993.1322</v>
      </c>
      <c r="D110" s="21">
        <v>1.115</v>
      </c>
      <c r="G110" s="49"/>
      <c r="H110" s="20"/>
      <c r="I110" s="140"/>
      <c r="K110" s="33"/>
    </row>
    <row r="111" spans="1:11">
      <c r="A111" s="66">
        <v>44622</v>
      </c>
      <c r="B111" s="21" t="s">
        <v>350</v>
      </c>
      <c r="C111" s="140">
        <f>[1]!i_dq_close(C$2,A111)</f>
        <v>4959.5945000000002</v>
      </c>
      <c r="D111" s="21">
        <v>1.1120000000000001</v>
      </c>
      <c r="G111" s="49"/>
      <c r="H111" s="20"/>
      <c r="I111" s="140"/>
      <c r="K111" s="33"/>
    </row>
    <row r="112" spans="1:11">
      <c r="A112" s="66">
        <v>44623</v>
      </c>
      <c r="B112" s="21" t="s">
        <v>350</v>
      </c>
      <c r="C112" s="140">
        <f>[1]!i_dq_close(C$2,A112)</f>
        <v>4934.7047000000002</v>
      </c>
      <c r="D112" s="21">
        <v>1.1100000000000001</v>
      </c>
      <c r="G112" s="49"/>
      <c r="H112" s="20"/>
      <c r="I112" s="140"/>
      <c r="K112" s="33"/>
    </row>
    <row r="113" spans="1:11">
      <c r="A113" s="66">
        <v>44624</v>
      </c>
      <c r="B113" s="21" t="s">
        <v>350</v>
      </c>
      <c r="C113" s="140">
        <f>[1]!i_dq_close(C$2,A113)</f>
        <v>4879.6507000000001</v>
      </c>
      <c r="D113" s="21">
        <v>1.103</v>
      </c>
      <c r="G113" s="49"/>
      <c r="H113" s="20"/>
      <c r="I113" s="140"/>
      <c r="K113" s="33"/>
    </row>
    <row r="114" spans="1:11">
      <c r="A114" s="66">
        <v>44627</v>
      </c>
      <c r="B114" s="21" t="s">
        <v>350</v>
      </c>
      <c r="C114" s="140">
        <f>[1]!i_dq_close(C$2,A114)</f>
        <v>4736.4718000000003</v>
      </c>
      <c r="D114" s="21">
        <v>1.0940000000000001</v>
      </c>
      <c r="G114" s="49"/>
      <c r="H114" s="20"/>
      <c r="I114" s="140"/>
      <c r="K114" s="33"/>
    </row>
    <row r="115" spans="1:11">
      <c r="A115" s="66">
        <v>44628</v>
      </c>
      <c r="B115" s="21" t="s">
        <v>350</v>
      </c>
      <c r="C115" s="140">
        <f>[1]!i_dq_close(C$2,A115)</f>
        <v>4624.6763000000001</v>
      </c>
      <c r="D115" s="21">
        <v>1.077</v>
      </c>
      <c r="E115" s="86">
        <f>5700325.73+612618.26+2785515.32</f>
        <v>9098459.3100000005</v>
      </c>
      <c r="F115" s="86"/>
      <c r="G115" s="49"/>
      <c r="H115" s="20"/>
      <c r="I115" s="140"/>
      <c r="K115" s="33"/>
    </row>
    <row r="116" spans="1:11">
      <c r="A116" s="66">
        <v>44629</v>
      </c>
      <c r="B116" s="21" t="s">
        <v>350</v>
      </c>
      <c r="C116" s="140">
        <f>[1]!i_dq_close(C$2,A116)</f>
        <v>4570.9339</v>
      </c>
      <c r="D116" s="21">
        <v>1.0720000000000001</v>
      </c>
      <c r="G116" s="49"/>
      <c r="H116" s="20"/>
      <c r="I116" s="140"/>
      <c r="K116" s="33"/>
    </row>
    <row r="117" spans="1:11">
      <c r="A117" s="66">
        <v>44630</v>
      </c>
      <c r="B117" s="21" t="s">
        <v>350</v>
      </c>
      <c r="C117" s="140">
        <f>[1]!i_dq_close(C$2,A117)</f>
        <v>4644.6122999999998</v>
      </c>
      <c r="D117" s="21">
        <v>1.083</v>
      </c>
      <c r="G117" s="49"/>
      <c r="H117" s="20"/>
      <c r="I117" s="140"/>
      <c r="K117" s="33"/>
    </row>
    <row r="118" spans="1:11">
      <c r="A118" s="66">
        <v>44631</v>
      </c>
      <c r="B118" s="21" t="s">
        <v>350</v>
      </c>
      <c r="C118" s="140">
        <f>[1]!i_dq_close(C$2,A118)</f>
        <v>4666.1728999999996</v>
      </c>
      <c r="D118" s="21">
        <v>1.0880000000000001</v>
      </c>
      <c r="G118" s="49"/>
      <c r="H118" s="20"/>
      <c r="I118" s="140"/>
      <c r="K118" s="33"/>
    </row>
    <row r="119" spans="1:11">
      <c r="A119" s="66">
        <v>44634</v>
      </c>
      <c r="B119" s="21" t="s">
        <v>350</v>
      </c>
      <c r="C119" s="140">
        <f>[1]!i_dq_close(C$2,A119)</f>
        <v>4531.6904000000004</v>
      </c>
      <c r="D119" s="7">
        <v>1.0760000000000001</v>
      </c>
      <c r="G119" s="49"/>
      <c r="H119" s="20"/>
      <c r="I119" s="140"/>
      <c r="K119" s="33"/>
    </row>
    <row r="120" spans="1:11">
      <c r="A120" s="66">
        <v>44635</v>
      </c>
      <c r="B120" s="21" t="s">
        <v>350</v>
      </c>
      <c r="C120" s="140">
        <f>[1]!i_dq_close(C$2,A120)</f>
        <v>4312.3378000000002</v>
      </c>
      <c r="D120" s="7">
        <v>1.0529999999999999</v>
      </c>
      <c r="G120" s="49"/>
      <c r="H120" s="20"/>
      <c r="I120" s="140"/>
      <c r="K120" s="33"/>
    </row>
    <row r="121" spans="1:11">
      <c r="A121" s="66">
        <v>44636</v>
      </c>
      <c r="B121" s="21" t="s">
        <v>350</v>
      </c>
      <c r="C121" s="140">
        <f>[1]!i_dq_close(C$2,A121)</f>
        <v>4487.2051000000001</v>
      </c>
      <c r="D121" s="7">
        <v>1.071</v>
      </c>
      <c r="G121" s="49"/>
      <c r="H121" s="20"/>
      <c r="I121" s="140"/>
      <c r="K121" s="33"/>
    </row>
    <row r="122" spans="1:11">
      <c r="A122" s="66">
        <v>44637</v>
      </c>
      <c r="B122" s="21" t="s">
        <v>350</v>
      </c>
      <c r="C122" s="140">
        <f>[1]!i_dq_close(C$2,A122)</f>
        <v>4573.6431000000002</v>
      </c>
      <c r="D122" s="7">
        <v>1.08</v>
      </c>
      <c r="G122" s="49"/>
      <c r="H122" s="20"/>
      <c r="I122" s="140"/>
      <c r="K122" s="33"/>
    </row>
    <row r="123" spans="1:11">
      <c r="A123" s="66">
        <v>44638</v>
      </c>
      <c r="B123" s="21" t="s">
        <v>350</v>
      </c>
      <c r="C123" s="140">
        <f>[1]!i_dq_close(C$2,A123)</f>
        <v>4608.0868</v>
      </c>
      <c r="D123" s="7">
        <v>1.0880000000000001</v>
      </c>
      <c r="G123" s="49"/>
      <c r="H123" s="20"/>
      <c r="I123" s="140"/>
      <c r="K123" s="33"/>
    </row>
    <row r="124" spans="1:11">
      <c r="A124" s="66">
        <v>44641</v>
      </c>
      <c r="B124" s="21" t="s">
        <v>350</v>
      </c>
      <c r="C124" s="140">
        <f>[1]!i_dq_close(C$2,A124)</f>
        <v>4606.8625000000002</v>
      </c>
      <c r="D124" s="7">
        <v>1.0920000000000001</v>
      </c>
      <c r="G124" s="49"/>
      <c r="H124" s="20"/>
      <c r="I124" s="140"/>
      <c r="K124" s="33"/>
    </row>
    <row r="125" spans="1:11">
      <c r="A125" s="66">
        <v>44642</v>
      </c>
      <c r="B125" s="21" t="s">
        <v>350</v>
      </c>
      <c r="C125" s="140">
        <f>[1]!i_dq_close(C$2,A125)</f>
        <v>4603.8818000000001</v>
      </c>
      <c r="D125" s="7">
        <v>1.0940000000000001</v>
      </c>
      <c r="G125" s="49"/>
      <c r="H125" s="20"/>
      <c r="I125" s="140"/>
      <c r="K125" s="33"/>
    </row>
    <row r="126" spans="1:11">
      <c r="A126" s="66">
        <v>44643</v>
      </c>
      <c r="B126" s="21" t="s">
        <v>350</v>
      </c>
      <c r="C126" s="140">
        <f>[1]!i_dq_close(C$2,A126)</f>
        <v>4628.2852999999996</v>
      </c>
      <c r="D126" s="7">
        <v>1.0960000000000001</v>
      </c>
      <c r="G126" s="49"/>
      <c r="H126" s="20"/>
      <c r="I126" s="140"/>
      <c r="K126" s="33"/>
    </row>
    <row r="127" spans="1:11">
      <c r="A127" s="66">
        <v>44644</v>
      </c>
      <c r="B127" s="21" t="s">
        <v>350</v>
      </c>
      <c r="C127" s="140">
        <f>[1]!i_dq_close(C$2,A127)</f>
        <v>4598.1666999999998</v>
      </c>
      <c r="D127" s="7">
        <v>1.093</v>
      </c>
      <c r="G127" s="49"/>
      <c r="H127" s="20"/>
      <c r="I127" s="140"/>
      <c r="K127" s="33"/>
    </row>
    <row r="128" spans="1:11">
      <c r="A128" s="66">
        <v>44645</v>
      </c>
      <c r="B128" s="21" t="s">
        <v>350</v>
      </c>
      <c r="C128" s="140">
        <f>[1]!i_dq_close(C$2,A128)</f>
        <v>4521.9026000000003</v>
      </c>
      <c r="D128" s="7">
        <v>1.089</v>
      </c>
      <c r="G128" s="49"/>
      <c r="H128" s="20"/>
      <c r="I128" s="140"/>
      <c r="K128" s="33"/>
    </row>
    <row r="129" spans="1:11">
      <c r="A129" s="66">
        <v>44648</v>
      </c>
      <c r="B129" s="21" t="s">
        <v>350</v>
      </c>
      <c r="C129" s="140">
        <f>[1]!i_dq_close(C$2,A129)</f>
        <v>4503.0712000000003</v>
      </c>
      <c r="D129" s="7">
        <v>1.0860000000000001</v>
      </c>
      <c r="G129" s="49"/>
      <c r="H129" s="20"/>
      <c r="I129" s="140"/>
      <c r="K129" s="33"/>
    </row>
    <row r="130" spans="1:11">
      <c r="A130" s="66">
        <v>44649</v>
      </c>
      <c r="B130" s="21" t="s">
        <v>350</v>
      </c>
      <c r="C130" s="140">
        <f>[1]!i_dq_close(C$2,A130)</f>
        <v>4486.0407999999998</v>
      </c>
      <c r="D130" s="7">
        <v>1.083</v>
      </c>
      <c r="G130" s="49"/>
      <c r="H130" s="20"/>
      <c r="I130" s="140"/>
      <c r="K130" s="33"/>
    </row>
    <row r="131" spans="1:11">
      <c r="A131" s="66">
        <v>44650</v>
      </c>
      <c r="B131" s="21" t="s">
        <v>350</v>
      </c>
      <c r="C131" s="140">
        <f>[1]!i_dq_close(C$2,A131)</f>
        <v>4606.3418000000001</v>
      </c>
      <c r="D131" s="7">
        <v>1.093</v>
      </c>
      <c r="G131" s="49"/>
      <c r="H131" s="20"/>
      <c r="I131" s="140"/>
      <c r="K131" s="33"/>
    </row>
    <row r="132" spans="1:11">
      <c r="A132" s="66">
        <v>44651</v>
      </c>
      <c r="B132" s="21" t="s">
        <v>350</v>
      </c>
      <c r="C132" s="140">
        <f>[1]!i_dq_close(C$2,A132)</f>
        <v>4571.2411000000002</v>
      </c>
      <c r="D132" s="7">
        <v>1.0920000000000001</v>
      </c>
      <c r="G132" s="49"/>
      <c r="H132" s="20"/>
      <c r="I132" s="140"/>
      <c r="K132" s="33"/>
    </row>
    <row r="133" spans="1:11">
      <c r="A133" s="66">
        <v>44652</v>
      </c>
      <c r="B133" s="21" t="s">
        <v>351</v>
      </c>
      <c r="C133" s="140">
        <f>[1]!i_dq_close(C$2,A133)</f>
        <v>4622.1410999999998</v>
      </c>
      <c r="D133" s="7">
        <v>1.0940000000000001</v>
      </c>
      <c r="G133" s="49"/>
      <c r="H133" s="20"/>
      <c r="I133" s="140"/>
      <c r="K133" s="33"/>
    </row>
    <row r="134" spans="1:11">
      <c r="A134" s="66">
        <v>44657</v>
      </c>
      <c r="B134" s="21" t="s">
        <v>351</v>
      </c>
      <c r="C134" s="140">
        <f>[1]!i_dq_close(C$2,A134)</f>
        <v>4610.6980999999996</v>
      </c>
      <c r="D134" s="7">
        <v>1.101</v>
      </c>
      <c r="G134" s="49"/>
      <c r="H134" s="20"/>
      <c r="I134" s="140"/>
      <c r="K134" s="33"/>
    </row>
    <row r="135" spans="1:11">
      <c r="A135" s="66">
        <v>44658</v>
      </c>
      <c r="B135" s="21" t="s">
        <v>351</v>
      </c>
      <c r="C135" s="140">
        <f>[1]!i_dq_close(C$2,A135)</f>
        <v>4542.1463999999996</v>
      </c>
      <c r="D135" s="7">
        <v>1.091</v>
      </c>
      <c r="G135" s="49"/>
      <c r="H135" s="20"/>
      <c r="I135" s="140"/>
      <c r="K135" s="33"/>
    </row>
    <row r="136" spans="1:11">
      <c r="A136" s="66">
        <v>44659</v>
      </c>
      <c r="B136" s="21" t="s">
        <v>351</v>
      </c>
      <c r="C136" s="140">
        <f>[1]!i_dq_close(C$2,A136)</f>
        <v>4560.3894</v>
      </c>
      <c r="D136" s="7">
        <v>1.0920000000000001</v>
      </c>
      <c r="G136" s="49"/>
      <c r="H136" s="20"/>
      <c r="I136" s="140"/>
      <c r="K136" s="33"/>
    </row>
    <row r="137" spans="1:11">
      <c r="A137" s="66">
        <v>44662</v>
      </c>
      <c r="B137" s="21" t="s">
        <v>351</v>
      </c>
      <c r="C137" s="140">
        <f>[1]!i_dq_close(C$2,A137)</f>
        <v>4419.1709000000001</v>
      </c>
      <c r="D137" s="7">
        <v>1.0780000000000001</v>
      </c>
      <c r="G137" s="49"/>
      <c r="H137" s="20"/>
      <c r="I137" s="140"/>
      <c r="K137" s="33"/>
    </row>
    <row r="138" spans="1:11">
      <c r="A138" s="66">
        <v>44663</v>
      </c>
      <c r="B138" s="21" t="s">
        <v>351</v>
      </c>
      <c r="C138" s="140">
        <f>[1]!i_dq_close(C$2,A138)</f>
        <v>4501.7223999999997</v>
      </c>
      <c r="D138" s="7">
        <v>1.085</v>
      </c>
      <c r="G138" s="49"/>
      <c r="H138" s="20"/>
      <c r="I138" s="140"/>
      <c r="K138" s="33"/>
    </row>
    <row r="139" spans="1:11">
      <c r="A139" s="66">
        <v>44664</v>
      </c>
      <c r="B139" s="21" t="s">
        <v>351</v>
      </c>
      <c r="C139" s="140">
        <f>[1]!i_dq_close(C$2,A139)</f>
        <v>4454.2791999999999</v>
      </c>
      <c r="D139" s="7">
        <v>1.08</v>
      </c>
      <c r="G139" s="49"/>
      <c r="H139" s="20"/>
      <c r="I139" s="140"/>
      <c r="K139" s="33"/>
    </row>
    <row r="140" spans="1:11">
      <c r="A140" s="66">
        <v>44665</v>
      </c>
      <c r="B140" s="21" t="s">
        <v>351</v>
      </c>
      <c r="C140" s="140">
        <f>[1]!i_dq_close(C$2,A140)</f>
        <v>4511.1783999999998</v>
      </c>
      <c r="D140" s="7">
        <v>1.0840000000000001</v>
      </c>
      <c r="G140" s="49"/>
      <c r="H140" s="20"/>
      <c r="I140" s="140"/>
      <c r="K140" s="33"/>
    </row>
    <row r="141" spans="1:11">
      <c r="A141" s="66">
        <v>44666</v>
      </c>
      <c r="B141" s="21" t="s">
        <v>351</v>
      </c>
      <c r="C141" s="140">
        <f>[1]!i_dq_close(C$2,A141)</f>
        <v>4499.1529</v>
      </c>
      <c r="D141" s="7">
        <v>1.0820000000000001</v>
      </c>
      <c r="G141" s="49"/>
      <c r="H141" s="20"/>
      <c r="I141" s="140"/>
      <c r="K141" s="33"/>
    </row>
    <row r="142" spans="1:11">
      <c r="A142" s="66">
        <v>44669</v>
      </c>
      <c r="B142" s="21" t="s">
        <v>351</v>
      </c>
      <c r="C142" s="140">
        <f>[1]!i_dq_close(C$2,A142)</f>
        <v>4481.3445000000002</v>
      </c>
      <c r="D142" s="7">
        <v>1.0820000000000001</v>
      </c>
      <c r="G142" s="49"/>
      <c r="H142" s="20"/>
      <c r="I142" s="140"/>
      <c r="K142" s="33"/>
    </row>
    <row r="143" spans="1:11">
      <c r="A143" s="66">
        <v>44670</v>
      </c>
      <c r="B143" s="21" t="s">
        <v>351</v>
      </c>
      <c r="C143" s="140">
        <f>[1]!i_dq_close(C$2,A143)</f>
        <v>4458.6772000000001</v>
      </c>
      <c r="D143" s="7">
        <v>1.0820000000000001</v>
      </c>
      <c r="G143" s="49"/>
      <c r="H143" s="20"/>
      <c r="I143" s="140"/>
      <c r="K143" s="33"/>
    </row>
    <row r="144" spans="1:11">
      <c r="A144" s="66">
        <v>44671</v>
      </c>
      <c r="B144" s="21" t="s">
        <v>351</v>
      </c>
      <c r="C144" s="140">
        <f>[1]!i_dq_close(C$2,A144)</f>
        <v>4382.4022000000004</v>
      </c>
      <c r="D144" s="7">
        <v>1.0740000000000001</v>
      </c>
      <c r="G144" s="49"/>
      <c r="H144" s="20"/>
      <c r="I144" s="140"/>
      <c r="K144" s="33"/>
    </row>
    <row r="145" spans="1:11">
      <c r="A145" s="66">
        <v>44672</v>
      </c>
      <c r="B145" s="21" t="s">
        <v>351</v>
      </c>
      <c r="C145" s="140">
        <f>[1]!i_dq_close(C$2,A145)</f>
        <v>4286.4796999999999</v>
      </c>
      <c r="D145" s="7">
        <v>1.0580000000000001</v>
      </c>
      <c r="G145" s="49"/>
      <c r="H145" s="20"/>
      <c r="I145" s="140"/>
      <c r="K145" s="33"/>
    </row>
    <row r="146" spans="1:11">
      <c r="A146" s="66">
        <v>44673</v>
      </c>
      <c r="B146" s="21" t="s">
        <v>351</v>
      </c>
      <c r="C146" s="140">
        <f>[1]!i_dq_close(C$2,A146)</f>
        <v>4297.5173999999997</v>
      </c>
      <c r="D146" s="7">
        <v>1.0589999999999999</v>
      </c>
      <c r="G146" s="49"/>
      <c r="H146" s="20"/>
      <c r="I146" s="140"/>
      <c r="K146" s="33"/>
    </row>
    <row r="147" spans="1:11">
      <c r="A147" s="66">
        <v>44676</v>
      </c>
      <c r="B147" s="21" t="s">
        <v>351</v>
      </c>
      <c r="C147" s="140">
        <f>[1]!i_dq_close(C$2,A147)</f>
        <v>4069.8868000000002</v>
      </c>
      <c r="D147" s="7">
        <v>1.0289999999999999</v>
      </c>
      <c r="G147" s="49"/>
      <c r="H147" s="20"/>
      <c r="I147" s="140"/>
      <c r="K147" s="33"/>
    </row>
    <row r="148" spans="1:11">
      <c r="A148" s="66">
        <v>44677</v>
      </c>
      <c r="B148" s="21" t="s">
        <v>351</v>
      </c>
      <c r="C148" s="140">
        <f>[1]!i_dq_close(C$2,A148)</f>
        <v>4020.951</v>
      </c>
      <c r="D148" s="7">
        <v>1.0209999999999999</v>
      </c>
      <c r="G148" s="49"/>
      <c r="H148" s="20"/>
      <c r="I148" s="140"/>
      <c r="K148" s="33"/>
    </row>
    <row r="149" spans="1:11">
      <c r="A149" s="66">
        <v>44678</v>
      </c>
      <c r="B149" s="21" t="s">
        <v>351</v>
      </c>
      <c r="C149" s="140">
        <f>[1]!i_dq_close(C$2,A149)</f>
        <v>4147.8602000000001</v>
      </c>
      <c r="D149" s="7">
        <v>1.0329999999999999</v>
      </c>
      <c r="G149" s="49"/>
      <c r="H149" s="20"/>
      <c r="I149" s="140"/>
      <c r="K149" s="33"/>
    </row>
    <row r="150" spans="1:11">
      <c r="A150" s="66">
        <v>44679</v>
      </c>
      <c r="B150" s="21" t="s">
        <v>351</v>
      </c>
      <c r="C150" s="140">
        <f>[1]!i_dq_close(C$2,A150)</f>
        <v>4165.6907000000001</v>
      </c>
      <c r="D150" s="7">
        <v>1.0349999999999999</v>
      </c>
      <c r="G150" s="49"/>
      <c r="H150" s="20"/>
      <c r="I150" s="140"/>
      <c r="K150" s="33"/>
    </row>
    <row r="151" spans="1:11">
      <c r="A151" s="66">
        <v>44680</v>
      </c>
      <c r="B151" s="21" t="s">
        <v>352</v>
      </c>
      <c r="C151" s="140">
        <f>[1]!i_dq_close(C$2,A151)</f>
        <v>4280.2806</v>
      </c>
      <c r="D151" s="7">
        <v>1.0469999999999999</v>
      </c>
      <c r="G151" s="49"/>
      <c r="H151" s="20"/>
      <c r="I151" s="140"/>
      <c r="K151" s="33"/>
    </row>
    <row r="152" spans="1:11">
      <c r="A152" s="66">
        <v>44686</v>
      </c>
      <c r="B152" s="21" t="s">
        <v>353</v>
      </c>
      <c r="C152" s="140">
        <f>[1]!i_dq_close(C$2,A152)</f>
        <v>4285.5617000000002</v>
      </c>
      <c r="D152" s="7">
        <v>1.0509999999999999</v>
      </c>
      <c r="G152" s="49"/>
      <c r="H152" s="20"/>
      <c r="I152" s="140"/>
      <c r="K152" s="33"/>
    </row>
    <row r="153" spans="1:11">
      <c r="A153" s="66">
        <v>44687</v>
      </c>
      <c r="B153" s="21" t="s">
        <v>353</v>
      </c>
      <c r="C153" s="140">
        <f>[1]!i_dq_close(C$2,A153)</f>
        <v>4180.8346000000001</v>
      </c>
      <c r="D153" s="7">
        <v>1.0429999999999999</v>
      </c>
      <c r="G153" s="49"/>
      <c r="H153" s="20"/>
      <c r="I153" s="140"/>
      <c r="K153" s="33"/>
    </row>
    <row r="154" spans="1:11">
      <c r="A154" s="66">
        <v>44690</v>
      </c>
      <c r="B154" s="21" t="s">
        <v>353</v>
      </c>
      <c r="C154" s="140">
        <f>[1]!i_dq_close(C$2,A154)</f>
        <v>4162.8388000000004</v>
      </c>
      <c r="D154" s="7">
        <v>1.0449999999999999</v>
      </c>
      <c r="G154" s="49"/>
      <c r="H154" s="20"/>
      <c r="I154" s="140"/>
      <c r="K154" s="33"/>
    </row>
    <row r="155" spans="1:11">
      <c r="A155" s="66">
        <v>44691</v>
      </c>
      <c r="B155" s="21" t="s">
        <v>353</v>
      </c>
      <c r="C155" s="140">
        <f>[1]!i_dq_close(C$2,A155)</f>
        <v>4211.91</v>
      </c>
      <c r="D155" s="7">
        <v>1.0509999999999999</v>
      </c>
      <c r="G155" s="49"/>
      <c r="H155" s="67"/>
      <c r="I155" s="140"/>
      <c r="K155" s="33"/>
    </row>
    <row r="156" spans="1:11">
      <c r="A156" s="66">
        <v>44692</v>
      </c>
      <c r="B156" s="21" t="s">
        <v>353</v>
      </c>
      <c r="C156" s="140">
        <f>[1]!i_dq_close(C$2,A156)</f>
        <v>4266.6953999999996</v>
      </c>
      <c r="D156" s="7">
        <v>1.0529999999999999</v>
      </c>
      <c r="G156" s="49"/>
      <c r="H156" s="67"/>
      <c r="I156" s="140"/>
      <c r="K156" s="33"/>
    </row>
    <row r="157" spans="1:11">
      <c r="A157" s="66">
        <v>44693</v>
      </c>
      <c r="B157" s="21" t="s">
        <v>353</v>
      </c>
      <c r="C157" s="140">
        <f>[1]!i_dq_close(C$2,A157)</f>
        <v>4253.0835999999999</v>
      </c>
      <c r="D157" s="7">
        <v>1.056</v>
      </c>
      <c r="G157" s="49"/>
      <c r="H157" s="67"/>
      <c r="I157" s="140"/>
      <c r="K157" s="33"/>
    </row>
    <row r="158" spans="1:11">
      <c r="A158" s="66">
        <v>44694</v>
      </c>
      <c r="B158" s="21" t="s">
        <v>353</v>
      </c>
      <c r="C158" s="140">
        <f>[1]!i_dq_close(C$2,A158)</f>
        <v>4286.9710999999998</v>
      </c>
      <c r="D158" s="7">
        <v>1.06</v>
      </c>
      <c r="G158" s="49"/>
      <c r="H158" s="67"/>
      <c r="I158" s="140"/>
      <c r="K158" s="33"/>
    </row>
    <row r="159" spans="1:11">
      <c r="A159" s="66">
        <v>44697</v>
      </c>
      <c r="B159" s="21" t="s">
        <v>353</v>
      </c>
      <c r="C159" s="140">
        <f>[1]!i_dq_close(C$2,A159)</f>
        <v>4259.6260000000002</v>
      </c>
      <c r="D159" s="7">
        <v>1.06</v>
      </c>
      <c r="G159" s="49"/>
      <c r="H159" s="67"/>
      <c r="I159" s="140"/>
      <c r="K159" s="33"/>
    </row>
    <row r="160" spans="1:11">
      <c r="A160" s="66">
        <v>44698</v>
      </c>
      <c r="B160" s="21" t="s">
        <v>353</v>
      </c>
      <c r="C160" s="140">
        <f>[1]!i_dq_close(C$2,A160)</f>
        <v>4304.5832</v>
      </c>
      <c r="D160" s="7">
        <v>1.0609999999999999</v>
      </c>
      <c r="G160" s="49"/>
      <c r="H160" s="67"/>
      <c r="I160" s="140"/>
      <c r="K160" s="33"/>
    </row>
    <row r="161" spans="1:11">
      <c r="A161" s="66">
        <v>44699</v>
      </c>
      <c r="B161" s="21" t="s">
        <v>353</v>
      </c>
      <c r="C161" s="140">
        <f>[1]!i_dq_close(C$2,A161)</f>
        <v>4289.8078999999998</v>
      </c>
      <c r="D161" s="7">
        <v>1.0609999999999999</v>
      </c>
      <c r="G161" s="49"/>
      <c r="H161" s="67"/>
      <c r="I161" s="140"/>
      <c r="K161" s="33"/>
    </row>
    <row r="162" spans="1:11">
      <c r="A162" s="66">
        <v>44700</v>
      </c>
      <c r="B162" s="21" t="s">
        <v>353</v>
      </c>
      <c r="C162" s="140">
        <f>[1]!i_dq_close(C$2,A162)</f>
        <v>4303.2520000000004</v>
      </c>
      <c r="D162" s="7">
        <v>1.0629999999999999</v>
      </c>
      <c r="G162" s="49"/>
      <c r="H162" s="67"/>
      <c r="I162" s="140"/>
      <c r="K162" s="33"/>
    </row>
    <row r="163" spans="1:11">
      <c r="A163" s="66">
        <v>44701</v>
      </c>
      <c r="B163" s="21" t="s">
        <v>353</v>
      </c>
      <c r="C163" s="140">
        <f>[1]!i_dq_close(C$2,A163)</f>
        <v>4383.2093999999997</v>
      </c>
      <c r="D163" s="7">
        <v>1.069</v>
      </c>
      <c r="G163" s="49"/>
      <c r="H163" s="67"/>
      <c r="I163" s="140"/>
      <c r="K163" s="33"/>
    </row>
    <row r="164" spans="1:11">
      <c r="A164" s="66">
        <v>44704</v>
      </c>
      <c r="B164" s="21" t="s">
        <v>534</v>
      </c>
      <c r="C164" s="140">
        <f>[1]!i_dq_close(C$2,A164)</f>
        <v>4370.1094000000003</v>
      </c>
      <c r="D164" s="7">
        <v>1.0740000000000001</v>
      </c>
      <c r="G164" s="49"/>
      <c r="H164" s="67"/>
      <c r="I164" s="140"/>
      <c r="K164" s="33"/>
    </row>
    <row r="165" spans="1:11">
      <c r="A165" s="66">
        <v>44705</v>
      </c>
      <c r="B165" s="21" t="s">
        <v>534</v>
      </c>
      <c r="C165" s="140">
        <f>[1]!i_dq_close(C$2,A165)</f>
        <v>4253.8715000000002</v>
      </c>
      <c r="D165" s="7">
        <v>1.0589999999999999</v>
      </c>
      <c r="G165" s="49"/>
      <c r="H165" s="67"/>
      <c r="I165" s="140"/>
      <c r="K165" s="33"/>
    </row>
    <row r="166" spans="1:11">
      <c r="A166" s="66">
        <v>44706</v>
      </c>
      <c r="B166" s="21" t="s">
        <v>534</v>
      </c>
      <c r="C166" s="140">
        <f>[1]!i_dq_close(C$2,A166)</f>
        <v>4290.7759999999998</v>
      </c>
      <c r="D166" s="7">
        <v>1.0660000000000001</v>
      </c>
      <c r="G166" s="49"/>
      <c r="H166" s="67"/>
      <c r="I166" s="140"/>
      <c r="K166" s="33"/>
    </row>
    <row r="167" spans="1:11">
      <c r="A167" s="66">
        <v>44707</v>
      </c>
      <c r="B167" s="21" t="s">
        <v>534</v>
      </c>
      <c r="C167" s="140">
        <f>[1]!i_dq_close(C$2,A167)</f>
        <v>4310.6010999999999</v>
      </c>
      <c r="D167" s="7">
        <v>1.069</v>
      </c>
      <c r="G167" s="49"/>
      <c r="H167" s="67"/>
      <c r="I167" s="140"/>
      <c r="K167" s="33"/>
    </row>
    <row r="168" spans="1:11">
      <c r="A168" s="66">
        <v>44708</v>
      </c>
      <c r="B168" s="21" t="s">
        <v>534</v>
      </c>
      <c r="C168" s="140">
        <f>[1]!i_dq_close(C$2,A168)</f>
        <v>4315.357</v>
      </c>
      <c r="D168" s="7">
        <v>1.071</v>
      </c>
      <c r="G168" s="49"/>
      <c r="H168" s="67"/>
      <c r="I168" s="140"/>
      <c r="K168" s="33"/>
    </row>
    <row r="169" spans="1:11">
      <c r="A169" s="66">
        <v>44711</v>
      </c>
      <c r="B169" s="21" t="s">
        <v>534</v>
      </c>
      <c r="C169" s="140">
        <f>[1]!i_dq_close(C$2,A169)</f>
        <v>4345.6077999999998</v>
      </c>
      <c r="D169" s="7">
        <v>1.0760000000000001</v>
      </c>
      <c r="G169" s="49"/>
      <c r="H169" s="67"/>
      <c r="I169" s="140"/>
      <c r="K169" s="33"/>
    </row>
    <row r="170" spans="1:11">
      <c r="A170" s="66">
        <v>44712</v>
      </c>
      <c r="B170" s="21" t="s">
        <v>534</v>
      </c>
      <c r="C170" s="140">
        <f>[1]!i_dq_close(C$2,A170)</f>
        <v>4411.4897000000001</v>
      </c>
      <c r="D170" s="7">
        <v>1.0780000000000001</v>
      </c>
      <c r="G170" s="49"/>
      <c r="H170" s="67"/>
      <c r="I170" s="140"/>
      <c r="K170" s="33"/>
    </row>
    <row r="171" spans="1:11">
      <c r="A171" s="126">
        <v>44713</v>
      </c>
      <c r="B171" s="21" t="s">
        <v>571</v>
      </c>
      <c r="C171" s="140">
        <f>[1]!i_dq_close(C$2,A171)</f>
        <v>4404.1841000000004</v>
      </c>
      <c r="D171" s="77">
        <v>1.0820000000000001</v>
      </c>
      <c r="E171" s="77"/>
      <c r="F171" s="77"/>
      <c r="G171" s="49"/>
      <c r="H171" s="67"/>
      <c r="I171" s="140"/>
      <c r="K171" s="33"/>
    </row>
    <row r="172" spans="1:11">
      <c r="A172" s="66">
        <v>44714</v>
      </c>
      <c r="B172" s="21" t="s">
        <v>571</v>
      </c>
      <c r="C172" s="140">
        <f>[1]!i_dq_close(C$2,A172)</f>
        <v>4418.9745999999996</v>
      </c>
      <c r="D172" s="7">
        <v>1.0820000000000001</v>
      </c>
      <c r="G172" s="49"/>
      <c r="H172" s="67"/>
      <c r="I172" s="140"/>
      <c r="K172" s="33"/>
    </row>
    <row r="173" spans="1:11">
      <c r="A173" s="66">
        <v>44718</v>
      </c>
      <c r="B173" s="21" t="s">
        <v>571</v>
      </c>
      <c r="C173" s="140">
        <f>[1]!i_dq_close(C$2,A173)</f>
        <v>4500.8329999999996</v>
      </c>
      <c r="D173" s="7">
        <v>1.0920000000000001</v>
      </c>
      <c r="G173" s="49"/>
      <c r="H173" s="67"/>
      <c r="I173" s="140"/>
      <c r="K173" s="33"/>
    </row>
    <row r="174" spans="1:11">
      <c r="A174" s="66">
        <v>44719</v>
      </c>
      <c r="B174" s="21" t="s">
        <v>571</v>
      </c>
      <c r="C174" s="140">
        <f>[1]!i_dq_close(C$2,A174)</f>
        <v>4511.3995000000004</v>
      </c>
      <c r="D174" s="7">
        <v>1.0940000000000001</v>
      </c>
      <c r="G174" s="49"/>
      <c r="H174" s="67"/>
      <c r="I174" s="140"/>
      <c r="K174" s="33"/>
    </row>
    <row r="175" spans="1:11">
      <c r="A175" s="66">
        <v>44720</v>
      </c>
      <c r="B175" s="21" t="s">
        <v>571</v>
      </c>
      <c r="C175" s="140">
        <f>[1]!i_dq_close(C$2,A175)</f>
        <v>4550.2753000000002</v>
      </c>
      <c r="D175" s="7">
        <v>1.0960000000000001</v>
      </c>
      <c r="G175" s="49"/>
      <c r="H175" s="67"/>
      <c r="I175" s="140"/>
      <c r="K175" s="33"/>
    </row>
    <row r="176" spans="1:11">
      <c r="A176" s="66">
        <v>44721</v>
      </c>
      <c r="B176" s="21" t="s">
        <v>571</v>
      </c>
      <c r="C176" s="140">
        <f>[1]!i_dq_close(C$2,A176)</f>
        <v>4498.8330999999998</v>
      </c>
      <c r="D176" s="7">
        <v>1.089</v>
      </c>
      <c r="G176" s="49"/>
      <c r="H176" s="67"/>
      <c r="I176" s="140"/>
      <c r="K176" s="33"/>
    </row>
    <row r="177" spans="1:11">
      <c r="A177" s="66">
        <v>44722</v>
      </c>
      <c r="B177" s="21" t="s">
        <v>571</v>
      </c>
      <c r="C177" s="140">
        <f>[1]!i_dq_close(C$2,A177)</f>
        <v>4569.9165000000003</v>
      </c>
      <c r="D177" s="7">
        <v>1.0980000000000001</v>
      </c>
      <c r="G177" s="49"/>
      <c r="H177" s="67"/>
      <c r="I177" s="140"/>
      <c r="K177" s="33"/>
    </row>
    <row r="178" spans="1:11">
      <c r="A178" s="66">
        <v>44725</v>
      </c>
      <c r="B178" s="21" t="s">
        <v>571</v>
      </c>
      <c r="C178" s="140">
        <f>[1]!i_dq_close(C$2,A178)</f>
        <v>4528.2704999999996</v>
      </c>
      <c r="D178" s="7">
        <v>1.0980000000000001</v>
      </c>
      <c r="G178" s="49"/>
      <c r="H178" s="67"/>
      <c r="I178" s="140"/>
      <c r="K178" s="33"/>
    </row>
    <row r="179" spans="1:11">
      <c r="A179" s="66">
        <v>44726</v>
      </c>
      <c r="B179" s="21" t="s">
        <v>571</v>
      </c>
      <c r="C179" s="140">
        <f>[1]!i_dq_close(C$2,A179)</f>
        <v>4562.6306999999997</v>
      </c>
      <c r="D179" s="7">
        <v>1.1000000000000001</v>
      </c>
      <c r="G179" s="49"/>
      <c r="H179" s="67"/>
      <c r="I179" s="140"/>
      <c r="K179" s="33"/>
    </row>
    <row r="180" spans="1:11">
      <c r="A180" s="66">
        <v>44727</v>
      </c>
      <c r="B180" s="21" t="s">
        <v>571</v>
      </c>
      <c r="C180" s="140">
        <f>[1]!i_dq_close(C$2,A180)</f>
        <v>4605.6460999999999</v>
      </c>
      <c r="D180" s="7">
        <v>1.103</v>
      </c>
      <c r="G180" s="49"/>
      <c r="H180" s="67"/>
      <c r="I180" s="140"/>
      <c r="K180" s="33"/>
    </row>
    <row r="181" spans="1:11">
      <c r="A181" s="66">
        <v>44728</v>
      </c>
      <c r="B181" s="21" t="s">
        <v>571</v>
      </c>
      <c r="C181" s="140">
        <f>[1]!i_dq_close(C$2,A181)</f>
        <v>4583.3503000000001</v>
      </c>
      <c r="D181" s="7">
        <v>1.101</v>
      </c>
      <c r="G181" s="49"/>
      <c r="H181" s="67"/>
      <c r="I181" s="140"/>
      <c r="K181" s="33"/>
    </row>
    <row r="182" spans="1:11">
      <c r="A182" s="66">
        <v>44729</v>
      </c>
      <c r="B182" s="21" t="s">
        <v>571</v>
      </c>
      <c r="C182" s="140">
        <f>[1]!i_dq_close(C$2,A182)</f>
        <v>4640.6382999999996</v>
      </c>
      <c r="D182" s="7">
        <v>1.103</v>
      </c>
      <c r="G182" s="49"/>
      <c r="H182" s="67"/>
      <c r="I182" s="140"/>
      <c r="K182" s="33"/>
    </row>
    <row r="183" spans="1:11">
      <c r="A183" s="66">
        <v>44732</v>
      </c>
      <c r="B183" s="21" t="s">
        <v>571</v>
      </c>
      <c r="C183" s="140">
        <f>[1]!i_dq_close(C$2,A183)</f>
        <v>4660.5947999999999</v>
      </c>
      <c r="D183" s="7">
        <v>1.107</v>
      </c>
      <c r="G183" s="49"/>
      <c r="H183" s="67"/>
      <c r="I183" s="140"/>
      <c r="K183" s="33"/>
    </row>
    <row r="184" spans="1:11">
      <c r="A184" s="66">
        <v>44733</v>
      </c>
      <c r="B184" s="21" t="s">
        <v>571</v>
      </c>
      <c r="C184" s="140">
        <f>[1]!i_dq_close(C$2,A184)</f>
        <v>4647.1080000000002</v>
      </c>
      <c r="D184" s="7">
        <v>1.1060000000000001</v>
      </c>
      <c r="G184" s="49"/>
      <c r="H184" s="67"/>
      <c r="I184" s="140"/>
      <c r="K184" s="33"/>
    </row>
    <row r="185" spans="1:11">
      <c r="A185" s="66">
        <v>44734</v>
      </c>
      <c r="B185" s="21" t="s">
        <v>571</v>
      </c>
      <c r="C185" s="140">
        <f>[1]!i_dq_close(C$2,A185)</f>
        <v>4584.9269000000004</v>
      </c>
      <c r="D185" s="7">
        <v>1.101</v>
      </c>
      <c r="G185" s="49"/>
      <c r="H185" s="67"/>
      <c r="I185" s="140"/>
      <c r="K185" s="33"/>
    </row>
    <row r="186" spans="1:11">
      <c r="A186" s="66">
        <v>44735</v>
      </c>
      <c r="B186" s="21" t="s">
        <v>571</v>
      </c>
      <c r="C186" s="140">
        <f>[1]!i_dq_close(C$2,A186)</f>
        <v>4666.2291999999998</v>
      </c>
      <c r="D186" s="7">
        <v>1.1100000000000001</v>
      </c>
      <c r="G186" s="49"/>
      <c r="H186" s="67"/>
      <c r="I186" s="140"/>
      <c r="K186" s="33"/>
    </row>
    <row r="187" spans="1:11">
      <c r="A187" s="66">
        <v>44736</v>
      </c>
      <c r="B187" s="21" t="s">
        <v>571</v>
      </c>
      <c r="C187" s="140">
        <f>[1]!i_dq_close(C$2,A187)</f>
        <v>4719.8293000000003</v>
      </c>
      <c r="D187" s="7">
        <v>1.115</v>
      </c>
      <c r="G187" s="49"/>
      <c r="H187" s="67"/>
      <c r="I187" s="140"/>
      <c r="K187" s="33"/>
    </row>
    <row r="188" spans="1:11">
      <c r="A188" s="66">
        <v>44739</v>
      </c>
      <c r="B188" s="21" t="s">
        <v>571</v>
      </c>
      <c r="C188" s="140">
        <f>[1]!i_dq_close(C$2,A188)</f>
        <v>4767.2349000000004</v>
      </c>
      <c r="D188" s="7">
        <v>1.123</v>
      </c>
      <c r="G188" s="49"/>
      <c r="H188" s="67"/>
      <c r="I188" s="140"/>
      <c r="K188" s="33"/>
    </row>
    <row r="189" spans="1:11">
      <c r="A189" s="66">
        <v>44740</v>
      </c>
      <c r="B189" s="21" t="s">
        <v>571</v>
      </c>
      <c r="C189" s="140">
        <f>[1]!i_dq_close(C$2,A189)</f>
        <v>4821.6458000000002</v>
      </c>
      <c r="D189" s="7">
        <v>1.129</v>
      </c>
      <c r="G189" s="49"/>
      <c r="H189" s="67"/>
      <c r="I189" s="140"/>
      <c r="K189" s="33"/>
    </row>
    <row r="190" spans="1:11">
      <c r="A190" s="66">
        <v>44741</v>
      </c>
      <c r="B190" s="21" t="s">
        <v>571</v>
      </c>
      <c r="C190" s="140">
        <f>[1]!i_dq_close(C$2,A190)</f>
        <v>4742.5883999999996</v>
      </c>
      <c r="D190" s="7">
        <v>1.1180000000000001</v>
      </c>
      <c r="G190" s="49"/>
      <c r="H190" s="67"/>
      <c r="I190" s="140"/>
      <c r="K190" s="33"/>
    </row>
    <row r="191" spans="1:11">
      <c r="A191" s="66">
        <v>44742</v>
      </c>
      <c r="B191" s="21" t="s">
        <v>571</v>
      </c>
      <c r="C191" s="140">
        <f>[1]!i_dq_close(C$2,A191)</f>
        <v>4808.7305999999999</v>
      </c>
      <c r="D191" s="7">
        <v>1.127</v>
      </c>
      <c r="G191" s="49"/>
      <c r="H191" s="67"/>
      <c r="I191" s="140"/>
      <c r="K191" s="33"/>
    </row>
    <row r="192" spans="1:11">
      <c r="A192" s="66">
        <v>44743</v>
      </c>
      <c r="B192" s="21" t="s">
        <v>639</v>
      </c>
      <c r="C192" s="140">
        <f>[1]!i_dq_close(C$2,A192)</f>
        <v>4791.0388999999996</v>
      </c>
      <c r="D192" s="7">
        <v>1.1299999999999999</v>
      </c>
      <c r="G192" s="49"/>
      <c r="H192" s="67"/>
      <c r="I192" s="140"/>
      <c r="K192" s="33"/>
    </row>
    <row r="193" spans="1:11">
      <c r="A193" s="66">
        <v>44746</v>
      </c>
      <c r="B193" s="21" t="s">
        <v>639</v>
      </c>
      <c r="C193" s="140">
        <f>[1]!i_dq_close(C$2,A193)</f>
        <v>4830.0244000000002</v>
      </c>
      <c r="D193" s="7">
        <v>1.135</v>
      </c>
      <c r="G193" s="49"/>
      <c r="H193" s="67"/>
      <c r="I193" s="140"/>
      <c r="K193" s="33"/>
    </row>
    <row r="194" spans="1:11">
      <c r="A194" s="66">
        <v>44747</v>
      </c>
      <c r="B194" s="21" t="s">
        <v>639</v>
      </c>
      <c r="C194" s="140">
        <f>[1]!i_dq_close(C$2,A194)</f>
        <v>4822.6611999999996</v>
      </c>
      <c r="D194" s="7">
        <v>1.135</v>
      </c>
      <c r="G194" s="49"/>
      <c r="H194" s="67"/>
      <c r="I194" s="140"/>
      <c r="K194" s="33"/>
    </row>
    <row r="195" spans="1:11">
      <c r="A195" s="66">
        <v>44748</v>
      </c>
      <c r="B195" s="21" t="s">
        <v>639</v>
      </c>
      <c r="C195" s="140">
        <f>[1]!i_dq_close(C$2,A195)</f>
        <v>4752.6044000000002</v>
      </c>
      <c r="D195" s="7">
        <v>1.1299999999999999</v>
      </c>
      <c r="G195" s="49"/>
      <c r="H195" s="67"/>
      <c r="I195" s="140"/>
      <c r="K195" s="33"/>
    </row>
    <row r="196" spans="1:11">
      <c r="A196" s="66">
        <v>44749</v>
      </c>
      <c r="B196" s="21" t="s">
        <v>639</v>
      </c>
      <c r="C196" s="140">
        <f>[1]!i_dq_close(C$2,A196)</f>
        <v>4774.6517999999996</v>
      </c>
      <c r="D196" s="7">
        <v>1.1319999999999999</v>
      </c>
      <c r="G196" s="49"/>
      <c r="H196" s="67"/>
      <c r="I196" s="140"/>
      <c r="K196" s="33"/>
    </row>
    <row r="197" spans="1:11">
      <c r="A197" s="66">
        <v>44750</v>
      </c>
      <c r="B197" s="21" t="s">
        <v>639</v>
      </c>
      <c r="C197" s="140">
        <f>[1]!i_dq_close(C$2,A197)</f>
        <v>4754.0155999999997</v>
      </c>
      <c r="D197" s="7">
        <v>1.1319999999999999</v>
      </c>
      <c r="G197" s="49"/>
      <c r="H197" s="67"/>
      <c r="I197" s="140"/>
      <c r="K197" s="33"/>
    </row>
    <row r="198" spans="1:11">
      <c r="A198" s="66">
        <v>44753</v>
      </c>
      <c r="B198" s="21" t="s">
        <v>639</v>
      </c>
      <c r="C198" s="140">
        <f>[1]!i_dq_close(C$2,A198)</f>
        <v>4678.3161</v>
      </c>
      <c r="D198" s="7">
        <v>1.1220000000000001</v>
      </c>
      <c r="G198" s="49"/>
      <c r="H198" s="67"/>
      <c r="I198" s="140"/>
      <c r="K198" s="33"/>
    </row>
    <row r="199" spans="1:11">
      <c r="A199" s="66">
        <v>44754</v>
      </c>
      <c r="B199" s="21" t="s">
        <v>639</v>
      </c>
      <c r="C199" s="140">
        <f>[1]!i_dq_close(C$2,A199)</f>
        <v>4631.0330999999996</v>
      </c>
      <c r="D199" s="7">
        <v>1.113</v>
      </c>
      <c r="G199" s="49"/>
      <c r="H199" s="67"/>
      <c r="I199" s="140"/>
      <c r="K199" s="33"/>
    </row>
    <row r="200" spans="1:11">
      <c r="A200" s="66">
        <v>44755</v>
      </c>
      <c r="B200" s="21" t="s">
        <v>639</v>
      </c>
      <c r="C200" s="140">
        <f>[1]!i_dq_close(C$2,A200)</f>
        <v>4642.2451000000001</v>
      </c>
      <c r="D200" s="7">
        <v>1.1160000000000001</v>
      </c>
      <c r="G200" s="49"/>
      <c r="H200" s="67"/>
      <c r="I200" s="140"/>
      <c r="K200" s="33"/>
    </row>
    <row r="201" spans="1:11">
      <c r="A201" s="66">
        <v>44756</v>
      </c>
      <c r="B201" s="21" t="s">
        <v>639</v>
      </c>
      <c r="C201" s="140">
        <f>[1]!i_dq_close(C$2,A201)</f>
        <v>4648.7920999999997</v>
      </c>
      <c r="D201" s="7">
        <v>1.1200000000000001</v>
      </c>
      <c r="G201" s="49"/>
      <c r="H201" s="67"/>
      <c r="I201" s="140"/>
      <c r="K201" s="33"/>
    </row>
    <row r="202" spans="1:11">
      <c r="A202" s="66">
        <v>44757</v>
      </c>
      <c r="B202" s="21" t="s">
        <v>639</v>
      </c>
      <c r="C202" s="140">
        <f>[1]!i_dq_close(C$2,A202)</f>
        <v>4569.973</v>
      </c>
      <c r="D202" s="7">
        <v>1.113</v>
      </c>
      <c r="G202" s="49"/>
      <c r="H202" s="67"/>
      <c r="I202" s="140"/>
      <c r="K202" s="33"/>
    </row>
    <row r="203" spans="1:11">
      <c r="A203" s="66">
        <v>44760</v>
      </c>
      <c r="B203" s="21" t="s">
        <v>639</v>
      </c>
      <c r="C203" s="140">
        <f>[1]!i_dq_close(C$2,A203)</f>
        <v>4626.5011999999997</v>
      </c>
      <c r="D203" s="7">
        <v>1.1220000000000001</v>
      </c>
      <c r="G203" s="49"/>
      <c r="H203" s="67"/>
      <c r="I203" s="140"/>
      <c r="K203" s="33"/>
    </row>
    <row r="204" spans="1:11">
      <c r="A204" s="66">
        <v>44761</v>
      </c>
      <c r="B204" s="21" t="s">
        <v>639</v>
      </c>
      <c r="C204" s="140">
        <f>[1]!i_dq_close(C$2,A204)</f>
        <v>4611.6931000000004</v>
      </c>
      <c r="D204" s="7">
        <v>1.125</v>
      </c>
      <c r="G204" s="49"/>
      <c r="H204" s="67"/>
      <c r="I204" s="140"/>
      <c r="K204" s="33"/>
    </row>
    <row r="205" spans="1:11">
      <c r="A205" s="66">
        <v>44762</v>
      </c>
      <c r="B205" s="21" t="s">
        <v>639</v>
      </c>
      <c r="C205" s="140">
        <f>[1]!i_dq_close(C$2,A205)</f>
        <v>4636.8489</v>
      </c>
      <c r="D205" s="7">
        <v>1.127</v>
      </c>
      <c r="G205" s="49"/>
      <c r="H205" s="67"/>
      <c r="I205" s="140"/>
      <c r="K205" s="33"/>
    </row>
    <row r="206" spans="1:11">
      <c r="A206" s="66">
        <v>44763</v>
      </c>
      <c r="B206" s="21" t="s">
        <v>639</v>
      </c>
      <c r="C206" s="140">
        <f>[1]!i_dq_close(C$2,A206)</f>
        <v>4586.6541999999999</v>
      </c>
      <c r="D206" s="7">
        <v>1.1220000000000001</v>
      </c>
      <c r="G206" s="49"/>
      <c r="H206" s="67"/>
      <c r="I206" s="140"/>
      <c r="K206" s="33"/>
    </row>
    <row r="207" spans="1:11">
      <c r="A207" s="66">
        <v>44764</v>
      </c>
      <c r="B207" s="21" t="s">
        <v>639</v>
      </c>
      <c r="C207" s="140">
        <f>[1]!i_dq_close(C$2,A207)</f>
        <v>4578.09</v>
      </c>
      <c r="D207" s="7">
        <v>1.125</v>
      </c>
      <c r="G207" s="49"/>
      <c r="H207" s="67"/>
      <c r="I207" s="140"/>
      <c r="K207" s="33"/>
    </row>
    <row r="208" spans="1:11">
      <c r="A208" s="66">
        <v>44767</v>
      </c>
      <c r="B208" s="21" t="s">
        <v>639</v>
      </c>
      <c r="C208" s="140">
        <f>[1]!i_dq_close(C$2,A208)</f>
        <v>4546.8293000000003</v>
      </c>
      <c r="D208" s="7">
        <v>1.121</v>
      </c>
      <c r="G208" s="49"/>
      <c r="H208" s="67"/>
      <c r="I208" s="140"/>
      <c r="K208" s="33"/>
    </row>
    <row r="209" spans="1:11">
      <c r="A209" s="66">
        <v>44768</v>
      </c>
      <c r="B209" s="21" t="s">
        <v>639</v>
      </c>
      <c r="C209" s="140">
        <f>[1]!i_dq_close(C$2,A209)</f>
        <v>4587.6873999999998</v>
      </c>
      <c r="D209" s="7">
        <v>1.1279999999999999</v>
      </c>
      <c r="G209" s="49"/>
      <c r="H209" s="67"/>
      <c r="I209" s="140"/>
      <c r="K209" s="33"/>
    </row>
    <row r="210" spans="1:11">
      <c r="A210" s="66">
        <v>44769</v>
      </c>
      <c r="B210" s="21" t="s">
        <v>639</v>
      </c>
      <c r="C210" s="140">
        <f>[1]!i_dq_close(C$2,A210)</f>
        <v>4574.9247999999998</v>
      </c>
      <c r="D210" s="7">
        <v>1.129</v>
      </c>
      <c r="G210" s="49"/>
      <c r="H210" s="67"/>
      <c r="I210" s="140"/>
      <c r="K210" s="33"/>
    </row>
    <row r="211" spans="1:11">
      <c r="A211" s="66">
        <v>44770</v>
      </c>
      <c r="B211" s="21" t="s">
        <v>639</v>
      </c>
      <c r="C211" s="140">
        <f>[1]!i_dq_close(C$2,A211)</f>
        <v>4578.2821999999996</v>
      </c>
      <c r="D211" s="7">
        <v>1.1299999999999999</v>
      </c>
      <c r="G211" s="49"/>
      <c r="H211" s="67"/>
      <c r="I211" s="140"/>
      <c r="K211" s="33"/>
    </row>
    <row r="212" spans="1:11">
      <c r="A212" s="66">
        <v>44771</v>
      </c>
      <c r="B212" s="21" t="s">
        <v>639</v>
      </c>
      <c r="C212" s="140">
        <f>[1]!i_dq_close(C$2,A212)</f>
        <v>4523.3149000000003</v>
      </c>
      <c r="D212" s="7">
        <v>1.1259999999999999</v>
      </c>
      <c r="G212" s="49"/>
      <c r="H212" s="67"/>
      <c r="I212" s="140"/>
      <c r="K212" s="33"/>
    </row>
    <row r="213" spans="1:11">
      <c r="A213" s="66">
        <v>44774</v>
      </c>
      <c r="B213" s="21" t="s">
        <v>356</v>
      </c>
      <c r="C213" s="140">
        <f>[1]!i_dq_close(C$2,A213)</f>
        <v>4547.9287999999997</v>
      </c>
      <c r="D213" s="7">
        <v>1.129</v>
      </c>
      <c r="G213" s="49"/>
      <c r="H213" s="67"/>
      <c r="I213" s="140"/>
      <c r="K213" s="33"/>
    </row>
    <row r="214" spans="1:11">
      <c r="A214" s="66">
        <v>44775</v>
      </c>
      <c r="B214" s="21" t="s">
        <v>1633</v>
      </c>
      <c r="C214" s="140">
        <f>[1]!i_dq_close(C$2,A214)</f>
        <v>4449.7467999999999</v>
      </c>
      <c r="D214" s="7">
        <v>1.1080000000000001</v>
      </c>
      <c r="G214" s="49"/>
      <c r="H214" s="67"/>
      <c r="I214" s="140"/>
      <c r="K214" s="33"/>
    </row>
    <row r="215" spans="1:11">
      <c r="A215" s="66">
        <v>44776</v>
      </c>
      <c r="B215" s="21" t="s">
        <v>1633</v>
      </c>
      <c r="C215" s="140">
        <f>[1]!i_dq_close(C$2,A215)</f>
        <v>4408.9350000000004</v>
      </c>
      <c r="D215" s="7">
        <v>1.1040000000000001</v>
      </c>
      <c r="G215" s="49"/>
      <c r="H215" s="67"/>
      <c r="I215" s="140"/>
      <c r="K215" s="33"/>
    </row>
    <row r="216" spans="1:11">
      <c r="A216" s="66">
        <v>44777</v>
      </c>
      <c r="B216" s="21" t="s">
        <v>1633</v>
      </c>
      <c r="C216" s="140">
        <f>[1]!i_dq_close(C$2,A216)</f>
        <v>4443.2641999999996</v>
      </c>
      <c r="D216" s="7">
        <v>1.115</v>
      </c>
      <c r="G216" s="49"/>
      <c r="H216" s="67"/>
      <c r="I216" s="140"/>
      <c r="K216" s="33"/>
    </row>
    <row r="217" spans="1:11">
      <c r="A217" s="66">
        <v>44778</v>
      </c>
      <c r="B217" s="21" t="s">
        <v>1633</v>
      </c>
      <c r="C217" s="140">
        <f>[1]!i_dq_close(C$2,A217)</f>
        <v>4508.3496999999998</v>
      </c>
      <c r="D217" s="7">
        <v>1.1220000000000001</v>
      </c>
      <c r="G217" s="49"/>
      <c r="H217" s="67"/>
      <c r="I217" s="140"/>
      <c r="K217" s="33"/>
    </row>
    <row r="218" spans="1:11">
      <c r="A218" s="66">
        <v>44781</v>
      </c>
      <c r="B218" s="21" t="s">
        <v>1633</v>
      </c>
      <c r="C218" s="140">
        <f>[1]!i_dq_close(C$2,A218)</f>
        <v>4510.4988999999996</v>
      </c>
      <c r="D218" s="7">
        <v>1.127</v>
      </c>
      <c r="G218" s="49"/>
      <c r="H218" s="67"/>
      <c r="I218" s="140"/>
      <c r="K218" s="33"/>
    </row>
    <row r="219" spans="1:11">
      <c r="A219" s="66">
        <v>44782</v>
      </c>
      <c r="B219" s="21" t="s">
        <v>1633</v>
      </c>
      <c r="C219" s="140">
        <f>[1]!i_dq_close(C$2,A219)</f>
        <v>4520.4802</v>
      </c>
      <c r="D219" s="7">
        <v>1.131</v>
      </c>
      <c r="G219" s="49"/>
      <c r="H219" s="67"/>
      <c r="I219" s="140"/>
      <c r="K219" s="33"/>
    </row>
    <row r="220" spans="1:11">
      <c r="A220" s="66">
        <v>44783</v>
      </c>
      <c r="B220" s="21" t="s">
        <v>1633</v>
      </c>
      <c r="C220" s="140">
        <f>[1]!i_dq_close(C$2,A220)</f>
        <v>4479.0361000000003</v>
      </c>
      <c r="D220" s="7">
        <v>1.1299999999999999</v>
      </c>
      <c r="G220" s="49"/>
      <c r="H220" s="67"/>
      <c r="I220" s="140"/>
      <c r="K220" s="33"/>
    </row>
    <row r="221" spans="1:11">
      <c r="A221" s="66">
        <v>44784</v>
      </c>
      <c r="B221" s="21" t="s">
        <v>1633</v>
      </c>
      <c r="C221" s="140">
        <f>[1]!i_dq_close(C$2,A221)</f>
        <v>4568.3040000000001</v>
      </c>
      <c r="D221" s="7">
        <v>1.135</v>
      </c>
      <c r="G221" s="49"/>
      <c r="H221" s="67"/>
      <c r="I221" s="140"/>
      <c r="K221" s="33"/>
    </row>
    <row r="222" spans="1:11">
      <c r="A222" s="66">
        <v>44785</v>
      </c>
      <c r="B222" s="21" t="s">
        <v>1633</v>
      </c>
      <c r="C222" s="140">
        <f>[1]!i_dq_close(C$2,A222)</f>
        <v>4563.0582000000004</v>
      </c>
      <c r="D222" s="7">
        <v>1.129</v>
      </c>
      <c r="G222" s="49"/>
      <c r="H222" s="67"/>
      <c r="I222" s="140"/>
      <c r="K222" s="33"/>
    </row>
    <row r="223" spans="1:11">
      <c r="A223" s="66">
        <v>44788</v>
      </c>
      <c r="B223" s="21" t="s">
        <v>1633</v>
      </c>
      <c r="C223" s="140">
        <f>[1]!i_dq_close(C$2,A223)</f>
        <v>4562.5023000000001</v>
      </c>
      <c r="D223" s="7">
        <v>1.1339999999999999</v>
      </c>
      <c r="G223" s="49"/>
      <c r="H223" s="67"/>
      <c r="I223" s="140"/>
      <c r="K223" s="33"/>
    </row>
    <row r="224" spans="1:11">
      <c r="A224" s="66">
        <v>44789</v>
      </c>
      <c r="B224" s="21" t="s">
        <v>1633</v>
      </c>
      <c r="C224" s="140">
        <f>[1]!i_dq_close(C$2,A224)</f>
        <v>4560.0877</v>
      </c>
      <c r="D224" s="7">
        <v>1.1359999999999999</v>
      </c>
      <c r="G224" s="49"/>
      <c r="H224" s="67"/>
      <c r="I224" s="140"/>
      <c r="K224" s="33"/>
    </row>
    <row r="225" spans="1:11">
      <c r="A225" s="66">
        <v>44790</v>
      </c>
      <c r="B225" s="21" t="s">
        <v>1633</v>
      </c>
      <c r="C225" s="140">
        <f>[1]!i_dq_close(C$2,A225)</f>
        <v>4597.0513000000001</v>
      </c>
      <c r="D225" s="7">
        <v>1.135</v>
      </c>
      <c r="G225" s="49"/>
      <c r="H225" s="67"/>
      <c r="I225" s="140"/>
      <c r="K225" s="33"/>
    </row>
    <row r="226" spans="1:11">
      <c r="A226" s="66">
        <v>44791</v>
      </c>
      <c r="B226" s="21" t="s">
        <v>1633</v>
      </c>
      <c r="C226" s="140">
        <f>[1]!i_dq_close(C$2,A226)</f>
        <v>4562.5783000000001</v>
      </c>
      <c r="D226" s="7">
        <v>1.1339999999999999</v>
      </c>
      <c r="G226" s="49"/>
      <c r="H226" s="67"/>
      <c r="I226" s="140"/>
      <c r="K226" s="33"/>
    </row>
    <row r="227" spans="1:11">
      <c r="A227" s="66">
        <v>44792</v>
      </c>
      <c r="B227" s="21" t="s">
        <v>1633</v>
      </c>
      <c r="C227" s="140">
        <f>[1]!i_dq_close(C$2,A227)</f>
        <v>4525.1674999999996</v>
      </c>
      <c r="D227" s="7">
        <v>1.1259999999999999</v>
      </c>
      <c r="G227" s="49"/>
      <c r="H227" s="67"/>
      <c r="I227" s="140"/>
      <c r="K227" s="33"/>
    </row>
    <row r="228" spans="1:11">
      <c r="A228" s="66">
        <v>44795</v>
      </c>
      <c r="B228" s="21" t="s">
        <v>1633</v>
      </c>
      <c r="C228" s="140">
        <f>[1]!i_dq_close(C$2,A228)</f>
        <v>4564.3263999999999</v>
      </c>
      <c r="D228" s="7">
        <v>1.1359999999999999</v>
      </c>
      <c r="G228" s="49"/>
      <c r="H228" s="67"/>
      <c r="I228" s="140"/>
      <c r="K228" s="33"/>
    </row>
    <row r="229" spans="1:11">
      <c r="A229" s="66">
        <v>44796</v>
      </c>
      <c r="B229" s="21" t="s">
        <v>1633</v>
      </c>
      <c r="C229" s="140">
        <f>[1]!i_dq_close(C$2,A229)</f>
        <v>4546.6342000000004</v>
      </c>
      <c r="D229" s="7">
        <v>1.135</v>
      </c>
      <c r="G229" s="49"/>
      <c r="H229" s="67"/>
      <c r="I229" s="140"/>
      <c r="K229" s="33"/>
    </row>
    <row r="230" spans="1:11">
      <c r="A230" s="66">
        <v>44797</v>
      </c>
      <c r="B230" s="21" t="s">
        <v>1633</v>
      </c>
      <c r="C230" s="140">
        <f>[1]!i_dq_close(C$2,A230)</f>
        <v>4450.0689000000002</v>
      </c>
      <c r="D230" s="7">
        <v>1.119</v>
      </c>
      <c r="G230" s="49"/>
      <c r="H230" s="67"/>
      <c r="I230" s="140"/>
      <c r="K230" s="33"/>
    </row>
    <row r="231" spans="1:11">
      <c r="A231" s="66">
        <v>44798</v>
      </c>
      <c r="B231" s="21" t="s">
        <v>1633</v>
      </c>
      <c r="C231" s="140">
        <f>[1]!i_dq_close(C$2,A231)</f>
        <v>4484.4516999999996</v>
      </c>
      <c r="D231" s="7">
        <v>1.1180000000000001</v>
      </c>
      <c r="G231" s="49"/>
      <c r="H231" s="67"/>
      <c r="I231" s="140"/>
      <c r="K231" s="33"/>
    </row>
    <row r="232" spans="1:11">
      <c r="A232" s="66">
        <v>44799</v>
      </c>
      <c r="B232" s="21" t="s">
        <v>1633</v>
      </c>
      <c r="C232" s="140">
        <f>[1]!i_dq_close(C$2,A232)</f>
        <v>4473.0267999999996</v>
      </c>
      <c r="D232" s="7">
        <v>1.1160000000000001</v>
      </c>
      <c r="G232" s="49"/>
      <c r="H232" s="67"/>
      <c r="I232" s="140"/>
      <c r="K232" s="33"/>
    </row>
    <row r="233" spans="1:11">
      <c r="A233" s="66">
        <v>44802</v>
      </c>
      <c r="B233" s="21" t="s">
        <v>1633</v>
      </c>
      <c r="C233" s="140">
        <f>[1]!i_dq_close(C$2,A233)</f>
        <v>4460.4615999999996</v>
      </c>
      <c r="D233" s="7">
        <v>1.121</v>
      </c>
      <c r="G233" s="49"/>
      <c r="H233" s="67"/>
      <c r="I233" s="140"/>
      <c r="K233" s="33"/>
    </row>
    <row r="234" spans="1:11">
      <c r="A234" s="66">
        <v>44803</v>
      </c>
      <c r="B234" s="21" t="s">
        <v>1633</v>
      </c>
      <c r="C234" s="140">
        <f>[1]!i_dq_close(C$2,A234)</f>
        <v>4444.9031999999997</v>
      </c>
      <c r="D234" s="7">
        <v>1.1200000000000001</v>
      </c>
      <c r="G234" s="49"/>
      <c r="H234" s="67"/>
      <c r="I234" s="140"/>
      <c r="K234" s="33"/>
    </row>
    <row r="235" spans="1:11">
      <c r="A235" s="66">
        <v>44804</v>
      </c>
      <c r="B235" s="21" t="s">
        <v>1633</v>
      </c>
      <c r="C235" s="140">
        <f>[1]!i_dq_close(C$2,A235)</f>
        <v>4424.2089999999998</v>
      </c>
      <c r="D235" s="7">
        <v>1.105</v>
      </c>
      <c r="G235" s="49"/>
      <c r="H235" s="67"/>
      <c r="I235" s="140"/>
      <c r="K235" s="33"/>
    </row>
    <row r="236" spans="1:11">
      <c r="A236" s="66">
        <v>44805</v>
      </c>
      <c r="B236" s="21" t="s">
        <v>357</v>
      </c>
      <c r="C236" s="140">
        <f>[1]!i_dq_close(C$2,A236)</f>
        <v>4390.4089999999997</v>
      </c>
      <c r="D236" s="7">
        <v>1.103</v>
      </c>
      <c r="G236" s="49"/>
      <c r="H236" s="67"/>
      <c r="I236" s="140"/>
      <c r="K236" s="33"/>
    </row>
    <row r="237" spans="1:11">
      <c r="A237" s="66">
        <v>44806</v>
      </c>
      <c r="B237" s="21" t="s">
        <v>1634</v>
      </c>
      <c r="C237" s="140">
        <f>[1]!i_dq_close(C$2,A237)</f>
        <v>4378.0162</v>
      </c>
      <c r="D237" s="7">
        <v>1.107</v>
      </c>
      <c r="G237" s="49"/>
      <c r="H237" s="67"/>
      <c r="I237" s="140"/>
      <c r="K237" s="33"/>
    </row>
    <row r="238" spans="1:11">
      <c r="A238" s="66">
        <v>44809</v>
      </c>
      <c r="B238" s="21" t="s">
        <v>1634</v>
      </c>
      <c r="C238" s="140">
        <f>[1]!i_dq_close(C$2,A238)</f>
        <v>4377.2466999999997</v>
      </c>
      <c r="D238" s="7">
        <v>1.1100000000000001</v>
      </c>
      <c r="G238" s="49"/>
      <c r="H238" s="67"/>
      <c r="I238" s="140"/>
      <c r="K238" s="33"/>
    </row>
    <row r="239" spans="1:11">
      <c r="A239" s="66">
        <v>44810</v>
      </c>
      <c r="B239" s="21" t="s">
        <v>1634</v>
      </c>
      <c r="C239" s="140">
        <f>[1]!i_dq_close(C$2,A239)</f>
        <v>4426.7070999999996</v>
      </c>
      <c r="D239" s="7">
        <v>1.1160000000000001</v>
      </c>
      <c r="G239" s="49"/>
      <c r="H239" s="67"/>
      <c r="I239" s="140"/>
      <c r="K239" s="33"/>
    </row>
    <row r="240" spans="1:11">
      <c r="A240" s="66">
        <v>44811</v>
      </c>
      <c r="B240" s="21" t="s">
        <v>1634</v>
      </c>
      <c r="C240" s="140">
        <f>[1]!i_dq_close(C$2,A240)</f>
        <v>4430.6913000000004</v>
      </c>
      <c r="D240" s="7">
        <v>1.119</v>
      </c>
      <c r="G240" s="49"/>
      <c r="H240" s="67"/>
      <c r="I240" s="140"/>
      <c r="K240" s="33"/>
    </row>
    <row r="241" spans="1:11">
      <c r="A241" s="66">
        <v>44812</v>
      </c>
      <c r="B241" s="21" t="s">
        <v>1634</v>
      </c>
      <c r="C241" s="140">
        <f>[1]!i_dq_close(C$2,A241)</f>
        <v>4411.4146000000001</v>
      </c>
      <c r="D241" s="7">
        <v>1.1120000000000001</v>
      </c>
      <c r="G241" s="49"/>
      <c r="H241" s="67"/>
      <c r="I241" s="140"/>
      <c r="K241" s="33"/>
    </row>
    <row r="242" spans="1:11">
      <c r="A242" s="66">
        <v>44813</v>
      </c>
      <c r="B242" s="21" t="s">
        <v>1634</v>
      </c>
      <c r="C242" s="140">
        <f>[1]!i_dq_close(C$2,A242)</f>
        <v>4465.1010999999999</v>
      </c>
      <c r="D242" s="7">
        <v>1.1120000000000001</v>
      </c>
      <c r="G242" s="49"/>
      <c r="H242" s="67"/>
      <c r="I242" s="140"/>
      <c r="K242" s="33"/>
    </row>
    <row r="243" spans="1:11">
      <c r="A243" s="66">
        <v>44817</v>
      </c>
      <c r="B243" s="21" t="s">
        <v>1634</v>
      </c>
      <c r="C243" s="140">
        <f>[1]!i_dq_close(C$2,A243)</f>
        <v>4476.2960999999996</v>
      </c>
      <c r="D243" s="7">
        <v>1.115</v>
      </c>
      <c r="G243" s="49"/>
      <c r="H243" s="67"/>
      <c r="I243" s="140"/>
      <c r="K243" s="33"/>
    </row>
    <row r="244" spans="1:11">
      <c r="A244" s="66">
        <v>44818</v>
      </c>
      <c r="B244" s="21" t="s">
        <v>1634</v>
      </c>
      <c r="C244" s="140">
        <f>[1]!i_dq_close(C$2,A244)</f>
        <v>4429.9755999999998</v>
      </c>
      <c r="D244" s="7">
        <v>1.1100000000000001</v>
      </c>
      <c r="G244" s="49"/>
      <c r="H244" s="67"/>
      <c r="I244" s="140"/>
      <c r="K244" s="33"/>
    </row>
    <row r="245" spans="1:11">
      <c r="A245" s="66">
        <v>44819</v>
      </c>
      <c r="B245" s="21" t="s">
        <v>1634</v>
      </c>
      <c r="C245" s="140">
        <f>[1]!i_dq_close(C$2,A245)</f>
        <v>4373.4669999999996</v>
      </c>
      <c r="D245" s="7">
        <v>1.0980000000000001</v>
      </c>
      <c r="G245" s="49"/>
      <c r="H245" s="67"/>
      <c r="I245" s="140"/>
      <c r="K245" s="33"/>
    </row>
    <row r="246" spans="1:11">
      <c r="A246" s="66">
        <v>44820</v>
      </c>
      <c r="B246" s="21" t="s">
        <v>1634</v>
      </c>
      <c r="C246" s="140">
        <f>[1]!i_dq_close(C$2,A246)</f>
        <v>4269.1180000000004</v>
      </c>
      <c r="D246" s="7">
        <v>1.085</v>
      </c>
      <c r="G246" s="49"/>
      <c r="H246" s="67"/>
      <c r="I246" s="140"/>
      <c r="K246" s="33"/>
    </row>
    <row r="247" spans="1:11">
      <c r="A247" s="66">
        <v>44823</v>
      </c>
      <c r="B247" s="21" t="s">
        <v>1634</v>
      </c>
      <c r="C247" s="140">
        <f>[1]!i_dq_close(C$2,A247)</f>
        <v>4257.9368999999997</v>
      </c>
      <c r="D247" s="7">
        <v>1.0840000000000001</v>
      </c>
      <c r="G247" s="49"/>
      <c r="H247" s="67"/>
      <c r="I247" s="140"/>
      <c r="K247" s="33"/>
    </row>
    <row r="248" spans="1:11">
      <c r="A248" s="66">
        <v>44824</v>
      </c>
      <c r="B248" s="21" t="s">
        <v>1634</v>
      </c>
      <c r="C248" s="140">
        <f>[1]!i_dq_close(C$2,A248)</f>
        <v>4269.9174000000003</v>
      </c>
      <c r="D248" s="7">
        <v>1.0920000000000001</v>
      </c>
      <c r="G248" s="49"/>
      <c r="H248" s="67"/>
      <c r="I248" s="140"/>
      <c r="K248" s="33"/>
    </row>
    <row r="249" spans="1:11">
      <c r="A249" s="66">
        <v>44825</v>
      </c>
      <c r="B249" s="21" t="s">
        <v>1634</v>
      </c>
      <c r="C249" s="140">
        <f>[1]!i_dq_close(C$2,A249)</f>
        <v>4249.7790000000005</v>
      </c>
      <c r="D249" s="7">
        <v>1.091</v>
      </c>
      <c r="G249" s="49"/>
      <c r="H249" s="67"/>
      <c r="I249" s="140"/>
      <c r="K249" s="33"/>
    </row>
    <row r="250" spans="1:11">
      <c r="A250" s="66">
        <v>44826</v>
      </c>
      <c r="B250" s="21" t="s">
        <v>1634</v>
      </c>
      <c r="C250" s="140">
        <f>[1]!i_dq_close(C$2,A250)</f>
        <v>4219.4538000000002</v>
      </c>
      <c r="D250" s="7">
        <v>1.087</v>
      </c>
      <c r="G250" s="49"/>
      <c r="H250" s="67"/>
      <c r="I250" s="140"/>
      <c r="K250" s="33"/>
    </row>
    <row r="251" spans="1:11">
      <c r="A251" s="66">
        <v>44827</v>
      </c>
      <c r="B251" s="21" t="s">
        <v>1634</v>
      </c>
      <c r="C251" s="140">
        <f>[1]!i_dq_close(C$2,A251)</f>
        <v>4195.0051999999996</v>
      </c>
      <c r="D251" s="7">
        <v>1.079</v>
      </c>
      <c r="G251" s="49"/>
      <c r="H251" s="67"/>
      <c r="I251" s="140"/>
      <c r="K251" s="33"/>
    </row>
    <row r="252" spans="1:11">
      <c r="A252" s="66">
        <v>44830</v>
      </c>
      <c r="B252" s="21" t="s">
        <v>1634</v>
      </c>
      <c r="C252" s="140">
        <f>[1]!i_dq_close(C$2,A252)</f>
        <v>4164.3971000000001</v>
      </c>
      <c r="D252" s="7">
        <v>1.075</v>
      </c>
      <c r="G252" s="49"/>
      <c r="H252" s="67"/>
      <c r="I252" s="140"/>
      <c r="K252" s="33"/>
    </row>
    <row r="253" spans="1:11">
      <c r="A253" s="66">
        <v>44831</v>
      </c>
      <c r="B253" s="21" t="s">
        <v>1634</v>
      </c>
      <c r="C253" s="140">
        <f>[1]!i_dq_close(C$2,A253)</f>
        <v>4230.0271000000002</v>
      </c>
      <c r="D253" s="7">
        <v>1.0840000000000001</v>
      </c>
      <c r="G253" s="49"/>
      <c r="H253" s="67"/>
      <c r="I253" s="140"/>
      <c r="K253" s="33"/>
    </row>
    <row r="254" spans="1:11">
      <c r="A254" s="66">
        <v>44832</v>
      </c>
      <c r="B254" s="21" t="s">
        <v>1634</v>
      </c>
      <c r="C254" s="140">
        <f>[1]!i_dq_close(C$2,A254)</f>
        <v>4151.3467000000001</v>
      </c>
      <c r="D254" s="7">
        <v>1.0840000000000001</v>
      </c>
      <c r="G254" s="49"/>
      <c r="H254" s="67"/>
      <c r="I254" s="140"/>
      <c r="K254" s="33"/>
    </row>
    <row r="255" spans="1:11">
      <c r="A255" s="66">
        <v>44833</v>
      </c>
      <c r="B255" s="21" t="s">
        <v>1634</v>
      </c>
      <c r="C255" s="140">
        <f>[1]!i_dq_close(C$2,A255)</f>
        <v>4150.4885999999997</v>
      </c>
      <c r="D255" s="7">
        <v>1.07</v>
      </c>
      <c r="G255" s="49"/>
      <c r="H255" s="67"/>
      <c r="I255" s="140"/>
      <c r="K255" s="33"/>
    </row>
    <row r="256" spans="1:11">
      <c r="A256" s="66">
        <v>44834</v>
      </c>
      <c r="B256" s="21" t="s">
        <v>1634</v>
      </c>
      <c r="C256" s="140">
        <f>[1]!i_dq_close(C$2,A256)</f>
        <v>4122.0351000000001</v>
      </c>
      <c r="D256" s="7">
        <v>1.0620000000000001</v>
      </c>
      <c r="G256" s="49"/>
      <c r="H256" s="67"/>
      <c r="I256" s="140"/>
      <c r="K256" s="33"/>
    </row>
    <row r="257" spans="1:11">
      <c r="A257" s="66">
        <v>44844</v>
      </c>
      <c r="B257" s="21" t="s">
        <v>358</v>
      </c>
      <c r="C257" s="140">
        <f>[1]!i_dq_close(C$2,A257)</f>
        <v>4039.5805999999998</v>
      </c>
      <c r="D257" s="7">
        <v>1.0509999999999999</v>
      </c>
      <c r="G257" s="49"/>
      <c r="H257" s="67"/>
      <c r="I257" s="140"/>
      <c r="K257" s="33"/>
    </row>
    <row r="258" spans="1:11">
      <c r="A258" s="66">
        <v>44845</v>
      </c>
      <c r="B258" s="21" t="s">
        <v>1635</v>
      </c>
      <c r="C258" s="140">
        <f>[1]!i_dq_close(C$2,A258)</f>
        <v>4053.7725999999998</v>
      </c>
      <c r="D258" s="7">
        <v>1.05</v>
      </c>
      <c r="G258" s="49"/>
      <c r="H258" s="67"/>
      <c r="I258" s="140"/>
      <c r="K258" s="33"/>
    </row>
    <row r="259" spans="1:11">
      <c r="A259" s="66">
        <v>44846</v>
      </c>
      <c r="B259" s="21" t="s">
        <v>1635</v>
      </c>
      <c r="C259" s="140">
        <f>[1]!i_dq_close(C$2,A259)</f>
        <v>4124.1724000000004</v>
      </c>
      <c r="D259" s="7">
        <v>1.0609999999999999</v>
      </c>
      <c r="G259" s="49"/>
      <c r="H259" s="67"/>
      <c r="I259" s="140"/>
      <c r="K259" s="33"/>
    </row>
    <row r="260" spans="1:11">
      <c r="A260" s="66">
        <v>44847</v>
      </c>
      <c r="B260" s="21" t="s">
        <v>1635</v>
      </c>
      <c r="C260" s="140">
        <f>[1]!i_dq_close(C$2,A260)</f>
        <v>4100.1144000000004</v>
      </c>
      <c r="D260" s="7">
        <v>1.0629999999999999</v>
      </c>
      <c r="G260" s="49"/>
      <c r="H260" s="67"/>
      <c r="I260" s="140"/>
      <c r="K260" s="33"/>
    </row>
    <row r="261" spans="1:11">
      <c r="A261" s="66">
        <v>44848</v>
      </c>
      <c r="B261" s="21" t="s">
        <v>1635</v>
      </c>
      <c r="C261" s="140">
        <f>[1]!i_dq_close(C$2,A261)</f>
        <v>4198.8639999999996</v>
      </c>
      <c r="D261" s="7">
        <v>1.077</v>
      </c>
      <c r="G261" s="49"/>
      <c r="H261" s="67"/>
      <c r="I261" s="140"/>
      <c r="K261" s="33"/>
    </row>
    <row r="262" spans="1:11">
      <c r="A262" s="66">
        <v>44851</v>
      </c>
      <c r="B262" s="21" t="s">
        <v>1635</v>
      </c>
      <c r="C262" s="140">
        <f>[1]!i_dq_close(C$2,A262)</f>
        <v>4209.5830999999998</v>
      </c>
      <c r="D262" s="7">
        <v>1.083</v>
      </c>
      <c r="G262" s="49"/>
      <c r="H262" s="67"/>
      <c r="I262" s="140"/>
      <c r="K262" s="33"/>
    </row>
    <row r="263" spans="1:11">
      <c r="A263" s="66">
        <v>44852</v>
      </c>
      <c r="B263" s="21" t="s">
        <v>1635</v>
      </c>
      <c r="C263" s="140">
        <f>[1]!i_dq_close(C$2,A263)</f>
        <v>4206.5086000000001</v>
      </c>
      <c r="D263" s="7">
        <v>1.083</v>
      </c>
      <c r="G263" s="49"/>
      <c r="H263" s="67"/>
      <c r="I263" s="140"/>
      <c r="K263" s="33"/>
    </row>
    <row r="264" spans="1:11">
      <c r="A264" s="66">
        <v>44853</v>
      </c>
      <c r="B264" s="21" t="s">
        <v>1635</v>
      </c>
      <c r="C264" s="140">
        <f>[1]!i_dq_close(C$2,A264)</f>
        <v>4144.9251000000004</v>
      </c>
      <c r="D264" s="7">
        <v>1.077</v>
      </c>
      <c r="G264" s="49"/>
      <c r="H264" s="67"/>
      <c r="I264" s="140"/>
      <c r="K264" s="33"/>
    </row>
    <row r="265" spans="1:11">
      <c r="A265" s="66">
        <v>44854</v>
      </c>
      <c r="B265" s="21" t="s">
        <v>1635</v>
      </c>
      <c r="C265" s="140">
        <f>[1]!i_dq_close(C$2,A265)</f>
        <v>4123.0456999999997</v>
      </c>
      <c r="D265" s="7">
        <v>1.0740000000000001</v>
      </c>
      <c r="G265" s="49"/>
      <c r="H265" s="67"/>
      <c r="I265" s="140"/>
      <c r="K265" s="33"/>
    </row>
    <row r="266" spans="1:11">
      <c r="A266" s="66">
        <v>44855</v>
      </c>
      <c r="B266" s="21" t="s">
        <v>1635</v>
      </c>
      <c r="C266" s="140">
        <f>[1]!i_dq_close(C$2,A266)</f>
        <v>4114.6516000000001</v>
      </c>
      <c r="D266" s="7">
        <v>1.075</v>
      </c>
      <c r="G266" s="49"/>
      <c r="H266" s="67"/>
      <c r="I266" s="140"/>
      <c r="K266" s="33"/>
    </row>
    <row r="267" spans="1:11">
      <c r="A267" s="66">
        <v>44858</v>
      </c>
      <c r="B267" s="21" t="s">
        <v>1635</v>
      </c>
      <c r="C267" s="140">
        <f>[1]!i_dq_close(C$2,A267)</f>
        <v>4014.5981000000002</v>
      </c>
      <c r="D267" s="7">
        <v>1.0649999999999999</v>
      </c>
      <c r="G267" s="49"/>
      <c r="H267" s="67"/>
      <c r="I267" s="140"/>
      <c r="K267" s="33"/>
    </row>
    <row r="268" spans="1:11">
      <c r="A268" s="66">
        <v>44859</v>
      </c>
      <c r="B268" s="21" t="s">
        <v>1635</v>
      </c>
      <c r="C268" s="140">
        <f>[1]!i_dq_close(C$2,A268)</f>
        <v>4004.9411</v>
      </c>
      <c r="D268" s="7">
        <v>1.0609999999999999</v>
      </c>
      <c r="G268" s="49"/>
      <c r="H268" s="67"/>
      <c r="I268" s="140"/>
      <c r="K268" s="33"/>
    </row>
    <row r="269" spans="1:11">
      <c r="A269" s="66">
        <v>44860</v>
      </c>
      <c r="B269" s="21" t="s">
        <v>1635</v>
      </c>
      <c r="C269" s="140">
        <f>[1]!i_dq_close(C$2,A269)</f>
        <v>4047.0933</v>
      </c>
      <c r="D269" s="7">
        <v>1.0649999999999999</v>
      </c>
      <c r="G269" s="49"/>
      <c r="H269" s="67"/>
      <c r="I269" s="140"/>
      <c r="K269" s="33"/>
    </row>
    <row r="270" spans="1:11">
      <c r="A270" s="66">
        <v>44861</v>
      </c>
      <c r="B270" s="21" t="s">
        <v>1635</v>
      </c>
      <c r="C270" s="140">
        <f>[1]!i_dq_close(C$2,A270)</f>
        <v>4024.5419999999999</v>
      </c>
      <c r="D270" s="7">
        <v>1.0580000000000001</v>
      </c>
      <c r="G270" s="49"/>
      <c r="H270" s="67"/>
      <c r="I270" s="140"/>
      <c r="K270" s="33"/>
    </row>
    <row r="271" spans="1:11">
      <c r="A271" s="66">
        <v>44862</v>
      </c>
      <c r="B271" s="21" t="s">
        <v>1635</v>
      </c>
      <c r="C271" s="140">
        <f>[1]!i_dq_close(C$2,A271)</f>
        <v>3918.9967999999999</v>
      </c>
      <c r="D271" s="7">
        <v>1.0429999999999999</v>
      </c>
      <c r="G271" s="49"/>
      <c r="H271" s="67"/>
      <c r="I271" s="140"/>
      <c r="K271" s="33"/>
    </row>
    <row r="272" spans="1:11">
      <c r="A272" s="66">
        <v>44865</v>
      </c>
      <c r="B272" s="21" t="s">
        <v>1635</v>
      </c>
      <c r="C272" s="140">
        <f>[1]!i_dq_close(C$2,A272)</f>
        <v>3896.8741</v>
      </c>
      <c r="D272" s="7">
        <v>1.0389999999999999</v>
      </c>
      <c r="G272" s="49"/>
      <c r="H272" s="67"/>
      <c r="I272" s="140"/>
      <c r="K272" s="33"/>
    </row>
    <row r="273" spans="1:11">
      <c r="A273" s="66">
        <v>44866</v>
      </c>
      <c r="B273" s="21" t="s">
        <v>359</v>
      </c>
      <c r="C273" s="140">
        <f>[1]!i_dq_close(C$2,A273)</f>
        <v>4023.1237999999998</v>
      </c>
      <c r="D273" s="7">
        <v>1.05</v>
      </c>
      <c r="G273" s="49"/>
      <c r="H273" s="67"/>
      <c r="I273" s="140"/>
      <c r="K273" s="33"/>
    </row>
    <row r="274" spans="1:11">
      <c r="A274" s="66">
        <v>44867</v>
      </c>
      <c r="B274" s="21" t="s">
        <v>1636</v>
      </c>
      <c r="C274" s="140">
        <f>[1]!i_dq_close(C$2,A274)</f>
        <v>4068.8146999999999</v>
      </c>
      <c r="D274" s="7">
        <v>1.0589999999999999</v>
      </c>
      <c r="G274" s="49"/>
      <c r="H274" s="67"/>
      <c r="I274" s="140"/>
      <c r="K274" s="33"/>
    </row>
    <row r="275" spans="1:11">
      <c r="A275" s="66">
        <v>44868</v>
      </c>
      <c r="B275" s="21" t="s">
        <v>1636</v>
      </c>
      <c r="C275" s="140">
        <f>[1]!i_dq_close(C$2,A275)</f>
        <v>4044.2130000000002</v>
      </c>
      <c r="D275" s="7">
        <v>1.0620000000000001</v>
      </c>
      <c r="G275" s="49"/>
      <c r="H275" s="67"/>
      <c r="I275" s="140"/>
      <c r="K275" s="33"/>
    </row>
    <row r="276" spans="1:11">
      <c r="A276" s="66">
        <v>44869</v>
      </c>
      <c r="B276" s="21" t="s">
        <v>1636</v>
      </c>
      <c r="C276" s="140">
        <f>[1]!i_dq_close(C$2,A276)</f>
        <v>4165.8909000000003</v>
      </c>
      <c r="D276" s="7">
        <v>1.071</v>
      </c>
      <c r="G276" s="49"/>
      <c r="H276" s="67"/>
      <c r="I276" s="140"/>
      <c r="K276" s="33"/>
    </row>
    <row r="277" spans="1:11">
      <c r="A277" s="66">
        <v>44872</v>
      </c>
      <c r="B277" s="21" t="s">
        <v>1636</v>
      </c>
      <c r="C277" s="140">
        <f>[1]!i_dq_close(C$2,A277)</f>
        <v>4173.9336999999996</v>
      </c>
      <c r="D277" s="7">
        <v>1.0740000000000001</v>
      </c>
      <c r="G277" s="49"/>
      <c r="H277" s="67"/>
      <c r="I277" s="140"/>
      <c r="K277" s="33"/>
    </row>
    <row r="278" spans="1:11">
      <c r="A278" s="66">
        <v>44873</v>
      </c>
      <c r="B278" s="21" t="s">
        <v>1636</v>
      </c>
      <c r="C278" s="140">
        <f>[1]!i_dq_close(C$2,A278)</f>
        <v>4151.4648999999999</v>
      </c>
      <c r="D278" s="7">
        <v>1.0720000000000001</v>
      </c>
      <c r="G278" s="49"/>
      <c r="H278" s="67"/>
      <c r="I278" s="140"/>
      <c r="K278" s="33"/>
    </row>
    <row r="279" spans="1:11">
      <c r="A279" s="66">
        <v>44874</v>
      </c>
      <c r="B279" s="21" t="s">
        <v>1636</v>
      </c>
      <c r="C279" s="140">
        <f>[1]!i_dq_close(C$2,A279)</f>
        <v>4120.4669999999996</v>
      </c>
      <c r="D279" s="7">
        <v>1.07</v>
      </c>
      <c r="G279" s="49"/>
      <c r="H279" s="67"/>
      <c r="I279" s="140"/>
      <c r="K279" s="33"/>
    </row>
    <row r="280" spans="1:11">
      <c r="A280" s="66">
        <v>44875</v>
      </c>
      <c r="B280" s="21" t="s">
        <v>1636</v>
      </c>
      <c r="C280" s="140">
        <f>[1]!i_dq_close(C$2,A280)</f>
        <v>4091.6007</v>
      </c>
      <c r="D280" s="7">
        <v>1.0660000000000001</v>
      </c>
      <c r="G280" s="49"/>
      <c r="H280" s="67"/>
      <c r="I280" s="140"/>
      <c r="K280" s="33"/>
    </row>
    <row r="281" spans="1:11">
      <c r="A281" s="66">
        <v>44876</v>
      </c>
      <c r="B281" s="21" t="s">
        <v>1636</v>
      </c>
      <c r="C281" s="140">
        <f>[1]!i_dq_close(C$2,A281)</f>
        <v>4184.1625999999997</v>
      </c>
      <c r="D281" s="7">
        <v>1.0720000000000001</v>
      </c>
      <c r="G281" s="49"/>
      <c r="H281" s="67"/>
      <c r="I281" s="140"/>
      <c r="K281" s="33"/>
    </row>
    <row r="282" spans="1:11">
      <c r="A282" s="66">
        <v>44879</v>
      </c>
      <c r="B282" s="21" t="s">
        <v>1636</v>
      </c>
      <c r="C282" s="140">
        <f>[1]!i_dq_close(C$2,A282)</f>
        <v>4187.0944</v>
      </c>
      <c r="D282" s="7">
        <v>1.0740000000000001</v>
      </c>
      <c r="G282" s="49"/>
      <c r="H282" s="67"/>
      <c r="I282" s="140"/>
      <c r="K282" s="33"/>
    </row>
    <row r="283" spans="1:11">
      <c r="A283" s="66">
        <v>44880</v>
      </c>
      <c r="B283" s="21" t="s">
        <v>1636</v>
      </c>
      <c r="C283" s="140">
        <f>[1]!i_dq_close(C$2,A283)</f>
        <v>4264.8360000000002</v>
      </c>
      <c r="D283" s="7">
        <v>1.08</v>
      </c>
      <c r="G283" s="49"/>
      <c r="H283" s="67"/>
      <c r="I283" s="140"/>
      <c r="K283" s="33"/>
    </row>
    <row r="284" spans="1:11">
      <c r="A284" s="66">
        <v>44881</v>
      </c>
      <c r="B284" s="21" t="s">
        <v>1636</v>
      </c>
      <c r="C284" s="140">
        <f>[1]!i_dq_close(C$2,A284)</f>
        <v>4233.2835999999998</v>
      </c>
      <c r="D284" s="7">
        <v>1.0780000000000001</v>
      </c>
      <c r="G284" s="49"/>
      <c r="H284" s="67"/>
      <c r="I284" s="140"/>
      <c r="K284" s="33"/>
    </row>
    <row r="285" spans="1:11">
      <c r="A285" s="66">
        <v>44882</v>
      </c>
      <c r="B285" s="21" t="s">
        <v>1636</v>
      </c>
      <c r="C285" s="140">
        <f>[1]!i_dq_close(C$2,A285)</f>
        <v>4222.8145000000004</v>
      </c>
      <c r="D285" s="7">
        <v>1.08</v>
      </c>
      <c r="G285" s="49"/>
      <c r="H285" s="67"/>
      <c r="I285" s="140"/>
      <c r="K285" s="33"/>
    </row>
    <row r="286" spans="1:11">
      <c r="A286" s="66">
        <v>44883</v>
      </c>
      <c r="B286" s="21" t="s">
        <v>1636</v>
      </c>
      <c r="C286" s="140">
        <f>[1]!i_dq_close(C$2,A286)</f>
        <v>4204.3148000000001</v>
      </c>
      <c r="D286" s="7">
        <v>1.0720000000000001</v>
      </c>
      <c r="G286" s="49"/>
      <c r="H286" s="67"/>
      <c r="I286" s="140"/>
      <c r="K286" s="33"/>
    </row>
    <row r="287" spans="1:11">
      <c r="A287" s="66">
        <v>44886</v>
      </c>
      <c r="B287" s="21" t="s">
        <v>1636</v>
      </c>
      <c r="C287" s="140">
        <f>[1]!i_dq_close(C$2,A287)</f>
        <v>4177.4961999999996</v>
      </c>
      <c r="D287" s="7">
        <v>1.073</v>
      </c>
      <c r="G287" s="49"/>
      <c r="H287" s="67"/>
      <c r="I287" s="140"/>
      <c r="K287" s="33"/>
    </row>
    <row r="288" spans="1:11">
      <c r="A288" s="66">
        <v>44887</v>
      </c>
      <c r="B288" s="21" t="s">
        <v>1636</v>
      </c>
      <c r="C288" s="140">
        <f>[1]!i_dq_close(C$2,A288)</f>
        <v>4166.4138000000003</v>
      </c>
      <c r="D288" s="7">
        <v>1.069</v>
      </c>
      <c r="G288" s="49"/>
      <c r="H288" s="67"/>
      <c r="I288" s="140"/>
      <c r="K288" s="33"/>
    </row>
    <row r="289" spans="1:11">
      <c r="A289" s="66">
        <v>44888</v>
      </c>
      <c r="B289" s="21" t="s">
        <v>1636</v>
      </c>
      <c r="C289" s="140">
        <f>[1]!i_dq_close(C$2,A289)</f>
        <v>4167.8986999999997</v>
      </c>
      <c r="D289" s="7">
        <v>1.069</v>
      </c>
      <c r="G289" s="49"/>
      <c r="H289" s="67"/>
      <c r="I289" s="140"/>
      <c r="K289" s="33"/>
    </row>
    <row r="290" spans="1:11">
      <c r="A290" s="66">
        <v>44889</v>
      </c>
      <c r="B290" s="21" t="s">
        <v>1636</v>
      </c>
      <c r="C290" s="140">
        <f>[1]!i_dq_close(C$2,A290)</f>
        <v>4155.0478999999996</v>
      </c>
      <c r="D290" s="7">
        <v>1.07</v>
      </c>
      <c r="G290" s="49"/>
      <c r="H290" s="67"/>
      <c r="I290" s="140"/>
      <c r="K290" s="33"/>
    </row>
    <row r="291" spans="1:11">
      <c r="A291" s="66">
        <v>44890</v>
      </c>
      <c r="B291" s="21" t="s">
        <v>1636</v>
      </c>
      <c r="C291" s="140">
        <f>[1]!i_dq_close(C$2,A291)</f>
        <v>4164.7946000000002</v>
      </c>
      <c r="D291" s="7">
        <v>1.0669999999999999</v>
      </c>
      <c r="G291" s="49"/>
      <c r="H291" s="67"/>
      <c r="I291" s="140"/>
      <c r="K291" s="33"/>
    </row>
    <row r="292" spans="1:11">
      <c r="A292" s="66">
        <v>44893</v>
      </c>
      <c r="B292" s="21" t="s">
        <v>1636</v>
      </c>
      <c r="C292" s="140">
        <f>[1]!i_dq_close(C$2,A292)</f>
        <v>4124.2883000000002</v>
      </c>
      <c r="D292" s="7">
        <v>1.0640000000000001</v>
      </c>
      <c r="G292" s="49"/>
      <c r="H292" s="67"/>
      <c r="I292" s="140"/>
      <c r="K292" s="33"/>
    </row>
    <row r="293" spans="1:11">
      <c r="A293" s="66">
        <v>44894</v>
      </c>
      <c r="B293" s="21" t="s">
        <v>1636</v>
      </c>
      <c r="C293" s="140">
        <f>[1]!i_dq_close(C$2,A293)</f>
        <v>4237.5962</v>
      </c>
      <c r="D293" s="7">
        <v>1.069</v>
      </c>
      <c r="G293" s="49"/>
      <c r="H293" s="67"/>
      <c r="I293" s="140"/>
      <c r="K293" s="33"/>
    </row>
    <row r="294" spans="1:11">
      <c r="A294" s="66">
        <v>44895</v>
      </c>
      <c r="B294" s="21" t="s">
        <v>1636</v>
      </c>
      <c r="C294" s="140">
        <f>[1]!i_dq_close(C$2,A294)</f>
        <v>4239.9952000000003</v>
      </c>
      <c r="D294" s="7">
        <v>1.071</v>
      </c>
      <c r="G294" s="49"/>
      <c r="H294" s="67"/>
      <c r="I294" s="140"/>
      <c r="K294" s="33"/>
    </row>
    <row r="295" spans="1:11">
      <c r="A295" s="66">
        <v>44896</v>
      </c>
      <c r="B295" s="21" t="s">
        <v>360</v>
      </c>
      <c r="C295" s="140">
        <f>[1]!i_dq_close(C$2,A295)</f>
        <v>4279.3801999999996</v>
      </c>
      <c r="D295" s="7">
        <v>1.0760000000000001</v>
      </c>
      <c r="G295" s="49"/>
      <c r="H295" s="67"/>
      <c r="I295" s="140"/>
      <c r="K295" s="33"/>
    </row>
    <row r="296" spans="1:11">
      <c r="A296" s="66">
        <v>44897</v>
      </c>
      <c r="B296" s="21" t="s">
        <v>1627</v>
      </c>
      <c r="C296" s="140">
        <f>[1]!i_dq_close(C$2,A296)</f>
        <v>4256.7224999999999</v>
      </c>
      <c r="D296" s="7">
        <v>1.077</v>
      </c>
      <c r="G296" s="49"/>
      <c r="H296" s="67"/>
      <c r="I296" s="140"/>
      <c r="K296" s="33"/>
    </row>
    <row r="297" spans="1:11">
      <c r="A297" s="66">
        <v>44900</v>
      </c>
      <c r="B297" s="21" t="s">
        <v>1627</v>
      </c>
      <c r="C297" s="140">
        <f>[1]!i_dq_close(C$2,A297)</f>
        <v>4327.0653000000002</v>
      </c>
      <c r="D297" s="7">
        <v>1.08</v>
      </c>
      <c r="G297" s="49"/>
      <c r="H297" s="67"/>
      <c r="I297" s="140"/>
      <c r="K297" s="33"/>
    </row>
    <row r="298" spans="1:11">
      <c r="A298" s="66">
        <v>44901</v>
      </c>
      <c r="B298" s="21" t="s">
        <v>1627</v>
      </c>
      <c r="C298" s="140">
        <f>[1]!i_dq_close(C$2,A298)</f>
        <v>4343.7743</v>
      </c>
      <c r="D298" s="7">
        <v>1.08</v>
      </c>
      <c r="G298" s="49"/>
      <c r="H298" s="67"/>
      <c r="I298" s="140"/>
      <c r="K298" s="33"/>
    </row>
    <row r="299" spans="1:11">
      <c r="A299" s="66">
        <v>44902</v>
      </c>
      <c r="B299" s="21" t="s">
        <v>1627</v>
      </c>
      <c r="C299" s="140">
        <f>[1]!i_dq_close(C$2,A299)</f>
        <v>4334.5227000000004</v>
      </c>
      <c r="D299" s="7">
        <v>1.081</v>
      </c>
      <c r="G299" s="49"/>
      <c r="H299" s="67"/>
      <c r="I299" s="140"/>
      <c r="K299" s="33"/>
    </row>
    <row r="300" spans="1:11">
      <c r="A300" s="66">
        <v>44903</v>
      </c>
      <c r="B300" s="21" t="s">
        <v>1627</v>
      </c>
      <c r="C300" s="140">
        <f>[1]!i_dq_close(C$2,A300)</f>
        <v>4331.9718999999996</v>
      </c>
      <c r="D300" s="7">
        <v>1.08</v>
      </c>
      <c r="G300" s="49"/>
      <c r="H300" s="67"/>
      <c r="I300" s="140"/>
      <c r="K300" s="33"/>
    </row>
    <row r="301" spans="1:11">
      <c r="A301" s="66">
        <v>44904</v>
      </c>
      <c r="B301" s="21" t="s">
        <v>1627</v>
      </c>
      <c r="C301" s="140">
        <f>[1]!i_dq_close(C$2,A301)</f>
        <v>4364.9232000000002</v>
      </c>
      <c r="D301" s="7">
        <v>1.08</v>
      </c>
      <c r="G301" s="49"/>
      <c r="H301" s="67"/>
      <c r="I301" s="140"/>
      <c r="K301" s="33"/>
    </row>
    <row r="302" spans="1:11">
      <c r="A302" s="66">
        <v>44907</v>
      </c>
      <c r="B302" s="21" t="s">
        <v>1627</v>
      </c>
      <c r="C302" s="140">
        <f>[1]!i_dq_close(C$2,A302)</f>
        <v>4321.8283000000001</v>
      </c>
      <c r="D302" s="7">
        <v>1.0760000000000001</v>
      </c>
      <c r="G302" s="49"/>
      <c r="H302" s="67"/>
      <c r="I302" s="140"/>
      <c r="K302" s="33"/>
    </row>
    <row r="303" spans="1:11">
      <c r="A303" s="66">
        <v>44908</v>
      </c>
      <c r="B303" s="21" t="s">
        <v>1627</v>
      </c>
      <c r="C303" s="140">
        <f>[1]!i_dq_close(C$2,A303)</f>
        <v>4309.5028000000002</v>
      </c>
      <c r="D303" s="7">
        <v>1.0740000000000001</v>
      </c>
      <c r="G303" s="49"/>
      <c r="H303" s="67"/>
      <c r="I303" s="140"/>
      <c r="K303" s="33"/>
    </row>
    <row r="304" spans="1:11">
      <c r="A304" s="66">
        <v>44909</v>
      </c>
      <c r="B304" s="21" t="s">
        <v>1627</v>
      </c>
      <c r="C304" s="140">
        <f>[1]!i_dq_close(C$2,A304)</f>
        <v>4312.3441999999995</v>
      </c>
      <c r="D304" s="7">
        <v>1.0740000000000001</v>
      </c>
      <c r="G304" s="49"/>
      <c r="H304" s="67"/>
      <c r="I304" s="140"/>
      <c r="K304" s="33"/>
    </row>
    <row r="305" spans="1:11">
      <c r="A305" s="66">
        <v>44910</v>
      </c>
      <c r="B305" s="21" t="s">
        <v>1627</v>
      </c>
      <c r="C305" s="140">
        <f>[1]!i_dq_close(C$2,A305)</f>
        <v>4311.0010000000002</v>
      </c>
      <c r="D305" s="7">
        <v>1.077</v>
      </c>
      <c r="G305" s="49"/>
      <c r="H305" s="67"/>
      <c r="I305" s="140"/>
      <c r="K305" s="33"/>
    </row>
    <row r="306" spans="1:11">
      <c r="A306" s="66">
        <v>44911</v>
      </c>
      <c r="B306" s="21" t="s">
        <v>1627</v>
      </c>
      <c r="C306" s="140">
        <f>[1]!i_dq_close(C$2,A306)</f>
        <v>4307.5222999999996</v>
      </c>
      <c r="D306" s="7">
        <v>1.069</v>
      </c>
      <c r="G306" s="49"/>
      <c r="H306" s="67"/>
      <c r="I306" s="140"/>
      <c r="K306" s="33"/>
    </row>
    <row r="307" spans="1:11">
      <c r="A307" s="66">
        <v>44914</v>
      </c>
      <c r="B307" s="21" t="s">
        <v>1627</v>
      </c>
      <c r="C307" s="140">
        <f>[1]!i_dq_close(C$2,A307)</f>
        <v>4233.2809999999999</v>
      </c>
      <c r="D307" s="7">
        <v>1.0609999999999999</v>
      </c>
      <c r="G307" s="49"/>
      <c r="H307" s="67"/>
      <c r="I307" s="140"/>
      <c r="K307" s="33"/>
    </row>
    <row r="308" spans="1:11">
      <c r="A308" s="66">
        <v>44915</v>
      </c>
      <c r="B308" s="21" t="s">
        <v>1627</v>
      </c>
      <c r="C308" s="140">
        <f>[1]!i_dq_close(C$2,A308)</f>
        <v>4170.6633000000002</v>
      </c>
      <c r="D308" s="7">
        <v>1.0580000000000001</v>
      </c>
      <c r="G308" s="49"/>
      <c r="H308" s="67"/>
      <c r="I308" s="140"/>
      <c r="K308" s="33"/>
    </row>
    <row r="309" spans="1:11">
      <c r="A309" s="66">
        <v>44916</v>
      </c>
      <c r="B309" s="21" t="s">
        <v>1627</v>
      </c>
      <c r="C309" s="140">
        <f>[1]!i_dq_close(C$2,A309)</f>
        <v>4166.0241999999998</v>
      </c>
      <c r="D309" s="7">
        <v>1.0549999999999999</v>
      </c>
      <c r="G309" s="49"/>
      <c r="H309" s="67"/>
      <c r="I309" s="140"/>
      <c r="K309" s="33"/>
    </row>
    <row r="310" spans="1:11">
      <c r="A310" s="66">
        <v>44917</v>
      </c>
      <c r="B310" s="21" t="s">
        <v>1627</v>
      </c>
      <c r="C310" s="140">
        <f>[1]!i_dq_close(C$2,A310)</f>
        <v>4158.2915000000003</v>
      </c>
      <c r="D310" s="7">
        <v>1.0509999999999999</v>
      </c>
      <c r="G310" s="49"/>
      <c r="H310" s="67"/>
      <c r="I310" s="140"/>
      <c r="K310" s="33"/>
    </row>
    <row r="311" spans="1:11">
      <c r="A311" s="66">
        <v>44918</v>
      </c>
      <c r="B311" s="21" t="s">
        <v>1627</v>
      </c>
      <c r="C311" s="140">
        <f>[1]!i_dq_close(C$2,A311)</f>
        <v>4149.107</v>
      </c>
      <c r="D311" s="7">
        <v>1.0509999999999999</v>
      </c>
      <c r="G311" s="49"/>
      <c r="H311" s="67"/>
      <c r="I311" s="140"/>
      <c r="K311" s="33"/>
    </row>
    <row r="312" spans="1:11">
      <c r="A312" s="66">
        <v>44921</v>
      </c>
      <c r="B312" s="21" t="s">
        <v>1627</v>
      </c>
      <c r="C312" s="140">
        <f>[1]!i_dq_close(C$2,A312)</f>
        <v>4176.0355</v>
      </c>
      <c r="D312" s="7">
        <v>1.0569999999999999</v>
      </c>
      <c r="G312" s="49"/>
      <c r="H312" s="67"/>
      <c r="I312" s="140"/>
      <c r="K312" s="33"/>
    </row>
    <row r="313" spans="1:11">
      <c r="A313" s="66">
        <v>44922</v>
      </c>
      <c r="B313" s="21" t="s">
        <v>1627</v>
      </c>
      <c r="C313" s="140">
        <f>[1]!i_dq_close(C$2,A313)</f>
        <v>4219.6733999999997</v>
      </c>
      <c r="D313" s="7">
        <v>1.0640000000000001</v>
      </c>
      <c r="G313" s="49"/>
      <c r="H313" s="67"/>
      <c r="I313" s="140"/>
      <c r="K313" s="33"/>
    </row>
    <row r="314" spans="1:11">
      <c r="A314" s="66">
        <v>44923</v>
      </c>
      <c r="B314" s="21" t="s">
        <v>1627</v>
      </c>
      <c r="C314" s="140">
        <f>[1]!i_dq_close(C$2,A314)</f>
        <v>4201.9503000000004</v>
      </c>
      <c r="D314" s="7">
        <v>1.0589999999999999</v>
      </c>
      <c r="G314" s="49"/>
      <c r="H314" s="67"/>
      <c r="I314" s="140"/>
      <c r="K314" s="33"/>
    </row>
    <row r="315" spans="1:11">
      <c r="A315" s="66">
        <v>44924</v>
      </c>
      <c r="B315" s="21" t="s">
        <v>1627</v>
      </c>
      <c r="C315" s="140">
        <f>[1]!i_dq_close(C$2,A315)</f>
        <v>4189.3071</v>
      </c>
      <c r="D315" s="7">
        <v>1.056</v>
      </c>
      <c r="G315" s="49"/>
      <c r="H315" s="67"/>
      <c r="I315" s="140"/>
      <c r="K315" s="33"/>
    </row>
    <row r="316" spans="1:11">
      <c r="A316" s="66">
        <v>44925</v>
      </c>
      <c r="B316" s="21" t="s">
        <v>1627</v>
      </c>
      <c r="C316" s="140">
        <f>[1]!i_dq_close(C$2,A316)</f>
        <v>4202.6813000000002</v>
      </c>
      <c r="D316" s="7">
        <v>1.06</v>
      </c>
      <c r="G316" s="49"/>
      <c r="H316" s="67"/>
      <c r="I316" s="140"/>
      <c r="K316" s="33"/>
    </row>
    <row r="317" spans="1:11">
      <c r="A317" s="66">
        <v>44929</v>
      </c>
      <c r="B317" s="21" t="s">
        <v>1628</v>
      </c>
      <c r="C317" s="140">
        <f>[1]!i_dq_close(C$2,A317)</f>
        <v>4232.5133999999998</v>
      </c>
      <c r="D317" s="7">
        <v>1.0680000000000001</v>
      </c>
      <c r="G317" s="49"/>
      <c r="H317" s="67"/>
      <c r="I317" s="140"/>
      <c r="K317" s="33"/>
    </row>
    <row r="318" spans="1:11">
      <c r="A318" s="66">
        <v>44930</v>
      </c>
      <c r="B318" s="21" t="s">
        <v>1628</v>
      </c>
      <c r="C318" s="140">
        <f>[1]!i_dq_close(C$2,A318)</f>
        <v>4235.9718999999996</v>
      </c>
      <c r="D318" s="7">
        <v>1.07</v>
      </c>
      <c r="G318" s="49"/>
      <c r="H318" s="67"/>
      <c r="I318" s="140"/>
      <c r="K318" s="33"/>
    </row>
    <row r="319" spans="1:11">
      <c r="A319" s="66">
        <v>44931</v>
      </c>
      <c r="B319" s="21" t="s">
        <v>1628</v>
      </c>
      <c r="C319" s="140">
        <f>[1]!i_dq_close(C$2,A319)</f>
        <v>4307.7605999999996</v>
      </c>
      <c r="D319" s="7">
        <v>1.0780000000000001</v>
      </c>
      <c r="G319" s="49"/>
      <c r="H319" s="67"/>
      <c r="I319" s="140"/>
      <c r="K319" s="33"/>
    </row>
    <row r="320" spans="1:11">
      <c r="A320" s="66">
        <v>44932</v>
      </c>
      <c r="B320" s="21" t="s">
        <v>1628</v>
      </c>
      <c r="C320" s="140">
        <f>[1]!i_dq_close(C$2,A320)</f>
        <v>4318.1531000000004</v>
      </c>
      <c r="D320" s="7">
        <v>1.077</v>
      </c>
      <c r="G320" s="49"/>
      <c r="H320" s="67"/>
      <c r="I320" s="140"/>
      <c r="K320" s="33"/>
    </row>
    <row r="321" spans="1:11">
      <c r="A321" s="66">
        <v>44935</v>
      </c>
      <c r="B321" s="21" t="s">
        <v>1628</v>
      </c>
      <c r="C321" s="140">
        <f>[1]!i_dq_close(C$2,A321)</f>
        <v>4349.1992</v>
      </c>
      <c r="D321" s="7">
        <v>1.081</v>
      </c>
      <c r="G321" s="49"/>
      <c r="H321" s="67"/>
      <c r="I321" s="140"/>
      <c r="K321" s="33"/>
    </row>
    <row r="322" spans="1:11">
      <c r="A322" s="66">
        <v>44936</v>
      </c>
      <c r="B322" s="21" t="s">
        <v>1628</v>
      </c>
      <c r="C322" s="140">
        <f>[1]!i_dq_close(C$2,A322)</f>
        <v>4354.2322999999997</v>
      </c>
      <c r="D322" s="7">
        <v>1.081</v>
      </c>
      <c r="G322" s="49"/>
      <c r="H322" s="67"/>
      <c r="I322" s="140"/>
      <c r="K322" s="33"/>
    </row>
    <row r="323" spans="1:11">
      <c r="A323" s="66">
        <v>44937</v>
      </c>
      <c r="B323" s="21" t="s">
        <v>1628</v>
      </c>
      <c r="C323" s="140">
        <f>[1]!i_dq_close(C$2,A323)</f>
        <v>4341.9845999999998</v>
      </c>
      <c r="D323" s="7">
        <v>1.075</v>
      </c>
      <c r="G323" s="49"/>
      <c r="H323" s="67"/>
      <c r="I323" s="140"/>
      <c r="K323" s="33"/>
    </row>
    <row r="324" spans="1:11">
      <c r="A324" s="66">
        <v>44938</v>
      </c>
      <c r="B324" s="21" t="s">
        <v>1628</v>
      </c>
      <c r="C324" s="140">
        <f>[1]!i_dq_close(C$2,A324)</f>
        <v>4348.5348999999997</v>
      </c>
      <c r="D324" s="7">
        <v>1.0740000000000001</v>
      </c>
      <c r="G324" s="49"/>
      <c r="H324" s="67"/>
      <c r="I324" s="140"/>
      <c r="K324" s="33"/>
    </row>
    <row r="325" spans="1:11">
      <c r="A325" s="66">
        <v>44939</v>
      </c>
      <c r="B325" s="21" t="s">
        <v>1628</v>
      </c>
      <c r="C325" s="140">
        <f>[1]!i_dq_close(C$2,A325)</f>
        <v>4402.0011999999997</v>
      </c>
      <c r="D325" s="7">
        <v>1.0780000000000001</v>
      </c>
      <c r="G325" s="49"/>
      <c r="H325" s="67"/>
      <c r="I325" s="140"/>
      <c r="K325" s="33"/>
    </row>
    <row r="326" spans="1:11">
      <c r="A326" s="66">
        <v>44942</v>
      </c>
      <c r="B326" s="21" t="s">
        <v>1628</v>
      </c>
      <c r="C326" s="140">
        <f>[1]!i_dq_close(C$2,A326)</f>
        <v>4465.9520000000002</v>
      </c>
      <c r="D326" s="7">
        <v>1.0840000000000001</v>
      </c>
      <c r="G326" s="49"/>
      <c r="H326" s="67"/>
      <c r="I326" s="140"/>
      <c r="K326" s="33"/>
    </row>
    <row r="327" spans="1:11">
      <c r="A327" s="66">
        <v>44943</v>
      </c>
      <c r="B327" s="21" t="s">
        <v>1628</v>
      </c>
      <c r="C327" s="140">
        <f>[1]!i_dq_close(C$2,A327)</f>
        <v>4466.5456000000004</v>
      </c>
      <c r="D327" s="7">
        <v>1.0860000000000001</v>
      </c>
      <c r="G327" s="49"/>
      <c r="H327" s="67"/>
      <c r="I327" s="140"/>
      <c r="K327" s="33"/>
    </row>
    <row r="328" spans="1:11">
      <c r="A328" s="66">
        <v>44944</v>
      </c>
      <c r="B328" s="21" t="s">
        <v>1628</v>
      </c>
      <c r="C328" s="140">
        <f>[1]!i_dq_close(C$2,A328)</f>
        <v>4464.3689999999997</v>
      </c>
      <c r="D328" s="7">
        <v>1.087</v>
      </c>
      <c r="G328" s="49"/>
      <c r="H328" s="67"/>
      <c r="I328" s="140"/>
      <c r="K328" s="33"/>
    </row>
    <row r="329" spans="1:11">
      <c r="A329" s="66">
        <v>44945</v>
      </c>
      <c r="B329" s="21" t="s">
        <v>1628</v>
      </c>
      <c r="C329" s="140">
        <f>[1]!i_dq_close(C$2,A329)</f>
        <v>4494.8031000000001</v>
      </c>
      <c r="D329" s="7">
        <v>1.0900000000000001</v>
      </c>
      <c r="G329" s="49"/>
      <c r="H329" s="67"/>
      <c r="I329" s="140"/>
      <c r="K329" s="33"/>
    </row>
    <row r="330" spans="1:11">
      <c r="A330" s="66">
        <v>44946</v>
      </c>
      <c r="B330" s="21" t="s">
        <v>1628</v>
      </c>
      <c r="C330" s="140">
        <f>[1]!i_dq_close(C$2,A330)</f>
        <v>4524.0456999999997</v>
      </c>
      <c r="D330" s="7">
        <v>1.0940000000000001</v>
      </c>
      <c r="G330" s="49"/>
      <c r="H330" s="67"/>
      <c r="I330" s="140"/>
      <c r="K330" s="33"/>
    </row>
    <row r="331" spans="1:11">
      <c r="A331" s="66">
        <v>44956</v>
      </c>
      <c r="B331" s="21" t="s">
        <v>1628</v>
      </c>
      <c r="C331" s="140">
        <f>[1]!i_dq_close(C$2,A331)</f>
        <v>4545.9003000000002</v>
      </c>
      <c r="D331" s="7">
        <v>1.099</v>
      </c>
      <c r="G331" s="49"/>
      <c r="H331" s="67"/>
      <c r="I331" s="140"/>
      <c r="K331" s="33"/>
    </row>
    <row r="332" spans="1:11">
      <c r="A332" s="66">
        <v>44957</v>
      </c>
      <c r="B332" s="21" t="s">
        <v>1628</v>
      </c>
      <c r="C332" s="140">
        <f>[1]!i_dq_close(C$2,A332)</f>
        <v>4510.9566999999997</v>
      </c>
      <c r="D332" s="7">
        <v>1.0980000000000001</v>
      </c>
      <c r="G332" s="49"/>
      <c r="H332" s="67"/>
      <c r="I332" s="140"/>
      <c r="K332" s="33"/>
    </row>
    <row r="333" spans="1:11">
      <c r="A333" s="66">
        <v>44958</v>
      </c>
      <c r="B333" s="21" t="s">
        <v>371</v>
      </c>
      <c r="C333" s="140">
        <f>[1]!i_dq_close(C$2,A333)</f>
        <v>4556.5766999999996</v>
      </c>
      <c r="D333" s="7">
        <v>1.1060000000000001</v>
      </c>
      <c r="G333" s="49"/>
      <c r="H333" s="67"/>
      <c r="I333" s="140"/>
      <c r="K333" s="33"/>
    </row>
    <row r="334" spans="1:11">
      <c r="A334" s="66">
        <v>44959</v>
      </c>
      <c r="B334" s="21" t="s">
        <v>1637</v>
      </c>
      <c r="C334" s="140">
        <f>[1]!i_dq_close(C$2,A334)</f>
        <v>4545.3834999999999</v>
      </c>
      <c r="D334" s="7">
        <v>1.107</v>
      </c>
      <c r="G334" s="49"/>
      <c r="H334" s="67"/>
      <c r="I334" s="140"/>
      <c r="K334" s="33"/>
    </row>
    <row r="335" spans="1:11">
      <c r="A335" s="66">
        <v>44960</v>
      </c>
      <c r="B335" s="21" t="s">
        <v>1637</v>
      </c>
      <c r="C335" s="140">
        <f>[1]!i_dq_close(C$2,A335)</f>
        <v>4508.5767999999998</v>
      </c>
      <c r="D335" s="7">
        <v>1.105</v>
      </c>
      <c r="G335" s="49"/>
      <c r="H335" s="67"/>
      <c r="I335" s="140"/>
      <c r="K335" s="33"/>
    </row>
    <row r="336" spans="1:11">
      <c r="A336" s="66">
        <v>44963</v>
      </c>
      <c r="B336" s="21" t="s">
        <v>1637</v>
      </c>
      <c r="C336" s="140">
        <f>[1]!i_dq_close(C$2,A336)</f>
        <v>4456.7232000000004</v>
      </c>
      <c r="D336" s="7">
        <v>1.101</v>
      </c>
      <c r="G336" s="49"/>
      <c r="H336" s="67"/>
      <c r="I336" s="140"/>
      <c r="K336" s="33"/>
    </row>
    <row r="337" spans="1:11">
      <c r="A337" s="49">
        <v>44964</v>
      </c>
      <c r="B337" s="21" t="s">
        <v>1691</v>
      </c>
      <c r="C337" s="140">
        <f>[1]!i_dq_close(C$2,A337)</f>
        <v>4465.3935000000001</v>
      </c>
      <c r="D337">
        <v>1.1020000000000001</v>
      </c>
      <c r="E337"/>
      <c r="F337"/>
      <c r="G337" s="49"/>
      <c r="H337" s="67"/>
      <c r="I337" s="140"/>
      <c r="K337" s="33"/>
    </row>
    <row r="338" spans="1:11">
      <c r="A338" s="49">
        <v>44965</v>
      </c>
      <c r="B338" s="21" t="s">
        <v>1697</v>
      </c>
      <c r="C338" s="140">
        <f>[1]!i_dq_close(C$2,A338)</f>
        <v>4441.8236999999999</v>
      </c>
      <c r="D338">
        <v>1.1020000000000001</v>
      </c>
      <c r="E338"/>
      <c r="F338"/>
      <c r="G338" s="49"/>
      <c r="H338" s="67"/>
      <c r="I338" s="140"/>
      <c r="K338" s="33"/>
    </row>
    <row r="339" spans="1:11">
      <c r="A339" s="49">
        <v>44966</v>
      </c>
      <c r="B339" s="21" t="s">
        <v>1707</v>
      </c>
      <c r="C339" s="140">
        <f>[1]!i_dq_close(C$2,A339)</f>
        <v>4501.8388000000004</v>
      </c>
      <c r="D339">
        <v>1.107</v>
      </c>
      <c r="E339"/>
      <c r="F339"/>
      <c r="G339" s="49"/>
      <c r="H339" s="67"/>
      <c r="I339" s="140"/>
      <c r="K339" s="33"/>
    </row>
    <row r="340" spans="1:11">
      <c r="A340" s="49">
        <v>44967</v>
      </c>
      <c r="B340" s="21" t="s">
        <v>1722</v>
      </c>
      <c r="C340" s="140">
        <f>[1]!i_dq_close(C$2,A340)</f>
        <v>4478.2692999999999</v>
      </c>
      <c r="D340">
        <v>1.107</v>
      </c>
      <c r="E340"/>
      <c r="F340"/>
      <c r="G340" s="49"/>
      <c r="H340" s="67"/>
      <c r="I340" s="140"/>
      <c r="K340" s="33"/>
    </row>
    <row r="341" spans="1:11">
      <c r="A341"/>
      <c r="B341"/>
      <c r="C341"/>
      <c r="D341"/>
      <c r="E341"/>
      <c r="F341"/>
      <c r="G341" s="49"/>
      <c r="H341" s="67"/>
      <c r="I341" s="140"/>
      <c r="K341" s="33"/>
    </row>
    <row r="342" spans="1:11">
      <c r="A342"/>
      <c r="B342"/>
      <c r="C342"/>
      <c r="D342"/>
      <c r="E342"/>
      <c r="F342"/>
      <c r="G342" s="49"/>
      <c r="H342" s="67"/>
      <c r="I342" s="140"/>
      <c r="K342" s="33"/>
    </row>
    <row r="343" spans="1:11">
      <c r="A343"/>
      <c r="B343"/>
      <c r="C343"/>
      <c r="D343"/>
      <c r="E343"/>
      <c r="F343"/>
      <c r="G343" s="49"/>
      <c r="H343" s="67"/>
      <c r="I343" s="140"/>
      <c r="K343" s="33"/>
    </row>
    <row r="344" spans="1:11">
      <c r="A344"/>
      <c r="B344"/>
      <c r="C344"/>
      <c r="D344"/>
      <c r="E344"/>
      <c r="F344"/>
      <c r="G344" s="49"/>
      <c r="H344" s="67"/>
      <c r="I344" s="140"/>
      <c r="K344" s="33"/>
    </row>
    <row r="345" spans="1:11">
      <c r="A345"/>
      <c r="B345"/>
      <c r="C345"/>
      <c r="D345"/>
      <c r="E345"/>
      <c r="F345"/>
      <c r="G345" s="49"/>
      <c r="H345" s="67"/>
      <c r="I345" s="140"/>
      <c r="K345" s="33"/>
    </row>
    <row r="346" spans="1:11">
      <c r="A346"/>
      <c r="B346"/>
      <c r="C346"/>
      <c r="D346"/>
      <c r="E346"/>
      <c r="F346"/>
      <c r="G346" s="49"/>
      <c r="H346" s="67"/>
      <c r="I346" s="140"/>
      <c r="K346" s="33"/>
    </row>
  </sheetData>
  <phoneticPr fontId="7" type="noConversion"/>
  <conditionalFormatting sqref="E10:F10">
    <cfRule type="cellIs" dxfId="44" priority="25" operator="lessThan">
      <formula>-0.06</formula>
    </cfRule>
  </conditionalFormatting>
  <conditionalFormatting sqref="A6:B8">
    <cfRule type="cellIs" dxfId="43" priority="22" operator="lessThan">
      <formula>-0.2</formula>
    </cfRule>
  </conditionalFormatting>
  <conditionalFormatting sqref="A2:XFD2">
    <cfRule type="cellIs" dxfId="42" priority="5" operator="lessThan">
      <formula>-0.18</formula>
    </cfRule>
  </conditionalFormatting>
  <conditionalFormatting sqref="A3:XFD3">
    <cfRule type="cellIs" dxfId="41" priority="4" operator="lessThan">
      <formula>-0.1</formula>
    </cfRule>
  </conditionalFormatting>
  <conditionalFormatting sqref="A4:XFD4">
    <cfRule type="cellIs" dxfId="40" priority="3" operator="lessThan">
      <formula>-0.05</formula>
    </cfRule>
  </conditionalFormatting>
  <conditionalFormatting sqref="A5:XFD5">
    <cfRule type="cellIs" dxfId="39" priority="2" operator="lessThan">
      <formula>-0.2</formula>
    </cfRule>
  </conditionalFormatting>
  <conditionalFormatting sqref="A9:XFD9">
    <cfRule type="cellIs" dxfId="38" priority="1" operator="greaterThanOrEqual">
      <formula>2</formula>
    </cfRule>
  </conditionalFormatting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KY837"/>
  <sheetViews>
    <sheetView topLeftCell="HU1" workbookViewId="0">
      <selection activeCell="HX8" sqref="HX8"/>
    </sheetView>
  </sheetViews>
  <sheetFormatPr defaultColWidth="8.77734375" defaultRowHeight="13.8"/>
  <cols>
    <col min="1" max="1" width="15.109375" style="122" customWidth="1"/>
    <col min="2" max="2" width="8.77734375" style="122"/>
    <col min="3" max="3" width="11" style="122" customWidth="1"/>
    <col min="4" max="4" width="8.77734375" style="122"/>
    <col min="5" max="5" width="25.33203125" style="122" customWidth="1"/>
    <col min="7" max="7" width="10.109375" style="7" customWidth="1"/>
    <col min="8" max="8" width="8.77734375" style="7"/>
    <col min="9" max="9" width="11.33203125" style="7" customWidth="1"/>
    <col min="10" max="10" width="8.77734375" style="7"/>
    <col min="11" max="11" width="10.33203125" style="7" customWidth="1"/>
    <col min="13" max="16" width="8.77734375" style="7"/>
    <col min="17" max="17" width="12.77734375" style="7" customWidth="1"/>
    <col min="19" max="22" width="8.77734375" style="7"/>
    <col min="23" max="23" width="12.77734375" style="7" customWidth="1"/>
    <col min="25" max="28" width="8.77734375" style="7"/>
    <col min="29" max="29" width="12.77734375" style="7" customWidth="1"/>
    <col min="31" max="34" width="8.77734375" style="7"/>
    <col min="35" max="35" width="12.77734375" style="7" customWidth="1"/>
    <col min="37" max="40" width="8.77734375" style="7"/>
    <col min="41" max="41" width="12.77734375" style="7" customWidth="1"/>
    <col min="43" max="44" width="8.77734375" style="7"/>
    <col min="45" max="45" width="9.33203125" style="7" customWidth="1"/>
    <col min="46" max="46" width="8.77734375" style="7"/>
    <col min="47" max="47" width="12.77734375" style="7" customWidth="1"/>
    <col min="49" max="52" width="8.77734375" style="7"/>
    <col min="53" max="53" width="12.77734375" style="7" customWidth="1"/>
    <col min="55" max="58" width="8.77734375" style="7"/>
    <col min="59" max="59" width="12.77734375" style="7" customWidth="1"/>
    <col min="61" max="64" width="8.77734375" style="7"/>
    <col min="65" max="65" width="25.77734375" style="7" customWidth="1"/>
    <col min="67" max="70" width="8.77734375" style="7"/>
    <col min="71" max="71" width="12.77734375" style="7" customWidth="1"/>
    <col min="73" max="76" width="8.77734375" style="7"/>
    <col min="77" max="77" width="12.77734375" style="7" customWidth="1"/>
    <col min="79" max="82" width="8.77734375" style="7"/>
    <col min="83" max="83" width="12.77734375" style="7" customWidth="1"/>
    <col min="85" max="88" width="8.77734375" style="7"/>
    <col min="89" max="89" width="12.77734375" style="7" customWidth="1"/>
    <col min="91" max="94" width="8.77734375" style="7"/>
    <col min="95" max="95" width="12.77734375" style="7" customWidth="1"/>
    <col min="97" max="101" width="8.77734375" style="7"/>
    <col min="103" max="107" width="8.77734375" style="7"/>
    <col min="109" max="113" width="8.77734375" style="7"/>
    <col min="115" max="118" width="8.77734375" style="7"/>
    <col min="119" max="119" width="10.77734375" style="7" bestFit="1" customWidth="1"/>
    <col min="121" max="124" width="8.77734375" style="7"/>
    <col min="125" max="125" width="9.77734375" style="7" bestFit="1" customWidth="1"/>
    <col min="127" max="131" width="8.77734375" style="7"/>
    <col min="133" max="137" width="8.77734375" style="7"/>
    <col min="139" max="142" width="8.77734375" style="7"/>
    <col min="143" max="143" width="10.109375" style="7" customWidth="1"/>
    <col min="145" max="148" width="8.77734375" style="7"/>
    <col min="149" max="149" width="12.77734375" style="7" customWidth="1"/>
    <col min="151" max="154" width="8.77734375" style="7"/>
    <col min="155" max="155" width="10.109375" style="7" customWidth="1"/>
    <col min="157" max="161" width="8.77734375" style="7"/>
    <col min="163" max="166" width="8.77734375" style="7"/>
    <col min="167" max="167" width="10.77734375" style="7" bestFit="1" customWidth="1"/>
    <col min="169" max="172" width="8.77734375" style="7"/>
    <col min="173" max="173" width="9.77734375" style="7" customWidth="1"/>
    <col min="175" max="179" width="8.77734375" style="7"/>
    <col min="181" max="185" width="8.77734375" style="7"/>
    <col min="187" max="190" width="8.77734375" style="7"/>
    <col min="191" max="191" width="12.77734375" style="7" customWidth="1"/>
    <col min="193" max="196" width="8.77734375" style="7"/>
    <col min="197" max="197" width="10.109375" style="7" bestFit="1" customWidth="1"/>
    <col min="199" max="199" width="11.77734375" style="7" customWidth="1"/>
    <col min="200" max="200" width="8.77734375" style="7"/>
    <col min="201" max="201" width="11.77734375" style="7" customWidth="1"/>
    <col min="202" max="203" width="8.77734375" style="7"/>
    <col min="205" max="205" width="10.77734375" style="7" customWidth="1"/>
    <col min="206" max="206" width="8.77734375" style="7"/>
    <col min="207" max="207" width="12.77734375" style="7" customWidth="1"/>
    <col min="208" max="208" width="12.33203125" style="7" customWidth="1"/>
    <col min="209" max="209" width="9.77734375" style="7" customWidth="1"/>
    <col min="211" max="211" width="10.109375" style="7" customWidth="1"/>
    <col min="212" max="212" width="8.77734375" style="7"/>
    <col min="213" max="213" width="10.33203125" style="7" customWidth="1"/>
    <col min="214" max="214" width="8.77734375" style="7"/>
    <col min="215" max="215" width="10.33203125" style="7" customWidth="1"/>
    <col min="217" max="217" width="10.77734375" style="7" customWidth="1"/>
    <col min="218" max="218" width="9" style="7" customWidth="1"/>
    <col min="219" max="219" width="10.77734375" style="7" customWidth="1"/>
    <col min="220" max="220" width="8.77734375" style="7"/>
    <col min="221" max="221" width="10.33203125" style="7" customWidth="1"/>
    <col min="223" max="223" width="13.77734375" style="7" customWidth="1"/>
    <col min="224" max="224" width="10.33203125" style="7" customWidth="1"/>
    <col min="225" max="225" width="10.77734375" style="7" customWidth="1"/>
    <col min="226" max="226" width="8.77734375" style="7"/>
    <col min="227" max="227" width="11.109375" style="7" customWidth="1"/>
    <col min="229" max="229" width="17.77734375" style="7" customWidth="1"/>
    <col min="230" max="230" width="9" style="21"/>
    <col min="231" max="231" width="10.33203125" style="21" customWidth="1"/>
    <col min="232" max="232" width="11.33203125" style="21" customWidth="1"/>
    <col min="233" max="233" width="13.109375" style="20" customWidth="1"/>
    <col min="234" max="234" width="8.88671875"/>
    <col min="235" max="235" width="9.77734375" style="7" bestFit="1" customWidth="1"/>
    <col min="236" max="237" width="9" style="7"/>
    <col min="238" max="238" width="10.33203125" style="7" customWidth="1"/>
    <col min="239" max="239" width="9.33203125" style="7" customWidth="1"/>
    <col min="241" max="243" width="8.77734375" style="7"/>
    <col min="244" max="244" width="11.77734375" style="7" customWidth="1"/>
    <col min="245" max="245" width="11.33203125" style="7" customWidth="1"/>
    <col min="247" max="250" width="8.77734375" style="7"/>
    <col min="251" max="251" width="11.77734375" style="7" customWidth="1"/>
    <col min="253" max="256" width="8.77734375" style="7"/>
    <col min="257" max="257" width="12.77734375" style="7" customWidth="1"/>
    <col min="259" max="262" width="8.77734375" style="7"/>
    <col min="263" max="263" width="12.77734375" style="7" customWidth="1"/>
    <col min="265" max="268" width="8.77734375" style="7"/>
    <col min="269" max="269" width="12.77734375" style="7" customWidth="1"/>
    <col min="271" max="274" width="8.77734375" style="7"/>
    <col min="275" max="275" width="12.77734375" style="7" customWidth="1"/>
    <col min="277" max="280" width="8.77734375" style="7"/>
    <col min="281" max="281" width="12.77734375" style="7" customWidth="1"/>
    <col min="283" max="286" width="8.77734375" style="7"/>
    <col min="287" max="287" width="12.77734375" style="7" customWidth="1"/>
    <col min="289" max="289" width="11.109375" style="7" customWidth="1"/>
    <col min="290" max="290" width="8.77734375" style="7"/>
    <col min="291" max="291" width="9.33203125" style="7" customWidth="1"/>
    <col min="292" max="293" width="8.77734375" style="7"/>
    <col min="295" max="295" width="11.109375" style="7" bestFit="1" customWidth="1"/>
    <col min="296" max="298" width="8.77734375" style="7"/>
    <col min="299" max="299" width="12.77734375" style="7" customWidth="1"/>
    <col min="301" max="301" width="10.33203125" style="7" customWidth="1"/>
    <col min="302" max="302" width="8.77734375" style="7"/>
    <col min="303" max="303" width="11.33203125" style="7" customWidth="1"/>
    <col min="304" max="304" width="8.77734375" style="7"/>
    <col min="305" max="305" width="12.77734375" style="7" customWidth="1"/>
    <col min="307" max="307" width="10.33203125" style="7" customWidth="1"/>
    <col min="308" max="308" width="8.77734375" style="7"/>
    <col min="309" max="309" width="11.33203125" style="7" customWidth="1"/>
    <col min="310" max="310" width="8.77734375" style="7"/>
    <col min="311" max="311" width="12.77734375" style="7" customWidth="1"/>
  </cols>
  <sheetData>
    <row r="1" spans="1:311" s="48" customFormat="1" ht="34.200000000000003">
      <c r="A1" s="290"/>
      <c r="B1" s="78" t="s">
        <v>311</v>
      </c>
      <c r="C1" s="256"/>
      <c r="D1" s="591" t="s">
        <v>1126</v>
      </c>
      <c r="E1" s="78" t="s">
        <v>313</v>
      </c>
      <c r="G1" s="60"/>
      <c r="H1" s="29" t="s">
        <v>311</v>
      </c>
      <c r="I1" s="256"/>
      <c r="J1" s="40" t="s">
        <v>1125</v>
      </c>
      <c r="K1" s="29" t="s">
        <v>313</v>
      </c>
      <c r="M1" s="29"/>
      <c r="N1" s="29" t="s">
        <v>311</v>
      </c>
      <c r="O1" s="256" t="s">
        <v>1060</v>
      </c>
      <c r="P1" s="62" t="s">
        <v>1015</v>
      </c>
      <c r="Q1" s="40" t="s">
        <v>313</v>
      </c>
      <c r="S1" s="29"/>
      <c r="T1" s="29" t="s">
        <v>311</v>
      </c>
      <c r="U1" s="256"/>
      <c r="V1" s="62" t="s">
        <v>1012</v>
      </c>
      <c r="W1" s="40" t="s">
        <v>313</v>
      </c>
      <c r="Y1" s="29"/>
      <c r="Z1" s="29" t="s">
        <v>311</v>
      </c>
      <c r="AA1" s="256"/>
      <c r="AB1" s="62" t="s">
        <v>996</v>
      </c>
      <c r="AC1" s="40" t="s">
        <v>313</v>
      </c>
      <c r="AE1" s="29"/>
      <c r="AF1" s="29" t="s">
        <v>311</v>
      </c>
      <c r="AG1" s="256"/>
      <c r="AH1" s="62" t="s">
        <v>990</v>
      </c>
      <c r="AI1" s="40" t="s">
        <v>313</v>
      </c>
      <c r="AK1" s="29"/>
      <c r="AL1" s="29" t="s">
        <v>311</v>
      </c>
      <c r="AM1" s="256"/>
      <c r="AN1" s="62" t="s">
        <v>929</v>
      </c>
      <c r="AO1" s="40" t="s">
        <v>313</v>
      </c>
      <c r="AQ1" s="29"/>
      <c r="AR1" s="29" t="s">
        <v>311</v>
      </c>
      <c r="AS1" s="256"/>
      <c r="AT1" s="62" t="s">
        <v>920</v>
      </c>
      <c r="AU1" s="40" t="s">
        <v>313</v>
      </c>
      <c r="AW1" s="29"/>
      <c r="AX1" s="29" t="s">
        <v>311</v>
      </c>
      <c r="AY1" s="256" t="s">
        <v>1060</v>
      </c>
      <c r="AZ1" s="62" t="s">
        <v>906</v>
      </c>
      <c r="BA1" s="40" t="s">
        <v>313</v>
      </c>
      <c r="BC1" s="29"/>
      <c r="BD1" s="29" t="s">
        <v>311</v>
      </c>
      <c r="BE1" s="256"/>
      <c r="BF1" s="62" t="s">
        <v>882</v>
      </c>
      <c r="BG1" s="40" t="s">
        <v>313</v>
      </c>
      <c r="BI1" s="29"/>
      <c r="BJ1" s="29" t="s">
        <v>311</v>
      </c>
      <c r="BK1" s="256"/>
      <c r="BL1" s="62" t="s">
        <v>897</v>
      </c>
      <c r="BM1" s="40" t="s">
        <v>313</v>
      </c>
      <c r="BO1" s="29"/>
      <c r="BP1" s="29" t="s">
        <v>311</v>
      </c>
      <c r="BQ1" s="256"/>
      <c r="BR1" s="62" t="s">
        <v>845</v>
      </c>
      <c r="BS1" s="40" t="s">
        <v>313</v>
      </c>
      <c r="BU1" s="29"/>
      <c r="BV1" s="29" t="s">
        <v>311</v>
      </c>
      <c r="BW1" s="256"/>
      <c r="BX1" s="62" t="s">
        <v>801</v>
      </c>
      <c r="BY1" s="40" t="s">
        <v>313</v>
      </c>
      <c r="CA1" s="29"/>
      <c r="CB1" s="29" t="s">
        <v>311</v>
      </c>
      <c r="CC1" s="256"/>
      <c r="CD1" s="62" t="s">
        <v>803</v>
      </c>
      <c r="CE1" s="40" t="s">
        <v>313</v>
      </c>
      <c r="CG1" s="29"/>
      <c r="CH1" s="29" t="s">
        <v>311</v>
      </c>
      <c r="CI1" s="256"/>
      <c r="CJ1" s="62" t="s">
        <v>792</v>
      </c>
      <c r="CK1" s="40" t="s">
        <v>313</v>
      </c>
      <c r="CM1" s="29"/>
      <c r="CN1" s="29" t="s">
        <v>311</v>
      </c>
      <c r="CO1" s="256"/>
      <c r="CP1" s="62" t="s">
        <v>656</v>
      </c>
      <c r="CQ1" s="40" t="s">
        <v>313</v>
      </c>
      <c r="CS1" s="29"/>
      <c r="CT1" s="29" t="s">
        <v>311</v>
      </c>
      <c r="CU1" s="256"/>
      <c r="CV1" s="40" t="s">
        <v>627</v>
      </c>
      <c r="CW1" s="40" t="s">
        <v>313</v>
      </c>
      <c r="CY1" s="29"/>
      <c r="CZ1" s="29" t="s">
        <v>311</v>
      </c>
      <c r="DA1" s="256"/>
      <c r="DB1" s="40" t="s">
        <v>647</v>
      </c>
      <c r="DC1" s="40" t="s">
        <v>313</v>
      </c>
      <c r="DE1" s="29"/>
      <c r="DF1" s="29" t="s">
        <v>311</v>
      </c>
      <c r="DG1" s="256" t="s">
        <v>1060</v>
      </c>
      <c r="DH1" s="40" t="s">
        <v>601</v>
      </c>
      <c r="DI1" s="40" t="s">
        <v>313</v>
      </c>
      <c r="DK1" s="29"/>
      <c r="DL1" s="29" t="s">
        <v>311</v>
      </c>
      <c r="DM1" s="256"/>
      <c r="DN1" s="40" t="s">
        <v>609</v>
      </c>
      <c r="DO1" s="40" t="s">
        <v>313</v>
      </c>
      <c r="DQ1" s="29"/>
      <c r="DR1" s="29" t="s">
        <v>311</v>
      </c>
      <c r="DS1" s="256"/>
      <c r="DT1" s="40" t="s">
        <v>545</v>
      </c>
      <c r="DU1" s="40" t="s">
        <v>313</v>
      </c>
      <c r="DW1" s="29"/>
      <c r="DX1" s="29" t="s">
        <v>311</v>
      </c>
      <c r="DY1" s="256"/>
      <c r="DZ1" s="40" t="s">
        <v>123</v>
      </c>
      <c r="EA1" s="40" t="s">
        <v>313</v>
      </c>
      <c r="EC1" s="29"/>
      <c r="ED1" s="29" t="s">
        <v>311</v>
      </c>
      <c r="EE1" s="256"/>
      <c r="EF1" s="40" t="s">
        <v>1127</v>
      </c>
      <c r="EG1" s="40" t="s">
        <v>313</v>
      </c>
      <c r="EI1" s="29"/>
      <c r="EJ1" s="29" t="s">
        <v>311</v>
      </c>
      <c r="EK1" s="256"/>
      <c r="EL1" s="40" t="s">
        <v>150</v>
      </c>
      <c r="EM1" s="40" t="s">
        <v>313</v>
      </c>
      <c r="EO1" s="29"/>
      <c r="EP1" s="29" t="s">
        <v>311</v>
      </c>
      <c r="EQ1" s="256"/>
      <c r="ER1" s="40" t="s">
        <v>153</v>
      </c>
      <c r="ES1" s="40" t="s">
        <v>313</v>
      </c>
      <c r="EU1" s="29"/>
      <c r="EV1" s="29" t="s">
        <v>311</v>
      </c>
      <c r="EW1" s="256"/>
      <c r="EX1" s="40" t="s">
        <v>158</v>
      </c>
      <c r="EY1" s="40" t="s">
        <v>313</v>
      </c>
      <c r="FA1" s="29"/>
      <c r="FB1" s="29" t="s">
        <v>311</v>
      </c>
      <c r="FC1" s="256"/>
      <c r="FD1" s="40" t="s">
        <v>164</v>
      </c>
      <c r="FE1" s="40" t="s">
        <v>313</v>
      </c>
      <c r="FG1" s="29"/>
      <c r="FH1" s="29" t="s">
        <v>311</v>
      </c>
      <c r="FI1" s="256"/>
      <c r="FJ1" s="40" t="s">
        <v>1659</v>
      </c>
      <c r="FK1" s="40" t="s">
        <v>313</v>
      </c>
      <c r="FM1" s="29"/>
      <c r="FN1" s="29" t="s">
        <v>311</v>
      </c>
      <c r="FO1" s="256"/>
      <c r="FP1" s="40" t="s">
        <v>186</v>
      </c>
      <c r="FQ1" s="40" t="s">
        <v>313</v>
      </c>
      <c r="FS1" s="29"/>
      <c r="FT1" s="29" t="s">
        <v>311</v>
      </c>
      <c r="FU1" s="256"/>
      <c r="FV1" s="40" t="s">
        <v>1660</v>
      </c>
      <c r="FW1" s="40" t="s">
        <v>313</v>
      </c>
      <c r="FY1" s="29"/>
      <c r="FZ1" s="29" t="s">
        <v>311</v>
      </c>
      <c r="GA1" s="256" t="s">
        <v>1060</v>
      </c>
      <c r="GB1" s="40" t="s">
        <v>208</v>
      </c>
      <c r="GC1" s="40" t="s">
        <v>313</v>
      </c>
      <c r="GE1" s="29"/>
      <c r="GF1" s="29" t="s">
        <v>311</v>
      </c>
      <c r="GG1" s="256"/>
      <c r="GH1" s="62" t="s">
        <v>215</v>
      </c>
      <c r="GI1" s="40" t="s">
        <v>313</v>
      </c>
      <c r="GK1" s="60"/>
      <c r="GL1" s="29" t="s">
        <v>311</v>
      </c>
      <c r="GM1" s="256"/>
      <c r="GN1" s="29" t="s">
        <v>225</v>
      </c>
      <c r="GO1" s="29" t="s">
        <v>313</v>
      </c>
      <c r="GQ1" s="60"/>
      <c r="GR1" s="29" t="s">
        <v>311</v>
      </c>
      <c r="GS1" s="256"/>
      <c r="GT1" s="591" t="s">
        <v>384</v>
      </c>
      <c r="GU1" s="29" t="s">
        <v>313</v>
      </c>
      <c r="GW1" s="60"/>
      <c r="GX1" s="29" t="s">
        <v>311</v>
      </c>
      <c r="GY1" s="256"/>
      <c r="GZ1" s="591" t="s">
        <v>383</v>
      </c>
      <c r="HA1" s="29" t="s">
        <v>313</v>
      </c>
      <c r="HC1" s="60"/>
      <c r="HD1" s="29" t="s">
        <v>311</v>
      </c>
      <c r="HE1" s="256"/>
      <c r="HF1" s="591" t="s">
        <v>382</v>
      </c>
      <c r="HG1" s="29" t="s">
        <v>313</v>
      </c>
      <c r="HI1" s="60"/>
      <c r="HJ1" s="29" t="s">
        <v>311</v>
      </c>
      <c r="HK1" s="256"/>
      <c r="HL1" s="591" t="s">
        <v>379</v>
      </c>
      <c r="HM1" s="29" t="s">
        <v>313</v>
      </c>
      <c r="HO1" s="60"/>
      <c r="HP1" s="29" t="s">
        <v>311</v>
      </c>
      <c r="HQ1" s="256" t="s">
        <v>1060</v>
      </c>
      <c r="HR1" s="591" t="s">
        <v>377</v>
      </c>
      <c r="HS1" s="29" t="s">
        <v>313</v>
      </c>
      <c r="HU1" s="60"/>
      <c r="HV1" s="29" t="s">
        <v>311</v>
      </c>
      <c r="HW1" s="256"/>
      <c r="HX1" s="298" t="s">
        <v>451</v>
      </c>
      <c r="HY1" s="79" t="s">
        <v>313</v>
      </c>
      <c r="IA1" s="60"/>
      <c r="IB1" s="29" t="s">
        <v>311</v>
      </c>
      <c r="IC1" s="256"/>
      <c r="ID1" s="591" t="s">
        <v>103</v>
      </c>
      <c r="IE1" s="29" t="s">
        <v>313</v>
      </c>
      <c r="IG1" s="60"/>
      <c r="IH1" s="29" t="s">
        <v>311</v>
      </c>
      <c r="II1" s="61"/>
      <c r="IJ1" s="40" t="s">
        <v>106</v>
      </c>
      <c r="IK1" s="29" t="s">
        <v>313</v>
      </c>
      <c r="IM1" s="29"/>
      <c r="IN1" s="29" t="s">
        <v>311</v>
      </c>
      <c r="IO1" s="69"/>
      <c r="IP1" s="40" t="s">
        <v>116</v>
      </c>
      <c r="IQ1" s="40" t="s">
        <v>313</v>
      </c>
      <c r="IS1" s="29"/>
      <c r="IT1" s="29" t="s">
        <v>311</v>
      </c>
      <c r="IU1" s="69"/>
      <c r="IV1" s="62" t="s">
        <v>628</v>
      </c>
      <c r="IW1" s="40" t="s">
        <v>313</v>
      </c>
      <c r="IY1" s="29"/>
      <c r="IZ1" s="29" t="s">
        <v>311</v>
      </c>
      <c r="JA1" s="69"/>
      <c r="JB1" s="62" t="s">
        <v>786</v>
      </c>
      <c r="JC1" s="40" t="s">
        <v>313</v>
      </c>
      <c r="JE1" s="29"/>
      <c r="JF1" s="29" t="s">
        <v>311</v>
      </c>
      <c r="JG1" s="69"/>
      <c r="JH1" s="62" t="s">
        <v>834</v>
      </c>
      <c r="JI1" s="40" t="s">
        <v>313</v>
      </c>
      <c r="JK1" s="29"/>
      <c r="JL1" s="29" t="s">
        <v>311</v>
      </c>
      <c r="JM1" s="69"/>
      <c r="JN1" s="62" t="s">
        <v>980</v>
      </c>
      <c r="JO1" s="40" t="s">
        <v>313</v>
      </c>
      <c r="JQ1" s="29"/>
      <c r="JR1" s="29" t="s">
        <v>311</v>
      </c>
      <c r="JS1" s="69"/>
      <c r="JT1" s="62" t="s">
        <v>1113</v>
      </c>
      <c r="JU1" s="40" t="s">
        <v>313</v>
      </c>
      <c r="JW1" s="29"/>
      <c r="JX1" s="29" t="s">
        <v>311</v>
      </c>
      <c r="JY1" s="69"/>
      <c r="JZ1" s="62" t="s">
        <v>1050</v>
      </c>
      <c r="KA1" s="40" t="s">
        <v>313</v>
      </c>
      <c r="KC1" s="29"/>
      <c r="KD1" s="29" t="s">
        <v>311</v>
      </c>
      <c r="KE1" s="69"/>
      <c r="KF1" s="40" t="s">
        <v>206</v>
      </c>
      <c r="KG1" s="40" t="s">
        <v>313</v>
      </c>
      <c r="KI1" s="29"/>
      <c r="KJ1" s="29" t="s">
        <v>311</v>
      </c>
      <c r="KK1" s="69"/>
      <c r="KL1" s="62" t="s">
        <v>1132</v>
      </c>
      <c r="KM1" s="40" t="s">
        <v>313</v>
      </c>
      <c r="KO1" s="29"/>
      <c r="KP1" s="29" t="s">
        <v>311</v>
      </c>
      <c r="KQ1" s="69"/>
      <c r="KR1" s="62" t="s">
        <v>1145</v>
      </c>
      <c r="KS1" s="40" t="s">
        <v>313</v>
      </c>
      <c r="KU1" s="29"/>
      <c r="KV1" s="29" t="s">
        <v>311</v>
      </c>
      <c r="KW1" s="69"/>
      <c r="KX1" s="62" t="s">
        <v>1152</v>
      </c>
      <c r="KY1" s="40" t="s">
        <v>313</v>
      </c>
    </row>
    <row r="2" spans="1:311" ht="90.6" customHeight="1">
      <c r="A2" s="282" t="s">
        <v>331</v>
      </c>
      <c r="B2" s="282" t="s">
        <v>1661</v>
      </c>
      <c r="C2" s="257"/>
      <c r="D2" s="283">
        <f>INDEX(D36:D3000,COUNTA(D36:D3000))/D36-1</f>
        <v>3.7229783827061658E-2</v>
      </c>
      <c r="E2" s="284" t="s">
        <v>1579</v>
      </c>
      <c r="G2" s="282" t="s">
        <v>331</v>
      </c>
      <c r="H2" s="282" t="s">
        <v>1661</v>
      </c>
      <c r="I2" s="257"/>
      <c r="J2" s="283">
        <f>INDEX(J36:J3000,COUNTA(J36:J3000))/J36-1</f>
        <v>-3.1440873135075598E-2</v>
      </c>
      <c r="M2" s="282" t="s">
        <v>331</v>
      </c>
      <c r="N2" s="282" t="s">
        <v>1661</v>
      </c>
      <c r="O2" s="257" t="s">
        <v>1606</v>
      </c>
      <c r="P2" s="283">
        <f>INDEX(P36:P3000,COUNTA(P36:P3000))/P36-1</f>
        <v>5.7663873829472578E-2</v>
      </c>
      <c r="Q2" s="36"/>
      <c r="S2" s="282" t="s">
        <v>331</v>
      </c>
      <c r="T2" s="282" t="s">
        <v>1661</v>
      </c>
      <c r="U2" s="257"/>
      <c r="V2" s="283">
        <f>INDEX(V36:V3000,COUNTA(V36:V3000))/V36-1</f>
        <v>9.7614974338331439E-3</v>
      </c>
      <c r="W2" s="36"/>
      <c r="Y2" s="282" t="s">
        <v>331</v>
      </c>
      <c r="Z2" s="282" t="s">
        <v>1661</v>
      </c>
      <c r="AA2" s="257"/>
      <c r="AB2" s="283">
        <f>INDEX(AB36:AB3000,COUNTA(AB36:AB3000))/AB36-1</f>
        <v>1.6006097560975485E-2</v>
      </c>
      <c r="AC2" s="36"/>
      <c r="AE2" s="282" t="s">
        <v>331</v>
      </c>
      <c r="AF2" s="282" t="s">
        <v>1661</v>
      </c>
      <c r="AG2" s="257"/>
      <c r="AH2" s="283">
        <f>INDEX(AH36:AH3000,COUNTA(AH36:AH3000))/AH36-1</f>
        <v>3.4282216100397944E-2</v>
      </c>
      <c r="AI2" s="36"/>
      <c r="AK2" s="282" t="s">
        <v>331</v>
      </c>
      <c r="AL2" s="282" t="s">
        <v>1661</v>
      </c>
      <c r="AM2" s="257"/>
      <c r="AN2" s="283">
        <f>INDEX(AN36:AN3000,COUNTA(AN36:AN3000))/AN36-1</f>
        <v>4.5765091249414969E-2</v>
      </c>
      <c r="AO2" s="36"/>
      <c r="AQ2" s="282" t="s">
        <v>331</v>
      </c>
      <c r="AR2" s="282" t="s">
        <v>1661</v>
      </c>
      <c r="AS2" s="257"/>
      <c r="AT2" s="283">
        <f>INDEX(AT36:AT3000,COUNTA(AT36:AT3000))/AT36-1</f>
        <v>-3.1036446469248413E-2</v>
      </c>
      <c r="AU2" s="36"/>
      <c r="AW2" s="282" t="s">
        <v>331</v>
      </c>
      <c r="AX2" s="282" t="s">
        <v>1661</v>
      </c>
      <c r="AY2" s="257" t="s">
        <v>1606</v>
      </c>
      <c r="AZ2" s="283">
        <f>INDEX(AZ36:AZ3000,COUNTA(AZ36:AZ3000))/AZ36-1</f>
        <v>2.4580682475419113E-2</v>
      </c>
      <c r="BA2" s="36"/>
      <c r="BC2" s="282" t="s">
        <v>331</v>
      </c>
      <c r="BD2" s="282" t="s">
        <v>1661</v>
      </c>
      <c r="BE2" s="257"/>
      <c r="BF2" s="283">
        <f>INDEX(BF36:BF3000,COUNTA(BF36:BF3000))/BF36-1</f>
        <v>-1.8501326259946937E-2</v>
      </c>
      <c r="BG2" s="36"/>
      <c r="BI2" s="282" t="s">
        <v>331</v>
      </c>
      <c r="BJ2" s="282" t="s">
        <v>1661</v>
      </c>
      <c r="BK2" s="257"/>
      <c r="BL2" s="283">
        <f>INDEX(BL36:BL3000,COUNTA(BL36:BL3000))/BL36-1</f>
        <v>-5.3796260969095733E-2</v>
      </c>
      <c r="BM2" s="230" t="s">
        <v>1662</v>
      </c>
      <c r="BO2" s="282" t="s">
        <v>331</v>
      </c>
      <c r="BP2" s="282" t="s">
        <v>1661</v>
      </c>
      <c r="BQ2" s="257"/>
      <c r="BR2" s="283">
        <f>INDEX(BR36:BR3000,COUNTA(BR36:BR3000))/BR36-1</f>
        <v>2.0361435930983607E-2</v>
      </c>
      <c r="BS2" s="36"/>
      <c r="BU2" s="282" t="s">
        <v>331</v>
      </c>
      <c r="BV2" s="282" t="s">
        <v>1661</v>
      </c>
      <c r="BW2" s="257"/>
      <c r="BX2" s="283">
        <f>INDEX(BX36:BX3000,COUNTA(BX36:BX3000))/BX36-1</f>
        <v>-1.8981018981018893E-2</v>
      </c>
      <c r="BY2" s="36"/>
      <c r="CA2" s="282" t="s">
        <v>331</v>
      </c>
      <c r="CB2" s="282" t="s">
        <v>1661</v>
      </c>
      <c r="CC2" s="257"/>
      <c r="CD2" s="283">
        <f>INDEX(CD36:CD3000,COUNTA(CD36:CD3000))/CD36-1</f>
        <v>4.1407867494824835E-3</v>
      </c>
      <c r="CE2" s="36"/>
      <c r="CG2" s="282" t="s">
        <v>331</v>
      </c>
      <c r="CH2" s="282" t="s">
        <v>1661</v>
      </c>
      <c r="CI2" s="257"/>
      <c r="CJ2" s="283">
        <f>INDEX(CJ36:CJ3000,COUNTA(CJ36:CJ3000))/CJ36-1</f>
        <v>-3.7807183364839347E-2</v>
      </c>
      <c r="CK2" s="36"/>
      <c r="CM2" s="282" t="s">
        <v>331</v>
      </c>
      <c r="CN2" s="282" t="s">
        <v>1661</v>
      </c>
      <c r="CO2" s="257"/>
      <c r="CP2" s="283">
        <f>INDEX(CP36:CP3000,COUNTA(CP36:CP3000))/CP36-1</f>
        <v>2.6285930350999909E-2</v>
      </c>
      <c r="CQ2" s="36"/>
      <c r="CS2" s="282" t="s">
        <v>331</v>
      </c>
      <c r="CT2" s="282" t="s">
        <v>1661</v>
      </c>
      <c r="CU2" s="257"/>
      <c r="CV2" s="283">
        <f>INDEX(CV36:CV3000,COUNTA(CV36:CV3000))/CV36-1</f>
        <v>-3.8366459013151388E-2</v>
      </c>
      <c r="CW2" s="36"/>
      <c r="CY2" s="282" t="s">
        <v>331</v>
      </c>
      <c r="CZ2" s="282" t="s">
        <v>1661</v>
      </c>
      <c r="DA2" s="257"/>
      <c r="DB2" s="283">
        <f>INDEX(DB36:DB3000,COUNTA(DB36:DB3000))/DB36-1</f>
        <v>2.0821283979178817E-2</v>
      </c>
      <c r="DC2" s="36"/>
      <c r="DE2" s="282" t="s">
        <v>331</v>
      </c>
      <c r="DF2" s="282" t="s">
        <v>1661</v>
      </c>
      <c r="DG2" s="257" t="s">
        <v>1606</v>
      </c>
      <c r="DH2" s="283">
        <f>INDEX(DH36:DH3000,COUNTA(DH36:DH3000))/DH36-1</f>
        <v>-4.0586022569788494E-3</v>
      </c>
      <c r="DI2" s="36"/>
      <c r="DK2" s="282" t="s">
        <v>331</v>
      </c>
      <c r="DL2" s="282" t="s">
        <v>1661</v>
      </c>
      <c r="DM2" s="257"/>
      <c r="DN2" s="283">
        <f>INDEX(DN36:DN3000,COUNTA(DN36:DN3000))/DN36-1</f>
        <v>3.8109912686183689E-2</v>
      </c>
      <c r="DO2" s="36"/>
      <c r="DQ2" s="282" t="s">
        <v>331</v>
      </c>
      <c r="DR2" s="282" t="s">
        <v>1661</v>
      </c>
      <c r="DS2" s="257"/>
      <c r="DT2" s="283">
        <f>INDEX(DT36:DT3000,COUNTA(DT36:DT3000))/DT36-1</f>
        <v>8.233702182191216E-3</v>
      </c>
      <c r="DU2" s="36"/>
      <c r="DW2" s="282" t="s">
        <v>331</v>
      </c>
      <c r="DX2" s="282" t="s">
        <v>1661</v>
      </c>
      <c r="DY2" s="257"/>
      <c r="DZ2" s="283">
        <f>INDEX(DZ36:DZ3000,COUNTA(DZ36:DZ3000))/DZ36-1</f>
        <v>-1.2279818822345301E-2</v>
      </c>
      <c r="EA2" s="36"/>
      <c r="EC2" s="282" t="s">
        <v>331</v>
      </c>
      <c r="ED2" s="282" t="s">
        <v>1661</v>
      </c>
      <c r="EE2" s="257"/>
      <c r="EF2" s="283">
        <f>INDEX(EF36:EF3000,COUNTA(EF36:EF3000))/EF36-1</f>
        <v>6.7841409691629995E-2</v>
      </c>
      <c r="EG2" s="36"/>
      <c r="EI2" s="282" t="s">
        <v>331</v>
      </c>
      <c r="EJ2" s="282" t="s">
        <v>1661</v>
      </c>
      <c r="EK2" s="257"/>
      <c r="EL2" s="283">
        <f>INDEX(EL36:EL3000,COUNTA(EL36:EL3000))/EL36-1</f>
        <v>5.4715087536705953E-2</v>
      </c>
      <c r="EM2" s="36"/>
      <c r="EO2" s="282" t="s">
        <v>331</v>
      </c>
      <c r="EP2" s="282" t="s">
        <v>1661</v>
      </c>
      <c r="EQ2" s="257"/>
      <c r="ER2" s="283">
        <f>INDEX(ER36:ER3000,COUNTA(ER36:ER3000))/ER36-1</f>
        <v>4.6294374091758295E-2</v>
      </c>
      <c r="ES2" s="36"/>
      <c r="EU2" s="282" t="s">
        <v>331</v>
      </c>
      <c r="EV2" s="282" t="s">
        <v>1661</v>
      </c>
      <c r="EW2" s="257"/>
      <c r="EX2" s="283">
        <f>INDEX(EX36:EX3000,COUNTA(EX36:EX3000))/EX36-1</f>
        <v>4.4637481723574401E-2</v>
      </c>
      <c r="EY2" s="36"/>
      <c r="FA2" s="282" t="s">
        <v>331</v>
      </c>
      <c r="FB2" s="282" t="s">
        <v>1661</v>
      </c>
      <c r="FC2" s="257"/>
      <c r="FD2" s="283">
        <f>INDEX(FD36:FD3000,COUNTA(FD36:FD3000))/FD36-1</f>
        <v>7.0028011204481544E-4</v>
      </c>
      <c r="FE2" s="36"/>
      <c r="FG2" s="282" t="s">
        <v>331</v>
      </c>
      <c r="FH2" s="282" t="s">
        <v>1661</v>
      </c>
      <c r="FI2" s="257"/>
      <c r="FJ2" s="283">
        <f>INDEX(FJ36:FJ3000,COUNTA(FJ36:FJ3000))/FJ36-1</f>
        <v>6.7567567567565767E-3</v>
      </c>
      <c r="FK2" s="36"/>
      <c r="FM2" s="282" t="s">
        <v>331</v>
      </c>
      <c r="FN2" s="282" t="s">
        <v>1661</v>
      </c>
      <c r="FO2" s="257"/>
      <c r="FP2" s="283">
        <f>INDEX(FP36:FP3000,COUNTA(FP36:FP3000))/FP36-1</f>
        <v>3.3175355450237198E-2</v>
      </c>
      <c r="FQ2" s="36"/>
      <c r="FS2" s="282" t="s">
        <v>331</v>
      </c>
      <c r="FT2" s="282" t="s">
        <v>1661</v>
      </c>
      <c r="FU2" s="257"/>
      <c r="FV2" s="283">
        <f>INDEX(FV36:FV3000,COUNTA(FV36:FV3000))/FV36-1</f>
        <v>2.7410282817079912E-2</v>
      </c>
      <c r="FW2" s="36"/>
      <c r="FY2" s="282" t="s">
        <v>331</v>
      </c>
      <c r="FZ2" s="282" t="s">
        <v>1661</v>
      </c>
      <c r="GA2" s="257" t="s">
        <v>1606</v>
      </c>
      <c r="GB2" s="283">
        <f>INDEX(GB36:GB3000,COUNTA(GB36:GB3000))/GB36-1</f>
        <v>1.0890949971894326E-2</v>
      </c>
      <c r="GC2" s="36"/>
      <c r="GE2" s="282" t="s">
        <v>331</v>
      </c>
      <c r="GF2" s="282" t="s">
        <v>1661</v>
      </c>
      <c r="GG2" s="257"/>
      <c r="GH2" s="283">
        <f>INDEX(GH36:GH3000,COUNTA(GH36:GH3000))/GH36-1</f>
        <v>0.10229633048696063</v>
      </c>
      <c r="GI2" s="36"/>
      <c r="GK2" s="282" t="s">
        <v>331</v>
      </c>
      <c r="GL2" s="282" t="s">
        <v>1661</v>
      </c>
      <c r="GM2" s="257"/>
      <c r="GN2" s="283">
        <f>INDEX(GN36:GN3000,COUNTA(GN36:GN3000))/GN36-1</f>
        <v>4.6370208931887591E-2</v>
      </c>
      <c r="GO2" s="36"/>
      <c r="GQ2" s="282" t="s">
        <v>331</v>
      </c>
      <c r="GR2" s="282" t="s">
        <v>1661</v>
      </c>
      <c r="GS2" s="257"/>
      <c r="GT2" s="283">
        <f>INDEX(GT36:GT3000,COUNTA(GT36:GT3000))/GT36-1</f>
        <v>-1.5715467328370702E-2</v>
      </c>
      <c r="GU2" s="36"/>
      <c r="GW2" s="282" t="s">
        <v>331</v>
      </c>
      <c r="GX2" s="282" t="s">
        <v>1661</v>
      </c>
      <c r="GY2" s="257"/>
      <c r="GZ2" s="283">
        <f>INDEX(GZ36:GZ3000,COUNTA(GZ36:GZ3000))/GZ36-1</f>
        <v>2.2159358793022221E-2</v>
      </c>
      <c r="HA2" s="36"/>
      <c r="HC2" s="282" t="s">
        <v>331</v>
      </c>
      <c r="HD2" s="282" t="s">
        <v>1661</v>
      </c>
      <c r="HE2" s="257"/>
      <c r="HF2" s="283">
        <f>INDEX(HF36:HF3000,COUNTA(HF36:HF3000))/HF36-1</f>
        <v>-2.2427652733118975E-2</v>
      </c>
      <c r="HI2" s="282" t="s">
        <v>331</v>
      </c>
      <c r="HJ2" s="282" t="s">
        <v>1661</v>
      </c>
      <c r="HK2" s="257"/>
      <c r="HL2" s="283">
        <f>INDEX(HL36:HL3000,COUNTA(HL36:HL3000))/HL36-1</f>
        <v>-1.4285714285714457E-2</v>
      </c>
      <c r="HO2" s="282" t="s">
        <v>331</v>
      </c>
      <c r="HP2" s="282" t="s">
        <v>1661</v>
      </c>
      <c r="HQ2" s="257" t="s">
        <v>1606</v>
      </c>
      <c r="HR2" s="283">
        <f>INDEX(HR36:HR3000,COUNTA(HR36:HR3000))/HR36-1</f>
        <v>7.4519063666349084E-2</v>
      </c>
      <c r="HU2" s="282" t="s">
        <v>331</v>
      </c>
      <c r="HV2" s="282" t="s">
        <v>1661</v>
      </c>
      <c r="HW2" s="257"/>
      <c r="HX2" s="283">
        <f>INDEX(HX48:HX3002,COUNTA(HX48:HX3002))/HX48-1</f>
        <v>0.25431201545458904</v>
      </c>
      <c r="IA2" s="282" t="s">
        <v>331</v>
      </c>
      <c r="IB2" s="282" t="s">
        <v>1661</v>
      </c>
      <c r="IC2" s="257"/>
      <c r="ID2" s="283">
        <f>INDEX(ID36:ID3000,COUNTA(ID36:ID3000))/ID36-1</f>
        <v>5.9059059059059171E-2</v>
      </c>
      <c r="IE2" s="36"/>
      <c r="IG2" s="282" t="s">
        <v>331</v>
      </c>
      <c r="IH2" s="282" t="s">
        <v>1661</v>
      </c>
      <c r="II2" s="257"/>
      <c r="IJ2" s="283">
        <f>INDEX(IJ36:IJ3000,COUNTA(IJ36:IJ3000))/IJ36-1</f>
        <v>-2.1890547263681448E-2</v>
      </c>
      <c r="IK2" s="36"/>
      <c r="IM2" s="282" t="s">
        <v>331</v>
      </c>
      <c r="IN2" s="282" t="s">
        <v>1661</v>
      </c>
      <c r="IO2" s="257"/>
      <c r="IP2" s="283">
        <f>INDEX(IP36:IP3000,COUNTA(IP36:IP3000))/IP36-1</f>
        <v>1.3119679519278948E-2</v>
      </c>
      <c r="IQ2" s="36"/>
      <c r="IS2" s="282" t="s">
        <v>331</v>
      </c>
      <c r="IT2" s="282" t="s">
        <v>1661</v>
      </c>
      <c r="IU2" s="257"/>
      <c r="IV2" s="283">
        <f>INDEX(IV36:IV3000,COUNTA(IV36:IV3000))/IV36-1</f>
        <v>3.0585639791416153E-2</v>
      </c>
      <c r="IW2" s="36"/>
      <c r="IY2" s="282" t="s">
        <v>331</v>
      </c>
      <c r="IZ2" s="282" t="s">
        <v>1661</v>
      </c>
      <c r="JA2" s="257"/>
      <c r="JB2" s="283">
        <f>INDEX(JB36:JB3000,COUNTA(JB36:JB3000))/JB36-1</f>
        <v>-3.9680936995153515E-2</v>
      </c>
      <c r="JC2" s="36"/>
      <c r="JE2" s="282" t="s">
        <v>331</v>
      </c>
      <c r="JF2" s="282" t="s">
        <v>1661</v>
      </c>
      <c r="JG2" s="257"/>
      <c r="JH2" s="283">
        <f>INDEX(JH36:JH3000,COUNTA(JH36:JH3000))/JH36-1</f>
        <v>-1.4611689351481161E-2</v>
      </c>
      <c r="JI2" s="36"/>
      <c r="JK2" s="282" t="s">
        <v>331</v>
      </c>
      <c r="JL2" s="282" t="s">
        <v>1661</v>
      </c>
      <c r="JM2" s="257"/>
      <c r="JN2" s="283">
        <f>INDEX(JN36:JN3000,COUNTA(JN36:JN3000))/JN36-1</f>
        <v>4.3935148118494638E-2</v>
      </c>
      <c r="JO2" s="36"/>
      <c r="JQ2" s="282" t="s">
        <v>331</v>
      </c>
      <c r="JR2" s="282" t="s">
        <v>1661</v>
      </c>
      <c r="JS2" s="257"/>
      <c r="JT2" s="283">
        <f>INDEX(JT36:JT3000,COUNTA(JT36:JT3000))/JT36-1</f>
        <v>-4.0737345961905369E-4</v>
      </c>
      <c r="JU2" s="36"/>
      <c r="JW2" s="282" t="s">
        <v>331</v>
      </c>
      <c r="JX2" s="282" t="s">
        <v>1661</v>
      </c>
      <c r="JY2" s="257"/>
      <c r="JZ2" s="283">
        <f>INDEX(JZ36:JZ3000,COUNTA(JZ36:JZ3000))/JZ36-1</f>
        <v>-9.8373820517967392E-3</v>
      </c>
      <c r="KA2" s="36"/>
      <c r="KC2" s="282" t="s">
        <v>331</v>
      </c>
      <c r="KD2" s="282" t="s">
        <v>1661</v>
      </c>
      <c r="KE2" s="257"/>
      <c r="KF2" s="283">
        <f>INDEX(KF36:KF3000,COUNTA(KF36:KF3000))/KF36-1</f>
        <v>1.3343217197924417E-2</v>
      </c>
      <c r="KG2" s="36"/>
      <c r="KI2" s="282" t="s">
        <v>331</v>
      </c>
      <c r="KJ2" s="282" t="s">
        <v>1661</v>
      </c>
      <c r="KK2" s="257"/>
      <c r="KL2" s="283">
        <f>INDEX(KL36:KL3000,COUNTA(KL36:KL3000))/KL36-1</f>
        <v>3.3585222502099388E-3</v>
      </c>
      <c r="KM2" s="36"/>
      <c r="KO2" s="282" t="s">
        <v>331</v>
      </c>
      <c r="KP2" s="282" t="s">
        <v>1661</v>
      </c>
      <c r="KQ2" s="257"/>
      <c r="KR2" s="283">
        <f>INDEX(KR36:KR3000,COUNTA(KR36:KR3000))/KR36-1</f>
        <v>-1.0010010010008674E-4</v>
      </c>
      <c r="KS2" s="36"/>
      <c r="KU2" s="282" t="s">
        <v>331</v>
      </c>
      <c r="KV2" s="282" t="s">
        <v>1661</v>
      </c>
      <c r="KW2" s="257"/>
      <c r="KX2" s="283">
        <f>INDEX(KX36:KX3000,COUNTA(KX36:KX3000))/KX36-1</f>
        <v>1.2911620458412543E-2</v>
      </c>
      <c r="KY2" s="36"/>
    </row>
    <row r="3" spans="1:311" ht="45.6">
      <c r="A3" s="282" t="s">
        <v>332</v>
      </c>
      <c r="B3" s="282" t="s">
        <v>1062</v>
      </c>
      <c r="C3" s="257"/>
      <c r="D3" s="283">
        <f>-(MAX(D36:D3000)-INDEX(D36:D3000,COUNTA(D36:D3000)))/MAX(D36:D3000)</f>
        <v>-4.7426470588235375E-2</v>
      </c>
      <c r="G3" s="282" t="s">
        <v>332</v>
      </c>
      <c r="H3" s="282" t="s">
        <v>1062</v>
      </c>
      <c r="I3" s="257"/>
      <c r="J3" s="283">
        <f>-(MAX(J36:J3000)-INDEX(J36:J3000,COUNTA(J36:J3000)))/MAX(J36:J3000)</f>
        <v>-4.284583415792588E-2</v>
      </c>
      <c r="M3" s="282" t="s">
        <v>332</v>
      </c>
      <c r="N3" s="282" t="s">
        <v>1062</v>
      </c>
      <c r="O3" s="257"/>
      <c r="P3" s="283">
        <f>-(MAX(P36:P3000)-INDEX(P36:P3000,COUNTA(P36:P3000)))/MAX(P36:P3000)</f>
        <v>0</v>
      </c>
      <c r="Q3" s="36"/>
      <c r="S3" s="282" t="s">
        <v>332</v>
      </c>
      <c r="T3" s="282" t="s">
        <v>1062</v>
      </c>
      <c r="U3" s="257"/>
      <c r="V3" s="283">
        <f>-(MAX(V36:V3000)-INDEX(V36:V3000,COUNTA(V36:V3000)))/MAX(V36:V3000)</f>
        <v>-4.9805757545566781E-4</v>
      </c>
      <c r="W3" s="36"/>
      <c r="Y3" s="282" t="s">
        <v>332</v>
      </c>
      <c r="Z3" s="282" t="s">
        <v>1062</v>
      </c>
      <c r="AA3" s="257"/>
      <c r="AB3" s="283">
        <f>-(MAX(AB36:AB3000)-INDEX(AB36:AB3000,COUNTA(AB36:AB3000)))/MAX(AB36:AB3000)</f>
        <v>-2.2010271460014694E-2</v>
      </c>
      <c r="AC3" s="36"/>
      <c r="AE3" s="282" t="s">
        <v>332</v>
      </c>
      <c r="AF3" s="282" t="s">
        <v>1062</v>
      </c>
      <c r="AG3" s="257"/>
      <c r="AH3" s="283">
        <f>-(MAX(AH36:AH3000)-INDEX(AH36:AH3000,COUNTA(AH36:AH3000)))/MAX(AH36:AH3000)</f>
        <v>0</v>
      </c>
      <c r="AI3" s="36"/>
      <c r="AK3" s="282" t="s">
        <v>332</v>
      </c>
      <c r="AL3" s="282" t="s">
        <v>1062</v>
      </c>
      <c r="AM3" s="257"/>
      <c r="AN3" s="283">
        <f>-(MAX(AN36:AN3000)-INDEX(AN36:AN3000,COUNTA(AN36:AN3000)))/MAX(AN36:AN3000)</f>
        <v>-3.3003300330033329E-3</v>
      </c>
      <c r="AO3" s="36"/>
      <c r="AQ3" s="282" t="s">
        <v>332</v>
      </c>
      <c r="AR3" s="282" t="s">
        <v>1062</v>
      </c>
      <c r="AS3" s="257"/>
      <c r="AT3" s="283">
        <f>-(MAX(AT36:AT3000)-INDEX(AT36:AT3000,COUNTA(AT36:AT3000)))/MAX(AT36:AT3000)</f>
        <v>-3.1036446469248455E-2</v>
      </c>
      <c r="AU3" s="36"/>
      <c r="AW3" s="282" t="s">
        <v>332</v>
      </c>
      <c r="AX3" s="282" t="s">
        <v>1062</v>
      </c>
      <c r="AY3" s="257"/>
      <c r="AZ3" s="283">
        <f>-(MAX(AZ36:AZ3000)-INDEX(AZ36:AZ3000,COUNTA(AZ36:AZ3000)))/MAX(AZ36:AZ3000)</f>
        <v>-8.3963056255248799E-3</v>
      </c>
      <c r="BA3" s="36"/>
      <c r="BC3" s="282" t="s">
        <v>332</v>
      </c>
      <c r="BD3" s="282" t="s">
        <v>1062</v>
      </c>
      <c r="BE3" s="257"/>
      <c r="BF3" s="283">
        <f>-(MAX(BF36:BF3000)-INDEX(BF36:BF3000,COUNTA(BF36:BF3000)))/MAX(BF36:BF3000)</f>
        <v>-3.3624967354400688E-2</v>
      </c>
      <c r="BG3" s="36"/>
      <c r="BI3" s="282" t="s">
        <v>332</v>
      </c>
      <c r="BJ3" s="282" t="s">
        <v>1062</v>
      </c>
      <c r="BK3" s="257"/>
      <c r="BL3" s="283">
        <f>-(MAX(BL36:BL3000)-INDEX(BL36:BL3000,COUNTA(BL36:BL3000)))/MAX(BL36:BL3000)</f>
        <v>-5.3796260969095767E-2</v>
      </c>
      <c r="BM3" s="36"/>
      <c r="BO3" s="282" t="s">
        <v>332</v>
      </c>
      <c r="BP3" s="282" t="s">
        <v>1062</v>
      </c>
      <c r="BQ3" s="257"/>
      <c r="BR3" s="283">
        <f>-(MAX(BR36:BR3000)-INDEX(BR36:BR3000,COUNTA(BR36:BR3000)))/MAX(BR36:BR3000)</f>
        <v>0</v>
      </c>
      <c r="BS3" s="36"/>
      <c r="BU3" s="282" t="s">
        <v>332</v>
      </c>
      <c r="BV3" s="282" t="s">
        <v>1062</v>
      </c>
      <c r="BW3" s="257"/>
      <c r="BX3" s="283">
        <f>-(MAX(BX36:BX3000)-INDEX(BX36:BX3000,COUNTA(BX36:BX3000)))/MAX(BX36:BX3000)</f>
        <v>-2.4826216484607661E-2</v>
      </c>
      <c r="BY3" s="36"/>
      <c r="CA3" s="282" t="s">
        <v>332</v>
      </c>
      <c r="CB3" s="282" t="s">
        <v>1062</v>
      </c>
      <c r="CC3" s="257"/>
      <c r="CD3" s="283">
        <f>-(MAX(CD36:CD3000)-INDEX(CD36:CD3000,COUNTA(CD36:CD3000)))/MAX(CD36:CD3000)</f>
        <v>-5.1282051282051325E-3</v>
      </c>
      <c r="CE3" s="36"/>
      <c r="CG3" s="282" t="s">
        <v>332</v>
      </c>
      <c r="CH3" s="282" t="s">
        <v>1062</v>
      </c>
      <c r="CI3" s="257"/>
      <c r="CJ3" s="283">
        <f>-(MAX(CJ36:CJ3000)-INDEX(CJ36:CJ3000,COUNTA(CJ36:CJ3000)))/MAX(CJ36:CJ3000)</f>
        <v>-5.7407407407407456E-2</v>
      </c>
      <c r="CK3" s="36"/>
      <c r="CM3" s="282" t="s">
        <v>332</v>
      </c>
      <c r="CN3" s="282" t="s">
        <v>1062</v>
      </c>
      <c r="CO3" s="257"/>
      <c r="CP3" s="283">
        <f>-(MAX(CP36:CP3000)-INDEX(CP36:CP3000,COUNTA(CP36:CP3000)))/MAX(CP36:CP3000)</f>
        <v>-6.5897858319605481E-3</v>
      </c>
      <c r="CQ3" s="36"/>
      <c r="CS3" s="282" t="s">
        <v>332</v>
      </c>
      <c r="CT3" s="282" t="s">
        <v>1062</v>
      </c>
      <c r="CU3" s="257"/>
      <c r="CV3" s="283">
        <f>-(MAX(CV36:CV3000)-INDEX(CV36:CV3000,COUNTA(CV36:CV3000)))/MAX(CV36:CV3000)</f>
        <v>-6.6877758587603128E-2</v>
      </c>
      <c r="CW3" s="36"/>
      <c r="CY3" s="282" t="s">
        <v>332</v>
      </c>
      <c r="CZ3" s="282" t="s">
        <v>1062</v>
      </c>
      <c r="DA3" s="257"/>
      <c r="DB3" s="283">
        <f>-(MAX(DB36:DB3000)-INDEX(DB36:DB3000,COUNTA(DB36:DB3000)))/MAX(DB36:DB3000)</f>
        <v>0</v>
      </c>
      <c r="DC3" s="36"/>
      <c r="DE3" s="282" t="s">
        <v>332</v>
      </c>
      <c r="DF3" s="282" t="s">
        <v>1062</v>
      </c>
      <c r="DG3" s="257"/>
      <c r="DH3" s="283">
        <f>-(MAX(DH36:DH3000)-INDEX(DH36:DH3000,COUNTA(DH36:DH3000)))/MAX(DH36:DH3000)</f>
        <v>-2.0445915684938087E-2</v>
      </c>
      <c r="DI3" s="36"/>
      <c r="DK3" s="282" t="s">
        <v>332</v>
      </c>
      <c r="DL3" s="282" t="s">
        <v>1062</v>
      </c>
      <c r="DM3" s="257"/>
      <c r="DN3" s="283">
        <f>-(MAX(DN36:DN3000)-INDEX(DN36:DN3000,COUNTA(DN36:DN3000)))/MAX(DN36:DN3000)</f>
        <v>-1.9786307874948358E-4</v>
      </c>
      <c r="DO3" s="36"/>
      <c r="DQ3" s="282" t="s">
        <v>332</v>
      </c>
      <c r="DR3" s="282" t="s">
        <v>1062</v>
      </c>
      <c r="DS3" s="257"/>
      <c r="DT3" s="283">
        <f>-(MAX(DT36:DT3000)-INDEX(DT36:DT3000,COUNTA(DT36:DT3000)))/MAX(DT36:DT3000)</f>
        <v>-4.0660574345039606E-2</v>
      </c>
      <c r="DU3" s="36"/>
      <c r="DW3" s="282" t="s">
        <v>332</v>
      </c>
      <c r="DX3" s="282" t="s">
        <v>1062</v>
      </c>
      <c r="DY3" s="257"/>
      <c r="DZ3" s="283">
        <f>-(MAX(DZ36:DZ3000)-INDEX(DZ36:DZ3000,COUNTA(DZ36:DZ3000)))/MAX(DZ36:DZ3000)</f>
        <v>-3.7374926427310308E-2</v>
      </c>
      <c r="EA3" s="36"/>
      <c r="EC3" s="282" t="s">
        <v>332</v>
      </c>
      <c r="ED3" s="282" t="s">
        <v>1062</v>
      </c>
      <c r="EE3" s="257"/>
      <c r="EF3" s="283">
        <f>-(MAX(EF36:EF3000)-INDEX(EF36:EF3000,COUNTA(EF36:EF3000)))/MAX(EF36:EF3000)</f>
        <v>-1.623376623376625E-2</v>
      </c>
      <c r="EG3" s="36"/>
      <c r="EI3" s="282" t="s">
        <v>332</v>
      </c>
      <c r="EJ3" s="282" t="s">
        <v>1062</v>
      </c>
      <c r="EK3" s="257"/>
      <c r="EL3" s="283">
        <f>-(MAX(EL36:EL3000)-INDEX(EL36:EL3000,COUNTA(EL36:EL3000)))/MAX(EL36:EL3000)</f>
        <v>-6.0124899287609139E-3</v>
      </c>
      <c r="EM3" s="36"/>
      <c r="EO3" s="282" t="s">
        <v>332</v>
      </c>
      <c r="EP3" s="282" t="s">
        <v>1062</v>
      </c>
      <c r="EQ3" s="257"/>
      <c r="ER3" s="283">
        <f>-(MAX(ER36:ER3000)-INDEX(ER36:ER3000,COUNTA(ER36:ER3000)))/MAX(ER36:ER3000)</f>
        <v>-1.1086039438830655E-2</v>
      </c>
      <c r="ES3" s="36"/>
      <c r="EU3" s="282" t="s">
        <v>332</v>
      </c>
      <c r="EV3" s="282" t="s">
        <v>1062</v>
      </c>
      <c r="EW3" s="257"/>
      <c r="EX3" s="283">
        <f>-(MAX(EX36:EX3000)-INDEX(EX36:EX3000,COUNTA(EX36:EX3000)))/MAX(EX36:EX3000)</f>
        <v>0</v>
      </c>
      <c r="EY3" s="36"/>
      <c r="FA3" s="282" t="s">
        <v>332</v>
      </c>
      <c r="FB3" s="282" t="s">
        <v>1062</v>
      </c>
      <c r="FC3" s="257"/>
      <c r="FD3" s="283">
        <f>-(MAX(FD36:FD3000)-INDEX(FD36:FD3000,COUNTA(FD36:FD3000)))/MAX(FD36:FD3000)</f>
        <v>-5.9868421052631557E-2</v>
      </c>
      <c r="FE3" s="36"/>
      <c r="FG3" s="282" t="s">
        <v>332</v>
      </c>
      <c r="FH3" s="282" t="s">
        <v>1062</v>
      </c>
      <c r="FI3" s="257"/>
      <c r="FJ3" s="283">
        <f>-(MAX(FJ36:FJ3000)-INDEX(FJ36:FJ3000,COUNTA(FJ36:FJ3000)))/MAX(FJ36:FJ3000)</f>
        <v>-4.5745654162854574E-2</v>
      </c>
      <c r="FK3" s="36"/>
      <c r="FM3" s="282" t="s">
        <v>332</v>
      </c>
      <c r="FN3" s="282" t="s">
        <v>1062</v>
      </c>
      <c r="FO3" s="257"/>
      <c r="FP3" s="283">
        <f>-(MAX(FP36:FP3000)-INDEX(FP36:FP3000,COUNTA(FP36:FP3000)))/MAX(FP36:FP3000)</f>
        <v>-3.8800705467371979E-2</v>
      </c>
      <c r="FQ3" s="36"/>
      <c r="FS3" s="282" t="s">
        <v>332</v>
      </c>
      <c r="FT3" s="282" t="s">
        <v>1062</v>
      </c>
      <c r="FU3" s="257"/>
      <c r="FV3" s="283">
        <f>-(MAX(FV36:FV3000)-INDEX(FV36:FV3000,COUNTA(FV36:FV3000)))/MAX(FV36:FV3000)</f>
        <v>-2.3126734505085338E-4</v>
      </c>
      <c r="FW3" s="36"/>
      <c r="FY3" s="282" t="s">
        <v>332</v>
      </c>
      <c r="FZ3" s="282" t="s">
        <v>1062</v>
      </c>
      <c r="GA3" s="257"/>
      <c r="GB3" s="283">
        <f>-(MAX(GB36:GB3000)-INDEX(GB36:GB3000,COUNTA(GB36:GB3000)))/MAX(GB36:GB3000)</f>
        <v>-1.1108796778447711E-3</v>
      </c>
      <c r="GC3" s="36"/>
      <c r="GE3" s="282" t="s">
        <v>332</v>
      </c>
      <c r="GF3" s="282" t="s">
        <v>1062</v>
      </c>
      <c r="GG3" s="257"/>
      <c r="GH3" s="283">
        <f>-(MAX(GH36:GH3000)-INDEX(GH36:GH3000,COUNTA(GH36:GH3000)))/MAX(GH36:GH3000)</f>
        <v>-5.2339579189777548E-5</v>
      </c>
      <c r="GI3" s="36"/>
      <c r="GK3" s="282" t="s">
        <v>332</v>
      </c>
      <c r="GL3" s="282" t="s">
        <v>1062</v>
      </c>
      <c r="GM3" s="257"/>
      <c r="GN3" s="283">
        <f>-(MAX(GN36:GN3000)-INDEX(GN36:GN3000,COUNTA(GN36:GN3000)))/MAX(GN36:GN3000)</f>
        <v>-4.0481514888945531E-3</v>
      </c>
      <c r="GO3" s="36"/>
      <c r="GQ3" s="282" t="s">
        <v>332</v>
      </c>
      <c r="GR3" s="282" t="s">
        <v>1062</v>
      </c>
      <c r="GS3" s="257"/>
      <c r="GT3" s="283">
        <f>-(MAX(GT36:GT3000)-INDEX(GT36:GT3000,COUNTA(GT36:GT3000)))/MAX(GT36:GT3000)</f>
        <v>-3.8772213247172893E-2</v>
      </c>
      <c r="GU3" s="36"/>
      <c r="GW3" s="282" t="s">
        <v>332</v>
      </c>
      <c r="GX3" s="282" t="s">
        <v>1062</v>
      </c>
      <c r="GY3" s="257"/>
      <c r="GZ3" s="283">
        <f>-(MAX(GZ36:GZ3000)-INDEX(GZ36:GZ3000,COUNTA(GZ36:GZ3000)))/MAX(GZ36:GZ3000)</f>
        <v>-1.0497489730716425E-2</v>
      </c>
      <c r="HA3" s="36"/>
      <c r="HC3" s="282" t="s">
        <v>332</v>
      </c>
      <c r="HD3" s="282" t="s">
        <v>1062</v>
      </c>
      <c r="HE3" s="257"/>
      <c r="HF3" s="283">
        <f>-(MAX(HF36:HF3000)-INDEX(HF36:HF3000,COUNTA(HF36:HF3000)))/MAX(HF36:HF3000)</f>
        <v>-5.7579045257284592E-2</v>
      </c>
      <c r="HI3" s="282" t="s">
        <v>332</v>
      </c>
      <c r="HJ3" s="282" t="s">
        <v>1062</v>
      </c>
      <c r="HK3" s="257"/>
      <c r="HL3" s="283">
        <f>-(MAX(HL36:HL3000)-INDEX(HL36:HL3000,COUNTA(HL36:HL3000)))/MAX(HL36:HL3000)</f>
        <v>-3.6312849162011308E-2</v>
      </c>
      <c r="HO3" s="282" t="s">
        <v>332</v>
      </c>
      <c r="HP3" s="282" t="s">
        <v>1062</v>
      </c>
      <c r="HQ3" s="257"/>
      <c r="HR3" s="283">
        <f>-(MAX(HR36:HR3000)-INDEX(HR36:HR3000,COUNTA(HR36:HR3000)))/MAX(HR36:HR3000)</f>
        <v>0</v>
      </c>
      <c r="HU3" s="282" t="s">
        <v>332</v>
      </c>
      <c r="HV3" s="282" t="s">
        <v>1062</v>
      </c>
      <c r="HW3" s="257"/>
      <c r="HX3" s="283">
        <f>-(MAX(HX36:HX3002)-INDEX(HX36:HX3002,COUNTA(HX36:HX3002)))/MAX(HX36:HX3002)</f>
        <v>-2.074819614652482E-2</v>
      </c>
      <c r="HY3" s="36"/>
      <c r="IA3" s="282" t="s">
        <v>332</v>
      </c>
      <c r="IB3" s="282" t="s">
        <v>1062</v>
      </c>
      <c r="IC3" s="257"/>
      <c r="ID3" s="283">
        <f>-(MAX(ID36:ID3000)-INDEX(ID36:ID3000,COUNTA(ID36:ID3000)))/MAX(ID36:ID3000)</f>
        <v>0</v>
      </c>
      <c r="IE3" s="36"/>
      <c r="IG3" s="282" t="s">
        <v>332</v>
      </c>
      <c r="IH3" s="282" t="s">
        <v>1062</v>
      </c>
      <c r="II3" s="257"/>
      <c r="IJ3" s="283">
        <f>-(MAX(IJ36:IJ3000)-INDEX(IJ36:IJ3000,COUNTA(IJ36:IJ3000)))/MAX(IJ36:IJ3000)</f>
        <v>-5.3897978825793981E-2</v>
      </c>
      <c r="IK3" s="36"/>
      <c r="IM3" s="282" t="s">
        <v>332</v>
      </c>
      <c r="IN3" s="282" t="s">
        <v>1062</v>
      </c>
      <c r="IO3" s="257"/>
      <c r="IP3" s="283">
        <f>-(MAX(IP36:IP3000)-INDEX(IP36:IP3000,COUNTA(IP36:IP3000)))/MAX(IP36:IP3000)</f>
        <v>-4.3946696909554848E-2</v>
      </c>
      <c r="IQ3" s="36"/>
      <c r="IS3" s="282" t="s">
        <v>332</v>
      </c>
      <c r="IT3" s="282" t="s">
        <v>1062</v>
      </c>
      <c r="IU3" s="257"/>
      <c r="IV3" s="283">
        <f>-(MAX(IV36:IV3000)-INDEX(IV36:IV3000,COUNTA(IV36:IV3000)))/MAX(IV36:IV3000)</f>
        <v>-8.2030496043234442E-3</v>
      </c>
      <c r="IW3" s="36"/>
      <c r="IY3" s="282" t="s">
        <v>332</v>
      </c>
      <c r="IZ3" s="282" t="s">
        <v>1062</v>
      </c>
      <c r="JA3" s="257"/>
      <c r="JB3" s="283">
        <f>-(MAX(JB36:JB3000)-INDEX(JB36:JB3000,COUNTA(JB36:JB3000)))/MAX(JB36:JB3000)</f>
        <v>-5.3537665439347161E-2</v>
      </c>
      <c r="JC3" s="36"/>
      <c r="JE3" s="282" t="s">
        <v>332</v>
      </c>
      <c r="JF3" s="282" t="s">
        <v>1062</v>
      </c>
      <c r="JG3" s="257"/>
      <c r="JH3" s="283">
        <f>-(MAX(JH36:JH3000)-INDEX(JH36:JH3000,COUNTA(JH36:JH3000)))/MAX(JH36:JH3000)</f>
        <v>-2.6305379746835507E-2</v>
      </c>
      <c r="JI3" s="36"/>
      <c r="JK3" s="282" t="s">
        <v>332</v>
      </c>
      <c r="JL3" s="282" t="s">
        <v>1062</v>
      </c>
      <c r="JM3" s="257"/>
      <c r="JN3" s="283">
        <f>-(MAX(JN36:JN3000)-INDEX(JN36:JN3000,COUNTA(JN36:JN3000)))/MAX(JN36:JN3000)</f>
        <v>0</v>
      </c>
      <c r="JO3" s="36"/>
      <c r="JQ3" s="282" t="s">
        <v>332</v>
      </c>
      <c r="JR3" s="282" t="s">
        <v>1062</v>
      </c>
      <c r="JS3" s="257"/>
      <c r="JT3" s="283">
        <f>-(MAX(JT36:JT3000)-INDEX(JT36:JT3000,COUNTA(JT36:JT3000)))/MAX(JT36:JT3000)</f>
        <v>-5.1692681937968712E-3</v>
      </c>
      <c r="JU3" s="36"/>
      <c r="JW3" s="282" t="s">
        <v>332</v>
      </c>
      <c r="JX3" s="282" t="s">
        <v>1062</v>
      </c>
      <c r="JY3" s="257"/>
      <c r="JZ3" s="283">
        <f>-(MAX(JZ36:JZ3000)-INDEX(JZ36:JZ3000,COUNTA(JZ36:JZ3000)))/MAX(JZ36:JZ3000)</f>
        <v>-2.0845741512805258E-2</v>
      </c>
      <c r="KA3" s="36"/>
      <c r="KC3" s="282" t="s">
        <v>332</v>
      </c>
      <c r="KD3" s="282" t="s">
        <v>1062</v>
      </c>
      <c r="KE3" s="257"/>
      <c r="KF3" s="283">
        <f>-(MAX(KF36:KF3000)-INDEX(KF36:KF3000,COUNTA(KF36:KF3000)))/MAX(KF36:KF3000)</f>
        <v>-7.3099415204686533E-4</v>
      </c>
      <c r="KG3" s="36"/>
      <c r="KI3" s="282" t="s">
        <v>332</v>
      </c>
      <c r="KJ3" s="282" t="s">
        <v>1062</v>
      </c>
      <c r="KK3" s="257"/>
      <c r="KL3" s="283">
        <f>-(MAX(KL36:KL3000)-INDEX(KL36:KL3000,COUNTA(KL36:KL3000)))/MAX(KL36:KL3000)</f>
        <v>-8.3612040133770058E-4</v>
      </c>
      <c r="KM3" s="36"/>
      <c r="KO3" s="282" t="s">
        <v>332</v>
      </c>
      <c r="KP3" s="282" t="s">
        <v>1062</v>
      </c>
      <c r="KQ3" s="257"/>
      <c r="KR3" s="283">
        <f>-(MAX(KR36:KR3000)-INDEX(KR36:KR3000,COUNTA(KR36:KR3000)))/MAX(KR36:KR3000)</f>
        <v>-7.2550188829258334E-3</v>
      </c>
      <c r="KS3" s="36"/>
      <c r="KU3" s="282" t="s">
        <v>332</v>
      </c>
      <c r="KV3" s="282" t="s">
        <v>1062</v>
      </c>
      <c r="KW3" s="257"/>
      <c r="KX3" s="283">
        <f>-(MAX(KX36:KX3000)-INDEX(KX36:KX3000,COUNTA(KX36:KX3000)))/MAX(KX36:KX3000)</f>
        <v>0</v>
      </c>
      <c r="KY3" s="36"/>
    </row>
    <row r="4" spans="1:311" ht="45.6">
      <c r="A4" s="282" t="s">
        <v>389</v>
      </c>
      <c r="B4" s="282" t="s">
        <v>1067</v>
      </c>
      <c r="C4" s="257"/>
      <c r="D4" s="285">
        <f>INDEX(D36:D3000,COUNTA(D36:D3000))/INDEX(D36:D3000,COUNTA(D36:D3000)-5)-1</f>
        <v>1.1023314798556338E-2</v>
      </c>
      <c r="G4" s="282" t="s">
        <v>389</v>
      </c>
      <c r="H4" s="282" t="s">
        <v>1064</v>
      </c>
      <c r="I4" s="257"/>
      <c r="J4" s="285">
        <f>INDEX(J36:J3000,COUNTA(J36:J3000))/INDEX(J36:J3000,COUNTA(J36:J3000)-5)-1</f>
        <v>6.6604225205537659E-3</v>
      </c>
      <c r="M4" s="282" t="s">
        <v>389</v>
      </c>
      <c r="N4" s="282" t="s">
        <v>1064</v>
      </c>
      <c r="O4" s="257"/>
      <c r="P4" s="285">
        <f>INDEX(P36:P3000,COUNTA(P36:P3000))/INDEX(P36:P3000,COUNTA(P36:P3000)-5)-1</f>
        <v>2.3353573096682734E-3</v>
      </c>
      <c r="Q4" s="36"/>
      <c r="S4" s="282" t="s">
        <v>389</v>
      </c>
      <c r="T4" s="282" t="s">
        <v>1064</v>
      </c>
      <c r="U4" s="257"/>
      <c r="V4" s="285">
        <f>INDEX(V36:V3000,COUNTA(V36:V3000))/INDEX(V36:V3000,COUNTA(V36:V3000)-5)-1</f>
        <v>2.9907287409036698E-4</v>
      </c>
      <c r="W4" s="36"/>
      <c r="Y4" s="282" t="s">
        <v>389</v>
      </c>
      <c r="Z4" s="282" t="s">
        <v>1064</v>
      </c>
      <c r="AA4" s="257"/>
      <c r="AB4" s="285">
        <f>INDEX(AB36:AB3000,COUNTA(AB36:AB3000))/INDEX(AB36:AB3000,COUNTA(AB36:AB3000)-5)-1</f>
        <v>-5.9656972408650422E-3</v>
      </c>
      <c r="AC4" s="36"/>
      <c r="AE4" s="282" t="s">
        <v>389</v>
      </c>
      <c r="AF4" s="282" t="s">
        <v>1064</v>
      </c>
      <c r="AG4" s="257"/>
      <c r="AH4" s="285">
        <f>INDEX(AH36:AH3000,COUNTA(AH36:AH3000))/INDEX(AH36:AH3000,COUNTA(AH36:AH3000)-5)-1</f>
        <v>3.2660332541567527E-3</v>
      </c>
      <c r="AI4" s="36"/>
      <c r="AK4" s="282" t="s">
        <v>389</v>
      </c>
      <c r="AL4" s="282" t="s">
        <v>1064</v>
      </c>
      <c r="AM4" s="257"/>
      <c r="AN4" s="285">
        <f>INDEX(AN36:AN3000,COUNTA(AN36:AN3000))/INDEX(AN36:AN3000,COUNTA(AN36:AN3000)-5)-1</f>
        <v>1.3442064701139067E-3</v>
      </c>
      <c r="AO4" s="36"/>
      <c r="AQ4" s="282" t="s">
        <v>389</v>
      </c>
      <c r="AR4" s="282" t="s">
        <v>1064</v>
      </c>
      <c r="AS4" s="257"/>
      <c r="AT4" s="285">
        <f>INDEX(AT36:AT3000,COUNTA(AT36:AT3000))/INDEX(AT36:AT3000,COUNTA(AT36:AT3000)-5)-1</f>
        <v>-5.8737151248178243E-4</v>
      </c>
      <c r="AU4" s="36"/>
      <c r="AW4" s="282" t="s">
        <v>389</v>
      </c>
      <c r="AX4" s="282" t="s">
        <v>1064</v>
      </c>
      <c r="AY4" s="257"/>
      <c r="AZ4" s="285">
        <f>INDEX(AZ36:AZ3000,COUNTA(AZ36:AZ3000))/INDEX(AZ36:AZ3000,COUNTA(AZ36:AZ3000)-5)-1</f>
        <v>-2.9080675422139546E-3</v>
      </c>
      <c r="BA4" s="36"/>
      <c r="BC4" s="282" t="s">
        <v>389</v>
      </c>
      <c r="BD4" s="282" t="s">
        <v>1064</v>
      </c>
      <c r="BE4" s="257"/>
      <c r="BF4" s="285">
        <f>INDEX(BF36:BF3000,COUNTA(BF36:BF3000))/INDEX(BF36:BF3000,COUNTA(BF36:BF3000)-5)-1</f>
        <v>-2.0227901018138317E-3</v>
      </c>
      <c r="BG4" s="36"/>
      <c r="BI4" s="282" t="s">
        <v>389</v>
      </c>
      <c r="BJ4" s="282" t="s">
        <v>1064</v>
      </c>
      <c r="BK4" s="257"/>
      <c r="BL4" s="285">
        <f>INDEX(BL36:BL3000,COUNTA(BL36:BL3000))/INDEX(BL36:BL3000,COUNTA(BL36:BL3000)-5)-1</f>
        <v>2.1214264067077604E-3</v>
      </c>
      <c r="BM4" s="36"/>
      <c r="BO4" s="282" t="s">
        <v>389</v>
      </c>
      <c r="BP4" s="282" t="s">
        <v>1064</v>
      </c>
      <c r="BQ4" s="257"/>
      <c r="BR4" s="285">
        <f>INDEX(BR36:BR3000,COUNTA(BR36:BR3000))/INDEX(BR36:BR3000,COUNTA(BR36:BR3000)-5)-1</f>
        <v>4.810776138550743E-4</v>
      </c>
      <c r="BS4" s="36"/>
      <c r="BU4" s="282" t="s">
        <v>389</v>
      </c>
      <c r="BV4" s="282" t="s">
        <v>1064</v>
      </c>
      <c r="BW4" s="257"/>
      <c r="BX4" s="285">
        <f>INDEX(BX36:BX3000,COUNTA(BX36:BX3000))/INDEX(BX36:BX3000,COUNTA(BX36:BX3000)-5)-1</f>
        <v>2.0408163265306367E-3</v>
      </c>
      <c r="BY4" s="36"/>
      <c r="CA4" s="282" t="s">
        <v>389</v>
      </c>
      <c r="CB4" s="282" t="s">
        <v>1064</v>
      </c>
      <c r="CC4" s="257"/>
      <c r="CD4" s="285">
        <f>INDEX(CD36:CD3000,COUNTA(CD36:CD3000))/INDEX(CD36:CD3000,COUNTA(CD36:CD3000)-5)-1</f>
        <v>3.1023784901758056E-3</v>
      </c>
      <c r="CE4" s="36"/>
      <c r="CG4" s="282" t="s">
        <v>389</v>
      </c>
      <c r="CH4" s="282" t="s">
        <v>1064</v>
      </c>
      <c r="CI4" s="257"/>
      <c r="CJ4" s="285">
        <f>INDEX(CJ36:CJ3000,COUNTA(CJ36:CJ3000))/INDEX(CJ36:CJ3000,COUNTA(CJ36:CJ3000)-5)-1</f>
        <v>0</v>
      </c>
      <c r="CK4" s="36"/>
      <c r="CM4" s="282" t="s">
        <v>389</v>
      </c>
      <c r="CN4" s="282" t="s">
        <v>1064</v>
      </c>
      <c r="CO4" s="257"/>
      <c r="CP4" s="285">
        <f>INDEX(CP36:CP3000,COUNTA(CP36:CP3000))/INDEX(CP36:CP3000,COUNTA(CP36:CP3000)-5)-1</f>
        <v>6.7711715054261656E-3</v>
      </c>
      <c r="CQ4" s="36"/>
      <c r="CS4" s="282" t="s">
        <v>389</v>
      </c>
      <c r="CT4" s="282" t="s">
        <v>1064</v>
      </c>
      <c r="CU4" s="257"/>
      <c r="CV4" s="285">
        <f>INDEX(CV36:CV3000,COUNTA(CV36:CV3000))/INDEX(CV36:CV3000,COUNTA(CV36:CV3000)-5)-1</f>
        <v>1.338550247117043E-3</v>
      </c>
      <c r="CW4" s="36"/>
      <c r="CY4" s="282" t="s">
        <v>389</v>
      </c>
      <c r="CZ4" s="282" t="s">
        <v>1064</v>
      </c>
      <c r="DA4" s="257"/>
      <c r="DB4" s="285">
        <f>INDEX(DB36:DB3000,COUNTA(DB36:DB3000))/INDEX(DB36:DB3000,COUNTA(DB36:DB3000)-5)-1</f>
        <v>1.1958391350642916E-2</v>
      </c>
      <c r="DC4" s="36"/>
      <c r="DE4" s="282" t="s">
        <v>389</v>
      </c>
      <c r="DF4" s="282" t="s">
        <v>1064</v>
      </c>
      <c r="DG4" s="257"/>
      <c r="DH4" s="285">
        <f>INDEX(DH36:DH3000,COUNTA(DH36:DH3000))/INDEX(DH36:DH3000,COUNTA(DH36:DH3000)-5)-1</f>
        <v>1.1941486715096872E-3</v>
      </c>
      <c r="DI4" s="36"/>
      <c r="DK4" s="282" t="s">
        <v>389</v>
      </c>
      <c r="DL4" s="282" t="s">
        <v>1064</v>
      </c>
      <c r="DM4" s="257"/>
      <c r="DN4" s="285">
        <f>INDEX(DN36:DN3000,COUNTA(DN36:DN3000))/INDEX(DN36:DN3000,COUNTA(DN36:DN3000)-5)-1</f>
        <v>2.4799127070727067E-3</v>
      </c>
      <c r="DO4" s="36"/>
      <c r="DQ4" s="282" t="s">
        <v>389</v>
      </c>
      <c r="DR4" s="282" t="s">
        <v>1064</v>
      </c>
      <c r="DS4" s="257"/>
      <c r="DT4" s="285">
        <f>INDEX(DT36:DT3000,COUNTA(DT36:DT3000))/INDEX(DT36:DT3000,COUNTA(DT36:DT3000)-5)-1</f>
        <v>1.0341261633919352E-3</v>
      </c>
      <c r="DU4" s="36"/>
      <c r="DW4" s="282" t="s">
        <v>389</v>
      </c>
      <c r="DX4" s="282" t="s">
        <v>1064</v>
      </c>
      <c r="DY4" s="257"/>
      <c r="DZ4" s="285">
        <f>INDEX(DZ36:DZ3000,COUNTA(DZ36:DZ3000))/INDEX(DZ36:DZ3000,COUNTA(DZ36:DZ3000)-5)-1</f>
        <v>1.6331530060222921E-3</v>
      </c>
      <c r="EA4" s="36"/>
      <c r="EC4" s="282" t="s">
        <v>389</v>
      </c>
      <c r="ED4" s="282" t="s">
        <v>1064</v>
      </c>
      <c r="EE4" s="257"/>
      <c r="EF4" s="285">
        <f>INDEX(EF36:EF3000,COUNTA(EF36:EF3000))/INDEX(EF36:EF3000,COUNTA(EF36:EF3000)-5)-1</f>
        <v>8.3194675540765317E-3</v>
      </c>
      <c r="EG4" s="36"/>
      <c r="EI4" s="282" t="s">
        <v>389</v>
      </c>
      <c r="EJ4" s="282" t="s">
        <v>1064</v>
      </c>
      <c r="EK4" s="257"/>
      <c r="EL4" s="285">
        <f>INDEX(EL36:EL3000,COUNTA(EL36:EL3000))/INDEX(EL36:EL3000,COUNTA(EL36:EL3000)-5)-1</f>
        <v>7.0172608485239429E-3</v>
      </c>
      <c r="EM4" s="36"/>
      <c r="EO4" s="282" t="s">
        <v>389</v>
      </c>
      <c r="EP4" s="282" t="s">
        <v>1064</v>
      </c>
      <c r="EQ4" s="257"/>
      <c r="ER4" s="285">
        <f>INDEX(ER36:ER3000,COUNTA(ER36:ER3000))/INDEX(ER36:ER3000,COUNTA(ER36:ER3000)-5)-1</f>
        <v>4.9850448654038537E-3</v>
      </c>
      <c r="ES4" s="36"/>
      <c r="EU4" s="282" t="s">
        <v>389</v>
      </c>
      <c r="EV4" s="282" t="s">
        <v>1064</v>
      </c>
      <c r="EW4" s="257"/>
      <c r="EX4" s="285">
        <f>INDEX(EX36:EX3000,COUNTA(EX36:EX3000))/INDEX(EX36:EX3000,COUNTA(EX36:EX3000)-5)-1</f>
        <v>4.29965272035715E-3</v>
      </c>
      <c r="EY4" s="36"/>
      <c r="FA4" s="282" t="s">
        <v>389</v>
      </c>
      <c r="FB4" s="282" t="s">
        <v>1064</v>
      </c>
      <c r="FC4" s="257"/>
      <c r="FD4" s="285">
        <f>INDEX(FD36:FD3000,COUNTA(FD36:FD3000))/INDEX(FD36:FD3000,COUNTA(FD36:FD3000)-5)-1</f>
        <v>3.5112359550562022E-3</v>
      </c>
      <c r="FE4" s="36"/>
      <c r="FG4" s="282" t="s">
        <v>389</v>
      </c>
      <c r="FH4" s="282" t="s">
        <v>1064</v>
      </c>
      <c r="FI4" s="257"/>
      <c r="FJ4" s="285">
        <f>INDEX(FJ36:FJ3000,COUNTA(FJ36:FJ3000))/INDEX(FJ36:FJ3000,COUNTA(FJ36:FJ3000)-5)-1</f>
        <v>3.8498556304138454E-3</v>
      </c>
      <c r="FK4" s="36"/>
      <c r="FM4" s="282" t="s">
        <v>389</v>
      </c>
      <c r="FN4" s="282" t="s">
        <v>1064</v>
      </c>
      <c r="FO4" s="257"/>
      <c r="FP4" s="285">
        <f>INDEX(FP36:FP3000,COUNTA(FP36:FP3000))/INDEX(FP36:FP3000,COUNTA(FP36:FP3000)-5)-1</f>
        <v>1.8382352941177516E-3</v>
      </c>
      <c r="FQ4" s="36"/>
      <c r="FS4" s="282" t="s">
        <v>389</v>
      </c>
      <c r="FT4" s="282" t="s">
        <v>1064</v>
      </c>
      <c r="FU4" s="257"/>
      <c r="FV4" s="285">
        <f>INDEX(FV36:FV3000,COUNTA(FV36:FV3000))/INDEX(FV36:FV3000,COUNTA(FV36:FV3000)-5)-1</f>
        <v>3.0162412993040011E-3</v>
      </c>
      <c r="FW4" s="36"/>
      <c r="FY4" s="282" t="s">
        <v>389</v>
      </c>
      <c r="FZ4" s="282" t="s">
        <v>1064</v>
      </c>
      <c r="GA4" s="257"/>
      <c r="GB4" s="285">
        <f>INDEX(GB36:GB3000,COUNTA(GB36:GB3000))/INDEX(GB36:GB3000,COUNTA(GB36:GB3000)-5)-1</f>
        <v>4.8678720445072265E-4</v>
      </c>
      <c r="GC4" s="36"/>
      <c r="GE4" s="282" t="s">
        <v>389</v>
      </c>
      <c r="GF4" s="282" t="s">
        <v>1064</v>
      </c>
      <c r="GG4" s="257"/>
      <c r="GH4" s="285">
        <f>INDEX(GH36:GH3000,COUNTA(GH36:GH3000))/INDEX(GH36:GH3000,COUNTA(GH36:GH3000)-5)-1</f>
        <v>2.2032208991238367E-3</v>
      </c>
      <c r="GI4" s="36"/>
      <c r="GK4" s="282" t="s">
        <v>389</v>
      </c>
      <c r="GL4" s="282" t="s">
        <v>1064</v>
      </c>
      <c r="GM4" s="257"/>
      <c r="GN4" s="285">
        <f>INDEX(GN36:GN3000,COUNTA(GN36:GN3000))/INDEX(GN36:GN3000,COUNTA(GN36:GN3000)-5)-1</f>
        <v>8.9259149062792531E-4</v>
      </c>
      <c r="GO4" s="36"/>
      <c r="GQ4" s="282" t="s">
        <v>389</v>
      </c>
      <c r="GR4" s="282" t="s">
        <v>1064</v>
      </c>
      <c r="GS4" s="257"/>
      <c r="GT4" s="285">
        <f>INDEX(GT36:GT3000,COUNTA(GT36:GT3000))/INDEX(GT36:GT3000,COUNTA(GT36:GT3000)-5)-1</f>
        <v>8.41042893187538E-4</v>
      </c>
      <c r="GU4" s="36"/>
      <c r="GW4" s="282" t="s">
        <v>389</v>
      </c>
      <c r="GX4" s="282" t="s">
        <v>1064</v>
      </c>
      <c r="GY4" s="257"/>
      <c r="GZ4" s="285">
        <f>INDEX(GZ36:GZ3000,COUNTA(GZ36:GZ3000))/INDEX(GZ36:GZ3000,COUNTA(GZ36:GZ3000)-5)-1</f>
        <v>-7.3746312684352944E-4</v>
      </c>
      <c r="HA4" s="36"/>
      <c r="HC4" s="282" t="s">
        <v>389</v>
      </c>
      <c r="HD4" s="282" t="s">
        <v>1064</v>
      </c>
      <c r="HE4" s="257"/>
      <c r="HF4" s="285">
        <f>INDEX(HF36:HF3000,COUNTA(HF36:HF3000))/INDEX(HF36:HF3000,COUNTA(HF36:HF3000)-5)-1</f>
        <v>1.4092728485657124E-2</v>
      </c>
      <c r="HI4" s="282" t="s">
        <v>389</v>
      </c>
      <c r="HJ4" s="282" t="s">
        <v>1064</v>
      </c>
      <c r="HK4" s="257"/>
      <c r="HL4" s="285">
        <f>INDEX(HL36:HL3000,COUNTA(HL36:HL3000))/INDEX(HL36:HL3000,COUNTA(HL36:HL3000)-5)-1</f>
        <v>4.8543689320388328E-3</v>
      </c>
      <c r="HO4" s="282" t="s">
        <v>389</v>
      </c>
      <c r="HP4" s="282" t="s">
        <v>1064</v>
      </c>
      <c r="HQ4" s="257"/>
      <c r="HR4" s="285">
        <f>INDEX(HR36:HR3000,COUNTA(HR36:HR3000))/INDEX(HR36:HR3000,COUNTA(HR36:HR3000)-5)-1</f>
        <v>1.9665683382497079E-3</v>
      </c>
      <c r="HU4" s="282" t="s">
        <v>389</v>
      </c>
      <c r="HV4" s="282" t="s">
        <v>1064</v>
      </c>
      <c r="HW4" s="257"/>
      <c r="HX4" s="285">
        <f>INDEX(HX36:HX3002,COUNTA(HX36:HX3002))/INDEX(HX36:HX3002,COUNTA(HX36:HX3002)-5)-1</f>
        <v>7.3710073710073765E-3</v>
      </c>
      <c r="HY4" s="36"/>
      <c r="IA4" s="282" t="s">
        <v>389</v>
      </c>
      <c r="IB4" s="282" t="s">
        <v>1064</v>
      </c>
      <c r="IC4" s="257"/>
      <c r="ID4" s="285">
        <f>INDEX(ID36:ID3000,COUNTA(ID36:ID3000))/INDEX(ID36:ID3000,COUNTA(ID36:ID3000)-5)-1</f>
        <v>7.6190476190476364E-3</v>
      </c>
      <c r="IE4" s="36"/>
      <c r="IG4" s="282" t="s">
        <v>389</v>
      </c>
      <c r="IH4" s="282" t="s">
        <v>1064</v>
      </c>
      <c r="II4" s="257"/>
      <c r="IJ4" s="285">
        <f>INDEX(IJ36:IJ3000,COUNTA(IJ36:IJ3000))/INDEX(IJ36:IJ3000,COUNTA(IJ36:IJ3000)-5)-1</f>
        <v>1.0183299389001643E-3</v>
      </c>
      <c r="IK4" s="36"/>
      <c r="IM4" s="282" t="s">
        <v>389</v>
      </c>
      <c r="IN4" s="282" t="s">
        <v>1064</v>
      </c>
      <c r="IO4" s="257"/>
      <c r="IP4" s="285">
        <f>INDEX(IP36:IP3000,COUNTA(IP36:IP3000))/INDEX(IP36:IP3000,COUNTA(IP36:IP3000)-5)-1</f>
        <v>6.8677217079726738E-3</v>
      </c>
      <c r="IQ4" s="36"/>
      <c r="IS4" s="282" t="s">
        <v>389</v>
      </c>
      <c r="IT4" s="282" t="s">
        <v>1064</v>
      </c>
      <c r="IU4" s="257"/>
      <c r="IV4" s="285">
        <f>INDEX(IV36:IV3000,COUNTA(IV36:IV3000))/INDEX(IV36:IV3000,COUNTA(IV36:IV3000)-5)-1</f>
        <v>-1.166294100495513E-3</v>
      </c>
      <c r="IW4" s="36"/>
      <c r="IY4" s="282" t="s">
        <v>389</v>
      </c>
      <c r="IZ4" s="282" t="s">
        <v>1064</v>
      </c>
      <c r="JA4" s="257"/>
      <c r="JB4" s="285">
        <f>INDEX(JB36:JB3000,COUNTA(JB36:JB3000))/INDEX(JB36:JB3000,COUNTA(JB36:JB3000)-5)-1</f>
        <v>-4.3965246519418466E-3</v>
      </c>
      <c r="JC4" s="36"/>
      <c r="JE4" s="282" t="s">
        <v>389</v>
      </c>
      <c r="JF4" s="282" t="s">
        <v>1064</v>
      </c>
      <c r="JG4" s="257"/>
      <c r="JH4" s="285">
        <f>INDEX(JH36:JH3000,COUNTA(JH36:JH3000))/INDEX(JH36:JH3000,COUNTA(JH36:JH3000)-5)-1</f>
        <v>8.9148478327698566E-3</v>
      </c>
      <c r="JI4" s="36"/>
      <c r="JK4" s="282" t="s">
        <v>389</v>
      </c>
      <c r="JL4" s="282" t="s">
        <v>1064</v>
      </c>
      <c r="JM4" s="257"/>
      <c r="JN4" s="285">
        <f>INDEX(JN36:JN3000,COUNTA(JN36:JN3000))/INDEX(JN36:JN3000,COUNTA(JN36:JN3000)-5)-1</f>
        <v>1.2521840419335906E-2</v>
      </c>
      <c r="JO4" s="36"/>
      <c r="JQ4" s="282" t="s">
        <v>389</v>
      </c>
      <c r="JR4" s="282" t="s">
        <v>1064</v>
      </c>
      <c r="JS4" s="257"/>
      <c r="JT4" s="285">
        <f>INDEX(JT36:JT3000,COUNTA(JT36:JT3000))/INDEX(JT36:JT3000,COUNTA(JT36:JT3000)-5)-1</f>
        <v>2.0381127076340988E-4</v>
      </c>
      <c r="JU4" s="36"/>
      <c r="JW4" s="282" t="s">
        <v>389</v>
      </c>
      <c r="JX4" s="282" t="s">
        <v>1064</v>
      </c>
      <c r="JY4" s="257"/>
      <c r="JZ4" s="285">
        <f>INDEX(JZ36:JZ3000,COUNTA(JZ36:JZ3000))/INDEX(JZ36:JZ3000,COUNTA(JZ36:JZ3000)-5)-1</f>
        <v>0</v>
      </c>
      <c r="KA4" s="36"/>
      <c r="KC4" s="282" t="s">
        <v>389</v>
      </c>
      <c r="KD4" s="282" t="s">
        <v>1064</v>
      </c>
      <c r="KE4" s="257"/>
      <c r="KF4" s="285">
        <f>INDEX(KF36:KF3000,COUNTA(KF36:KF3000))/INDEX(KF36:KF3000,COUNTA(KF36:KF3000)-5)-1</f>
        <v>4.4085231447466011E-3</v>
      </c>
      <c r="KG4" s="36"/>
      <c r="KI4" s="282" t="s">
        <v>389</v>
      </c>
      <c r="KJ4" s="282" t="s">
        <v>1064</v>
      </c>
      <c r="KK4" s="257"/>
      <c r="KL4" s="285">
        <f>INDEX(KL36:KL3000,COUNTA(KL36:KL3000))/INDEX(KL36:KL3000,COUNTA(KL36:KL3000)-5)-1</f>
        <v>0</v>
      </c>
      <c r="KM4" s="36"/>
      <c r="KO4" s="282" t="s">
        <v>389</v>
      </c>
      <c r="KP4" s="282" t="s">
        <v>1064</v>
      </c>
      <c r="KQ4" s="257"/>
      <c r="KR4" s="285">
        <f>INDEX(KR36:KR3000,COUNTA(KR36:KR3000))/INDEX(KR36:KR3000,COUNTA(KR36:KR3000)-5)-1</f>
        <v>1.5039101664326981E-3</v>
      </c>
      <c r="KS4" s="36"/>
      <c r="KU4" s="282" t="s">
        <v>389</v>
      </c>
      <c r="KV4" s="282" t="s">
        <v>1064</v>
      </c>
      <c r="KW4" s="257"/>
      <c r="KX4" s="285">
        <f>INDEX(KX36:KX3000,COUNTA(KX36:KX3000))/INDEX(KX36:KX3000,COUNTA(KX36:KX3000)-5)-1</f>
        <v>4.8654552675999607E-3</v>
      </c>
      <c r="KY4" s="36"/>
    </row>
    <row r="5" spans="1:311">
      <c r="C5" s="129"/>
      <c r="D5" s="52">
        <f>INDEX(A$36:A5000, COUNTA(A$36:A5000))</f>
        <v>44967</v>
      </c>
      <c r="I5" s="54"/>
      <c r="J5" s="52">
        <f>INDEX(G$36:G5000, COUNTA(G$36:G5000))</f>
        <v>44967</v>
      </c>
      <c r="M5" s="29"/>
      <c r="N5" s="21"/>
      <c r="O5" s="64"/>
      <c r="P5" s="52">
        <f>INDEX(M$36:M5000, COUNTA(M$36:M5000))</f>
        <v>44967</v>
      </c>
      <c r="Q5" s="36"/>
      <c r="S5" s="29"/>
      <c r="T5" s="21"/>
      <c r="U5" s="64"/>
      <c r="V5" s="52">
        <f>INDEX(S$36:S5000, COUNTA(S$36:S5000))</f>
        <v>44967</v>
      </c>
      <c r="W5" s="36"/>
      <c r="Y5" s="29"/>
      <c r="Z5" s="21"/>
      <c r="AB5" s="52">
        <f>INDEX(Y$36:Y5000, COUNTA(Y$36:Y5000))</f>
        <v>44967</v>
      </c>
      <c r="AC5" s="36"/>
      <c r="AE5" s="29"/>
      <c r="AF5" s="21"/>
      <c r="AG5" s="52"/>
      <c r="AH5" s="52">
        <f>INDEX(AE$36:AE5000, COUNTA(AE$36:AE5000))</f>
        <v>44967</v>
      </c>
      <c r="AI5" s="36"/>
      <c r="AK5" s="29"/>
      <c r="AL5" s="21"/>
      <c r="AM5" s="64"/>
      <c r="AN5" s="52">
        <f>INDEX(AK$36:AK5000, COUNTA(AK$36:AK5000))</f>
        <v>44967</v>
      </c>
      <c r="AO5" s="36"/>
      <c r="AQ5" s="29"/>
      <c r="AR5" s="21"/>
      <c r="AS5" s="64"/>
      <c r="AT5" s="52">
        <f>INDEX(AQ$36:AQ5000, COUNTA(AQ$36:AQ5000))</f>
        <v>44967</v>
      </c>
      <c r="AU5" s="36"/>
      <c r="AW5" s="29"/>
      <c r="AX5" s="21"/>
      <c r="AY5" s="64"/>
      <c r="AZ5" s="52">
        <f>INDEX(AW$36:AW5000, COUNTA(AW$36:AW5000))</f>
        <v>44967</v>
      </c>
      <c r="BA5" s="36"/>
      <c r="BC5" s="29"/>
      <c r="BD5" s="21"/>
      <c r="BE5" s="64"/>
      <c r="BF5" s="52">
        <f>INDEX(BC$36:BC5000, COUNTA(BC$36:BC5000))</f>
        <v>44967</v>
      </c>
      <c r="BG5" s="36"/>
      <c r="BI5" s="29"/>
      <c r="BJ5" s="21"/>
      <c r="BK5" s="64"/>
      <c r="BL5" s="52">
        <f>INDEX(BI$36:BI5000, COUNTA(BI$36:BI5000))</f>
        <v>44967</v>
      </c>
      <c r="BM5" s="36"/>
      <c r="BO5" s="29"/>
      <c r="BP5" s="21"/>
      <c r="BQ5" s="64"/>
      <c r="BR5" s="52">
        <f>INDEX(BO$36:BO5000, COUNTA(BO$36:BO5000))</f>
        <v>44967</v>
      </c>
      <c r="BS5" s="36"/>
      <c r="BU5" s="29"/>
      <c r="BV5" s="21"/>
      <c r="BW5" s="64"/>
      <c r="BX5" s="52">
        <f>INDEX(BU$36:BU5000, COUNTA(BU$36:BU5000))</f>
        <v>44967</v>
      </c>
      <c r="BY5" s="36"/>
      <c r="CA5" s="29"/>
      <c r="CB5" s="21"/>
      <c r="CC5" s="64"/>
      <c r="CD5" s="52">
        <f>INDEX(CA$36:CA5000, COUNTA(CA$36:CA5000))</f>
        <v>44967</v>
      </c>
      <c r="CE5" s="36"/>
      <c r="CG5" s="29"/>
      <c r="CH5" s="21"/>
      <c r="CI5" s="64"/>
      <c r="CJ5" s="52">
        <f>INDEX(CG$36:CG5000, COUNTA(CG$36:CG5000))</f>
        <v>44967</v>
      </c>
      <c r="CK5" s="36"/>
      <c r="CM5" s="29"/>
      <c r="CN5" s="21"/>
      <c r="CO5" s="64"/>
      <c r="CP5" s="52">
        <f>INDEX(CM$36:CM5000, COUNTA(CM$36:CM5000))</f>
        <v>44967</v>
      </c>
      <c r="CQ5" s="36"/>
      <c r="CS5" s="29"/>
      <c r="CT5" s="21"/>
      <c r="CU5" s="64"/>
      <c r="CV5" s="52">
        <f>INDEX(CS$36:CS5000, COUNTA(CS$36:CS5000))</f>
        <v>44967</v>
      </c>
      <c r="CW5" s="36"/>
      <c r="CY5" s="29"/>
      <c r="CZ5" s="21"/>
      <c r="DA5" s="64"/>
      <c r="DB5" s="52">
        <f>INDEX(CY$36:CY5000, COUNTA(CY$36:CY5000))</f>
        <v>44966</v>
      </c>
      <c r="DC5" s="36"/>
      <c r="DE5" s="29"/>
      <c r="DF5" s="21"/>
      <c r="DG5" s="64"/>
      <c r="DH5" s="52">
        <f>INDEX(DE$36:DE5000, COUNTA(DE$36:DE5000))</f>
        <v>44967</v>
      </c>
      <c r="DI5" s="36"/>
      <c r="DK5" s="29"/>
      <c r="DL5" s="21"/>
      <c r="DM5" s="64"/>
      <c r="DN5" s="52">
        <f>INDEX(DK$36:DK5000, COUNTA(DK$36:DK5000))</f>
        <v>44967</v>
      </c>
      <c r="DO5" s="36"/>
      <c r="DQ5" s="29"/>
      <c r="DR5" s="21"/>
      <c r="DS5" s="64"/>
      <c r="DT5" s="52">
        <f>INDEX(DQ$36:DQ5000, COUNTA(DQ$36:DQ5000))</f>
        <v>44967</v>
      </c>
      <c r="DU5" s="36"/>
      <c r="DW5" s="29"/>
      <c r="DX5" s="21"/>
      <c r="DY5" s="64"/>
      <c r="DZ5" s="52">
        <f>INDEX(DW$36:DW5000, COUNTA(DW$36:DW5000))</f>
        <v>44967</v>
      </c>
      <c r="EA5" s="36"/>
      <c r="EC5" s="29"/>
      <c r="ED5" s="21"/>
      <c r="EE5" s="64"/>
      <c r="EF5" s="52">
        <f>INDEX(EC$36:EC5000, COUNTA(EC$36:EC5000))</f>
        <v>44967</v>
      </c>
      <c r="EG5" s="36"/>
      <c r="EI5" s="29"/>
      <c r="EJ5" s="21"/>
      <c r="EK5" s="64"/>
      <c r="EL5" s="52">
        <f>INDEX(EI$36:EI5000, COUNTA(EI$36:EI5000))</f>
        <v>44967</v>
      </c>
      <c r="EM5" s="36"/>
      <c r="EO5" s="29"/>
      <c r="EP5" s="21"/>
      <c r="EQ5" s="64"/>
      <c r="ER5" s="52">
        <f>INDEX(EO$36:EO5000, COUNTA(EO$36:EO5000))</f>
        <v>44967</v>
      </c>
      <c r="ES5" s="36"/>
      <c r="EU5" s="29"/>
      <c r="EV5" s="21"/>
      <c r="EW5" s="64"/>
      <c r="EX5" s="52">
        <f>INDEX(EU$36:EU5000, COUNTA(EU$36:EU5000))</f>
        <v>44967</v>
      </c>
      <c r="EY5" s="36"/>
      <c r="FA5" s="29"/>
      <c r="FB5" s="21"/>
      <c r="FC5" s="64"/>
      <c r="FD5" s="52">
        <f>INDEX(FA$36:FA5000, COUNTA(FA$36:FA5000))</f>
        <v>44967</v>
      </c>
      <c r="FE5" s="36"/>
      <c r="FG5" s="29"/>
      <c r="FH5" s="21"/>
      <c r="FI5" s="64"/>
      <c r="FJ5" s="52">
        <f>INDEX(FG$36:FG5000, COUNTA(FG$36:FG5000))</f>
        <v>44967</v>
      </c>
      <c r="FK5" s="36"/>
      <c r="FM5" s="29"/>
      <c r="FN5" s="21"/>
      <c r="FO5" s="64"/>
      <c r="FP5" s="52">
        <f>INDEX(FM$36:FM5000, COUNTA(FM$36:FM5000))</f>
        <v>44967</v>
      </c>
      <c r="FQ5" s="36"/>
      <c r="FS5" s="29"/>
      <c r="FT5" s="21"/>
      <c r="FU5" s="64"/>
      <c r="FV5" s="52">
        <f>INDEX(FS$36:FS5000, COUNTA(FS$36:FS5000))</f>
        <v>44967</v>
      </c>
      <c r="FW5" s="36"/>
      <c r="FY5" s="29"/>
      <c r="FZ5" s="21"/>
      <c r="GA5" s="64"/>
      <c r="GB5" s="52">
        <f>INDEX(FY$36:FY5000, COUNTA(FY$36:FY5000))</f>
        <v>44967</v>
      </c>
      <c r="GC5" s="36"/>
      <c r="GE5" s="29"/>
      <c r="GF5" s="21"/>
      <c r="GG5" s="64"/>
      <c r="GH5" s="52">
        <f>INDEX(GE$36:GE5000, COUNTA(GE$36:GE5000))</f>
        <v>44967</v>
      </c>
      <c r="GI5" s="36"/>
      <c r="GK5" s="29"/>
      <c r="GL5" s="21"/>
      <c r="GM5" s="64"/>
      <c r="GN5" s="52">
        <f>INDEX(GK$36:GK5000, COUNTA(GK$36:GK5000))</f>
        <v>44967</v>
      </c>
      <c r="GO5" s="36"/>
      <c r="GQ5" s="29"/>
      <c r="GR5" s="21"/>
      <c r="GS5" s="64"/>
      <c r="GT5" s="52">
        <f>INDEX(GQ$36:GQ5000, COUNTA(GQ$36:GQ5000))</f>
        <v>44966</v>
      </c>
      <c r="GU5" s="36"/>
      <c r="GW5" s="29"/>
      <c r="GX5" s="21"/>
      <c r="GY5" s="64"/>
      <c r="GZ5" s="52">
        <f>INDEX(GW$36:GW5000, COUNTA(GW$36:GW5000))</f>
        <v>44967</v>
      </c>
      <c r="HA5" s="36"/>
      <c r="HE5" s="54"/>
      <c r="HF5" s="52">
        <f>INDEX(HC$36:HC5000, COUNTA(HC$36:HC5000))</f>
        <v>44967</v>
      </c>
      <c r="HK5" s="54"/>
      <c r="HL5" s="52">
        <f>INDEX(HI$36:HI5000, COUNTA(HI$36:HI5000))</f>
        <v>44967</v>
      </c>
      <c r="HQ5" s="54"/>
      <c r="HR5" s="52">
        <f>INDEX(HO$36:HO5000, COUNTA(HO$36:HO5000))</f>
        <v>44967</v>
      </c>
      <c r="HU5" s="80"/>
      <c r="HV5" s="41"/>
      <c r="HX5" s="52">
        <f>INDEX(HU$48:HU5002, COUNTA(HU$48:HU5002))</f>
        <v>44960</v>
      </c>
      <c r="IA5" s="29"/>
      <c r="IB5" s="21"/>
      <c r="IC5" s="64"/>
      <c r="ID5" s="52">
        <f>INDEX(IA$36:IA5000, COUNTA(IA$36:IA5000))</f>
        <v>44966</v>
      </c>
      <c r="IE5" s="36"/>
      <c r="IG5" s="29"/>
      <c r="IH5" s="21"/>
      <c r="II5" s="64"/>
      <c r="IJ5" s="52">
        <f>INDEX(IG$36:IG5000, COUNTA(IG$36:IG5000))</f>
        <v>44967</v>
      </c>
      <c r="IK5" s="36"/>
      <c r="IM5" s="29"/>
      <c r="IN5" s="21"/>
      <c r="IO5" s="64"/>
      <c r="IP5" s="52">
        <f>INDEX(IM$36:IM5000, COUNTA(IM$36:IM5000))</f>
        <v>44967</v>
      </c>
      <c r="IQ5" s="36"/>
      <c r="IS5" s="29"/>
      <c r="IT5" s="21"/>
      <c r="IU5" s="64"/>
      <c r="IV5" s="52">
        <f>INDEX(IS$36:IS5000, COUNTA(IS$36:IS5000))</f>
        <v>44967</v>
      </c>
      <c r="IW5" s="36"/>
      <c r="IY5" s="29"/>
      <c r="IZ5" s="21"/>
      <c r="JA5" s="64"/>
      <c r="JB5" s="52">
        <f>INDEX(IY$36:IY5000, COUNTA(IY$36:IY5000))</f>
        <v>44967</v>
      </c>
      <c r="JC5" s="36"/>
      <c r="JE5" s="29"/>
      <c r="JF5" s="21"/>
      <c r="JG5" s="64"/>
      <c r="JH5" s="52">
        <f>INDEX(JE$36:JE5000, COUNTA(JE$36:JE5000))</f>
        <v>44967</v>
      </c>
      <c r="JI5" s="36"/>
      <c r="JK5" s="29"/>
      <c r="JL5" s="21"/>
      <c r="JM5" s="64"/>
      <c r="JN5" s="52">
        <f>INDEX(JK$36:JK5000, COUNTA(JK$36:JK5000))</f>
        <v>44967</v>
      </c>
      <c r="JO5" s="36"/>
      <c r="JQ5" s="29"/>
      <c r="JR5" s="21"/>
      <c r="JS5" s="21"/>
      <c r="JT5" s="52">
        <f>INDEX(JQ$36:JQ5000, COUNTA(JQ$36:JQ5000))</f>
        <v>44967</v>
      </c>
      <c r="JU5" s="36"/>
      <c r="JW5" s="29"/>
      <c r="JX5" s="21"/>
      <c r="JY5" s="64"/>
      <c r="JZ5" s="52">
        <f>INDEX(JW$36:JW5000, COUNTA(JW$36:JW5000))</f>
        <v>44967</v>
      </c>
      <c r="KA5" s="36"/>
      <c r="KC5" s="29"/>
      <c r="KD5" s="21"/>
      <c r="KE5" s="64"/>
      <c r="KF5" s="52">
        <f>INDEX(KC$36:KC5000, COUNTA(KC$36:KC5000))</f>
        <v>44967</v>
      </c>
      <c r="KG5" s="36"/>
      <c r="KI5" s="29"/>
      <c r="KJ5" s="21"/>
      <c r="KK5" s="64"/>
      <c r="KL5" s="52">
        <f>INDEX(KI$36:KI5000, COUNTA(KI$36:KI5000))</f>
        <v>44967</v>
      </c>
      <c r="KM5" s="36"/>
      <c r="KO5" s="29"/>
      <c r="KP5" s="21"/>
      <c r="KQ5" s="64"/>
      <c r="KR5" s="52">
        <f>INDEX(KO$36:KO5000, COUNTA(KO$36:KO5000))</f>
        <v>44967</v>
      </c>
      <c r="KS5" s="36"/>
      <c r="KU5" s="29"/>
      <c r="KV5" s="21"/>
      <c r="KW5" s="64"/>
      <c r="KX5" s="52">
        <f>INDEX(KU$36:KU5000, COUNTA(KU$36:KU5000))</f>
        <v>44967</v>
      </c>
      <c r="KY5" s="36"/>
    </row>
    <row r="6" spans="1:311">
      <c r="A6" s="21" t="s">
        <v>1663</v>
      </c>
      <c r="B6" s="41" t="s">
        <v>18</v>
      </c>
      <c r="C6" s="63"/>
      <c r="D6" s="42">
        <f>COUNTIF(D11:D22,"&lt;-0.05")</f>
        <v>0</v>
      </c>
      <c r="G6" s="21" t="s">
        <v>1663</v>
      </c>
      <c r="H6" s="41" t="s">
        <v>18</v>
      </c>
      <c r="I6" s="63"/>
      <c r="J6" s="42">
        <f>COUNTIF(J10:J21,"&lt;-0.05")</f>
        <v>0</v>
      </c>
      <c r="M6" s="21" t="s">
        <v>1663</v>
      </c>
      <c r="N6" s="41" t="s">
        <v>18</v>
      </c>
      <c r="O6" s="63"/>
      <c r="P6" s="42">
        <f>COUNTIF(P7:P18,"&lt;-0.05")</f>
        <v>0</v>
      </c>
      <c r="Q6" s="42"/>
      <c r="S6" s="21" t="s">
        <v>1663</v>
      </c>
      <c r="T6" s="41" t="s">
        <v>18</v>
      </c>
      <c r="U6" s="63"/>
      <c r="V6" s="42">
        <f>COUNTIF(V7:V18,"&lt;-0.05")</f>
        <v>0</v>
      </c>
      <c r="W6" s="42"/>
      <c r="Y6" s="21" t="s">
        <v>1663</v>
      </c>
      <c r="Z6" s="41" t="s">
        <v>18</v>
      </c>
      <c r="AA6" s="63"/>
      <c r="AB6" s="42">
        <f>COUNTIF(AB7:AB18,"&lt;-0.05")</f>
        <v>0</v>
      </c>
      <c r="AC6" s="42"/>
      <c r="AE6" s="21" t="s">
        <v>1663</v>
      </c>
      <c r="AF6" s="41" t="s">
        <v>18</v>
      </c>
      <c r="AG6" s="63"/>
      <c r="AH6" s="42">
        <f>COUNTIF(AH7:AH18,"&lt;-0.05")</f>
        <v>0</v>
      </c>
      <c r="AI6" s="42"/>
      <c r="AK6" s="21" t="s">
        <v>1663</v>
      </c>
      <c r="AL6" s="41" t="s">
        <v>18</v>
      </c>
      <c r="AM6" s="63"/>
      <c r="AN6" s="42">
        <f>COUNTIF(AN7:AN18,"&lt;-0.05")</f>
        <v>0</v>
      </c>
      <c r="AO6" s="42"/>
      <c r="AQ6" s="21" t="s">
        <v>1663</v>
      </c>
      <c r="AR6" s="41" t="s">
        <v>18</v>
      </c>
      <c r="AS6" s="63"/>
      <c r="AT6" s="42">
        <f>COUNTIF(AT7:AT18,"&lt;-0.05")</f>
        <v>0</v>
      </c>
      <c r="AU6" s="42"/>
      <c r="AW6" s="21" t="s">
        <v>1663</v>
      </c>
      <c r="AX6" s="41" t="s">
        <v>18</v>
      </c>
      <c r="AY6" s="63"/>
      <c r="AZ6" s="42">
        <f>COUNTIF(AZ7:AZ18,"&lt;-0.05")</f>
        <v>0</v>
      </c>
      <c r="BA6" s="42"/>
      <c r="BC6" s="21" t="s">
        <v>1663</v>
      </c>
      <c r="BD6" s="41" t="s">
        <v>18</v>
      </c>
      <c r="BE6" s="63"/>
      <c r="BF6" s="42">
        <f>COUNTIF(BF7:BF18,"&lt;-0.05")</f>
        <v>0</v>
      </c>
      <c r="BG6" s="42"/>
      <c r="BI6" s="21" t="s">
        <v>1663</v>
      </c>
      <c r="BJ6" s="41" t="s">
        <v>18</v>
      </c>
      <c r="BK6" s="63"/>
      <c r="BL6" s="42">
        <f>COUNTIF(BL7:BL18,"&lt;-0.05")</f>
        <v>1</v>
      </c>
      <c r="BM6" s="42"/>
      <c r="BO6" s="21" t="s">
        <v>1663</v>
      </c>
      <c r="BP6" s="41" t="s">
        <v>18</v>
      </c>
      <c r="BQ6" s="63"/>
      <c r="BR6" s="42">
        <f>COUNTIF(BR7:BR18,"&lt;-0.05")</f>
        <v>0</v>
      </c>
      <c r="BS6" s="42"/>
      <c r="BU6" s="21" t="s">
        <v>1663</v>
      </c>
      <c r="BV6" s="41" t="s">
        <v>18</v>
      </c>
      <c r="BW6" s="63"/>
      <c r="BX6" s="42">
        <f>COUNTIF(BX7:BX18,"&lt;-0.05")</f>
        <v>0</v>
      </c>
      <c r="BY6" s="42"/>
      <c r="CA6" s="21" t="s">
        <v>1663</v>
      </c>
      <c r="CB6" s="41" t="s">
        <v>18</v>
      </c>
      <c r="CC6" s="63"/>
      <c r="CD6" s="42">
        <f>COUNTIF(CD7:CD18,"&lt;-0.05")</f>
        <v>0</v>
      </c>
      <c r="CE6" s="42"/>
      <c r="CG6" s="21" t="s">
        <v>1663</v>
      </c>
      <c r="CH6" s="41" t="s">
        <v>18</v>
      </c>
      <c r="CI6" s="63"/>
      <c r="CJ6" s="42">
        <f>COUNTIF(CJ7:CJ18,"&lt;-0.05")</f>
        <v>0</v>
      </c>
      <c r="CK6" s="42"/>
      <c r="CM6" s="21" t="s">
        <v>1663</v>
      </c>
      <c r="CN6" s="41" t="s">
        <v>18</v>
      </c>
      <c r="CO6" s="63"/>
      <c r="CP6" s="42">
        <f>COUNTIF(CP7:CP18,"&lt;-0.05")</f>
        <v>0</v>
      </c>
      <c r="CQ6" s="42"/>
      <c r="CS6" s="21" t="s">
        <v>1663</v>
      </c>
      <c r="CT6" s="41" t="s">
        <v>18</v>
      </c>
      <c r="CU6" s="63"/>
      <c r="CV6" s="42">
        <f>COUNTIF(CV7:CV18,"&lt;-0.05")</f>
        <v>0</v>
      </c>
      <c r="CW6" s="42"/>
      <c r="CY6" s="21" t="s">
        <v>1663</v>
      </c>
      <c r="CZ6" s="41" t="s">
        <v>18</v>
      </c>
      <c r="DA6" s="63"/>
      <c r="DB6" s="42">
        <f>COUNTIF(DB7:DB18,"&lt;-0.05")</f>
        <v>0</v>
      </c>
      <c r="DC6" s="42"/>
      <c r="DE6" s="21" t="s">
        <v>1663</v>
      </c>
      <c r="DF6" s="41" t="s">
        <v>18</v>
      </c>
      <c r="DG6" s="63"/>
      <c r="DH6" s="42">
        <f>COUNTIF(DH7:DH18,"&lt;-0.05")</f>
        <v>0</v>
      </c>
      <c r="DI6" s="42"/>
      <c r="DK6" s="21" t="s">
        <v>1663</v>
      </c>
      <c r="DL6" s="41" t="s">
        <v>18</v>
      </c>
      <c r="DM6" s="63"/>
      <c r="DN6" s="42">
        <f>COUNTIF(DN7:DN18,"&lt;-0.05")</f>
        <v>0</v>
      </c>
      <c r="DO6" s="42"/>
      <c r="DQ6" s="21" t="s">
        <v>1663</v>
      </c>
      <c r="DR6" s="41" t="s">
        <v>18</v>
      </c>
      <c r="DS6" s="63"/>
      <c r="DT6" s="42">
        <f>COUNTIF(DT7:DT18,"&lt;-0.05")</f>
        <v>0</v>
      </c>
      <c r="DU6" s="42"/>
      <c r="DW6" s="21" t="s">
        <v>1663</v>
      </c>
      <c r="DX6" s="41" t="s">
        <v>18</v>
      </c>
      <c r="DY6" s="63"/>
      <c r="DZ6" s="42">
        <f>COUNTIF(DZ7:DZ18,"&lt;-0.05")</f>
        <v>0</v>
      </c>
      <c r="EA6" s="42"/>
      <c r="EC6" s="21" t="s">
        <v>1663</v>
      </c>
      <c r="ED6" s="41" t="s">
        <v>18</v>
      </c>
      <c r="EE6" s="63"/>
      <c r="EF6" s="42">
        <f>COUNTIF(EF7:EF18,"&lt;-0.05")</f>
        <v>0</v>
      </c>
      <c r="EG6" s="42"/>
      <c r="EI6" s="21" t="s">
        <v>1663</v>
      </c>
      <c r="EJ6" s="41" t="s">
        <v>18</v>
      </c>
      <c r="EK6" s="63"/>
      <c r="EL6" s="42">
        <f>COUNTIF(EL7:EL18,"&lt;-0.05")</f>
        <v>0</v>
      </c>
      <c r="EM6" s="42"/>
      <c r="EO6" s="21" t="s">
        <v>1663</v>
      </c>
      <c r="EP6" s="41" t="s">
        <v>18</v>
      </c>
      <c r="EQ6" s="63"/>
      <c r="ER6" s="42">
        <f>COUNTIF(ER7:ER18,"&lt;-0.05")</f>
        <v>0</v>
      </c>
      <c r="ES6" s="42"/>
      <c r="EU6" s="21" t="s">
        <v>1663</v>
      </c>
      <c r="EV6" s="41" t="s">
        <v>18</v>
      </c>
      <c r="EW6" s="63"/>
      <c r="EX6" s="42">
        <f>COUNTIF(EX7:EX18,"&lt;-0.05")</f>
        <v>0</v>
      </c>
      <c r="EY6" s="42"/>
      <c r="FA6" s="21" t="s">
        <v>1663</v>
      </c>
      <c r="FB6" s="41" t="s">
        <v>18</v>
      </c>
      <c r="FC6" s="63"/>
      <c r="FD6" s="42">
        <f>COUNTIF(FD7:FD18,"&lt;-0.05")</f>
        <v>0</v>
      </c>
      <c r="FE6" s="42"/>
      <c r="FG6" s="21" t="s">
        <v>1663</v>
      </c>
      <c r="FH6" s="41" t="s">
        <v>18</v>
      </c>
      <c r="FI6" s="63"/>
      <c r="FJ6" s="42">
        <f>COUNTIF(FJ7:FJ18,"&lt;-0.05")</f>
        <v>0</v>
      </c>
      <c r="FK6" s="42"/>
      <c r="FM6" s="21" t="s">
        <v>1663</v>
      </c>
      <c r="FN6" s="41" t="s">
        <v>18</v>
      </c>
      <c r="FO6" s="63"/>
      <c r="FP6" s="42">
        <f>COUNTIF(FP7:FP18,"&lt;-0.05")</f>
        <v>0</v>
      </c>
      <c r="FQ6" s="42"/>
      <c r="FS6" s="21" t="s">
        <v>1663</v>
      </c>
      <c r="FT6" s="41" t="s">
        <v>18</v>
      </c>
      <c r="FU6" s="63"/>
      <c r="FV6" s="42">
        <f>COUNTIF(FV7:FV18,"&lt;-0.05")</f>
        <v>0</v>
      </c>
      <c r="FW6" s="42"/>
      <c r="FY6" s="21" t="s">
        <v>1663</v>
      </c>
      <c r="FZ6" s="41" t="s">
        <v>18</v>
      </c>
      <c r="GA6" s="63"/>
      <c r="GB6" s="42">
        <f>COUNTIF(GB7:GB18,"&lt;-0.05")</f>
        <v>0</v>
      </c>
      <c r="GC6" s="42"/>
      <c r="GE6" s="21" t="s">
        <v>1663</v>
      </c>
      <c r="GF6" s="41" t="s">
        <v>18</v>
      </c>
      <c r="GG6" s="63"/>
      <c r="GH6" s="42">
        <f>COUNTIF(GH7:GH18,"&lt;-0.05")</f>
        <v>0</v>
      </c>
      <c r="GI6" s="42"/>
      <c r="GK6" s="21" t="s">
        <v>1663</v>
      </c>
      <c r="GL6" s="41" t="s">
        <v>18</v>
      </c>
      <c r="GM6" s="63"/>
      <c r="GN6" s="42">
        <f>COUNTIF(GN7:GN18,"&lt;-0.05")</f>
        <v>0</v>
      </c>
      <c r="GO6" s="42"/>
      <c r="GQ6" s="21" t="s">
        <v>1663</v>
      </c>
      <c r="GR6" s="41" t="s">
        <v>18</v>
      </c>
      <c r="GS6" s="63"/>
      <c r="GT6" s="42">
        <f>COUNTIF(GT8:GT19,"&lt;-0.05")</f>
        <v>0</v>
      </c>
      <c r="GU6" s="42"/>
      <c r="GW6" s="21" t="s">
        <v>1663</v>
      </c>
      <c r="GX6" s="41" t="s">
        <v>18</v>
      </c>
      <c r="GY6" s="63"/>
      <c r="GZ6" s="42">
        <f t="array" ref="GZ6">COUNTIF(GZ9:GZ20,"&lt;-0.05")</f>
        <v>0</v>
      </c>
      <c r="HA6" s="42"/>
      <c r="HC6" s="21" t="s">
        <v>1663</v>
      </c>
      <c r="HD6" s="41" t="s">
        <v>18</v>
      </c>
      <c r="HE6" s="63"/>
      <c r="HF6" s="42">
        <f>COUNTIF(HF10:HF21,"&lt;-0.05")</f>
        <v>0</v>
      </c>
      <c r="HI6" s="21" t="s">
        <v>1663</v>
      </c>
      <c r="HJ6" s="41" t="s">
        <v>18</v>
      </c>
      <c r="HK6" s="63"/>
      <c r="HL6" s="42">
        <f>COUNTIF(HL11:HL22,"&lt;-0.05")</f>
        <v>0</v>
      </c>
      <c r="HO6" s="21" t="s">
        <v>1663</v>
      </c>
      <c r="HP6" s="41" t="s">
        <v>18</v>
      </c>
      <c r="HQ6" s="63"/>
      <c r="HR6" s="42">
        <f>COUNTIF(HR11:HR22,"&lt;-0.05")</f>
        <v>0</v>
      </c>
      <c r="HU6" s="21" t="s">
        <v>1663</v>
      </c>
      <c r="HV6" s="41" t="s">
        <v>18</v>
      </c>
      <c r="HW6" s="63"/>
      <c r="HX6" s="42">
        <f>COUNTIF(HX32:HX43,"&lt;-0.05")</f>
        <v>0</v>
      </c>
      <c r="IA6" s="21" t="s">
        <v>1663</v>
      </c>
      <c r="IB6" s="41" t="s">
        <v>18</v>
      </c>
      <c r="IC6" s="63"/>
      <c r="ID6" s="42">
        <f>COUNTIF(ID7:ID18,"&lt;-0.05")</f>
        <v>0</v>
      </c>
      <c r="IE6" s="42"/>
      <c r="IG6" s="21" t="s">
        <v>1663</v>
      </c>
      <c r="IH6" s="41" t="s">
        <v>18</v>
      </c>
      <c r="II6" s="63"/>
      <c r="IJ6" s="42">
        <f>COUNTIF(IJ7:IJ18,"&lt;-0.05")</f>
        <v>0</v>
      </c>
      <c r="IK6" s="42"/>
      <c r="IM6" s="21" t="s">
        <v>1663</v>
      </c>
      <c r="IN6" s="41" t="s">
        <v>18</v>
      </c>
      <c r="IO6" s="63"/>
      <c r="IP6" s="42">
        <f>COUNTIF(IP7:IP18,"&lt;-0.05")</f>
        <v>0</v>
      </c>
      <c r="IQ6" s="42"/>
      <c r="IS6" s="21" t="s">
        <v>1663</v>
      </c>
      <c r="IT6" s="41" t="s">
        <v>18</v>
      </c>
      <c r="IU6" s="63"/>
      <c r="IV6" s="42">
        <f>COUNTIF(IV7:IV18,"&lt;-0.05")</f>
        <v>0</v>
      </c>
      <c r="IW6" s="42"/>
      <c r="IY6" s="21" t="s">
        <v>1663</v>
      </c>
      <c r="IZ6" s="41" t="s">
        <v>18</v>
      </c>
      <c r="JA6" s="63"/>
      <c r="JB6" s="42">
        <f>COUNTIF(JB7:JB18,"&lt;-0.05")</f>
        <v>0</v>
      </c>
      <c r="JC6" s="42"/>
      <c r="JE6" s="21" t="s">
        <v>1663</v>
      </c>
      <c r="JF6" s="41" t="s">
        <v>18</v>
      </c>
      <c r="JG6" s="63"/>
      <c r="JH6" s="42">
        <f>COUNTIF(JH7:JH18,"&lt;-0.05")</f>
        <v>0</v>
      </c>
      <c r="JI6" s="42"/>
      <c r="JK6" s="21" t="s">
        <v>1663</v>
      </c>
      <c r="JL6" s="41" t="s">
        <v>18</v>
      </c>
      <c r="JM6" s="63"/>
      <c r="JN6" s="42">
        <f>COUNTIF(JN7:JN18,"&lt;-0.05")</f>
        <v>0</v>
      </c>
      <c r="JO6" s="42"/>
      <c r="JQ6" s="21" t="s">
        <v>1663</v>
      </c>
      <c r="JR6" s="41" t="s">
        <v>18</v>
      </c>
      <c r="JS6" s="63"/>
      <c r="JT6" s="42">
        <f>COUNTIF(JT7:JT18,"&lt;-0.05")</f>
        <v>0</v>
      </c>
      <c r="JU6" s="42"/>
      <c r="JW6" s="21" t="s">
        <v>1663</v>
      </c>
      <c r="JX6" s="41" t="s">
        <v>18</v>
      </c>
      <c r="JY6" s="63"/>
      <c r="JZ6" s="42">
        <f>COUNTIF(JZ7:JZ18,"&lt;-0.05")</f>
        <v>0</v>
      </c>
      <c r="KA6" s="42"/>
      <c r="KC6" s="21" t="s">
        <v>1663</v>
      </c>
      <c r="KD6" s="41" t="s">
        <v>18</v>
      </c>
      <c r="KE6" s="63"/>
      <c r="KF6" s="42">
        <f>COUNTIF(KF7:KF18,"&lt;-0.05")</f>
        <v>0</v>
      </c>
      <c r="KG6" s="42"/>
      <c r="KI6" s="21" t="s">
        <v>1663</v>
      </c>
      <c r="KJ6" s="41" t="s">
        <v>18</v>
      </c>
      <c r="KK6" s="63"/>
      <c r="KL6" s="42">
        <f>COUNTIF(KL7:KL18,"&lt;-0.05")</f>
        <v>0</v>
      </c>
      <c r="KM6" s="42"/>
      <c r="KO6" s="21" t="s">
        <v>1663</v>
      </c>
      <c r="KP6" s="41" t="s">
        <v>18</v>
      </c>
      <c r="KQ6" s="63"/>
      <c r="KR6" s="42">
        <f>COUNTIF(KR7:KR18,"&lt;-0.05")</f>
        <v>0</v>
      </c>
      <c r="KS6" s="42"/>
      <c r="KU6" s="21" t="s">
        <v>1663</v>
      </c>
      <c r="KV6" s="41" t="s">
        <v>18</v>
      </c>
      <c r="KW6" s="63"/>
      <c r="KX6" s="42">
        <f>COUNTIF(KX7:KX18,"&lt;-0.05")</f>
        <v>0</v>
      </c>
      <c r="KY6" s="42"/>
    </row>
    <row r="7" spans="1:311">
      <c r="A7" s="52">
        <v>44439</v>
      </c>
      <c r="B7" s="74" t="s">
        <v>339</v>
      </c>
      <c r="C7" s="286">
        <f t="array" ref="C7">MAX((B$36:B$529=B7)*A$36:A$529)</f>
        <v>44439</v>
      </c>
      <c r="D7" s="285">
        <f>VLOOKUP(C7,A$36:D529,4,0)/D36-1</f>
        <v>4.193354683746997E-2</v>
      </c>
      <c r="G7" s="23">
        <v>44469</v>
      </c>
      <c r="H7" s="21" t="s">
        <v>340</v>
      </c>
      <c r="I7" s="54">
        <f t="array" ref="I7">MAX((H$36:H$529=H7)*G$36:G$529)</f>
        <v>44469</v>
      </c>
      <c r="J7" s="84">
        <f>VLOOKUP(I7,G$36:J529,4,0)/J36-1</f>
        <v>7.009111845397431E-4</v>
      </c>
      <c r="M7" s="23">
        <v>44895</v>
      </c>
      <c r="N7" s="27" t="s">
        <v>1630</v>
      </c>
      <c r="O7" s="70">
        <f t="array" ref="O7">MAX((N$36:N$529=N7)*M$36:M$529)</f>
        <v>44895</v>
      </c>
      <c r="P7" s="71">
        <f>VLOOKUP(O7,M$36:P529,4,0)/P36-1</f>
        <v>-2.464268112370549E-3</v>
      </c>
      <c r="Q7" s="36"/>
      <c r="S7" s="23">
        <v>44895</v>
      </c>
      <c r="T7" s="27" t="s">
        <v>1630</v>
      </c>
      <c r="U7" s="70">
        <f t="array" ref="U7">MAX((T$36:T$529=T7)*S$36:S$529)</f>
        <v>44895</v>
      </c>
      <c r="V7" s="71">
        <f>VLOOKUP(U7,S$36:V529,4,0)/V36-1</f>
        <v>3.0190198248969402E-3</v>
      </c>
      <c r="W7" s="36"/>
      <c r="Y7" s="23">
        <v>44865</v>
      </c>
      <c r="Z7" s="27" t="s">
        <v>1621</v>
      </c>
      <c r="AA7" s="70">
        <f t="array" ref="AA7">MAX((Z$36:Z$529=Z7)*Y$36:Y$529)</f>
        <v>44865</v>
      </c>
      <c r="AB7" s="71">
        <f>VLOOKUP(AA7,Y$36:AB529,4,0)/AB36-1</f>
        <v>2.2865853658535773E-3</v>
      </c>
      <c r="AC7" s="36"/>
      <c r="AE7" s="23">
        <v>44865</v>
      </c>
      <c r="AF7" s="27" t="s">
        <v>1621</v>
      </c>
      <c r="AG7" s="70">
        <f t="array" ref="AG7">MAX((AF$36:AF$529=AF7)*AE$36:AE$529)</f>
        <v>44865</v>
      </c>
      <c r="AH7" s="71">
        <f>VLOOKUP(AG7,AE$36:AH529,4,0)/AH36-1</f>
        <v>4.081216202428406E-3</v>
      </c>
      <c r="AI7" s="36"/>
      <c r="AK7" s="23">
        <v>44834</v>
      </c>
      <c r="AL7" s="27" t="s">
        <v>1622</v>
      </c>
      <c r="AM7" s="70">
        <f t="array" ref="AM7">MAX((AL$36:AL$529=AL7)*AK$36:AK$529)</f>
        <v>44834</v>
      </c>
      <c r="AN7" s="71">
        <f>VLOOKUP(AM7,AK$36:AN529,4,0)/AN36-1</f>
        <v>-2.9948525970988626E-3</v>
      </c>
      <c r="AO7" s="36"/>
      <c r="AQ7" s="23">
        <v>44834</v>
      </c>
      <c r="AR7" s="27" t="s">
        <v>1622</v>
      </c>
      <c r="AS7" s="70">
        <f t="array" ref="AS7">MAX((AR$36:AR$529=AR7)*AQ$36:AQ$529)</f>
        <v>44834</v>
      </c>
      <c r="AT7" s="71">
        <f>VLOOKUP(AS7,AQ$36:AT529,4,0)/AT36-1</f>
        <v>-2.3443432042521084E-2</v>
      </c>
      <c r="AU7" s="36"/>
      <c r="AW7" s="23">
        <v>44804</v>
      </c>
      <c r="AX7" s="27" t="s">
        <v>1623</v>
      </c>
      <c r="AY7" s="70">
        <f t="array" ref="AY7">MAX((AX$36:AX$529=AX7)*AW$36:AW$529)</f>
        <v>44804</v>
      </c>
      <c r="AZ7" s="71">
        <f>VLOOKUP(AY7,AW$36:AZ529,4,0)/AZ36-1</f>
        <v>0</v>
      </c>
      <c r="BA7" s="36"/>
      <c r="BC7" s="23">
        <v>44804</v>
      </c>
      <c r="BD7" s="27" t="s">
        <v>1623</v>
      </c>
      <c r="BE7" s="70">
        <f t="array" ref="BE7">MAX((BD$36:BD$529=BD7)*BC$36:BC$529)</f>
        <v>44804</v>
      </c>
      <c r="BF7" s="71">
        <f>VLOOKUP(BE7,BC$36:BF529,4,0)/BF36-1</f>
        <v>-9.6816976127320764E-3</v>
      </c>
      <c r="BG7" s="36"/>
      <c r="BI7" s="23">
        <v>44804</v>
      </c>
      <c r="BJ7" s="27" t="s">
        <v>1623</v>
      </c>
      <c r="BK7" s="70">
        <f t="array" ref="BK7">MAX((BJ$36:BJ$529=BJ7)*BI$36:BI$529)</f>
        <v>44804</v>
      </c>
      <c r="BL7" s="71">
        <f>VLOOKUP(BK7,BI$36:BL529,4,0)/BL36-1</f>
        <v>-6.1045402518122849E-2</v>
      </c>
      <c r="BM7" s="36"/>
      <c r="BO7" s="23">
        <v>44804</v>
      </c>
      <c r="BP7" s="27" t="s">
        <v>1623</v>
      </c>
      <c r="BQ7" s="70">
        <f t="array" ref="BQ7">MAX((BP$36:BP$529=BP7)*BO$36:BO$529)</f>
        <v>44804</v>
      </c>
      <c r="BR7" s="71">
        <f>VLOOKUP(BQ7,BO$36:BR529,4,0)/BR36-1</f>
        <v>6.2965082999426603E-3</v>
      </c>
      <c r="BS7" s="36"/>
      <c r="BU7" s="23">
        <v>44804</v>
      </c>
      <c r="BV7" s="27" t="s">
        <v>1623</v>
      </c>
      <c r="BW7" s="70">
        <f t="array" ref="BW7">MAX((BV$36:BV$529=BV7)*BU$36:BU$529)</f>
        <v>44804</v>
      </c>
      <c r="BX7" s="71">
        <f>VLOOKUP(BW7,BU$36:BX529,4,0)/BX36-1</f>
        <v>-1.0989010989010839E-2</v>
      </c>
      <c r="BY7" s="36"/>
      <c r="CA7" s="23">
        <v>44804</v>
      </c>
      <c r="CB7" s="27" t="s">
        <v>1623</v>
      </c>
      <c r="CC7" s="70">
        <f t="array" ref="CC7">MAX((CB$36:CB$529=CB7)*CA$36:CA$529)</f>
        <v>44804</v>
      </c>
      <c r="CD7" s="71">
        <f>VLOOKUP(CC7,CA$36:CD529,4,0)/CD36-1</f>
        <v>3.1055900621117516E-3</v>
      </c>
      <c r="CE7" s="36"/>
      <c r="CG7" s="23">
        <v>44773</v>
      </c>
      <c r="CH7" s="27" t="s">
        <v>347</v>
      </c>
      <c r="CI7" s="70">
        <f t="array" ref="CI7">MAX((CH$36:CH$529=CH7)*CG$36:CG$529)</f>
        <v>44771</v>
      </c>
      <c r="CJ7" s="71">
        <f>VLOOKUP(CI7,CG$36:CJ529,4,0)/CJ36-1</f>
        <v>1.7958412098298515E-2</v>
      </c>
      <c r="CK7" s="36"/>
      <c r="CM7" s="23">
        <v>44773</v>
      </c>
      <c r="CN7" s="27" t="s">
        <v>347</v>
      </c>
      <c r="CO7" s="70">
        <f t="array" ref="CO7">MAX((CN$36:CN$529=CN7)*CM$36:CM$529)</f>
        <v>44771</v>
      </c>
      <c r="CP7" s="71">
        <f>VLOOKUP(CO7,CM$36:CP529,4,0)/CP36-1</f>
        <v>2.5340393286000129E-2</v>
      </c>
      <c r="CQ7" s="36"/>
      <c r="CS7" s="23">
        <v>44742</v>
      </c>
      <c r="CT7" s="27" t="s">
        <v>570</v>
      </c>
      <c r="CU7" s="70">
        <f t="array" ref="CU7">MAX((CT$36:CT$529=CT7)*CS$36:CS$529)</f>
        <v>44742</v>
      </c>
      <c r="CV7" s="71">
        <f>VLOOKUP(CU7,CS$36:CV529,4,0)/CV36-1</f>
        <v>3.2631266686442562E-3</v>
      </c>
      <c r="CW7" s="36"/>
      <c r="CY7" s="23">
        <v>44742</v>
      </c>
      <c r="CZ7" s="27" t="s">
        <v>570</v>
      </c>
      <c r="DA7" s="70">
        <f t="array" ref="DA7">MAX((CZ$36:CZ$529=CZ7)*CY$36:CY$529)</f>
        <v>44742</v>
      </c>
      <c r="DB7" s="71">
        <f>VLOOKUP(DA7,CY$36:DB529,4,0)/DB36-1</f>
        <v>9.9148971329432456E-4</v>
      </c>
      <c r="DC7" s="36"/>
      <c r="DE7" s="23">
        <v>44742</v>
      </c>
      <c r="DF7" s="27" t="s">
        <v>570</v>
      </c>
      <c r="DG7" s="70">
        <f t="array" ref="DG7">MAX((DF$36:DF$529=DF7)*DE$36:DE$529)</f>
        <v>44742</v>
      </c>
      <c r="DH7" s="71">
        <f>VLOOKUP(DG7,DE$36:DH529,4,0)/DH36-1</f>
        <v>5.0485052464859237E-3</v>
      </c>
      <c r="DI7" s="36"/>
      <c r="DK7" s="23">
        <v>44742</v>
      </c>
      <c r="DL7" s="27" t="s">
        <v>570</v>
      </c>
      <c r="DM7" s="70">
        <f t="array" ref="DM7">MAX((DL$36:DL$529=DL7)*DK$36:DK$529)</f>
        <v>44742</v>
      </c>
      <c r="DN7" s="71">
        <f>VLOOKUP(DM7,DK$36:DN529,4,0)/DN36-1</f>
        <v>1.3353877760657884E-3</v>
      </c>
      <c r="DO7" s="36"/>
      <c r="DQ7" s="23">
        <v>44712</v>
      </c>
      <c r="DR7" s="27" t="s">
        <v>345</v>
      </c>
      <c r="DS7" s="70">
        <f t="array" ref="DS7">MAX((DR$36:DR$529=DR7)*DQ$36:DQ$529)</f>
        <v>44712</v>
      </c>
      <c r="DT7" s="71">
        <f>VLOOKUP(DS7,DQ$36:DT529,4,0)/DT36-1</f>
        <v>0</v>
      </c>
      <c r="DU7" s="36"/>
      <c r="DW7" s="23">
        <v>44712</v>
      </c>
      <c r="DX7" s="27" t="s">
        <v>345</v>
      </c>
      <c r="DY7" s="70">
        <f t="array" ref="DY7">MAX((DX$36:DX$529=DX7)*DW$36:DW$529)</f>
        <v>44712</v>
      </c>
      <c r="DZ7" s="71">
        <f>VLOOKUP(DY7,DW$36:DZ529,4,0)/DZ36-1</f>
        <v>1.5098137896325525E-3</v>
      </c>
      <c r="EA7" s="36"/>
      <c r="EC7" s="23">
        <v>44651</v>
      </c>
      <c r="ED7" s="27" t="s">
        <v>337</v>
      </c>
      <c r="EE7" s="70">
        <f t="array" ref="EE7">MAX((ED$36:ED$529=ED7)*EC$36:EC$529)</f>
        <v>44651</v>
      </c>
      <c r="EF7" s="71">
        <f>VLOOKUP(EE7,EC$36:EF529,4,0)/EF36-1</f>
        <v>0</v>
      </c>
      <c r="EG7" s="36"/>
      <c r="EI7" s="23">
        <v>44651</v>
      </c>
      <c r="EJ7" s="27" t="s">
        <v>337</v>
      </c>
      <c r="EK7" s="70">
        <f t="array" ref="EK7">MAX((EJ$36:EJ$529=EJ7)*EI$36:EI$529)</f>
        <v>44651</v>
      </c>
      <c r="EL7" s="71">
        <f>VLOOKUP(EK7,EI$36:EL529,4,0)/EL36-1</f>
        <v>0</v>
      </c>
      <c r="EM7" s="36"/>
      <c r="EO7" s="23">
        <v>44651</v>
      </c>
      <c r="EP7" s="27" t="s">
        <v>337</v>
      </c>
      <c r="EQ7" s="70">
        <f t="array" ref="EQ7">MAX((EP$36:EP$529=EP7)*EO$36:EO$529)</f>
        <v>44651</v>
      </c>
      <c r="ER7" s="71">
        <f>VLOOKUP(EQ7,EO$36:ER529,4,0)/ER36-1</f>
        <v>-6.8507369732199175E-3</v>
      </c>
      <c r="ES7" s="36"/>
      <c r="EU7" s="23">
        <v>44651</v>
      </c>
      <c r="EV7" s="27" t="s">
        <v>337</v>
      </c>
      <c r="EW7" s="70">
        <f t="array" ref="EW7">MAX((EV$36:EV$529=EV7)*EU$36:EU$529)</f>
        <v>44651</v>
      </c>
      <c r="EX7" s="71">
        <f>VLOOKUP(EW7,EU$36:EX529,4,0)/EX36-1</f>
        <v>-6.0204695966292743E-4</v>
      </c>
      <c r="EY7" s="36"/>
      <c r="FA7" s="23">
        <v>44651</v>
      </c>
      <c r="FB7" s="27" t="s">
        <v>337</v>
      </c>
      <c r="FC7" s="70">
        <f t="array" ref="FC7">MAX((FB$36:FB$529=FB7)*FA$36:FA$529)</f>
        <v>44651</v>
      </c>
      <c r="FD7" s="71">
        <f>VLOOKUP(FC7,FA$36:FD529,4,0)/FD36-1</f>
        <v>-2.1008403361343353E-3</v>
      </c>
      <c r="FE7" s="36"/>
      <c r="FG7" s="23">
        <v>44620</v>
      </c>
      <c r="FH7" s="27" t="s">
        <v>344</v>
      </c>
      <c r="FI7" s="70">
        <f t="array" ref="FI7">MAX((FH$36:FH$529=FH7)*FG$36:FG$529)</f>
        <v>44620</v>
      </c>
      <c r="FJ7" s="71">
        <f>VLOOKUP(FI7,FG$36:FJ529,4,0)/FJ36-1</f>
        <v>0</v>
      </c>
      <c r="FK7" s="36"/>
      <c r="FM7" s="23">
        <v>44620</v>
      </c>
      <c r="FN7" s="27" t="s">
        <v>344</v>
      </c>
      <c r="FO7" s="70">
        <f t="array" ref="FO7">MAX((FN$36:FN$529=FN7)*FM$36:FM$529)</f>
        <v>44620</v>
      </c>
      <c r="FP7" s="71">
        <f>VLOOKUP(FO7,FM$36:FP529,4,0)/FP36-1</f>
        <v>0</v>
      </c>
      <c r="FQ7" s="36"/>
      <c r="FS7" s="23">
        <v>44620</v>
      </c>
      <c r="FT7" s="27" t="s">
        <v>344</v>
      </c>
      <c r="FU7" s="70">
        <f t="array" ref="FU7">MAX((FT$36:FT$529=FT7)*FS$36:FS$529)</f>
        <v>44620</v>
      </c>
      <c r="FV7" s="71">
        <f>VLOOKUP(FU7,FS$36:FV529,4,0)/FV36-1</f>
        <v>-6.3376376455670513E-4</v>
      </c>
      <c r="FW7" s="36"/>
      <c r="FY7" s="23">
        <v>44592</v>
      </c>
      <c r="FZ7" s="27" t="s">
        <v>335</v>
      </c>
      <c r="GA7" s="70">
        <f t="array" ref="GA7">MAX((FZ$36:FZ$529=FZ7)*FY$36:FY$529)</f>
        <v>44589</v>
      </c>
      <c r="GB7" s="71">
        <f>VLOOKUP(GA7,FY$36:GB529,4,0)/GB36-1</f>
        <v>0</v>
      </c>
      <c r="GC7" s="36"/>
      <c r="GE7" s="23">
        <v>44561</v>
      </c>
      <c r="GF7" s="27" t="s">
        <v>1624</v>
      </c>
      <c r="GG7" s="70">
        <f t="array" ref="GG7">MAX((GF$36:GF$383=GF7)*GE$36:GE$383)</f>
        <v>44561</v>
      </c>
      <c r="GH7" s="71">
        <f>VLOOKUP(GG7,GE$36:GH383,4,0)/GH36-1</f>
        <v>0</v>
      </c>
      <c r="GI7" s="36"/>
      <c r="GK7" s="23">
        <v>44561</v>
      </c>
      <c r="GL7" s="21" t="s">
        <v>336</v>
      </c>
      <c r="GM7" s="30">
        <f t="array" ref="GM7">MAX((GL$36:GL$529=GL7)*GK$36:GK$529)</f>
        <v>44561</v>
      </c>
      <c r="GN7" s="85">
        <f>VLOOKUP(GM7,GK$36:GN529,4,0)/GN36-1</f>
        <v>-1.3696542271096623E-3</v>
      </c>
      <c r="GQ7" s="23">
        <v>44530</v>
      </c>
      <c r="GR7" s="21" t="s">
        <v>342</v>
      </c>
      <c r="GS7" s="54">
        <f t="array" ref="GS7">MAX((GR$36:GR$529=GR7)*GQ$36:GQ$529)</f>
        <v>44530</v>
      </c>
      <c r="GT7" s="85">
        <f>VLOOKUP(GS7,GQ$36:GT529,4,0)/GT36-1</f>
        <v>1.1579818031431044E-2</v>
      </c>
      <c r="GW7" s="23">
        <v>44500</v>
      </c>
      <c r="GX7" s="21" t="s">
        <v>341</v>
      </c>
      <c r="GY7" s="54">
        <f t="array" ref="GY7">MAX((GX$36:GX$529=GX7)*GW$36:GW$529)</f>
        <v>44498</v>
      </c>
      <c r="GZ7" s="85">
        <f>VLOOKUP(GY7,GW$36:GZ529,4,0)/GZ36-1</f>
        <v>-6.6949552098067855E-3</v>
      </c>
      <c r="HC7" s="23">
        <v>44469</v>
      </c>
      <c r="HD7" s="21" t="s">
        <v>340</v>
      </c>
      <c r="HE7" s="54">
        <f t="array" ref="HE7">MAX((HD$36:HD$529=HD7)*HC$36:HC$529)</f>
        <v>44469</v>
      </c>
      <c r="HF7" s="84">
        <f>VLOOKUP(HE7,HC$36:HF529,4,0)/HF36-1</f>
        <v>-2.411575562700885E-3</v>
      </c>
      <c r="HI7" s="23">
        <v>44439</v>
      </c>
      <c r="HJ7" s="21" t="s">
        <v>339</v>
      </c>
      <c r="HK7" s="54">
        <f t="array" ref="HK7">MAX((HJ$36:HJ$529=HJ7)*HI$36:HI$529)</f>
        <v>44439</v>
      </c>
      <c r="HL7" s="101">
        <f>VLOOKUP(HK7,HI$36:HL529,4,0)/HL36-1</f>
        <v>1.0476190476190306E-2</v>
      </c>
      <c r="HO7" s="23">
        <v>44439</v>
      </c>
      <c r="HP7" s="21" t="s">
        <v>339</v>
      </c>
      <c r="HQ7" s="54">
        <f t="array" ref="HQ7">MAX((HP$36:HP$529=HP7)*HO$36:HO$529)</f>
        <v>44439</v>
      </c>
      <c r="HR7" s="101">
        <f>VLOOKUP(HQ7,HO$36:HR529,4,0)/HR36-1</f>
        <v>1.3979496738117492E-2</v>
      </c>
      <c r="HU7" s="23">
        <v>43799</v>
      </c>
      <c r="HV7" s="41" t="s">
        <v>1630</v>
      </c>
      <c r="HW7" s="23">
        <f t="array" ref="HW7">MAX((HV$36:HV$529=HV7)*HU$36:HU$529)</f>
        <v>43798</v>
      </c>
      <c r="HX7" s="36">
        <f>VLOOKUP(HW7,HU$48:HX529,4,0)/HX48-1</f>
        <v>1.1352897074187407E-2</v>
      </c>
      <c r="IA7" s="23">
        <v>44561</v>
      </c>
      <c r="IB7" s="21" t="s">
        <v>336</v>
      </c>
      <c r="IC7" s="54">
        <f t="array" ref="IC7">MAX((IB$36:IB$529=IB7)*IA$36:IA$529)</f>
        <v>44561</v>
      </c>
      <c r="ID7" s="85">
        <f>VLOOKUP(IC7,IA$36:ID529,4,0)/ID36-1</f>
        <v>7.0070070070069601E-3</v>
      </c>
      <c r="IG7" s="103">
        <v>44561</v>
      </c>
      <c r="IH7" s="21" t="s">
        <v>336</v>
      </c>
      <c r="II7" s="103">
        <f t="array" ref="II7">MAX((IH$36:IH$529=IH7)*IG$36:IG$529)</f>
        <v>44561</v>
      </c>
      <c r="IJ7" s="85">
        <f>VLOOKUP(II7,IG$36:IJ529,4,0)/IJ36-1</f>
        <v>0</v>
      </c>
      <c r="IM7" s="23">
        <v>44651</v>
      </c>
      <c r="IN7" s="27" t="s">
        <v>337</v>
      </c>
      <c r="IO7" s="70">
        <f t="array" ref="IO7">MAX((IN$36:IN$529=IN7)*IM$36:IM$529)</f>
        <v>44651</v>
      </c>
      <c r="IP7" s="71">
        <f>VLOOKUP(IO7,IM$36:IP529,4,0)/IP36-1</f>
        <v>4.2063094641962007E-3</v>
      </c>
      <c r="IQ7" s="36"/>
      <c r="IS7" s="23">
        <v>44742</v>
      </c>
      <c r="IT7" s="27" t="s">
        <v>570</v>
      </c>
      <c r="IU7" s="70">
        <f t="array" ref="IU7">MAX((IT$36:IT$529=IT7)*IS$36:IS$529)</f>
        <v>44742</v>
      </c>
      <c r="IV7" s="71">
        <f>VLOOKUP(IU7,IS$36:IV529,4,0)/IV36-1</f>
        <v>5.0140393100694958E-4</v>
      </c>
      <c r="IW7" s="36"/>
      <c r="IY7" s="23">
        <v>44773</v>
      </c>
      <c r="IZ7" s="27" t="s">
        <v>347</v>
      </c>
      <c r="JA7" s="70">
        <f t="array" ref="JA7">MAX((IZ$36:IZ$529=IZ7)*IY$36:IY$529)</f>
        <v>44771</v>
      </c>
      <c r="JB7" s="71">
        <f>VLOOKUP(JA7,IY$36:JB529,4,0)/JB36-1</f>
        <v>1.2116316639743108E-3</v>
      </c>
      <c r="JC7" s="36"/>
      <c r="JE7" s="23">
        <v>44804</v>
      </c>
      <c r="JF7" s="27" t="s">
        <v>1623</v>
      </c>
      <c r="JG7" s="70">
        <f t="array" ref="JG7">MAX((JF$36:JF$529=JF7)*JE$36:JE$529)</f>
        <v>44804</v>
      </c>
      <c r="JH7" s="71">
        <f>VLOOKUP(JG7,JE$36:JH529,4,0)/JH36-1</f>
        <v>-7.0056044835864473E-4</v>
      </c>
      <c r="JI7" s="36"/>
      <c r="JK7" s="23">
        <v>44865</v>
      </c>
      <c r="JL7" s="27" t="s">
        <v>1621</v>
      </c>
      <c r="JM7" s="70">
        <f t="array" ref="JM7">MAX((JL$36:JL$529=JL7)*JK$36:JK$529)</f>
        <v>44865</v>
      </c>
      <c r="JN7" s="71">
        <f>VLOOKUP(JM7,JK$36:JN529,4,0)/JN36-1</f>
        <v>4.9039231385108462E-3</v>
      </c>
      <c r="JO7" s="36"/>
      <c r="JQ7" s="23">
        <v>44895</v>
      </c>
      <c r="JR7" s="27" t="s">
        <v>1630</v>
      </c>
      <c r="JS7" s="70">
        <f t="array" ref="JS7">MAX((JR$36:JR$529=JR7)*JQ$36:JQ$529)</f>
        <v>44895</v>
      </c>
      <c r="JT7" s="71">
        <f>VLOOKUP(JS7,JQ$36:JT529,4,0)/JT36-1</f>
        <v>3.2589876769528736E-3</v>
      </c>
      <c r="JU7" s="36"/>
      <c r="JW7" s="23">
        <v>44895</v>
      </c>
      <c r="JX7" s="27" t="s">
        <v>1630</v>
      </c>
      <c r="JY7" s="70">
        <f t="array" ref="JY7">MAX((JX$36:JX$529=JX7)*JW$36:JW$529)</f>
        <v>44895</v>
      </c>
      <c r="JZ7" s="71">
        <f>VLOOKUP(JY7,JW$36:JZ529,4,0)/JZ36-1</f>
        <v>5.2198353744228321E-3</v>
      </c>
      <c r="KA7" s="36"/>
      <c r="KC7" s="23">
        <v>44620</v>
      </c>
      <c r="KD7" s="27" t="s">
        <v>344</v>
      </c>
      <c r="KE7" s="70">
        <f t="array" ref="KE7">MAX((KD$36:KD$529=KD7)*KC$36:KC$529)</f>
        <v>44620</v>
      </c>
      <c r="KF7" s="71">
        <f>VLOOKUP(KE7,KC$36:KF529,4,0)/KF36-1</f>
        <v>2.9651593773165619E-3</v>
      </c>
      <c r="KG7" s="36"/>
      <c r="KI7" s="23">
        <v>44895</v>
      </c>
      <c r="KJ7" s="27" t="s">
        <v>1630</v>
      </c>
      <c r="KK7" s="70">
        <f t="array" ref="KK7">MAX((KJ$36:KJ$529=KJ7)*KI$36:KI$529)</f>
        <v>44895</v>
      </c>
      <c r="KL7" s="71">
        <f>VLOOKUP(KK7,KI$36:KL529,4,0)/KL36-1</f>
        <v>8.3963056255242918E-4</v>
      </c>
      <c r="KM7" s="36"/>
      <c r="KO7" s="23">
        <v>44926</v>
      </c>
      <c r="KP7" s="27" t="s">
        <v>1624</v>
      </c>
      <c r="KQ7" s="70">
        <f t="array" ref="KQ7">MAX((KP$36:KP$529=KP7)*KO$36:KO$529)</f>
        <v>44925</v>
      </c>
      <c r="KR7" s="71">
        <f>VLOOKUP(KQ7,KO$36:KR529,4,0)/KR36-1</f>
        <v>-7.4074074074074181E-3</v>
      </c>
      <c r="KS7" s="36"/>
      <c r="KU7" s="23">
        <v>44926</v>
      </c>
      <c r="KV7" s="27" t="s">
        <v>1624</v>
      </c>
      <c r="KW7" s="70">
        <f t="array" ref="KW7">MAX((KV$36:KV$529=KV7)*KU$36:KU$529)</f>
        <v>44925</v>
      </c>
      <c r="KX7" s="71">
        <f>VLOOKUP(KW7,KU$36:KX529,4,0)/KX36-1</f>
        <v>1.2010809728755234E-3</v>
      </c>
      <c r="KY7" s="36"/>
    </row>
    <row r="8" spans="1:311">
      <c r="A8" s="52">
        <v>44469</v>
      </c>
      <c r="B8" s="74" t="s">
        <v>340</v>
      </c>
      <c r="C8" s="286">
        <f t="array" ref="C8">MAX((B$36:B$529=B8)*A$36:A$529)</f>
        <v>44469</v>
      </c>
      <c r="D8" s="285">
        <f>VLOOKUP(C8,A$36:D529,4,0)/VLOOKUP(C7,A$36:D529,4,0)-1</f>
        <v>1.3735472096820578E-2</v>
      </c>
      <c r="G8" s="23">
        <v>44500</v>
      </c>
      <c r="H8" s="21" t="s">
        <v>341</v>
      </c>
      <c r="I8" s="54">
        <f t="array" ref="I8">MAX((H$36:H$529=H8)*G$36:G$529)</f>
        <v>44498</v>
      </c>
      <c r="J8" s="84">
        <f>VLOOKUP(I8,G$36:J529,4,0)/VLOOKUP(I7,G$36:J529,4,0)-1</f>
        <v>-3.8022813688212143E-3</v>
      </c>
      <c r="M8" s="23">
        <v>44926</v>
      </c>
      <c r="N8" s="21" t="s">
        <v>1653</v>
      </c>
      <c r="O8" s="30">
        <f t="array" ref="O8">MAX((N$36:N$529=N8)*M$36:M$529)</f>
        <v>44925</v>
      </c>
      <c r="P8" s="71">
        <f>VLOOKUP(O8,M$36:P521,4,0)/VLOOKUP(O7,M$36:P521,4,0)-1</f>
        <v>3.6067193675889397E-2</v>
      </c>
      <c r="S8" s="23">
        <v>44926</v>
      </c>
      <c r="T8" s="21" t="s">
        <v>1653</v>
      </c>
      <c r="U8" s="30">
        <f t="array" ref="U8">MAX((T$36:T$529=T8)*S$36:S$529)</f>
        <v>44925</v>
      </c>
      <c r="V8" s="71">
        <f>VLOOKUP(U8,S$36:V521,4,0)/VLOOKUP(U7,S$36:V521,4,0)-1</f>
        <v>3.1102638707736219E-3</v>
      </c>
      <c r="Y8" s="23">
        <v>44895</v>
      </c>
      <c r="Z8" s="27" t="s">
        <v>342</v>
      </c>
      <c r="AA8" s="70">
        <f t="array" ref="AA8">MAX((Z$36:Z$529=Z8)*Y$36:Y$529)</f>
        <v>44895</v>
      </c>
      <c r="AB8" s="71">
        <f>VLOOKUP(AA8,Y$36:AB529,4,0)/VLOOKUP(AA7,Y$36:AB529,4,0)-1</f>
        <v>7.6045627376426506E-3</v>
      </c>
      <c r="AE8" s="23">
        <v>44895</v>
      </c>
      <c r="AF8" s="27" t="s">
        <v>342</v>
      </c>
      <c r="AG8" s="70">
        <f t="array" ref="AG8">MAX((AF$36:AF$529=AF8)*AE$36:AE$529)</f>
        <v>44895</v>
      </c>
      <c r="AH8" s="71">
        <f>VLOOKUP(AG8,AE$36:AH529,4,0)/VLOOKUP(AG7,AE$36:AH529,4,0)-1</f>
        <v>9.4502591200080754E-3</v>
      </c>
      <c r="AK8" s="23">
        <v>44865</v>
      </c>
      <c r="AL8" s="27" t="s">
        <v>1621</v>
      </c>
      <c r="AM8" s="70">
        <f t="array" ref="AM8">MAX((AL$36:AL$529=AL8)*AK$36:AK$529)</f>
        <v>44865</v>
      </c>
      <c r="AN8" s="71">
        <f>VLOOKUP(AM8,AK$36:AN529,4,0)/VLOOKUP(AM7,AK$36:AN529,4,0)-1</f>
        <v>9.0115460433681793E-3</v>
      </c>
      <c r="AQ8" s="23">
        <v>44865</v>
      </c>
      <c r="AR8" s="27" t="s">
        <v>1621</v>
      </c>
      <c r="AS8" s="70">
        <f t="array" ref="AS8">MAX((AR$36:AR$529=AR8)*AQ$36:AQ$529)</f>
        <v>44865</v>
      </c>
      <c r="AT8" s="71">
        <f>VLOOKUP(AS8,AQ$36:AT529,4,0)/VLOOKUP(AS7,AQ$36:AT529,4,0)-1</f>
        <v>-1.1760132179998051E-2</v>
      </c>
      <c r="AW8" s="23">
        <v>44834</v>
      </c>
      <c r="AX8" s="41" t="s">
        <v>340</v>
      </c>
      <c r="AY8" s="23">
        <f t="array" ref="AY8">MAX((AX$36:AX$529=AX8)*AW$36:AW$529)</f>
        <v>44834</v>
      </c>
      <c r="AZ8" s="71">
        <f>VLOOKUP(AY8,AW$36:AZ529,4,0)/VLOOKUP(AY7,AW$36:AZ529,4,0)-1</f>
        <v>-6.6512434933488906E-3</v>
      </c>
      <c r="BC8" s="23">
        <v>44834</v>
      </c>
      <c r="BD8" s="27" t="s">
        <v>340</v>
      </c>
      <c r="BE8" s="70">
        <f t="array" ref="BE8">MAX((BD$36:BD$529=BD8)*BC$36:BC$529)</f>
        <v>44834</v>
      </c>
      <c r="BF8" s="71">
        <f>VLOOKUP(BE8,BC$36:BF529,4,0)/VLOOKUP(BE7,BC$36:BF529,4,0)-1</f>
        <v>5.0890585241729624E-3</v>
      </c>
      <c r="BI8" s="23">
        <v>44834</v>
      </c>
      <c r="BJ8" s="27" t="s">
        <v>340</v>
      </c>
      <c r="BK8" s="70">
        <f t="array" ref="BK8">MAX((BJ$36:BJ$529=BJ8)*BI$36:BI$529)</f>
        <v>44834</v>
      </c>
      <c r="BL8" s="71">
        <f>VLOOKUP(BK8,BI$36:BL529,4,0)/VLOOKUP(BK7,BI$36:BL529,4,0)-1</f>
        <v>-1.4221861032100991E-3</v>
      </c>
      <c r="BO8" s="23">
        <v>44834</v>
      </c>
      <c r="BP8" s="27" t="s">
        <v>340</v>
      </c>
      <c r="BQ8" s="70">
        <f t="array" ref="BQ8">MAX((BP$36:BP$529=BP8)*BO$36:BO$529)</f>
        <v>44834</v>
      </c>
      <c r="BR8" s="71">
        <f>VLOOKUP(BQ8,BO$36:BR529,4,0)/VLOOKUP(BQ7,BO$36:BR529,4,0)-1</f>
        <v>6.500893872909419E-4</v>
      </c>
      <c r="BU8" s="23">
        <v>44834</v>
      </c>
      <c r="BV8" s="27" t="s">
        <v>340</v>
      </c>
      <c r="BW8" s="70">
        <f t="array" ref="BW8">MAX((BV$36:BV$529=BV8)*BU$36:BU$529)</f>
        <v>44834</v>
      </c>
      <c r="BX8" s="71">
        <f>VLOOKUP(BW8,BU$36:BX529,4,0)/VLOOKUP(BW7,BU$36:BX529,4,0)-1</f>
        <v>-1.0101010101010055E-2</v>
      </c>
      <c r="CA8" s="23">
        <v>44834</v>
      </c>
      <c r="CB8" s="27" t="s">
        <v>340</v>
      </c>
      <c r="CC8" s="70">
        <f t="array" ref="CC8">MAX((CB$36:CB$529=CB8)*CA$36:CA$529)</f>
        <v>44834</v>
      </c>
      <c r="CD8" s="71">
        <f>VLOOKUP(CC8,CA$36:CD529,4,0)/VLOOKUP(CC7,CA$36:CD529,4,0)-1</f>
        <v>0</v>
      </c>
      <c r="CG8" s="23">
        <v>44804</v>
      </c>
      <c r="CH8" s="27" t="s">
        <v>339</v>
      </c>
      <c r="CI8" s="70">
        <f t="array" ref="CI8">MAX((CH$36:CH$529=CH8)*CG$36:CG$529)</f>
        <v>44804</v>
      </c>
      <c r="CJ8" s="71">
        <f>VLOOKUP(CI8,CG$36:CJ529,4,0)/VLOOKUP(CI7,CG$36:CJ529,4,0)-1</f>
        <v>-3.0640668523676751E-2</v>
      </c>
      <c r="CM8" s="23">
        <v>44804</v>
      </c>
      <c r="CN8" s="27" t="s">
        <v>339</v>
      </c>
      <c r="CO8" s="70">
        <f t="array" ref="CO8">MAX((CN$36:CN$529=CN8)*CM$36:CM$529)</f>
        <v>44804</v>
      </c>
      <c r="CP8" s="71">
        <f>VLOOKUP(CO8,CM$36:CP529,4,0)/VLOOKUP(CO7,CM$36:CP529,4,0)-1</f>
        <v>-1.0143858354850765E-2</v>
      </c>
      <c r="CS8" s="23">
        <v>44773</v>
      </c>
      <c r="CT8" s="41" t="s">
        <v>347</v>
      </c>
      <c r="CU8" s="70">
        <f t="array" ref="CU8">MAX((CT$36:CT$529=CT8)*CS$36:CS$529)</f>
        <v>44771</v>
      </c>
      <c r="CV8" s="71">
        <f>VLOOKUP(CU8,CS$36:CV529,4,0)/VLOOKUP(CU7,CS$36:CV529,4,0)-1</f>
        <v>1.1630199093238813E-2</v>
      </c>
      <c r="CY8" s="23">
        <v>44773</v>
      </c>
      <c r="CZ8" s="27" t="s">
        <v>347</v>
      </c>
      <c r="DA8" s="70">
        <f t="array" ref="DA8">MAX((CZ$36:CZ$529=CZ8)*CY$36:CY$529)</f>
        <v>44771</v>
      </c>
      <c r="DB8" s="84">
        <f>VLOOKUP(DA8,CY$36:DB529,4,0)/VLOOKUP(DA7,CY$36:DB529,4,0)-1</f>
        <v>-2.4762690879076565E-4</v>
      </c>
      <c r="DE8" s="23">
        <v>44773</v>
      </c>
      <c r="DF8" s="27" t="s">
        <v>347</v>
      </c>
      <c r="DG8" s="70">
        <f t="array" ref="DG8">MAX((DF$36:DF$529=DF8)*DE$36:DE$529)</f>
        <v>44771</v>
      </c>
      <c r="DH8" s="84">
        <f>VLOOKUP(DG8,DE$36:DH529,4,0)/VLOOKUP(DG7,DE$36:DH529,4,0)-1</f>
        <v>9.1598542302766539E-3</v>
      </c>
      <c r="DK8" s="23">
        <v>44773</v>
      </c>
      <c r="DL8" s="27" t="s">
        <v>347</v>
      </c>
      <c r="DM8" s="70">
        <f t="array" ref="DM8">MAX((DL$36:DL$529=DL8)*DK$36:DK$529)</f>
        <v>44771</v>
      </c>
      <c r="DN8" s="84">
        <f>VLOOKUP(DM8,DK$36:DN529,4,0)/VLOOKUP(DM7,DK$36:DN529,4,0)-1</f>
        <v>7.7964710709890195E-3</v>
      </c>
      <c r="DQ8" s="23">
        <v>44742</v>
      </c>
      <c r="DR8" s="21" t="s">
        <v>570</v>
      </c>
      <c r="DS8" s="70">
        <f t="array" ref="DS8">MAX((DR$36:DR$529=DR8)*DQ$36:DQ$529)</f>
        <v>44742</v>
      </c>
      <c r="DT8" s="84">
        <f>VLOOKUP(DS8,DQ$36:DT529,4,0)/VLOOKUP(DS7,DQ$36:DT529,4,0)-1</f>
        <v>-3.5149384885763135E-3</v>
      </c>
      <c r="DW8" s="23">
        <v>44742</v>
      </c>
      <c r="DX8" s="21" t="s">
        <v>570</v>
      </c>
      <c r="DY8" s="70">
        <f t="array" ref="DY8">MAX((DX$36:DX$529=DX8)*DW$36:DW$529)</f>
        <v>44742</v>
      </c>
      <c r="DZ8" s="84">
        <f>VLOOKUP(DY8,DW$36:DZ529,4,0)/VLOOKUP(DY7,DW$36:DZ529,4,0)-1</f>
        <v>-7.3366834170853767E-3</v>
      </c>
      <c r="EC8" s="23">
        <v>44681</v>
      </c>
      <c r="ED8" s="21" t="s">
        <v>334</v>
      </c>
      <c r="EE8" s="70">
        <f t="array" ref="EE8">MAX((ED$36:ED$529=ED8)*EC$36:EC$529)</f>
        <v>44680</v>
      </c>
      <c r="EF8" s="84">
        <f>VLOOKUP(EE8,EC$36:EF529,4,0)/VLOOKUP(EE7,EC$36:EF529,4,0)-1</f>
        <v>-1.9383259911894268E-2</v>
      </c>
      <c r="EI8" s="23">
        <v>44681</v>
      </c>
      <c r="EJ8" s="27" t="s">
        <v>334</v>
      </c>
      <c r="EK8" s="70">
        <f t="array" ref="EK8">MAX((EJ$36:EJ$529=EJ8)*EI$36:EI$529)</f>
        <v>44680</v>
      </c>
      <c r="EL8" s="71">
        <f>VLOOKUP(EK8,EI$36:EL529,4,0)/VLOOKUP(EK7,EI$36:EL529,4,0)-1</f>
        <v>1.103459228947079E-2</v>
      </c>
      <c r="EO8" s="23">
        <v>44681</v>
      </c>
      <c r="EP8" s="27" t="s">
        <v>334</v>
      </c>
      <c r="EQ8" s="70">
        <f t="array" ref="EQ8">MAX((EP$36:EP$529=EP8)*EO$36:EO$529)</f>
        <v>44680</v>
      </c>
      <c r="ER8" s="71">
        <f>VLOOKUP(EQ8,EO$36:ER529,4,0)/VLOOKUP(EQ7,EO$36:ER529,4,0)-1</f>
        <v>-7.7341137123745352E-3</v>
      </c>
      <c r="EU8" s="23">
        <v>44681</v>
      </c>
      <c r="EV8" s="27" t="s">
        <v>334</v>
      </c>
      <c r="EW8" s="70">
        <f t="array" ref="EW8">MAX((EV$36:EV$529=EV8)*EU$36:EU$529)</f>
        <v>44680</v>
      </c>
      <c r="EX8" s="71">
        <f>VLOOKUP(EW8,EU$36:EX529,4,0)/VLOOKUP(EW7,EU$36:EX529,4,0)-1</f>
        <v>-1.4716006884681443E-2</v>
      </c>
      <c r="FA8" s="23">
        <v>44681</v>
      </c>
      <c r="FB8" s="27" t="s">
        <v>334</v>
      </c>
      <c r="FC8" s="70">
        <f t="array" ref="FC8">MAX((FB$36:FB$529=FB8)*FA$36:FA$529)</f>
        <v>44680</v>
      </c>
      <c r="FD8" s="71">
        <f>VLOOKUP(FC8,FA$36:FD529,4,0)/VLOOKUP(FC7,FA$36:FD529,4,0)-1</f>
        <v>-2.1754385964912415E-2</v>
      </c>
      <c r="FG8" s="23">
        <v>44651</v>
      </c>
      <c r="FH8" s="27" t="s">
        <v>337</v>
      </c>
      <c r="FI8" s="70">
        <f t="array" ref="FI8">MAX((FH$36:FH$529=FH8)*FG$36:FG$529)</f>
        <v>44651</v>
      </c>
      <c r="FJ8" s="71">
        <f>VLOOKUP(FI8,FG$36:FJ529,4,0)/VLOOKUP(FI7,FG$36:FJ529,4,0)-1</f>
        <v>0</v>
      </c>
      <c r="FM8" s="23">
        <v>44651</v>
      </c>
      <c r="FN8" s="27" t="s">
        <v>337</v>
      </c>
      <c r="FO8" s="70">
        <f t="array" ref="FO8">MAX((FN$36:FN$529=FN8)*FM$36:FM$529)</f>
        <v>44651</v>
      </c>
      <c r="FP8" s="71">
        <f>VLOOKUP(FO8,FM$36:FP529,4,0)/VLOOKUP(FO7,FM$36:FP529,4,0)-1</f>
        <v>7.5829383886256707E-3</v>
      </c>
      <c r="FS8" s="23">
        <v>44651</v>
      </c>
      <c r="FT8" s="27" t="s">
        <v>337</v>
      </c>
      <c r="FU8" s="70">
        <f t="array" ref="FU8">MAX((FT$36:FT$529=FT8)*FS$36:FS$529)</f>
        <v>44651</v>
      </c>
      <c r="FV8" s="71">
        <f>VLOOKUP(FU8,FS$36:FV529,4,0)/VLOOKUP(FU7,FS$36:FV529,4,0)-1</f>
        <v>-7.1343638525566133E-3</v>
      </c>
      <c r="FW8" s="36"/>
      <c r="FY8" s="23">
        <v>44620</v>
      </c>
      <c r="FZ8" s="27" t="s">
        <v>344</v>
      </c>
      <c r="GA8" s="70">
        <f t="array" ref="GA8">MAX((FZ$36:FZ$529=FZ8)*FY$36:FY$529)</f>
        <v>44620</v>
      </c>
      <c r="GB8" s="71">
        <f>VLOOKUP(GA8,FY$36:GB529,4,0)/VLOOKUP(GA7,FY$36:GB529,4,0)-1</f>
        <v>1.8971332209105629E-3</v>
      </c>
      <c r="GC8" s="36"/>
      <c r="GE8" s="23">
        <v>44592</v>
      </c>
      <c r="GF8" s="27" t="s">
        <v>1626</v>
      </c>
      <c r="GG8" s="70">
        <f t="array" ref="GG8">MAX((GF$36:GF$383=GF8)*GE$36:GE$383)</f>
        <v>44589</v>
      </c>
      <c r="GH8" s="71">
        <f>VLOOKUP(GG8,GE$36:GH383,4,0)/VLOOKUP(GG7,GE$36:GH383,4,0)-1</f>
        <v>2.307869836140064E-4</v>
      </c>
      <c r="GK8" s="23">
        <v>44592</v>
      </c>
      <c r="GL8" s="27" t="s">
        <v>346</v>
      </c>
      <c r="GM8" s="30">
        <f t="array" ref="GM8">MAX((GL$36:GL$529=GL8)*GK$36:GK$529)</f>
        <v>44589</v>
      </c>
      <c r="GN8" s="71">
        <f>VLOOKUP(GM8,GK$36:GN529,4,0)/VLOOKUP(GM7,GK$36:GN529,4,0)-1</f>
        <v>5.0947094759312694E-3</v>
      </c>
      <c r="GQ8" s="23">
        <v>44561</v>
      </c>
      <c r="GR8" s="21" t="s">
        <v>336</v>
      </c>
      <c r="GS8" s="54">
        <f t="array" ref="GS8">MAX((GR$36:GR$529=GR8)*GQ$36:GQ$529)</f>
        <v>44561</v>
      </c>
      <c r="GT8" s="85">
        <f>VLOOKUP(GS8,GQ$36:GT529,4,0)/VLOOKUP(GS7,GQ$36:GT529,4,0)-1</f>
        <v>-1.1447260834014705E-2</v>
      </c>
      <c r="GW8" s="23">
        <v>44530</v>
      </c>
      <c r="GX8" s="21" t="s">
        <v>342</v>
      </c>
      <c r="GY8" s="54">
        <f t="array" ref="GY8">MAX((GX$36:GX$529=GX8)*GW$36:GW$529)</f>
        <v>44530</v>
      </c>
      <c r="GZ8" s="85">
        <f>VLOOKUP(GY8,GW$36:GZ529,4,0)/VLOOKUP(GY7,GW$36:GZ529,4,0)-1</f>
        <v>-1.5473704195936966E-2</v>
      </c>
      <c r="HC8" s="23">
        <v>44500</v>
      </c>
      <c r="HD8" s="21" t="s">
        <v>341</v>
      </c>
      <c r="HE8" s="54">
        <f t="array" ref="HE8">MAX((HD$36:HD$529=HD8)*HC$36:HC$529)</f>
        <v>44498</v>
      </c>
      <c r="HF8" s="84">
        <f>VLOOKUP(HE8,HC$36:HF529,4,0)/VLOOKUP(HE7,HC$36:HF529,4,0)-1</f>
        <v>7.8162771958096844E-3</v>
      </c>
      <c r="HI8" s="23">
        <v>44469</v>
      </c>
      <c r="HJ8" s="21" t="s">
        <v>340</v>
      </c>
      <c r="HK8" s="54">
        <f t="array" ref="HK8">MAX((HJ$36:HJ$529=HJ8)*HI$36:HI$529)</f>
        <v>44469</v>
      </c>
      <c r="HL8" s="101">
        <f>VLOOKUP(HK8,HI$36:HL529,4,0)/VLOOKUP(HK7,HI$36:HL529,4,0)-1</f>
        <v>9.425070688031667E-4</v>
      </c>
      <c r="HO8" s="23">
        <v>44469</v>
      </c>
      <c r="HP8" s="21" t="s">
        <v>340</v>
      </c>
      <c r="HQ8" s="54">
        <f t="array" ref="HQ8">MAX((HP$36:HP$529=HP8)*HO$36:HO$529)</f>
        <v>44469</v>
      </c>
      <c r="HR8" s="101">
        <f>VLOOKUP(HQ8,HO$36:HR529,4,0)/VLOOKUP(HQ7,HO$36:HR529,4,0)-1</f>
        <v>1.0110294117644303E-2</v>
      </c>
      <c r="HU8" s="23">
        <v>43830</v>
      </c>
      <c r="HV8" s="27" t="s">
        <v>1624</v>
      </c>
      <c r="HW8" s="23">
        <f t="array" ref="HW8">MAX((HV$48:HV$658=HV8)*HU$48:HU$658)</f>
        <v>43830</v>
      </c>
      <c r="HX8" s="36">
        <f>VLOOKUP(HW8,HU$47:HX1770,4,0)/VLOOKUP(HW7,HU$48:HX1770,4,0)-1</f>
        <v>2.0580001991613139E-2</v>
      </c>
      <c r="IA8" s="23">
        <v>44592</v>
      </c>
      <c r="IB8" s="27" t="s">
        <v>346</v>
      </c>
      <c r="IC8" s="23">
        <f t="array" ref="IC8">MAX((IB$36:IB$529=IB8)*IA$36:IA$529)</f>
        <v>44589</v>
      </c>
      <c r="ID8" s="71">
        <f>VLOOKUP(IC8,IA$36:ID529,4,0)/VLOOKUP(IC7,IA$36:ID529,4,0)-1</f>
        <v>1.9880715705764551E-3</v>
      </c>
      <c r="IG8" s="103">
        <v>44592</v>
      </c>
      <c r="IH8" s="27" t="s">
        <v>346</v>
      </c>
      <c r="II8" s="103">
        <f t="array" ref="II8">MAX((IH$36:IH$529=IH8)*IG$36:IG$529)</f>
        <v>44589</v>
      </c>
      <c r="IJ8" s="71">
        <f>VLOOKUP(II8,IG$36:IJ529,4,0)/VLOOKUP(II7,IG$36:IJ529,4,0)-1</f>
        <v>3.9800995024874553E-3</v>
      </c>
      <c r="IM8" s="23">
        <v>44681</v>
      </c>
      <c r="IN8" s="27" t="s">
        <v>334</v>
      </c>
      <c r="IO8" s="70">
        <f t="array" ref="IO8">MAX((IN$36:IN$529=IN8)*IM$36:IM$529)</f>
        <v>44680</v>
      </c>
      <c r="IP8" s="71">
        <f>VLOOKUP(IO8,IM$36:IP529,4,0)/VLOOKUP(IO7,IM$36:IP529,4,0)-1</f>
        <v>-7.9784581629593898E-4</v>
      </c>
      <c r="IS8" s="23">
        <v>44773</v>
      </c>
      <c r="IT8" s="27" t="s">
        <v>347</v>
      </c>
      <c r="IU8" s="70">
        <f t="array" ref="IU8">MAX((IT$36:IT$529=IT8)*IS$36:IS$529)</f>
        <v>44771</v>
      </c>
      <c r="IV8" s="71">
        <f>VLOOKUP(IU8,IS$36:IV529,4,0)/VLOOKUP(IU7,IS$36:IV529,4,0)-1</f>
        <v>8.6198255988774175E-3</v>
      </c>
      <c r="IY8" s="23">
        <v>44804</v>
      </c>
      <c r="IZ8" s="27" t="s">
        <v>339</v>
      </c>
      <c r="JA8" s="70">
        <f t="array" ref="JA8">MAX((IZ$36:IZ$529=IZ8)*IY$36:IY$529)</f>
        <v>44804</v>
      </c>
      <c r="JB8" s="71">
        <f>VLOOKUP(JA8,IY$36:JB529,4,0)/VLOOKUP(JA7,IY$36:JB529,4,0)-1</f>
        <v>-1.7547398144413195E-2</v>
      </c>
      <c r="JE8" s="23">
        <v>44834</v>
      </c>
      <c r="JF8" s="27" t="s">
        <v>340</v>
      </c>
      <c r="JG8" s="70">
        <f t="array" ref="JG8">MAX((JF$36:JF$529=JF8)*JE$36:JE$529)</f>
        <v>44834</v>
      </c>
      <c r="JH8" s="71">
        <f>VLOOKUP(JG8,JE$36:JH529,4,0)/VLOOKUP(JG7,JE$36:JH529,4,0)-1</f>
        <v>-2.7641462193290001E-2</v>
      </c>
      <c r="JK8" s="23">
        <v>44895</v>
      </c>
      <c r="JL8" s="27" t="s">
        <v>342</v>
      </c>
      <c r="JM8" s="70">
        <f t="array" ref="JM8">MAX((JL$36:JL$529=JL8)*JK$36:JK$529)</f>
        <v>44895</v>
      </c>
      <c r="JN8" s="71">
        <f>VLOOKUP(JM8,JK$36:JN529,4,0)/VLOOKUP(JM7,JK$36:JN529,4,0)-1</f>
        <v>1.5038342794542414E-2</v>
      </c>
      <c r="JQ8" s="23">
        <v>44926</v>
      </c>
      <c r="JR8" s="21" t="s">
        <v>1653</v>
      </c>
      <c r="JS8" s="30">
        <f t="array" ref="JS8">MAX((JR$36:JR$529=JR8)*JQ$36:JQ$529)</f>
        <v>44925</v>
      </c>
      <c r="JT8" s="71">
        <f>VLOOKUP(JS8,JQ$36:JT521,4,0)/VLOOKUP(JS7,JQ$36:JT521,4,0)-1</f>
        <v>-3.8574763983352245E-3</v>
      </c>
      <c r="JW8" s="23">
        <v>44926</v>
      </c>
      <c r="JX8" s="21" t="s">
        <v>1653</v>
      </c>
      <c r="JY8" s="30">
        <f t="array" ref="JY8">MAX((JX$36:JX$529=JX8)*JW$36:JW$529)</f>
        <v>44925</v>
      </c>
      <c r="JZ8" s="71">
        <f>VLOOKUP(JY8,JW$36:JZ521,4,0)/VLOOKUP(JY7,JW$36:JZ521,4,0)-1</f>
        <v>-1.897343718793687E-3</v>
      </c>
      <c r="KC8" s="23">
        <v>44651</v>
      </c>
      <c r="KD8" s="27" t="s">
        <v>337</v>
      </c>
      <c r="KE8" s="70">
        <f t="array" ref="KE8">MAX((KD$36:KD$529=KD8)*KC$36:KC$529)</f>
        <v>44651</v>
      </c>
      <c r="KF8" s="71">
        <f>VLOOKUP(KE8,KC$36:KF3000,4,0)/VLOOKUP(KE7,KC$36:KF3000,4,0)-1</f>
        <v>0</v>
      </c>
      <c r="KG8" s="36"/>
      <c r="KI8" s="23">
        <v>44926</v>
      </c>
      <c r="KJ8" s="21" t="s">
        <v>1653</v>
      </c>
      <c r="KK8" s="30">
        <f t="array" ref="KK8">MAX((KJ$36:KJ$529=KJ8)*KI$36:KI$529)</f>
        <v>44925</v>
      </c>
      <c r="KL8" s="71">
        <f>VLOOKUP(KK8,KI$36:KL521,4,0)/VLOOKUP(KK7,KI$36:KL521,4,0)-1</f>
        <v>8.3892617449676798E-4</v>
      </c>
      <c r="KO8" s="23">
        <v>44957</v>
      </c>
      <c r="KP8" s="27" t="s">
        <v>1626</v>
      </c>
      <c r="KQ8" s="70">
        <f t="array" ref="KQ8">MAX((KP$36:KP$529=KP8)*KO$36:KO$529)</f>
        <v>44957</v>
      </c>
      <c r="KR8" s="71">
        <f>VLOOKUP(KQ8,KO$36:KR521,4,0)/VLOOKUP(KQ7,KO$36:KR521,4,0)-1</f>
        <v>8.0677692617991958E-4</v>
      </c>
      <c r="KU8" s="23">
        <v>44957</v>
      </c>
      <c r="KV8" s="27" t="s">
        <v>1626</v>
      </c>
      <c r="KW8" s="70">
        <f t="array" ref="KW8">MAX((KV$36:KV$529=KV8)*KU$36:KU$529)</f>
        <v>44957</v>
      </c>
      <c r="KX8" s="71">
        <f>VLOOKUP(KW8,KU$36:KX521,4,0)/VLOOKUP(KW7,KU$36:KX521,4,0)-1</f>
        <v>-4.3986803958812049E-3</v>
      </c>
    </row>
    <row r="9" spans="1:311">
      <c r="A9" s="52">
        <v>44500</v>
      </c>
      <c r="B9" s="74" t="s">
        <v>341</v>
      </c>
      <c r="C9" s="286">
        <f t="array" ref="C9">MAX((B$36:B$529=B9)*A$36:A$529)</f>
        <v>44498</v>
      </c>
      <c r="D9" s="285">
        <f>VLOOKUP(C9,A$36:D529,4,0)/VLOOKUP(C8,A$36:D529,4,0)-1</f>
        <v>-2.4635209399279656E-3</v>
      </c>
      <c r="G9" s="23">
        <v>44530</v>
      </c>
      <c r="H9" s="21" t="s">
        <v>342</v>
      </c>
      <c r="I9" s="54">
        <f t="array" ref="I9">MAX((H$36:H$529=H9)*G$36:G$529)</f>
        <v>44530</v>
      </c>
      <c r="J9" s="84">
        <f>VLOOKUP(I9,G$36:J529,4,0)/VLOOKUP(I8,G$36:J529,4,0)-1</f>
        <v>1.2253917235837575E-2</v>
      </c>
      <c r="M9" s="23">
        <v>44957</v>
      </c>
      <c r="N9" s="27" t="s">
        <v>346</v>
      </c>
      <c r="O9" s="70">
        <f t="array" ref="O9">MAX((N$36:N$529=N9)*M$36:M$529)</f>
        <v>44957</v>
      </c>
      <c r="P9" s="71">
        <f>VLOOKUP(O9,M$36:P522,4,0)/VLOOKUP(O8,M$36:P522,4,0)-1</f>
        <v>1.955174058178355E-2</v>
      </c>
      <c r="S9" s="23">
        <v>44957</v>
      </c>
      <c r="T9" s="27" t="s">
        <v>1626</v>
      </c>
      <c r="U9" s="70">
        <f t="array" ref="U9">MAX((T$36:T$529=T9)*S$36:S$529)</f>
        <v>44957</v>
      </c>
      <c r="V9" s="71">
        <f>VLOOKUP(U9,S$36:V522,4,0)/VLOOKUP(U8,S$36:V522,4,0)-1</f>
        <v>3.1006201240246778E-3</v>
      </c>
      <c r="Y9" s="23">
        <v>44926</v>
      </c>
      <c r="Z9" s="21" t="s">
        <v>1653</v>
      </c>
      <c r="AA9" s="30">
        <f t="array" ref="AA9">MAX((Z$36:Z$529=Z9)*Y$36:Y$529)</f>
        <v>44925</v>
      </c>
      <c r="AB9" s="71">
        <f>VLOOKUP(AA9,Y$36:AB522,4,0)/VLOOKUP(AA8,Y$36:AB522,4,0)-1</f>
        <v>-2.2641509433961593E-3</v>
      </c>
      <c r="AE9" s="23">
        <v>44926</v>
      </c>
      <c r="AF9" s="21" t="s">
        <v>1653</v>
      </c>
      <c r="AG9" s="30">
        <f t="array" ref="AG9">MAX((AF$36:AF$529=AF9)*AE$36:AE$529)</f>
        <v>44925</v>
      </c>
      <c r="AH9" s="71">
        <f>VLOOKUP(AG9,AE$36:AH522,4,0)/VLOOKUP(AG8,AE$36:AH522,4,0)-1</f>
        <v>8.0531507952488202E-3</v>
      </c>
      <c r="AK9" s="23">
        <v>44895</v>
      </c>
      <c r="AL9" s="27" t="s">
        <v>342</v>
      </c>
      <c r="AM9" s="70">
        <f t="array" ref="AM9">MAX((AL$36:AL$529=AL9)*AK$36:AK$529)</f>
        <v>44895</v>
      </c>
      <c r="AN9" s="71">
        <f>VLOOKUP(AM9,AK$36:AN530,4,0)/VLOOKUP(AM8,AK$36:AN530,4,0)-1</f>
        <v>3.2747232300679219E-2</v>
      </c>
      <c r="AQ9" s="23">
        <v>44895</v>
      </c>
      <c r="AR9" s="27" t="s">
        <v>342</v>
      </c>
      <c r="AS9" s="70">
        <f t="array" ref="AS9">MAX((AR$36:AR$529=AR9)*AQ$36:AQ$529)</f>
        <v>44895</v>
      </c>
      <c r="AT9" s="71">
        <f>VLOOKUP(AS9,AQ$36:AT530,4,0)/VLOOKUP(AS8,AQ$36:AT530,4,0)-1</f>
        <v>8.0645161290322509E-3</v>
      </c>
      <c r="AW9" s="23">
        <v>44865</v>
      </c>
      <c r="AX9" s="27" t="s">
        <v>341</v>
      </c>
      <c r="AY9" s="70">
        <f t="array" ref="AY9">MAX((AX$36:AX$529=AX9)*AW$36:AW$529)</f>
        <v>44865</v>
      </c>
      <c r="AZ9" s="71">
        <f>VLOOKUP(AY9,AW$36:AZ530,4,0)/VLOOKUP(AY8,AW$36:AZ530,4,0)-1</f>
        <v>1.533236293061635E-2</v>
      </c>
      <c r="BC9" s="23">
        <v>44865</v>
      </c>
      <c r="BD9" s="27" t="s">
        <v>341</v>
      </c>
      <c r="BE9" s="70">
        <f t="array" ref="BE9">MAX((BD$36:BD$529=BD9)*BC$36:BC$529)</f>
        <v>44865</v>
      </c>
      <c r="BF9" s="71">
        <f>VLOOKUP(BE9,BC$36:BF530,4,0)/VLOOKUP(BE8,BC$36:BF530,4,0)-1</f>
        <v>2.3317788141239415E-3</v>
      </c>
      <c r="BI9" s="23">
        <v>44865</v>
      </c>
      <c r="BJ9" s="27" t="s">
        <v>341</v>
      </c>
      <c r="BK9" s="70">
        <f t="array" ref="BK9">MAX((BJ$36:BJ$529=BJ9)*BI$36:BI$529)</f>
        <v>44865</v>
      </c>
      <c r="BL9" s="71">
        <f>VLOOKUP(BK9,BI$36:BL530,4,0)/VLOOKUP(BK8,BI$36:BL530,4,0)-1</f>
        <v>-6.6124109867751191E-3</v>
      </c>
      <c r="BO9" s="23">
        <v>44865</v>
      </c>
      <c r="BP9" s="27" t="s">
        <v>341</v>
      </c>
      <c r="BQ9" s="70">
        <f t="array" ref="BQ9">MAX((BP$36:BP$529=BP9)*BO$36:BO$529)</f>
        <v>44865</v>
      </c>
      <c r="BR9" s="71">
        <f>VLOOKUP(BQ9,BO$36:BR530,4,0)/VLOOKUP(BQ8,BO$36:BR530,4,0)-1</f>
        <v>4.2228357966540564E-3</v>
      </c>
      <c r="BU9" s="23">
        <v>44865</v>
      </c>
      <c r="BV9" s="27" t="s">
        <v>341</v>
      </c>
      <c r="BW9" s="70">
        <f t="array" ref="BW9">MAX((BV$36:BV$529=BV9)*BU$36:BU$529)</f>
        <v>44865</v>
      </c>
      <c r="BX9" s="71">
        <f>VLOOKUP(BW9,BU$36:BX530,4,0)/VLOOKUP(BW8,BU$36:BX530,4,0)-1</f>
        <v>-1.4285714285714346E-2</v>
      </c>
      <c r="CA9" s="23">
        <v>44865</v>
      </c>
      <c r="CB9" s="27" t="s">
        <v>341</v>
      </c>
      <c r="CC9" s="70">
        <f t="array" ref="CC9">MAX((CB$36:CB$529=CB9)*CA$36:CA$529)</f>
        <v>44865</v>
      </c>
      <c r="CD9" s="71">
        <f>VLOOKUP(CC9,CA$36:CD530,4,0)/VLOOKUP(CC8,CA$36:CD530,4,0)-1</f>
        <v>-1.547987616099078E-2</v>
      </c>
      <c r="CG9" s="23">
        <v>44834</v>
      </c>
      <c r="CH9" s="27" t="s">
        <v>340</v>
      </c>
      <c r="CI9" s="70">
        <f t="array" ref="CI9">MAX((CH$36:CH$529=CH9)*CG$36:CG$529)</f>
        <v>44834</v>
      </c>
      <c r="CJ9" s="71">
        <f>VLOOKUP(CI9,CG$36:CJ530,4,0)/VLOOKUP(CI8,CG$36:CJ530,4,0)-1</f>
        <v>9.5785440613027628E-3</v>
      </c>
      <c r="CM9" s="23">
        <v>44834</v>
      </c>
      <c r="CN9" s="27" t="s">
        <v>340</v>
      </c>
      <c r="CO9" s="70">
        <f t="array" ref="CO9">MAX((CN$36:CN$529=CN9)*CM$36:CM$529)</f>
        <v>44834</v>
      </c>
      <c r="CP9" s="71">
        <f>VLOOKUP(CO9,CM$36:CP530,4,0)/VLOOKUP(CO8,CM$36:CP530,4,0)-1</f>
        <v>-1.6023849450344629E-2</v>
      </c>
      <c r="CS9" s="23">
        <v>44804</v>
      </c>
      <c r="CT9" s="27" t="s">
        <v>339</v>
      </c>
      <c r="CU9" s="70">
        <f t="array" ref="CU9">MAX((CT$36:CT$529=CT9)*CS$36:CS$529)</f>
        <v>44804</v>
      </c>
      <c r="CV9" s="71">
        <f>VLOOKUP(CU9,CS$36:CV530,4,0)/VLOOKUP(CU8,CS$36:CV530,4,0)-1</f>
        <v>-2.1239282930631376E-2</v>
      </c>
      <c r="CY9" s="23">
        <v>44804</v>
      </c>
      <c r="CZ9" s="27" t="s">
        <v>339</v>
      </c>
      <c r="DA9" s="70">
        <f t="array" ref="DA9">MAX((CZ$36:CZ$529=CZ9)*CY$36:CY$529)</f>
        <v>44804</v>
      </c>
      <c r="DB9" s="84">
        <f>VLOOKUP(DA9,CY$36:DB530,4,0)/VLOOKUP(DA8,CY$36:DB530,4,0)-1</f>
        <v>8.2562747688230687E-4</v>
      </c>
      <c r="DE9" s="23">
        <v>44804</v>
      </c>
      <c r="DF9" s="27" t="s">
        <v>339</v>
      </c>
      <c r="DG9" s="70">
        <f t="array" ref="DG9">MAX((DF$36:DF$529=DF9)*DE$36:DE$529)</f>
        <v>44804</v>
      </c>
      <c r="DH9" s="84">
        <f>VLOOKUP(DG9,DE$36:DH530,4,0)/VLOOKUP(DG8,DE$36:DH530,4,0)-1</f>
        <v>-7.9055241069685422E-3</v>
      </c>
      <c r="DK9" s="23">
        <v>44804</v>
      </c>
      <c r="DL9" s="27" t="s">
        <v>339</v>
      </c>
      <c r="DM9" s="70">
        <f t="array" ref="DM9">MAX((DL$36:DL$529=DL9)*DK$36:DK$529)</f>
        <v>44804</v>
      </c>
      <c r="DN9" s="84">
        <f>VLOOKUP(DM9,DK$36:DN530,4,0)/VLOOKUP(DM8,DK$36:DN530,4,0)-1</f>
        <v>1.0179153094462823E-3</v>
      </c>
      <c r="DQ9" s="23">
        <v>44773</v>
      </c>
      <c r="DR9" s="27" t="s">
        <v>347</v>
      </c>
      <c r="DS9" s="70">
        <f t="array" ref="DS9">MAX((DR$36:DR$529=DR9)*DQ$36:DQ$529)</f>
        <v>44771</v>
      </c>
      <c r="DT9" s="84">
        <f>VLOOKUP(DS9,DQ$36:DT530,4,0)/VLOOKUP(DS8,DQ$36:DT530,4,0)-1</f>
        <v>2.4691358024691912E-2</v>
      </c>
      <c r="DW9" s="23">
        <v>44773</v>
      </c>
      <c r="DX9" s="27" t="s">
        <v>347</v>
      </c>
      <c r="DY9" s="70">
        <f t="array" ref="DY9">MAX((DX$36:DX$529=DX9)*DW$36:DW$529)</f>
        <v>44771</v>
      </c>
      <c r="DZ9" s="84">
        <f>VLOOKUP(DY9,DW$36:DZ530,4,0)/VLOOKUP(DY8,DW$36:DZ530,4,0)-1</f>
        <v>2.8753670142755983E-2</v>
      </c>
      <c r="EC9" s="23">
        <v>44712</v>
      </c>
      <c r="ED9" s="27" t="s">
        <v>345</v>
      </c>
      <c r="EE9" s="70">
        <f t="array" ref="EE9">MAX((ED$36:ED$529=ED9)*EC$36:EC$529)</f>
        <v>44712</v>
      </c>
      <c r="EF9" s="71">
        <f>VLOOKUP(EE9,EC$36:EF529,4,0)/VLOOKUP(EE8,EC$36:EF529,4,0)-1</f>
        <v>2.695417789757415E-2</v>
      </c>
      <c r="EI9" s="23">
        <v>44712</v>
      </c>
      <c r="EJ9" s="27" t="s">
        <v>345</v>
      </c>
      <c r="EK9" s="70">
        <f t="array" ref="EK9">MAX((EJ$36:EJ$529=EJ9)*EI$36:EI$529)</f>
        <v>44712</v>
      </c>
      <c r="EL9" s="71">
        <f>VLOOKUP(EK9,EI$36:EL529,4,0)/VLOOKUP(EK8,EI$36:EL529,4,0)-1</f>
        <v>6.8608298504171383E-3</v>
      </c>
      <c r="EO9" s="23">
        <v>44712</v>
      </c>
      <c r="EP9" s="27" t="s">
        <v>345</v>
      </c>
      <c r="EQ9" s="70">
        <f t="array" ref="EQ9">MAX((EP$36:EP$529=EP9)*EO$36:EO$529)</f>
        <v>44712</v>
      </c>
      <c r="ER9" s="71">
        <f>VLOOKUP(EQ9,EO$36:ER529,4,0)/VLOOKUP(EQ8,EO$36:ER529,4,0)-1</f>
        <v>-6.1091215504529561E-3</v>
      </c>
      <c r="EU9" s="23">
        <v>44712</v>
      </c>
      <c r="EV9" s="27" t="s">
        <v>345</v>
      </c>
      <c r="EW9" s="70">
        <f t="array" ref="EW9">MAX((EV$36:EV$529=EV9)*EU$36:EU$529)</f>
        <v>44712</v>
      </c>
      <c r="EX9" s="71">
        <f>VLOOKUP(EW9,EU$36:EX529,4,0)/VLOOKUP(EW8,EU$36:EX529,4,0)-1</f>
        <v>1.3276268669752733E-2</v>
      </c>
      <c r="FA9" s="23">
        <v>44712</v>
      </c>
      <c r="FB9" s="27" t="s">
        <v>345</v>
      </c>
      <c r="FC9" s="70">
        <f t="array" ref="FC9">MAX((FB$36:FB$529=FB9)*FA$36:FA$529)</f>
        <v>44712</v>
      </c>
      <c r="FD9" s="71">
        <f>VLOOKUP(FC9,FA$36:FD529,4,0)/VLOOKUP(FC8,FA$36:FD529,4,0)-1</f>
        <v>3.1563845050215145E-2</v>
      </c>
      <c r="FG9" s="23">
        <v>44681</v>
      </c>
      <c r="FH9" s="27" t="s">
        <v>334</v>
      </c>
      <c r="FI9" s="70">
        <f t="array" ref="FI9">MAX((FH$36:FH$529=FH9)*FG$36:FG$529)</f>
        <v>44680</v>
      </c>
      <c r="FJ9" s="71">
        <f>VLOOKUP(FI9,FG$36:FJ529,4,0)/VLOOKUP(FI8,FG$36:FJ529,4,0)-1</f>
        <v>0</v>
      </c>
      <c r="FM9" s="23">
        <v>44681</v>
      </c>
      <c r="FN9" s="27" t="s">
        <v>334</v>
      </c>
      <c r="FO9" s="70">
        <f t="array" ref="FO9">MAX((FN$36:FN$529=FN9)*FM$36:FM$529)</f>
        <v>44680</v>
      </c>
      <c r="FP9" s="71">
        <f>VLOOKUP(FO9,FM$36:FP529,4,0)/VLOOKUP(FO8,FM$36:FP529,4,0)-1</f>
        <v>3.7629350893697566E-3</v>
      </c>
      <c r="FS9" s="23">
        <v>44681</v>
      </c>
      <c r="FT9" s="27" t="s">
        <v>334</v>
      </c>
      <c r="FU9" s="70">
        <f t="array" ref="FU9">MAX((FT$36:FT$529=FT9)*FS$36:FS$529)</f>
        <v>44680</v>
      </c>
      <c r="FV9" s="71">
        <f>VLOOKUP(FU9,FS$36:FV529,4,0)/VLOOKUP(FU8,FS$36:FV529,4,0)-1</f>
        <v>3.9920159680639777E-4</v>
      </c>
      <c r="FY9" s="23">
        <v>44651</v>
      </c>
      <c r="FZ9" s="27" t="s">
        <v>337</v>
      </c>
      <c r="GA9" s="70">
        <f t="array" ref="GA9">MAX((FZ$36:FZ$529=FZ9)*FY$36:FY$529)</f>
        <v>44651</v>
      </c>
      <c r="GB9" s="71">
        <f>VLOOKUP(GA9,FY$36:GB529,4,0)/VLOOKUP(GA8,FY$36:GB529,4,0)-1</f>
        <v>-3.2821375973069555E-2</v>
      </c>
      <c r="GC9" s="36"/>
      <c r="GE9" s="23">
        <v>44620</v>
      </c>
      <c r="GF9" s="27" t="s">
        <v>1632</v>
      </c>
      <c r="GG9" s="70">
        <f t="array" ref="GG9">MAX((GF$36:GF$383=GF9)*GE$36:GE$383)</f>
        <v>44620</v>
      </c>
      <c r="GH9" s="71">
        <f>VLOOKUP(GG9,GE$36:GH383,4,0)/VLOOKUP(GG8,GE$36:GH383,4,0)-1</f>
        <v>5.1915089986143137E-4</v>
      </c>
      <c r="GK9" s="23">
        <v>44620</v>
      </c>
      <c r="GL9" s="21" t="s">
        <v>349</v>
      </c>
      <c r="GM9" s="30">
        <f t="array" ref="GM9">MAX((GL$36:GL$529=GL9)*GK$36:GK$529)</f>
        <v>44620</v>
      </c>
      <c r="GN9" s="71">
        <f>VLOOKUP(GM9,GK$36:GN529,4,0)/VLOOKUP(GM8,GK$36:GN529,4,0)-1</f>
        <v>5.3612213254716767E-3</v>
      </c>
      <c r="GQ9" s="23">
        <v>44592</v>
      </c>
      <c r="GR9" s="21" t="s">
        <v>346</v>
      </c>
      <c r="GS9" s="54">
        <f t="array" ref="GS9">MAX((GR$36:GR$529=GR9)*GQ$36:GQ$529)</f>
        <v>44589</v>
      </c>
      <c r="GT9" s="85">
        <f>VLOOKUP(GS9,GQ$36:GT529,4,0)/VLOOKUP(GS8,GQ$36:GT529,4,0)-1</f>
        <v>-6.6170388751033427E-3</v>
      </c>
      <c r="GW9" s="23">
        <v>44561</v>
      </c>
      <c r="GX9" s="21" t="s">
        <v>336</v>
      </c>
      <c r="GY9" s="54">
        <f t="array" ref="GY9">MAX((GX$36:GX$529=GX9)*GW$36:GW$529)</f>
        <v>44561</v>
      </c>
      <c r="GZ9" s="85">
        <f>VLOOKUP(GY9,GW$36:GZ529,4,0)/VLOOKUP(GY8,GW$36:GZ529,4,0)-1</f>
        <v>-2.9891042329571738E-3</v>
      </c>
      <c r="HC9" s="23">
        <v>44530</v>
      </c>
      <c r="HD9" s="21" t="s">
        <v>342</v>
      </c>
      <c r="HE9" s="54">
        <f t="array" ref="HE9">MAX((HD$36:HD$529=HD9)*HC$36:HC$529)</f>
        <v>44530</v>
      </c>
      <c r="HF9" s="84">
        <f>VLOOKUP(HE9,HC$36:HF529,4,0)/VLOOKUP(HE8,HC$36:HF529,4,0)-1</f>
        <v>1.8949388342528239E-2</v>
      </c>
      <c r="HI9" s="23">
        <v>44500</v>
      </c>
      <c r="HJ9" s="21" t="s">
        <v>341</v>
      </c>
      <c r="HK9" s="54">
        <f t="array" ref="HK9">MAX((HJ$36:HJ$529=HJ9)*HI$36:HI$529)</f>
        <v>44498</v>
      </c>
      <c r="HL9" s="101">
        <f>VLOOKUP(HK9,HI$36:HL529,4,0)/VLOOKUP(HK8,HI$36:HL529,4,0)-1</f>
        <v>-3.2015065913370999E-2</v>
      </c>
      <c r="HO9" s="23">
        <v>44500</v>
      </c>
      <c r="HP9" s="21" t="s">
        <v>341</v>
      </c>
      <c r="HQ9" s="54">
        <f t="array" ref="HQ9">MAX((HP$36:HP$529=HP9)*HO$36:HO$529)</f>
        <v>44498</v>
      </c>
      <c r="HR9" s="101">
        <f>VLOOKUP(HQ9,HO$36:HR529,4,0)/VLOOKUP(HQ8,HO$36:HR529,4,0)-1</f>
        <v>-7.851999735043691E-3</v>
      </c>
      <c r="HU9" s="23">
        <v>43861</v>
      </c>
      <c r="HV9" s="27" t="s">
        <v>346</v>
      </c>
      <c r="HW9" s="23">
        <f t="array" ref="HW9">MAX((HV$48:HV$658=HV9)*HU$48:HU$658)</f>
        <v>43861</v>
      </c>
      <c r="HX9" s="36">
        <f>VLOOKUP(HW9,HU$47:HX1771,4,0)/VLOOKUP(HW8,HU$48:HX1771,4,0)-1</f>
        <v>4.5829559375889506E-3</v>
      </c>
      <c r="IA9" s="23">
        <v>44620</v>
      </c>
      <c r="IB9" s="21" t="s">
        <v>349</v>
      </c>
      <c r="IC9" s="54">
        <f t="array" ref="IC9">MAX((IB$36:IB$529=IB9)*IA$36:IA$529)</f>
        <v>44620</v>
      </c>
      <c r="ID9" s="71">
        <f>VLOOKUP(IC9,IA$36:ID529,4,0)/VLOOKUP(IC8,IA$36:ID529,4,0)-1</f>
        <v>-8.9285714285713969E-3</v>
      </c>
      <c r="IG9" s="103">
        <v>44620</v>
      </c>
      <c r="IH9" s="21" t="s">
        <v>349</v>
      </c>
      <c r="II9" s="103">
        <f t="array" ref="II9">MAX((IH$36:IH$529=IH9)*IG$36:IG$529)</f>
        <v>44620</v>
      </c>
      <c r="IJ9" s="71">
        <f>VLOOKUP(II9,IG$36:IJ529,4,0)/VLOOKUP(II8,IG$36:IJ529,4,0)-1</f>
        <v>7.9286422200197659E-3</v>
      </c>
      <c r="IM9" s="23">
        <v>44712</v>
      </c>
      <c r="IN9" s="27" t="s">
        <v>345</v>
      </c>
      <c r="IO9" s="70">
        <f t="array" ref="IO9">MAX((IN$36:IN$529=IN9)*IM$36:IM$529)</f>
        <v>44712</v>
      </c>
      <c r="IP9" s="71">
        <f>VLOOKUP(IO9,IM$36:IP529,4,0)/VLOOKUP(IO8,IM$36:IP529,4,0)-1</f>
        <v>1.3773829723525255E-2</v>
      </c>
      <c r="IS9" s="23">
        <v>44804</v>
      </c>
      <c r="IT9" s="27" t="s">
        <v>339</v>
      </c>
      <c r="IU9" s="70">
        <f t="array" ref="IU9">MAX((IT$36:IT$529=IT9)*IS$36:IS$529)</f>
        <v>44804</v>
      </c>
      <c r="IV9" s="71">
        <f>VLOOKUP(IU9,IS$36:IV530,4,0)/VLOOKUP(IU8,IS$36:IV530,4,0)-1</f>
        <v>1.4011726125410018E-2</v>
      </c>
      <c r="IY9" s="23">
        <v>44834</v>
      </c>
      <c r="IZ9" s="27" t="s">
        <v>340</v>
      </c>
      <c r="JA9" s="70">
        <f t="array" ref="JA9">MAX((IZ$36:IZ$529=IZ9)*IY$36:IY$529)</f>
        <v>44834</v>
      </c>
      <c r="JB9" s="71">
        <f>VLOOKUP(JA9,IY$36:JB530,4,0)/VLOOKUP(JA8,IY$36:JB530,4,0)-1</f>
        <v>-1.1188667624717596E-2</v>
      </c>
      <c r="JE9" s="23">
        <v>44865</v>
      </c>
      <c r="JF9" s="27" t="s">
        <v>341</v>
      </c>
      <c r="JG9" s="70">
        <f t="array" ref="JG9">MAX((JF$36:JF$529=JF9)*JE$36:JE$529)</f>
        <v>44865</v>
      </c>
      <c r="JH9" s="71">
        <f>VLOOKUP(JG9,JE$36:JH530,4,0)/VLOOKUP(JG8,JE$36:JH530,4,0)-1</f>
        <v>-4.4288804202285981E-3</v>
      </c>
      <c r="JK9" s="23">
        <v>44926</v>
      </c>
      <c r="JL9" s="21" t="s">
        <v>1653</v>
      </c>
      <c r="JM9" s="30">
        <f t="array" ref="JM9">MAX((JL$36:JL$529=JL9)*JK$36:JK$529)</f>
        <v>44925</v>
      </c>
      <c r="JN9" s="71">
        <f>VLOOKUP(JM9,JK$36:JN530,4,0)/VLOOKUP(JM8,JK$36:JN530,4,0)-1</f>
        <v>4.2189952904239103E-3</v>
      </c>
      <c r="JQ9" s="23">
        <v>44957</v>
      </c>
      <c r="JR9" s="27" t="s">
        <v>1626</v>
      </c>
      <c r="JS9" s="70">
        <f t="array" ref="JS9">MAX((JR$36:JR$529=JR9)*JQ$36:JQ$529)</f>
        <v>44957</v>
      </c>
      <c r="JT9" s="71">
        <f>VLOOKUP(JS9,JQ$36:JT522,4,0)/VLOOKUP(JS8,JQ$36:JT522,4,0)-1</f>
        <v>-5.8086212167531848E-3</v>
      </c>
      <c r="JW9" s="23">
        <v>44957</v>
      </c>
      <c r="JX9" s="27" t="s">
        <v>1626</v>
      </c>
      <c r="JY9" s="70">
        <f t="array" ref="JY9">MAX((JX$36:JX$529=JX9)*JW$36:JW$529)</f>
        <v>44957</v>
      </c>
      <c r="JZ9" s="71">
        <f>VLOOKUP(JY9,JW$36:JZ522,4,0)/VLOOKUP(JY8,JW$36:JZ522,4,0)-1</f>
        <v>-1.2506253126563394E-2</v>
      </c>
      <c r="KC9" s="23">
        <v>44681</v>
      </c>
      <c r="KD9" s="27" t="s">
        <v>334</v>
      </c>
      <c r="KE9" s="70">
        <f t="array" ref="KE9">MAX((KD$36:KD$529=KD9)*KC$36:KC$529)</f>
        <v>44680</v>
      </c>
      <c r="KF9" s="71">
        <f>VLOOKUP(KE9,KC$36:KF3001,4,0)/VLOOKUP(KE8,KC$36:KF3001,4,0)-1</f>
        <v>-4.2128603104212847E-2</v>
      </c>
      <c r="KI9" s="23">
        <v>44957</v>
      </c>
      <c r="KJ9" s="27" t="s">
        <v>1626</v>
      </c>
      <c r="KK9" s="70">
        <f t="array" ref="KK9">MAX((KJ$36:KJ$529=KJ9)*KI$36:KI$529)</f>
        <v>44957</v>
      </c>
      <c r="KL9" s="71">
        <f>VLOOKUP(KK9,KI$36:KL522,4,0)/VLOOKUP(KK8,KI$36:KL522,4,0)-1</f>
        <v>1.6764459346185756E-3</v>
      </c>
      <c r="KO9" s="23">
        <v>44985</v>
      </c>
      <c r="KP9" s="27" t="s">
        <v>348</v>
      </c>
      <c r="KQ9" s="30">
        <f t="array" ref="KQ9">MAX((KP$36:KP$529=KP9)*KO$36:KO$529)</f>
        <v>44967</v>
      </c>
      <c r="KR9" s="71">
        <f>VLOOKUP(KQ9,KO$36:KR522,4,0)/VLOOKUP(KQ8,KO$36:KR522,4,0)-1</f>
        <v>6.5497783151955424E-3</v>
      </c>
      <c r="KU9" s="23">
        <v>44985</v>
      </c>
      <c r="KV9" s="27" t="s">
        <v>348</v>
      </c>
      <c r="KW9" s="30">
        <f t="array" ref="KW9">MAX((KV$36:KV$529=KV9)*KU$36:KU$529)</f>
        <v>44967</v>
      </c>
      <c r="KX9" s="71">
        <f>VLOOKUP(KW9,KU$36:KX522,4,0)/VLOOKUP(KW8,KU$36:KX522,4,0)-1</f>
        <v>1.616628175519641E-2</v>
      </c>
    </row>
    <row r="10" spans="1:311">
      <c r="A10" s="52">
        <v>44530</v>
      </c>
      <c r="B10" s="74" t="s">
        <v>342</v>
      </c>
      <c r="C10" s="286">
        <f t="array" ref="C10">MAX((B$36:B$529=B10)*A$36:A$529)</f>
        <v>44530</v>
      </c>
      <c r="D10" s="285">
        <f>VLOOKUP(C10,A$36:D529,4,0)/VLOOKUP(C9,A$36:D529,4,0)-1</f>
        <v>3.3434650455927084E-2</v>
      </c>
      <c r="G10" s="23">
        <v>44561</v>
      </c>
      <c r="H10" s="21" t="s">
        <v>336</v>
      </c>
      <c r="I10" s="54">
        <f t="array" ref="I10">MAX((H$36:H$529=H10)*G$36:G$529)</f>
        <v>44561</v>
      </c>
      <c r="J10" s="84">
        <f>VLOOKUP(I10,G$36:J529,4,0)/VLOOKUP(I9,G$36:J529,4,0)-1</f>
        <v>-3.5522921214526715E-2</v>
      </c>
      <c r="M10" s="23">
        <v>44985</v>
      </c>
      <c r="N10" s="27" t="s">
        <v>348</v>
      </c>
      <c r="O10" s="30">
        <f t="array" ref="O10">MAX((N$36:N$529=N10)*M$36:M$529)</f>
        <v>44967</v>
      </c>
      <c r="P10" s="71">
        <f>VLOOKUP(O10,M$36:P523,4,0)/VLOOKUP(O9,M$36:P523,4,0)-1</f>
        <v>3.7418147801684398E-3</v>
      </c>
      <c r="S10" s="23">
        <v>44985</v>
      </c>
      <c r="T10" s="27" t="s">
        <v>348</v>
      </c>
      <c r="U10" s="30">
        <f t="array" ref="U10">MAX((T$36:T$529=T10)*S$36:S$529)</f>
        <v>44967</v>
      </c>
      <c r="V10" s="71">
        <f>VLOOKUP(U10,S$36:V523,4,0)/VLOOKUP(U9,S$36:V523,4,0)-1</f>
        <v>4.9855419284083879E-4</v>
      </c>
      <c r="Y10" s="23">
        <v>44957</v>
      </c>
      <c r="Z10" s="27" t="s">
        <v>1626</v>
      </c>
      <c r="AA10" s="70">
        <f t="array" ref="AA10">MAX((Z$36:Z$529=Z10)*Y$36:Y$529)</f>
        <v>44957</v>
      </c>
      <c r="AB10" s="71">
        <f>VLOOKUP(AA10,Y$36:AB523,4,0)/VLOOKUP(AA9,Y$36:AB523,4,0)-1</f>
        <v>3.1013615733736621E-2</v>
      </c>
      <c r="AE10" s="23">
        <v>44957</v>
      </c>
      <c r="AF10" s="27" t="s">
        <v>1626</v>
      </c>
      <c r="AG10" s="70">
        <f t="array" ref="AG10">MAX((AF$36:AF$529=AF10)*AE$36:AE$529)</f>
        <v>44957</v>
      </c>
      <c r="AH10" s="71">
        <f>VLOOKUP(AG10,AE$36:AH523,4,0)/VLOOKUP(AG9,AE$36:AH523,4,0)-1</f>
        <v>8.68783702816045E-3</v>
      </c>
      <c r="AK10" s="23">
        <v>44926</v>
      </c>
      <c r="AL10" s="27" t="s">
        <v>336</v>
      </c>
      <c r="AM10" s="70">
        <f t="array" ref="AM10">MAX((AL$36:AL$529=AL10)*AK$36:AK$529)</f>
        <v>44925</v>
      </c>
      <c r="AN10" s="71">
        <f>VLOOKUP(AM10,AK$36:AN531,4,0)/VLOOKUP(AM9,AK$36:AN531,4,0)-1</f>
        <v>-7.8371317899289528E-3</v>
      </c>
      <c r="AQ10" s="23">
        <v>44926</v>
      </c>
      <c r="AR10" s="21" t="s">
        <v>1653</v>
      </c>
      <c r="AS10" s="30">
        <f t="array" ref="AS10">MAX((AR$36:AR$529=AR10)*AQ$36:AQ$529)</f>
        <v>44925</v>
      </c>
      <c r="AT10" s="71">
        <f>VLOOKUP(AS10,AQ$36:AT531,4,0)/VLOOKUP(AS9,AQ$36:AT531,4,0)-1</f>
        <v>-7.8048780487804947E-3</v>
      </c>
      <c r="AW10" s="23">
        <v>44895</v>
      </c>
      <c r="AX10" s="27" t="s">
        <v>342</v>
      </c>
      <c r="AY10" s="70">
        <f t="array" ref="AY10">MAX((AX$36:AX$529=AX10)*AW$36:AW$529)</f>
        <v>44895</v>
      </c>
      <c r="AZ10" s="71">
        <f>VLOOKUP(AY10,AW$36:AZ531,4,0)/VLOOKUP(AY9,AW$36:AZ531,4,0)-1</f>
        <v>1.7107904042817479E-2</v>
      </c>
      <c r="BC10" s="23">
        <v>44895</v>
      </c>
      <c r="BD10" s="27" t="s">
        <v>342</v>
      </c>
      <c r="BE10" s="70">
        <f t="array" ref="BE10">MAX((BD$36:BD$529=BD10)*BC$36:BC$529)</f>
        <v>44895</v>
      </c>
      <c r="BF10" s="71">
        <f>VLOOKUP(BE10,BC$36:BF531,4,0)/VLOOKUP(BE9,BC$36:BF531,4,0)-1</f>
        <v>-6.64672648720388E-4</v>
      </c>
      <c r="BI10" s="23">
        <v>44895</v>
      </c>
      <c r="BJ10" s="27" t="s">
        <v>342</v>
      </c>
      <c r="BK10" s="70">
        <f t="array" ref="BK10">MAX((BJ$36:BJ$529=BJ10)*BI$36:BI$529)</f>
        <v>44895</v>
      </c>
      <c r="BL10" s="71">
        <f>VLOOKUP(BK10,BI$36:BL531,4,0)/VLOOKUP(BK9,BI$36:BL531,4,0)-1</f>
        <v>-3.8914490527394152E-3</v>
      </c>
      <c r="BO10" s="23">
        <v>44895</v>
      </c>
      <c r="BP10" s="27" t="s">
        <v>342</v>
      </c>
      <c r="BQ10" s="70">
        <f t="array" ref="BQ10">MAX((BP$36:BP$529=BP10)*BO$36:BO$529)</f>
        <v>44895</v>
      </c>
      <c r="BR10" s="71">
        <f>VLOOKUP(BQ10,BO$36:BR531,4,0)/VLOOKUP(BQ9,BO$36:BR531,4,0)-1</f>
        <v>5.1754811580140281E-3</v>
      </c>
      <c r="BU10" s="23">
        <v>44895</v>
      </c>
      <c r="BV10" s="27" t="s">
        <v>342</v>
      </c>
      <c r="BW10" s="70">
        <f t="array" ref="BW10">MAX((BV$36:BV$529=BV10)*BU$36:BU$529)</f>
        <v>44895</v>
      </c>
      <c r="BX10" s="71">
        <f>VLOOKUP(BW10,BU$36:BX531,4,0)/VLOOKUP(BW9,BU$36:BX531,4,0)-1</f>
        <v>4.1407867494824835E-3</v>
      </c>
      <c r="CA10" s="23">
        <v>44895</v>
      </c>
      <c r="CB10" s="27" t="s">
        <v>342</v>
      </c>
      <c r="CC10" s="70">
        <f t="array" ref="CC10">MAX((CB$36:CB$529=CB10)*CA$36:CA$529)</f>
        <v>44895</v>
      </c>
      <c r="CD10" s="71">
        <f>VLOOKUP(CC10,CA$36:CD531,4,0)/VLOOKUP(CC9,CA$36:CD531,4,0)-1</f>
        <v>-1.0482180293500676E-3</v>
      </c>
      <c r="CG10" s="23">
        <v>44865</v>
      </c>
      <c r="CH10" s="27" t="s">
        <v>341</v>
      </c>
      <c r="CI10" s="70">
        <f t="array" ref="CI10">MAX((CH$36:CH$529=CH10)*CG$36:CG$529)</f>
        <v>44865</v>
      </c>
      <c r="CJ10" s="71">
        <f>VLOOKUP(CI10,CG$36:CJ531,4,0)/VLOOKUP(CI9,CG$36:CJ531,4,0)-1</f>
        <v>-2.6565464895635715E-2</v>
      </c>
      <c r="CM10" s="23">
        <v>44865</v>
      </c>
      <c r="CN10" s="27" t="s">
        <v>341</v>
      </c>
      <c r="CO10" s="70">
        <f t="array" ref="CO10">MAX((CN$36:CN$529=CN10)*CM$36:CM$529)</f>
        <v>44865</v>
      </c>
      <c r="CP10" s="71">
        <f>VLOOKUP(CO10,CM$36:CP531,4,0)/VLOOKUP(CO9,CM$36:CP531,4,0)-1</f>
        <v>-1.1550842643438752E-2</v>
      </c>
      <c r="CS10" s="23">
        <v>44834</v>
      </c>
      <c r="CT10" s="27" t="s">
        <v>340</v>
      </c>
      <c r="CU10" s="70">
        <f t="array" ref="CU10">MAX((CT$36:CT$529=CT10)*CS$36:CS$529)</f>
        <v>44834</v>
      </c>
      <c r="CV10" s="71">
        <f>VLOOKUP(CU10,CS$36:CV531,4,0)/VLOOKUP(CU9,CS$36:CV531,4,0)-1</f>
        <v>-2.3790563408321641E-2</v>
      </c>
      <c r="CY10" s="23">
        <v>44834</v>
      </c>
      <c r="CZ10" s="27" t="s">
        <v>340</v>
      </c>
      <c r="DA10" s="70">
        <f t="array" ref="DA10">MAX((CZ$36:CZ$529=CZ10)*CY$36:CY$529)</f>
        <v>44833</v>
      </c>
      <c r="DB10" s="84">
        <f>VLOOKUP(DA10,CY$36:DB531,4,0)/VLOOKUP(DA9,CY$36:DB531,4,0)-1</f>
        <v>-1.5673981191223207E-3</v>
      </c>
      <c r="DE10" s="23">
        <v>44834</v>
      </c>
      <c r="DF10" s="27" t="s">
        <v>340</v>
      </c>
      <c r="DG10" s="70">
        <f t="array" ref="DG10">MAX((DF$36:DF$529=DF10)*DE$36:DE$529)</f>
        <v>44834</v>
      </c>
      <c r="DH10" s="84">
        <f>VLOOKUP(DG10,DE$36:DH531,4,0)/VLOOKUP(DG9,DE$36:DH531,4,0)-1</f>
        <v>-8.9522872602064707E-3</v>
      </c>
      <c r="DK10" s="23">
        <v>44834</v>
      </c>
      <c r="DL10" s="27" t="s">
        <v>340</v>
      </c>
      <c r="DM10" s="70">
        <f t="array" ref="DM10">MAX((DL$36:DL$529=DL10)*DK$36:DK$529)</f>
        <v>44834</v>
      </c>
      <c r="DN10" s="84">
        <f>VLOOKUP(DM10,DK$36:DN531,4,0)/VLOOKUP(DM9,DK$36:DN531,4,0)-1</f>
        <v>-3.0506406345343073E-4</v>
      </c>
      <c r="DQ10" s="23">
        <v>44804</v>
      </c>
      <c r="DR10" s="21" t="s">
        <v>339</v>
      </c>
      <c r="DS10" s="70">
        <f t="array" ref="DS10">MAX((DR$36:DR$529=DR10)*DQ$36:DQ$529)</f>
        <v>44804</v>
      </c>
      <c r="DT10" s="84">
        <f>VLOOKUP(DS10,DQ$36:DT531,4,0)/VLOOKUP(DS9,DQ$36:DT531,4,0)-1</f>
        <v>1.1187607573149849E-2</v>
      </c>
      <c r="DW10" s="23">
        <v>44804</v>
      </c>
      <c r="DX10" s="21" t="s">
        <v>339</v>
      </c>
      <c r="DY10" s="70">
        <f t="array" ref="DY10">MAX((DX$36:DX$529=DX10)*DW$36:DW$529)</f>
        <v>44804</v>
      </c>
      <c r="DZ10" s="84">
        <f>VLOOKUP(DY10,DW$36:DZ531,4,0)/VLOOKUP(DY9,DW$36:DZ531,4,0)-1</f>
        <v>-2.6769018797362487E-2</v>
      </c>
      <c r="EC10" s="23">
        <v>44742</v>
      </c>
      <c r="ED10" s="21" t="s">
        <v>338</v>
      </c>
      <c r="EE10" s="70">
        <f t="array" ref="EE10">MAX((ED$36:ED$529=ED10)*EC$36:EC$529)</f>
        <v>44742</v>
      </c>
      <c r="EF10" s="71">
        <f>VLOOKUP(EE10,EC$36:EF530,4,0)/VLOOKUP(EE9,EC$36:EF530,4,0)-1</f>
        <v>1.3123359580052396E-2</v>
      </c>
      <c r="EI10" s="23">
        <v>44742</v>
      </c>
      <c r="EJ10" s="27" t="s">
        <v>338</v>
      </c>
      <c r="EK10" s="70">
        <f t="array" ref="EK10">MAX((EJ$36:EJ$529=EJ10)*EI$36:EI$529)</f>
        <v>44742</v>
      </c>
      <c r="EL10" s="71">
        <f>VLOOKUP(EK10,EI$36:EL530,4,0)/VLOOKUP(EK9,EI$36:EL530,4,0)-1</f>
        <v>9.988340297343079E-3</v>
      </c>
      <c r="EO10" s="23">
        <v>44742</v>
      </c>
      <c r="EP10" s="27" t="s">
        <v>338</v>
      </c>
      <c r="EQ10" s="70">
        <f t="array" ref="EQ10">MAX((EP$36:EP$529=EP10)*EO$36:EO$529)</f>
        <v>44742</v>
      </c>
      <c r="ER10" s="71">
        <f>VLOOKUP(EQ10,EO$36:ER530,4,0)/VLOOKUP(EQ9,EO$36:ER530,4,0)-1</f>
        <v>4.4510385756675319E-3</v>
      </c>
      <c r="EU10" s="23">
        <v>44742</v>
      </c>
      <c r="EV10" s="27" t="s">
        <v>338</v>
      </c>
      <c r="EW10" s="70">
        <f t="array" ref="EW10">MAX((EV$36:EV$529=EV10)*EU$36:EU$529)</f>
        <v>44742</v>
      </c>
      <c r="EX10" s="71">
        <f>VLOOKUP(EW10,EU$36:EX530,4,0)/VLOOKUP(EW9,EU$36:EX530,4,0)-1</f>
        <v>-2.5859839668993523E-3</v>
      </c>
      <c r="FA10" s="23">
        <v>44742</v>
      </c>
      <c r="FB10" s="27" t="s">
        <v>338</v>
      </c>
      <c r="FC10" s="70">
        <f t="array" ref="FC10">MAX((FB$36:FB$529=FB10)*FA$36:FA$529)</f>
        <v>44742</v>
      </c>
      <c r="FD10" s="71">
        <f>VLOOKUP(FC10,FA$36:FD530,4,0)/VLOOKUP(FC9,FA$36:FD530,4,0)-1</f>
        <v>2.5034770514603677E-2</v>
      </c>
      <c r="FG10" s="23">
        <v>44712</v>
      </c>
      <c r="FH10" s="27" t="s">
        <v>345</v>
      </c>
      <c r="FI10" s="70">
        <f t="array" ref="FI10">MAX((FH$36:FH$529=FH10)*FG$36:FG$529)</f>
        <v>44712</v>
      </c>
      <c r="FJ10" s="71">
        <f>VLOOKUP(FI10,FG$36:FJ529,4,0)/VLOOKUP(FI9,FG$36:FJ529,4,0)-1</f>
        <v>9.6525096525097442E-3</v>
      </c>
      <c r="FM10" s="23">
        <v>44712</v>
      </c>
      <c r="FN10" s="27" t="s">
        <v>345</v>
      </c>
      <c r="FO10" s="70">
        <f t="array" ref="FO10">MAX((FN$36:FN$529=FN10)*FM$36:FM$529)</f>
        <v>44712</v>
      </c>
      <c r="FP10" s="71">
        <f>VLOOKUP(FO10,FM$36:FP529,4,0)/VLOOKUP(FO9,FM$36:FP529,4,0)-1</f>
        <v>1.8744142455482615E-2</v>
      </c>
      <c r="FS10" s="23">
        <v>44712</v>
      </c>
      <c r="FT10" s="27" t="s">
        <v>345</v>
      </c>
      <c r="FU10" s="70">
        <f t="array" ref="FU10">MAX((FT$36:FT$529=FT10)*FS$36:FS$529)</f>
        <v>44712</v>
      </c>
      <c r="FV10" s="71">
        <f>VLOOKUP(FU10,FS$36:FV529,4,0)/VLOOKUP(FU9,FS$36:FV529,4,0)-1</f>
        <v>3.3519553072627328E-3</v>
      </c>
      <c r="FY10" s="23">
        <v>44681</v>
      </c>
      <c r="FZ10" s="27" t="s">
        <v>334</v>
      </c>
      <c r="GA10" s="70">
        <f t="array" ref="GA10">MAX((FZ$36:FZ$529=FZ10)*FY$36:FY$529)</f>
        <v>44680</v>
      </c>
      <c r="GB10" s="71">
        <f>VLOOKUP(GA10,FY$36:GB529,4,0)/VLOOKUP(GA9,FY$36:GB529,4,0)-1</f>
        <v>-9.1363932999781738E-3</v>
      </c>
      <c r="GE10" s="23">
        <v>44651</v>
      </c>
      <c r="GF10" s="27" t="s">
        <v>1664</v>
      </c>
      <c r="GG10" s="70">
        <f t="array" ref="GG10">MAX((GF$36:GF$383=GF10)*GE$36:GE$383)</f>
        <v>44651</v>
      </c>
      <c r="GH10" s="71">
        <f>VLOOKUP(GG10,GE$36:GH383,4,0)/VLOOKUP(GG9,GE$36:GH383,4,0)-1</f>
        <v>5.4194292303257896E-3</v>
      </c>
      <c r="GK10" s="23">
        <v>44651</v>
      </c>
      <c r="GL10" s="27" t="s">
        <v>350</v>
      </c>
      <c r="GM10" s="30">
        <f t="array" ref="GM10">MAX((GL$36:GL$529=GL10)*GK$36:GK$529)</f>
        <v>44651</v>
      </c>
      <c r="GN10" s="71">
        <f>VLOOKUP(GM10,GK$36:GN529,4,0)/VLOOKUP(GM9,GK$36:GN529,4,0)-1</f>
        <v>1.4545036080032547E-2</v>
      </c>
      <c r="GQ10" s="23">
        <v>44620</v>
      </c>
      <c r="GR10" s="21" t="s">
        <v>349</v>
      </c>
      <c r="GS10" s="54">
        <f t="array" ref="GS10">MAX((GR$36:GR$529=GR10)*GQ$36:GQ$529)</f>
        <v>44620</v>
      </c>
      <c r="GT10" s="85">
        <f>VLOOKUP(GS10,GQ$36:GT529,4,0)/VLOOKUP(GS9,GQ$36:GT529,4,0)-1</f>
        <v>5.828476269775118E-3</v>
      </c>
      <c r="GW10" s="23">
        <v>44592</v>
      </c>
      <c r="GX10" s="21" t="s">
        <v>346</v>
      </c>
      <c r="GY10" s="54">
        <f t="array" ref="GY10">MAX((GX$36:GX$529=GX10)*GW$36:GW$529)</f>
        <v>44589</v>
      </c>
      <c r="GZ10" s="85">
        <f>VLOOKUP(GY10,GW$36:GZ529,4,0)/VLOOKUP(GY9,GW$36:GZ529,4,0)-1</f>
        <v>-7.930367504835556E-3</v>
      </c>
      <c r="HC10" s="23">
        <v>44561</v>
      </c>
      <c r="HD10" s="21" t="s">
        <v>336</v>
      </c>
      <c r="HE10" s="54">
        <f t="array" ref="HE10">MAX((HD$36:HD$529=HD10)*HC$36:HC$529)</f>
        <v>44561</v>
      </c>
      <c r="HF10" s="84">
        <f>VLOOKUP(HE10,HC$36:HF529,4,0)/VLOOKUP(HE9,HC$36:HF529,4,0)-1</f>
        <v>-9.3377275580666108E-3</v>
      </c>
      <c r="HI10" s="23">
        <v>44530</v>
      </c>
      <c r="HJ10" s="21" t="s">
        <v>342</v>
      </c>
      <c r="HK10" s="54">
        <f t="array" ref="HK10">MAX((HJ$36:HJ$529=HJ10)*HI$36:HI$529)</f>
        <v>44530</v>
      </c>
      <c r="HL10" s="101">
        <f>VLOOKUP(HK10,HI$36:HL529,4,0)/VLOOKUP(HK9,HI$36:HL529,4,0)-1</f>
        <v>0</v>
      </c>
      <c r="HO10" s="23">
        <v>44530</v>
      </c>
      <c r="HP10" s="21" t="s">
        <v>342</v>
      </c>
      <c r="HQ10" s="54">
        <f t="array" ref="HQ10">MAX((HP$36:HP$529=HP10)*HO$36:HO$529)</f>
        <v>44530</v>
      </c>
      <c r="HR10" s="101">
        <f>VLOOKUP(HQ10,HO$36:HR529,4,0)/VLOOKUP(HQ9,HO$36:HR529,4,0)-1</f>
        <v>1.293532338308534E-2</v>
      </c>
      <c r="HU10" s="23">
        <v>43889</v>
      </c>
      <c r="HV10" s="27" t="s">
        <v>348</v>
      </c>
      <c r="HW10" s="23">
        <f t="array" ref="HW10">MAX((HV$48:HV$658=HV10)*HU$48:HU$658)</f>
        <v>43890</v>
      </c>
      <c r="HX10" s="36">
        <f>VLOOKUP(HW10,HU$47:HX1772,4,0)/VLOOKUP(HW9,HU$48:HX1772,4,0)-1</f>
        <v>3.1021928245357655E-2</v>
      </c>
      <c r="IA10" s="23">
        <v>44651</v>
      </c>
      <c r="IB10" s="27" t="s">
        <v>350</v>
      </c>
      <c r="IC10" s="23">
        <f t="array" ref="IC10">MAX((IB$36:IB$529=IB10)*IA$36:IA$529)</f>
        <v>44651</v>
      </c>
      <c r="ID10" s="71">
        <f>VLOOKUP(IC10,IA$36:ID529,4,0)/VLOOKUP(IC9,IA$36:ID529,4,0)-1</f>
        <v>4.1041041041041115E-2</v>
      </c>
      <c r="IG10" s="103">
        <v>44651</v>
      </c>
      <c r="IH10" s="27" t="s">
        <v>350</v>
      </c>
      <c r="II10" s="103">
        <f t="array" ref="II10">MAX((IH$36:IH$529=IH10)*IG$36:IG$529)</f>
        <v>44651</v>
      </c>
      <c r="IJ10" s="71">
        <f>VLOOKUP(II10,IG$36:IJ529,4,0)/VLOOKUP(II9,IG$36:IJ529,4,0)-1</f>
        <v>7.8662733529990536E-3</v>
      </c>
      <c r="IM10" s="23">
        <v>44742</v>
      </c>
      <c r="IN10" s="27" t="s">
        <v>338</v>
      </c>
      <c r="IO10" s="70">
        <f t="array" ref="IO10">MAX((IN$36:IN$529=IN10)*IM$36:IM$529)</f>
        <v>44742</v>
      </c>
      <c r="IP10" s="71">
        <f>VLOOKUP(IO10,IM$36:IP530,4,0)/VLOOKUP(IO9,IM$36:IP530,4,0)-1</f>
        <v>2.6484198089987032E-2</v>
      </c>
      <c r="IS10" s="23">
        <v>44834</v>
      </c>
      <c r="IT10" s="27" t="s">
        <v>340</v>
      </c>
      <c r="IU10" s="70">
        <f t="array" ref="IU10">MAX((IT$36:IT$529=IT10)*IS$36:IS$529)</f>
        <v>44834</v>
      </c>
      <c r="IV10" s="71">
        <f>VLOOKUP(IU10,IS$36:IV531,4,0)/VLOOKUP(IU9,IS$36:IV531,4,0)-1</f>
        <v>-3.1360250882005447E-3</v>
      </c>
      <c r="IY10" s="23">
        <v>44865</v>
      </c>
      <c r="IZ10" s="27" t="s">
        <v>341</v>
      </c>
      <c r="JA10" s="70">
        <f t="array" ref="JA10">MAX((IZ$36:IZ$529=IZ10)*IY$36:IY$529)</f>
        <v>44865</v>
      </c>
      <c r="JB10" s="71">
        <f>VLOOKUP(JA10,IY$36:JB531,4,0)/VLOOKUP(JA9,IY$36:JB531,4,0)-1</f>
        <v>-2.7405792587978928E-2</v>
      </c>
      <c r="JE10" s="23">
        <v>44895</v>
      </c>
      <c r="JF10" s="27" t="s">
        <v>342</v>
      </c>
      <c r="JG10" s="70">
        <f t="array" ref="JG10">MAX((JF$36:JF$529=JF10)*JE$36:JE$529)</f>
        <v>44895</v>
      </c>
      <c r="JH10" s="71">
        <f>VLOOKUP(JG10,JE$36:JH531,4,0)/VLOOKUP(JG9,JE$36:JH531,4,0)-1</f>
        <v>1.9553072625698276E-2</v>
      </c>
      <c r="JK10" s="23">
        <v>44957</v>
      </c>
      <c r="JL10" s="27" t="s">
        <v>1626</v>
      </c>
      <c r="JM10" s="70">
        <f t="array" ref="JM10">MAX((JL$36:JL$529=JL10)*JK$36:JK$529)</f>
        <v>44957</v>
      </c>
      <c r="JN10" s="71">
        <f>VLOOKUP(JM10,JK$36:JN531,4,0)/VLOOKUP(JM9,JK$36:JN531,4,0)-1</f>
        <v>9.7703957010253362E-5</v>
      </c>
      <c r="JQ10" s="23">
        <v>44985</v>
      </c>
      <c r="JR10" s="27" t="s">
        <v>348</v>
      </c>
      <c r="JS10" s="30">
        <f t="array" ref="JS10">MAX((JR$36:JR$529=JR10)*JQ$36:JQ$529)</f>
        <v>44967</v>
      </c>
      <c r="JT10" s="71">
        <f>VLOOKUP(JS10,JQ$36:JT523,4,0)/VLOOKUP(JS9,JQ$36:JT523,4,0)-1</f>
        <v>6.0475604756047296E-3</v>
      </c>
      <c r="JW10" s="23">
        <v>44985</v>
      </c>
      <c r="JX10" s="27" t="s">
        <v>348</v>
      </c>
      <c r="JY10" s="30">
        <f t="array" ref="JY10">MAX((JX$36:JX$529=JX10)*JW$36:JW$529)</f>
        <v>44967</v>
      </c>
      <c r="JZ10" s="71">
        <f>VLOOKUP(JY10,JW$36:JZ523,4,0)/VLOOKUP(JY9,JW$36:JZ523,4,0)-1</f>
        <v>-6.0790273556221575E-4</v>
      </c>
      <c r="KC10" s="23">
        <v>44712</v>
      </c>
      <c r="KD10" s="27" t="s">
        <v>345</v>
      </c>
      <c r="KE10" s="70">
        <f t="array" ref="KE10">MAX((KD$36:KD$529=KD10)*KC$36:KC$529)</f>
        <v>44712</v>
      </c>
      <c r="KF10" s="71">
        <f>VLOOKUP(KE10,KC$36:KF3002,4,0)/VLOOKUP(KE9,KC$36:KF3002,4,0)-1</f>
        <v>0</v>
      </c>
      <c r="KI10" s="23">
        <v>44985</v>
      </c>
      <c r="KJ10" s="27" t="s">
        <v>348</v>
      </c>
      <c r="KK10" s="30">
        <f t="array" ref="KK10">MAX((KJ$36:KJ$529=KJ10)*KI$36:KI$529)</f>
        <v>44967</v>
      </c>
      <c r="KL10" s="71">
        <f>VLOOKUP(KK10,KI$36:KL523,4,0)/VLOOKUP(KK9,KI$36:KL523,4,0)-1</f>
        <v>0</v>
      </c>
    </row>
    <row r="11" spans="1:311">
      <c r="A11" s="52">
        <v>44561</v>
      </c>
      <c r="B11" s="74" t="s">
        <v>336</v>
      </c>
      <c r="C11" s="286">
        <f t="array" ref="C11">MAX((B$36:B$529=B11)*A$36:A$529)</f>
        <v>44561</v>
      </c>
      <c r="D11" s="285">
        <f>VLOOKUP(C11,A$36:D529,4,0)/VLOOKUP(C10,A$36:D529,4,0)-1</f>
        <v>-2.7113970588235392E-2</v>
      </c>
      <c r="G11" s="23">
        <v>44592</v>
      </c>
      <c r="H11" s="27" t="s">
        <v>346</v>
      </c>
      <c r="I11" s="30">
        <f t="array" ref="I11">MAX((H$36:H$529=H11)*G$36:G$529)</f>
        <v>44589</v>
      </c>
      <c r="J11" s="71">
        <f>VLOOKUP(I11,G$36:J529,4,0)/VLOOKUP(I10,G$36:J529,4,0)-1</f>
        <v>-2.1090534979423814E-2</v>
      </c>
      <c r="Y11" s="23">
        <v>44985</v>
      </c>
      <c r="Z11" s="27" t="s">
        <v>348</v>
      </c>
      <c r="AA11" s="30">
        <f t="array" ref="AA11">MAX((Z$36:Z$529=Z11)*Y$36:Y$529)</f>
        <v>44967</v>
      </c>
      <c r="AB11" s="71">
        <f>VLOOKUP(AA11,Y$36:AB524,4,0)/VLOOKUP(AA10,Y$36:AB524,4,0)-1</f>
        <v>-2.2010271460014663E-2</v>
      </c>
      <c r="AE11" s="23">
        <v>44985</v>
      </c>
      <c r="AF11" s="27" t="s">
        <v>348</v>
      </c>
      <c r="AG11" s="30">
        <f t="array" ref="AG11">MAX((AF$36:AF$529=AF11)*AE$36:AE$529)</f>
        <v>44967</v>
      </c>
      <c r="AH11" s="71">
        <f>VLOOKUP(AG11,AE$36:AH524,4,0)/VLOOKUP(AG10,AE$36:AH524,4,0)-1</f>
        <v>3.5640035640036594E-3</v>
      </c>
      <c r="AK11" s="23">
        <v>44957</v>
      </c>
      <c r="AL11" s="27" t="s">
        <v>346</v>
      </c>
      <c r="AM11" s="70">
        <f t="array" ref="AM11">MAX((AL$36:AL$529=AL11)*AK$36:AK$529)</f>
        <v>44957</v>
      </c>
      <c r="AN11" s="71">
        <f>VLOOKUP(AM11,AK$36:AN532,4,0)/VLOOKUP(AM10,AK$36:AN532,4,0)-1</f>
        <v>1.4980933357544801E-2</v>
      </c>
      <c r="AQ11" s="23">
        <v>44957</v>
      </c>
      <c r="AR11" s="27" t="s">
        <v>346</v>
      </c>
      <c r="AS11" s="70">
        <f t="array" ref="AS11">MAX((AR$36:AR$529=AR11)*AQ$36:AQ$529)</f>
        <v>44957</v>
      </c>
      <c r="AT11" s="71">
        <f>VLOOKUP(AS11,AQ$36:AT532,4,0)/VLOOKUP(AS10,AQ$36:AT532,4,0)-1</f>
        <v>5.211406096361948E-3</v>
      </c>
      <c r="AW11" s="23">
        <v>44926</v>
      </c>
      <c r="AX11" s="27" t="s">
        <v>336</v>
      </c>
      <c r="AY11" s="70">
        <f t="array" ref="AY11">MAX((AX$36:AX$529=AX11)*AW$36:AW$529)</f>
        <v>44925</v>
      </c>
      <c r="AZ11" s="71">
        <f>VLOOKUP(AY11,AW$36:AZ532,4,0)/VLOOKUP(AY10,AW$36:AZ532,4,0)-1</f>
        <v>5.63803796278739E-4</v>
      </c>
      <c r="BC11" s="23">
        <v>44926</v>
      </c>
      <c r="BD11" s="21" t="s">
        <v>1653</v>
      </c>
      <c r="BE11" s="30">
        <f t="array" ref="BE11">MAX((BD$36:BD$529=BD11)*BC$36:BC$529)</f>
        <v>44925</v>
      </c>
      <c r="BF11" s="71">
        <f>VLOOKUP(BE11,BC$36:BF532,4,0)/VLOOKUP(BE10,BC$36:BF532,4,0)-1</f>
        <v>-2.101762554040576E-2</v>
      </c>
      <c r="BI11" s="23">
        <v>44926</v>
      </c>
      <c r="BJ11" s="21" t="s">
        <v>1653</v>
      </c>
      <c r="BK11" s="30">
        <f t="array" ref="BK11">MAX((BJ$36:BJ$529=BJ11)*BI$36:BI$529)</f>
        <v>44925</v>
      </c>
      <c r="BL11" s="71">
        <f>VLOOKUP(BK11,BI$36:BL532,4,0)/VLOOKUP(BK10,BI$36:BL532,4,0)-1</f>
        <v>6.4768171070217484E-3</v>
      </c>
      <c r="BO11" s="23">
        <v>44926</v>
      </c>
      <c r="BP11" s="21" t="s">
        <v>1653</v>
      </c>
      <c r="BQ11" s="30">
        <f t="array" ref="BQ11">MAX((BP$36:BP$529=BP11)*BO$36:BO$529)</f>
        <v>44925</v>
      </c>
      <c r="BR11" s="71">
        <f>VLOOKUP(BQ11,BO$36:BR532,4,0)/VLOOKUP(BQ10,BO$36:BR532,4,0)-1</f>
        <v>1.6090104585679832E-3</v>
      </c>
      <c r="BU11" s="23">
        <v>44926</v>
      </c>
      <c r="BV11" s="21" t="s">
        <v>1653</v>
      </c>
      <c r="BW11" s="30">
        <f t="array" ref="BW11">MAX((BV$36:BV$529=BV11)*BU$36:BU$529)</f>
        <v>44925</v>
      </c>
      <c r="BX11" s="71">
        <f>VLOOKUP(BW11,BU$36:BX532,4,0)/VLOOKUP(BW10,BU$36:BX532,4,0)-1</f>
        <v>9.2783505154638846E-3</v>
      </c>
      <c r="CA11" s="23">
        <v>44926</v>
      </c>
      <c r="CB11" s="21" t="s">
        <v>1653</v>
      </c>
      <c r="CC11" s="30">
        <f t="array" ref="CC11">MAX((CB$36:CB$529=CB11)*CA$36:CA$529)</f>
        <v>44925</v>
      </c>
      <c r="CD11" s="71">
        <f>VLOOKUP(CC11,CA$36:CD532,4,0)/VLOOKUP(CC10,CA$36:CD532,4,0)-1</f>
        <v>1.1542497376705096E-2</v>
      </c>
      <c r="CG11" s="23">
        <v>44895</v>
      </c>
      <c r="CH11" s="27" t="s">
        <v>342</v>
      </c>
      <c r="CI11" s="70">
        <f t="array" ref="CI11">MAX((CH$36:CH$529=CH11)*CG$36:CG$529)</f>
        <v>44895</v>
      </c>
      <c r="CJ11" s="71">
        <f>VLOOKUP(CI11,CG$36:CJ532,4,0)/VLOOKUP(CI10,CG$36:CJ532,4,0)-1</f>
        <v>-2.9239766081872176E-3</v>
      </c>
      <c r="CM11" s="23">
        <v>44895</v>
      </c>
      <c r="CN11" s="27" t="s">
        <v>342</v>
      </c>
      <c r="CO11" s="70">
        <f t="array" ref="CO11">MAX((CN$36:CN$529=CN11)*CM$36:CM$529)</f>
        <v>44895</v>
      </c>
      <c r="CP11" s="71">
        <f>VLOOKUP(CO11,CM$36:CP532,4,0)/VLOOKUP(CO10,CM$36:CP532,4,0)-1</f>
        <v>8.9080459770114473E-3</v>
      </c>
      <c r="CS11" s="23">
        <v>44865</v>
      </c>
      <c r="CT11" s="27" t="s">
        <v>341</v>
      </c>
      <c r="CU11" s="70">
        <f t="array" ref="CU11">MAX((CT$36:CT$529=CT11)*CS$36:CS$529)</f>
        <v>44865</v>
      </c>
      <c r="CV11" s="71">
        <f>VLOOKUP(CU11,CS$36:CV532,4,0)/VLOOKUP(CU10,CS$36:CV532,4,0)-1</f>
        <v>-1.2542061792597092E-2</v>
      </c>
      <c r="CY11" s="23">
        <v>44865</v>
      </c>
      <c r="CZ11" s="27" t="s">
        <v>341</v>
      </c>
      <c r="DA11" s="70">
        <f t="array" ref="DA11">MAX((CZ$36:CZ$529=CZ11)*CY$36:CY$529)</f>
        <v>44865</v>
      </c>
      <c r="DB11" s="84">
        <f>VLOOKUP(DA11,CY$36:DB532,4,0)/VLOOKUP(DA10,CY$36:DB532,4,0)-1</f>
        <v>-7.1056762786085859E-3</v>
      </c>
      <c r="DE11" s="23">
        <v>44865</v>
      </c>
      <c r="DF11" s="27" t="s">
        <v>341</v>
      </c>
      <c r="DG11" s="70">
        <f t="array" ref="DG11">MAX((DF$36:DF$529=DF11)*DE$36:DE$529)</f>
        <v>44865</v>
      </c>
      <c r="DH11" s="84">
        <f>VLOOKUP(DG11,DE$36:DH532,4,0)/VLOOKUP(DG10,DE$36:DH532,4,0)-1</f>
        <v>-9.9265435775275357E-4</v>
      </c>
      <c r="DK11" s="23">
        <v>44865</v>
      </c>
      <c r="DL11" s="27" t="s">
        <v>341</v>
      </c>
      <c r="DM11" s="70">
        <f t="array" ref="DM11">MAX((DL$36:DL$529=DL11)*DK$36:DK$529)</f>
        <v>44865</v>
      </c>
      <c r="DN11" s="84">
        <f>VLOOKUP(DM11,DK$36:DN532,4,0)/VLOOKUP(DM10,DK$36:DN532,4,0)-1</f>
        <v>2.3191943851083252E-2</v>
      </c>
      <c r="DQ11" s="23">
        <v>44834</v>
      </c>
      <c r="DR11" s="21" t="s">
        <v>340</v>
      </c>
      <c r="DS11" s="70">
        <f t="array" ref="DS11">MAX((DR$36:DR$529=DR11)*DQ$36:DQ$529)</f>
        <v>44834</v>
      </c>
      <c r="DT11" s="84">
        <f>VLOOKUP(DS11,DQ$36:DT532,4,0)/VLOOKUP(DS10,DQ$36:DT532,4,0)-1</f>
        <v>-3.3396222557299238E-3</v>
      </c>
      <c r="DW11" s="23">
        <v>44834</v>
      </c>
      <c r="DX11" s="21" t="s">
        <v>340</v>
      </c>
      <c r="DY11" s="70">
        <f t="array" ref="DY11">MAX((DX$36:DX$529=DX11)*DW$36:DW$529)</f>
        <v>44834</v>
      </c>
      <c r="DZ11" s="84">
        <f>VLOOKUP(DY11,DW$36:DZ532,4,0)/VLOOKUP(DY10,DW$36:DZ532,4,0)-1</f>
        <v>-1.5876226109819092E-2</v>
      </c>
      <c r="EC11" s="23">
        <v>44773</v>
      </c>
      <c r="ED11" s="27" t="s">
        <v>347</v>
      </c>
      <c r="EE11" s="70">
        <f t="array" ref="EE11">MAX((ED$36:ED$529=ED11)*EC$36:EC$529)</f>
        <v>44771</v>
      </c>
      <c r="EF11" s="71">
        <f>VLOOKUP(EE11,EC$36:EF531,4,0)/VLOOKUP(EE10,EC$36:EF531,4,0)-1</f>
        <v>4.3177892918825567E-2</v>
      </c>
      <c r="EI11" s="23">
        <v>44773</v>
      </c>
      <c r="EJ11" s="27" t="s">
        <v>347</v>
      </c>
      <c r="EK11" s="70">
        <f t="array" ref="EK11">MAX((EJ$36:EJ$529=EJ11)*EI$36:EI$529)</f>
        <v>44771</v>
      </c>
      <c r="EL11" s="71">
        <f>VLOOKUP(EK11,EI$36:EL531,4,0)/VLOOKUP(EK10,EI$36:EL531,4,0)-1</f>
        <v>8.9701168654137131E-3</v>
      </c>
      <c r="EO11" s="23">
        <v>44773</v>
      </c>
      <c r="EP11" s="27" t="s">
        <v>347</v>
      </c>
      <c r="EQ11" s="70">
        <f t="array" ref="EQ11">MAX((EP$36:EP$529=EP11)*EO$36:EO$529)</f>
        <v>44771</v>
      </c>
      <c r="ER11" s="71">
        <f>VLOOKUP(EQ11,EO$36:ER531,4,0)/VLOOKUP(EQ10,EO$36:ER531,4,0)-1</f>
        <v>1.3821481325174023E-2</v>
      </c>
      <c r="EU11" s="23">
        <v>44773</v>
      </c>
      <c r="EV11" s="27" t="s">
        <v>347</v>
      </c>
      <c r="EW11" s="70">
        <f t="array" ref="EW11">MAX((EV$36:EV$529=EV11)*EU$36:EU$529)</f>
        <v>44771</v>
      </c>
      <c r="EX11" s="71">
        <f>VLOOKUP(EW11,EU$36:EX531,4,0)/VLOOKUP(EW10,EU$36:EX531,4,0)-1</f>
        <v>1.045717742632446E-2</v>
      </c>
      <c r="FA11" s="23">
        <v>44773</v>
      </c>
      <c r="FB11" s="27" t="s">
        <v>347</v>
      </c>
      <c r="FC11" s="70">
        <f t="array" ref="FC11">MAX((FB$36:FB$529=FB11)*FA$36:FA$529)</f>
        <v>44771</v>
      </c>
      <c r="FD11" s="71">
        <f>VLOOKUP(FC11,FA$36:FD531,4,0)/VLOOKUP(FC10,FA$36:FD531,4,0)-1</f>
        <v>2.5780189959294431E-2</v>
      </c>
      <c r="FG11" s="23">
        <v>44742</v>
      </c>
      <c r="FH11" s="27" t="s">
        <v>338</v>
      </c>
      <c r="FI11" s="70">
        <f t="array" ref="FI11">MAX((FH$36:FH$529=FH11)*FG$36:FG$529)</f>
        <v>44742</v>
      </c>
      <c r="FJ11" s="71">
        <f>VLOOKUP(FI11,FG$36:FJ530,4,0)/VLOOKUP(FI10,FG$36:FJ530,4,0)-1</f>
        <v>2.0076481835563875E-2</v>
      </c>
      <c r="FM11" s="23">
        <v>44742</v>
      </c>
      <c r="FN11" s="27" t="s">
        <v>338</v>
      </c>
      <c r="FO11" s="70">
        <f t="array" ref="FO11">MAX((FN$36:FN$529=FN11)*FM$36:FM$529)</f>
        <v>44742</v>
      </c>
      <c r="FP11" s="71">
        <f>VLOOKUP(FO11,FM$36:FP530,4,0)/VLOOKUP(FO10,FM$36:FP530,4,0)-1</f>
        <v>1.7479300827967004E-2</v>
      </c>
      <c r="FS11" s="23">
        <v>44742</v>
      </c>
      <c r="FT11" s="27" t="s">
        <v>338</v>
      </c>
      <c r="FU11" s="70">
        <f t="array" ref="FU11">MAX((FT$36:FT$529=FT11)*FS$36:FS$529)</f>
        <v>44742</v>
      </c>
      <c r="FV11" s="71">
        <f>VLOOKUP(FU11,FS$36:FV530,4,0)/VLOOKUP(FU10,FS$36:FV530,4,0)-1</f>
        <v>3.0225898822779929E-3</v>
      </c>
      <c r="FY11" s="23">
        <v>44712</v>
      </c>
      <c r="FZ11" s="27" t="s">
        <v>345</v>
      </c>
      <c r="GA11" s="70">
        <f t="array" ref="GA11">MAX((FZ$36:FZ$529=FZ11)*FY$36:FY$529)</f>
        <v>44712</v>
      </c>
      <c r="GB11" s="71">
        <f>VLOOKUP(GA11,FY$36:GB529,4,0)/VLOOKUP(GA10,FY$36:GB529,4,0)-1</f>
        <v>6.9520673252834175E-3</v>
      </c>
      <c r="GE11" s="23">
        <v>44681</v>
      </c>
      <c r="GF11" s="27" t="s">
        <v>1665</v>
      </c>
      <c r="GG11" s="70">
        <f t="array" ref="GG11">MAX((GF$36:GF$383=GF11)*GE$36:GE$383)</f>
        <v>44680</v>
      </c>
      <c r="GH11" s="71">
        <f>VLOOKUP(GG11,GE$36:GH383,4,0)/VLOOKUP(GG10,GE$36:GH383,4,0)-1</f>
        <v>6.4223866047365963E-3</v>
      </c>
      <c r="GK11" s="23">
        <v>44681</v>
      </c>
      <c r="GL11" s="21" t="s">
        <v>352</v>
      </c>
      <c r="GM11" s="30">
        <f t="array" ref="GM11">MAX((GL$36:GL$529=GL11)*GK$36:GK$529)</f>
        <v>44680</v>
      </c>
      <c r="GN11" s="71">
        <f>VLOOKUP(GM11,GK$36:GN529,4,0)/VLOOKUP(GM10,GK$36:GN529,4,0)-1</f>
        <v>-6.269944875932798E-3</v>
      </c>
      <c r="GQ11" s="23">
        <v>44651</v>
      </c>
      <c r="GR11" s="21" t="s">
        <v>350</v>
      </c>
      <c r="GS11" s="54">
        <f t="array" ref="GS11">MAX((GR$36:GR$529=GR11)*GQ$36:GQ$529)</f>
        <v>44651</v>
      </c>
      <c r="GT11" s="85">
        <f>VLOOKUP(GS11,GQ$36:GT529,4,0)/VLOOKUP(GS10,GQ$36:GT529,4,0)-1</f>
        <v>7.4503311258278249E-3</v>
      </c>
      <c r="GW11" s="23">
        <v>44620</v>
      </c>
      <c r="GX11" s="21" t="s">
        <v>349</v>
      </c>
      <c r="GY11" s="54">
        <f t="array" ref="GY11">MAX((GX$36:GX$529=GX11)*GW$36:GW$529)</f>
        <v>44620</v>
      </c>
      <c r="GZ11" s="85">
        <f>VLOOKUP(GY11,GW$36:GZ529,4,0)/VLOOKUP(GY10,GW$36:GZ529,4,0)-1</f>
        <v>7.2138818483133971E-3</v>
      </c>
      <c r="HC11" s="23">
        <v>44592</v>
      </c>
      <c r="HD11" s="21" t="s">
        <v>346</v>
      </c>
      <c r="HE11" s="54">
        <f t="array" ref="HE11">MAX((HD$36:HD$529=HD11)*HC$36:HC$529)</f>
        <v>44589</v>
      </c>
      <c r="HF11" s="84">
        <f>VLOOKUP(HE11,HC$36:HF529,4,0)/VLOOKUP(HE10,HC$36:HF529,4,0)-1</f>
        <v>7.8415841584158485E-3</v>
      </c>
      <c r="HI11" s="23">
        <v>44561</v>
      </c>
      <c r="HJ11" s="21" t="s">
        <v>336</v>
      </c>
      <c r="HK11" s="54">
        <f t="array" ref="HK11">MAX((HJ$36:HJ$529=HJ11)*HI$36:HI$529)</f>
        <v>44561</v>
      </c>
      <c r="HL11" s="101">
        <f>VLOOKUP(HK11,HI$36:HL529,4,0)/VLOOKUP(HK10,HI$36:HL529,4,0)-1</f>
        <v>-9.7276264591450445E-4</v>
      </c>
      <c r="HO11" s="23">
        <v>44561</v>
      </c>
      <c r="HP11" s="21" t="s">
        <v>336</v>
      </c>
      <c r="HQ11" s="54">
        <f t="array" ref="HQ11">MAX((HP$36:HP$529=HP11)*HO$36:HO$529)</f>
        <v>44561</v>
      </c>
      <c r="HR11" s="101">
        <f>VLOOKUP(HQ11,HO$36:HR529,4,0)/VLOOKUP(HQ10,HO$36:HR529,4,0)-1</f>
        <v>4.9115913555963786E-3</v>
      </c>
      <c r="HU11" s="23">
        <v>43921</v>
      </c>
      <c r="HV11" s="27" t="s">
        <v>350</v>
      </c>
      <c r="HW11" s="23">
        <f t="array" ref="HW11">MAX((HV$48:HV$658=HV11)*HU$48:HU$658)</f>
        <v>43921</v>
      </c>
      <c r="HX11" s="36">
        <f>VLOOKUP(HW11,HU$47:HX1773,4,0)/VLOOKUP(HW10,HU$48:HX1773,4,0)-1</f>
        <v>1.2389392320289572E-2</v>
      </c>
      <c r="IA11" s="23">
        <v>44681</v>
      </c>
      <c r="IB11" s="21" t="s">
        <v>352</v>
      </c>
      <c r="IC11" s="54">
        <f t="array" ref="IC11">MAX((IB$36:IB$529=IB11)*IA$36:IA$529)</f>
        <v>44680</v>
      </c>
      <c r="ID11" s="71">
        <f>VLOOKUP(IC11,IA$36:ID529,4,0)/VLOOKUP(IC10,IA$36:ID529,4,0)-1</f>
        <v>-3.7500000000000089E-2</v>
      </c>
      <c r="IG11" s="103">
        <v>44681</v>
      </c>
      <c r="IH11" s="21" t="s">
        <v>352</v>
      </c>
      <c r="II11" s="103">
        <f t="array" ref="II11">MAX((IH$36:IH$529=IH11)*IG$36:IG$529)</f>
        <v>44680</v>
      </c>
      <c r="IJ11" s="71">
        <f>VLOOKUP(II11,IG$36:IJ529,4,0)/VLOOKUP(II10,IG$36:IJ529,4,0)-1</f>
        <v>-1.1707317073170742E-2</v>
      </c>
      <c r="IM11" s="23">
        <v>44773</v>
      </c>
      <c r="IN11" s="27" t="s">
        <v>347</v>
      </c>
      <c r="IO11" s="70">
        <f t="array" ref="IO11">MAX((IN$36:IN$529=IN11)*IM$36:IM$529)</f>
        <v>44771</v>
      </c>
      <c r="IP11" s="71">
        <f>VLOOKUP(IO11,IM$36:IP531,4,0)/VLOOKUP(IO10,IM$36:IP531,4,0)-1</f>
        <v>5.3711874160753403E-3</v>
      </c>
      <c r="IS11" s="23">
        <v>44865</v>
      </c>
      <c r="IT11" s="27" t="s">
        <v>341</v>
      </c>
      <c r="IU11" s="70">
        <f t="array" ref="IU11">MAX((IT$36:IT$529=IT11)*IS$36:IS$529)</f>
        <v>44865</v>
      </c>
      <c r="IV11" s="71">
        <f>VLOOKUP(IU11,IS$36:IV532,4,0)/VLOOKUP(IU10,IS$36:IV532,4,0)-1</f>
        <v>-5.4069996067637183E-3</v>
      </c>
      <c r="IY11" s="23">
        <v>44895</v>
      </c>
      <c r="IZ11" s="27" t="s">
        <v>342</v>
      </c>
      <c r="JA11" s="70">
        <f t="array" ref="JA11">MAX((IZ$36:IZ$529=IZ11)*IY$36:IY$529)</f>
        <v>44895</v>
      </c>
      <c r="JB11" s="71">
        <f>VLOOKUP(JA11,IY$36:JB532,4,0)/VLOOKUP(JA10,IY$36:JB532,4,0)-1</f>
        <v>2.8818443804035088E-3</v>
      </c>
      <c r="JE11" s="23">
        <v>44926</v>
      </c>
      <c r="JF11" s="21" t="s">
        <v>1653</v>
      </c>
      <c r="JG11" s="30">
        <f t="array" ref="JG11">MAX((JF$36:JF$529=JF11)*JE$36:JE$529)</f>
        <v>44925</v>
      </c>
      <c r="JH11" s="71">
        <f>VLOOKUP(JG11,JE$36:JH532,4,0)/VLOOKUP(JG10,JE$36:JH532,4,0)-1</f>
        <v>-1.7250126839167823E-3</v>
      </c>
      <c r="JK11" s="23">
        <v>44985</v>
      </c>
      <c r="JL11" s="27" t="s">
        <v>348</v>
      </c>
      <c r="JM11" s="30">
        <f t="array" ref="JM11">MAX((JL$36:JL$529=JL11)*JK$36:JK$529)</f>
        <v>44967</v>
      </c>
      <c r="JN11" s="71">
        <f>VLOOKUP(JM11,JK$36:JN524,4,0)/VLOOKUP(JM10,JK$36:JN524,4,0)-1</f>
        <v>1.9050410316529653E-2</v>
      </c>
      <c r="KC11" s="23">
        <v>44742</v>
      </c>
      <c r="KD11" s="27" t="s">
        <v>338</v>
      </c>
      <c r="KE11" s="70">
        <f t="array" ref="KE11">MAX((KD$36:KD$529=KD11)*KC$36:KC$529)</f>
        <v>44742</v>
      </c>
      <c r="KF11" s="71">
        <f>VLOOKUP(KE11,KC$36:KF3003,4,0)/VLOOKUP(KE10,KC$36:KF3003,4,0)-1</f>
        <v>1.388888888888884E-2</v>
      </c>
    </row>
    <row r="12" spans="1:311">
      <c r="A12" s="52">
        <v>44592</v>
      </c>
      <c r="B12" s="51" t="s">
        <v>346</v>
      </c>
      <c r="C12" s="286">
        <f t="array" ref="C12">MAX((B$36:B$529=B12)*A$36:A$529)</f>
        <v>44589</v>
      </c>
      <c r="D12" s="287">
        <f>VLOOKUP(C12,A$36:D529,4,0)/VLOOKUP(C11,A$36:D529,4,0)-1</f>
        <v>-2.4374114312706752E-2</v>
      </c>
      <c r="G12" s="23">
        <v>44620</v>
      </c>
      <c r="H12" s="21" t="s">
        <v>349</v>
      </c>
      <c r="I12" s="30">
        <f t="array" ref="I12">MAX((H$36:H$529=H12)*G$36:G$529)</f>
        <v>44620</v>
      </c>
      <c r="J12" s="84">
        <f>VLOOKUP(I12,G$36:J529,4,0)/VLOOKUP(I11,G$36:J529,4,0)-1</f>
        <v>-5.2548607461901931E-3</v>
      </c>
      <c r="AK12" s="23">
        <v>44985</v>
      </c>
      <c r="AL12" s="27" t="s">
        <v>348</v>
      </c>
      <c r="AM12" s="30">
        <f t="array" ref="AM12">MAX((AL$36:AL$529=AL12)*AK$36:AK$529)</f>
        <v>44967</v>
      </c>
      <c r="AN12" s="71">
        <f>VLOOKUP(AM12,AK$36:AN525,4,0)/VLOOKUP(AM11,AK$36:AN525,4,0)-1</f>
        <v>-4.4726719742371746E-4</v>
      </c>
      <c r="AQ12" s="23">
        <v>44985</v>
      </c>
      <c r="AR12" s="27" t="s">
        <v>348</v>
      </c>
      <c r="AS12" s="30">
        <f t="array" ref="AS12">MAX((AR$36:AR$529=AR12)*AQ$36:AQ$529)</f>
        <v>44967</v>
      </c>
      <c r="AT12" s="71">
        <f>VLOOKUP(AS12,AQ$36:AT525,4,0)/VLOOKUP(AS11,AQ$36:AT525,4,0)-1</f>
        <v>-1.3694610192703793E-3</v>
      </c>
      <c r="AW12" s="23">
        <v>44957</v>
      </c>
      <c r="AX12" s="27" t="s">
        <v>346</v>
      </c>
      <c r="AY12" s="70">
        <f t="array" ref="AY12">MAX((AX$36:AX$529=AX12)*AW$36:AW$529)</f>
        <v>44957</v>
      </c>
      <c r="AZ12" s="71">
        <f>VLOOKUP(AY12,AW$36:AZ533,4,0)/VLOOKUP(AY11,AW$36:AZ533,4,0)-1</f>
        <v>-4.8835462058601786E-3</v>
      </c>
      <c r="BC12" s="23">
        <v>44957</v>
      </c>
      <c r="BD12" s="27" t="s">
        <v>346</v>
      </c>
      <c r="BE12" s="70">
        <f t="array" ref="BE12">MAX((BD$36:BD$529=BD12)*BC$36:BC$529)</f>
        <v>44957</v>
      </c>
      <c r="BF12" s="71">
        <f>VLOOKUP(BE12,BC$36:BF533,4,0)/VLOOKUP(BE11,BC$36:BF533,4,0)-1</f>
        <v>1.0666485494938538E-2</v>
      </c>
      <c r="BI12" s="23">
        <v>44957</v>
      </c>
      <c r="BJ12" s="27" t="s">
        <v>346</v>
      </c>
      <c r="BK12" s="70">
        <f t="array" ref="BK12">MAX((BJ$36:BJ$529=BJ12)*BI$36:BI$529)</f>
        <v>44957</v>
      </c>
      <c r="BL12" s="71">
        <f>VLOOKUP(BK12,BI$36:BL533,4,0)/VLOOKUP(BK11,BI$36:BL533,4,0)-1</f>
        <v>1.3789581205311707E-2</v>
      </c>
      <c r="BO12" s="23">
        <v>44957</v>
      </c>
      <c r="BP12" s="27" t="s">
        <v>1626</v>
      </c>
      <c r="BQ12" s="70">
        <f t="array" ref="BQ12">MAX((BP$36:BP$529=BP12)*BO$36:BO$529)</f>
        <v>44957</v>
      </c>
      <c r="BR12" s="71">
        <f>VLOOKUP(BQ12,BO$36:BR533,4,0)/VLOOKUP(BQ11,BO$36:BR533,4,0)-1</f>
        <v>7.2289156626492712E-4</v>
      </c>
      <c r="BU12" s="23">
        <v>44957</v>
      </c>
      <c r="BV12" s="27" t="s">
        <v>1626</v>
      </c>
      <c r="BW12" s="70">
        <f t="array" ref="BW12">MAX((BV$36:BV$529=BV12)*BU$36:BU$529)</f>
        <v>44957</v>
      </c>
      <c r="BX12" s="71">
        <f>VLOOKUP(BW12,BU$36:BX533,4,0)/VLOOKUP(BW11,BU$36:BX533,4,0)-1</f>
        <v>-1.0214504596527396E-3</v>
      </c>
      <c r="CA12" s="23">
        <v>44957</v>
      </c>
      <c r="CB12" s="27" t="s">
        <v>1626</v>
      </c>
      <c r="CC12" s="70">
        <f t="array" ref="CC12">MAX((CB$36:CB$529=CB12)*CA$36:CA$529)</f>
        <v>44957</v>
      </c>
      <c r="CD12" s="71">
        <f>VLOOKUP(CC12,CA$36:CD533,4,0)/VLOOKUP(CC11,CA$36:CD533,4,0)-1</f>
        <v>5.1867219917012264E-3</v>
      </c>
      <c r="CG12" s="23">
        <v>44926</v>
      </c>
      <c r="CH12" s="21" t="s">
        <v>1653</v>
      </c>
      <c r="CI12" s="30">
        <f t="array" ref="CI12">MAX((CH$36:CH$529=CH12)*CG$36:CG$529)</f>
        <v>44925</v>
      </c>
      <c r="CJ12" s="71">
        <f>VLOOKUP(CI12,CG$36:CJ533,4,0)/VLOOKUP(CI11,CG$36:CJ533,4,0)-1</f>
        <v>-1.1730205278592365E-2</v>
      </c>
      <c r="CM12" s="23">
        <v>44926</v>
      </c>
      <c r="CN12" s="21" t="s">
        <v>1653</v>
      </c>
      <c r="CO12" s="30">
        <f t="array" ref="CO12">MAX((CN$36:CN$529=CN12)*CM$36:CM$529)</f>
        <v>44925</v>
      </c>
      <c r="CP12" s="71">
        <f>VLOOKUP(CO12,CM$36:CP533,4,0)/VLOOKUP(CO11,CM$36:CP533,4,0)-1</f>
        <v>8.6395139086681283E-3</v>
      </c>
      <c r="CS12" s="23">
        <v>44895</v>
      </c>
      <c r="CT12" s="27" t="s">
        <v>342</v>
      </c>
      <c r="CU12" s="70">
        <f t="array" ref="CU12">MAX((CT$36:CT$529=CT12)*CS$36:CS$529)</f>
        <v>44895</v>
      </c>
      <c r="CV12" s="71">
        <f>VLOOKUP(CU12,CS$36:CV533,4,0)/VLOOKUP(CU11,CS$36:CV533,4,0)-1</f>
        <v>-8.3643122676579917E-3</v>
      </c>
      <c r="CY12" s="23">
        <v>44895</v>
      </c>
      <c r="CZ12" s="27" t="s">
        <v>342</v>
      </c>
      <c r="DA12" s="70">
        <f t="array" ref="DA12">MAX((CZ$36:CZ$529=CZ12)*CY$36:CY$529)</f>
        <v>44895</v>
      </c>
      <c r="DB12" s="84">
        <f>VLOOKUP(DA12,CY$36:DB533,4,0)/VLOOKUP(DA11,CY$36:DB533,4,0)-1</f>
        <v>1.0235499708745932E-2</v>
      </c>
      <c r="DE12" s="23">
        <v>44895</v>
      </c>
      <c r="DF12" s="27" t="s">
        <v>342</v>
      </c>
      <c r="DG12" s="70">
        <f t="array" ref="DG12">MAX((DF$36:DF$529=DF12)*DE$36:DE$529)</f>
        <v>44895</v>
      </c>
      <c r="DH12" s="84">
        <f>VLOOKUP(DG12,DE$36:DH533,4,0)/VLOOKUP(DG11,DE$36:DH533,4,0)-1</f>
        <v>-3.5771065182830242E-3</v>
      </c>
      <c r="DK12" s="23">
        <v>44895</v>
      </c>
      <c r="DL12" s="27" t="s">
        <v>342</v>
      </c>
      <c r="DM12" s="70">
        <f t="array" ref="DM12">MAX((DL$36:DL$529=DL12)*DK$36:DK$529)</f>
        <v>44895</v>
      </c>
      <c r="DN12" s="84">
        <f>VLOOKUP(DM12,DK$36:DN533,4,0)/VLOOKUP(DM11,DK$36:DN533,4,0)-1</f>
        <v>2.187096132816313E-3</v>
      </c>
      <c r="DQ12" s="23">
        <v>44865</v>
      </c>
      <c r="DR12" s="21" t="s">
        <v>341</v>
      </c>
      <c r="DS12" s="70">
        <f t="array" ref="DS12">MAX((DR$36:DR$529=DR12)*DQ$36:DQ$529)</f>
        <v>44865</v>
      </c>
      <c r="DT12" s="84">
        <f>VLOOKUP(DS12,DQ$36:DT533,4,0)/VLOOKUP(DS11,DQ$36:DT533,4,0)-1</f>
        <v>-3.0364372469635637E-3</v>
      </c>
      <c r="DW12" s="23">
        <v>44865</v>
      </c>
      <c r="DX12" s="21" t="s">
        <v>341</v>
      </c>
      <c r="DY12" s="70">
        <f t="array" ref="DY12">MAX((DX$36:DX$529=DX12)*DW$36:DW$529)</f>
        <v>44865</v>
      </c>
      <c r="DZ12" s="84">
        <f>VLOOKUP(DY12,DW$36:DZ533,4,0)/VLOOKUP(DY11,DW$36:DZ533,4,0)-1</f>
        <v>-9.8643649815042256E-3</v>
      </c>
      <c r="EC12" s="23">
        <v>44804</v>
      </c>
      <c r="ED12" s="21" t="s">
        <v>339</v>
      </c>
      <c r="EE12" s="70">
        <f t="array" ref="EE12">MAX((ED$36:ED$529=ED12)*EC$36:EC$529)</f>
        <v>44804</v>
      </c>
      <c r="EF12" s="71">
        <f>VLOOKUP(EE12,EC$36:EF532,4,0)/VLOOKUP(EE11,EC$36:EF532,4,0)-1</f>
        <v>-1.4072847682119138E-2</v>
      </c>
      <c r="EI12" s="23">
        <v>44804</v>
      </c>
      <c r="EJ12" s="27" t="s">
        <v>339</v>
      </c>
      <c r="EK12" s="70">
        <f t="array" ref="EK12">MAX((EJ$36:EJ$529=EJ12)*EI$36:EI$529)</f>
        <v>44804</v>
      </c>
      <c r="EL12" s="71">
        <f>VLOOKUP(EK12,EI$36:EL532,4,0)/VLOOKUP(EK11,EI$36:EL532,4,0)-1</f>
        <v>1.4664182325454078E-2</v>
      </c>
      <c r="EO12" s="23">
        <v>44804</v>
      </c>
      <c r="EP12" s="27" t="s">
        <v>339</v>
      </c>
      <c r="EQ12" s="70">
        <f t="array" ref="EQ12">MAX((EP$36:EP$529=EP12)*EO$36:EO$529)</f>
        <v>44804</v>
      </c>
      <c r="ER12" s="71">
        <f>VLOOKUP(EQ12,EO$36:ER532,4,0)/VLOOKUP(EQ11,EO$36:ER532,4,0)-1</f>
        <v>8.6377354563429432E-3</v>
      </c>
      <c r="EU12" s="23">
        <v>44804</v>
      </c>
      <c r="EV12" s="27" t="s">
        <v>339</v>
      </c>
      <c r="EW12" s="70">
        <f t="array" ref="EW12">MAX((EV$36:EV$529=EV12)*EU$36:EU$529)</f>
        <v>44804</v>
      </c>
      <c r="EX12" s="71">
        <f>VLOOKUP(EW12,EU$36:EX532,4,0)/VLOOKUP(EW11,EU$36:EX532,4,0)-1</f>
        <v>1.6250427642832133E-3</v>
      </c>
      <c r="FA12" s="23">
        <v>44804</v>
      </c>
      <c r="FB12" s="27" t="s">
        <v>339</v>
      </c>
      <c r="FC12" s="70">
        <f t="array" ref="FC12">MAX((FB$36:FB$529=FB12)*FA$36:FA$529)</f>
        <v>44804</v>
      </c>
      <c r="FD12" s="71">
        <f>VLOOKUP(FC12,FA$36:FD532,4,0)/VLOOKUP(FC11,FA$36:FD532,4,0)-1</f>
        <v>-2.5793650793650702E-2</v>
      </c>
      <c r="FG12" s="23">
        <v>44773</v>
      </c>
      <c r="FH12" s="27" t="s">
        <v>347</v>
      </c>
      <c r="FI12" s="70">
        <f t="array" ref="FI12">MAX((FH$36:FH$529=FH12)*FG$36:FG$529)</f>
        <v>44771</v>
      </c>
      <c r="FJ12" s="71">
        <f>VLOOKUP(FI12,FG$36:FJ531,4,0)/VLOOKUP(FI11,FG$36:FJ531,4,0)-1</f>
        <v>2.0618556701030855E-2</v>
      </c>
      <c r="FM12" s="23">
        <v>44773</v>
      </c>
      <c r="FN12" s="27" t="s">
        <v>347</v>
      </c>
      <c r="FO12" s="70">
        <f t="array" ref="FO12">MAX((FN$36:FN$529=FN12)*FM$36:FM$529)</f>
        <v>44771</v>
      </c>
      <c r="FP12" s="71">
        <f>VLOOKUP(FO12,FM$36:FP531,4,0)/VLOOKUP(FO11,FM$36:FP531,4,0)-1</f>
        <v>2.0795660036166286E-2</v>
      </c>
      <c r="FS12" s="23">
        <v>44773</v>
      </c>
      <c r="FT12" s="27" t="s">
        <v>347</v>
      </c>
      <c r="FU12" s="70">
        <f t="array" ref="FU12">MAX((FT$36:FT$529=FT12)*FS$36:FS$529)</f>
        <v>44771</v>
      </c>
      <c r="FV12" s="71">
        <f>VLOOKUP(FU12,FS$36:FV531,4,0)/VLOOKUP(FU11,FS$36:FV531,4,0)-1</f>
        <v>5.1546391752579357E-3</v>
      </c>
      <c r="FY12" s="23">
        <v>44742</v>
      </c>
      <c r="FZ12" s="27" t="s">
        <v>338</v>
      </c>
      <c r="GA12" s="70">
        <f t="array" ref="GA12">MAX((FZ$36:FZ$529=FZ12)*FY$36:FY$529)</f>
        <v>44742</v>
      </c>
      <c r="GB12" s="71">
        <f>VLOOKUP(GA12,FY$36:GB530,4,0)/VLOOKUP(GA11,FY$36:GB530,4,0)-1</f>
        <v>1.7587209302325491E-2</v>
      </c>
      <c r="GE12" s="23">
        <v>44712</v>
      </c>
      <c r="GF12" s="27" t="s">
        <v>534</v>
      </c>
      <c r="GG12" s="70">
        <f t="array" ref="GG12">MAX((GF$36:GF$383=GF12)*GE$36:GE$383)</f>
        <v>44712</v>
      </c>
      <c r="GH12" s="71">
        <f>VLOOKUP(GG12,GE$36:GH383,4,0)/VLOOKUP(GG11,GE$36:GH383,4,0)-1</f>
        <v>7.74884621958849E-3</v>
      </c>
      <c r="GK12" s="23">
        <v>44712</v>
      </c>
      <c r="GL12" s="27" t="s">
        <v>353</v>
      </c>
      <c r="GM12" s="30">
        <f t="array" ref="GM12">MAX((GL$36:GL$529=GL12)*GK$36:GK$529)</f>
        <v>44712</v>
      </c>
      <c r="GN12" s="71">
        <f>VLOOKUP(GM12,GK$36:GN529,4,0)/VLOOKUP(GM11,GK$36:GN529,4,0)-1</f>
        <v>4.9642383242052279E-3</v>
      </c>
      <c r="GQ12" s="23">
        <v>44681</v>
      </c>
      <c r="GR12" s="21" t="s">
        <v>352</v>
      </c>
      <c r="GS12" s="54">
        <f t="array" ref="GS12">MAX((GR$36:GR$529=GR12)*GQ$36:GQ$529)</f>
        <v>44680</v>
      </c>
      <c r="GT12" s="85">
        <f>VLOOKUP(GS12,GQ$36:GT529,4,0)/VLOOKUP(GS11,GQ$36:GT529,4,0)-1</f>
        <v>-9.8603122432210366E-3</v>
      </c>
      <c r="GW12" s="23">
        <v>44651</v>
      </c>
      <c r="GX12" s="21" t="s">
        <v>350</v>
      </c>
      <c r="GY12" s="54">
        <f t="array" ref="GY12">MAX((GX$36:GX$529=GX12)*GW$36:GW$529)</f>
        <v>44651</v>
      </c>
      <c r="GZ12" s="85">
        <f>VLOOKUP(GY12,GW$36:GZ529,4,0)/VLOOKUP(GY11,GW$36:GZ529,4,0)-1</f>
        <v>1.519550909794809E-2</v>
      </c>
      <c r="HC12" s="23">
        <v>44620</v>
      </c>
      <c r="HD12" s="21" t="s">
        <v>349</v>
      </c>
      <c r="HE12" s="54">
        <f t="array" ref="HE12">MAX((HD$36:HD$529=HD12)*HC$36:HC$529)</f>
        <v>44620</v>
      </c>
      <c r="HF12" s="84">
        <f>VLOOKUP(HE12,HC$36:HF529,4,0)/VLOOKUP(HE11,HC$36:HF529,4,0)-1</f>
        <v>-8.7236718013202763E-3</v>
      </c>
      <c r="HI12" s="23">
        <v>44592</v>
      </c>
      <c r="HJ12" s="27" t="s">
        <v>346</v>
      </c>
      <c r="HK12" s="30">
        <f t="array" ref="HK12">MAX((HJ$36:HJ$529=HJ12)*HI$36:HI$529)</f>
        <v>44589</v>
      </c>
      <c r="HL12" s="71">
        <f>VLOOKUP(HK12,HI$36:HL529,4,0)/VLOOKUP(HK11,HI$36:HL529,4,0)-1</f>
        <v>-9.7370983446932735E-3</v>
      </c>
      <c r="HO12" s="23">
        <v>44592</v>
      </c>
      <c r="HP12" s="27" t="s">
        <v>346</v>
      </c>
      <c r="HQ12" s="30">
        <f t="array" ref="HQ12">MAX((HP$36:HP$529=HP12)*HO$36:HO$529)</f>
        <v>44589</v>
      </c>
      <c r="HR12" s="71">
        <f>VLOOKUP(HQ12,HO$36:HR529,4,0)/VLOOKUP(HQ11,HO$36:HR529,4,0)-1</f>
        <v>5.4584155875250229E-3</v>
      </c>
      <c r="HU12" s="23">
        <v>43951</v>
      </c>
      <c r="HV12" s="27" t="s">
        <v>351</v>
      </c>
      <c r="HW12" s="23">
        <f t="array" ref="HW12">MAX((HV$48:HV$658=HV12)*HU$48:HU$658)</f>
        <v>43951</v>
      </c>
      <c r="HX12" s="36">
        <f>VLOOKUP(HW12,HU$47:HX1774,4,0)/VLOOKUP(HW11,HU$48:HX1774,4,0)-1</f>
        <v>1.3111900436029389E-2</v>
      </c>
      <c r="IA12" s="23">
        <v>44712</v>
      </c>
      <c r="IB12" s="27" t="s">
        <v>353</v>
      </c>
      <c r="IC12" s="23">
        <f t="array" ref="IC12">MAX((IB$36:IB$529=IB12)*IA$36:IA$529)</f>
        <v>44712</v>
      </c>
      <c r="ID12" s="71">
        <f>VLOOKUP(IC12,IA$36:ID529,4,0)/VLOOKUP(IC11,IA$36:ID529,4,0)-1</f>
        <v>2.8971028971029211E-2</v>
      </c>
      <c r="IG12" s="103">
        <v>44712</v>
      </c>
      <c r="IH12" s="27" t="s">
        <v>353</v>
      </c>
      <c r="II12" s="103">
        <f t="array" ref="II12">MAX((IH$36:IH$529=IH12)*IG$36:IG$529)</f>
        <v>44712</v>
      </c>
      <c r="IJ12" s="71">
        <f>VLOOKUP(II12,IG$36:IJ529,4,0)/VLOOKUP(II11,IG$36:IJ529,4,0)-1</f>
        <v>3.9486673247779436E-3</v>
      </c>
      <c r="IM12" s="23">
        <v>44804</v>
      </c>
      <c r="IN12" s="27" t="s">
        <v>339</v>
      </c>
      <c r="IO12" s="70">
        <f t="array" ref="IO12">MAX((IN$36:IN$529=IN12)*IM$36:IM$529)</f>
        <v>44804</v>
      </c>
      <c r="IP12" s="71">
        <f>VLOOKUP(IO12,IM$36:IP532,4,0)/VLOOKUP(IO11,IM$36:IP532,4,0)-1</f>
        <v>-1.9557336386185842E-2</v>
      </c>
      <c r="IS12" s="23">
        <v>44895</v>
      </c>
      <c r="IT12" s="27" t="s">
        <v>342</v>
      </c>
      <c r="IU12" s="70">
        <f t="array" ref="IU12">MAX((IT$36:IT$529=IT12)*IS$36:IS$529)</f>
        <v>44895</v>
      </c>
      <c r="IV12" s="71">
        <f>VLOOKUP(IU12,IS$36:IV533,4,0)/VLOOKUP(IU11,IS$36:IV533,4,0)-1</f>
        <v>5.4363941880004596E-3</v>
      </c>
      <c r="IY12" s="23">
        <v>44926</v>
      </c>
      <c r="IZ12" s="21" t="s">
        <v>1653</v>
      </c>
      <c r="JA12" s="30">
        <f t="array" ref="JA12">MAX((IZ$36:IZ$529=IZ12)*IY$36:IY$529)</f>
        <v>44925</v>
      </c>
      <c r="JB12" s="71">
        <f>VLOOKUP(JA12,IY$36:JB533,4,0)/VLOOKUP(JA11,IY$36:JB533,4,0)-1</f>
        <v>1.8092805449127392E-2</v>
      </c>
      <c r="JE12" s="23">
        <v>44957</v>
      </c>
      <c r="JF12" s="27" t="s">
        <v>1626</v>
      </c>
      <c r="JG12" s="70">
        <f t="array" ref="JG12">MAX((JF$36:JF$529=JF12)*JE$36:JE$529)</f>
        <v>44957</v>
      </c>
      <c r="JH12" s="71">
        <f>VLOOKUP(JG12,JE$36:JH533,4,0)/VLOOKUP(JG11,JE$36:JH533,4,0)-1</f>
        <v>-1.4230534661516581E-2</v>
      </c>
      <c r="KC12" s="23">
        <v>44773</v>
      </c>
      <c r="KD12" s="27" t="s">
        <v>347</v>
      </c>
      <c r="KE12" s="70">
        <f t="array" ref="KE12">MAX((KD$36:KD$529=KD12)*KC$36:KC$529)</f>
        <v>44771</v>
      </c>
      <c r="KF12" s="71">
        <f>VLOOKUP(KE12,KC$36:KF3004,4,0)/VLOOKUP(KE11,KC$36:KF3004,4,0)-1</f>
        <v>5.3272450532724225E-3</v>
      </c>
    </row>
    <row r="13" spans="1:311">
      <c r="A13" s="52">
        <v>44620</v>
      </c>
      <c r="B13" s="74" t="s">
        <v>349</v>
      </c>
      <c r="C13" s="286">
        <f t="array" ref="C13">MAX((B$36:B$529=B13)*A$36:A$529)</f>
        <v>44620</v>
      </c>
      <c r="D13" s="285">
        <f>VLOOKUP(C13,A$36:D529,4,0)/VLOOKUP(C12,A$36:D529,4,0)-1</f>
        <v>2.130337949065586E-3</v>
      </c>
      <c r="G13" s="23">
        <v>44651</v>
      </c>
      <c r="H13" s="27" t="s">
        <v>350</v>
      </c>
      <c r="I13" s="30">
        <f t="array" ref="I13">MAX((H$36:H$529=H13)*G$36:G$529)</f>
        <v>44651</v>
      </c>
      <c r="J13" s="71">
        <f>VLOOKUP(I13,G$36:J529,4,0)/VLOOKUP(I12,G$36:J529,4,0)-1</f>
        <v>7.606973058637001E-3</v>
      </c>
      <c r="AW13" s="23">
        <v>44985</v>
      </c>
      <c r="AX13" s="27" t="s">
        <v>348</v>
      </c>
      <c r="AY13" s="30">
        <f t="array" ref="AY13">MAX((AX$36:AX$529=AX13)*AW$36:AW$529)</f>
        <v>44967</v>
      </c>
      <c r="AZ13" s="71">
        <f>VLOOKUP(AY13,AW$36:AZ526,4,0)/VLOOKUP(AY12,AW$36:AZ526,4,0)-1</f>
        <v>3.1143827859567708E-3</v>
      </c>
      <c r="BC13" s="23">
        <v>44985</v>
      </c>
      <c r="BD13" s="27" t="s">
        <v>348</v>
      </c>
      <c r="BE13" s="30">
        <f t="array" ref="BE13">MAX((BD$36:BD$529=BD13)*BC$36:BC$529)</f>
        <v>44967</v>
      </c>
      <c r="BF13" s="71">
        <f>VLOOKUP(BE13,BC$36:BF526,4,0)/VLOOKUP(BE12,BC$36:BF526,4,0)-1</f>
        <v>-5.0416778703953335E-3</v>
      </c>
      <c r="BI13" s="23">
        <v>44985</v>
      </c>
      <c r="BJ13" s="27" t="s">
        <v>348</v>
      </c>
      <c r="BK13" s="30">
        <f t="array" ref="BK13">MAX((BJ$36:BJ$529=BJ13)*BI$36:BI$529)</f>
        <v>44967</v>
      </c>
      <c r="BL13" s="71">
        <f>VLOOKUP(BK13,BI$36:BL526,4,0)/VLOOKUP(BK12,BI$36:BL526,4,0)-1</f>
        <v>-5.0377833753156853E-4</v>
      </c>
      <c r="BO13" s="23">
        <v>44985</v>
      </c>
      <c r="BP13" s="27" t="s">
        <v>348</v>
      </c>
      <c r="BQ13" s="30">
        <f t="array" ref="BQ13">MAX((BP$36:BP$529=BP13)*BO$36:BO$529)</f>
        <v>44967</v>
      </c>
      <c r="BR13" s="71">
        <f>VLOOKUP(BQ13,BO$36:BR526,4,0)/VLOOKUP(BQ12,BO$36:BR526,4,0)-1</f>
        <v>1.5250020065815661E-3</v>
      </c>
      <c r="BU13" s="23">
        <v>44985</v>
      </c>
      <c r="BV13" s="27" t="s">
        <v>348</v>
      </c>
      <c r="BW13" s="30">
        <f t="array" ref="BW13">MAX((BV$36:BV$529=BV13)*BU$36:BU$529)</f>
        <v>44967</v>
      </c>
      <c r="BX13" s="71">
        <f>VLOOKUP(BW13,BU$36:BX526,4,0)/VLOOKUP(BW12,BU$36:BX526,4,0)-1</f>
        <v>4.0899795501021519E-3</v>
      </c>
      <c r="CA13" s="23">
        <v>44985</v>
      </c>
      <c r="CB13" s="27" t="s">
        <v>348</v>
      </c>
      <c r="CC13" s="30">
        <f t="array" ref="CC13">MAX((CB$36:CB$529=CB13)*CA$36:CA$529)</f>
        <v>44967</v>
      </c>
      <c r="CD13" s="71">
        <f>VLOOKUP(CC13,CA$36:CD526,4,0)/VLOOKUP(CC12,CA$36:CD526,4,0)-1</f>
        <v>1.0319917440659854E-3</v>
      </c>
      <c r="CG13" s="23">
        <v>44957</v>
      </c>
      <c r="CH13" s="27" t="s">
        <v>1626</v>
      </c>
      <c r="CI13" s="70">
        <f t="array" ref="CI13">MAX((CH$36:CH$529=CH13)*CG$36:CG$529)</f>
        <v>44957</v>
      </c>
      <c r="CJ13" s="71">
        <f>VLOOKUP(CI13,CG$36:CJ534,4,0)/VLOOKUP(CI12,CG$36:CJ534,4,0)-1</f>
        <v>3.9564787339267937E-3</v>
      </c>
      <c r="CM13" s="23">
        <v>44957</v>
      </c>
      <c r="CN13" s="27" t="s">
        <v>1626</v>
      </c>
      <c r="CO13" s="70">
        <f t="array" ref="CO13">MAX((CN$36:CN$529=CN13)*CM$36:CM$529)</f>
        <v>44957</v>
      </c>
      <c r="CP13" s="71">
        <f>VLOOKUP(CO13,CM$36:CP534,4,0)/VLOOKUP(CO12,CM$36:CP534,4,0)-1</f>
        <v>8.0948795180721955E-3</v>
      </c>
      <c r="CS13" s="23">
        <v>44926</v>
      </c>
      <c r="CT13" s="21" t="s">
        <v>1653</v>
      </c>
      <c r="CU13" s="30">
        <f t="array" ref="CU13">MAX((CT$36:CT$529=CT13)*CS$36:CS$529)</f>
        <v>44925</v>
      </c>
      <c r="CV13" s="71">
        <f>VLOOKUP(CU13,CS$36:CV534,4,0)/VLOOKUP(CU12,CS$36:CV534,4,0)-1</f>
        <v>8.6431323544724492E-3</v>
      </c>
      <c r="CY13" s="23">
        <v>44926</v>
      </c>
      <c r="CZ13" s="27" t="s">
        <v>336</v>
      </c>
      <c r="DA13" s="70">
        <f t="array" ref="DA13">MAX((CZ$36:CZ$529=CZ13)*CY$36:CY$529)</f>
        <v>44925</v>
      </c>
      <c r="DB13" s="84">
        <f>VLOOKUP(DA13,CY$36:DB534,4,0)/VLOOKUP(DA12,CY$36:DB534,4,0)-1</f>
        <v>9.8846787479422993E-4</v>
      </c>
      <c r="DE13" s="23">
        <v>44926</v>
      </c>
      <c r="DF13" s="21" t="s">
        <v>1653</v>
      </c>
      <c r="DG13" s="30">
        <f t="array" ref="DG13">MAX((DF$36:DF$529=DF13)*DE$36:DE$529)</f>
        <v>44925</v>
      </c>
      <c r="DH13" s="84">
        <f>VLOOKUP(DG13,DE$36:DH534,4,0)/VLOOKUP(DG12,DE$36:DH534,4,0)-1</f>
        <v>1.4958117271639537E-3</v>
      </c>
      <c r="DK13" s="23">
        <v>44926</v>
      </c>
      <c r="DL13" s="21" t="s">
        <v>1653</v>
      </c>
      <c r="DM13" s="30">
        <f t="array" ref="DM13">MAX((DL$36:DL$529=DL13)*DK$36:DK$529)</f>
        <v>44925</v>
      </c>
      <c r="DN13" s="84">
        <f>VLOOKUP(DM13,DK$36:DN534,4,0)/VLOOKUP(DM12,DK$36:DN534,4,0)-1</f>
        <v>-4.6622358892965954E-3</v>
      </c>
      <c r="DQ13" s="23">
        <v>44895</v>
      </c>
      <c r="DR13" s="21" t="s">
        <v>342</v>
      </c>
      <c r="DS13" s="70">
        <f t="array" ref="DS13">MAX((DR$36:DR$529=DR13)*DQ$36:DQ$529)</f>
        <v>44895</v>
      </c>
      <c r="DT13" s="84">
        <f>VLOOKUP(DS13,DQ$36:DT534,4,0)/VLOOKUP(DS12,DQ$36:DT534,4,0)-1</f>
        <v>-1.5228426395939132E-2</v>
      </c>
      <c r="DW13" s="23">
        <v>44895</v>
      </c>
      <c r="DX13" s="21" t="s">
        <v>342</v>
      </c>
      <c r="DY13" s="70">
        <f t="array" ref="DY13">MAX((DX$36:DX$529=DX13)*DW$36:DW$529)</f>
        <v>44895</v>
      </c>
      <c r="DZ13" s="84">
        <f>VLOOKUP(DY13,DW$36:DZ534,4,0)/VLOOKUP(DY12,DW$36:DZ534,4,0)-1</f>
        <v>1.0585305105853093E-2</v>
      </c>
      <c r="EC13" s="23">
        <v>44834</v>
      </c>
      <c r="ED13" s="21" t="s">
        <v>340</v>
      </c>
      <c r="EE13" s="70">
        <f t="array" ref="EE13">MAX((ED$36:ED$529=ED13)*EC$36:EC$529)</f>
        <v>44834</v>
      </c>
      <c r="EF13" s="71">
        <f>VLOOKUP(EE13,EC$36:EF533,4,0)/VLOOKUP(EE12,EC$36:EF533,4,0)-1</f>
        <v>-1.3434089000839644E-2</v>
      </c>
      <c r="EI13" s="23">
        <v>44834</v>
      </c>
      <c r="EJ13" s="27" t="s">
        <v>340</v>
      </c>
      <c r="EK13" s="70">
        <f t="array" ref="EK13">MAX((EJ$36:EJ$529=EJ13)*EI$36:EI$529)</f>
        <v>44834</v>
      </c>
      <c r="EL13" s="71">
        <f>VLOOKUP(EK13,EI$36:EL533,4,0)/VLOOKUP(EK12,EI$36:EL533,4,0)-1</f>
        <v>-2.1034298716256061E-2</v>
      </c>
      <c r="EO13" s="23">
        <v>44834</v>
      </c>
      <c r="EP13" s="27" t="s">
        <v>340</v>
      </c>
      <c r="EQ13" s="70">
        <f t="array" ref="EQ13">MAX((EP$36:EP$529=EP13)*EO$36:EO$529)</f>
        <v>44834</v>
      </c>
      <c r="ER13" s="71">
        <f>VLOOKUP(EQ13,EO$36:ER533,4,0)/VLOOKUP(EQ12,EO$36:ER533,4,0)-1</f>
        <v>1.6921172100701654E-2</v>
      </c>
      <c r="EU13" s="23">
        <v>44834</v>
      </c>
      <c r="EV13" s="27" t="s">
        <v>340</v>
      </c>
      <c r="EW13" s="70">
        <f t="array" ref="EW13">MAX((EV$36:EV$529=EV13)*EU$36:EU$529)</f>
        <v>44834</v>
      </c>
      <c r="EX13" s="71">
        <f>VLOOKUP(EW13,EU$36:EX533,4,0)/VLOOKUP(EW12,EU$36:EX533,4,0)-1</f>
        <v>-2.9886431560072202E-3</v>
      </c>
      <c r="FA13" s="23">
        <v>44834</v>
      </c>
      <c r="FB13" s="27" t="s">
        <v>340</v>
      </c>
      <c r="FC13" s="70">
        <f t="array" ref="FC13">MAX((FB$36:FB$529=FB13)*FA$36:FA$529)</f>
        <v>44834</v>
      </c>
      <c r="FD13" s="71">
        <f>VLOOKUP(FC13,FA$36:FD533,4,0)/VLOOKUP(FC12,FA$36:FD533,4,0)-1</f>
        <v>-2.104548540393758E-2</v>
      </c>
      <c r="FG13" s="23">
        <v>44804</v>
      </c>
      <c r="FH13" s="27" t="s">
        <v>339</v>
      </c>
      <c r="FI13" s="70">
        <f t="array" ref="FI13">MAX((FH$36:FH$529=FH13)*FG$36:FG$529)</f>
        <v>44804</v>
      </c>
      <c r="FJ13" s="71">
        <f>VLOOKUP(FI13,FG$36:FJ532,4,0)/VLOOKUP(FI12,FG$36:FJ532,4,0)-1</f>
        <v>-1.1937557392102782E-2</v>
      </c>
      <c r="FM13" s="23">
        <v>44804</v>
      </c>
      <c r="FN13" s="27" t="s">
        <v>339</v>
      </c>
      <c r="FO13" s="70">
        <f t="array" ref="FO13">MAX((FN$36:FN$529=FN13)*FM$36:FM$529)</f>
        <v>44804</v>
      </c>
      <c r="FP13" s="71">
        <f>VLOOKUP(FO13,FM$36:FP532,4,0)/VLOOKUP(FO12,FM$36:FP532,4,0)-1</f>
        <v>-1.5943312666076181E-2</v>
      </c>
      <c r="FS13" s="23">
        <v>44804</v>
      </c>
      <c r="FT13" s="27" t="s">
        <v>339</v>
      </c>
      <c r="FU13" s="70">
        <f t="array" ref="FU13">MAX((FT$36:FT$529=FT13)*FS$36:FS$529)</f>
        <v>44804</v>
      </c>
      <c r="FV13" s="71">
        <f>VLOOKUP(FU13,FS$36:FV532,4,0)/VLOOKUP(FU12,FS$36:FV532,4,0)-1</f>
        <v>7.495069033530477E-3</v>
      </c>
      <c r="FY13" s="23">
        <v>44773</v>
      </c>
      <c r="FZ13" s="27" t="s">
        <v>347</v>
      </c>
      <c r="GA13" s="70">
        <f t="array" ref="GA13">MAX((FZ$36:FZ$529=FZ13)*FY$36:FY$529)</f>
        <v>44771</v>
      </c>
      <c r="GB13" s="71">
        <f>VLOOKUP(GA13,FY$36:GB531,4,0)/VLOOKUP(GA12,FY$36:GB531,4,0)-1</f>
        <v>7.6417654620770659E-3</v>
      </c>
      <c r="GE13" s="23">
        <v>44742</v>
      </c>
      <c r="GF13" s="27" t="s">
        <v>571</v>
      </c>
      <c r="GG13" s="70">
        <f t="array" ref="GG13">MAX((GF$36:GF$383=GF13)*GE$36:GE$383)</f>
        <v>44742</v>
      </c>
      <c r="GH13" s="71">
        <f>VLOOKUP(GG13,GE$36:GH384,4,0)/VLOOKUP(GG12,GE$36:GH384,4,0)-1</f>
        <v>1.3343133374795091E-2</v>
      </c>
      <c r="GK13" s="23">
        <v>44742</v>
      </c>
      <c r="GL13" s="21" t="s">
        <v>568</v>
      </c>
      <c r="GM13" s="30">
        <f t="array" ref="GM13">MAX((GL$36:GL$529=GL13)*GK$36:GK$529)</f>
        <v>44742</v>
      </c>
      <c r="GN13" s="71">
        <f>VLOOKUP(GM13,GK$36:GN530,4,0)/VLOOKUP(GM12,GK$36:GN530,4,0)-1</f>
        <v>1.1656148684348056E-2</v>
      </c>
      <c r="GQ13" s="23">
        <v>44712</v>
      </c>
      <c r="GR13" s="21" t="s">
        <v>353</v>
      </c>
      <c r="GS13" s="54">
        <f t="array" ref="GS13">MAX((GR$36:GR$529=GR13)*GQ$36:GQ$529)</f>
        <v>44712</v>
      </c>
      <c r="GT13" s="85">
        <f>VLOOKUP(GS13,GQ$36:GT529,4,0)/VLOOKUP(GS12,GQ$36:GT529,4,0)-1</f>
        <v>1.2448132780082943E-2</v>
      </c>
      <c r="GW13" s="23">
        <v>44681</v>
      </c>
      <c r="GX13" s="21" t="s">
        <v>352</v>
      </c>
      <c r="GY13" s="54">
        <f t="array" ref="GY13">MAX((GX$36:GX$529=GX13)*GW$36:GW$529)</f>
        <v>44680</v>
      </c>
      <c r="GZ13" s="85">
        <f>VLOOKUP(GY13,GW$36:GZ529,4,0)/VLOOKUP(GY12,GW$36:GZ529,4,0)-1</f>
        <v>8.3897416340930064E-3</v>
      </c>
      <c r="HC13" s="23">
        <v>44651</v>
      </c>
      <c r="HD13" s="21" t="s">
        <v>350</v>
      </c>
      <c r="HE13" s="54">
        <f t="array" ref="HE13">MAX((HD$36:HD$529=HD13)*HC$36:HC$529)</f>
        <v>44651</v>
      </c>
      <c r="HF13" s="84">
        <f>VLOOKUP(HE13,HC$36:HF529,4,0)/VLOOKUP(HE12,HC$36:HF529,4,0)-1</f>
        <v>-3.2189011337509066E-2</v>
      </c>
      <c r="HI13" s="23">
        <v>44620</v>
      </c>
      <c r="HJ13" s="21" t="s">
        <v>349</v>
      </c>
      <c r="HK13" s="30">
        <f t="array" ref="HK13">MAX((HJ$36:HJ$529=HJ13)*HI$36:HI$529)</f>
        <v>44620</v>
      </c>
      <c r="HL13" s="101">
        <f>VLOOKUP(HK13,HI$36:HL529,4,0)/VLOOKUP(HK12,HI$36:HL529,4,0)-1</f>
        <v>5.8997050147493457E-3</v>
      </c>
      <c r="HO13" s="23">
        <v>44620</v>
      </c>
      <c r="HP13" s="21" t="s">
        <v>349</v>
      </c>
      <c r="HQ13" s="30">
        <f t="array" ref="HQ13">MAX((HP$36:HP$529=HP13)*HO$36:HO$529)</f>
        <v>44620</v>
      </c>
      <c r="HR13" s="101">
        <f>VLOOKUP(HQ13,HO$36:HR529,4,0)/VLOOKUP(HQ12,HO$36:HR529,4,0)-1</f>
        <v>-9.8425196850471242E-4</v>
      </c>
      <c r="HU13" s="81">
        <v>43982</v>
      </c>
      <c r="HV13" s="27" t="s">
        <v>353</v>
      </c>
      <c r="HW13" s="23">
        <f t="array" ref="HW13">MAX((HV$48:HV$658=HV13)*HU$48:HU$658)</f>
        <v>43982</v>
      </c>
      <c r="HX13" s="36">
        <f>VLOOKUP(HW13,HU$47:HX1775,4,0)/VLOOKUP(HW12,HU$48:HX1775,4,0)-1</f>
        <v>6.9025085608733772E-3</v>
      </c>
      <c r="IA13" s="23">
        <v>44742</v>
      </c>
      <c r="IB13" s="21" t="s">
        <v>568</v>
      </c>
      <c r="IC13" s="54">
        <f t="array" ref="IC13">MAX((IB$36:IB$529=IB13)*IA$36:IA$529)</f>
        <v>44742</v>
      </c>
      <c r="ID13" s="71">
        <f>VLOOKUP(IC13,IA$36:ID530,4,0)/VLOOKUP(IC12,IA$36:ID530,4,0)-1</f>
        <v>-7.7669902912621547E-3</v>
      </c>
      <c r="IG13" s="103">
        <v>44742</v>
      </c>
      <c r="IH13" s="21" t="s">
        <v>568</v>
      </c>
      <c r="II13" s="103">
        <f t="array" ref="II13">MAX((IH$36:IH$529=IH13)*IG$36:IG$529)</f>
        <v>44742</v>
      </c>
      <c r="IJ13" s="71">
        <f>VLOOKUP(II13,IG$36:IJ530,4,0)/VLOOKUP(II12,IG$36:IJ530,4,0)-1</f>
        <v>6.8829891838741997E-3</v>
      </c>
      <c r="IM13" s="23">
        <v>44834</v>
      </c>
      <c r="IN13" s="27" t="s">
        <v>340</v>
      </c>
      <c r="IO13" s="70">
        <f t="array" ref="IO13">MAX((IN$36:IN$529=IN13)*IM$36:IM$529)</f>
        <v>44834</v>
      </c>
      <c r="IP13" s="71">
        <f>VLOOKUP(IO13,IM$36:IP533,4,0)/VLOOKUP(IO12,IM$36:IP533,4,0)-1</f>
        <v>-2.2769290649022222E-2</v>
      </c>
      <c r="IS13" s="23">
        <v>44926</v>
      </c>
      <c r="IT13" s="21" t="s">
        <v>1653</v>
      </c>
      <c r="IU13" s="30">
        <f t="array" ref="IU13">MAX((IT$36:IT$529=IT13)*IS$36:IS$529)</f>
        <v>44925</v>
      </c>
      <c r="IV13" s="71">
        <f>VLOOKUP(IU13,IS$36:IV534,4,0)/VLOOKUP(IU12,IS$36:IV534,4,0)-1</f>
        <v>9.8309083759338112E-3</v>
      </c>
      <c r="IY13" s="23">
        <v>44957</v>
      </c>
      <c r="IZ13" s="27" t="s">
        <v>1626</v>
      </c>
      <c r="JA13" s="70">
        <f t="array" ref="JA13">MAX((IZ$36:IZ$529=IZ13)*IY$36:IY$529)</f>
        <v>44957</v>
      </c>
      <c r="JB13" s="71">
        <f>VLOOKUP(JA13,IY$36:JB534,4,0)/VLOOKUP(JA12,IY$36:JB534,4,0)-1</f>
        <v>-4.5996236671544954E-3</v>
      </c>
      <c r="JE13" s="23">
        <v>44985</v>
      </c>
      <c r="JF13" s="27" t="s">
        <v>348</v>
      </c>
      <c r="JG13" s="30">
        <f t="array" ref="JG13">MAX((JF$36:JF$529=JF13)*JE$36:JE$529)</f>
        <v>44967</v>
      </c>
      <c r="JH13" s="71">
        <f>VLOOKUP(JG13,JE$36:JH526,4,0)/VLOOKUP(JG12,JE$36:JH526,4,0)-1</f>
        <v>1.5260878531656141E-2</v>
      </c>
      <c r="KC13" s="23">
        <v>44804</v>
      </c>
      <c r="KD13" s="27" t="s">
        <v>339</v>
      </c>
      <c r="KE13" s="70">
        <f t="array" ref="KE13">MAX((KD$36:KD$529=KD13)*KC$36:KC$529)</f>
        <v>44804</v>
      </c>
      <c r="KF13" s="71">
        <f>VLOOKUP(KE13,KC$36:KF3005,4,0)/VLOOKUP(KE12,KC$36:KF3005,4,0)-1</f>
        <v>2.1196063588190706E-2</v>
      </c>
    </row>
    <row r="14" spans="1:311">
      <c r="A14" s="52">
        <v>44651</v>
      </c>
      <c r="B14" s="51" t="s">
        <v>350</v>
      </c>
      <c r="C14" s="286">
        <f t="array" ref="C14">MAX((B$36:B$529=B14)*A$36:A$529)</f>
        <v>44651</v>
      </c>
      <c r="D14" s="287">
        <f>VLOOKUP(C14,A$36:D529,4,0)/VLOOKUP(C13,A$36:D529,4,0)-1</f>
        <v>2.1354720262827254E-2</v>
      </c>
      <c r="G14" s="23">
        <v>44681</v>
      </c>
      <c r="H14" s="21" t="s">
        <v>352</v>
      </c>
      <c r="I14" s="30">
        <f t="array" ref="I14">MAX((H$36:H$529=H14)*G$36:G$529)</f>
        <v>44680</v>
      </c>
      <c r="J14" s="84">
        <f>VLOOKUP(I14,G$36:J529,4,0)/VLOOKUP(I13,G$36:J529,4,0)-1</f>
        <v>-9.9612037328299374E-3</v>
      </c>
      <c r="CG14" s="23">
        <v>44985</v>
      </c>
      <c r="CH14" s="27" t="s">
        <v>348</v>
      </c>
      <c r="CI14" s="30">
        <f t="array" ref="CI14">MAX((CH$36:CH$529=CH14)*CG$36:CG$529)</f>
        <v>44967</v>
      </c>
      <c r="CJ14" s="71">
        <f>VLOOKUP(CI14,CG$36:CJ527,4,0)/VLOOKUP(CI13,CG$36:CJ527,4,0)-1</f>
        <v>2.9556650246307381E-3</v>
      </c>
      <c r="CM14" s="23">
        <v>44985</v>
      </c>
      <c r="CN14" s="27" t="s">
        <v>348</v>
      </c>
      <c r="CO14" s="30">
        <f t="array" ref="CO14">MAX((CN$36:CN$529=CN14)*CM$36:CM$529)</f>
        <v>44967</v>
      </c>
      <c r="CP14" s="71">
        <f>VLOOKUP(CO14,CM$36:CP527,4,0)/VLOOKUP(CO13,CM$36:CP527,4,0)-1</f>
        <v>1.3445378151260456E-2</v>
      </c>
      <c r="CS14" s="23">
        <v>44957</v>
      </c>
      <c r="CT14" s="27" t="s">
        <v>1626</v>
      </c>
      <c r="CU14" s="70">
        <f t="array" ref="CU14">MAX((CT$36:CT$529=CT14)*CS$36:CS$529)</f>
        <v>44957</v>
      </c>
      <c r="CV14" s="71">
        <f>VLOOKUP(CU14,CS$36:CV535,4,0)/VLOOKUP(CU13,CS$36:CV535,4,0)-1</f>
        <v>-1.0324179227750863E-3</v>
      </c>
      <c r="CY14" s="23">
        <v>44957</v>
      </c>
      <c r="CZ14" s="27" t="s">
        <v>1626</v>
      </c>
      <c r="DA14" s="70">
        <f t="array" ref="DA14">MAX((CZ$36:CZ$529=CZ14)*CY$36:CY$529)</f>
        <v>44958</v>
      </c>
      <c r="DB14" s="84">
        <f>VLOOKUP(DA14,CY$36:DB535,4,0)/VLOOKUP(DA13,CY$36:DB535,4,0)-1</f>
        <v>4.690585911784062E-3</v>
      </c>
      <c r="DE14" s="23">
        <v>44957</v>
      </c>
      <c r="DF14" s="27" t="s">
        <v>1626</v>
      </c>
      <c r="DG14" s="70">
        <f t="array" ref="DG14">MAX((DF$36:DF$529=DF14)*DE$36:DE$529)</f>
        <v>44957</v>
      </c>
      <c r="DH14" s="84">
        <f>VLOOKUP(DG14,DE$36:DH535,4,0)/VLOOKUP(DG13,DE$36:DH535,4,0)-1</f>
        <v>-1.1948620930000153E-3</v>
      </c>
      <c r="DK14" s="23">
        <v>44957</v>
      </c>
      <c r="DL14" s="27" t="s">
        <v>1626</v>
      </c>
      <c r="DM14" s="70">
        <f t="array" ref="DM14">MAX((DL$36:DL$529=DL14)*DK$36:DK$529)</f>
        <v>44957</v>
      </c>
      <c r="DN14" s="84">
        <f>VLOOKUP(DM14,DK$36:DN535,4,0)/VLOOKUP(DM13,DK$36:DN535,4,0)-1</f>
        <v>7.9728921666322172E-4</v>
      </c>
      <c r="DQ14" s="23">
        <v>44926</v>
      </c>
      <c r="DR14" s="21" t="s">
        <v>1653</v>
      </c>
      <c r="DS14" s="30">
        <f t="array" ref="DS14">MAX((DR$36:DR$529=DR14)*DQ$36:DQ$529)</f>
        <v>44925</v>
      </c>
      <c r="DT14" s="84">
        <f>VLOOKUP(DS14,DQ$36:DT535,4,0)/VLOOKUP(DS13,DQ$36:DT535,4,0)-1</f>
        <v>-5.1546391752577136E-3</v>
      </c>
      <c r="DW14" s="23">
        <v>44926</v>
      </c>
      <c r="DX14" s="21" t="s">
        <v>1653</v>
      </c>
      <c r="DY14" s="30">
        <f t="array" ref="DY14">MAX((DX$36:DX$529=DX14)*DW$36:DW$529)</f>
        <v>44925</v>
      </c>
      <c r="DZ14" s="84">
        <f>VLOOKUP(DY14,DW$36:DZ535,4,0)/VLOOKUP(DY13,DW$36:DZ535,4,0)-1</f>
        <v>1.1706715958102354E-2</v>
      </c>
      <c r="EC14" s="23">
        <v>44865</v>
      </c>
      <c r="ED14" s="21" t="s">
        <v>341</v>
      </c>
      <c r="EE14" s="70">
        <f t="array" ref="EE14">MAX((ED$36:ED$529=ED14)*EC$36:EC$529)</f>
        <v>44865</v>
      </c>
      <c r="EF14" s="71">
        <f>VLOOKUP(EE14,EC$36:EF534,4,0)/VLOOKUP(EE13,EC$36:EF534,4,0)-1</f>
        <v>-1.7021276595744483E-3</v>
      </c>
      <c r="EI14" s="23">
        <v>44865</v>
      </c>
      <c r="EJ14" s="27" t="s">
        <v>341</v>
      </c>
      <c r="EK14" s="70">
        <f t="array" ref="EK14">MAX((EJ$36:EJ$529=EJ14)*EI$36:EI$529)</f>
        <v>44865</v>
      </c>
      <c r="EL14" s="71">
        <f>VLOOKUP(EK14,EI$36:EL534,4,0)/VLOOKUP(EK13,EI$36:EL534,4,0)-1</f>
        <v>1.9126760494097006E-3</v>
      </c>
      <c r="EO14" s="23">
        <v>44865</v>
      </c>
      <c r="EP14" s="27" t="s">
        <v>341</v>
      </c>
      <c r="EQ14" s="70">
        <f t="array" ref="EQ14">MAX((EP$36:EP$529=EP14)*EO$36:EO$529)</f>
        <v>44865</v>
      </c>
      <c r="ER14" s="71">
        <f>VLOOKUP(EQ14,EO$36:ER534,4,0)/VLOOKUP(EQ13,EO$36:ER534,4,0)-1</f>
        <v>1.4204545454545414E-2</v>
      </c>
      <c r="EU14" s="23">
        <v>44865</v>
      </c>
      <c r="EV14" s="27" t="s">
        <v>341</v>
      </c>
      <c r="EW14" s="70">
        <f t="array" ref="EW14">MAX((EV$36:EV$529=EV14)*EU$36:EU$529)</f>
        <v>44865</v>
      </c>
      <c r="EX14" s="71">
        <f>VLOOKUP(EW14,EU$36:EX534,4,0)/VLOOKUP(EW13,EU$36:EX534,4,0)-1</f>
        <v>4.6248715313463862E-3</v>
      </c>
      <c r="FA14" s="23">
        <v>44865</v>
      </c>
      <c r="FB14" s="27" t="s">
        <v>341</v>
      </c>
      <c r="FC14" s="70">
        <f t="array" ref="FC14">MAX((FB$36:FB$529=FB14)*FA$36:FA$529)</f>
        <v>44865</v>
      </c>
      <c r="FD14" s="71">
        <f>VLOOKUP(FC14,FA$36:FD534,4,0)/VLOOKUP(FC13,FA$36:FD534,4,0)-1</f>
        <v>-1.7337031900138689E-2</v>
      </c>
      <c r="FG14" s="23">
        <v>44834</v>
      </c>
      <c r="FH14" s="27" t="s">
        <v>340</v>
      </c>
      <c r="FI14" s="70">
        <f t="array" ref="FI14">MAX((FH$36:FH$529=FH14)*FG$36:FG$529)</f>
        <v>44834</v>
      </c>
      <c r="FJ14" s="71">
        <f>VLOOKUP(FI14,FG$36:FJ533,4,0)/VLOOKUP(FI13,FG$36:FJ533,4,0)-1</f>
        <v>-2.2304832713754719E-2</v>
      </c>
      <c r="FM14" s="23">
        <v>44834</v>
      </c>
      <c r="FN14" s="27" t="s">
        <v>340</v>
      </c>
      <c r="FO14" s="70">
        <f t="array" ref="FO14">MAX((FN$36:FN$529=FN14)*FM$36:FM$529)</f>
        <v>44834</v>
      </c>
      <c r="FP14" s="71">
        <f>VLOOKUP(FO14,FM$36:FP533,4,0)/VLOOKUP(FO13,FM$36:FP533,4,0)-1</f>
        <v>-1.7101710171017026E-2</v>
      </c>
      <c r="FS14" s="23">
        <v>44834</v>
      </c>
      <c r="FT14" s="27" t="s">
        <v>340</v>
      </c>
      <c r="FU14" s="70">
        <f t="array" ref="FU14">MAX((FT$36:FT$529=FT14)*FS$36:FS$529)</f>
        <v>44834</v>
      </c>
      <c r="FV14" s="71">
        <f>VLOOKUP(FU14,FS$36:FV533,4,0)/VLOOKUP(FU13,FS$36:FV533,4,0)-1</f>
        <v>-1.1746280344556714E-3</v>
      </c>
      <c r="FY14" s="23">
        <v>44804</v>
      </c>
      <c r="FZ14" s="27" t="s">
        <v>339</v>
      </c>
      <c r="GA14" s="70">
        <f t="array" ref="GA14">MAX((FZ$36:FZ$529=FZ14)*FY$36:FY$529)</f>
        <v>44804</v>
      </c>
      <c r="GB14" s="71">
        <f>VLOOKUP(GA14,FY$36:GB532,4,0)/VLOOKUP(GA13,FY$36:GB532,4,0)-1</f>
        <v>-3.4020837763131251E-3</v>
      </c>
      <c r="GE14" s="23">
        <v>44773</v>
      </c>
      <c r="GF14" s="27" t="s">
        <v>639</v>
      </c>
      <c r="GG14" s="70">
        <f t="array" ref="GG14">MAX((GF$36:GF$383=GF14)*GE$36:GE$383)</f>
        <v>44771</v>
      </c>
      <c r="GH14" s="71">
        <f>VLOOKUP(GG14,GE$36:GH385,4,0)/VLOOKUP(GG13,GE$36:GH385,4,0)-1</f>
        <v>8.4807230932322231E-3</v>
      </c>
      <c r="GK14" s="23">
        <v>44773</v>
      </c>
      <c r="GL14" s="27" t="s">
        <v>355</v>
      </c>
      <c r="GM14" s="30">
        <f t="array" ref="GM14">MAX((GL$36:GL$529=GL14)*GK$36:GK$529)</f>
        <v>44771</v>
      </c>
      <c r="GN14" s="71">
        <f>VLOOKUP(GM14,GK$36:GN531,4,0)/VLOOKUP(GM13,GK$36:GN531,4,0)-1</f>
        <v>5.6636891366432796E-3</v>
      </c>
      <c r="GQ14" s="23">
        <v>44742</v>
      </c>
      <c r="GR14" s="21" t="s">
        <v>568</v>
      </c>
      <c r="GS14" s="54">
        <f t="array" ref="GS14">MAX((GR$36:GR$529=GR14)*GQ$36:GQ$529)</f>
        <v>44742</v>
      </c>
      <c r="GT14" s="85">
        <f>VLOOKUP(GS14,GQ$36:GT530,4,0)/VLOOKUP(GS13,GQ$36:GT530,4,0)-1</f>
        <v>-2.4590163934424814E-3</v>
      </c>
      <c r="GW14" s="23">
        <v>44712</v>
      </c>
      <c r="GX14" s="21" t="s">
        <v>353</v>
      </c>
      <c r="GY14" s="54">
        <f t="array" ref="GY14">MAX((GX$36:GX$529=GX14)*GW$36:GW$529)</f>
        <v>44712</v>
      </c>
      <c r="GZ14" s="85">
        <f>VLOOKUP(GY14,GW$36:GZ529,4,0)/VLOOKUP(GY13,GW$36:GZ529,4,0)-1</f>
        <v>7.9417604235605399E-3</v>
      </c>
      <c r="HC14" s="23">
        <v>44681</v>
      </c>
      <c r="HD14" s="21" t="s">
        <v>352</v>
      </c>
      <c r="HE14" s="54">
        <f t="array" ref="HE14">MAX((HD$36:HD$529=HD14)*HC$36:HC$529)</f>
        <v>44680</v>
      </c>
      <c r="HF14" s="84">
        <f>VLOOKUP(HE14,HC$36:HF529,4,0)/VLOOKUP(HE13,HC$36:HF529,4,0)-1</f>
        <v>-1.3844515441959415E-2</v>
      </c>
      <c r="HI14" s="23">
        <v>44651</v>
      </c>
      <c r="HJ14" s="27" t="s">
        <v>350</v>
      </c>
      <c r="HK14" s="30">
        <f t="array" ref="HK14">MAX((HJ$36:HJ$529=HJ14)*HI$36:HI$529)</f>
        <v>44651</v>
      </c>
      <c r="HL14" s="71">
        <f>VLOOKUP(HK14,HI$36:HL529,4,0)/VLOOKUP(HK13,HI$36:HL529,4,0)-1</f>
        <v>-2.9325513196479802E-3</v>
      </c>
      <c r="HO14" s="23">
        <v>44651</v>
      </c>
      <c r="HP14" s="27" t="s">
        <v>350</v>
      </c>
      <c r="HQ14" s="30">
        <f t="array" ref="HQ14">MAX((HP$36:HP$529=HP14)*HO$36:HO$529)</f>
        <v>44651</v>
      </c>
      <c r="HR14" s="71">
        <f>VLOOKUP(HQ14,HO$36:HR529,4,0)/VLOOKUP(HQ13,HO$36:HR529,4,0)-1</f>
        <v>1.4778325123152802E-2</v>
      </c>
      <c r="HU14" s="81">
        <v>44012</v>
      </c>
      <c r="HV14" s="27" t="s">
        <v>354</v>
      </c>
      <c r="HW14" s="23">
        <f t="array" ref="HW14">MAX((HV$48:HV$658=HV14)*HU$48:HU$658)</f>
        <v>44012</v>
      </c>
      <c r="HX14" s="36">
        <f>VLOOKUP(HW14,HU$47:HX1776,4,0)/VLOOKUP(HW13,HU$48:HX1776,4,0)-1</f>
        <v>1.6281077554871404E-2</v>
      </c>
      <c r="IA14" s="23">
        <v>44773</v>
      </c>
      <c r="IB14" s="27" t="s">
        <v>355</v>
      </c>
      <c r="IC14" s="23">
        <f t="array" ref="IC14">MAX((IB$36:IB$529=IB14)*IA$36:IA$529)</f>
        <v>44771</v>
      </c>
      <c r="ID14" s="71">
        <f>VLOOKUP(IC14,IA$36:ID531,4,0)/VLOOKUP(IC13,IA$36:ID531,4,0)-1</f>
        <v>1.6634050880626194E-2</v>
      </c>
      <c r="IG14" s="103">
        <v>44773</v>
      </c>
      <c r="IH14" s="27" t="s">
        <v>355</v>
      </c>
      <c r="II14" s="103">
        <f t="array" ref="II14">MAX((IH$36:IH$529=IH14)*IG$36:IG$529)</f>
        <v>44771</v>
      </c>
      <c r="IJ14" s="71">
        <f>VLOOKUP(II14,IG$36:IJ531,4,0)/VLOOKUP(II13,IG$36:IJ531,4,0)-1</f>
        <v>3.90625E-3</v>
      </c>
      <c r="IM14" s="23">
        <v>44865</v>
      </c>
      <c r="IN14" s="27" t="s">
        <v>341</v>
      </c>
      <c r="IO14" s="70">
        <f t="array" ref="IO14">MAX((IN$36:IN$529=IN14)*IM$36:IM$529)</f>
        <v>44865</v>
      </c>
      <c r="IP14" s="71">
        <f>VLOOKUP(IO14,IM$36:IP534,4,0)/VLOOKUP(IO13,IM$36:IP534,4,0)-1</f>
        <v>-1.0554615154834135E-2</v>
      </c>
      <c r="IS14" s="23">
        <v>44957</v>
      </c>
      <c r="IT14" s="27" t="s">
        <v>1626</v>
      </c>
      <c r="IU14" s="70">
        <f t="array" ref="IU14">MAX((IT$36:IT$529=IT14)*IS$36:IS$529)</f>
        <v>44957</v>
      </c>
      <c r="IV14" s="71">
        <f>VLOOKUP(IU14,IS$36:IV535,4,0)/VLOOKUP(IU13,IS$36:IV535,4,0)-1</f>
        <v>1.1682242990656011E-3</v>
      </c>
      <c r="IY14" s="23">
        <v>44985</v>
      </c>
      <c r="IZ14" s="27" t="s">
        <v>348</v>
      </c>
      <c r="JA14" s="30">
        <f t="array" ref="JA14">MAX((IZ$36:IZ$529=IZ14)*IY$36:IY$529)</f>
        <v>44967</v>
      </c>
      <c r="JB14" s="71">
        <f>VLOOKUP(JA14,IY$36:JB527,4,0)/VLOOKUP(JA13,IY$36:JB527,4,0)-1</f>
        <v>-1.1552194917034964E-3</v>
      </c>
      <c r="KC14" s="23">
        <v>44834</v>
      </c>
      <c r="KD14" s="27" t="s">
        <v>340</v>
      </c>
      <c r="KE14" s="70">
        <f t="array" ref="KE14">MAX((KD$36:KD$529=KD14)*KC$36:KC$529)</f>
        <v>44834</v>
      </c>
      <c r="KF14" s="71">
        <f>VLOOKUP(KE14,KC$36:KF3006,4,0)/VLOOKUP(KE13,KC$36:KF3006,4,0)-1</f>
        <v>-1.4825796886582809E-3</v>
      </c>
    </row>
    <row r="15" spans="1:311">
      <c r="A15" s="52">
        <v>44681</v>
      </c>
      <c r="B15" s="74" t="s">
        <v>352</v>
      </c>
      <c r="C15" s="286">
        <f t="array" ref="C15">MAX((B$36:B$529=B15)*A$36:A$529)</f>
        <v>44680</v>
      </c>
      <c r="D15" s="285">
        <f>VLOOKUP(C15,A$36:D529,4,0)/VLOOKUP(C14,A$36:D529,4,0)-1</f>
        <v>-1.7218543046357615E-2</v>
      </c>
      <c r="G15" s="23">
        <v>44712</v>
      </c>
      <c r="H15" s="27" t="s">
        <v>353</v>
      </c>
      <c r="I15" s="30">
        <f t="array" ref="I15">MAX((H$36:H$529=H15)*G$36:G$529)</f>
        <v>44712</v>
      </c>
      <c r="J15" s="71">
        <f>VLOOKUP(I15,G$36:J529,4,0)/VLOOKUP(I14,G$36:J529,4,0)-1</f>
        <v>1.1544164371954935E-2</v>
      </c>
      <c r="CS15" s="23">
        <v>44985</v>
      </c>
      <c r="CT15" s="27" t="s">
        <v>348</v>
      </c>
      <c r="CU15" s="30">
        <f t="array" ref="CU15">MAX((CT$36:CT$529=CT15)*CS$36:CS$529)</f>
        <v>44967</v>
      </c>
      <c r="CV15" s="71">
        <f>VLOOKUP(CU15,CS$36:CV528,4,0)/VLOOKUP(CU14,CS$36:CV528,4,0)-1</f>
        <v>5.0640760644895533E-3</v>
      </c>
      <c r="CY15" s="23">
        <v>44985</v>
      </c>
      <c r="CZ15" s="27" t="s">
        <v>1187</v>
      </c>
      <c r="DA15" s="70">
        <f t="array" ref="DA15">MAX((CZ$36:CZ$529=CZ15)*CY$36:CY$529)</f>
        <v>44966</v>
      </c>
      <c r="DB15" s="84">
        <f>VLOOKUP(DA15,CY$36:DB536,4,0)/VLOOKUP(DA14,CY$36:DB536,4,0)-1</f>
        <v>1.1958391350642916E-2</v>
      </c>
      <c r="DE15" s="23">
        <v>44985</v>
      </c>
      <c r="DF15" s="27" t="s">
        <v>348</v>
      </c>
      <c r="DG15" s="30">
        <f t="array" ref="DG15">MAX((DF$36:DF$529=DF15)*DE$36:DE$529)</f>
        <v>44967</v>
      </c>
      <c r="DH15" s="71">
        <f>VLOOKUP(DG15,DE$36:DH528,4,0)/VLOOKUP(DG14,DE$36:DH528,4,0)-1</f>
        <v>2.9907287409030037E-3</v>
      </c>
      <c r="DK15" s="23">
        <v>44985</v>
      </c>
      <c r="DL15" s="27" t="s">
        <v>348</v>
      </c>
      <c r="DM15" s="30">
        <f t="array" ref="DM15">MAX((DL$36:DL$529=DL15)*DK$36:DK$529)</f>
        <v>44967</v>
      </c>
      <c r="DN15" s="71">
        <f>VLOOKUP(DM15,DK$36:DN528,4,0)/VLOOKUP(DM14,DK$36:DN528,4,0)-1</f>
        <v>6.37323242381993E-3</v>
      </c>
      <c r="DQ15" s="23">
        <v>44957</v>
      </c>
      <c r="DR15" s="21" t="s">
        <v>1626</v>
      </c>
      <c r="DS15" s="70">
        <f t="array" ref="DS15">MAX((DR$36:DR$529=DR15)*DQ$36:DQ$529)</f>
        <v>44957</v>
      </c>
      <c r="DT15" s="84">
        <f>VLOOKUP(DS15,DQ$36:DT536,4,0)/VLOOKUP(DS14,DQ$36:DT536,4,0)-1</f>
        <v>4.1450777202072242E-3</v>
      </c>
      <c r="DW15" s="23">
        <v>44957</v>
      </c>
      <c r="DX15" s="21" t="s">
        <v>1626</v>
      </c>
      <c r="DY15" s="70">
        <f t="array" ref="DY15">MAX((DX$36:DX$529=DX15)*DW$36:DW$529)</f>
        <v>44957</v>
      </c>
      <c r="DZ15" s="84">
        <f>VLOOKUP(DY15,DW$36:DZ536,4,0)/VLOOKUP(DY14,DW$36:DZ536,4,0)-1</f>
        <v>-7.0036540803898317E-3</v>
      </c>
      <c r="EC15" s="23">
        <v>44895</v>
      </c>
      <c r="ED15" s="21" t="s">
        <v>342</v>
      </c>
      <c r="EE15" s="70">
        <f t="array" ref="EE15">MAX((ED$36:ED$529=ED15)*EC$36:EC$529)</f>
        <v>44895</v>
      </c>
      <c r="EF15" s="71">
        <f>VLOOKUP(EE15,EC$36:EF535,4,0)/VLOOKUP(EE14,EC$36:EF535,4,0)-1</f>
        <v>1.6197783461210591E-2</v>
      </c>
      <c r="EI15" s="23">
        <v>44895</v>
      </c>
      <c r="EJ15" s="27" t="s">
        <v>342</v>
      </c>
      <c r="EK15" s="70">
        <f t="array" ref="EK15">MAX((EJ$36:EJ$529=EJ15)*EI$36:EI$529)</f>
        <v>44895</v>
      </c>
      <c r="EL15" s="71">
        <f>VLOOKUP(EK15,EI$36:EL535,4,0)/VLOOKUP(EK14,EI$36:EL535,4,0)-1</f>
        <v>2.4965428078128404E-2</v>
      </c>
      <c r="EO15" s="23">
        <v>44895</v>
      </c>
      <c r="EP15" s="27" t="s">
        <v>342</v>
      </c>
      <c r="EQ15" s="70">
        <f t="array" ref="EQ15">MAX((EP$36:EP$529=EP15)*EO$36:EO$529)</f>
        <v>44895</v>
      </c>
      <c r="ER15" s="71">
        <f>VLOOKUP(EQ15,EO$36:ER535,4,0)/VLOOKUP(EQ14,EO$36:ER535,4,0)-1</f>
        <v>1.48059223689474E-2</v>
      </c>
      <c r="EU15" s="23">
        <v>44895</v>
      </c>
      <c r="EV15" s="27" t="s">
        <v>342</v>
      </c>
      <c r="EW15" s="70">
        <f t="array" ref="EW15">MAX((EV$36:EV$529=EV15)*EU$36:EU$529)</f>
        <v>44895</v>
      </c>
      <c r="EX15" s="71">
        <f>VLOOKUP(EW15,EU$36:EX535,4,0)/VLOOKUP(EW14,EU$36:EX535,4,0)-1</f>
        <v>1.0656436487638477E-2</v>
      </c>
      <c r="FA15" s="23">
        <v>44895</v>
      </c>
      <c r="FB15" s="27" t="s">
        <v>342</v>
      </c>
      <c r="FC15" s="70">
        <f t="array" ref="FC15">MAX((FB$36:FB$529=FB15)*FA$36:FA$529)</f>
        <v>44895</v>
      </c>
      <c r="FD15" s="71">
        <f>VLOOKUP(FC15,FA$36:FD535,4,0)/VLOOKUP(FC14,FA$36:FD535,4,0)-1</f>
        <v>-7.762879322512406E-3</v>
      </c>
      <c r="FG15" s="23">
        <v>44865</v>
      </c>
      <c r="FH15" s="27" t="s">
        <v>341</v>
      </c>
      <c r="FI15" s="70">
        <f t="array" ref="FI15">MAX((FH$36:FH$529=FH15)*FG$36:FG$529)</f>
        <v>44865</v>
      </c>
      <c r="FJ15" s="71">
        <f>VLOOKUP(FI15,FG$36:FJ534,4,0)/VLOOKUP(FI14,FG$36:FJ534,4,0)-1</f>
        <v>-8.5551330798480096E-3</v>
      </c>
      <c r="FM15" s="23">
        <v>44865</v>
      </c>
      <c r="FN15" s="27" t="s">
        <v>341</v>
      </c>
      <c r="FO15" s="70">
        <f t="array" ref="FO15">MAX((FN$36:FN$529=FN15)*FM$36:FM$529)</f>
        <v>44865</v>
      </c>
      <c r="FP15" s="71">
        <f>VLOOKUP(FO15,FM$36:FP534,4,0)/VLOOKUP(FO14,FM$36:FP534,4,0)-1</f>
        <v>-7.3260073260073E-3</v>
      </c>
      <c r="FS15" s="23">
        <v>44865</v>
      </c>
      <c r="FT15" s="27" t="s">
        <v>341</v>
      </c>
      <c r="FU15" s="70">
        <f t="array" ref="FU15">MAX((FT$36:FT$529=FT15)*FS$36:FS$529)</f>
        <v>44865</v>
      </c>
      <c r="FV15" s="71">
        <f>VLOOKUP(FU15,FS$36:FV534,4,0)/VLOOKUP(FU14,FS$36:FV534,4,0)-1</f>
        <v>-7.6048608388867844E-3</v>
      </c>
      <c r="FY15" s="23">
        <v>44834</v>
      </c>
      <c r="FZ15" s="27" t="s">
        <v>340</v>
      </c>
      <c r="GA15" s="70">
        <f t="array" ref="GA15">MAX((FZ$36:FZ$529=FZ15)*FY$36:FY$529)</f>
        <v>44834</v>
      </c>
      <c r="GB15" s="71">
        <f>VLOOKUP(GA15,FY$36:GB533,4,0)/VLOOKUP(GA14,FY$36:GB533,4,0)-1</f>
        <v>1.8490861247422163E-3</v>
      </c>
      <c r="GE15" s="23">
        <v>44804</v>
      </c>
      <c r="GF15" s="27" t="s">
        <v>1633</v>
      </c>
      <c r="GG15" s="70">
        <f t="array" ref="GG15">MAX((GF$36:GF$383=GF15)*GE$36:GE$383)</f>
        <v>44804</v>
      </c>
      <c r="GH15" s="71">
        <f>VLOOKUP(GG15,GE$36:GH386,4,0)/VLOOKUP(GG14,GE$36:GH386,4,0)-1</f>
        <v>1.7980636237897585E-2</v>
      </c>
      <c r="GK15" s="23">
        <v>44804</v>
      </c>
      <c r="GL15" s="21" t="s">
        <v>820</v>
      </c>
      <c r="GM15" s="30">
        <f t="array" ref="GM15">MAX((GL$36:GL$529=GL15)*GK$36:GK$529)</f>
        <v>44804</v>
      </c>
      <c r="GN15" s="71">
        <f>VLOOKUP(GM15,GK$36:GN532,4,0)/VLOOKUP(GM14,GK$36:GN532,4,0)-1</f>
        <v>-2.2816235111883243E-3</v>
      </c>
      <c r="GQ15" s="23">
        <v>44773</v>
      </c>
      <c r="GR15" s="21" t="s">
        <v>355</v>
      </c>
      <c r="GS15" s="54">
        <f t="array" ref="GS15">MAX((GR$36:GR$529=GR15)*GQ$36:GQ$529)</f>
        <v>44771</v>
      </c>
      <c r="GT15" s="85">
        <f>VLOOKUP(GS15,GQ$36:GT531,4,0)/VLOOKUP(GS14,GQ$36:GT531,4,0)-1</f>
        <v>1.4790468364831666E-2</v>
      </c>
      <c r="GW15" s="23">
        <v>44742</v>
      </c>
      <c r="GX15" s="21" t="s">
        <v>568</v>
      </c>
      <c r="GY15" s="54">
        <f t="array" ref="GY15">MAX((GX$36:GX$529=GX15)*GW$36:GW$529)</f>
        <v>44742</v>
      </c>
      <c r="GZ15" s="85">
        <f>VLOOKUP(GY15,GW$36:GZ530,4,0)/VLOOKUP(GY14,GW$36:GZ530,4,0)-1</f>
        <v>-1.2100178219679347E-2</v>
      </c>
      <c r="HC15" s="23">
        <v>44712</v>
      </c>
      <c r="HD15" s="21" t="s">
        <v>353</v>
      </c>
      <c r="HE15" s="54">
        <f t="array" ref="HE15">MAX((HD$36:HD$529=HD15)*HC$36:HC$529)</f>
        <v>44712</v>
      </c>
      <c r="HF15" s="84">
        <f>VLOOKUP(HE15,HC$36:HF529,4,0)/VLOOKUP(HE14,HC$36:HF529,4,0)-1</f>
        <v>1.204519023093531E-2</v>
      </c>
      <c r="HI15" s="23">
        <v>44681</v>
      </c>
      <c r="HJ15" s="21" t="s">
        <v>352</v>
      </c>
      <c r="HK15" s="30">
        <f t="array" ref="HK15">MAX((HJ$36:HJ$529=HJ15)*HI$36:HI$529)</f>
        <v>44680</v>
      </c>
      <c r="HL15" s="101">
        <f>VLOOKUP(HK15,HI$36:HL529,4,0)/VLOOKUP(HK14,HI$36:HL529,4,0)-1</f>
        <v>-9.8039215686285264E-4</v>
      </c>
      <c r="HO15" s="23">
        <v>44681</v>
      </c>
      <c r="HP15" s="21" t="s">
        <v>352</v>
      </c>
      <c r="HQ15" s="54">
        <f t="array" ref="HQ15">MAX((HP$36:HP$529=HP15)*HO$36:HO$529)</f>
        <v>44680</v>
      </c>
      <c r="HR15" s="101">
        <f>VLOOKUP(HQ15,HO$36:HR529,4,0)/VLOOKUP(HQ14,HO$36:HR529,4,0)-1</f>
        <v>4.8543689320392769E-3</v>
      </c>
      <c r="HU15" s="23">
        <v>44043</v>
      </c>
      <c r="HV15" s="27" t="s">
        <v>355</v>
      </c>
      <c r="HW15" s="23">
        <f t="array" ref="HW15">MAX((HV$48:HV$658=HV15)*HU$48:HU$658)</f>
        <v>44043</v>
      </c>
      <c r="HX15" s="36">
        <f>VLOOKUP(HW15,HU$47:HX1777,4,0)/VLOOKUP(HW14,HU$48:HX1777,4,0)-1</f>
        <v>3.4570014478970235E-2</v>
      </c>
      <c r="IA15" s="23">
        <v>44804</v>
      </c>
      <c r="IB15" s="21" t="s">
        <v>820</v>
      </c>
      <c r="IC15" s="54">
        <f t="array" ref="IC15">MAX((IB$36:IB$529=IB15)*IA$36:IA$529)</f>
        <v>44804</v>
      </c>
      <c r="ID15" s="71">
        <f>VLOOKUP(IC15,IA$36:ID532,4,0)/VLOOKUP(IC14,IA$36:ID532,4,0)-1</f>
        <v>-1.5399422521655493E-2</v>
      </c>
      <c r="IG15" s="103">
        <v>44804</v>
      </c>
      <c r="IH15" s="21" t="s">
        <v>820</v>
      </c>
      <c r="II15" s="103">
        <f t="array" ref="II15">MAX((IH$36:IH$529=IH15)*IG$36:IG$529)</f>
        <v>44804</v>
      </c>
      <c r="IJ15" s="71">
        <f>VLOOKUP(II15,IG$36:IJ532,4,0)/VLOOKUP(II14,IG$36:IJ532,4,0)-1</f>
        <v>-1.8482490272373697E-2</v>
      </c>
      <c r="IM15" s="23">
        <v>44895</v>
      </c>
      <c r="IN15" s="27" t="s">
        <v>342</v>
      </c>
      <c r="IO15" s="70">
        <f t="array" ref="IO15">MAX((IN$36:IN$529=IN15)*IM$36:IM$529)</f>
        <v>44895</v>
      </c>
      <c r="IP15" s="71">
        <f>VLOOKUP(IO15,IM$36:IP535,4,0)/VLOOKUP(IO14,IM$36:IP535,4,0)-1</f>
        <v>-6.9437455972627404E-3</v>
      </c>
      <c r="IS15" s="23">
        <v>44985</v>
      </c>
      <c r="IT15" s="27" t="s">
        <v>348</v>
      </c>
      <c r="IU15" s="30">
        <f t="array" ref="IU15">MAX((IT$36:IT$529=IT15)*IS$36:IS$529)</f>
        <v>44967</v>
      </c>
      <c r="IV15" s="71">
        <f>VLOOKUP(IU15,IS$36:IV528,4,0)/VLOOKUP(IU14,IS$36:IV528,4,0)-1</f>
        <v>-6.8066900038887823E-4</v>
      </c>
      <c r="KC15" s="23">
        <v>44865</v>
      </c>
      <c r="KD15" s="27" t="s">
        <v>341</v>
      </c>
      <c r="KE15" s="70">
        <f t="array" ref="KE15">MAX((KD$36:KD$529=KD15)*KC$36:KC$529)</f>
        <v>44865</v>
      </c>
      <c r="KF15" s="71">
        <f>VLOOKUP(KE15,KC$36:KF3007,4,0)/VLOOKUP(KE14,KC$36:KF3007,4,0)-1</f>
        <v>-7.4239049740154606E-4</v>
      </c>
    </row>
    <row r="16" spans="1:311">
      <c r="A16" s="52">
        <v>44712</v>
      </c>
      <c r="B16" s="51" t="s">
        <v>353</v>
      </c>
      <c r="C16" s="286">
        <f t="array" ref="C16">MAX((B$36:B$529=B16)*A$36:A$529)</f>
        <v>44712</v>
      </c>
      <c r="D16" s="287">
        <f>VLOOKUP(C16,A$36:D529,4,0)/VLOOKUP(C15,A$36:D529,4,0)-1</f>
        <v>7.2198690797073972E-3</v>
      </c>
      <c r="G16" s="23">
        <v>44742</v>
      </c>
      <c r="H16" s="21" t="s">
        <v>568</v>
      </c>
      <c r="I16" s="30">
        <f t="array" ref="I16">MAX((H$36:H$529=H16)*G$36:G$529)</f>
        <v>44742</v>
      </c>
      <c r="J16" s="71">
        <f>VLOOKUP(I16,G$36:J530,4,0)/VLOOKUP(I15,G$36:J530,4,0)-1</f>
        <v>3.9786409800022238E-3</v>
      </c>
      <c r="DQ16" s="23">
        <v>44985</v>
      </c>
      <c r="DR16" s="27" t="s">
        <v>348</v>
      </c>
      <c r="DS16" s="30">
        <f t="array" ref="DS16">MAX((DR$36:DR$529=DR16)*DQ$36:DQ$529)</f>
        <v>44967</v>
      </c>
      <c r="DT16" s="71">
        <f>VLOOKUP(DS16,DQ$36:DT529,4,0)/VLOOKUP(DS15,DQ$36:DT529,4,0)-1</f>
        <v>-1.0319917440660964E-3</v>
      </c>
      <c r="DW16" s="23">
        <v>44985</v>
      </c>
      <c r="DX16" s="27" t="s">
        <v>348</v>
      </c>
      <c r="DY16" s="30">
        <f t="array" ref="DY16">MAX((DX$36:DX$529=DX16)*DW$36:DW$529)</f>
        <v>44967</v>
      </c>
      <c r="DZ16" s="71">
        <f>VLOOKUP(DY16,DW$36:DZ529,4,0)/VLOOKUP(DY15,DW$36:DZ529,4,0)-1</f>
        <v>3.0665440049064685E-3</v>
      </c>
      <c r="EC16" s="23">
        <v>44926</v>
      </c>
      <c r="ED16" s="21" t="s">
        <v>1653</v>
      </c>
      <c r="EE16" s="30">
        <f t="array" ref="EE16">MAX((ED$36:ED$529=ED16)*EC$36:EC$529)</f>
        <v>44925</v>
      </c>
      <c r="EF16" s="71">
        <f>VLOOKUP(EE16,EC$36:EF536,4,0)/VLOOKUP(EE15,EC$36:EF536,4,0)-1</f>
        <v>-8.3892617449664586E-3</v>
      </c>
      <c r="EI16" s="23">
        <v>44926</v>
      </c>
      <c r="EJ16" s="21" t="s">
        <v>1653</v>
      </c>
      <c r="EK16" s="30">
        <f t="array" ref="EK16">MAX((EJ$36:EJ$529=EJ16)*EI$36:EI$529)</f>
        <v>44925</v>
      </c>
      <c r="EL16" s="71">
        <f>VLOOKUP(EK16,EI$36:EL536,4,0)/VLOOKUP(EK15,EI$36:EL536,4,0)-1</f>
        <v>-9.8195752834104866E-3</v>
      </c>
      <c r="EO16" s="23">
        <v>44926</v>
      </c>
      <c r="EP16" s="21" t="s">
        <v>1653</v>
      </c>
      <c r="EQ16" s="30">
        <f t="array" ref="EQ16">MAX((EP$36:EP$529=EP16)*EO$36:EO$529)</f>
        <v>44925</v>
      </c>
      <c r="ER16" s="71">
        <f>VLOOKUP(EQ16,EO$36:ER536,4,0)/VLOOKUP(EQ15,EO$36:ER536,4,0)-1</f>
        <v>-1.6167192429022093E-2</v>
      </c>
      <c r="EU16" s="23">
        <v>44926</v>
      </c>
      <c r="EV16" s="21" t="s">
        <v>1653</v>
      </c>
      <c r="EW16" s="30">
        <f t="array" ref="EW16">MAX((EV$36:EV$529=EV16)*EU$36:EU$529)</f>
        <v>44925</v>
      </c>
      <c r="EX16" s="71">
        <f>VLOOKUP(EW16,EU$36:EX536,4,0)/VLOOKUP(EW15,EU$36:EX536,4,0)-1</f>
        <v>6.8325601012231285E-3</v>
      </c>
      <c r="FA16" s="23">
        <v>44926</v>
      </c>
      <c r="FB16" s="21" t="s">
        <v>1653</v>
      </c>
      <c r="FC16" s="30">
        <f t="array" ref="FC16">MAX((FB$36:FB$529=FB16)*FA$36:FA$529)</f>
        <v>44925</v>
      </c>
      <c r="FD16" s="71">
        <f>VLOOKUP(FC16,FA$36:FD536,4,0)/VLOOKUP(FC15,FA$36:FD536,4,0)-1</f>
        <v>-9.957325746799417E-3</v>
      </c>
      <c r="FG16" s="23">
        <v>44895</v>
      </c>
      <c r="FH16" s="27" t="s">
        <v>342</v>
      </c>
      <c r="FI16" s="70">
        <f t="array" ref="FI16">MAX((FH$36:FH$529=FH16)*FG$36:FG$529)</f>
        <v>44895</v>
      </c>
      <c r="FJ16" s="71">
        <f>VLOOKUP(FI16,FG$36:FJ535,4,0)/VLOOKUP(FI15,FG$36:FJ535,4,0)-1</f>
        <v>-1.9175455417066445E-3</v>
      </c>
      <c r="FM16" s="23">
        <v>44895</v>
      </c>
      <c r="FN16" s="27" t="s">
        <v>342</v>
      </c>
      <c r="FO16" s="70">
        <f t="array" ref="FO16">MAX((FN$36:FN$529=FN16)*FM$36:FM$529)</f>
        <v>44895</v>
      </c>
      <c r="FP16" s="71">
        <f>VLOOKUP(FO16,FM$36:FP535,4,0)/VLOOKUP(FO15,FM$36:FP535,4,0)-1</f>
        <v>-9.2250922509240496E-4</v>
      </c>
      <c r="FS16" s="23">
        <v>44895</v>
      </c>
      <c r="FT16" s="27" t="s">
        <v>342</v>
      </c>
      <c r="FU16" s="70">
        <f t="array" ref="FU16">MAX((FT$36:FT$529=FT16)*FS$36:FS$529)</f>
        <v>44895</v>
      </c>
      <c r="FV16" s="71">
        <f>VLOOKUP(FU16,FS$36:FV535,4,0)/VLOOKUP(FU15,FS$36:FV535,4,0)-1</f>
        <v>1.1060199083583466E-2</v>
      </c>
      <c r="FY16" s="23">
        <v>44865</v>
      </c>
      <c r="FZ16" s="27" t="s">
        <v>341</v>
      </c>
      <c r="GA16" s="70">
        <f t="array" ref="GA16">MAX((FZ$36:FZ$529=FZ16)*FY$36:FY$529)</f>
        <v>44865</v>
      </c>
      <c r="GB16" s="71">
        <f>VLOOKUP(GA16,FY$36:GB534,4,0)/VLOOKUP(GA15,FY$36:GB534,4,0)-1</f>
        <v>-7.0987435223934803E-5</v>
      </c>
      <c r="GE16" s="23">
        <v>44834</v>
      </c>
      <c r="GF16" s="27" t="s">
        <v>1634</v>
      </c>
      <c r="GG16" s="70">
        <f t="array" ref="GG16">MAX((GF$36:GF$383=GF16)*GE$36:GE$383)</f>
        <v>44834</v>
      </c>
      <c r="GH16" s="71">
        <f>VLOOKUP(GG16,GE$36:GH387,4,0)/VLOOKUP(GG15,GE$36:GH387,4,0)-1</f>
        <v>2.2391304347826102E-2</v>
      </c>
      <c r="GK16" s="23">
        <v>44834</v>
      </c>
      <c r="GL16" s="21" t="s">
        <v>903</v>
      </c>
      <c r="GM16" s="30">
        <f t="array" ref="GM16">MAX((GL$36:GL$529=GL16)*GK$36:GK$529)</f>
        <v>44834</v>
      </c>
      <c r="GN16" s="71">
        <f>VLOOKUP(GM16,GK$36:GN533,4,0)/VLOOKUP(GM15,GK$36:GN533,4,0)-1</f>
        <v>2.1729487363928435E-3</v>
      </c>
      <c r="GQ16" s="23">
        <v>44804</v>
      </c>
      <c r="GR16" s="21" t="s">
        <v>820</v>
      </c>
      <c r="GS16" s="54">
        <f t="array" ref="GS16">MAX((GR$36:GR$529=GR16)*GQ$36:GQ$529)</f>
        <v>44804</v>
      </c>
      <c r="GT16" s="85">
        <f>VLOOKUP(GS16,GQ$36:GT532,4,0)/VLOOKUP(GS15,GQ$36:GT532,4,0)-1</f>
        <v>-1.9433198380566785E-2</v>
      </c>
      <c r="GW16" s="23">
        <v>44773</v>
      </c>
      <c r="GX16" s="21" t="s">
        <v>355</v>
      </c>
      <c r="GY16" s="54">
        <f t="array" ref="GY16">MAX((GX$36:GX$529=GX16)*GW$36:GW$529)</f>
        <v>44771</v>
      </c>
      <c r="GZ16" s="85">
        <f>VLOOKUP(GY16,GW$36:GZ531,4,0)/VLOOKUP(GY15,GW$36:GZ531,4,0)-1</f>
        <v>6.9312571211546103E-3</v>
      </c>
      <c r="HC16" s="23">
        <v>44742</v>
      </c>
      <c r="HD16" s="21" t="s">
        <v>568</v>
      </c>
      <c r="HE16" s="54">
        <f t="array" ref="HE16">MAX((HD$36:HD$529=HD16)*HC$36:HC$529)</f>
        <v>44742</v>
      </c>
      <c r="HF16" s="84">
        <f>VLOOKUP(HE16,HC$36:HF530,4,0)/VLOOKUP(HE15,HC$36:HF530,4,0)-1</f>
        <v>-1.5431338750718115E-2</v>
      </c>
      <c r="HI16" s="23">
        <v>44712</v>
      </c>
      <c r="HJ16" s="27" t="s">
        <v>353</v>
      </c>
      <c r="HK16" s="30">
        <f t="array" ref="HK16">MAX((HJ$36:HJ$529=HJ16)*HI$36:HI$529)</f>
        <v>44712</v>
      </c>
      <c r="HL16" s="71">
        <f>VLOOKUP(HK16,HI$36:HL529,4,0)/VLOOKUP(HK15,HI$36:HL529,4,0)-1</f>
        <v>0</v>
      </c>
      <c r="HO16" s="23">
        <v>44712</v>
      </c>
      <c r="HP16" s="27" t="s">
        <v>353</v>
      </c>
      <c r="HQ16" s="30">
        <f t="array" ref="HQ16">MAX((HP$36:HP$529=HP16)*HO$36:HO$529)</f>
        <v>44712</v>
      </c>
      <c r="HR16" s="71">
        <f>VLOOKUP(HQ16,HO$36:HR529,4,0)/VLOOKUP(HQ15,HO$36:HR529,4,0)-1</f>
        <v>-9.6618357487776585E-4</v>
      </c>
      <c r="HU16" s="81">
        <v>44074</v>
      </c>
      <c r="HV16" s="27" t="s">
        <v>356</v>
      </c>
      <c r="HW16" s="23">
        <f t="array" ref="HW16">MAX((HV$48:HV$658=HV16)*HU$48:HU$658)</f>
        <v>44074</v>
      </c>
      <c r="HX16" s="36">
        <f>VLOOKUP(HW16,HU$47:HX1778,4,0)/VLOOKUP(HW15,HU$48:HX1778,4,0)-1</f>
        <v>1.3854942866982967E-2</v>
      </c>
      <c r="IA16" s="23">
        <v>44834</v>
      </c>
      <c r="IB16" s="21" t="s">
        <v>903</v>
      </c>
      <c r="IC16" s="54">
        <f t="array" ref="IC16">MAX((IB$36:IB$529=IB16)*IA$36:IA$529)</f>
        <v>44834</v>
      </c>
      <c r="ID16" s="71">
        <f>VLOOKUP(IC16,IA$36:ID533,4,0)/VLOOKUP(IC15,IA$36:ID533,4,0)-1</f>
        <v>-2.5415444770283346E-2</v>
      </c>
      <c r="IG16" s="103">
        <v>44834</v>
      </c>
      <c r="IH16" s="21" t="s">
        <v>903</v>
      </c>
      <c r="II16" s="103">
        <f t="array" ref="II16">MAX((IH$36:IH$529=IH16)*IG$36:IG$529)</f>
        <v>44834</v>
      </c>
      <c r="IJ16" s="71">
        <f>VLOOKUP(II16,IG$36:IJ533,4,0)/VLOOKUP(II15,IG$36:IJ533,4,0)-1</f>
        <v>-6.9375619425172674E-3</v>
      </c>
      <c r="IM16" s="23">
        <v>44926</v>
      </c>
      <c r="IN16" s="21" t="s">
        <v>1653</v>
      </c>
      <c r="IO16" s="30">
        <f t="array" ref="IO16">MAX((IN$36:IN$529=IN16)*IM$36:IM$529)</f>
        <v>44925</v>
      </c>
      <c r="IP16" s="71">
        <f>VLOOKUP(IO16,IM$36:IP536,4,0)/VLOOKUP(IO15,IM$36:IP536,4,0)-1</f>
        <v>6.4856100526955451E-3</v>
      </c>
      <c r="KC16" s="23">
        <v>44895</v>
      </c>
      <c r="KD16" s="27" t="s">
        <v>342</v>
      </c>
      <c r="KE16" s="70">
        <f t="array" ref="KE16">MAX((KD$36:KD$529=KD16)*KC$36:KC$529)</f>
        <v>44895</v>
      </c>
      <c r="KF16" s="71">
        <f>VLOOKUP(KE16,KC$36:KF3008,4,0)/VLOOKUP(KE15,KC$36:KF3008,4,0)-1</f>
        <v>1.4858841010401136E-2</v>
      </c>
    </row>
    <row r="17" spans="1:292" customFormat="1">
      <c r="A17" s="52">
        <v>44742</v>
      </c>
      <c r="B17" s="74" t="s">
        <v>568</v>
      </c>
      <c r="C17" s="286">
        <f t="array" ref="C17">MAX((B$36:B$529=B17)*A$36:A$529)</f>
        <v>44742</v>
      </c>
      <c r="D17" s="287">
        <f>VLOOKUP(C17,A$36:D530,4,0)/VLOOKUP(C16,A$36:D530,4,0)-1</f>
        <v>-1.9114976584155841E-4</v>
      </c>
      <c r="E17" s="122"/>
      <c r="G17" s="23">
        <v>44773</v>
      </c>
      <c r="H17" s="27" t="s">
        <v>355</v>
      </c>
      <c r="I17" s="30">
        <f t="array" ref="I17">MAX((H$36:H$529=H17)*G$36:G$529)</f>
        <v>44771</v>
      </c>
      <c r="J17" s="71">
        <f>VLOOKUP(I17,G$36:J531,4,0)/VLOOKUP(I16,G$36:J531,4,0)-1</f>
        <v>2.617582646782779E-2</v>
      </c>
      <c r="K17" s="7"/>
      <c r="M17" s="7"/>
      <c r="N17" s="7"/>
      <c r="O17" s="7"/>
      <c r="P17" s="7"/>
      <c r="Q17" s="7"/>
      <c r="S17" s="7"/>
      <c r="T17" s="7"/>
      <c r="U17" s="7"/>
      <c r="V17" s="7"/>
      <c r="W17" s="7"/>
      <c r="Y17" s="7"/>
      <c r="Z17" s="7"/>
      <c r="AA17" s="7"/>
      <c r="AB17" s="7"/>
      <c r="AC17" s="7"/>
      <c r="AE17" s="7"/>
      <c r="AF17" s="7"/>
      <c r="AG17" s="7"/>
      <c r="AH17" s="7"/>
      <c r="AI17" s="7"/>
      <c r="AK17" s="7"/>
      <c r="AL17" s="7"/>
      <c r="AM17" s="7"/>
      <c r="AN17" s="7"/>
      <c r="AO17" s="7"/>
      <c r="AQ17" s="7"/>
      <c r="AR17" s="7"/>
      <c r="AS17" s="7"/>
      <c r="AT17" s="7"/>
      <c r="AU17" s="7"/>
      <c r="AW17" s="7"/>
      <c r="AX17" s="7"/>
      <c r="AY17" s="7"/>
      <c r="AZ17" s="7"/>
      <c r="BA17" s="7"/>
      <c r="BC17" s="7"/>
      <c r="BD17" s="7"/>
      <c r="BE17" s="7"/>
      <c r="BF17" s="7"/>
      <c r="BG17" s="7"/>
      <c r="BI17" s="7"/>
      <c r="BJ17" s="7"/>
      <c r="BK17" s="7"/>
      <c r="BL17" s="7"/>
      <c r="BM17" s="7"/>
      <c r="BO17" s="7"/>
      <c r="BP17" s="7"/>
      <c r="BQ17" s="7"/>
      <c r="BR17" s="7"/>
      <c r="BS17" s="7"/>
      <c r="BU17" s="7"/>
      <c r="BV17" s="7"/>
      <c r="BW17" s="7"/>
      <c r="BX17" s="7"/>
      <c r="BY17" s="7"/>
      <c r="CA17" s="7"/>
      <c r="CB17" s="7"/>
      <c r="CC17" s="7"/>
      <c r="CD17" s="7"/>
      <c r="CE17" s="7"/>
      <c r="CG17" s="7"/>
      <c r="CH17" s="7"/>
      <c r="CI17" s="7"/>
      <c r="CJ17" s="7"/>
      <c r="CK17" s="7"/>
      <c r="CM17" s="7"/>
      <c r="CN17" s="7"/>
      <c r="CO17" s="7"/>
      <c r="CP17" s="7"/>
      <c r="CQ17" s="7"/>
      <c r="CS17" s="7"/>
      <c r="CT17" s="7"/>
      <c r="CU17" s="7"/>
      <c r="CV17" s="7"/>
      <c r="CW17" s="7"/>
      <c r="CY17" s="7"/>
      <c r="CZ17" s="7"/>
      <c r="DA17" s="7"/>
      <c r="DB17" s="7"/>
      <c r="DC17" s="7"/>
      <c r="DE17" s="7"/>
      <c r="DF17" s="7"/>
      <c r="DG17" s="7"/>
      <c r="DH17" s="7"/>
      <c r="DI17" s="7"/>
      <c r="DK17" s="7"/>
      <c r="DL17" s="7"/>
      <c r="DM17" s="7"/>
      <c r="DN17" s="7"/>
      <c r="DO17" s="7"/>
      <c r="DQ17" s="7"/>
      <c r="DR17" s="7"/>
      <c r="DS17" s="7"/>
      <c r="DT17" s="7"/>
      <c r="DU17" s="7"/>
      <c r="DW17" s="7"/>
      <c r="DX17" s="7"/>
      <c r="DY17" s="7"/>
      <c r="DZ17" s="7"/>
      <c r="EA17" s="7"/>
      <c r="EC17" s="23">
        <v>44957</v>
      </c>
      <c r="ED17" s="21" t="s">
        <v>1626</v>
      </c>
      <c r="EE17" s="70">
        <f t="array" ref="EE17">MAX((ED$36:ED$529=ED17)*EC$36:EC$529)</f>
        <v>44957</v>
      </c>
      <c r="EF17" s="71">
        <f>VLOOKUP(EE17,EC$36:EF537,4,0)/VLOOKUP(EE16,EC$36:EF537,4,0)-1</f>
        <v>8.4602368866328881E-3</v>
      </c>
      <c r="EG17" s="7"/>
      <c r="EI17" s="23">
        <v>44957</v>
      </c>
      <c r="EJ17" s="27" t="s">
        <v>1626</v>
      </c>
      <c r="EK17" s="70">
        <f t="array" ref="EK17">MAX((EJ$36:EJ$529=EJ17)*EI$36:EI$529)</f>
        <v>44957</v>
      </c>
      <c r="EL17" s="71">
        <f>VLOOKUP(EK17,EI$36:EL537,4,0)/VLOOKUP(EK16,EI$36:EL537,4,0)-1</f>
        <v>-1.6931387567523659E-3</v>
      </c>
      <c r="EM17" s="7"/>
      <c r="EO17" s="23">
        <v>44957</v>
      </c>
      <c r="EP17" s="27" t="s">
        <v>1626</v>
      </c>
      <c r="EQ17" s="70">
        <f t="array" ref="EQ17">MAX((EP$36:EP$529=EP17)*EO$36:EO$529)</f>
        <v>44957</v>
      </c>
      <c r="ER17" s="71">
        <f>VLOOKUP(EQ17,EO$36:ER537,4,0)/VLOOKUP(EQ16,EO$36:ER537,4,0)-1</f>
        <v>-4.0080160320641323E-3</v>
      </c>
      <c r="ES17" s="7"/>
      <c r="EU17" s="23">
        <v>44957</v>
      </c>
      <c r="EV17" s="27" t="s">
        <v>1626</v>
      </c>
      <c r="EW17" s="70">
        <f t="array" ref="EW17">MAX((EV$36:EV$529=EV17)*EU$36:EU$529)</f>
        <v>44957</v>
      </c>
      <c r="EX17" s="71">
        <f>VLOOKUP(EW17,EU$36:EX537,4,0)/VLOOKUP(EW16,EU$36:EX537,4,0)-1</f>
        <v>1.172922252010733E-2</v>
      </c>
      <c r="EY17" s="7"/>
      <c r="FA17" s="23">
        <v>44957</v>
      </c>
      <c r="FB17" s="27" t="s">
        <v>1626</v>
      </c>
      <c r="FC17" s="70">
        <f t="array" ref="FC17">MAX((FB$36:FB$529=FB17)*FA$36:FA$529)</f>
        <v>44957</v>
      </c>
      <c r="FD17" s="71">
        <f>VLOOKUP(FC17,FA$36:FD537,4,0)/VLOOKUP(FC16,FA$36:FD537,4,0)-1</f>
        <v>1.2931034482758674E-2</v>
      </c>
      <c r="FE17" s="7"/>
      <c r="FG17" s="23">
        <v>44926</v>
      </c>
      <c r="FH17" s="21" t="s">
        <v>1653</v>
      </c>
      <c r="FI17" s="30">
        <f t="array" ref="FI17">MAX((FH$36:FH$529=FH17)*FG$36:FG$529)</f>
        <v>44925</v>
      </c>
      <c r="FJ17" s="71">
        <f>VLOOKUP(FI17,FG$36:FJ536,4,0)/VLOOKUP(FI16,FG$36:FJ536,4,0)-1</f>
        <v>1.9212295869357465E-3</v>
      </c>
      <c r="FK17" s="7"/>
      <c r="FM17" s="23">
        <v>44926</v>
      </c>
      <c r="FN17" s="21" t="s">
        <v>1653</v>
      </c>
      <c r="FO17" s="30">
        <f t="array" ref="FO17">MAX((FN$36:FN$529=FN17)*FM$36:FM$529)</f>
        <v>44925</v>
      </c>
      <c r="FP17" s="71">
        <f>VLOOKUP(FO17,FM$36:FP536,4,0)/VLOOKUP(FO16,FM$36:FP536,4,0)-1</f>
        <v>4.6168051708219693E-3</v>
      </c>
      <c r="FQ17" s="7"/>
      <c r="FS17" s="23">
        <v>44926</v>
      </c>
      <c r="FT17" s="21" t="s">
        <v>1653</v>
      </c>
      <c r="FU17" s="30">
        <f t="array" ref="FU17">MAX((FT$36:FT$529=FT17)*FS$36:FS$529)</f>
        <v>44925</v>
      </c>
      <c r="FV17" s="71">
        <f>VLOOKUP(FU17,FS$36:FV536,4,0)/VLOOKUP(FU16,FS$36:FV536,4,0)-1</f>
        <v>2.1097046413500742E-3</v>
      </c>
      <c r="FW17" s="7"/>
      <c r="FY17" s="23">
        <v>44895</v>
      </c>
      <c r="FZ17" s="27" t="s">
        <v>342</v>
      </c>
      <c r="GA17" s="70">
        <f t="array" ref="GA17">MAX((FZ$36:FZ$529=FZ17)*FY$36:FY$529)</f>
        <v>44895</v>
      </c>
      <c r="GB17" s="71">
        <f>VLOOKUP(GA17,FY$36:GB535,4,0)/VLOOKUP(GA16,FY$36:GB535,4,0)-1</f>
        <v>5.7503904586113652E-3</v>
      </c>
      <c r="GC17" s="7"/>
      <c r="GE17" s="23">
        <v>44865</v>
      </c>
      <c r="GF17" s="27" t="s">
        <v>1635</v>
      </c>
      <c r="GG17" s="70">
        <f t="array" ref="GG17">MAX((GF$36:GF$383=GF17)*GE$36:GE$383)</f>
        <v>44865</v>
      </c>
      <c r="GH17" s="71">
        <f>VLOOKUP(GG17,GE$36:GH388,4,0)/VLOOKUP(GG16,GE$36:GH388,4,0)-1</f>
        <v>4.731022751435221E-3</v>
      </c>
      <c r="GI17" s="7"/>
      <c r="GK17" s="23">
        <v>44865</v>
      </c>
      <c r="GL17" s="21" t="s">
        <v>975</v>
      </c>
      <c r="GM17" s="30">
        <f t="array" ref="GM17">MAX((GL$36:GL$529=GL17)*GK$36:GK$529)</f>
        <v>44865</v>
      </c>
      <c r="GN17" s="71">
        <f>VLOOKUP(GM17,GK$36:GN534,4,0)/VLOOKUP(GM16,GK$36:GN534,4,0)-1</f>
        <v>2.168237267961004E-3</v>
      </c>
      <c r="GO17" s="7"/>
      <c r="GQ17" s="23">
        <v>44834</v>
      </c>
      <c r="GR17" s="21" t="s">
        <v>903</v>
      </c>
      <c r="GS17" s="54">
        <f t="array" ref="GS17">MAX((GR$36:GR$529=GR17)*GQ$36:GQ$529)</f>
        <v>44834</v>
      </c>
      <c r="GT17" s="85">
        <f>VLOOKUP(GS17,GQ$36:GT533,4,0)/VLOOKUP(GS16,GQ$36:GT533,4,0)-1</f>
        <v>-2.3121387283236983E-2</v>
      </c>
      <c r="GU17" s="7"/>
      <c r="GW17" s="23">
        <v>44804</v>
      </c>
      <c r="GX17" s="21" t="s">
        <v>820</v>
      </c>
      <c r="GY17" s="54">
        <f t="array" ref="GY17">MAX((GX$36:GX$529=GX17)*GW$36:GW$529)</f>
        <v>44804</v>
      </c>
      <c r="GZ17" s="85">
        <f>VLOOKUP(GY17,GW$36:GZ532,4,0)/VLOOKUP(GY16,GW$36:GZ532,4,0)-1</f>
        <v>1.9330504479019295E-2</v>
      </c>
      <c r="HA17" s="7"/>
      <c r="HC17" s="23">
        <v>44773</v>
      </c>
      <c r="HD17" s="21" t="s">
        <v>355</v>
      </c>
      <c r="HE17" s="54">
        <f t="array" ref="HE17">MAX((HD$36:HD$529=HD17)*HC$36:HC$529)</f>
        <v>44771</v>
      </c>
      <c r="HF17" s="84">
        <f>VLOOKUP(HE17,HC$36:HF531,4,0)/VLOOKUP(HE16,HC$36:HF531,4,0)-1</f>
        <v>1.9841600666944625E-2</v>
      </c>
      <c r="HG17" s="7"/>
      <c r="HI17" s="23">
        <v>44742</v>
      </c>
      <c r="HJ17" s="21" t="s">
        <v>568</v>
      </c>
      <c r="HK17" s="30">
        <f t="array" ref="HK17">MAX((HJ$36:HJ$529=HJ17)*HI$36:HI$529)</f>
        <v>44742</v>
      </c>
      <c r="HL17" s="71">
        <f>VLOOKUP(HK17,HI$36:HL530,4,0)/VLOOKUP(HK16,HI$36:HL530,4,0)-1</f>
        <v>-4.9067713444552741E-3</v>
      </c>
      <c r="HM17" s="7"/>
      <c r="HO17" s="23">
        <v>44742</v>
      </c>
      <c r="HP17" s="21" t="s">
        <v>568</v>
      </c>
      <c r="HQ17" s="54">
        <f t="array" ref="HQ17">MAX((HP$36:HP$529=HP17)*HO$36:HO$529)</f>
        <v>44742</v>
      </c>
      <c r="HR17" s="71">
        <f>VLOOKUP(HQ17,HO$36:HR530,4,0)/VLOOKUP(HQ16,HO$36:HR530,4,0)-1</f>
        <v>2.9013539651852049E-3</v>
      </c>
      <c r="HS17" s="7"/>
      <c r="HU17" s="23">
        <v>44104</v>
      </c>
      <c r="HV17" s="27" t="s">
        <v>357</v>
      </c>
      <c r="HW17" s="23">
        <f t="array" ref="HW17">MAX((HV$48:HV$658=HV17)*HU$48:HU$658)</f>
        <v>44104</v>
      </c>
      <c r="HX17" s="36">
        <f>VLOOKUP(HW17,HU$47:HX1779,4,0)/VLOOKUP(HW16,HU$48:HX1779,4,0)-1</f>
        <v>-1.366560666736405E-2</v>
      </c>
      <c r="HY17" s="20"/>
      <c r="IA17" s="23">
        <v>44865</v>
      </c>
      <c r="IB17" s="21" t="s">
        <v>975</v>
      </c>
      <c r="IC17" s="54">
        <f t="array" ref="IC17">MAX((IB$36:IB$529=IB17)*IA$36:IA$529)</f>
        <v>44865</v>
      </c>
      <c r="ID17" s="71">
        <f>VLOOKUP(IC17,IA$36:ID534,4,0)/VLOOKUP(IC16,IA$36:ID534,4,0)-1</f>
        <v>1.2036108324974926E-2</v>
      </c>
      <c r="IE17" s="7"/>
      <c r="IG17" s="103">
        <v>44865</v>
      </c>
      <c r="IH17" s="21" t="s">
        <v>975</v>
      </c>
      <c r="II17" s="103">
        <f t="array" ref="II17">MAX((IH$36:IH$529=IH17)*IG$36:IG$529)</f>
        <v>44865</v>
      </c>
      <c r="IJ17" s="71">
        <f>VLOOKUP(II17,IG$36:IJ534,4,0)/VLOOKUP(II16,IG$36:IJ534,4,0)-1</f>
        <v>-6.986027944111739E-3</v>
      </c>
      <c r="IK17" s="7"/>
      <c r="IM17" s="23">
        <v>44957</v>
      </c>
      <c r="IN17" s="27" t="s">
        <v>1626</v>
      </c>
      <c r="IO17" s="70">
        <f t="array" ref="IO17">MAX((IN$36:IN$529=IN17)*IM$36:IM$529)</f>
        <v>44957</v>
      </c>
      <c r="IP17" s="71">
        <f>VLOOKUP(IO17,IM$36:IP537,4,0)/VLOOKUP(IO16,IM$36:IP537,4,0)-1</f>
        <v>6.4438179621426617E-3</v>
      </c>
      <c r="IQ17" s="7"/>
      <c r="IS17" s="7"/>
      <c r="IT17" s="7"/>
      <c r="IU17" s="7"/>
      <c r="IV17" s="7"/>
      <c r="IW17" s="7"/>
      <c r="IY17" s="7"/>
      <c r="IZ17" s="7"/>
      <c r="JA17" s="7"/>
      <c r="JB17" s="7"/>
      <c r="JC17" s="7"/>
      <c r="JE17" s="7"/>
      <c r="JF17" s="7"/>
      <c r="JG17" s="7"/>
      <c r="JH17" s="7"/>
      <c r="JI17" s="7"/>
      <c r="JK17" s="7"/>
      <c r="JL17" s="7"/>
      <c r="JM17" s="7"/>
      <c r="JN17" s="7"/>
      <c r="JO17" s="7"/>
      <c r="JQ17" s="7"/>
      <c r="JR17" s="7"/>
      <c r="JS17" s="7"/>
      <c r="JT17" s="7"/>
      <c r="JU17" s="7"/>
      <c r="JW17" s="7"/>
      <c r="JX17" s="7"/>
      <c r="JY17" s="7"/>
      <c r="JZ17" s="7"/>
      <c r="KA17" s="7"/>
      <c r="KC17" s="23">
        <v>44926</v>
      </c>
      <c r="KD17" s="21" t="s">
        <v>1653</v>
      </c>
      <c r="KE17" s="30">
        <f t="array" ref="KE17">MAX((KD$36:KD$529=KD17)*KC$36:KC$529)</f>
        <v>44925</v>
      </c>
      <c r="KF17" s="71">
        <f>VLOOKUP(KE17,KC$36:KF3009,4,0)/VLOOKUP(KE16,KC$36:KF3009,4,0)-1</f>
        <v>-2.1961932650074178E-3</v>
      </c>
    </row>
    <row r="18" spans="1:292" customFormat="1">
      <c r="A18" s="52">
        <v>44773</v>
      </c>
      <c r="B18" s="51" t="s">
        <v>355</v>
      </c>
      <c r="C18" s="286">
        <f t="array" ref="C18">MAX((B$36:B$529=B18)*A$36:A$529)</f>
        <v>44771</v>
      </c>
      <c r="D18" s="287">
        <f>VLOOKUP(C18,A$36:D531,4,0)/VLOOKUP(C17,A$36:D531,4,0)-1</f>
        <v>1.9692190039193092E-2</v>
      </c>
      <c r="E18" s="122"/>
      <c r="G18" s="23">
        <v>44804</v>
      </c>
      <c r="H18" s="21" t="s">
        <v>820</v>
      </c>
      <c r="I18" s="30">
        <f t="array" ref="I18">MAX((H$36:H$529=H18)*G$36:G$529)</f>
        <v>44804</v>
      </c>
      <c r="J18" s="71">
        <f>VLOOKUP(I18,G$36:J532,4,0)/VLOOKUP(I17,G$36:J532,4,0)-1</f>
        <v>-1.7073170731707332E-2</v>
      </c>
      <c r="K18" s="7"/>
      <c r="M18" s="7"/>
      <c r="N18" s="7"/>
      <c r="O18" s="7"/>
      <c r="P18" s="7"/>
      <c r="Q18" s="7"/>
      <c r="S18" s="7"/>
      <c r="T18" s="7"/>
      <c r="U18" s="7"/>
      <c r="V18" s="7"/>
      <c r="W18" s="7"/>
      <c r="Y18" s="7"/>
      <c r="Z18" s="7"/>
      <c r="AA18" s="7"/>
      <c r="AB18" s="7"/>
      <c r="AC18" s="7"/>
      <c r="AE18" s="7"/>
      <c r="AF18" s="7"/>
      <c r="AG18" s="7"/>
      <c r="AH18" s="7"/>
      <c r="AI18" s="7"/>
      <c r="AK18" s="7"/>
      <c r="AL18" s="7"/>
      <c r="AM18" s="7"/>
      <c r="AN18" s="7"/>
      <c r="AO18" s="7"/>
      <c r="AQ18" s="7"/>
      <c r="AR18" s="7"/>
      <c r="AS18" s="7"/>
      <c r="AT18" s="7"/>
      <c r="AU18" s="7"/>
      <c r="AW18" s="7"/>
      <c r="AX18" s="7"/>
      <c r="AY18" s="7"/>
      <c r="AZ18" s="7"/>
      <c r="BA18" s="7"/>
      <c r="BC18" s="7"/>
      <c r="BD18" s="7"/>
      <c r="BE18" s="7"/>
      <c r="BF18" s="7"/>
      <c r="BG18" s="7"/>
      <c r="BI18" s="7"/>
      <c r="BJ18" s="7"/>
      <c r="BK18" s="7"/>
      <c r="BL18" s="7"/>
      <c r="BM18" s="7"/>
      <c r="BO18" s="7"/>
      <c r="BP18" s="7"/>
      <c r="BQ18" s="7"/>
      <c r="BR18" s="7"/>
      <c r="BS18" s="7"/>
      <c r="BU18" s="7"/>
      <c r="BV18" s="7"/>
      <c r="BW18" s="7"/>
      <c r="BX18" s="7"/>
      <c r="BY18" s="7"/>
      <c r="CA18" s="7"/>
      <c r="CB18" s="7"/>
      <c r="CC18" s="7"/>
      <c r="CD18" s="7"/>
      <c r="CE18" s="7"/>
      <c r="CG18" s="7"/>
      <c r="CH18" s="7"/>
      <c r="CI18" s="7"/>
      <c r="CJ18" s="7"/>
      <c r="CK18" s="7"/>
      <c r="CM18" s="7"/>
      <c r="CN18" s="7"/>
      <c r="CO18" s="7"/>
      <c r="CP18" s="7"/>
      <c r="CQ18" s="7"/>
      <c r="CS18" s="7"/>
      <c r="CT18" s="7"/>
      <c r="CU18" s="7"/>
      <c r="CV18" s="7"/>
      <c r="CW18" s="7"/>
      <c r="CY18" s="7"/>
      <c r="CZ18" s="7"/>
      <c r="DA18" s="7"/>
      <c r="DB18" s="7"/>
      <c r="DC18" s="7"/>
      <c r="DE18" s="7"/>
      <c r="DF18" s="7"/>
      <c r="DG18" s="7"/>
      <c r="DH18" s="7"/>
      <c r="DI18" s="7"/>
      <c r="DK18" s="7"/>
      <c r="DL18" s="7"/>
      <c r="DM18" s="7"/>
      <c r="DN18" s="7"/>
      <c r="DO18" s="7"/>
      <c r="DQ18" s="7"/>
      <c r="DR18" s="7"/>
      <c r="DS18" s="7"/>
      <c r="DT18" s="7"/>
      <c r="DU18" s="7"/>
      <c r="DW18" s="7"/>
      <c r="DX18" s="7"/>
      <c r="DY18" s="7"/>
      <c r="DZ18" s="7"/>
      <c r="EA18" s="7"/>
      <c r="EC18" s="23">
        <v>44985</v>
      </c>
      <c r="ED18" s="27" t="s">
        <v>348</v>
      </c>
      <c r="EE18" s="30">
        <f t="array" ref="EE18">MAX((ED$36:ED$529=ED18)*EC$36:EC$529)</f>
        <v>44967</v>
      </c>
      <c r="EF18" s="71">
        <f>VLOOKUP(EE18,EC$36:EF531,4,0)/VLOOKUP(EE17,EC$36:EF531,4,0)-1</f>
        <v>1.6778523489932917E-2</v>
      </c>
      <c r="EG18" s="7"/>
      <c r="EI18" s="23">
        <v>44985</v>
      </c>
      <c r="EJ18" s="27" t="s">
        <v>348</v>
      </c>
      <c r="EK18" s="30">
        <f t="array" ref="EK18">MAX((EJ$36:EJ$529=EJ18)*EI$36:EI$529)</f>
        <v>44967</v>
      </c>
      <c r="EL18" s="71">
        <f>VLOOKUP(EK18,EI$36:EL531,4,0)/VLOOKUP(EK17,EI$36:EL531,4,0)-1</f>
        <v>8.3185268938781309E-3</v>
      </c>
      <c r="EM18" s="7"/>
      <c r="EO18" s="23">
        <v>44985</v>
      </c>
      <c r="EP18" s="27" t="s">
        <v>348</v>
      </c>
      <c r="EQ18" s="30">
        <f t="array" ref="EQ18">MAX((EP$36:EP$529=EP18)*EO$36:EO$529)</f>
        <v>44967</v>
      </c>
      <c r="ER18" s="71">
        <f>VLOOKUP(EQ18,EO$36:ER531,4,0)/VLOOKUP(EQ17,EO$36:ER531,4,0)-1</f>
        <v>1.4084507042253502E-2</v>
      </c>
      <c r="ES18" s="7"/>
      <c r="EU18" s="23">
        <v>44985</v>
      </c>
      <c r="EV18" s="27" t="s">
        <v>348</v>
      </c>
      <c r="EW18" s="30">
        <f t="array" ref="EW18">MAX((EV$36:EV$529=EV18)*EU$36:EU$529)</f>
        <v>44967</v>
      </c>
      <c r="EX18" s="71">
        <f>VLOOKUP(EW18,EU$36:EX531,4,0)/VLOOKUP(EW17,EU$36:EX531,4,0)-1</f>
        <v>5.7966213978137837E-3</v>
      </c>
      <c r="EY18" s="7"/>
      <c r="FA18" s="23">
        <v>44985</v>
      </c>
      <c r="FB18" s="27" t="s">
        <v>348</v>
      </c>
      <c r="FC18" s="30">
        <f t="array" ref="FC18">MAX((FB$36:FB$529=FB18)*FA$36:FA$529)</f>
        <v>44967</v>
      </c>
      <c r="FD18" s="71">
        <f>VLOOKUP(FC18,FA$36:FD531,4,0)/VLOOKUP(FC17,FA$36:FD531,4,0)-1</f>
        <v>1.3475177304964614E-2</v>
      </c>
      <c r="FE18" s="7"/>
      <c r="FG18" s="23">
        <v>44957</v>
      </c>
      <c r="FH18" s="27" t="s">
        <v>1626</v>
      </c>
      <c r="FI18" s="70">
        <f t="array" ref="FI18">MAX((FH$36:FH$529=FH18)*FG$36:FG$529)</f>
        <v>44957</v>
      </c>
      <c r="FJ18" s="71">
        <f>VLOOKUP(FI18,FG$36:FJ537,4,0)/VLOOKUP(FI17,FG$36:FJ537,4,0)-1</f>
        <v>-8.6289549376796781E-3</v>
      </c>
      <c r="FK18" s="7"/>
      <c r="FM18" s="23">
        <v>44957</v>
      </c>
      <c r="FN18" s="27" t="s">
        <v>1626</v>
      </c>
      <c r="FO18" s="70">
        <f t="array" ref="FO18">MAX((FN$36:FN$529=FN18)*FM$36:FM$529)</f>
        <v>44957</v>
      </c>
      <c r="FP18" s="71">
        <f>VLOOKUP(FO18,FM$36:FP537,4,0)/VLOOKUP(FO17,FM$36:FP537,4,0)-1</f>
        <v>-3.6764705882352811E-3</v>
      </c>
      <c r="FQ18" s="7"/>
      <c r="FS18" s="23">
        <v>44957</v>
      </c>
      <c r="FT18" s="27" t="s">
        <v>1626</v>
      </c>
      <c r="FU18" s="70">
        <f t="array" ref="FU18">MAX((FT$36:FT$529=FT18)*FS$36:FS$529)</f>
        <v>44957</v>
      </c>
      <c r="FV18" s="71">
        <f>VLOOKUP(FU18,FS$36:FV537,4,0)/VLOOKUP(FU17,FS$36:FV537,4,0)-1</f>
        <v>5.0682261208576662E-3</v>
      </c>
      <c r="FW18" s="7"/>
      <c r="FY18" s="23">
        <v>44926</v>
      </c>
      <c r="FZ18" s="21" t="s">
        <v>1653</v>
      </c>
      <c r="GA18" s="30">
        <f t="array" ref="GA18">MAX((FZ$36:FZ$529=FZ18)*FY$36:FY$529)</f>
        <v>44925</v>
      </c>
      <c r="GB18" s="71">
        <f>VLOOKUP(GA18,FY$36:GB536,4,0)/VLOOKUP(GA17,FY$36:GB536,4,0)-1</f>
        <v>5.4351662313827376E-3</v>
      </c>
      <c r="GC18" s="7"/>
      <c r="GE18" s="23">
        <v>44895</v>
      </c>
      <c r="GF18" s="27" t="s">
        <v>359</v>
      </c>
      <c r="GG18" s="70">
        <f t="array" ref="GG18">MAX((GF$36:GF$383=GF18)*GE$36:GE$383)</f>
        <v>44895</v>
      </c>
      <c r="GH18" s="71">
        <f>VLOOKUP(GG18,GE$36:GH389,4,0)/VLOOKUP(GG17,GE$36:GH389,4,0)-1</f>
        <v>-7.4070155018246542E-4</v>
      </c>
      <c r="GI18" s="7"/>
      <c r="GK18" s="23">
        <v>44895</v>
      </c>
      <c r="GL18" s="21" t="s">
        <v>1004</v>
      </c>
      <c r="GM18" s="30">
        <f t="array" ref="GM18">MAX((GL$36:GL$529=GL18)*GK$36:GK$529)</f>
        <v>44895</v>
      </c>
      <c r="GN18" s="71">
        <f>VLOOKUP(GM18,GK$36:GN535,4,0)/VLOOKUP(GM17,GK$36:GN535,4,0)-1</f>
        <v>5.1139268711442032E-3</v>
      </c>
      <c r="GO18" s="7"/>
      <c r="GQ18" s="23">
        <v>44865</v>
      </c>
      <c r="GR18" s="21" t="s">
        <v>975</v>
      </c>
      <c r="GS18" s="54">
        <f t="array" ref="GS18">MAX((GR$36:GR$529=GR18)*GQ$36:GQ$529)</f>
        <v>44865</v>
      </c>
      <c r="GT18" s="85">
        <f>VLOOKUP(GS18,GQ$36:GT534,4,0)/VLOOKUP(GS17,GQ$36:GT534,4,0)-1</f>
        <v>-1.3524936601859716E-2</v>
      </c>
      <c r="GU18" s="7"/>
      <c r="GW18" s="23">
        <v>44834</v>
      </c>
      <c r="GX18" s="21" t="s">
        <v>903</v>
      </c>
      <c r="GY18" s="54">
        <f t="array" ref="GY18">MAX((GX$36:GX$529=GX18)*GW$36:GW$529)</f>
        <v>44834</v>
      </c>
      <c r="GZ18" s="85">
        <f>VLOOKUP(GY18,GW$36:GZ533,4,0)/VLOOKUP(GY17,GW$36:GZ533,4,0)-1</f>
        <v>1.304347826086949E-2</v>
      </c>
      <c r="HA18" s="7"/>
      <c r="HC18" s="23">
        <v>44804</v>
      </c>
      <c r="HD18" s="21" t="s">
        <v>820</v>
      </c>
      <c r="HE18" s="54">
        <f t="array" ref="HE18">MAX((HD$36:HD$529=HD18)*HC$36:HC$529)</f>
        <v>44804</v>
      </c>
      <c r="HF18" s="84">
        <f>VLOOKUP(HE18,HC$36:HF532,4,0)/VLOOKUP(HE17,HC$36:HF532,4,0)-1</f>
        <v>1.1526199623967948E-2</v>
      </c>
      <c r="HG18" s="7"/>
      <c r="HI18" s="23">
        <v>44773</v>
      </c>
      <c r="HJ18" s="27" t="s">
        <v>355</v>
      </c>
      <c r="HK18" s="30">
        <f t="array" ref="HK18">MAX((HJ$36:HJ$529=HJ18)*HI$36:HI$529)</f>
        <v>44771</v>
      </c>
      <c r="HL18" s="71">
        <f>VLOOKUP(HK18,HI$36:HL531,4,0)/VLOOKUP(HK17,HI$36:HL531,4,0)-1</f>
        <v>1.4792899408283988E-2</v>
      </c>
      <c r="HM18" s="7"/>
      <c r="HO18" s="23">
        <v>44773</v>
      </c>
      <c r="HP18" s="27" t="s">
        <v>355</v>
      </c>
      <c r="HQ18" s="30">
        <f t="array" ref="HQ18">MAX((HP$36:HP$529=HP18)*HO$36:HO$529)</f>
        <v>44771</v>
      </c>
      <c r="HR18" s="71">
        <f>VLOOKUP(HQ18,HO$36:HR531,4,0)/VLOOKUP(HQ17,HO$36:HR531,4,0)-1</f>
        <v>-1.0874552107020152E-2</v>
      </c>
      <c r="HS18" s="7"/>
      <c r="HU18" s="81">
        <v>44135</v>
      </c>
      <c r="HV18" s="27" t="s">
        <v>358</v>
      </c>
      <c r="HW18" s="23">
        <f t="array" ref="HW18">MAX((HV$48:HV$658=HV18)*HU$48:HU$658)</f>
        <v>44135</v>
      </c>
      <c r="HX18" s="36">
        <f>VLOOKUP(HW18,HU$47:HX1780,4,0)/VLOOKUP(HW17,HU$48:HX1780,4,0)-1</f>
        <v>-2.11899126200914E-2</v>
      </c>
      <c r="HY18" s="20"/>
      <c r="IA18" s="23">
        <v>44895</v>
      </c>
      <c r="IB18" s="21" t="s">
        <v>1004</v>
      </c>
      <c r="IC18" s="54">
        <f t="array" ref="IC18">MAX((IB$36:IB$529=IB18)*IA$36:IA$529)</f>
        <v>44895</v>
      </c>
      <c r="ID18" s="71">
        <f>VLOOKUP(IC18,IA$36:ID535,4,0)/VLOOKUP(IC17,IA$36:ID535,4,0)-1</f>
        <v>2.378592666005952E-2</v>
      </c>
      <c r="IE18" s="7"/>
      <c r="IG18" s="23">
        <v>44895</v>
      </c>
      <c r="IH18" s="21" t="s">
        <v>1004</v>
      </c>
      <c r="II18" s="103">
        <f t="array" ref="II18">MAX((IH$36:IH$529=IH18)*IG$36:IG$529)</f>
        <v>44895</v>
      </c>
      <c r="IJ18" s="71">
        <f>VLOOKUP(II18,IG$36:IJ535,4,0)/VLOOKUP(II17,IG$36:IJ535,4,0)-1</f>
        <v>-4.020100502512558E-3</v>
      </c>
      <c r="IK18" s="7"/>
      <c r="IM18" s="23">
        <v>44985</v>
      </c>
      <c r="IN18" s="27" t="s">
        <v>348</v>
      </c>
      <c r="IO18" s="30">
        <f t="array" ref="IO18">MAX((IN$36:IN$529=IN18)*IM$36:IM$529)</f>
        <v>44967</v>
      </c>
      <c r="IP18" s="71">
        <f>VLOOKUP(IO18,IM$36:IP531,4,0)/VLOOKUP(IO17,IM$36:IP531,4,0)-1</f>
        <v>1.200480192076836E-2</v>
      </c>
      <c r="IQ18" s="7"/>
      <c r="IS18" s="7"/>
      <c r="IT18" s="7"/>
      <c r="IU18" s="7"/>
      <c r="IV18" s="7"/>
      <c r="IW18" s="7"/>
      <c r="IY18" s="7"/>
      <c r="IZ18" s="7"/>
      <c r="JA18" s="7"/>
      <c r="JB18" s="7"/>
      <c r="JC18" s="7"/>
      <c r="JE18" s="7"/>
      <c r="JF18" s="7"/>
      <c r="JG18" s="7"/>
      <c r="JH18" s="7"/>
      <c r="JI18" s="7"/>
      <c r="JK18" s="7"/>
      <c r="JL18" s="7"/>
      <c r="JM18" s="7"/>
      <c r="JN18" s="7"/>
      <c r="JO18" s="7"/>
      <c r="JQ18" s="7"/>
      <c r="JR18" s="7"/>
      <c r="JS18" s="7"/>
      <c r="JT18" s="7"/>
      <c r="JU18" s="7"/>
      <c r="JW18" s="7"/>
      <c r="JX18" s="7"/>
      <c r="JY18" s="7"/>
      <c r="JZ18" s="7"/>
      <c r="KA18" s="7"/>
      <c r="KC18" s="23">
        <v>44957</v>
      </c>
      <c r="KD18" s="27" t="s">
        <v>1626</v>
      </c>
      <c r="KE18" s="70">
        <f t="array" ref="KE18">MAX((KD$36:KD$529=KD18)*KC$36:KC$529)</f>
        <v>44957</v>
      </c>
      <c r="KF18" s="71">
        <f>VLOOKUP(KE18,KC$36:KF3010,4,0)/VLOOKUP(KE17,KC$36:KF3010,4,0)-1</f>
        <v>-2.2010271460013442E-3</v>
      </c>
    </row>
    <row r="19" spans="1:292" customFormat="1">
      <c r="A19" s="52">
        <v>44804</v>
      </c>
      <c r="B19" s="74" t="s">
        <v>820</v>
      </c>
      <c r="C19" s="286">
        <f t="array" ref="C19">MAX((B$36:B$529=B19)*A$36:A$529)</f>
        <v>44804</v>
      </c>
      <c r="D19" s="287">
        <f>VLOOKUP(C19,A$36:D532,4,0)/VLOOKUP(C18,A$36:D532,4,0)-1</f>
        <v>-3.8061310584044272E-2</v>
      </c>
      <c r="E19" s="122"/>
      <c r="G19" s="23">
        <v>44834</v>
      </c>
      <c r="H19" s="21" t="s">
        <v>903</v>
      </c>
      <c r="I19" s="30">
        <f t="array" ref="I19">MAX((H$36:H$529=H19)*G$36:G$529)</f>
        <v>44834</v>
      </c>
      <c r="J19" s="71">
        <f>VLOOKUP(I19,G$36:J533,4,0)/VLOOKUP(I18,G$36:J533,4,0)-1</f>
        <v>-1.3647642679900707E-2</v>
      </c>
      <c r="K19" s="7"/>
      <c r="M19" s="7"/>
      <c r="N19" s="7"/>
      <c r="O19" s="7"/>
      <c r="P19" s="7"/>
      <c r="Q19" s="7"/>
      <c r="S19" s="7"/>
      <c r="T19" s="7"/>
      <c r="U19" s="7"/>
      <c r="V19" s="7"/>
      <c r="W19" s="7"/>
      <c r="Y19" s="7"/>
      <c r="Z19" s="7"/>
      <c r="AA19" s="7"/>
      <c r="AB19" s="7"/>
      <c r="AC19" s="7"/>
      <c r="AE19" s="7"/>
      <c r="AF19" s="7"/>
      <c r="AG19" s="7"/>
      <c r="AH19" s="7"/>
      <c r="AI19" s="7"/>
      <c r="AK19" s="7"/>
      <c r="AL19" s="7"/>
      <c r="AM19" s="7"/>
      <c r="AN19" s="7"/>
      <c r="AO19" s="7"/>
      <c r="AQ19" s="7"/>
      <c r="AR19" s="7"/>
      <c r="AS19" s="7"/>
      <c r="AT19" s="7"/>
      <c r="AU19" s="7"/>
      <c r="AW19" s="7"/>
      <c r="AX19" s="7"/>
      <c r="AY19" s="7"/>
      <c r="AZ19" s="7"/>
      <c r="BA19" s="7"/>
      <c r="BC19" s="7"/>
      <c r="BD19" s="7"/>
      <c r="BE19" s="7"/>
      <c r="BF19" s="7"/>
      <c r="BG19" s="7"/>
      <c r="BI19" s="7"/>
      <c r="BJ19" s="7"/>
      <c r="BK19" s="7"/>
      <c r="BL19" s="7"/>
      <c r="BM19" s="7"/>
      <c r="BO19" s="7"/>
      <c r="BP19" s="7"/>
      <c r="BQ19" s="7"/>
      <c r="BR19" s="7"/>
      <c r="BS19" s="7"/>
      <c r="BU19" s="7"/>
      <c r="BV19" s="7"/>
      <c r="BW19" s="7"/>
      <c r="BX19" s="7"/>
      <c r="BY19" s="7"/>
      <c r="CA19" s="7"/>
      <c r="CB19" s="7"/>
      <c r="CC19" s="7"/>
      <c r="CD19" s="7"/>
      <c r="CE19" s="7"/>
      <c r="CG19" s="7"/>
      <c r="CH19" s="7"/>
      <c r="CI19" s="7"/>
      <c r="CJ19" s="7"/>
      <c r="CK19" s="7"/>
      <c r="CM19" s="7"/>
      <c r="CN19" s="7"/>
      <c r="CO19" s="7"/>
      <c r="CP19" s="7"/>
      <c r="CQ19" s="7"/>
      <c r="CS19" s="7"/>
      <c r="CT19" s="7"/>
      <c r="CU19" s="7"/>
      <c r="CV19" s="7"/>
      <c r="CW19" s="7"/>
      <c r="CY19" s="7"/>
      <c r="CZ19" s="7"/>
      <c r="DA19" s="7"/>
      <c r="DB19" s="7"/>
      <c r="DC19" s="7"/>
      <c r="DE19" s="7"/>
      <c r="DF19" s="7"/>
      <c r="DG19" s="7"/>
      <c r="DH19" s="7"/>
      <c r="DI19" s="7"/>
      <c r="DK19" s="7"/>
      <c r="DL19" s="7"/>
      <c r="DM19" s="7"/>
      <c r="DN19" s="7"/>
      <c r="DO19" s="7"/>
      <c r="DQ19" s="7"/>
      <c r="DR19" s="7"/>
      <c r="DS19" s="7"/>
      <c r="DT19" s="7"/>
      <c r="DU19" s="7"/>
      <c r="DW19" s="7"/>
      <c r="DX19" s="7"/>
      <c r="DY19" s="7"/>
      <c r="DZ19" s="7"/>
      <c r="EA19" s="7"/>
      <c r="EC19" s="7"/>
      <c r="ED19" s="7"/>
      <c r="EE19" s="7"/>
      <c r="EF19" s="7"/>
      <c r="EG19" s="7"/>
      <c r="EI19" s="7"/>
      <c r="EJ19" s="7"/>
      <c r="EK19" s="7"/>
      <c r="EL19" s="7"/>
      <c r="EM19" s="7"/>
      <c r="EO19" s="7"/>
      <c r="EP19" s="7"/>
      <c r="EQ19" s="7"/>
      <c r="ER19" s="7"/>
      <c r="ES19" s="7"/>
      <c r="EU19" s="7"/>
      <c r="EV19" s="7"/>
      <c r="EW19" s="7"/>
      <c r="EX19" s="7"/>
      <c r="EY19" s="7"/>
      <c r="FA19" s="7"/>
      <c r="FB19" s="7"/>
      <c r="FC19" s="7"/>
      <c r="FD19" s="7"/>
      <c r="FE19" s="7"/>
      <c r="FG19" s="23">
        <v>44985</v>
      </c>
      <c r="FH19" s="27" t="s">
        <v>348</v>
      </c>
      <c r="FI19" s="30">
        <f t="array" ref="FI19">MAX((FH$36:FH$529=FH19)*FG$36:FG$529)</f>
        <v>44967</v>
      </c>
      <c r="FJ19" s="71">
        <f>VLOOKUP(FI19,FG$36:FJ532,4,0)/VLOOKUP(FI18,FG$36:FJ532,4,0)-1</f>
        <v>8.7040618955511739E-3</v>
      </c>
      <c r="FK19" s="7"/>
      <c r="FM19" s="23">
        <v>44985</v>
      </c>
      <c r="FN19" s="27" t="s">
        <v>348</v>
      </c>
      <c r="FO19" s="30">
        <f t="array" ref="FO19">MAX((FN$36:FN$529=FN19)*FM$36:FM$529)</f>
        <v>44967</v>
      </c>
      <c r="FP19" s="71">
        <f>VLOOKUP(FO19,FM$36:FP532,4,0)/VLOOKUP(FO18,FM$36:FP532,4,0)-1</f>
        <v>5.5350553505535416E-3</v>
      </c>
      <c r="FQ19" s="7"/>
      <c r="FS19" s="23">
        <v>44985</v>
      </c>
      <c r="FT19" s="27" t="s">
        <v>348</v>
      </c>
      <c r="FU19" s="30">
        <f t="array" ref="FU19">MAX((FT$36:FT$529=FT19)*FS$36:FS$529)</f>
        <v>44967</v>
      </c>
      <c r="FV19" s="71">
        <f>VLOOKUP(FU19,FS$36:FV532,4,0)/VLOOKUP(FU18,FS$36:FV532,4,0)-1</f>
        <v>6.128782001551647E-3</v>
      </c>
      <c r="FW19" s="7"/>
      <c r="FY19" s="23">
        <v>44957</v>
      </c>
      <c r="FZ19" s="27" t="s">
        <v>1626</v>
      </c>
      <c r="GA19" s="70">
        <f t="array" ref="GA19">MAX((FZ$36:FZ$529=FZ19)*FY$36:FY$529)</f>
        <v>44957</v>
      </c>
      <c r="GB19" s="71">
        <f>VLOOKUP(GA19,FY$36:GB537,4,0)/VLOOKUP(GA18,FY$36:GB537,4,0)-1</f>
        <v>9.2670598146586958E-3</v>
      </c>
      <c r="GC19" s="7"/>
      <c r="GE19" s="23">
        <v>44926</v>
      </c>
      <c r="GF19" s="21" t="s">
        <v>1666</v>
      </c>
      <c r="GG19" s="70">
        <f t="array" ref="GG19">MAX((GF$36:GF$383=GF19)*GE$36:GE$383)</f>
        <v>44925</v>
      </c>
      <c r="GH19" s="71">
        <f>VLOOKUP(GG19,GE$36:GH390,4,0)/VLOOKUP(GG18,GE$36:GH390,4,0)-1</f>
        <v>3.123841795944271E-3</v>
      </c>
      <c r="GI19" s="7"/>
      <c r="GK19" s="23">
        <v>44926</v>
      </c>
      <c r="GL19" s="21" t="s">
        <v>1142</v>
      </c>
      <c r="GM19" s="30">
        <f t="array" ref="GM19">MAX((GL$36:GL$529=GL19)*GK$36:GK$529)</f>
        <v>44925</v>
      </c>
      <c r="GN19" s="71">
        <f>VLOOKUP(GM19,GK$36:GN536,4,0)/VLOOKUP(GM18,GK$36:GN536,4,0)-1</f>
        <v>-5.4778387526165373E-3</v>
      </c>
      <c r="GO19" s="7"/>
      <c r="GQ19" s="23">
        <v>44895</v>
      </c>
      <c r="GR19" s="21" t="s">
        <v>1004</v>
      </c>
      <c r="GS19" s="54">
        <f t="array" ref="GS19">MAX((GR$36:GR$529=GR19)*GQ$36:GQ$529)</f>
        <v>44895</v>
      </c>
      <c r="GT19" s="85">
        <f>VLOOKUP(GS19,GQ$36:GT535,4,0)/VLOOKUP(GS18,GQ$36:GT535,4,0)-1</f>
        <v>1.3710368466152589E-2</v>
      </c>
      <c r="GU19" s="7"/>
      <c r="GW19" s="23">
        <v>44865</v>
      </c>
      <c r="GX19" s="21" t="s">
        <v>975</v>
      </c>
      <c r="GY19" s="54">
        <f t="array" ref="GY19">MAX((GX$36:GX$529=GX19)*GW$36:GW$529)</f>
        <v>44865</v>
      </c>
      <c r="GZ19" s="85">
        <f>VLOOKUP(GY19,GW$36:GZ534,4,0)/VLOOKUP(GY18,GW$36:GZ534,4,0)-1</f>
        <v>-9.2229020180805144E-3</v>
      </c>
      <c r="HA19" s="7"/>
      <c r="HC19" s="23">
        <v>44834</v>
      </c>
      <c r="HD19" s="21" t="s">
        <v>903</v>
      </c>
      <c r="HE19" s="54">
        <f t="array" ref="HE19">MAX((HD$36:HD$529=HD19)*HC$36:HC$529)</f>
        <v>44834</v>
      </c>
      <c r="HF19" s="84">
        <f>VLOOKUP(HE19,HC$36:HF533,4,0)/VLOOKUP(HE18,HC$36:HF533,4,0)-1</f>
        <v>-1.373848391789223E-3</v>
      </c>
      <c r="HG19" s="7"/>
      <c r="HI19" s="23">
        <v>44804</v>
      </c>
      <c r="HJ19" s="21" t="s">
        <v>820</v>
      </c>
      <c r="HK19" s="30">
        <f t="array" ref="HK19">MAX((HJ$36:HJ$529=HJ19)*HI$36:HI$529)</f>
        <v>44804</v>
      </c>
      <c r="HL19" s="71">
        <f>VLOOKUP(HK19,HI$36:HL532,4,0)/VLOOKUP(HK18,HI$36:HL532,4,0)-1</f>
        <v>3.8872691933915515E-3</v>
      </c>
      <c r="HM19" s="7"/>
      <c r="HO19" s="23">
        <v>44804</v>
      </c>
      <c r="HP19" s="21" t="s">
        <v>820</v>
      </c>
      <c r="HQ19" s="54">
        <f t="array" ref="HQ19">MAX((HP$36:HP$529=HP19)*HO$36:HO$529)</f>
        <v>44804</v>
      </c>
      <c r="HR19" s="71">
        <f>VLOOKUP(HQ19,HO$36:HR532,4,0)/VLOOKUP(HQ18,HO$36:HR532,4,0)-1</f>
        <v>1.2845849802371578E-2</v>
      </c>
      <c r="HS19" s="7"/>
      <c r="HU19" s="23">
        <v>44165</v>
      </c>
      <c r="HV19" s="27" t="s">
        <v>359</v>
      </c>
      <c r="HW19" s="23">
        <f t="array" ref="HW19">MAX((HV$48:HV$658=HV19)*HU$48:HU$658)</f>
        <v>44165</v>
      </c>
      <c r="HX19" s="36">
        <f>VLOOKUP(HW19,HU$47:HX1781,4,0)/VLOOKUP(HW18,HU$48:HX1781,4,0)-1</f>
        <v>0</v>
      </c>
      <c r="HY19" s="20"/>
      <c r="IA19" s="23">
        <v>44926</v>
      </c>
      <c r="IB19" s="21" t="s">
        <v>1666</v>
      </c>
      <c r="IC19" s="30">
        <f t="array" ref="IC19">MAX((IB$36:IB$529=IB19)*IA$36:IA$529)</f>
        <v>44925</v>
      </c>
      <c r="ID19" s="71">
        <f>VLOOKUP(IC19,IA$36:ID532,4,0)/VLOOKUP(IC18,IA$36:ID532,4,0)-1</f>
        <v>2.9041626331076653E-3</v>
      </c>
      <c r="IE19" s="7"/>
      <c r="IG19" s="23">
        <v>44926</v>
      </c>
      <c r="IH19" s="21" t="s">
        <v>1666</v>
      </c>
      <c r="II19" s="30">
        <f t="array" ref="II19">MAX((IH$36:IH$529=IH19)*IG$36:IG$529)</f>
        <v>44925</v>
      </c>
      <c r="IJ19" s="71">
        <f>VLOOKUP(II19,IG$36:IJ536,4,0)/VLOOKUP(II18,IG$36:IJ536,4,0)-1</f>
        <v>-1.4127144298688221E-2</v>
      </c>
      <c r="IK19" s="7"/>
      <c r="IM19" s="7"/>
      <c r="IN19" s="7"/>
      <c r="IO19" s="7"/>
      <c r="IP19" s="7"/>
      <c r="IQ19" s="7"/>
      <c r="IS19" s="7"/>
      <c r="IT19" s="7"/>
      <c r="IU19" s="7"/>
      <c r="IV19" s="7"/>
      <c r="IW19" s="7"/>
      <c r="IY19" s="7"/>
      <c r="IZ19" s="7"/>
      <c r="JA19" s="7"/>
      <c r="JB19" s="7"/>
      <c r="JC19" s="7"/>
      <c r="JE19" s="7"/>
      <c r="JF19" s="7"/>
      <c r="JG19" s="7"/>
      <c r="JH19" s="7"/>
      <c r="JI19" s="7"/>
      <c r="JK19" s="7"/>
      <c r="JL19" s="7"/>
      <c r="JM19" s="7"/>
      <c r="JN19" s="7"/>
      <c r="JO19" s="7"/>
      <c r="JQ19" s="7"/>
      <c r="JR19" s="7"/>
      <c r="JS19" s="7"/>
      <c r="JT19" s="7"/>
      <c r="JU19" s="7"/>
      <c r="JW19" s="7"/>
      <c r="JX19" s="7"/>
      <c r="JY19" s="7"/>
      <c r="JZ19" s="7"/>
      <c r="KA19" s="7"/>
      <c r="KC19" s="23">
        <v>44985</v>
      </c>
      <c r="KD19" s="27" t="s">
        <v>348</v>
      </c>
      <c r="KE19" s="30">
        <f t="array" ref="KE19">MAX((KD$36:KD$529=KD19)*KC$36:KC$529)</f>
        <v>44967</v>
      </c>
      <c r="KF19" s="71">
        <f>VLOOKUP(KE19,KC$36:KF532,4,0)/VLOOKUP(KE18,KC$36:KF532,4,0)-1</f>
        <v>5.1470588235293935E-3</v>
      </c>
    </row>
    <row r="20" spans="1:292" customFormat="1">
      <c r="A20" s="52">
        <v>44834</v>
      </c>
      <c r="B20" s="74" t="s">
        <v>903</v>
      </c>
      <c r="C20" s="286">
        <f t="array" ref="C20">MAX((B$36:B$529=B20)*A$36:A$529)</f>
        <v>44834</v>
      </c>
      <c r="D20" s="287">
        <f>VLOOKUP(C20,A$36:D533,4,0)/VLOOKUP(C19,A$36:D533,4,0)-1</f>
        <v>-7.6015982847675856E-3</v>
      </c>
      <c r="E20" s="122"/>
      <c r="G20" s="23">
        <v>44865</v>
      </c>
      <c r="H20" s="21" t="s">
        <v>975</v>
      </c>
      <c r="I20" s="30">
        <f t="array" ref="I20">MAX((H$36:H$529=H20)*G$36:G$529)</f>
        <v>44865</v>
      </c>
      <c r="J20" s="71">
        <f>VLOOKUP(I20,G$36:J534,4,0)/VLOOKUP(I19,G$36:J534,4,0)-1</f>
        <v>6.2893081761017378E-4</v>
      </c>
      <c r="K20" s="7"/>
      <c r="M20" s="7"/>
      <c r="N20" s="7"/>
      <c r="O20" s="7"/>
      <c r="P20" s="7"/>
      <c r="Q20" s="7"/>
      <c r="S20" s="7"/>
      <c r="T20" s="7"/>
      <c r="U20" s="7"/>
      <c r="V20" s="7"/>
      <c r="W20" s="7"/>
      <c r="Y20" s="7"/>
      <c r="Z20" s="7"/>
      <c r="AA20" s="7"/>
      <c r="AB20" s="7"/>
      <c r="AC20" s="7"/>
      <c r="AE20" s="7"/>
      <c r="AF20" s="7"/>
      <c r="AG20" s="7"/>
      <c r="AH20" s="7"/>
      <c r="AI20" s="7"/>
      <c r="AK20" s="7"/>
      <c r="AL20" s="7"/>
      <c r="AM20" s="7"/>
      <c r="AN20" s="7"/>
      <c r="AO20" s="7"/>
      <c r="AQ20" s="7"/>
      <c r="AR20" s="7"/>
      <c r="AS20" s="7"/>
      <c r="AT20" s="7"/>
      <c r="AU20" s="7"/>
      <c r="AW20" s="7"/>
      <c r="AX20" s="7"/>
      <c r="AY20" s="7"/>
      <c r="AZ20" s="7"/>
      <c r="BA20" s="7"/>
      <c r="BC20" s="7"/>
      <c r="BD20" s="7"/>
      <c r="BE20" s="7"/>
      <c r="BF20" s="7"/>
      <c r="BG20" s="7"/>
      <c r="BI20" s="7"/>
      <c r="BJ20" s="7"/>
      <c r="BK20" s="7"/>
      <c r="BL20" s="7"/>
      <c r="BM20" s="7"/>
      <c r="BO20" s="7"/>
      <c r="BP20" s="7"/>
      <c r="BQ20" s="7"/>
      <c r="BR20" s="7"/>
      <c r="BS20" s="7"/>
      <c r="BU20" s="7"/>
      <c r="BV20" s="7"/>
      <c r="BW20" s="7"/>
      <c r="BX20" s="7"/>
      <c r="BY20" s="7"/>
      <c r="CA20" s="7"/>
      <c r="CB20" s="7"/>
      <c r="CC20" s="7"/>
      <c r="CD20" s="7"/>
      <c r="CE20" s="7"/>
      <c r="CG20" s="7"/>
      <c r="CH20" s="7"/>
      <c r="CI20" s="7"/>
      <c r="CJ20" s="7"/>
      <c r="CK20" s="7"/>
      <c r="CM20" s="7"/>
      <c r="CN20" s="7"/>
      <c r="CO20" s="7"/>
      <c r="CP20" s="7"/>
      <c r="CQ20" s="7"/>
      <c r="CS20" s="7"/>
      <c r="CT20" s="7"/>
      <c r="CU20" s="7"/>
      <c r="CV20" s="7"/>
      <c r="CW20" s="7"/>
      <c r="CY20" s="7"/>
      <c r="CZ20" s="7"/>
      <c r="DA20" s="7"/>
      <c r="DB20" s="7"/>
      <c r="DC20" s="7"/>
      <c r="DE20" s="7"/>
      <c r="DF20" s="7"/>
      <c r="DG20" s="7"/>
      <c r="DH20" s="7"/>
      <c r="DI20" s="7"/>
      <c r="DK20" s="7"/>
      <c r="DL20" s="7"/>
      <c r="DM20" s="7"/>
      <c r="DN20" s="7"/>
      <c r="DO20" s="7"/>
      <c r="DQ20" s="7"/>
      <c r="DR20" s="7"/>
      <c r="DS20" s="7"/>
      <c r="DT20" s="7"/>
      <c r="DU20" s="7"/>
      <c r="DW20" s="7"/>
      <c r="DX20" s="7"/>
      <c r="DY20" s="7"/>
      <c r="DZ20" s="7"/>
      <c r="EA20" s="7"/>
      <c r="EC20" s="7"/>
      <c r="ED20" s="7"/>
      <c r="EE20" s="7"/>
      <c r="EF20" s="7"/>
      <c r="EG20" s="7"/>
      <c r="EI20" s="7"/>
      <c r="EJ20" s="7"/>
      <c r="EK20" s="7"/>
      <c r="EL20" s="7"/>
      <c r="EM20" s="7"/>
      <c r="EO20" s="7"/>
      <c r="EP20" s="7"/>
      <c r="EQ20" s="7"/>
      <c r="ER20" s="7"/>
      <c r="ES20" s="7"/>
      <c r="EU20" s="7"/>
      <c r="EV20" s="7"/>
      <c r="EW20" s="7"/>
      <c r="EX20" s="7"/>
      <c r="EY20" s="7"/>
      <c r="FA20" s="7"/>
      <c r="FB20" s="7"/>
      <c r="FC20" s="7"/>
      <c r="FD20" s="7"/>
      <c r="FE20" s="7"/>
      <c r="FG20" s="7"/>
      <c r="FH20" s="7"/>
      <c r="FI20" s="7"/>
      <c r="FJ20" s="7"/>
      <c r="FK20" s="7"/>
      <c r="FM20" s="7"/>
      <c r="FN20" s="7"/>
      <c r="FO20" s="7"/>
      <c r="FP20" s="7"/>
      <c r="FQ20" s="7"/>
      <c r="FS20" s="7"/>
      <c r="FT20" s="7"/>
      <c r="FU20" s="7"/>
      <c r="FV20" s="7"/>
      <c r="FW20" s="7"/>
      <c r="FY20" s="23">
        <v>44985</v>
      </c>
      <c r="FZ20" s="27" t="s">
        <v>348</v>
      </c>
      <c r="GA20" s="30">
        <f t="array" ref="GA20">MAX((FZ$36:FZ$529=FZ20)*FY$36:FY$529)</f>
        <v>44967</v>
      </c>
      <c r="GB20" s="71">
        <f>VLOOKUP(GA20,FY$36:GB533,4,0)/VLOOKUP(GA19,FY$36:GB533,4,0)-1</f>
        <v>7.6516416249305941E-4</v>
      </c>
      <c r="GC20" s="7"/>
      <c r="GE20" s="23">
        <v>44957</v>
      </c>
      <c r="GF20" s="27" t="s">
        <v>1628</v>
      </c>
      <c r="GG20" s="70">
        <f t="array" ref="GG20">MAX((GF$36:GF$383=GF20)*GE$36:GE$383)</f>
        <v>44957</v>
      </c>
      <c r="GH20" s="71">
        <f>VLOOKUP(GG20,GE$36:GH391,4,0)/VLOOKUP(GG19,GE$36:GH391,4,0)-1</f>
        <v>2.6918610788555508E-3</v>
      </c>
      <c r="GI20" s="7"/>
      <c r="GK20" s="23">
        <v>44957</v>
      </c>
      <c r="GL20" s="21" t="s">
        <v>1628</v>
      </c>
      <c r="GM20" s="30">
        <f t="array" ref="GM20">MAX((GL$36:GL$529=GL20)*GK$36:GK$529)</f>
        <v>44957</v>
      </c>
      <c r="GN20" s="71">
        <f>VLOOKUP(GM20,GK$36:GN537,4,0)/VLOOKUP(GM19,GK$36:GN537,4,0)-1</f>
        <v>2.2887849537269744E-3</v>
      </c>
      <c r="GO20" s="7"/>
      <c r="GQ20" s="23">
        <v>44926</v>
      </c>
      <c r="GR20" s="21" t="s">
        <v>1666</v>
      </c>
      <c r="GS20" s="30">
        <f t="array" ref="GS20">MAX((GR$36:GR$529=GR20)*GQ$36:GQ$529)</f>
        <v>44925</v>
      </c>
      <c r="GT20" s="85">
        <f>VLOOKUP(GS20,GQ$36:GT536,4,0)/VLOOKUP(GS19,GQ$36:GT536,4,0)-1</f>
        <v>1.1834319526627279E-2</v>
      </c>
      <c r="GU20" s="7"/>
      <c r="GW20" s="23">
        <v>44895</v>
      </c>
      <c r="GX20" s="21" t="s">
        <v>1004</v>
      </c>
      <c r="GY20" s="54">
        <f t="array" ref="GY20">MAX((GX$36:GX$529=GX20)*GW$36:GW$529)</f>
        <v>44895</v>
      </c>
      <c r="GZ20" s="85">
        <f>VLOOKUP(GY20,GW$36:GZ535,4,0)/VLOOKUP(GY19,GW$36:GZ535,4,0)-1</f>
        <v>-2.1198156682027403E-3</v>
      </c>
      <c r="HA20" s="7"/>
      <c r="HC20" s="23">
        <v>44865</v>
      </c>
      <c r="HD20" s="21" t="s">
        <v>975</v>
      </c>
      <c r="HE20" s="54">
        <f t="array" ref="HE20">MAX((HD$36:HD$529=HD20)*HC$36:HC$529)</f>
        <v>44865</v>
      </c>
      <c r="HF20" s="84">
        <f>VLOOKUP(HE20,HC$36:HF534,4,0)/VLOOKUP(HE19,HC$36:HF534,4,0)-1</f>
        <v>-3.7954196002265905E-2</v>
      </c>
      <c r="HG20" s="7"/>
      <c r="HI20" s="23">
        <v>44834</v>
      </c>
      <c r="HJ20" s="21" t="s">
        <v>903</v>
      </c>
      <c r="HK20" s="30">
        <f t="array" ref="HK20">MAX((HJ$36:HJ$529=HJ20)*HI$36:HI$529)</f>
        <v>44834</v>
      </c>
      <c r="HL20" s="71">
        <f>VLOOKUP(HK20,HI$36:HL533,4,0)/VLOOKUP(HK19,HI$36:HL533,4,0)-1</f>
        <v>-1.3552758954501476E-2</v>
      </c>
      <c r="HM20" s="7"/>
      <c r="HO20" s="23">
        <v>44834</v>
      </c>
      <c r="HP20" s="21" t="s">
        <v>903</v>
      </c>
      <c r="HQ20" s="54">
        <f t="array" ref="HQ20">MAX((HP$36:HP$529=HP20)*HO$36:HO$529)</f>
        <v>44834</v>
      </c>
      <c r="HR20" s="71">
        <f>VLOOKUP(HQ20,HO$36:HR533,4,0)/VLOOKUP(HQ19,HO$36:HR533,4,0)-1</f>
        <v>9.7560975609778389E-4</v>
      </c>
      <c r="HS20" s="7"/>
      <c r="HU20" s="81">
        <v>44196</v>
      </c>
      <c r="HV20" s="27" t="s">
        <v>360</v>
      </c>
      <c r="HW20" s="23">
        <f t="array" ref="HW20">MAX((HV$48:HV$658=HV20)*HU$48:HU$658)</f>
        <v>44196</v>
      </c>
      <c r="HX20" s="36">
        <f>VLOOKUP(HW20,HU$47:HX1782,4,0)/VLOOKUP(HW19,HU$48:HX1782,4,0)-1</f>
        <v>4.0050889537293521E-2</v>
      </c>
      <c r="HY20" s="20"/>
      <c r="IA20" s="23">
        <v>44957</v>
      </c>
      <c r="IB20" s="21" t="s">
        <v>1628</v>
      </c>
      <c r="IC20" s="103">
        <f t="array" ref="IC20">MAX((IB$36:IB$529=IB20)*IA$36:IA$529)</f>
        <v>44957</v>
      </c>
      <c r="ID20" s="71">
        <f>VLOOKUP(IC20,IA$36:ID533,4,0)/VLOOKUP(IC19,IA$36:ID533,4,0)-1</f>
        <v>4.8262548262547611E-3</v>
      </c>
      <c r="IE20" s="7"/>
      <c r="IG20" s="23">
        <v>44957</v>
      </c>
      <c r="IH20" s="21" t="s">
        <v>1628</v>
      </c>
      <c r="II20" s="103">
        <f t="array" ref="II20">MAX((IH$36:IH$529=IH20)*IG$36:IG$529)</f>
        <v>44957</v>
      </c>
      <c r="IJ20" s="71">
        <f>VLOOKUP(II20,IG$36:IJ537,4,0)/VLOOKUP(II19,IG$36:IJ537,4,0)-1</f>
        <v>-2.0470829068577334E-3</v>
      </c>
      <c r="IK20" s="7"/>
      <c r="IM20" s="7"/>
      <c r="IN20" s="7"/>
      <c r="IO20" s="7"/>
      <c r="IP20" s="7"/>
      <c r="IQ20" s="7"/>
      <c r="IS20" s="7"/>
      <c r="IT20" s="7"/>
      <c r="IU20" s="7"/>
      <c r="IV20" s="7"/>
      <c r="IW20" s="7"/>
      <c r="IY20" s="7"/>
      <c r="IZ20" s="7"/>
      <c r="JA20" s="7"/>
      <c r="JB20" s="7"/>
      <c r="JC20" s="7"/>
      <c r="JE20" s="7"/>
      <c r="JF20" s="7"/>
      <c r="JG20" s="7"/>
      <c r="JH20" s="7"/>
      <c r="JI20" s="7"/>
      <c r="JK20" s="7"/>
      <c r="JL20" s="7"/>
      <c r="JM20" s="7"/>
      <c r="JN20" s="7"/>
      <c r="JO20" s="7"/>
      <c r="JQ20" s="7"/>
      <c r="JR20" s="7"/>
      <c r="JS20" s="7"/>
      <c r="JT20" s="7"/>
      <c r="JU20" s="7"/>
      <c r="JW20" s="7"/>
      <c r="JX20" s="7"/>
      <c r="JY20" s="7"/>
      <c r="JZ20" s="7"/>
      <c r="KA20" s="7"/>
      <c r="KC20" s="7"/>
      <c r="KD20" s="7"/>
      <c r="KE20" s="7"/>
      <c r="KF20" s="7"/>
    </row>
    <row r="21" spans="1:292" customFormat="1">
      <c r="A21" s="52">
        <v>44865</v>
      </c>
      <c r="B21" s="74" t="s">
        <v>975</v>
      </c>
      <c r="C21" s="286">
        <f t="array" ref="C21">MAX((B$36:B$529=B21)*A$36:A$529)</f>
        <v>44865</v>
      </c>
      <c r="D21" s="287">
        <f>VLOOKUP(C21,A$36:D534,4,0)/VLOOKUP(C20,A$36:D534,4,0)-1</f>
        <v>-1.6694490818029983E-2</v>
      </c>
      <c r="E21" s="122"/>
      <c r="G21" s="23">
        <v>44895</v>
      </c>
      <c r="H21" s="21" t="s">
        <v>1004</v>
      </c>
      <c r="I21" s="30">
        <f t="array" ref="I21">MAX((H$36:H$529=H21)*G$36:G$529)</f>
        <v>44895</v>
      </c>
      <c r="J21" s="71">
        <f>VLOOKUP(I21,G$36:J535,4,0)/VLOOKUP(I20,G$36:J535,4,0)-1</f>
        <v>2.4093861303162711E-3</v>
      </c>
      <c r="K21" s="7"/>
      <c r="M21" s="7"/>
      <c r="N21" s="7"/>
      <c r="O21" s="7"/>
      <c r="P21" s="7"/>
      <c r="Q21" s="7"/>
      <c r="S21" s="7"/>
      <c r="T21" s="7"/>
      <c r="U21" s="7"/>
      <c r="V21" s="7"/>
      <c r="W21" s="7"/>
      <c r="Y21" s="7"/>
      <c r="Z21" s="7"/>
      <c r="AA21" s="7"/>
      <c r="AB21" s="7"/>
      <c r="AC21" s="7"/>
      <c r="AE21" s="7"/>
      <c r="AF21" s="7"/>
      <c r="AG21" s="7"/>
      <c r="AH21" s="7"/>
      <c r="AI21" s="7"/>
      <c r="AK21" s="7"/>
      <c r="AL21" s="7"/>
      <c r="AM21" s="7"/>
      <c r="AN21" s="7"/>
      <c r="AO21" s="7"/>
      <c r="AQ21" s="7"/>
      <c r="AR21" s="7"/>
      <c r="AS21" s="7"/>
      <c r="AT21" s="7"/>
      <c r="AU21" s="7"/>
      <c r="AW21" s="7"/>
      <c r="AX21" s="7"/>
      <c r="AY21" s="7"/>
      <c r="AZ21" s="7"/>
      <c r="BA21" s="7"/>
      <c r="BC21" s="7"/>
      <c r="BD21" s="7"/>
      <c r="BE21" s="7"/>
      <c r="BF21" s="7"/>
      <c r="BG21" s="7"/>
      <c r="BI21" s="7"/>
      <c r="BJ21" s="7"/>
      <c r="BK21" s="7"/>
      <c r="BL21" s="7"/>
      <c r="BM21" s="7"/>
      <c r="BO21" s="7"/>
      <c r="BP21" s="7"/>
      <c r="BQ21" s="7"/>
      <c r="BR21" s="7"/>
      <c r="BS21" s="7"/>
      <c r="BU21" s="7"/>
      <c r="BV21" s="7"/>
      <c r="BW21" s="7"/>
      <c r="BX21" s="7"/>
      <c r="BY21" s="7"/>
      <c r="CA21" s="7"/>
      <c r="CB21" s="7"/>
      <c r="CC21" s="7"/>
      <c r="CD21" s="7"/>
      <c r="CE21" s="7"/>
      <c r="CG21" s="7"/>
      <c r="CH21" s="7"/>
      <c r="CI21" s="7"/>
      <c r="CJ21" s="7"/>
      <c r="CK21" s="7"/>
      <c r="CM21" s="7"/>
      <c r="CN21" s="7"/>
      <c r="CO21" s="7"/>
      <c r="CP21" s="7"/>
      <c r="CQ21" s="7"/>
      <c r="CS21" s="7"/>
      <c r="CT21" s="7"/>
      <c r="CU21" s="7"/>
      <c r="CV21" s="7"/>
      <c r="CW21" s="7"/>
      <c r="CY21" s="7"/>
      <c r="CZ21" s="7"/>
      <c r="DA21" s="7"/>
      <c r="DB21" s="7"/>
      <c r="DC21" s="7"/>
      <c r="DE21" s="7"/>
      <c r="DF21" s="7"/>
      <c r="DG21" s="7"/>
      <c r="DH21" s="7"/>
      <c r="DI21" s="7"/>
      <c r="DK21" s="7"/>
      <c r="DL21" s="7"/>
      <c r="DM21" s="7"/>
      <c r="DN21" s="7"/>
      <c r="DO21" s="7"/>
      <c r="DQ21" s="7"/>
      <c r="DR21" s="7"/>
      <c r="DS21" s="7"/>
      <c r="DT21" s="7"/>
      <c r="DU21" s="7"/>
      <c r="DW21" s="7"/>
      <c r="DX21" s="7"/>
      <c r="DY21" s="7"/>
      <c r="DZ21" s="7"/>
      <c r="EA21" s="7"/>
      <c r="EC21" s="7"/>
      <c r="ED21" s="7"/>
      <c r="EE21" s="7"/>
      <c r="EF21" s="7"/>
      <c r="EG21" s="7"/>
      <c r="EI21" s="7"/>
      <c r="EJ21" s="7"/>
      <c r="EK21" s="7"/>
      <c r="EL21" s="7"/>
      <c r="EM21" s="7"/>
      <c r="EO21" s="7"/>
      <c r="EP21" s="7"/>
      <c r="EQ21" s="7"/>
      <c r="ER21" s="7"/>
      <c r="ES21" s="7"/>
      <c r="EU21" s="7"/>
      <c r="EV21" s="7"/>
      <c r="EW21" s="7"/>
      <c r="EX21" s="7"/>
      <c r="EY21" s="7"/>
      <c r="FA21" s="7"/>
      <c r="FB21" s="7"/>
      <c r="FC21" s="7"/>
      <c r="FD21" s="7"/>
      <c r="FE21" s="7"/>
      <c r="FG21" s="7"/>
      <c r="FH21" s="7"/>
      <c r="FI21" s="7"/>
      <c r="FJ21" s="7"/>
      <c r="FK21" s="7"/>
      <c r="FM21" s="7"/>
      <c r="FN21" s="7"/>
      <c r="FO21" s="7"/>
      <c r="FP21" s="7"/>
      <c r="FQ21" s="7"/>
      <c r="FS21" s="7"/>
      <c r="FT21" s="7"/>
      <c r="FU21" s="7"/>
      <c r="FV21" s="7"/>
      <c r="FW21" s="7"/>
      <c r="FY21" s="7"/>
      <c r="FZ21" s="7"/>
      <c r="GA21" s="7"/>
      <c r="GB21" s="7"/>
      <c r="GC21" s="7"/>
      <c r="GE21" s="23">
        <v>44985</v>
      </c>
      <c r="GF21" s="27" t="s">
        <v>371</v>
      </c>
      <c r="GG21" s="70">
        <f t="array" ref="GG21">MAX((GF$36:GF$383=GF21)*GE$36:GE$383)</f>
        <v>44967</v>
      </c>
      <c r="GH21" s="71">
        <f>VLOOKUP(GG21,GE$36:GH392,4,0)/VLOOKUP(GG20,GE$36:GH392,4,0)-1</f>
        <v>5.6851081749751398E-3</v>
      </c>
      <c r="GI21" s="7"/>
      <c r="GK21" s="23">
        <v>44985</v>
      </c>
      <c r="GL21" s="27" t="s">
        <v>371</v>
      </c>
      <c r="GM21" s="30">
        <f t="array" ref="GM21">MAX((GL$36:GL$529=GL21)*GK$36:GK$529)</f>
        <v>44967</v>
      </c>
      <c r="GN21" s="71">
        <f>VLOOKUP(GM21,GK$36:GN534,4,0)/VLOOKUP(GM20,GK$36:GN534,4,0)-1</f>
        <v>1.9857029388403724E-3</v>
      </c>
      <c r="GO21" s="7"/>
      <c r="GQ21" s="23">
        <v>44957</v>
      </c>
      <c r="GR21" s="21" t="s">
        <v>1628</v>
      </c>
      <c r="GS21" s="54">
        <f t="array" ref="GS21">MAX((GR$36:GR$529=GR21)*GQ$36:GQ$529)</f>
        <v>44957</v>
      </c>
      <c r="GT21" s="85">
        <f>VLOOKUP(GS21,GQ$36:GT537,4,0)/VLOOKUP(GS20,GQ$36:GT537,4,0)-1</f>
        <v>-7.5187969924812581E-3</v>
      </c>
      <c r="GU21" s="7"/>
      <c r="GW21" s="23">
        <v>44926</v>
      </c>
      <c r="GX21" s="21" t="s">
        <v>1666</v>
      </c>
      <c r="GY21" s="30">
        <f t="array" ref="GY21">MAX((GX$36:GX$529=GX21)*GW$36:GW$529)</f>
        <v>44925</v>
      </c>
      <c r="GZ21" s="85">
        <f>VLOOKUP(GY21,GW$36:GZ536,4,0)/VLOOKUP(GY20,GW$36:GZ536,4,0)-1</f>
        <v>3.4173824697516508E-3</v>
      </c>
      <c r="HA21" s="7"/>
      <c r="HC21" s="23">
        <v>44895</v>
      </c>
      <c r="HD21" s="21" t="s">
        <v>1004</v>
      </c>
      <c r="HE21" s="54">
        <f t="array" ref="HE21">MAX((HD$36:HD$529=HD21)*HC$36:HC$529)</f>
        <v>44895</v>
      </c>
      <c r="HF21" s="84">
        <f>VLOOKUP(HE21,HC$36:HF535,4,0)/VLOOKUP(HE20,HC$36:HF535,4,0)-1</f>
        <v>1.0262449528936735E-2</v>
      </c>
      <c r="HG21" s="7"/>
      <c r="HI21" s="23">
        <v>44865</v>
      </c>
      <c r="HJ21" s="21" t="s">
        <v>975</v>
      </c>
      <c r="HK21" s="30">
        <f t="array" ref="HK21">MAX((HJ$36:HJ$529=HJ21)*HI$36:HI$529)</f>
        <v>44865</v>
      </c>
      <c r="HL21" s="71">
        <f>VLOOKUP(HK21,HI$36:HL534,4,0)/VLOOKUP(HK20,HI$36:HL534,4,0)-1</f>
        <v>-6.8694798822374059E-3</v>
      </c>
      <c r="HM21" s="7"/>
      <c r="HO21" s="23">
        <v>44865</v>
      </c>
      <c r="HP21" s="21" t="s">
        <v>975</v>
      </c>
      <c r="HQ21" s="54">
        <f t="array" ref="HQ21">MAX((HP$36:HP$529=HP21)*HO$36:HO$529)</f>
        <v>44865</v>
      </c>
      <c r="HR21" s="71">
        <f>VLOOKUP(HQ21,HO$36:HR534,4,0)/VLOOKUP(HQ20,HO$36:HR534,4,0)-1</f>
        <v>-4.469400646876065E-3</v>
      </c>
      <c r="HS21" s="7"/>
      <c r="HU21" s="81">
        <v>44227</v>
      </c>
      <c r="HV21" s="27" t="s">
        <v>361</v>
      </c>
      <c r="HW21" s="23">
        <f t="array" ref="HW21">MAX((HV$48:HV$658=HV21)*HU$48:HU$658)</f>
        <v>44225</v>
      </c>
      <c r="HX21" s="36">
        <f>VLOOKUP(HW21,HU$47:HX1783,4,0)/VLOOKUP(HW20,HU$48:HX1783,4,0)-1</f>
        <v>1.492601554839923E-2</v>
      </c>
      <c r="HY21" s="20"/>
      <c r="IA21" s="23">
        <v>44985</v>
      </c>
      <c r="IB21" s="27" t="s">
        <v>371</v>
      </c>
      <c r="IC21" s="30">
        <f t="array" ref="IC21">MAX((IB$36:IB$529=IB21)*IA$36:IA$529)</f>
        <v>44966</v>
      </c>
      <c r="ID21" s="71">
        <f>VLOOKUP(IC21,IA$36:ID534,4,0)/VLOOKUP(IC20,IA$36:ID534,4,0)-1</f>
        <v>1.6330451488953068E-2</v>
      </c>
      <c r="IE21" s="7"/>
      <c r="IG21" s="23">
        <v>44985</v>
      </c>
      <c r="IH21" s="27" t="s">
        <v>371</v>
      </c>
      <c r="II21" s="30">
        <f t="array" ref="II21">MAX((IH$36:IH$529=IH21)*IG$36:IG$529)</f>
        <v>44967</v>
      </c>
      <c r="IJ21" s="71">
        <f>VLOOKUP(II21,IG$36:IJ534,4,0)/VLOOKUP(II20,IG$36:IJ534,4,0)-1</f>
        <v>8.2051282051283092E-3</v>
      </c>
      <c r="IK21" s="7"/>
      <c r="IM21" s="7"/>
      <c r="IN21" s="7"/>
      <c r="IO21" s="7"/>
      <c r="IP21" s="7"/>
      <c r="IQ21" s="7"/>
      <c r="IS21" s="7"/>
      <c r="IT21" s="7"/>
      <c r="IU21" s="7"/>
      <c r="IV21" s="7"/>
      <c r="IW21" s="7"/>
      <c r="IY21" s="7"/>
      <c r="IZ21" s="7"/>
      <c r="JA21" s="7"/>
      <c r="JB21" s="7"/>
      <c r="JC21" s="7"/>
      <c r="JE21" s="7"/>
      <c r="JF21" s="7"/>
      <c r="JG21" s="7"/>
      <c r="JH21" s="7"/>
      <c r="JI21" s="7"/>
      <c r="JK21" s="7"/>
      <c r="JL21" s="7"/>
      <c r="JM21" s="7"/>
      <c r="JN21" s="7"/>
      <c r="JO21" s="7"/>
      <c r="JQ21" s="7"/>
      <c r="JR21" s="7"/>
      <c r="JS21" s="7"/>
      <c r="JT21" s="7"/>
      <c r="JU21" s="7"/>
      <c r="JW21" s="7"/>
      <c r="JX21" s="7"/>
      <c r="JY21" s="7"/>
      <c r="JZ21" s="7"/>
      <c r="KA21" s="7"/>
      <c r="KC21" s="7"/>
      <c r="KD21" s="7"/>
      <c r="KE21" s="7"/>
      <c r="KF21" s="7"/>
    </row>
    <row r="22" spans="1:292" customFormat="1">
      <c r="A22" s="52">
        <v>44895</v>
      </c>
      <c r="B22" s="74" t="s">
        <v>1004</v>
      </c>
      <c r="C22" s="286">
        <f t="array" ref="C22">MAX((B$36:B$529=B22)*A$36:A$529)</f>
        <v>44895</v>
      </c>
      <c r="D22" s="287">
        <f>VLOOKUP(C22,A$36:D535,4,0)/VLOOKUP(C21,A$36:D535,4,0)-1</f>
        <v>4.9935084390291262E-3</v>
      </c>
      <c r="E22" s="122"/>
      <c r="G22" s="23">
        <v>44926</v>
      </c>
      <c r="H22" s="21" t="s">
        <v>1142</v>
      </c>
      <c r="I22" s="30">
        <f t="array" ref="I22">MAX((H$36:H$529=H22)*G$36:G$529)</f>
        <v>44925</v>
      </c>
      <c r="J22" s="71">
        <f>VLOOKUP(I22,G$36:J536,4,0)/VLOOKUP(I21,G$36:J536,4,0)-1</f>
        <v>5.4342146514787526E-3</v>
      </c>
      <c r="K22" s="7"/>
      <c r="M22" s="7"/>
      <c r="N22" s="7"/>
      <c r="O22" s="7"/>
      <c r="P22" s="7"/>
      <c r="Q22" s="7"/>
      <c r="S22" s="7"/>
      <c r="T22" s="7"/>
      <c r="U22" s="7"/>
      <c r="V22" s="7"/>
      <c r="W22" s="7"/>
      <c r="Y22" s="7"/>
      <c r="Z22" s="7"/>
      <c r="AA22" s="7"/>
      <c r="AB22" s="7"/>
      <c r="AC22" s="7"/>
      <c r="AE22" s="7"/>
      <c r="AF22" s="7"/>
      <c r="AG22" s="7"/>
      <c r="AH22" s="7"/>
      <c r="AI22" s="7"/>
      <c r="AK22" s="7"/>
      <c r="AL22" s="7"/>
      <c r="AM22" s="7"/>
      <c r="AN22" s="7"/>
      <c r="AO22" s="7"/>
      <c r="AQ22" s="7"/>
      <c r="AR22" s="7"/>
      <c r="AS22" s="7"/>
      <c r="AT22" s="7"/>
      <c r="AU22" s="7"/>
      <c r="AW22" s="7"/>
      <c r="AX22" s="7"/>
      <c r="AY22" s="7"/>
      <c r="AZ22" s="7"/>
      <c r="BA22" s="7"/>
      <c r="BC22" s="7"/>
      <c r="BD22" s="7"/>
      <c r="BE22" s="7"/>
      <c r="BF22" s="7"/>
      <c r="BG22" s="7"/>
      <c r="BI22" s="7"/>
      <c r="BJ22" s="7"/>
      <c r="BK22" s="7"/>
      <c r="BL22" s="7"/>
      <c r="BM22" s="7"/>
      <c r="BO22" s="7"/>
      <c r="BP22" s="7"/>
      <c r="BQ22" s="7"/>
      <c r="BR22" s="7"/>
      <c r="BS22" s="7"/>
      <c r="BU22" s="7"/>
      <c r="BV22" s="7"/>
      <c r="BW22" s="7"/>
      <c r="BX22" s="7"/>
      <c r="BY22" s="7"/>
      <c r="CA22" s="7"/>
      <c r="CB22" s="7"/>
      <c r="CC22" s="7"/>
      <c r="CD22" s="7"/>
      <c r="CE22" s="7"/>
      <c r="CG22" s="7"/>
      <c r="CH22" s="7"/>
      <c r="CI22" s="7"/>
      <c r="CJ22" s="7"/>
      <c r="CK22" s="7"/>
      <c r="CM22" s="7"/>
      <c r="CN22" s="7"/>
      <c r="CO22" s="7"/>
      <c r="CP22" s="7"/>
      <c r="CQ22" s="7"/>
      <c r="CS22" s="7"/>
      <c r="CT22" s="7"/>
      <c r="CU22" s="7"/>
      <c r="CV22" s="7"/>
      <c r="CW22" s="7"/>
      <c r="CY22" s="7"/>
      <c r="CZ22" s="7"/>
      <c r="DA22" s="7"/>
      <c r="DB22" s="7"/>
      <c r="DC22" s="7"/>
      <c r="DE22" s="7"/>
      <c r="DF22" s="7"/>
      <c r="DG22" s="7"/>
      <c r="DH22" s="7"/>
      <c r="DI22" s="7"/>
      <c r="DK22" s="7"/>
      <c r="DL22" s="7"/>
      <c r="DM22" s="7"/>
      <c r="DN22" s="7"/>
      <c r="DO22" s="7"/>
      <c r="DQ22" s="7"/>
      <c r="DR22" s="7"/>
      <c r="DS22" s="7"/>
      <c r="DT22" s="7"/>
      <c r="DU22" s="7"/>
      <c r="DW22" s="7"/>
      <c r="DX22" s="7"/>
      <c r="DY22" s="7"/>
      <c r="DZ22" s="7"/>
      <c r="EA22" s="7"/>
      <c r="EC22" s="7"/>
      <c r="ED22" s="7"/>
      <c r="EE22" s="7"/>
      <c r="EF22" s="7"/>
      <c r="EG22" s="7"/>
      <c r="EI22" s="7"/>
      <c r="EJ22" s="7"/>
      <c r="EK22" s="7"/>
      <c r="EL22" s="7"/>
      <c r="EM22" s="7"/>
      <c r="EO22" s="7"/>
      <c r="EP22" s="7"/>
      <c r="EQ22" s="7"/>
      <c r="ER22" s="7"/>
      <c r="ES22" s="7"/>
      <c r="EU22" s="7"/>
      <c r="EV22" s="7"/>
      <c r="EW22" s="7"/>
      <c r="EX22" s="7"/>
      <c r="EY22" s="7"/>
      <c r="FA22" s="7"/>
      <c r="FB22" s="7"/>
      <c r="FC22" s="7"/>
      <c r="FD22" s="7"/>
      <c r="FE22" s="7"/>
      <c r="FG22" s="7"/>
      <c r="FH22" s="7"/>
      <c r="FI22" s="7"/>
      <c r="FJ22" s="7"/>
      <c r="FK22" s="7"/>
      <c r="FM22" s="7"/>
      <c r="FN22" s="7"/>
      <c r="FO22" s="7"/>
      <c r="FP22" s="7"/>
      <c r="FQ22" s="7"/>
      <c r="FS22" s="7"/>
      <c r="FT22" s="7"/>
      <c r="FU22" s="7"/>
      <c r="FV22" s="7"/>
      <c r="FW22" s="7"/>
      <c r="FY22" s="7"/>
      <c r="FZ22" s="7"/>
      <c r="GA22" s="7"/>
      <c r="GB22" s="7"/>
      <c r="GC22" s="7"/>
      <c r="GE22" s="7"/>
      <c r="GF22" s="7"/>
      <c r="GG22" s="7"/>
      <c r="GH22" s="7"/>
      <c r="GI22" s="7"/>
      <c r="GK22" s="7"/>
      <c r="GL22" s="7"/>
      <c r="GM22" s="7"/>
      <c r="GN22" s="7"/>
      <c r="GO22" s="7"/>
      <c r="GQ22" s="23">
        <v>44985</v>
      </c>
      <c r="GR22" s="27" t="s">
        <v>371</v>
      </c>
      <c r="GS22" s="30">
        <f t="array" ref="GS22">MAX((GR$36:GR$529=GR22)*GQ$36:GQ$529)</f>
        <v>44966</v>
      </c>
      <c r="GT22" s="71">
        <f>VLOOKUP(GS22,GQ$36:GT535,4,0)/VLOOKUP(GS21,GQ$36:GT535,4,0)-1</f>
        <v>1.6835016835017313E-3</v>
      </c>
      <c r="GU22" s="7"/>
      <c r="GW22" s="23">
        <v>44957</v>
      </c>
      <c r="GX22" s="21" t="s">
        <v>1628</v>
      </c>
      <c r="GY22" s="54">
        <f t="array" ref="GY22">MAX((GX$36:GX$529=GX22)*GW$36:GW$529)</f>
        <v>44957</v>
      </c>
      <c r="GZ22" s="85">
        <f>VLOOKUP(GY22,GW$36:GZ537,4,0)/VLOOKUP(GY21,GW$36:GZ537,4,0)-1</f>
        <v>1.8409425625920406E-4</v>
      </c>
      <c r="HA22" s="7"/>
      <c r="HC22" s="23">
        <v>44926</v>
      </c>
      <c r="HD22" s="21" t="s">
        <v>1666</v>
      </c>
      <c r="HE22" s="30">
        <f t="array" ref="HE22">MAX((HD$36:HD$529=HD22)*HC$36:HC$529)</f>
        <v>44925</v>
      </c>
      <c r="HF22" s="84">
        <f>VLOOKUP(HE22,HC$36:HF536,4,0)/VLOOKUP(HE21,HC$36:HF536,4,0)-1</f>
        <v>-1.8318068276436117E-3</v>
      </c>
      <c r="HG22" s="7"/>
      <c r="HI22" s="23">
        <v>44895</v>
      </c>
      <c r="HJ22" s="21" t="s">
        <v>1004</v>
      </c>
      <c r="HK22" s="30">
        <f t="array" ref="HK22">MAX((HJ$36:HJ$529=HJ22)*HI$36:HI$529)</f>
        <v>44895</v>
      </c>
      <c r="HL22" s="71">
        <f>VLOOKUP(HK22,HI$36:HL535,4,0)/VLOOKUP(HK21,HI$36:HL535,4,0)-1</f>
        <v>9.8814229249000185E-4</v>
      </c>
      <c r="HM22" s="7"/>
      <c r="HO22" s="23">
        <v>44895</v>
      </c>
      <c r="HP22" s="21" t="s">
        <v>1004</v>
      </c>
      <c r="HQ22" s="54">
        <f t="array" ref="HQ22">MAX((HP$36:HP$529=HP22)*HO$36:HO$529)</f>
        <v>44895</v>
      </c>
      <c r="HR22" s="71">
        <f>VLOOKUP(HQ22,HO$36:HR535,4,0)/VLOOKUP(HQ21,HO$36:HR535,4,0)-1</f>
        <v>6.9651741293532687E-3</v>
      </c>
      <c r="HS22" s="7"/>
      <c r="HU22" s="81">
        <v>44255</v>
      </c>
      <c r="HV22" s="27" t="s">
        <v>371</v>
      </c>
      <c r="HW22" s="23">
        <f t="array" ref="HW22">MAX((HV$48:HV$658=HV22)*HU$48:HU$658)</f>
        <v>44253</v>
      </c>
      <c r="HX22" s="36">
        <f>VLOOKUP(HW22,HU$47:HX1784,4,0)/VLOOKUP(HW21,HU$48:HX1784,4,0)-1</f>
        <v>8.1696214255784216E-3</v>
      </c>
      <c r="HY22" s="20"/>
      <c r="IA22" s="7"/>
      <c r="IB22" s="7"/>
      <c r="IC22" s="7"/>
      <c r="ID22" s="108"/>
      <c r="IE22" s="7"/>
      <c r="IG22" s="7"/>
      <c r="IH22" s="7"/>
      <c r="II22" s="7"/>
      <c r="IJ22" s="7"/>
      <c r="IK22" s="7"/>
      <c r="IM22" s="7"/>
      <c r="IN22" s="7"/>
      <c r="IO22" s="7"/>
      <c r="IP22" s="7"/>
      <c r="IQ22" s="7"/>
      <c r="IS22" s="7"/>
      <c r="IT22" s="7"/>
      <c r="IU22" s="7"/>
      <c r="IV22" s="7"/>
      <c r="IW22" s="7"/>
      <c r="IY22" s="7"/>
      <c r="IZ22" s="7"/>
      <c r="JA22" s="7"/>
      <c r="JB22" s="7"/>
      <c r="JC22" s="7"/>
      <c r="JE22" s="7"/>
      <c r="JF22" s="7"/>
      <c r="JG22" s="7"/>
      <c r="JH22" s="7"/>
      <c r="JI22" s="7"/>
      <c r="JK22" s="7"/>
      <c r="JL22" s="7"/>
      <c r="JM22" s="7"/>
      <c r="JN22" s="7"/>
      <c r="JO22" s="7"/>
      <c r="JQ22" s="7"/>
      <c r="JR22" s="7"/>
      <c r="JS22" s="7"/>
      <c r="JT22" s="7"/>
      <c r="JU22" s="7"/>
      <c r="JW22" s="7"/>
      <c r="JX22" s="7"/>
      <c r="JY22" s="7"/>
      <c r="JZ22" s="7"/>
      <c r="KA22" s="7"/>
      <c r="KC22" s="7"/>
      <c r="KD22" s="7"/>
      <c r="KE22" s="7"/>
      <c r="KF22" s="7"/>
    </row>
    <row r="23" spans="1:292" customFormat="1">
      <c r="A23" s="52">
        <v>44926</v>
      </c>
      <c r="B23" s="74" t="s">
        <v>1142</v>
      </c>
      <c r="C23" s="286">
        <f t="array" ref="C23">MAX((B$36:B$529=B23)*A$36:A$529)</f>
        <v>44925</v>
      </c>
      <c r="D23" s="287">
        <f>VLOOKUP(C23,A$36:D536,4,0)/VLOOKUP(C22,A$36:D536,4,0)-1</f>
        <v>1.0533638080095331E-2</v>
      </c>
      <c r="E23" s="122"/>
      <c r="G23" s="23">
        <v>44957</v>
      </c>
      <c r="H23" s="21" t="s">
        <v>361</v>
      </c>
      <c r="I23" s="30">
        <f t="array" ref="I23">MAX((H$36:H$529=H23)*G$36:G$529)</f>
        <v>44957</v>
      </c>
      <c r="J23" s="71">
        <f>VLOOKUP(I23,G$36:J537,4,0)/VLOOKUP(I22,G$36:J537,4,0)-1</f>
        <v>-9.6663548487683215E-3</v>
      </c>
      <c r="K23" s="7"/>
      <c r="M23" s="7"/>
      <c r="N23" s="7"/>
      <c r="O23" s="7"/>
      <c r="P23" s="7"/>
      <c r="Q23" s="7"/>
      <c r="S23" s="7"/>
      <c r="T23" s="7"/>
      <c r="U23" s="7"/>
      <c r="V23" s="7"/>
      <c r="W23" s="7"/>
      <c r="Y23" s="7"/>
      <c r="Z23" s="7"/>
      <c r="AA23" s="7"/>
      <c r="AB23" s="7"/>
      <c r="AC23" s="7"/>
      <c r="AE23" s="7"/>
      <c r="AF23" s="7"/>
      <c r="AG23" s="7"/>
      <c r="AH23" s="7"/>
      <c r="AI23" s="7"/>
      <c r="AK23" s="7"/>
      <c r="AL23" s="7"/>
      <c r="AM23" s="7"/>
      <c r="AN23" s="7"/>
      <c r="AO23" s="7"/>
      <c r="AQ23" s="7"/>
      <c r="AR23" s="7"/>
      <c r="AS23" s="7"/>
      <c r="AT23" s="7"/>
      <c r="AU23" s="7"/>
      <c r="AW23" s="7"/>
      <c r="AX23" s="7"/>
      <c r="AY23" s="7"/>
      <c r="AZ23" s="7"/>
      <c r="BA23" s="7"/>
      <c r="BC23" s="7"/>
      <c r="BD23" s="7"/>
      <c r="BE23" s="7"/>
      <c r="BF23" s="7"/>
      <c r="BG23" s="7"/>
      <c r="BI23" s="7"/>
      <c r="BJ23" s="7"/>
      <c r="BK23" s="7"/>
      <c r="BL23" s="7"/>
      <c r="BM23" s="7"/>
      <c r="BO23" s="7"/>
      <c r="BP23" s="7"/>
      <c r="BQ23" s="7"/>
      <c r="BR23" s="7"/>
      <c r="BS23" s="7"/>
      <c r="BU23" s="7"/>
      <c r="BV23" s="7"/>
      <c r="BW23" s="7"/>
      <c r="BX23" s="7"/>
      <c r="BY23" s="7"/>
      <c r="CA23" s="7"/>
      <c r="CB23" s="7"/>
      <c r="CC23" s="7"/>
      <c r="CD23" s="7"/>
      <c r="CE23" s="7"/>
      <c r="CG23" s="7"/>
      <c r="CH23" s="7"/>
      <c r="CI23" s="7"/>
      <c r="CJ23" s="7"/>
      <c r="CK23" s="7"/>
      <c r="CM23" s="7"/>
      <c r="CN23" s="7"/>
      <c r="CO23" s="7"/>
      <c r="CP23" s="7"/>
      <c r="CQ23" s="7"/>
      <c r="CS23" s="7"/>
      <c r="CT23" s="7"/>
      <c r="CU23" s="7"/>
      <c r="CV23" s="7"/>
      <c r="CW23" s="7"/>
      <c r="CY23" s="7"/>
      <c r="CZ23" s="7"/>
      <c r="DA23" s="7"/>
      <c r="DB23" s="7"/>
      <c r="DC23" s="7"/>
      <c r="DE23" s="7"/>
      <c r="DF23" s="7"/>
      <c r="DG23" s="7"/>
      <c r="DH23" s="7"/>
      <c r="DI23" s="7"/>
      <c r="DK23" s="7"/>
      <c r="DL23" s="7"/>
      <c r="DM23" s="7"/>
      <c r="DN23" s="7"/>
      <c r="DO23" s="7"/>
      <c r="DQ23" s="7"/>
      <c r="DR23" s="7"/>
      <c r="DS23" s="7"/>
      <c r="DT23" s="7"/>
      <c r="DU23" s="7"/>
      <c r="DW23" s="7"/>
      <c r="DX23" s="7"/>
      <c r="DY23" s="7"/>
      <c r="DZ23" s="7"/>
      <c r="EA23" s="7"/>
      <c r="EC23" s="7"/>
      <c r="ED23" s="7"/>
      <c r="EE23" s="7"/>
      <c r="EF23" s="7"/>
      <c r="EG23" s="7"/>
      <c r="EI23" s="7"/>
      <c r="EJ23" s="7"/>
      <c r="EK23" s="7"/>
      <c r="EL23" s="7"/>
      <c r="EM23" s="7"/>
      <c r="EO23" s="7"/>
      <c r="EP23" s="7"/>
      <c r="EQ23" s="7"/>
      <c r="ER23" s="7"/>
      <c r="ES23" s="7"/>
      <c r="EU23" s="7"/>
      <c r="EV23" s="7"/>
      <c r="EW23" s="7"/>
      <c r="EX23" s="7"/>
      <c r="EY23" s="7"/>
      <c r="FA23" s="7"/>
      <c r="FB23" s="7"/>
      <c r="FC23" s="7"/>
      <c r="FD23" s="7"/>
      <c r="FE23" s="7"/>
      <c r="FG23" s="7"/>
      <c r="FH23" s="7"/>
      <c r="FI23" s="7"/>
      <c r="FJ23" s="7"/>
      <c r="FK23" s="7"/>
      <c r="FM23" s="7"/>
      <c r="FN23" s="7"/>
      <c r="FO23" s="7"/>
      <c r="FP23" s="7"/>
      <c r="FQ23" s="7"/>
      <c r="FS23" s="7"/>
      <c r="FT23" s="7"/>
      <c r="FU23" s="7"/>
      <c r="FV23" s="7"/>
      <c r="FW23" s="7"/>
      <c r="FY23" s="7"/>
      <c r="FZ23" s="7"/>
      <c r="GA23" s="7"/>
      <c r="GB23" s="7"/>
      <c r="GC23" s="7"/>
      <c r="GE23" s="7"/>
      <c r="GF23" s="7"/>
      <c r="GG23" s="7"/>
      <c r="GH23" s="7"/>
      <c r="GI23" s="7"/>
      <c r="GK23" s="7"/>
      <c r="GL23" s="7"/>
      <c r="GM23" s="7"/>
      <c r="GN23" s="7"/>
      <c r="GO23" s="7"/>
      <c r="GQ23" s="7"/>
      <c r="GR23" s="7"/>
      <c r="GS23" s="7"/>
      <c r="GT23" s="7"/>
      <c r="GU23" s="7"/>
      <c r="GW23" s="23">
        <v>44985</v>
      </c>
      <c r="GX23" s="27" t="s">
        <v>371</v>
      </c>
      <c r="GY23" s="30">
        <f t="array" ref="GY23">MAX((GX$36:GX$529=GX23)*GW$36:GW$529)</f>
        <v>44967</v>
      </c>
      <c r="GZ23" s="71">
        <f>VLOOKUP(GY23,GW$36:GZ536,4,0)/VLOOKUP(GY22,GW$36:GZ536,4,0)-1</f>
        <v>-2.3927848334253099E-3</v>
      </c>
      <c r="HA23" s="7"/>
      <c r="HC23" s="23">
        <v>44957</v>
      </c>
      <c r="HD23" s="21" t="s">
        <v>1628</v>
      </c>
      <c r="HE23" s="54">
        <f t="array" ref="HE23">MAX((HD$36:HD$529=HD23)*HC$36:HC$529)</f>
        <v>44957</v>
      </c>
      <c r="HF23" s="84">
        <f>VLOOKUP(HE23,HC$36:HF537,4,0)/VLOOKUP(HE22,HC$36:HF537,4,0)-1</f>
        <v>7.5075075075070608E-4</v>
      </c>
      <c r="HG23" s="7"/>
      <c r="HI23" s="23">
        <v>44926</v>
      </c>
      <c r="HJ23" s="21" t="s">
        <v>1666</v>
      </c>
      <c r="HK23" s="30">
        <f t="array" ref="HK23">MAX((HJ$36:HJ$529=HJ23)*HI$36:HI$529)</f>
        <v>44925</v>
      </c>
      <c r="HL23" s="71">
        <f>VLOOKUP(HK23,HI$36:HL536,4,0)/VLOOKUP(HK22,HI$36:HL536,4,0)-1</f>
        <v>1.2833168805528317E-2</v>
      </c>
      <c r="HM23" s="7"/>
      <c r="HO23" s="23">
        <v>44926</v>
      </c>
      <c r="HP23" s="21" t="s">
        <v>1666</v>
      </c>
      <c r="HQ23" s="30">
        <f t="array" ref="HQ23">MAX((HP$36:HP$529=HP23)*HO$36:HO$529)</f>
        <v>44925</v>
      </c>
      <c r="HR23" s="71">
        <f>VLOOKUP(HQ23,HO$36:HR536,4,0)/VLOOKUP(HQ22,HO$36:HR536,4,0)-1</f>
        <v>2.9644268774702276E-3</v>
      </c>
      <c r="HS23" s="7"/>
      <c r="HU23" s="81">
        <v>44286</v>
      </c>
      <c r="HV23" s="27" t="s">
        <v>363</v>
      </c>
      <c r="HW23" s="23">
        <f t="array" ref="HW23">MAX((HV$48:HV$658=HV23)*HU$48:HU$658)</f>
        <v>44286</v>
      </c>
      <c r="HX23" s="36">
        <f>VLOOKUP(HW23,HU$47:HX1785,4,0)/VLOOKUP(HW22,HU$48:HX1785,4,0)-1</f>
        <v>-1.3776318025565559E-2</v>
      </c>
      <c r="HY23" s="20"/>
      <c r="IA23" s="7"/>
      <c r="IB23" s="7"/>
      <c r="IC23" s="7"/>
      <c r="ID23" s="108"/>
      <c r="IE23" s="7"/>
      <c r="IG23" s="7"/>
      <c r="IH23" s="7"/>
      <c r="II23" s="7"/>
      <c r="IJ23" s="7"/>
      <c r="IK23" s="7"/>
      <c r="IM23" s="7"/>
      <c r="IN23" s="7"/>
      <c r="IO23" s="7"/>
      <c r="IP23" s="7"/>
      <c r="IQ23" s="7"/>
      <c r="IS23" s="7"/>
      <c r="IT23" s="7"/>
      <c r="IU23" s="7"/>
      <c r="IV23" s="7"/>
      <c r="IW23" s="7"/>
      <c r="IY23" s="7"/>
      <c r="IZ23" s="7"/>
      <c r="JA23" s="7"/>
      <c r="JB23" s="7"/>
      <c r="JC23" s="7"/>
      <c r="JE23" s="7"/>
      <c r="JF23" s="7"/>
      <c r="JG23" s="7"/>
      <c r="JH23" s="7"/>
      <c r="JI23" s="7"/>
      <c r="JK23" s="7"/>
      <c r="JL23" s="7"/>
      <c r="JM23" s="7"/>
      <c r="JN23" s="7"/>
      <c r="JO23" s="7"/>
      <c r="JQ23" s="7"/>
      <c r="JR23" s="7"/>
      <c r="JS23" s="7"/>
      <c r="JT23" s="7"/>
      <c r="JU23" s="7"/>
      <c r="JW23" s="7"/>
      <c r="JX23" s="7"/>
      <c r="JY23" s="7"/>
      <c r="JZ23" s="7"/>
      <c r="KA23" s="7"/>
      <c r="KC23" s="7"/>
      <c r="KD23" s="7"/>
      <c r="KE23" s="7"/>
      <c r="KF23" s="7"/>
    </row>
    <row r="24" spans="1:292" customFormat="1">
      <c r="A24" s="52">
        <v>44957</v>
      </c>
      <c r="B24" s="74" t="s">
        <v>1628</v>
      </c>
      <c r="C24" s="286">
        <f t="array" ref="C24">MAX((B$36:B$529=B24)*A$36:A$529)</f>
        <v>44957</v>
      </c>
      <c r="D24" s="287">
        <f>VLOOKUP(C24,A$36:D537,4,0)/VLOOKUP(C23,A$36:D537,4,0)-1</f>
        <v>4.9169043170427251E-4</v>
      </c>
      <c r="E24" s="122"/>
      <c r="G24" s="23">
        <v>44985</v>
      </c>
      <c r="H24" s="21" t="s">
        <v>371</v>
      </c>
      <c r="I24" s="30">
        <f t="array" ref="I24">MAX((H$36:H$529=H24)*G$36:G$529)</f>
        <v>44967</v>
      </c>
      <c r="J24" s="71">
        <f>VLOOKUP(I24,G$36:J537,4,0)/VLOOKUP(I23,G$36:J537,4,0)-1</f>
        <v>1.5218303946263667E-2</v>
      </c>
      <c r="K24" s="7"/>
      <c r="M24" s="7"/>
      <c r="N24" s="7"/>
      <c r="O24" s="7"/>
      <c r="P24" s="7"/>
      <c r="Q24" s="7"/>
      <c r="S24" s="7"/>
      <c r="T24" s="7"/>
      <c r="U24" s="7"/>
      <c r="V24" s="7"/>
      <c r="W24" s="7"/>
      <c r="Y24" s="7"/>
      <c r="Z24" s="7"/>
      <c r="AA24" s="7"/>
      <c r="AB24" s="7"/>
      <c r="AC24" s="7"/>
      <c r="AE24" s="7"/>
      <c r="AF24" s="7"/>
      <c r="AG24" s="7"/>
      <c r="AH24" s="7"/>
      <c r="AI24" s="7"/>
      <c r="AK24" s="7"/>
      <c r="AL24" s="7"/>
      <c r="AM24" s="7"/>
      <c r="AN24" s="7"/>
      <c r="AO24" s="7"/>
      <c r="AQ24" s="7"/>
      <c r="AR24" s="7"/>
      <c r="AS24" s="7"/>
      <c r="AT24" s="7"/>
      <c r="AU24" s="7"/>
      <c r="AW24" s="7"/>
      <c r="AX24" s="7"/>
      <c r="AY24" s="7"/>
      <c r="AZ24" s="7"/>
      <c r="BA24" s="7"/>
      <c r="BC24" s="7"/>
      <c r="BD24" s="7"/>
      <c r="BE24" s="7"/>
      <c r="BF24" s="7"/>
      <c r="BG24" s="7"/>
      <c r="BI24" s="7"/>
      <c r="BJ24" s="7"/>
      <c r="BK24" s="7"/>
      <c r="BL24" s="7"/>
      <c r="BM24" s="7"/>
      <c r="BO24" s="7"/>
      <c r="BP24" s="7"/>
      <c r="BQ24" s="7"/>
      <c r="BR24" s="7"/>
      <c r="BS24" s="7"/>
      <c r="BU24" s="7"/>
      <c r="BV24" s="7"/>
      <c r="BW24" s="7"/>
      <c r="BX24" s="7"/>
      <c r="BY24" s="7"/>
      <c r="CA24" s="7"/>
      <c r="CB24" s="7"/>
      <c r="CC24" s="7"/>
      <c r="CD24" s="7"/>
      <c r="CE24" s="7"/>
      <c r="CG24" s="7"/>
      <c r="CH24" s="7"/>
      <c r="CI24" s="7"/>
      <c r="CJ24" s="7"/>
      <c r="CK24" s="7"/>
      <c r="CM24" s="7"/>
      <c r="CN24" s="7"/>
      <c r="CO24" s="7"/>
      <c r="CP24" s="7"/>
      <c r="CQ24" s="7"/>
      <c r="CS24" s="7"/>
      <c r="CT24" s="7"/>
      <c r="CU24" s="7"/>
      <c r="CV24" s="7"/>
      <c r="CW24" s="7"/>
      <c r="CY24" s="7"/>
      <c r="CZ24" s="7"/>
      <c r="DA24" s="7"/>
      <c r="DB24" s="7"/>
      <c r="DC24" s="7"/>
      <c r="DE24" s="7"/>
      <c r="DF24" s="7"/>
      <c r="DG24" s="7"/>
      <c r="DH24" s="7"/>
      <c r="DI24" s="7"/>
      <c r="DK24" s="7"/>
      <c r="DL24" s="7"/>
      <c r="DM24" s="7"/>
      <c r="DN24" s="7"/>
      <c r="DO24" s="7"/>
      <c r="DQ24" s="7"/>
      <c r="DR24" s="7"/>
      <c r="DS24" s="7"/>
      <c r="DT24" s="7"/>
      <c r="DU24" s="7"/>
      <c r="DW24" s="7"/>
      <c r="DX24" s="7"/>
      <c r="DY24" s="7"/>
      <c r="DZ24" s="7"/>
      <c r="EA24" s="7"/>
      <c r="EC24" s="7"/>
      <c r="ED24" s="7"/>
      <c r="EE24" s="7"/>
      <c r="EF24" s="7"/>
      <c r="EG24" s="7"/>
      <c r="EI24" s="7"/>
      <c r="EJ24" s="7"/>
      <c r="EK24" s="7"/>
      <c r="EL24" s="7"/>
      <c r="EM24" s="7"/>
      <c r="EO24" s="7"/>
      <c r="EP24" s="7"/>
      <c r="EQ24" s="7"/>
      <c r="ER24" s="7"/>
      <c r="ES24" s="7"/>
      <c r="EU24" s="7"/>
      <c r="EV24" s="7"/>
      <c r="EW24" s="7"/>
      <c r="EX24" s="7"/>
      <c r="EY24" s="7"/>
      <c r="FA24" s="7"/>
      <c r="FB24" s="7"/>
      <c r="FC24" s="7"/>
      <c r="FD24" s="7"/>
      <c r="FE24" s="7"/>
      <c r="FG24" s="7"/>
      <c r="FH24" s="7"/>
      <c r="FI24" s="7"/>
      <c r="FJ24" s="7"/>
      <c r="FK24" s="7"/>
      <c r="FM24" s="7"/>
      <c r="FN24" s="7"/>
      <c r="FO24" s="7"/>
      <c r="FP24" s="7"/>
      <c r="FQ24" s="7"/>
      <c r="FS24" s="7"/>
      <c r="FT24" s="7"/>
      <c r="FU24" s="7"/>
      <c r="FV24" s="7"/>
      <c r="FW24" s="7"/>
      <c r="FY24" s="7"/>
      <c r="FZ24" s="7"/>
      <c r="GA24" s="7"/>
      <c r="GB24" s="7"/>
      <c r="GC24" s="7"/>
      <c r="GE24" s="7"/>
      <c r="GF24" s="7"/>
      <c r="GG24" s="7"/>
      <c r="GH24" s="7"/>
      <c r="GI24" s="7"/>
      <c r="GK24" s="7"/>
      <c r="GL24" s="7"/>
      <c r="GM24" s="7"/>
      <c r="GN24" s="7"/>
      <c r="GO24" s="7"/>
      <c r="GQ24" s="7"/>
      <c r="GR24" s="7"/>
      <c r="GS24" s="7"/>
      <c r="GT24" s="7"/>
      <c r="GU24" s="7"/>
      <c r="GW24" s="7"/>
      <c r="GX24" s="7"/>
      <c r="GY24" s="7"/>
      <c r="GZ24" s="7"/>
      <c r="HA24" s="7"/>
      <c r="HC24" s="23">
        <v>44985</v>
      </c>
      <c r="HD24" s="27" t="s">
        <v>371</v>
      </c>
      <c r="HE24" s="30">
        <f t="array" ref="HE24">MAX((HD$36:HD$529=HD24)*HC$36:HC$529)</f>
        <v>44967</v>
      </c>
      <c r="HF24" s="71">
        <f>VLOOKUP(HE24,HC$36:HF537,4,0)/VLOOKUP(HE23,HC$36:HF537,4,0)-1</f>
        <v>1.3670084187713538E-2</v>
      </c>
      <c r="HG24" s="7"/>
      <c r="HI24" s="23">
        <v>44957</v>
      </c>
      <c r="HJ24" s="21" t="s">
        <v>1628</v>
      </c>
      <c r="HK24" s="30">
        <f t="array" ref="HK24">MAX((HJ$36:HJ$529=HJ24)*HI$36:HI$529)</f>
        <v>44957</v>
      </c>
      <c r="HL24" s="71">
        <f>VLOOKUP(HK24,HI$36:HL537,4,0)/VLOOKUP(HK23,HI$36:HL537,4,0)-1</f>
        <v>-2.9239766081872176E-3</v>
      </c>
      <c r="HM24" s="7"/>
      <c r="HO24" s="23">
        <v>44957</v>
      </c>
      <c r="HP24" s="21" t="s">
        <v>1628</v>
      </c>
      <c r="HQ24" s="54">
        <f t="array" ref="HQ24">MAX((HP$36:HP$529=HP24)*HO$36:HO$529)</f>
        <v>44957</v>
      </c>
      <c r="HR24" s="71">
        <f>VLOOKUP(HQ24,HO$36:HR537,4,0)/VLOOKUP(HQ23,HO$36:HR537,4,0)-1</f>
        <v>9.852216748769127E-4</v>
      </c>
      <c r="HS24" s="7"/>
      <c r="HU24" s="81">
        <v>44316</v>
      </c>
      <c r="HV24" s="27" t="s">
        <v>372</v>
      </c>
      <c r="HW24" s="23">
        <f t="array" ref="HW24">MAX((HV$48:HV$658=HV24)*HU$48:HU$658)</f>
        <v>44316</v>
      </c>
      <c r="HX24" s="36">
        <f>VLOOKUP(HW24,HU$47:HX1786,4,0)/VLOOKUP(HW23,HU$48:HX1786,4,0)-1</f>
        <v>7.3951234326203874E-3</v>
      </c>
      <c r="HY24" s="20"/>
      <c r="IA24" s="7"/>
      <c r="IB24" s="7"/>
      <c r="IC24" s="7"/>
      <c r="ID24" s="108"/>
      <c r="IE24" s="7"/>
      <c r="IG24" s="7"/>
      <c r="IH24" s="7"/>
      <c r="II24" s="7"/>
      <c r="IJ24" s="7"/>
      <c r="IK24" s="7"/>
      <c r="IM24" s="7"/>
      <c r="IN24" s="7"/>
      <c r="IO24" s="7"/>
      <c r="IP24" s="7"/>
      <c r="IQ24" s="7"/>
      <c r="IS24" s="7"/>
      <c r="IT24" s="7"/>
      <c r="IU24" s="7"/>
      <c r="IV24" s="7"/>
      <c r="IW24" s="7"/>
      <c r="IY24" s="7"/>
      <c r="IZ24" s="7"/>
      <c r="JA24" s="7"/>
      <c r="JB24" s="7"/>
      <c r="JC24" s="7"/>
      <c r="JE24" s="7"/>
      <c r="JF24" s="7"/>
      <c r="JG24" s="7"/>
      <c r="JH24" s="7"/>
      <c r="JI24" s="7"/>
      <c r="JK24" s="7"/>
      <c r="JL24" s="7"/>
      <c r="JM24" s="7"/>
      <c r="JN24" s="7"/>
      <c r="JO24" s="7"/>
      <c r="JQ24" s="7"/>
      <c r="JR24" s="7"/>
      <c r="JS24" s="7"/>
      <c r="JT24" s="7"/>
      <c r="JU24" s="7"/>
      <c r="JW24" s="7"/>
      <c r="JX24" s="7"/>
      <c r="JY24" s="7"/>
      <c r="JZ24" s="7"/>
      <c r="KA24" s="7"/>
      <c r="KC24" s="7"/>
      <c r="KD24" s="7"/>
      <c r="KE24" s="7"/>
      <c r="KF24" s="7"/>
    </row>
    <row r="25" spans="1:292" customFormat="1">
      <c r="A25" s="52">
        <v>44985</v>
      </c>
      <c r="B25" s="74" t="s">
        <v>371</v>
      </c>
      <c r="C25" s="286">
        <f t="array" ref="C25">MAX((B$36:B$529=B25)*A$36:A$529)</f>
        <v>44967</v>
      </c>
      <c r="D25" s="287">
        <f>VLOOKUP(C25,A$36:D538,4,0)/VLOOKUP(C24,A$36:D538,4,0)-1</f>
        <v>1.867505405936698E-2</v>
      </c>
      <c r="E25" s="122"/>
      <c r="G25" s="7"/>
      <c r="H25" s="7"/>
      <c r="I25" s="7"/>
      <c r="J25" s="7"/>
      <c r="K25" s="7"/>
      <c r="M25" s="7"/>
      <c r="N25" s="7"/>
      <c r="O25" s="7"/>
      <c r="P25" s="7"/>
      <c r="Q25" s="7"/>
      <c r="S25" s="7"/>
      <c r="T25" s="7"/>
      <c r="U25" s="7"/>
      <c r="V25" s="7"/>
      <c r="W25" s="7"/>
      <c r="Y25" s="7"/>
      <c r="Z25" s="7"/>
      <c r="AA25" s="7"/>
      <c r="AB25" s="7"/>
      <c r="AC25" s="7"/>
      <c r="AE25" s="7"/>
      <c r="AF25" s="7"/>
      <c r="AG25" s="7"/>
      <c r="AH25" s="7"/>
      <c r="AI25" s="7"/>
      <c r="AK25" s="7"/>
      <c r="AL25" s="7"/>
      <c r="AM25" s="7"/>
      <c r="AN25" s="7"/>
      <c r="AO25" s="7"/>
      <c r="AQ25" s="7"/>
      <c r="AR25" s="7"/>
      <c r="AS25" s="7"/>
      <c r="AT25" s="7"/>
      <c r="AU25" s="7"/>
      <c r="AW25" s="7"/>
      <c r="AX25" s="7"/>
      <c r="AY25" s="7"/>
      <c r="AZ25" s="7"/>
      <c r="BA25" s="7"/>
      <c r="BC25" s="7"/>
      <c r="BD25" s="7"/>
      <c r="BE25" s="7"/>
      <c r="BF25" s="7"/>
      <c r="BG25" s="7"/>
      <c r="BI25" s="7"/>
      <c r="BJ25" s="7"/>
      <c r="BK25" s="7"/>
      <c r="BL25" s="7"/>
      <c r="BM25" s="7"/>
      <c r="BO25" s="7"/>
      <c r="BP25" s="7"/>
      <c r="BQ25" s="7"/>
      <c r="BR25" s="7"/>
      <c r="BS25" s="7"/>
      <c r="BU25" s="7"/>
      <c r="BV25" s="7"/>
      <c r="BW25" s="7"/>
      <c r="BX25" s="7"/>
      <c r="BY25" s="7"/>
      <c r="CA25" s="7"/>
      <c r="CB25" s="7"/>
      <c r="CC25" s="7"/>
      <c r="CD25" s="7"/>
      <c r="CE25" s="7"/>
      <c r="CG25" s="7"/>
      <c r="CH25" s="7"/>
      <c r="CI25" s="7"/>
      <c r="CJ25" s="7"/>
      <c r="CK25" s="7"/>
      <c r="CM25" s="7"/>
      <c r="CN25" s="7"/>
      <c r="CO25" s="7"/>
      <c r="CP25" s="7"/>
      <c r="CQ25" s="7"/>
      <c r="CS25" s="7"/>
      <c r="CT25" s="7"/>
      <c r="CU25" s="7"/>
      <c r="CV25" s="7"/>
      <c r="CW25" s="7"/>
      <c r="CY25" s="7"/>
      <c r="CZ25" s="7"/>
      <c r="DA25" s="7"/>
      <c r="DB25" s="7"/>
      <c r="DC25" s="7"/>
      <c r="DE25" s="7"/>
      <c r="DF25" s="7"/>
      <c r="DG25" s="7"/>
      <c r="DH25" s="7"/>
      <c r="DI25" s="7"/>
      <c r="DK25" s="7"/>
      <c r="DL25" s="7"/>
      <c r="DM25" s="7"/>
      <c r="DN25" s="7"/>
      <c r="DO25" s="7"/>
      <c r="DQ25" s="7"/>
      <c r="DR25" s="7"/>
      <c r="DS25" s="7"/>
      <c r="DT25" s="7"/>
      <c r="DU25" s="7"/>
      <c r="DW25" s="7"/>
      <c r="DX25" s="7"/>
      <c r="DY25" s="7"/>
      <c r="DZ25" s="7"/>
      <c r="EA25" s="7"/>
      <c r="EC25" s="7"/>
      <c r="ED25" s="7"/>
      <c r="EE25" s="7"/>
      <c r="EF25" s="7"/>
      <c r="EG25" s="7"/>
      <c r="EI25" s="7"/>
      <c r="EJ25" s="7"/>
      <c r="EK25" s="7"/>
      <c r="EL25" s="7"/>
      <c r="EM25" s="7"/>
      <c r="EO25" s="7"/>
      <c r="EP25" s="7"/>
      <c r="EQ25" s="7"/>
      <c r="ER25" s="7"/>
      <c r="ES25" s="7"/>
      <c r="EU25" s="7"/>
      <c r="EV25" s="7"/>
      <c r="EW25" s="7"/>
      <c r="EX25" s="7"/>
      <c r="EY25" s="7"/>
      <c r="FA25" s="7"/>
      <c r="FB25" s="7"/>
      <c r="FC25" s="7"/>
      <c r="FD25" s="7"/>
      <c r="FE25" s="7"/>
      <c r="FG25" s="7"/>
      <c r="FH25" s="7"/>
      <c r="FI25" s="7"/>
      <c r="FJ25" s="7"/>
      <c r="FK25" s="7"/>
      <c r="FM25" s="7"/>
      <c r="FN25" s="7"/>
      <c r="FO25" s="7"/>
      <c r="FP25" s="7"/>
      <c r="FQ25" s="7"/>
      <c r="FS25" s="7"/>
      <c r="FT25" s="7"/>
      <c r="FU25" s="7"/>
      <c r="FV25" s="7"/>
      <c r="FW25" s="7"/>
      <c r="FY25" s="7"/>
      <c r="FZ25" s="7"/>
      <c r="GA25" s="7"/>
      <c r="GB25" s="7"/>
      <c r="GC25" s="7"/>
      <c r="GE25" s="7"/>
      <c r="GF25" s="7"/>
      <c r="GG25" s="7"/>
      <c r="GH25" s="7"/>
      <c r="GI25" s="7"/>
      <c r="GK25" s="7"/>
      <c r="GL25" s="7"/>
      <c r="GM25" s="7"/>
      <c r="GN25" s="7"/>
      <c r="GO25" s="7"/>
      <c r="GQ25" s="7"/>
      <c r="GR25" s="7"/>
      <c r="GS25" s="7"/>
      <c r="GT25" s="7"/>
      <c r="GU25" s="7"/>
      <c r="GW25" s="7"/>
      <c r="GX25" s="7"/>
      <c r="GY25" s="7"/>
      <c r="GZ25" s="7"/>
      <c r="HA25" s="7"/>
      <c r="HC25" s="7"/>
      <c r="HD25" s="7"/>
      <c r="HE25" s="7"/>
      <c r="HF25" s="7"/>
      <c r="HG25" s="7"/>
      <c r="HI25" s="23">
        <v>44985</v>
      </c>
      <c r="HJ25" s="27" t="s">
        <v>371</v>
      </c>
      <c r="HK25" s="30">
        <f t="array" ref="HK25">MAX((HJ$36:HJ$529=HJ25)*HI$36:HI$529)</f>
        <v>44967</v>
      </c>
      <c r="HL25" s="71">
        <f>VLOOKUP(HK25,HI$36:HL538,4,0)/VLOOKUP(HK24,HI$36:HL538,4,0)-1</f>
        <v>1.1730205278592365E-2</v>
      </c>
      <c r="HM25" s="7"/>
      <c r="HO25" s="23">
        <v>44985</v>
      </c>
      <c r="HP25" s="27" t="s">
        <v>371</v>
      </c>
      <c r="HQ25" s="30">
        <f t="array" ref="HQ25">MAX((HP$36:HP$529=HP25)*HO$36:HO$529)</f>
        <v>44967</v>
      </c>
      <c r="HR25" s="71">
        <f>VLOOKUP(HQ25,HO$36:HR538,4,0)/VLOOKUP(HQ24,HO$36:HR538,4,0)-1</f>
        <v>2.9527559055118058E-3</v>
      </c>
      <c r="HS25" s="7"/>
      <c r="HU25" s="81">
        <v>44347</v>
      </c>
      <c r="HV25" s="27" t="s">
        <v>364</v>
      </c>
      <c r="HW25" s="23">
        <f t="array" ref="HW25">MAX((HV$48:HV$658=HV25)*HU$48:HU$658)</f>
        <v>44347</v>
      </c>
      <c r="HX25" s="36">
        <f>VLOOKUP(HW25,HU$47:HX1787,4,0)/VLOOKUP(HW24,HU$48:HX1787,4,0)-1</f>
        <v>1.0603525363104271E-2</v>
      </c>
      <c r="HY25" s="20"/>
      <c r="IA25" s="7"/>
      <c r="IB25" s="7"/>
      <c r="IC25" s="7"/>
      <c r="ID25" s="7"/>
      <c r="IE25" s="7"/>
      <c r="IG25" s="7"/>
      <c r="IH25" s="7"/>
      <c r="II25" s="7"/>
      <c r="IJ25" s="7"/>
      <c r="IK25" s="7"/>
      <c r="IM25" s="7"/>
      <c r="IN25" s="7"/>
      <c r="IO25" s="7"/>
      <c r="IP25" s="7"/>
      <c r="IQ25" s="7"/>
      <c r="IS25" s="7"/>
      <c r="IT25" s="7"/>
      <c r="IU25" s="7"/>
      <c r="IV25" s="7"/>
      <c r="IW25" s="7"/>
      <c r="IY25" s="7"/>
      <c r="IZ25" s="7"/>
      <c r="JA25" s="7"/>
      <c r="JB25" s="7"/>
      <c r="JC25" s="7"/>
      <c r="JE25" s="7"/>
      <c r="JF25" s="7"/>
      <c r="JG25" s="7"/>
      <c r="JH25" s="7"/>
      <c r="JI25" s="7"/>
      <c r="JK25" s="7"/>
      <c r="JL25" s="7"/>
      <c r="JM25" s="7"/>
      <c r="JN25" s="7"/>
      <c r="JO25" s="7"/>
      <c r="JQ25" s="7"/>
      <c r="JR25" s="7"/>
      <c r="JS25" s="7"/>
      <c r="JT25" s="7"/>
      <c r="JU25" s="7"/>
      <c r="JW25" s="7"/>
      <c r="JX25" s="7"/>
      <c r="JY25" s="7"/>
      <c r="JZ25" s="7"/>
      <c r="KA25" s="7"/>
      <c r="KC25" s="7"/>
      <c r="KD25" s="7"/>
      <c r="KE25" s="7"/>
      <c r="KF25" s="7"/>
    </row>
    <row r="26" spans="1:292" customFormat="1">
      <c r="A26" s="122"/>
      <c r="B26" s="122"/>
      <c r="C26" s="122"/>
      <c r="D26" s="122"/>
      <c r="E26" s="122"/>
      <c r="G26" s="7"/>
      <c r="H26" s="7"/>
      <c r="I26" s="7"/>
      <c r="J26" s="7"/>
      <c r="K26" s="7"/>
      <c r="M26" s="7"/>
      <c r="N26" s="7"/>
      <c r="O26" s="7"/>
      <c r="P26" s="7"/>
      <c r="Q26" s="7"/>
      <c r="S26" s="7"/>
      <c r="T26" s="7"/>
      <c r="U26" s="7"/>
      <c r="V26" s="7"/>
      <c r="W26" s="7"/>
      <c r="Y26" s="7"/>
      <c r="Z26" s="7"/>
      <c r="AA26" s="7"/>
      <c r="AB26" s="7"/>
      <c r="AC26" s="7"/>
      <c r="AE26" s="7"/>
      <c r="AF26" s="7"/>
      <c r="AG26" s="7"/>
      <c r="AH26" s="7"/>
      <c r="AI26" s="7"/>
      <c r="AK26" s="7"/>
      <c r="AL26" s="7"/>
      <c r="AM26" s="7"/>
      <c r="AN26" s="7"/>
      <c r="AO26" s="7"/>
      <c r="AQ26" s="7"/>
      <c r="AR26" s="7"/>
      <c r="AS26" s="7"/>
      <c r="AT26" s="7"/>
      <c r="AU26" s="7"/>
      <c r="AW26" s="7"/>
      <c r="AX26" s="7"/>
      <c r="AY26" s="7"/>
      <c r="AZ26" s="7"/>
      <c r="BA26" s="7"/>
      <c r="BC26" s="7"/>
      <c r="BD26" s="7"/>
      <c r="BE26" s="7"/>
      <c r="BF26" s="7"/>
      <c r="BG26" s="7"/>
      <c r="BI26" s="7"/>
      <c r="BJ26" s="7"/>
      <c r="BK26" s="7"/>
      <c r="BL26" s="7"/>
      <c r="BM26" s="7"/>
      <c r="BO26" s="7"/>
      <c r="BP26" s="7"/>
      <c r="BQ26" s="7"/>
      <c r="BR26" s="7"/>
      <c r="BS26" s="7"/>
      <c r="BU26" s="7"/>
      <c r="BV26" s="7"/>
      <c r="BW26" s="7"/>
      <c r="BX26" s="7"/>
      <c r="BY26" s="7"/>
      <c r="CA26" s="7"/>
      <c r="CB26" s="7"/>
      <c r="CC26" s="7"/>
      <c r="CD26" s="7"/>
      <c r="CE26" s="7"/>
      <c r="CG26" s="7"/>
      <c r="CH26" s="7"/>
      <c r="CI26" s="7"/>
      <c r="CJ26" s="7"/>
      <c r="CK26" s="7"/>
      <c r="CM26" s="7"/>
      <c r="CN26" s="7"/>
      <c r="CO26" s="7"/>
      <c r="CP26" s="7"/>
      <c r="CQ26" s="7"/>
      <c r="CS26" s="7"/>
      <c r="CT26" s="7"/>
      <c r="CU26" s="7"/>
      <c r="CV26" s="7"/>
      <c r="CW26" s="7"/>
      <c r="CY26" s="7"/>
      <c r="CZ26" s="7"/>
      <c r="DA26" s="7"/>
      <c r="DB26" s="7"/>
      <c r="DC26" s="7"/>
      <c r="DE26" s="7"/>
      <c r="DF26" s="7"/>
      <c r="DG26" s="7"/>
      <c r="DH26" s="7"/>
      <c r="DI26" s="7"/>
      <c r="DK26" s="7"/>
      <c r="DL26" s="7"/>
      <c r="DM26" s="7"/>
      <c r="DN26" s="7"/>
      <c r="DO26" s="7"/>
      <c r="DQ26" s="7"/>
      <c r="DR26" s="7"/>
      <c r="DS26" s="7"/>
      <c r="DT26" s="7"/>
      <c r="DU26" s="7"/>
      <c r="DW26" s="7"/>
      <c r="DX26" s="7"/>
      <c r="DY26" s="7"/>
      <c r="DZ26" s="7"/>
      <c r="EA26" s="7"/>
      <c r="EC26" s="7"/>
      <c r="ED26" s="7"/>
      <c r="EE26" s="7"/>
      <c r="EF26" s="7"/>
      <c r="EG26" s="7"/>
      <c r="EI26" s="7"/>
      <c r="EJ26" s="7"/>
      <c r="EK26" s="7"/>
      <c r="EL26" s="7"/>
      <c r="EM26" s="7"/>
      <c r="EO26" s="7"/>
      <c r="EP26" s="7"/>
      <c r="EQ26" s="7"/>
      <c r="ER26" s="7"/>
      <c r="ES26" s="7"/>
      <c r="EU26" s="7"/>
      <c r="EV26" s="7"/>
      <c r="EW26" s="7"/>
      <c r="EX26" s="7"/>
      <c r="EY26" s="7"/>
      <c r="FA26" s="7"/>
      <c r="FB26" s="7"/>
      <c r="FC26" s="7"/>
      <c r="FD26" s="7"/>
      <c r="FE26" s="7"/>
      <c r="FG26" s="7"/>
      <c r="FH26" s="7"/>
      <c r="FI26" s="7"/>
      <c r="FJ26" s="7"/>
      <c r="FK26" s="7"/>
      <c r="FM26" s="7"/>
      <c r="FN26" s="7"/>
      <c r="FO26" s="7"/>
      <c r="FP26" s="7"/>
      <c r="FQ26" s="7"/>
      <c r="FS26" s="7"/>
      <c r="FT26" s="7"/>
      <c r="FU26" s="7"/>
      <c r="FV26" s="7"/>
      <c r="FW26" s="7"/>
      <c r="FY26" s="7"/>
      <c r="FZ26" s="7"/>
      <c r="GA26" s="7"/>
      <c r="GB26" s="7"/>
      <c r="GC26" s="7"/>
      <c r="GE26" s="7"/>
      <c r="GF26" s="7"/>
      <c r="GG26" s="7"/>
      <c r="GH26" s="7"/>
      <c r="GI26" s="7"/>
      <c r="GK26" s="7"/>
      <c r="GL26" s="7"/>
      <c r="GM26" s="7"/>
      <c r="GN26" s="7"/>
      <c r="GO26" s="7"/>
      <c r="GQ26" s="7"/>
      <c r="GR26" s="7"/>
      <c r="GS26" s="7"/>
      <c r="GT26" s="7"/>
      <c r="GU26" s="7"/>
      <c r="GW26" s="7"/>
      <c r="GX26" s="7"/>
      <c r="GY26" s="7"/>
      <c r="GZ26" s="7"/>
      <c r="HA26" s="7"/>
      <c r="HC26" s="7"/>
      <c r="HD26" s="7"/>
      <c r="HE26" s="7"/>
      <c r="HF26" s="7"/>
      <c r="HG26" s="7"/>
      <c r="HI26" s="7"/>
      <c r="HJ26" s="7"/>
      <c r="HK26" s="7"/>
      <c r="HL26" s="7"/>
      <c r="HM26" s="7"/>
      <c r="HO26" s="7"/>
      <c r="HP26" s="7"/>
      <c r="HQ26" s="7"/>
      <c r="HR26" s="7"/>
      <c r="HS26" s="7"/>
      <c r="HU26" s="81">
        <v>44377</v>
      </c>
      <c r="HV26" s="27" t="s">
        <v>395</v>
      </c>
      <c r="HW26" s="23">
        <f t="array" ref="HW26">MAX((HV$48:HV$658=HV26)*HU$48:HU$658)</f>
        <v>44377</v>
      </c>
      <c r="HX26" s="36">
        <f>VLOOKUP(HW26,HU$47:HX1788,4,0)/VLOOKUP(HW25,HU$48:HX1788,4,0)-1</f>
        <v>8.8784616029160546E-3</v>
      </c>
      <c r="HY26" s="20"/>
      <c r="IA26" s="7"/>
      <c r="IB26" s="7"/>
      <c r="IC26" s="7"/>
      <c r="ID26" s="7"/>
      <c r="IE26" s="7"/>
      <c r="IG26" s="7"/>
      <c r="IH26" s="7"/>
      <c r="II26" s="7"/>
      <c r="IJ26" s="7"/>
      <c r="IK26" s="7"/>
      <c r="IM26" s="7"/>
      <c r="IN26" s="7"/>
      <c r="IO26" s="7"/>
      <c r="IP26" s="7"/>
      <c r="IQ26" s="7"/>
      <c r="IS26" s="7"/>
      <c r="IT26" s="7"/>
      <c r="IU26" s="7"/>
      <c r="IV26" s="7"/>
      <c r="IW26" s="7"/>
      <c r="IY26" s="7"/>
      <c r="IZ26" s="7"/>
      <c r="JA26" s="7"/>
      <c r="JB26" s="7"/>
      <c r="JC26" s="7"/>
      <c r="JE26" s="7"/>
      <c r="JF26" s="7"/>
      <c r="JG26" s="7"/>
      <c r="JH26" s="7"/>
      <c r="JI26" s="7"/>
      <c r="JK26" s="7"/>
      <c r="JL26" s="7"/>
      <c r="JM26" s="7"/>
      <c r="JN26" s="7"/>
      <c r="JO26" s="7"/>
      <c r="JQ26" s="7"/>
      <c r="JR26" s="7"/>
      <c r="JS26" s="7"/>
      <c r="JT26" s="7"/>
      <c r="JU26" s="7"/>
      <c r="JW26" s="7"/>
      <c r="JX26" s="7"/>
      <c r="JY26" s="7"/>
      <c r="JZ26" s="7"/>
      <c r="KA26" s="7"/>
      <c r="KC26" s="7"/>
      <c r="KD26" s="7"/>
      <c r="KE26" s="7"/>
      <c r="KF26" s="7"/>
    </row>
    <row r="27" spans="1:292" customFormat="1">
      <c r="A27" s="122"/>
      <c r="B27" s="122"/>
      <c r="C27" s="122"/>
      <c r="D27" s="122"/>
      <c r="E27" s="122"/>
      <c r="G27" s="7"/>
      <c r="H27" s="7"/>
      <c r="I27" s="7"/>
      <c r="J27" s="7"/>
      <c r="K27" s="7"/>
      <c r="M27" s="7"/>
      <c r="N27" s="7"/>
      <c r="O27" s="7"/>
      <c r="P27" s="7"/>
      <c r="Q27" s="7"/>
      <c r="S27" s="7"/>
      <c r="T27" s="7"/>
      <c r="U27" s="7"/>
      <c r="V27" s="7"/>
      <c r="W27" s="7"/>
      <c r="Y27" s="7"/>
      <c r="Z27" s="7"/>
      <c r="AA27" s="7"/>
      <c r="AB27" s="7"/>
      <c r="AC27" s="7"/>
      <c r="AE27" s="7"/>
      <c r="AF27" s="7"/>
      <c r="AG27" s="7"/>
      <c r="AH27" s="7"/>
      <c r="AI27" s="7"/>
      <c r="AK27" s="7"/>
      <c r="AL27" s="7"/>
      <c r="AM27" s="7"/>
      <c r="AN27" s="7"/>
      <c r="AO27" s="7"/>
      <c r="AQ27" s="7"/>
      <c r="AR27" s="7"/>
      <c r="AS27" s="7"/>
      <c r="AT27" s="7"/>
      <c r="AU27" s="7"/>
      <c r="AW27" s="7"/>
      <c r="AX27" s="7"/>
      <c r="AY27" s="7"/>
      <c r="AZ27" s="7"/>
      <c r="BA27" s="7"/>
      <c r="BC27" s="7"/>
      <c r="BD27" s="7"/>
      <c r="BE27" s="7"/>
      <c r="BF27" s="7"/>
      <c r="BG27" s="7"/>
      <c r="BI27" s="7"/>
      <c r="BJ27" s="7"/>
      <c r="BK27" s="7"/>
      <c r="BL27" s="7"/>
      <c r="BM27" s="7"/>
      <c r="BO27" s="7"/>
      <c r="BP27" s="7"/>
      <c r="BQ27" s="7"/>
      <c r="BR27" s="7"/>
      <c r="BS27" s="7"/>
      <c r="BU27" s="7"/>
      <c r="BV27" s="7"/>
      <c r="BW27" s="7"/>
      <c r="BX27" s="7"/>
      <c r="BY27" s="7"/>
      <c r="CA27" s="7"/>
      <c r="CB27" s="7"/>
      <c r="CC27" s="7"/>
      <c r="CD27" s="7"/>
      <c r="CE27" s="7"/>
      <c r="CG27" s="7"/>
      <c r="CH27" s="7"/>
      <c r="CI27" s="7"/>
      <c r="CJ27" s="7"/>
      <c r="CK27" s="7"/>
      <c r="CM27" s="7"/>
      <c r="CN27" s="7"/>
      <c r="CO27" s="7"/>
      <c r="CP27" s="7"/>
      <c r="CQ27" s="7"/>
      <c r="CS27" s="7"/>
      <c r="CT27" s="7"/>
      <c r="CU27" s="7"/>
      <c r="CV27" s="7"/>
      <c r="CW27" s="7"/>
      <c r="CY27" s="7"/>
      <c r="CZ27" s="7"/>
      <c r="DA27" s="7"/>
      <c r="DB27" s="7"/>
      <c r="DC27" s="7"/>
      <c r="DE27" s="7"/>
      <c r="DF27" s="7"/>
      <c r="DG27" s="7"/>
      <c r="DH27" s="7"/>
      <c r="DI27" s="7"/>
      <c r="DK27" s="7"/>
      <c r="DL27" s="7"/>
      <c r="DM27" s="7"/>
      <c r="DN27" s="7"/>
      <c r="DO27" s="7"/>
      <c r="DQ27" s="7"/>
      <c r="DR27" s="7"/>
      <c r="DS27" s="7"/>
      <c r="DT27" s="7"/>
      <c r="DU27" s="7"/>
      <c r="DW27" s="7"/>
      <c r="DX27" s="7"/>
      <c r="DY27" s="7"/>
      <c r="DZ27" s="7"/>
      <c r="EA27" s="7"/>
      <c r="EC27" s="7"/>
      <c r="ED27" s="7"/>
      <c r="EE27" s="7"/>
      <c r="EF27" s="7"/>
      <c r="EG27" s="7"/>
      <c r="EI27" s="7"/>
      <c r="EJ27" s="7"/>
      <c r="EK27" s="7"/>
      <c r="EL27" s="7"/>
      <c r="EM27" s="7"/>
      <c r="EO27" s="7"/>
      <c r="EP27" s="7"/>
      <c r="EQ27" s="7"/>
      <c r="ER27" s="7"/>
      <c r="ES27" s="7"/>
      <c r="EU27" s="7"/>
      <c r="EV27" s="7"/>
      <c r="EW27" s="7"/>
      <c r="EX27" s="7"/>
      <c r="EY27" s="7"/>
      <c r="FA27" s="7"/>
      <c r="FB27" s="7"/>
      <c r="FC27" s="7"/>
      <c r="FD27" s="7"/>
      <c r="FE27" s="7"/>
      <c r="FG27" s="7"/>
      <c r="FH27" s="7"/>
      <c r="FI27" s="7"/>
      <c r="FJ27" s="7"/>
      <c r="FK27" s="7"/>
      <c r="FM27" s="7"/>
      <c r="FN27" s="7"/>
      <c r="FO27" s="7"/>
      <c r="FP27" s="7"/>
      <c r="FQ27" s="7"/>
      <c r="FS27" s="7"/>
      <c r="FT27" s="7"/>
      <c r="FU27" s="7"/>
      <c r="FV27" s="7"/>
      <c r="FW27" s="7"/>
      <c r="FY27" s="7"/>
      <c r="FZ27" s="7"/>
      <c r="GA27" s="7"/>
      <c r="GB27" s="7"/>
      <c r="GC27" s="7"/>
      <c r="GE27" s="7"/>
      <c r="GF27" s="7"/>
      <c r="GG27" s="7"/>
      <c r="GH27" s="7"/>
      <c r="GI27" s="7"/>
      <c r="GK27" s="7"/>
      <c r="GL27" s="7"/>
      <c r="GM27" s="7"/>
      <c r="GN27" s="7"/>
      <c r="GO27" s="7"/>
      <c r="GQ27" s="7"/>
      <c r="GR27" s="7"/>
      <c r="GS27" s="7"/>
      <c r="GT27" s="7"/>
      <c r="GU27" s="7"/>
      <c r="GW27" s="7"/>
      <c r="GX27" s="7"/>
      <c r="GY27" s="7"/>
      <c r="GZ27" s="7"/>
      <c r="HA27" s="7"/>
      <c r="HC27" s="7"/>
      <c r="HD27" s="7"/>
      <c r="HE27" s="7"/>
      <c r="HF27" s="7"/>
      <c r="HG27" s="7"/>
      <c r="HI27" s="7"/>
      <c r="HJ27" s="7"/>
      <c r="HK27" s="7"/>
      <c r="HL27" s="7"/>
      <c r="HM27" s="7"/>
      <c r="HO27" s="7"/>
      <c r="HP27" s="7"/>
      <c r="HQ27" s="7"/>
      <c r="HR27" s="7"/>
      <c r="HS27" s="7"/>
      <c r="HU27" s="81">
        <v>44408</v>
      </c>
      <c r="HV27" s="27" t="s">
        <v>396</v>
      </c>
      <c r="HW27" s="23">
        <f t="array" ref="HW27">MAX((HV$48:HV$658=HV27)*HU$48:HU$658)</f>
        <v>44407</v>
      </c>
      <c r="HX27" s="36">
        <f>VLOOKUP(HW27,HU$47:HX1789,4,0)/VLOOKUP(HW26,HU$48:HX1789,4,0)-1</f>
        <v>1.1999541545754999E-2</v>
      </c>
      <c r="HY27" s="20"/>
      <c r="IA27" s="7"/>
      <c r="IB27" s="7"/>
      <c r="IC27" s="7"/>
      <c r="ID27" s="7"/>
      <c r="IE27" s="7"/>
      <c r="IG27" s="7"/>
      <c r="IH27" s="7"/>
      <c r="II27" s="7"/>
      <c r="IJ27" s="7"/>
      <c r="IK27" s="7"/>
      <c r="IM27" s="7"/>
      <c r="IN27" s="7"/>
      <c r="IO27" s="7"/>
      <c r="IP27" s="7"/>
      <c r="IQ27" s="7"/>
      <c r="IS27" s="7"/>
      <c r="IT27" s="7"/>
      <c r="IU27" s="7"/>
      <c r="IV27" s="7"/>
      <c r="IW27" s="7"/>
      <c r="IY27" s="7"/>
      <c r="IZ27" s="7"/>
      <c r="JA27" s="7"/>
      <c r="JB27" s="7"/>
      <c r="JC27" s="7"/>
      <c r="JE27" s="7"/>
      <c r="JF27" s="7"/>
      <c r="JG27" s="7"/>
      <c r="JH27" s="7"/>
      <c r="JI27" s="7"/>
      <c r="JK27" s="7"/>
      <c r="JL27" s="7"/>
      <c r="JM27" s="7"/>
      <c r="JN27" s="7"/>
      <c r="JO27" s="7"/>
      <c r="JQ27" s="7"/>
      <c r="JR27" s="7"/>
      <c r="JS27" s="7"/>
      <c r="JT27" s="7"/>
      <c r="JU27" s="7"/>
      <c r="JW27" s="7"/>
      <c r="JX27" s="7"/>
      <c r="JY27" s="7"/>
      <c r="JZ27" s="7"/>
      <c r="KA27" s="7"/>
      <c r="KC27" s="7"/>
      <c r="KD27" s="7"/>
      <c r="KE27" s="7"/>
      <c r="KF27" s="7"/>
    </row>
    <row r="28" spans="1:292" customFormat="1">
      <c r="A28" s="122"/>
      <c r="B28" s="122"/>
      <c r="C28" s="122"/>
      <c r="D28" s="122"/>
      <c r="E28" s="122"/>
      <c r="G28" s="7"/>
      <c r="H28" s="7"/>
      <c r="I28" s="7"/>
      <c r="J28" s="7"/>
      <c r="K28" s="7"/>
      <c r="M28" s="7"/>
      <c r="N28" s="7"/>
      <c r="O28" s="7"/>
      <c r="P28" s="7"/>
      <c r="Q28" s="7"/>
      <c r="S28" s="7"/>
      <c r="T28" s="7"/>
      <c r="U28" s="7"/>
      <c r="V28" s="7"/>
      <c r="W28" s="7"/>
      <c r="Y28" s="7"/>
      <c r="Z28" s="7"/>
      <c r="AA28" s="7"/>
      <c r="AB28" s="7"/>
      <c r="AC28" s="7"/>
      <c r="AE28" s="7"/>
      <c r="AF28" s="7"/>
      <c r="AG28" s="7"/>
      <c r="AH28" s="7"/>
      <c r="AI28" s="7"/>
      <c r="AK28" s="7"/>
      <c r="AL28" s="7"/>
      <c r="AM28" s="7"/>
      <c r="AN28" s="7"/>
      <c r="AO28" s="7"/>
      <c r="AQ28" s="7"/>
      <c r="AR28" s="7"/>
      <c r="AS28" s="7"/>
      <c r="AT28" s="7"/>
      <c r="AU28" s="7"/>
      <c r="AW28" s="7"/>
      <c r="AX28" s="7"/>
      <c r="AY28" s="7"/>
      <c r="AZ28" s="7"/>
      <c r="BA28" s="7"/>
      <c r="BC28" s="7"/>
      <c r="BD28" s="7"/>
      <c r="BE28" s="7"/>
      <c r="BF28" s="7"/>
      <c r="BG28" s="7"/>
      <c r="BI28" s="7"/>
      <c r="BJ28" s="7"/>
      <c r="BK28" s="7"/>
      <c r="BL28" s="7"/>
      <c r="BM28" s="7"/>
      <c r="BO28" s="7"/>
      <c r="BP28" s="7"/>
      <c r="BQ28" s="7"/>
      <c r="BR28" s="7"/>
      <c r="BS28" s="7"/>
      <c r="BU28" s="7"/>
      <c r="BV28" s="7"/>
      <c r="BW28" s="7"/>
      <c r="BX28" s="7"/>
      <c r="BY28" s="7"/>
      <c r="CA28" s="7"/>
      <c r="CB28" s="7"/>
      <c r="CC28" s="7"/>
      <c r="CD28" s="7"/>
      <c r="CE28" s="7"/>
      <c r="CG28" s="7"/>
      <c r="CH28" s="7"/>
      <c r="CI28" s="7"/>
      <c r="CJ28" s="7"/>
      <c r="CK28" s="7"/>
      <c r="CM28" s="7"/>
      <c r="CN28" s="7"/>
      <c r="CO28" s="7"/>
      <c r="CP28" s="7"/>
      <c r="CQ28" s="7"/>
      <c r="CS28" s="7"/>
      <c r="CT28" s="7"/>
      <c r="CU28" s="7"/>
      <c r="CV28" s="7"/>
      <c r="CW28" s="7"/>
      <c r="CY28" s="7"/>
      <c r="CZ28" s="7"/>
      <c r="DA28" s="7"/>
      <c r="DB28" s="7"/>
      <c r="DC28" s="7"/>
      <c r="DE28" s="7"/>
      <c r="DF28" s="7"/>
      <c r="DG28" s="7"/>
      <c r="DH28" s="7"/>
      <c r="DI28" s="7"/>
      <c r="DK28" s="7"/>
      <c r="DL28" s="7"/>
      <c r="DM28" s="7"/>
      <c r="DN28" s="7"/>
      <c r="DO28" s="7"/>
      <c r="DQ28" s="7"/>
      <c r="DR28" s="7"/>
      <c r="DS28" s="7"/>
      <c r="DT28" s="7"/>
      <c r="DU28" s="7"/>
      <c r="DW28" s="7"/>
      <c r="DX28" s="7"/>
      <c r="DY28" s="7"/>
      <c r="DZ28" s="7"/>
      <c r="EA28" s="7"/>
      <c r="EC28" s="7"/>
      <c r="ED28" s="7"/>
      <c r="EE28" s="7"/>
      <c r="EF28" s="7"/>
      <c r="EG28" s="7"/>
      <c r="EI28" s="7"/>
      <c r="EJ28" s="7"/>
      <c r="EK28" s="7"/>
      <c r="EL28" s="7"/>
      <c r="EM28" s="7"/>
      <c r="EO28" s="7"/>
      <c r="EP28" s="7"/>
      <c r="EQ28" s="7"/>
      <c r="ER28" s="7"/>
      <c r="ES28" s="7"/>
      <c r="EU28" s="7"/>
      <c r="EV28" s="7"/>
      <c r="EW28" s="7"/>
      <c r="EX28" s="7"/>
      <c r="EY28" s="7"/>
      <c r="FA28" s="7"/>
      <c r="FB28" s="7"/>
      <c r="FC28" s="7"/>
      <c r="FD28" s="7"/>
      <c r="FE28" s="7"/>
      <c r="FG28" s="7"/>
      <c r="FH28" s="7"/>
      <c r="FI28" s="7"/>
      <c r="FJ28" s="7"/>
      <c r="FK28" s="7"/>
      <c r="FM28" s="7"/>
      <c r="FN28" s="7"/>
      <c r="FO28" s="7"/>
      <c r="FP28" s="7"/>
      <c r="FQ28" s="7"/>
      <c r="FS28" s="7"/>
      <c r="FT28" s="7"/>
      <c r="FU28" s="7"/>
      <c r="FV28" s="7"/>
      <c r="FW28" s="7"/>
      <c r="FY28" s="7"/>
      <c r="FZ28" s="7"/>
      <c r="GA28" s="7"/>
      <c r="GB28" s="7"/>
      <c r="GC28" s="7"/>
      <c r="GE28" s="7"/>
      <c r="GF28" s="7"/>
      <c r="GG28" s="7"/>
      <c r="GH28" s="7"/>
      <c r="GI28" s="7"/>
      <c r="GK28" s="7"/>
      <c r="GL28" s="7"/>
      <c r="GM28" s="7"/>
      <c r="GN28" s="7"/>
      <c r="GO28" s="7"/>
      <c r="GQ28" s="7"/>
      <c r="GR28" s="7"/>
      <c r="GS28" s="7"/>
      <c r="GT28" s="7"/>
      <c r="GU28" s="7"/>
      <c r="GW28" s="7"/>
      <c r="GX28" s="7"/>
      <c r="GY28" s="7"/>
      <c r="GZ28" s="7"/>
      <c r="HA28" s="7"/>
      <c r="HC28" s="7"/>
      <c r="HD28" s="7"/>
      <c r="HE28" s="7"/>
      <c r="HF28" s="7"/>
      <c r="HG28" s="7"/>
      <c r="HI28" s="7"/>
      <c r="HJ28" s="7"/>
      <c r="HK28" s="7"/>
      <c r="HL28" s="7"/>
      <c r="HM28" s="7"/>
      <c r="HO28" s="7"/>
      <c r="HP28" s="7"/>
      <c r="HQ28" s="7"/>
      <c r="HR28" s="7"/>
      <c r="HS28" s="7"/>
      <c r="HU28" s="81">
        <v>44439</v>
      </c>
      <c r="HV28" s="27" t="s">
        <v>397</v>
      </c>
      <c r="HW28" s="23">
        <f t="array" ref="HW28">MAX((HV$48:HV$658=HV28)*HU$48:HU$658)</f>
        <v>44439</v>
      </c>
      <c r="HX28" s="36">
        <f>VLOOKUP(HW28,HU$47:HX1790,4,0)/VLOOKUP(HW27,HU$48:HX1790,4,0)-1</f>
        <v>1.5810500503080194E-2</v>
      </c>
      <c r="HY28" s="20"/>
      <c r="IA28" s="7"/>
      <c r="IB28" s="7"/>
      <c r="IC28" s="7"/>
      <c r="ID28" s="7"/>
      <c r="IE28" s="7"/>
      <c r="IG28" s="7"/>
      <c r="IH28" s="7"/>
      <c r="II28" s="7"/>
      <c r="IJ28" s="7"/>
      <c r="IK28" s="7"/>
      <c r="IM28" s="7"/>
      <c r="IN28" s="7"/>
      <c r="IO28" s="7"/>
      <c r="IP28" s="7"/>
      <c r="IQ28" s="7"/>
      <c r="IS28" s="7"/>
      <c r="IT28" s="7"/>
      <c r="IU28" s="7"/>
      <c r="IV28" s="7"/>
      <c r="IW28" s="7"/>
      <c r="IY28" s="7"/>
      <c r="IZ28" s="7"/>
      <c r="JA28" s="7"/>
      <c r="JB28" s="7"/>
      <c r="JC28" s="7"/>
      <c r="JE28" s="7"/>
      <c r="JF28" s="7"/>
      <c r="JG28" s="7"/>
      <c r="JH28" s="7"/>
      <c r="JI28" s="7"/>
      <c r="JK28" s="7"/>
      <c r="JL28" s="7"/>
      <c r="JM28" s="7"/>
      <c r="JN28" s="7"/>
      <c r="JO28" s="7"/>
      <c r="JQ28" s="7"/>
      <c r="JR28" s="7"/>
      <c r="JS28" s="7"/>
      <c r="JT28" s="7"/>
      <c r="JU28" s="7"/>
      <c r="JW28" s="7"/>
      <c r="JX28" s="7"/>
      <c r="JY28" s="7"/>
      <c r="JZ28" s="7"/>
      <c r="KA28" s="7"/>
      <c r="KC28" s="7"/>
      <c r="KD28" s="7"/>
      <c r="KE28" s="7"/>
      <c r="KF28" s="7"/>
    </row>
    <row r="29" spans="1:292" customFormat="1">
      <c r="A29" s="122"/>
      <c r="B29" s="122"/>
      <c r="C29" s="122"/>
      <c r="D29" s="122"/>
      <c r="E29" s="122"/>
      <c r="G29" s="7"/>
      <c r="H29" s="7"/>
      <c r="I29" s="7"/>
      <c r="J29" s="7"/>
      <c r="K29" s="7"/>
      <c r="M29" s="7"/>
      <c r="N29" s="7"/>
      <c r="O29" s="7"/>
      <c r="P29" s="7"/>
      <c r="Q29" s="7"/>
      <c r="S29" s="7"/>
      <c r="T29" s="7"/>
      <c r="U29" s="7"/>
      <c r="V29" s="7"/>
      <c r="W29" s="7"/>
      <c r="Y29" s="7"/>
      <c r="Z29" s="7"/>
      <c r="AA29" s="7"/>
      <c r="AB29" s="7"/>
      <c r="AC29" s="7"/>
      <c r="AE29" s="7"/>
      <c r="AF29" s="7"/>
      <c r="AG29" s="7"/>
      <c r="AH29" s="7"/>
      <c r="AI29" s="7"/>
      <c r="AK29" s="7"/>
      <c r="AL29" s="7"/>
      <c r="AM29" s="7"/>
      <c r="AN29" s="7"/>
      <c r="AO29" s="7"/>
      <c r="AQ29" s="7"/>
      <c r="AR29" s="7"/>
      <c r="AS29" s="7"/>
      <c r="AT29" s="7"/>
      <c r="AU29" s="7"/>
      <c r="AW29" s="7"/>
      <c r="AX29" s="7"/>
      <c r="AY29" s="7"/>
      <c r="AZ29" s="7"/>
      <c r="BA29" s="7"/>
      <c r="BC29" s="7"/>
      <c r="BD29" s="7"/>
      <c r="BE29" s="7"/>
      <c r="BF29" s="7"/>
      <c r="BG29" s="7"/>
      <c r="BI29" s="7"/>
      <c r="BJ29" s="7"/>
      <c r="BK29" s="7"/>
      <c r="BL29" s="7"/>
      <c r="BM29" s="7"/>
      <c r="BO29" s="7"/>
      <c r="BP29" s="7"/>
      <c r="BQ29" s="7"/>
      <c r="BR29" s="7"/>
      <c r="BS29" s="7"/>
      <c r="BU29" s="7"/>
      <c r="BV29" s="7"/>
      <c r="BW29" s="7"/>
      <c r="BX29" s="7"/>
      <c r="BY29" s="7"/>
      <c r="CA29" s="7"/>
      <c r="CB29" s="7"/>
      <c r="CC29" s="7"/>
      <c r="CD29" s="7"/>
      <c r="CE29" s="7"/>
      <c r="CG29" s="7"/>
      <c r="CH29" s="7"/>
      <c r="CI29" s="7"/>
      <c r="CJ29" s="7"/>
      <c r="CK29" s="7"/>
      <c r="CM29" s="7"/>
      <c r="CN29" s="7"/>
      <c r="CO29" s="7"/>
      <c r="CP29" s="7"/>
      <c r="CQ29" s="7"/>
      <c r="CS29" s="7"/>
      <c r="CT29" s="7"/>
      <c r="CU29" s="7"/>
      <c r="CV29" s="7"/>
      <c r="CW29" s="7"/>
      <c r="CY29" s="7"/>
      <c r="CZ29" s="7"/>
      <c r="DA29" s="7"/>
      <c r="DB29" s="7"/>
      <c r="DC29" s="7"/>
      <c r="DE29" s="7"/>
      <c r="DF29" s="7"/>
      <c r="DG29" s="7"/>
      <c r="DH29" s="7"/>
      <c r="DI29" s="7"/>
      <c r="DK29" s="7"/>
      <c r="DL29" s="7"/>
      <c r="DM29" s="7"/>
      <c r="DN29" s="7"/>
      <c r="DO29" s="7"/>
      <c r="DQ29" s="7"/>
      <c r="DR29" s="7"/>
      <c r="DS29" s="7"/>
      <c r="DT29" s="7"/>
      <c r="DU29" s="7"/>
      <c r="DW29" s="7"/>
      <c r="DX29" s="7"/>
      <c r="DY29" s="7"/>
      <c r="DZ29" s="7"/>
      <c r="EA29" s="7"/>
      <c r="EC29" s="7"/>
      <c r="ED29" s="7"/>
      <c r="EE29" s="7"/>
      <c r="EF29" s="7"/>
      <c r="EG29" s="7"/>
      <c r="EI29" s="7"/>
      <c r="EJ29" s="7"/>
      <c r="EK29" s="7"/>
      <c r="EL29" s="7"/>
      <c r="EM29" s="7"/>
      <c r="EO29" s="7"/>
      <c r="EP29" s="7"/>
      <c r="EQ29" s="7"/>
      <c r="ER29" s="7"/>
      <c r="ES29" s="7"/>
      <c r="EU29" s="7"/>
      <c r="EV29" s="7"/>
      <c r="EW29" s="7"/>
      <c r="EX29" s="7"/>
      <c r="EY29" s="7"/>
      <c r="FA29" s="7"/>
      <c r="FB29" s="7"/>
      <c r="FC29" s="7"/>
      <c r="FD29" s="7"/>
      <c r="FE29" s="7"/>
      <c r="FG29" s="7"/>
      <c r="FH29" s="7"/>
      <c r="FI29" s="7"/>
      <c r="FJ29" s="7"/>
      <c r="FK29" s="7"/>
      <c r="FM29" s="7"/>
      <c r="FN29" s="7"/>
      <c r="FO29" s="7"/>
      <c r="FP29" s="7"/>
      <c r="FQ29" s="7"/>
      <c r="FS29" s="7"/>
      <c r="FT29" s="7"/>
      <c r="FU29" s="7"/>
      <c r="FV29" s="7"/>
      <c r="FW29" s="7"/>
      <c r="FY29" s="7"/>
      <c r="FZ29" s="7"/>
      <c r="GA29" s="7"/>
      <c r="GB29" s="7"/>
      <c r="GC29" s="7"/>
      <c r="GE29" s="7"/>
      <c r="GF29" s="7"/>
      <c r="GG29" s="7"/>
      <c r="GH29" s="7"/>
      <c r="GI29" s="7"/>
      <c r="GK29" s="7"/>
      <c r="GL29" s="7"/>
      <c r="GM29" s="7"/>
      <c r="GN29" s="7"/>
      <c r="GO29" s="7"/>
      <c r="GQ29" s="7"/>
      <c r="GR29" s="7"/>
      <c r="GS29" s="7"/>
      <c r="GT29" s="7"/>
      <c r="GU29" s="7"/>
      <c r="GW29" s="7"/>
      <c r="GX29" s="7"/>
      <c r="GY29" s="7"/>
      <c r="GZ29" s="7"/>
      <c r="HA29" s="7"/>
      <c r="HC29" s="7"/>
      <c r="HD29" s="7"/>
      <c r="HE29" s="7"/>
      <c r="HF29" s="7"/>
      <c r="HG29" s="7"/>
      <c r="HI29" s="7"/>
      <c r="HJ29" s="7"/>
      <c r="HK29" s="7"/>
      <c r="HL29" s="7"/>
      <c r="HM29" s="7"/>
      <c r="HO29" s="7"/>
      <c r="HP29" s="7"/>
      <c r="HQ29" s="7"/>
      <c r="HR29" s="7"/>
      <c r="HS29" s="7"/>
      <c r="HU29" s="81">
        <v>44469</v>
      </c>
      <c r="HV29" s="27" t="s">
        <v>398</v>
      </c>
      <c r="HW29" s="23">
        <f t="array" ref="HW29">MAX((HV$48:HV$658=HV29)*HU$48:HU$658)</f>
        <v>44467</v>
      </c>
      <c r="HX29" s="36">
        <f>VLOOKUP(HW29,HU$47:HX1791,4,0)/VLOOKUP(HW28,HU$48:HX1791,4,0)-1</f>
        <v>4.6689218175750558E-3</v>
      </c>
      <c r="HY29" s="20"/>
      <c r="IA29" s="7"/>
      <c r="IB29" s="7"/>
      <c r="IC29" s="7"/>
      <c r="ID29" s="7"/>
      <c r="IE29" s="7"/>
      <c r="IG29" s="7"/>
      <c r="IH29" s="7"/>
      <c r="II29" s="7"/>
      <c r="IJ29" s="7"/>
      <c r="IK29" s="7"/>
      <c r="IM29" s="7"/>
      <c r="IN29" s="7"/>
      <c r="IO29" s="7"/>
      <c r="IP29" s="7"/>
      <c r="IQ29" s="7"/>
      <c r="IS29" s="7"/>
      <c r="IT29" s="7"/>
      <c r="IU29" s="7"/>
      <c r="IV29" s="7"/>
      <c r="IW29" s="7"/>
      <c r="IY29" s="7"/>
      <c r="IZ29" s="7"/>
      <c r="JA29" s="7"/>
      <c r="JB29" s="7"/>
      <c r="JC29" s="7"/>
      <c r="JE29" s="7"/>
      <c r="JF29" s="7"/>
      <c r="JG29" s="7"/>
      <c r="JH29" s="7"/>
      <c r="JI29" s="7"/>
      <c r="JK29" s="7"/>
      <c r="JL29" s="7"/>
      <c r="JM29" s="7"/>
      <c r="JN29" s="7"/>
      <c r="JO29" s="7"/>
      <c r="JQ29" s="7"/>
      <c r="JR29" s="7"/>
      <c r="JS29" s="7"/>
      <c r="JT29" s="7"/>
      <c r="JU29" s="7"/>
      <c r="JW29" s="7"/>
      <c r="JX29" s="7"/>
      <c r="JY29" s="7"/>
      <c r="JZ29" s="7"/>
      <c r="KA29" s="7"/>
      <c r="KC29" s="7"/>
      <c r="KD29" s="7"/>
      <c r="KE29" s="7"/>
      <c r="KF29" s="7"/>
    </row>
    <row r="30" spans="1:292" customFormat="1">
      <c r="A30" s="122"/>
      <c r="B30" s="122"/>
      <c r="C30" s="122"/>
      <c r="D30" s="122"/>
      <c r="E30" s="122"/>
      <c r="G30" s="7"/>
      <c r="H30" s="7"/>
      <c r="I30" s="7"/>
      <c r="J30" s="7"/>
      <c r="K30" s="7"/>
      <c r="M30" s="7"/>
      <c r="N30" s="7"/>
      <c r="O30" s="7"/>
      <c r="P30" s="7"/>
      <c r="Q30" s="7"/>
      <c r="S30" s="7"/>
      <c r="T30" s="7"/>
      <c r="U30" s="7"/>
      <c r="V30" s="7"/>
      <c r="W30" s="7"/>
      <c r="Y30" s="7"/>
      <c r="Z30" s="7"/>
      <c r="AA30" s="7"/>
      <c r="AB30" s="7"/>
      <c r="AC30" s="7"/>
      <c r="AE30" s="7"/>
      <c r="AF30" s="7"/>
      <c r="AG30" s="7"/>
      <c r="AH30" s="7"/>
      <c r="AI30" s="7"/>
      <c r="AK30" s="7"/>
      <c r="AL30" s="7"/>
      <c r="AM30" s="7"/>
      <c r="AN30" s="7"/>
      <c r="AO30" s="7"/>
      <c r="AQ30" s="7"/>
      <c r="AR30" s="7"/>
      <c r="AS30" s="7"/>
      <c r="AT30" s="7"/>
      <c r="AU30" s="7"/>
      <c r="AW30" s="7"/>
      <c r="AX30" s="7"/>
      <c r="AY30" s="7"/>
      <c r="AZ30" s="7"/>
      <c r="BA30" s="7"/>
      <c r="BC30" s="7"/>
      <c r="BD30" s="7"/>
      <c r="BE30" s="7"/>
      <c r="BF30" s="7"/>
      <c r="BG30" s="7"/>
      <c r="BI30" s="7"/>
      <c r="BJ30" s="7"/>
      <c r="BK30" s="7"/>
      <c r="BL30" s="7"/>
      <c r="BM30" s="7"/>
      <c r="BO30" s="7"/>
      <c r="BP30" s="7"/>
      <c r="BQ30" s="7"/>
      <c r="BR30" s="7"/>
      <c r="BS30" s="7"/>
      <c r="BU30" s="7"/>
      <c r="BV30" s="7"/>
      <c r="BW30" s="7"/>
      <c r="BX30" s="7"/>
      <c r="BY30" s="7"/>
      <c r="CA30" s="7"/>
      <c r="CB30" s="7"/>
      <c r="CC30" s="7"/>
      <c r="CD30" s="7"/>
      <c r="CE30" s="7"/>
      <c r="CG30" s="7"/>
      <c r="CH30" s="7"/>
      <c r="CI30" s="7"/>
      <c r="CJ30" s="7"/>
      <c r="CK30" s="7"/>
      <c r="CM30" s="7"/>
      <c r="CN30" s="7"/>
      <c r="CO30" s="7"/>
      <c r="CP30" s="7"/>
      <c r="CQ30" s="7"/>
      <c r="CS30" s="7"/>
      <c r="CT30" s="7"/>
      <c r="CU30" s="7"/>
      <c r="CV30" s="7"/>
      <c r="CW30" s="7"/>
      <c r="CY30" s="7"/>
      <c r="CZ30" s="7"/>
      <c r="DA30" s="7"/>
      <c r="DB30" s="7"/>
      <c r="DC30" s="7"/>
      <c r="DE30" s="7"/>
      <c r="DF30" s="7"/>
      <c r="DG30" s="7"/>
      <c r="DH30" s="7"/>
      <c r="DI30" s="7"/>
      <c r="DK30" s="7"/>
      <c r="DL30" s="7"/>
      <c r="DM30" s="7"/>
      <c r="DN30" s="7"/>
      <c r="DO30" s="7"/>
      <c r="DQ30" s="7"/>
      <c r="DR30" s="7"/>
      <c r="DS30" s="7"/>
      <c r="DT30" s="7"/>
      <c r="DU30" s="7"/>
      <c r="DW30" s="7"/>
      <c r="DX30" s="7"/>
      <c r="DY30" s="7"/>
      <c r="DZ30" s="7"/>
      <c r="EA30" s="7"/>
      <c r="EC30" s="7"/>
      <c r="ED30" s="7"/>
      <c r="EE30" s="7"/>
      <c r="EF30" s="7"/>
      <c r="EG30" s="7"/>
      <c r="EI30" s="7"/>
      <c r="EJ30" s="7"/>
      <c r="EK30" s="7"/>
      <c r="EL30" s="7"/>
      <c r="EM30" s="7"/>
      <c r="EO30" s="7"/>
      <c r="EP30" s="7"/>
      <c r="EQ30" s="7"/>
      <c r="ER30" s="7"/>
      <c r="ES30" s="7"/>
      <c r="EU30" s="7"/>
      <c r="EV30" s="7"/>
      <c r="EW30" s="7"/>
      <c r="EX30" s="7"/>
      <c r="EY30" s="7"/>
      <c r="FA30" s="7"/>
      <c r="FB30" s="7"/>
      <c r="FC30" s="7"/>
      <c r="FD30" s="7"/>
      <c r="FE30" s="7"/>
      <c r="FG30" s="7"/>
      <c r="FH30" s="7"/>
      <c r="FI30" s="7"/>
      <c r="FJ30" s="7"/>
      <c r="FK30" s="7"/>
      <c r="FM30" s="7"/>
      <c r="FN30" s="7"/>
      <c r="FO30" s="7"/>
      <c r="FP30" s="7"/>
      <c r="FQ30" s="7"/>
      <c r="FS30" s="7"/>
      <c r="FT30" s="7"/>
      <c r="FU30" s="7"/>
      <c r="FV30" s="7"/>
      <c r="FW30" s="7"/>
      <c r="FY30" s="7"/>
      <c r="FZ30" s="7"/>
      <c r="GA30" s="7"/>
      <c r="GB30" s="7"/>
      <c r="GC30" s="7"/>
      <c r="GE30" s="7"/>
      <c r="GF30" s="7"/>
      <c r="GG30" s="7"/>
      <c r="GH30" s="7"/>
      <c r="GI30" s="7"/>
      <c r="GK30" s="7"/>
      <c r="GL30" s="7"/>
      <c r="GM30" s="7"/>
      <c r="GN30" s="7"/>
      <c r="GO30" s="7"/>
      <c r="GQ30" s="7"/>
      <c r="GR30" s="7"/>
      <c r="GS30" s="7"/>
      <c r="GT30" s="7"/>
      <c r="GU30" s="7"/>
      <c r="GW30" s="7"/>
      <c r="GX30" s="7"/>
      <c r="GY30" s="7"/>
      <c r="GZ30" s="7"/>
      <c r="HA30" s="7"/>
      <c r="HC30" s="7"/>
      <c r="HD30" s="7"/>
      <c r="HE30" s="7"/>
      <c r="HF30" s="7"/>
      <c r="HG30" s="7"/>
      <c r="HI30" s="7"/>
      <c r="HJ30" s="7"/>
      <c r="HK30" s="7"/>
      <c r="HL30" s="7"/>
      <c r="HM30" s="7"/>
      <c r="HO30" s="7"/>
      <c r="HP30" s="7"/>
      <c r="HQ30" s="7"/>
      <c r="HR30" s="7"/>
      <c r="HS30" s="7"/>
      <c r="HU30" s="81">
        <v>44500</v>
      </c>
      <c r="HV30" s="27" t="s">
        <v>399</v>
      </c>
      <c r="HW30" s="23">
        <f t="array" ref="HW30">MAX((HV$48:HV$658=HV30)*HU$48:HU$658)</f>
        <v>44498</v>
      </c>
      <c r="HX30" s="36">
        <f>VLOOKUP(HW30,HU$47:HX1792,4,0)/VLOOKUP(HW29,HU$48:HX1792,4,0)-1</f>
        <v>7.7520751275783617E-4</v>
      </c>
      <c r="HY30" s="20"/>
      <c r="IA30" s="7"/>
      <c r="IB30" s="7"/>
      <c r="IC30" s="7"/>
      <c r="ID30" s="7"/>
      <c r="IE30" s="7"/>
      <c r="IG30" s="7"/>
      <c r="IH30" s="7"/>
      <c r="II30" s="7"/>
      <c r="IJ30" s="7"/>
      <c r="IK30" s="7"/>
      <c r="IM30" s="7"/>
      <c r="IN30" s="7"/>
      <c r="IO30" s="7"/>
      <c r="IP30" s="7"/>
      <c r="IQ30" s="7"/>
      <c r="IS30" s="7"/>
      <c r="IT30" s="7"/>
      <c r="IU30" s="7"/>
      <c r="IV30" s="7"/>
      <c r="IW30" s="7"/>
      <c r="IY30" s="7"/>
      <c r="IZ30" s="7"/>
      <c r="JA30" s="7"/>
      <c r="JB30" s="7"/>
      <c r="JC30" s="7"/>
      <c r="JE30" s="7"/>
      <c r="JF30" s="7"/>
      <c r="JG30" s="7"/>
      <c r="JH30" s="7"/>
      <c r="JI30" s="7"/>
      <c r="JK30" s="7"/>
      <c r="JL30" s="7"/>
      <c r="JM30" s="7"/>
      <c r="JN30" s="7"/>
      <c r="JO30" s="7"/>
      <c r="JQ30" s="7"/>
      <c r="JR30" s="7"/>
      <c r="JS30" s="7"/>
      <c r="JT30" s="7"/>
      <c r="JU30" s="7"/>
      <c r="JW30" s="7"/>
      <c r="JX30" s="7"/>
      <c r="JY30" s="7"/>
      <c r="JZ30" s="7"/>
      <c r="KA30" s="7"/>
      <c r="KC30" s="7"/>
      <c r="KD30" s="7"/>
      <c r="KE30" s="7"/>
      <c r="KF30" s="7"/>
    </row>
    <row r="31" spans="1:292" customFormat="1">
      <c r="A31" s="122"/>
      <c r="B31" s="122"/>
      <c r="C31" s="122"/>
      <c r="D31" s="122"/>
      <c r="E31" s="122"/>
      <c r="G31" s="7"/>
      <c r="H31" s="7"/>
      <c r="I31" s="7"/>
      <c r="J31" s="7"/>
      <c r="K31" s="7"/>
      <c r="M31" s="7"/>
      <c r="N31" s="7"/>
      <c r="O31" s="7"/>
      <c r="P31" s="7"/>
      <c r="Q31" s="7"/>
      <c r="S31" s="7"/>
      <c r="T31" s="7"/>
      <c r="U31" s="7"/>
      <c r="V31" s="7"/>
      <c r="W31" s="7"/>
      <c r="Y31" s="7"/>
      <c r="Z31" s="7"/>
      <c r="AA31" s="7"/>
      <c r="AB31" s="7"/>
      <c r="AC31" s="7"/>
      <c r="AE31" s="7"/>
      <c r="AF31" s="7"/>
      <c r="AG31" s="7"/>
      <c r="AH31" s="7"/>
      <c r="AI31" s="7"/>
      <c r="AK31" s="7"/>
      <c r="AL31" s="7"/>
      <c r="AM31" s="7"/>
      <c r="AN31" s="7"/>
      <c r="AO31" s="7"/>
      <c r="AQ31" s="7"/>
      <c r="AR31" s="7"/>
      <c r="AS31" s="7"/>
      <c r="AT31" s="7"/>
      <c r="AU31" s="7"/>
      <c r="AW31" s="7"/>
      <c r="AX31" s="7"/>
      <c r="AY31" s="7"/>
      <c r="AZ31" s="7"/>
      <c r="BA31" s="7"/>
      <c r="BC31" s="7"/>
      <c r="BD31" s="7"/>
      <c r="BE31" s="7"/>
      <c r="BF31" s="7"/>
      <c r="BG31" s="7"/>
      <c r="BI31" s="7"/>
      <c r="BJ31" s="7"/>
      <c r="BK31" s="7"/>
      <c r="BL31" s="7"/>
      <c r="BM31" s="7"/>
      <c r="BO31" s="7"/>
      <c r="BP31" s="7"/>
      <c r="BQ31" s="7"/>
      <c r="BR31" s="7"/>
      <c r="BS31" s="7"/>
      <c r="BU31" s="7"/>
      <c r="BV31" s="7"/>
      <c r="BW31" s="7"/>
      <c r="BX31" s="7"/>
      <c r="BY31" s="7"/>
      <c r="CA31" s="7"/>
      <c r="CB31" s="7"/>
      <c r="CC31" s="7"/>
      <c r="CD31" s="7"/>
      <c r="CE31" s="7"/>
      <c r="CG31" s="7"/>
      <c r="CH31" s="7"/>
      <c r="CI31" s="7"/>
      <c r="CJ31" s="7"/>
      <c r="CK31" s="7"/>
      <c r="CM31" s="7"/>
      <c r="CN31" s="7"/>
      <c r="CO31" s="7"/>
      <c r="CP31" s="7"/>
      <c r="CQ31" s="7"/>
      <c r="CS31" s="7"/>
      <c r="CT31" s="7"/>
      <c r="CU31" s="7"/>
      <c r="CV31" s="7"/>
      <c r="CW31" s="7"/>
      <c r="CY31" s="7"/>
      <c r="CZ31" s="7"/>
      <c r="DA31" s="7"/>
      <c r="DB31" s="7"/>
      <c r="DC31" s="7"/>
      <c r="DE31" s="7"/>
      <c r="DF31" s="7"/>
      <c r="DG31" s="7"/>
      <c r="DH31" s="7"/>
      <c r="DI31" s="7"/>
      <c r="DK31" s="7"/>
      <c r="DL31" s="7"/>
      <c r="DM31" s="7"/>
      <c r="DN31" s="7"/>
      <c r="DO31" s="7"/>
      <c r="DQ31" s="7"/>
      <c r="DR31" s="7"/>
      <c r="DS31" s="7"/>
      <c r="DT31" s="7"/>
      <c r="DU31" s="7"/>
      <c r="DW31" s="7"/>
      <c r="DX31" s="7"/>
      <c r="DY31" s="7"/>
      <c r="DZ31" s="7"/>
      <c r="EA31" s="7"/>
      <c r="EC31" s="7"/>
      <c r="ED31" s="7"/>
      <c r="EE31" s="7"/>
      <c r="EF31" s="7"/>
      <c r="EG31" s="7"/>
      <c r="EI31" s="7"/>
      <c r="EJ31" s="7"/>
      <c r="EK31" s="7"/>
      <c r="EL31" s="7"/>
      <c r="EM31" s="7"/>
      <c r="EO31" s="7"/>
      <c r="EP31" s="7"/>
      <c r="EQ31" s="7"/>
      <c r="ER31" s="7"/>
      <c r="ES31" s="7"/>
      <c r="EU31" s="7"/>
      <c r="EV31" s="7"/>
      <c r="EW31" s="7"/>
      <c r="EX31" s="7"/>
      <c r="EY31" s="7"/>
      <c r="FA31" s="7"/>
      <c r="FB31" s="7"/>
      <c r="FC31" s="7"/>
      <c r="FD31" s="7"/>
      <c r="FE31" s="7"/>
      <c r="FG31" s="7"/>
      <c r="FH31" s="7"/>
      <c r="FI31" s="7"/>
      <c r="FJ31" s="7"/>
      <c r="FK31" s="7"/>
      <c r="FM31" s="7"/>
      <c r="FN31" s="7"/>
      <c r="FO31" s="7"/>
      <c r="FP31" s="7"/>
      <c r="FQ31" s="7"/>
      <c r="FS31" s="7"/>
      <c r="FT31" s="7"/>
      <c r="FU31" s="7"/>
      <c r="FV31" s="7"/>
      <c r="FW31" s="7"/>
      <c r="FY31" s="7"/>
      <c r="FZ31" s="7"/>
      <c r="GA31" s="7"/>
      <c r="GB31" s="7"/>
      <c r="GC31" s="7"/>
      <c r="GE31" s="7"/>
      <c r="GF31" s="7"/>
      <c r="GG31" s="7"/>
      <c r="GH31" s="7"/>
      <c r="GI31" s="7"/>
      <c r="GK31" s="7"/>
      <c r="GL31" s="7"/>
      <c r="GM31" s="7"/>
      <c r="GN31" s="7"/>
      <c r="GO31" s="7"/>
      <c r="GQ31" s="7"/>
      <c r="GR31" s="7"/>
      <c r="GS31" s="7"/>
      <c r="GT31" s="7"/>
      <c r="GU31" s="7"/>
      <c r="GW31" s="7"/>
      <c r="GX31" s="7"/>
      <c r="GY31" s="7"/>
      <c r="GZ31" s="7"/>
      <c r="HA31" s="7"/>
      <c r="HC31" s="7"/>
      <c r="HD31" s="7"/>
      <c r="HE31" s="7"/>
      <c r="HF31" s="7"/>
      <c r="HG31" s="7"/>
      <c r="HI31" s="7"/>
      <c r="HJ31" s="7"/>
      <c r="HK31" s="7"/>
      <c r="HL31" s="7"/>
      <c r="HM31" s="7"/>
      <c r="HO31" s="7"/>
      <c r="HP31" s="7"/>
      <c r="HQ31" s="7"/>
      <c r="HR31" s="7"/>
      <c r="HS31" s="7"/>
      <c r="HU31" s="81">
        <v>44530</v>
      </c>
      <c r="HV31" s="27" t="s">
        <v>400</v>
      </c>
      <c r="HW31" s="23">
        <f t="array" ref="HW31">MAX((HV$48:HV$658=HV31)*HU$48:HU$658)</f>
        <v>44526</v>
      </c>
      <c r="HX31" s="36">
        <f>VLOOKUP(HW31,HU$47:HX1793,4,0)/VLOOKUP(HW30,HU$48:HX1793,4,0)-1</f>
        <v>-2.3222140261727198E-3</v>
      </c>
      <c r="HY31" s="20"/>
      <c r="IA31" s="7"/>
      <c r="IB31" s="7"/>
      <c r="IC31" s="7"/>
      <c r="ID31" s="7"/>
      <c r="IE31" s="7"/>
      <c r="IG31" s="7"/>
      <c r="IH31" s="7"/>
      <c r="II31" s="7"/>
      <c r="IJ31" s="7"/>
      <c r="IK31" s="7"/>
      <c r="IM31" s="7"/>
      <c r="IN31" s="7"/>
      <c r="IO31" s="7"/>
      <c r="IP31" s="7"/>
      <c r="IQ31" s="7"/>
      <c r="IS31" s="7"/>
      <c r="IT31" s="7"/>
      <c r="IU31" s="7"/>
      <c r="IV31" s="7"/>
      <c r="IW31" s="7"/>
      <c r="IY31" s="7"/>
      <c r="IZ31" s="7"/>
      <c r="JA31" s="7"/>
      <c r="JB31" s="7"/>
      <c r="JC31" s="7"/>
      <c r="JE31" s="7"/>
      <c r="JF31" s="7"/>
      <c r="JG31" s="7"/>
      <c r="JH31" s="7"/>
      <c r="JI31" s="7"/>
      <c r="JK31" s="7"/>
      <c r="JL31" s="7"/>
      <c r="JM31" s="7"/>
      <c r="JN31" s="7"/>
      <c r="JO31" s="7"/>
      <c r="JQ31" s="7"/>
      <c r="JR31" s="7"/>
      <c r="JS31" s="7"/>
      <c r="JT31" s="7"/>
      <c r="JU31" s="7"/>
      <c r="JW31" s="7"/>
      <c r="JX31" s="7"/>
      <c r="JY31" s="7"/>
      <c r="JZ31" s="7"/>
      <c r="KA31" s="7"/>
      <c r="KC31" s="7"/>
      <c r="KD31" s="7"/>
      <c r="KE31" s="7"/>
      <c r="KF31" s="7"/>
    </row>
    <row r="32" spans="1:292" customFormat="1">
      <c r="A32" s="122"/>
      <c r="B32" s="122"/>
      <c r="C32" s="122"/>
      <c r="D32" s="122"/>
      <c r="E32" s="122"/>
      <c r="G32" s="7"/>
      <c r="H32" s="7"/>
      <c r="I32" s="7"/>
      <c r="J32" s="7"/>
      <c r="K32" s="7"/>
      <c r="M32" s="7"/>
      <c r="N32" s="7"/>
      <c r="O32" s="7"/>
      <c r="P32" s="7"/>
      <c r="Q32" s="7"/>
      <c r="S32" s="7"/>
      <c r="T32" s="7"/>
      <c r="U32" s="7"/>
      <c r="V32" s="7"/>
      <c r="W32" s="7"/>
      <c r="Y32" s="7"/>
      <c r="Z32" s="7"/>
      <c r="AA32" s="7"/>
      <c r="AB32" s="7"/>
      <c r="AC32" s="7"/>
      <c r="AE32" s="7"/>
      <c r="AF32" s="7"/>
      <c r="AG32" s="7"/>
      <c r="AH32" s="7"/>
      <c r="AI32" s="7"/>
      <c r="AK32" s="7"/>
      <c r="AL32" s="7"/>
      <c r="AM32" s="7"/>
      <c r="AN32" s="7"/>
      <c r="AO32" s="7"/>
      <c r="AQ32" s="7"/>
      <c r="AR32" s="7"/>
      <c r="AS32" s="7"/>
      <c r="AT32" s="7"/>
      <c r="AU32" s="7"/>
      <c r="AW32" s="7"/>
      <c r="AX32" s="7"/>
      <c r="AY32" s="7"/>
      <c r="AZ32" s="7"/>
      <c r="BA32" s="7"/>
      <c r="BC32" s="7"/>
      <c r="BD32" s="7"/>
      <c r="BE32" s="7"/>
      <c r="BF32" s="7"/>
      <c r="BG32" s="7"/>
      <c r="BI32" s="7"/>
      <c r="BJ32" s="7"/>
      <c r="BK32" s="7"/>
      <c r="BL32" s="7"/>
      <c r="BM32" s="7"/>
      <c r="BO32" s="7"/>
      <c r="BP32" s="7"/>
      <c r="BQ32" s="7"/>
      <c r="BR32" s="7"/>
      <c r="BS32" s="7"/>
      <c r="BU32" s="7"/>
      <c r="BV32" s="7"/>
      <c r="BW32" s="7"/>
      <c r="BX32" s="7"/>
      <c r="BY32" s="7"/>
      <c r="CA32" s="7"/>
      <c r="CB32" s="7"/>
      <c r="CC32" s="7"/>
      <c r="CD32" s="7"/>
      <c r="CE32" s="7"/>
      <c r="CG32" s="7"/>
      <c r="CH32" s="7"/>
      <c r="CI32" s="7"/>
      <c r="CJ32" s="7"/>
      <c r="CK32" s="7"/>
      <c r="CM32" s="7"/>
      <c r="CN32" s="7"/>
      <c r="CO32" s="7"/>
      <c r="CP32" s="7"/>
      <c r="CQ32" s="7"/>
      <c r="CS32" s="7"/>
      <c r="CT32" s="7"/>
      <c r="CU32" s="7"/>
      <c r="CV32" s="7"/>
      <c r="CW32" s="7"/>
      <c r="CY32" s="7"/>
      <c r="CZ32" s="7"/>
      <c r="DA32" s="7"/>
      <c r="DB32" s="7"/>
      <c r="DC32" s="7"/>
      <c r="DE32" s="7"/>
      <c r="DF32" s="7"/>
      <c r="DG32" s="7"/>
      <c r="DH32" s="7"/>
      <c r="DI32" s="7"/>
      <c r="DK32" s="7"/>
      <c r="DL32" s="7"/>
      <c r="DM32" s="7"/>
      <c r="DN32" s="7"/>
      <c r="DO32" s="7"/>
      <c r="DQ32" s="7"/>
      <c r="DR32" s="7"/>
      <c r="DS32" s="7"/>
      <c r="DT32" s="7"/>
      <c r="DU32" s="7"/>
      <c r="DW32" s="7"/>
      <c r="DX32" s="7"/>
      <c r="DY32" s="7"/>
      <c r="DZ32" s="7"/>
      <c r="EA32" s="7"/>
      <c r="EC32" s="7"/>
      <c r="ED32" s="7"/>
      <c r="EE32" s="7"/>
      <c r="EF32" s="7"/>
      <c r="EG32" s="7"/>
      <c r="EI32" s="7"/>
      <c r="EJ32" s="7"/>
      <c r="EK32" s="7"/>
      <c r="EL32" s="7"/>
      <c r="EM32" s="7"/>
      <c r="EO32" s="7"/>
      <c r="EP32" s="7"/>
      <c r="EQ32" s="7"/>
      <c r="ER32" s="7"/>
      <c r="ES32" s="7"/>
      <c r="EU32" s="7"/>
      <c r="EV32" s="7"/>
      <c r="EW32" s="7"/>
      <c r="EX32" s="7"/>
      <c r="EY32" s="7"/>
      <c r="FA32" s="7"/>
      <c r="FB32" s="7"/>
      <c r="FC32" s="7"/>
      <c r="FD32" s="7"/>
      <c r="FE32" s="7"/>
      <c r="FG32" s="7"/>
      <c r="FH32" s="7"/>
      <c r="FI32" s="7"/>
      <c r="FJ32" s="7"/>
      <c r="FK32" s="7"/>
      <c r="FM32" s="7"/>
      <c r="FN32" s="7"/>
      <c r="FO32" s="7"/>
      <c r="FP32" s="7"/>
      <c r="FQ32" s="7"/>
      <c r="FS32" s="7"/>
      <c r="FT32" s="7"/>
      <c r="FU32" s="7"/>
      <c r="FV32" s="7"/>
      <c r="FW32" s="7"/>
      <c r="FY32" s="7"/>
      <c r="FZ32" s="7"/>
      <c r="GA32" s="7"/>
      <c r="GB32" s="7"/>
      <c r="GC32" s="7"/>
      <c r="GE32" s="7"/>
      <c r="GF32" s="7"/>
      <c r="GG32" s="7"/>
      <c r="GH32" s="7"/>
      <c r="GI32" s="7"/>
      <c r="GK32" s="7"/>
      <c r="GL32" s="7"/>
      <c r="GM32" s="7"/>
      <c r="GN32" s="7"/>
      <c r="GO32" s="7"/>
      <c r="GQ32" s="7"/>
      <c r="GR32" s="7"/>
      <c r="GS32" s="7"/>
      <c r="GT32" s="7"/>
      <c r="GU32" s="7"/>
      <c r="GW32" s="7"/>
      <c r="GX32" s="7"/>
      <c r="GY32" s="7"/>
      <c r="GZ32" s="7"/>
      <c r="HA32" s="7"/>
      <c r="HC32" s="7"/>
      <c r="HD32" s="7"/>
      <c r="HE32" s="7"/>
      <c r="HF32" s="7"/>
      <c r="HG32" s="7"/>
      <c r="HI32" s="7"/>
      <c r="HJ32" s="7"/>
      <c r="HK32" s="7"/>
      <c r="HL32" s="7"/>
      <c r="HM32" s="7"/>
      <c r="HO32" s="7"/>
      <c r="HP32" s="7"/>
      <c r="HQ32" s="7"/>
      <c r="HR32" s="7"/>
      <c r="HS32" s="7"/>
      <c r="HU32" s="81">
        <v>44561</v>
      </c>
      <c r="HV32" s="27" t="s">
        <v>401</v>
      </c>
      <c r="HW32" s="23">
        <f t="array" ref="HW32">MAX((HV$48:HV$658=HV32)*HU$48:HU$658)</f>
        <v>44561</v>
      </c>
      <c r="HX32" s="36">
        <f>VLOOKUP(HW32,HU$47:HX1794,4,0)/VLOOKUP(HW31,HU$48:HX1794,4,0)-1</f>
        <v>1.9233061536132467E-3</v>
      </c>
      <c r="HY32" s="20"/>
      <c r="IA32" s="7"/>
      <c r="IB32" s="7"/>
      <c r="IC32" s="7"/>
      <c r="ID32" s="7"/>
      <c r="IE32" s="7"/>
      <c r="IG32" s="7"/>
      <c r="IH32" s="7"/>
      <c r="II32" s="7"/>
      <c r="IJ32" s="7"/>
      <c r="IK32" s="7"/>
      <c r="IM32" s="7"/>
      <c r="IN32" s="7"/>
      <c r="IO32" s="7"/>
      <c r="IP32" s="7"/>
      <c r="IQ32" s="7"/>
      <c r="IS32" s="7"/>
      <c r="IT32" s="7"/>
      <c r="IU32" s="7"/>
      <c r="IV32" s="7"/>
      <c r="IW32" s="7"/>
      <c r="IY32" s="7"/>
      <c r="IZ32" s="7"/>
      <c r="JA32" s="7"/>
      <c r="JB32" s="7"/>
      <c r="JC32" s="7"/>
      <c r="JE32" s="7"/>
      <c r="JF32" s="7"/>
      <c r="JG32" s="7"/>
      <c r="JH32" s="7"/>
      <c r="JI32" s="7"/>
      <c r="JK32" s="7"/>
      <c r="JL32" s="7"/>
      <c r="JM32" s="7"/>
      <c r="JN32" s="7"/>
      <c r="JO32" s="7"/>
      <c r="JQ32" s="7"/>
      <c r="JR32" s="7"/>
      <c r="JS32" s="7"/>
      <c r="JT32" s="7"/>
      <c r="JU32" s="7"/>
      <c r="JW32" s="7"/>
      <c r="JX32" s="7"/>
      <c r="JY32" s="7"/>
      <c r="JZ32" s="7"/>
      <c r="KA32" s="7"/>
      <c r="KC32" s="7"/>
      <c r="KD32" s="7"/>
      <c r="KE32" s="7"/>
      <c r="KF32" s="7"/>
    </row>
    <row r="33" spans="1:311">
      <c r="HU33" s="81">
        <v>44592</v>
      </c>
      <c r="HV33" s="27" t="s">
        <v>402</v>
      </c>
      <c r="HW33" s="23">
        <f t="array" ref="HW33">MAX((HV$48:HV$658=HV33)*HU$48:HU$658)</f>
        <v>44589</v>
      </c>
      <c r="HX33" s="36">
        <f>VLOOKUP(HW33,HU$47:HX1795,4,0)/VLOOKUP(HW32,HU$48:HX1795,4,0)-1</f>
        <v>-1.6881028938906639E-2</v>
      </c>
    </row>
    <row r="34" spans="1:311">
      <c r="HU34" s="81">
        <v>44620</v>
      </c>
      <c r="HV34" s="27" t="s">
        <v>403</v>
      </c>
      <c r="HW34" s="23">
        <f t="array" ref="HW34">MAX((HV$48:HV$658=HV34)*HU$48:HU$658)</f>
        <v>44620</v>
      </c>
      <c r="HX34" s="36">
        <f>VLOOKUP(HW34,HU$47:HX1796,4,0)/VLOOKUP(HW33,HU$48:HX1796,4,0)-1</f>
        <v>1.6353229762877675E-3</v>
      </c>
    </row>
    <row r="35" spans="1:311">
      <c r="HU35" s="81">
        <v>44651</v>
      </c>
      <c r="HV35" s="27" t="s">
        <v>404</v>
      </c>
      <c r="HW35" s="23">
        <f t="array" ref="HW35">MAX((HV$48:HV$658=HV35)*HU$48:HU$658)</f>
        <v>44651</v>
      </c>
      <c r="HX35" s="36">
        <f>VLOOKUP(HW35,HU$47:HX1797,4,0)/VLOOKUP(HW34,HU$48:HX1797,4,0)-1</f>
        <v>-2.2857142857142909E-2</v>
      </c>
    </row>
    <row r="36" spans="1:311">
      <c r="A36" s="52">
        <v>44421</v>
      </c>
      <c r="B36" s="74" t="s">
        <v>339</v>
      </c>
      <c r="D36" s="271">
        <v>0.99919999999999998</v>
      </c>
      <c r="E36" s="107">
        <v>24019215.370000001</v>
      </c>
      <c r="G36" s="23">
        <v>44449</v>
      </c>
      <c r="H36" s="21" t="s">
        <v>340</v>
      </c>
      <c r="J36" s="28">
        <v>0.99870000000000003</v>
      </c>
      <c r="K36" s="32">
        <v>35045559.229999997</v>
      </c>
      <c r="M36" s="66">
        <v>44872</v>
      </c>
      <c r="N36" s="21" t="s">
        <v>1630</v>
      </c>
      <c r="P36" s="7">
        <v>2.0289999999999999</v>
      </c>
      <c r="Q36" s="68">
        <v>1478560.87</v>
      </c>
      <c r="S36" s="66">
        <v>44869</v>
      </c>
      <c r="T36" s="21" t="s">
        <v>1630</v>
      </c>
      <c r="V36" s="7">
        <v>0.99370000000000003</v>
      </c>
      <c r="W36" s="68">
        <v>9818360.3300000001</v>
      </c>
      <c r="Y36" s="66">
        <v>44858</v>
      </c>
      <c r="Z36" s="21" t="s">
        <v>1621</v>
      </c>
      <c r="AB36" s="7">
        <v>1.3120000000000001</v>
      </c>
      <c r="AC36" s="68">
        <v>762195.12</v>
      </c>
      <c r="AE36" s="66">
        <v>44855</v>
      </c>
      <c r="AF36" s="21" t="s">
        <v>1621</v>
      </c>
      <c r="AH36" s="7">
        <v>0.98009999999999997</v>
      </c>
      <c r="AI36" s="68">
        <v>891662.95</v>
      </c>
      <c r="AK36" s="66">
        <v>44818</v>
      </c>
      <c r="AL36" s="21" t="s">
        <v>1622</v>
      </c>
      <c r="AN36" s="7">
        <v>1.0685</v>
      </c>
      <c r="AO36" s="68">
        <v>28076743.100000001</v>
      </c>
      <c r="AQ36" s="66">
        <v>44813</v>
      </c>
      <c r="AR36" s="21" t="s">
        <v>1622</v>
      </c>
      <c r="AT36" s="7">
        <v>1.0536000000000001</v>
      </c>
      <c r="AU36" s="68">
        <v>4745634.0199999996</v>
      </c>
      <c r="AW36" s="66">
        <v>44804</v>
      </c>
      <c r="AX36" s="21" t="s">
        <v>1623</v>
      </c>
      <c r="AZ36" s="7">
        <v>1.0374000000000001</v>
      </c>
      <c r="BA36" s="68">
        <v>9639483.3200000003</v>
      </c>
      <c r="BC36" s="66">
        <v>44799</v>
      </c>
      <c r="BD36" s="21" t="s">
        <v>1623</v>
      </c>
      <c r="BF36" s="7">
        <v>1.508</v>
      </c>
      <c r="BG36" s="68">
        <v>1326259.95</v>
      </c>
      <c r="BI36" s="66">
        <v>44790</v>
      </c>
      <c r="BJ36" s="21" t="s">
        <v>1623</v>
      </c>
      <c r="BL36" s="7">
        <v>1.0484</v>
      </c>
      <c r="BM36" s="68">
        <v>2861503.24</v>
      </c>
      <c r="BO36" s="66">
        <v>44778</v>
      </c>
      <c r="BP36" s="21" t="s">
        <v>1623</v>
      </c>
      <c r="BR36" s="7">
        <v>1.2229000000000001</v>
      </c>
      <c r="BS36" s="68">
        <v>4088641.75</v>
      </c>
      <c r="BU36" s="66">
        <v>44771</v>
      </c>
      <c r="BV36" s="21" t="s">
        <v>638</v>
      </c>
      <c r="BX36" s="7">
        <v>1.0009999999999999</v>
      </c>
      <c r="BY36" s="68">
        <v>3996004</v>
      </c>
      <c r="CA36" s="66">
        <v>44771</v>
      </c>
      <c r="CB36" s="21" t="s">
        <v>638</v>
      </c>
      <c r="CD36" s="7">
        <v>0.96599999999999997</v>
      </c>
      <c r="CE36" s="68">
        <v>2070393.37</v>
      </c>
      <c r="CG36" s="66">
        <v>44764</v>
      </c>
      <c r="CH36" s="21" t="s">
        <v>638</v>
      </c>
      <c r="CJ36" s="7">
        <v>1.0580000000000001</v>
      </c>
      <c r="CK36" s="68">
        <v>4725897.92</v>
      </c>
      <c r="CM36" s="66">
        <v>44749</v>
      </c>
      <c r="CN36" s="21" t="s">
        <v>638</v>
      </c>
      <c r="CP36" s="7">
        <v>1.0576000000592256</v>
      </c>
      <c r="CQ36" s="68">
        <v>1891074.13</v>
      </c>
      <c r="CS36" s="66">
        <v>44741</v>
      </c>
      <c r="CT36" s="21" t="s">
        <v>570</v>
      </c>
      <c r="CV36" s="7">
        <v>1.0113000000000001</v>
      </c>
      <c r="CW36" s="32">
        <v>9888262.6300000008</v>
      </c>
      <c r="CY36" s="66">
        <v>44736</v>
      </c>
      <c r="CZ36" s="21" t="s">
        <v>570</v>
      </c>
      <c r="DB36" s="7">
        <v>1.2102999999999999</v>
      </c>
      <c r="DC36" s="32">
        <v>1652482.86</v>
      </c>
      <c r="DE36" s="66">
        <v>44722</v>
      </c>
      <c r="DF36" s="21" t="s">
        <v>570</v>
      </c>
      <c r="DH36" s="7">
        <v>1.0102</v>
      </c>
      <c r="DI36" s="32">
        <v>4949514.95</v>
      </c>
      <c r="DK36" s="66">
        <v>44721</v>
      </c>
      <c r="DL36" s="21" t="s">
        <v>570</v>
      </c>
      <c r="DN36" s="7">
        <v>0.97350000000000003</v>
      </c>
      <c r="DO36" s="32">
        <v>4777070.0599999996</v>
      </c>
      <c r="DQ36" s="66">
        <v>44712</v>
      </c>
      <c r="DR36" s="21" t="s">
        <v>345</v>
      </c>
      <c r="DT36" s="215">
        <v>0.96009486481645012</v>
      </c>
      <c r="DU36" s="32">
        <v>2636203.87</v>
      </c>
      <c r="DW36" s="66">
        <v>44694</v>
      </c>
      <c r="DX36" s="21" t="s">
        <v>345</v>
      </c>
      <c r="DZ36" s="7">
        <v>0.99350000000000005</v>
      </c>
      <c r="EA36" s="32">
        <v>8052340.21</v>
      </c>
      <c r="EC36" s="66">
        <v>44651</v>
      </c>
      <c r="ED36" s="21" t="s">
        <v>337</v>
      </c>
      <c r="EF36" s="7">
        <v>1.135</v>
      </c>
      <c r="EG36" s="32">
        <v>8810572.6899999995</v>
      </c>
      <c r="EI36" s="66">
        <v>44651</v>
      </c>
      <c r="EJ36" s="21" t="s">
        <v>337</v>
      </c>
      <c r="EL36" s="134">
        <v>1.183732</v>
      </c>
      <c r="EM36" s="32">
        <v>7882084.0199999996</v>
      </c>
      <c r="EO36" s="66">
        <v>44648</v>
      </c>
      <c r="EP36" s="21" t="s">
        <v>337</v>
      </c>
      <c r="ER36" s="7">
        <v>0.96340000000000003</v>
      </c>
      <c r="ES36" s="32">
        <v>8539709.6500000004</v>
      </c>
      <c r="EU36" s="66">
        <v>44645</v>
      </c>
      <c r="EV36" s="21" t="s">
        <v>337</v>
      </c>
      <c r="EX36" s="7">
        <v>1.1627000000000001</v>
      </c>
      <c r="EY36" s="32">
        <v>10320805.02</v>
      </c>
      <c r="FA36" s="66">
        <v>44630</v>
      </c>
      <c r="FB36" s="21" t="s">
        <v>337</v>
      </c>
      <c r="FD36" s="7">
        <v>1.4279999999999999</v>
      </c>
      <c r="FE36" s="32">
        <v>7002801.1200000001</v>
      </c>
      <c r="FG36" s="66">
        <v>44620</v>
      </c>
      <c r="FH36" s="21" t="s">
        <v>344</v>
      </c>
      <c r="FJ36" s="111">
        <v>1.036</v>
      </c>
      <c r="FK36" s="32">
        <v>1930501.93</v>
      </c>
      <c r="FM36" s="66">
        <v>44617</v>
      </c>
      <c r="FN36" s="21" t="s">
        <v>344</v>
      </c>
      <c r="FP36" s="7">
        <v>1.0549999999999999</v>
      </c>
      <c r="FQ36" s="32">
        <v>4739336.49</v>
      </c>
      <c r="FS36" s="66">
        <v>44601</v>
      </c>
      <c r="FT36" s="21" t="s">
        <v>344</v>
      </c>
      <c r="FV36" s="7">
        <v>1.2623</v>
      </c>
      <c r="FW36" s="32">
        <v>3168818.82</v>
      </c>
      <c r="FY36" s="54">
        <v>44589</v>
      </c>
      <c r="FZ36" s="21" t="s">
        <v>343</v>
      </c>
      <c r="GB36" s="7">
        <v>1.4232</v>
      </c>
      <c r="GC36" s="7">
        <v>3510496.38</v>
      </c>
      <c r="GE36" s="66">
        <v>44561</v>
      </c>
      <c r="GF36" s="21" t="s">
        <v>336</v>
      </c>
      <c r="GH36" s="7">
        <v>1.7332000000000001</v>
      </c>
      <c r="GI36" s="68">
        <v>2307869.84</v>
      </c>
      <c r="GK36" s="66">
        <v>44558</v>
      </c>
      <c r="GL36" s="21" t="s">
        <v>336</v>
      </c>
      <c r="GN36" s="44">
        <v>0.96447700000000003</v>
      </c>
      <c r="GO36" s="86">
        <v>3913894.32</v>
      </c>
      <c r="GQ36" s="66">
        <v>44516</v>
      </c>
      <c r="GR36" s="21" t="s">
        <v>342</v>
      </c>
      <c r="GT36" s="21">
        <v>1.2090000000000001</v>
      </c>
      <c r="GU36" s="86">
        <v>8271298.5899999999</v>
      </c>
      <c r="GW36" s="66">
        <v>44484</v>
      </c>
      <c r="GX36" s="21" t="s">
        <v>341</v>
      </c>
      <c r="GZ36" s="21">
        <v>1.0605</v>
      </c>
      <c r="HA36" s="86">
        <v>1885902.88</v>
      </c>
      <c r="HC36" s="23">
        <v>44463</v>
      </c>
      <c r="HD36" s="21" t="s">
        <v>340</v>
      </c>
      <c r="HF36" s="76">
        <v>1.244</v>
      </c>
      <c r="HG36" s="32">
        <v>1607717.04</v>
      </c>
      <c r="HI36" s="23">
        <v>44421</v>
      </c>
      <c r="HJ36" s="21" t="s">
        <v>339</v>
      </c>
      <c r="HL36" s="28">
        <v>1.05</v>
      </c>
      <c r="HM36" s="32">
        <v>9428571.4299999997</v>
      </c>
      <c r="HO36" s="23">
        <v>44414</v>
      </c>
      <c r="HP36" s="21" t="s">
        <v>339</v>
      </c>
      <c r="HR36" s="232">
        <v>0.94833124367573951</v>
      </c>
      <c r="HS36" s="32">
        <v>1863932.9</v>
      </c>
      <c r="HU36" s="81">
        <v>44681</v>
      </c>
      <c r="HV36" s="27" t="s">
        <v>405</v>
      </c>
      <c r="HW36" s="23">
        <f t="array" ref="HW36">MAX((HV$48:HV$800=HV36)*HU$48:HU$800)</f>
        <v>44680</v>
      </c>
      <c r="HX36" s="36">
        <f>VLOOKUP(HW36,HU$47:HX1798,4,0)/VLOOKUP(HW35,HU$48:HX1798,4,0)-1</f>
        <v>-3.3416875522138678E-3</v>
      </c>
      <c r="IA36" s="66">
        <v>44545</v>
      </c>
      <c r="IB36" s="21" t="s">
        <v>336</v>
      </c>
      <c r="ID36" s="21">
        <v>0.999</v>
      </c>
      <c r="IE36" s="86">
        <v>30030030.030030001</v>
      </c>
      <c r="IG36" s="66">
        <v>44559</v>
      </c>
      <c r="IH36" s="21" t="s">
        <v>336</v>
      </c>
      <c r="IJ36" s="21">
        <v>1.0049999999999999</v>
      </c>
      <c r="IK36" s="86">
        <v>29850746.27</v>
      </c>
      <c r="IM36" s="66">
        <v>44627</v>
      </c>
      <c r="IN36" s="21" t="s">
        <v>337</v>
      </c>
      <c r="IP36" s="111">
        <v>0.99850000000000005</v>
      </c>
      <c r="IQ36" s="32">
        <v>20030045.07</v>
      </c>
      <c r="IS36" s="66">
        <v>44741</v>
      </c>
      <c r="IT36" s="21" t="s">
        <v>570</v>
      </c>
      <c r="IV36">
        <v>0.99719999999999998</v>
      </c>
      <c r="IW36" s="68">
        <v>10028078.619999999</v>
      </c>
      <c r="IY36" s="66">
        <v>44757</v>
      </c>
      <c r="IZ36" s="21" t="s">
        <v>638</v>
      </c>
      <c r="JB36" s="7">
        <v>0.99039999999999995</v>
      </c>
      <c r="JC36" s="68">
        <v>40387722.130000003</v>
      </c>
      <c r="JE36" s="66">
        <v>44776</v>
      </c>
      <c r="JF36" s="21" t="s">
        <v>1623</v>
      </c>
      <c r="JH36" s="7">
        <v>0.99919999999999998</v>
      </c>
      <c r="JI36" s="68">
        <v>15012009.609999999</v>
      </c>
      <c r="JK36" s="66">
        <v>44851</v>
      </c>
      <c r="JL36" s="21" t="s">
        <v>1621</v>
      </c>
      <c r="JN36" s="7">
        <v>0.99919999999999998</v>
      </c>
      <c r="JO36" s="68">
        <v>10008006.41</v>
      </c>
      <c r="JQ36" s="66">
        <v>44883</v>
      </c>
      <c r="JR36" s="21" t="s">
        <v>342</v>
      </c>
      <c r="JT36" s="7">
        <v>0.9819</v>
      </c>
      <c r="JU36" s="68">
        <v>50921682.450000003</v>
      </c>
      <c r="JW36" s="66">
        <v>44880</v>
      </c>
      <c r="JX36" s="21" t="s">
        <v>1630</v>
      </c>
      <c r="JZ36" s="7">
        <v>0.99619999999999997</v>
      </c>
      <c r="KA36" s="68">
        <v>5019072.4800000004</v>
      </c>
      <c r="KC36" s="66">
        <v>44601</v>
      </c>
      <c r="KD36" s="21" t="s">
        <v>344</v>
      </c>
      <c r="KF36" s="7">
        <v>1.349</v>
      </c>
      <c r="KG36" s="32">
        <v>4447739.07</v>
      </c>
      <c r="KI36" s="66">
        <v>44890</v>
      </c>
      <c r="KJ36" s="21" t="s">
        <v>1630</v>
      </c>
      <c r="KL36" s="7">
        <v>1.1910000000000001</v>
      </c>
      <c r="KM36" s="68">
        <v>2518891.69</v>
      </c>
      <c r="KO36" s="66">
        <v>44897</v>
      </c>
      <c r="KP36" s="21" t="s">
        <v>1624</v>
      </c>
      <c r="KR36" s="7">
        <v>0.999</v>
      </c>
      <c r="KS36" s="68">
        <v>10010010.01</v>
      </c>
      <c r="KU36" s="66">
        <v>44897</v>
      </c>
      <c r="KV36" s="21" t="s">
        <v>1624</v>
      </c>
      <c r="KX36" s="7">
        <v>0.99909999999999999</v>
      </c>
      <c r="KY36" s="68">
        <v>20018016.210000001</v>
      </c>
    </row>
    <row r="37" spans="1:311">
      <c r="A37" s="52">
        <v>44424</v>
      </c>
      <c r="B37" s="74" t="s">
        <v>339</v>
      </c>
      <c r="D37" s="74">
        <v>0.99919999999999998</v>
      </c>
      <c r="E37" s="107">
        <v>24019215.370000001</v>
      </c>
      <c r="G37" s="58">
        <v>44452</v>
      </c>
      <c r="H37" s="21" t="s">
        <v>340</v>
      </c>
      <c r="J37" s="28">
        <v>0.99870000000000003</v>
      </c>
      <c r="K37" s="32"/>
      <c r="M37" s="66">
        <v>44873</v>
      </c>
      <c r="N37" s="21" t="s">
        <v>1630</v>
      </c>
      <c r="P37" s="7">
        <v>2.0289999999999999</v>
      </c>
      <c r="Q37"/>
      <c r="S37" s="66">
        <v>44872</v>
      </c>
      <c r="T37" s="21" t="s">
        <v>1630</v>
      </c>
      <c r="V37" s="7">
        <v>0.99260000000000004</v>
      </c>
      <c r="W37"/>
      <c r="Y37" s="66">
        <v>44859</v>
      </c>
      <c r="Z37" s="21" t="s">
        <v>1621</v>
      </c>
      <c r="AB37" s="7">
        <v>1.3120000000000001</v>
      </c>
      <c r="AC37"/>
      <c r="AE37" s="66">
        <v>44858</v>
      </c>
      <c r="AF37" s="21" t="s">
        <v>1621</v>
      </c>
      <c r="AH37" s="7">
        <v>0.98009999999999997</v>
      </c>
      <c r="AI37"/>
      <c r="AK37" s="66">
        <v>44819</v>
      </c>
      <c r="AL37" s="21" t="s">
        <v>1622</v>
      </c>
      <c r="AN37" s="7">
        <v>1.0685</v>
      </c>
      <c r="AO37"/>
      <c r="AQ37" s="66">
        <v>44817</v>
      </c>
      <c r="AR37" s="21" t="s">
        <v>1622</v>
      </c>
      <c r="AT37" s="7">
        <v>1.0536000000000001</v>
      </c>
      <c r="AU37"/>
      <c r="AW37" s="66">
        <v>44805</v>
      </c>
      <c r="AX37" s="21" t="s">
        <v>340</v>
      </c>
      <c r="AZ37" s="7">
        <v>1.0365</v>
      </c>
      <c r="BA37"/>
      <c r="BC37" s="66">
        <v>44802</v>
      </c>
      <c r="BD37" s="21" t="s">
        <v>1623</v>
      </c>
      <c r="BF37" s="7">
        <v>1.5133000000000001</v>
      </c>
      <c r="BG37"/>
      <c r="BI37" s="66">
        <v>44791</v>
      </c>
      <c r="BJ37" s="21" t="s">
        <v>1623</v>
      </c>
      <c r="BL37" s="7">
        <v>1.04</v>
      </c>
      <c r="BM37"/>
      <c r="BO37" s="66">
        <v>44781</v>
      </c>
      <c r="BP37" s="21" t="s">
        <v>1623</v>
      </c>
      <c r="BR37" s="7">
        <v>1.2229000000000001</v>
      </c>
      <c r="BS37"/>
      <c r="BU37" s="66">
        <v>44774</v>
      </c>
      <c r="BV37" s="21" t="s">
        <v>339</v>
      </c>
      <c r="BX37" s="7">
        <v>1.0009999999999999</v>
      </c>
      <c r="BY37"/>
      <c r="CA37" s="66">
        <v>44774</v>
      </c>
      <c r="CB37" s="21" t="s">
        <v>339</v>
      </c>
      <c r="CD37" s="7">
        <v>0.96599999999999997</v>
      </c>
      <c r="CE37"/>
      <c r="CG37" s="66">
        <v>44767</v>
      </c>
      <c r="CH37" s="21" t="s">
        <v>638</v>
      </c>
      <c r="CJ37" s="72">
        <v>1.0609999999999999</v>
      </c>
      <c r="CK37"/>
      <c r="CM37" s="66">
        <v>44750</v>
      </c>
      <c r="CN37" s="21" t="s">
        <v>638</v>
      </c>
      <c r="CP37" s="72">
        <v>1.0576000000000001</v>
      </c>
      <c r="CQ37"/>
      <c r="CS37" s="66">
        <v>44742</v>
      </c>
      <c r="CT37" s="21" t="s">
        <v>570</v>
      </c>
      <c r="CV37" s="60">
        <v>1.0145999999999999</v>
      </c>
      <c r="CY37" s="66">
        <v>44739</v>
      </c>
      <c r="CZ37" s="21" t="s">
        <v>570</v>
      </c>
      <c r="DB37" s="7">
        <v>1.2088000000000001</v>
      </c>
      <c r="DE37" s="66">
        <v>44725</v>
      </c>
      <c r="DF37" s="21" t="s">
        <v>570</v>
      </c>
      <c r="DH37" s="60">
        <v>1.0102</v>
      </c>
      <c r="DK37" s="66">
        <v>44722</v>
      </c>
      <c r="DL37" s="21" t="s">
        <v>570</v>
      </c>
      <c r="DN37" s="60">
        <v>0.97340000000000004</v>
      </c>
      <c r="DQ37" s="66">
        <v>44713</v>
      </c>
      <c r="DR37" s="21" t="s">
        <v>570</v>
      </c>
      <c r="DT37" s="215">
        <v>0.96009486481645012</v>
      </c>
      <c r="DW37" s="66">
        <v>44697</v>
      </c>
      <c r="DX37" s="21" t="s">
        <v>345</v>
      </c>
      <c r="DZ37" s="7">
        <v>0.99639999999999995</v>
      </c>
      <c r="EC37" s="66">
        <v>44652</v>
      </c>
      <c r="ED37" s="21" t="s">
        <v>368</v>
      </c>
      <c r="EF37" s="7">
        <v>1.1339999999999999</v>
      </c>
      <c r="EI37" s="66">
        <v>44652</v>
      </c>
      <c r="EJ37" s="21" t="s">
        <v>334</v>
      </c>
      <c r="EL37" s="134">
        <v>1.1840120000000001</v>
      </c>
      <c r="EO37" s="66">
        <v>44649</v>
      </c>
      <c r="EP37" s="21" t="s">
        <v>337</v>
      </c>
      <c r="ER37" s="7">
        <v>0.95760000000000001</v>
      </c>
      <c r="EU37" s="66">
        <v>44648</v>
      </c>
      <c r="EV37" s="21" t="s">
        <v>337</v>
      </c>
      <c r="EX37" s="60">
        <v>1.1627000000000001</v>
      </c>
      <c r="FA37" s="66">
        <v>44631</v>
      </c>
      <c r="FB37" s="21" t="s">
        <v>337</v>
      </c>
      <c r="FD37" s="7">
        <v>1.4219999999999999</v>
      </c>
      <c r="FG37" s="66">
        <v>44621</v>
      </c>
      <c r="FH37" s="21" t="s">
        <v>337</v>
      </c>
      <c r="FJ37" s="112">
        <v>1.036</v>
      </c>
      <c r="FM37" s="66">
        <v>44620</v>
      </c>
      <c r="FN37" s="21" t="s">
        <v>344</v>
      </c>
      <c r="FP37" s="60">
        <v>1.0549999999999999</v>
      </c>
      <c r="FS37" s="66">
        <v>44602</v>
      </c>
      <c r="FT37" s="21" t="s">
        <v>344</v>
      </c>
      <c r="FV37" s="60">
        <v>1.2623</v>
      </c>
      <c r="FY37" s="54">
        <v>44599</v>
      </c>
      <c r="FZ37" s="21" t="s">
        <v>390</v>
      </c>
      <c r="GB37" s="60">
        <v>1.4232</v>
      </c>
      <c r="GE37" s="66">
        <v>44565</v>
      </c>
      <c r="GF37" s="21" t="s">
        <v>346</v>
      </c>
      <c r="GH37" s="7">
        <v>1.7331000000000001</v>
      </c>
      <c r="GI37"/>
      <c r="GK37" s="66">
        <v>44559</v>
      </c>
      <c r="GL37" s="21" t="s">
        <v>336</v>
      </c>
      <c r="GN37" s="44">
        <v>0.964194</v>
      </c>
      <c r="GQ37" s="66">
        <v>44517</v>
      </c>
      <c r="GR37" s="21" t="s">
        <v>342</v>
      </c>
      <c r="GT37" s="21">
        <v>1.214</v>
      </c>
      <c r="GW37" s="66">
        <v>44487</v>
      </c>
      <c r="GX37" s="21" t="s">
        <v>341</v>
      </c>
      <c r="GZ37" s="21">
        <v>1.0613999999999999</v>
      </c>
      <c r="HC37" s="23">
        <v>44466</v>
      </c>
      <c r="HD37" s="21" t="s">
        <v>340</v>
      </c>
      <c r="HF37" s="28">
        <v>1.2402</v>
      </c>
      <c r="HG37" s="32"/>
      <c r="HI37" s="66">
        <v>44424</v>
      </c>
      <c r="HJ37" s="21" t="s">
        <v>339</v>
      </c>
      <c r="HL37" s="28">
        <v>1.05</v>
      </c>
      <c r="HM37" s="32">
        <v>9428571.4299999997</v>
      </c>
      <c r="HO37" s="23">
        <v>44417</v>
      </c>
      <c r="HP37" s="21" t="s">
        <v>340</v>
      </c>
      <c r="HR37" s="232">
        <v>0.94833124367573951</v>
      </c>
      <c r="HS37" s="32">
        <v>1863932.9</v>
      </c>
      <c r="HU37" s="81">
        <v>44711</v>
      </c>
      <c r="HV37" s="27" t="s">
        <v>406</v>
      </c>
      <c r="HW37" s="23">
        <f t="array" ref="HW37">MAX((HV$48:HV$800=HV37)*HU$48:HU$800)</f>
        <v>44712</v>
      </c>
      <c r="HX37" s="36">
        <f>VLOOKUP(HW37,HU$47:HX1799,4,0)/VLOOKUP(HW36,HU$48:HX1799,4,0)-1</f>
        <v>1.7602682313495377E-2</v>
      </c>
      <c r="IA37" s="66">
        <v>44546</v>
      </c>
      <c r="IB37" s="21" t="s">
        <v>336</v>
      </c>
      <c r="ID37" s="21">
        <v>0.999</v>
      </c>
      <c r="IG37" s="66">
        <v>44560</v>
      </c>
      <c r="IH37" s="21" t="s">
        <v>336</v>
      </c>
      <c r="IJ37" s="21">
        <v>1.0049999999999999</v>
      </c>
      <c r="IM37" s="66">
        <v>44628</v>
      </c>
      <c r="IN37" s="21" t="s">
        <v>337</v>
      </c>
      <c r="IP37" s="112">
        <v>0.99850000000000005</v>
      </c>
      <c r="IS37" s="66">
        <v>44742</v>
      </c>
      <c r="IT37" s="21" t="s">
        <v>570</v>
      </c>
      <c r="IV37" s="72">
        <v>0.99770000000000003</v>
      </c>
      <c r="IW37"/>
      <c r="IY37" s="66">
        <v>44760</v>
      </c>
      <c r="IZ37" s="21" t="s">
        <v>638</v>
      </c>
      <c r="JB37" s="7">
        <v>0.99039999999999995</v>
      </c>
      <c r="JC37"/>
      <c r="JE37" s="66">
        <v>44777</v>
      </c>
      <c r="JF37" s="21" t="s">
        <v>1623</v>
      </c>
      <c r="JH37" s="7">
        <v>0.99919999999999998</v>
      </c>
      <c r="JI37"/>
      <c r="JK37" s="66">
        <v>44852</v>
      </c>
      <c r="JL37" s="21" t="s">
        <v>1621</v>
      </c>
      <c r="JN37" s="7">
        <v>0.99919999999999998</v>
      </c>
      <c r="JO37"/>
      <c r="JQ37" s="66">
        <v>40868</v>
      </c>
      <c r="JR37" s="21" t="s">
        <v>342</v>
      </c>
      <c r="JT37" s="7">
        <v>0.9819</v>
      </c>
      <c r="JU37"/>
      <c r="JW37" s="66">
        <v>44881</v>
      </c>
      <c r="JX37" s="21" t="s">
        <v>1630</v>
      </c>
      <c r="JZ37" s="7">
        <v>0.99619999999999997</v>
      </c>
      <c r="KA37"/>
      <c r="KC37" s="66">
        <v>44602</v>
      </c>
      <c r="KD37" s="21" t="s">
        <v>344</v>
      </c>
      <c r="KF37" s="7">
        <v>1.349</v>
      </c>
      <c r="KI37" s="66">
        <v>44893</v>
      </c>
      <c r="KJ37" s="21" t="s">
        <v>1630</v>
      </c>
      <c r="KL37" s="7">
        <v>1.1919999999999999</v>
      </c>
      <c r="KM37"/>
      <c r="KO37" s="66">
        <v>44900</v>
      </c>
      <c r="KP37" s="21" t="s">
        <v>1624</v>
      </c>
      <c r="KR37" s="7">
        <v>0.99890000000000001</v>
      </c>
      <c r="KS37"/>
      <c r="KU37" s="66">
        <v>44900</v>
      </c>
      <c r="KV37" s="21" t="s">
        <v>336</v>
      </c>
      <c r="KX37" s="7">
        <v>0.99909999999999999</v>
      </c>
      <c r="KY37"/>
    </row>
    <row r="38" spans="1:311">
      <c r="A38" s="52">
        <v>44425</v>
      </c>
      <c r="B38" s="74" t="s">
        <v>339</v>
      </c>
      <c r="D38" s="74">
        <v>0.99919999999999998</v>
      </c>
      <c r="E38" s="107">
        <v>24019215.370000001</v>
      </c>
      <c r="G38" s="58">
        <v>44453</v>
      </c>
      <c r="H38" s="21" t="s">
        <v>340</v>
      </c>
      <c r="J38" s="21">
        <v>1</v>
      </c>
      <c r="K38" s="32"/>
      <c r="M38" s="66">
        <v>44874</v>
      </c>
      <c r="N38" s="21" t="s">
        <v>1630</v>
      </c>
      <c r="P38" s="7">
        <v>2.0270000000000001</v>
      </c>
      <c r="S38" s="66">
        <v>44873</v>
      </c>
      <c r="T38" s="21" t="s">
        <v>1630</v>
      </c>
      <c r="V38" s="7">
        <v>0.99429999999999996</v>
      </c>
      <c r="Y38" s="66">
        <v>44860</v>
      </c>
      <c r="Z38" s="21" t="s">
        <v>1621</v>
      </c>
      <c r="AB38" s="7">
        <v>1.3140000000000001</v>
      </c>
      <c r="AE38" s="66">
        <v>44859</v>
      </c>
      <c r="AF38" s="21" t="s">
        <v>1621</v>
      </c>
      <c r="AH38" s="7">
        <v>0.98129999999999995</v>
      </c>
      <c r="AK38" s="66">
        <v>44820</v>
      </c>
      <c r="AL38" s="21" t="s">
        <v>1622</v>
      </c>
      <c r="AN38" s="7">
        <v>1.0685</v>
      </c>
      <c r="AQ38" s="66">
        <v>44818</v>
      </c>
      <c r="AR38" s="21" t="s">
        <v>1622</v>
      </c>
      <c r="AT38" s="7">
        <v>1.0517000000000001</v>
      </c>
      <c r="AW38" s="66">
        <v>44806</v>
      </c>
      <c r="AX38" s="21" t="s">
        <v>340</v>
      </c>
      <c r="AZ38" s="7">
        <v>1.0376000000000001</v>
      </c>
      <c r="BC38" s="66">
        <v>44803</v>
      </c>
      <c r="BD38" s="21" t="s">
        <v>1623</v>
      </c>
      <c r="BF38" s="7">
        <v>1.5104</v>
      </c>
      <c r="BI38" s="66">
        <v>44792</v>
      </c>
      <c r="BJ38" s="21" t="s">
        <v>1623</v>
      </c>
      <c r="BL38" s="7">
        <v>1.0370999999999999</v>
      </c>
      <c r="BO38" s="66">
        <v>44782</v>
      </c>
      <c r="BP38" s="21" t="s">
        <v>1623</v>
      </c>
      <c r="BR38" s="7">
        <v>1.2231000000000001</v>
      </c>
      <c r="BU38" s="66">
        <v>44775</v>
      </c>
      <c r="BV38" s="21" t="s">
        <v>339</v>
      </c>
      <c r="BX38" s="7">
        <v>0.98899999999999999</v>
      </c>
      <c r="CA38" s="66">
        <v>44775</v>
      </c>
      <c r="CB38" s="21" t="s">
        <v>339</v>
      </c>
      <c r="CD38" s="7">
        <v>0.96599999999999997</v>
      </c>
      <c r="CG38" s="66">
        <v>44768</v>
      </c>
      <c r="CH38" s="21" t="s">
        <v>638</v>
      </c>
      <c r="CJ38" s="7">
        <v>1.06</v>
      </c>
      <c r="CM38" s="66">
        <v>44753</v>
      </c>
      <c r="CN38" s="21" t="s">
        <v>638</v>
      </c>
      <c r="CP38" s="7">
        <v>1.0604</v>
      </c>
      <c r="CS38" s="66">
        <v>44743</v>
      </c>
      <c r="CT38" s="21" t="s">
        <v>638</v>
      </c>
      <c r="CV38" s="60">
        <v>1.0145999999999999</v>
      </c>
      <c r="CY38" s="66">
        <v>44740</v>
      </c>
      <c r="CZ38" s="21" t="s">
        <v>570</v>
      </c>
      <c r="DB38" s="7">
        <v>1.212</v>
      </c>
      <c r="DE38" s="66">
        <v>44726</v>
      </c>
      <c r="DF38" s="21" t="s">
        <v>570</v>
      </c>
      <c r="DH38" s="7">
        <v>1.0129999999999999</v>
      </c>
      <c r="DK38" s="66">
        <v>44725</v>
      </c>
      <c r="DL38" s="21" t="s">
        <v>570</v>
      </c>
      <c r="DN38" s="7">
        <v>0.97519999999999996</v>
      </c>
      <c r="DQ38" s="66">
        <v>44714</v>
      </c>
      <c r="DR38" s="21" t="s">
        <v>570</v>
      </c>
      <c r="DT38" s="215">
        <v>0.96093853341470714</v>
      </c>
      <c r="DW38" s="66">
        <v>44698</v>
      </c>
      <c r="DX38" s="21" t="s">
        <v>345</v>
      </c>
      <c r="DZ38" s="7">
        <v>0.99329999999999996</v>
      </c>
      <c r="EC38" s="66">
        <v>44657</v>
      </c>
      <c r="ED38" s="21" t="s">
        <v>368</v>
      </c>
      <c r="EF38" s="7">
        <v>1.1379999999999999</v>
      </c>
      <c r="EI38" s="66">
        <v>44657</v>
      </c>
      <c r="EJ38" s="21" t="s">
        <v>334</v>
      </c>
      <c r="EL38" s="134">
        <v>1.1840120000000001</v>
      </c>
      <c r="EO38" s="66">
        <v>44650</v>
      </c>
      <c r="EP38" s="21" t="s">
        <v>337</v>
      </c>
      <c r="ER38" s="7">
        <v>0.95679999999999998</v>
      </c>
      <c r="EU38" s="66">
        <v>44649</v>
      </c>
      <c r="EV38" s="21" t="s">
        <v>337</v>
      </c>
      <c r="EX38" s="7">
        <v>1.1594</v>
      </c>
      <c r="FA38" s="66">
        <v>44634</v>
      </c>
      <c r="FB38" s="21" t="s">
        <v>337</v>
      </c>
      <c r="FD38" s="7">
        <v>1.4159999999999999</v>
      </c>
      <c r="FG38" s="66">
        <v>44622</v>
      </c>
      <c r="FH38" s="21" t="s">
        <v>337</v>
      </c>
      <c r="FJ38" s="7">
        <v>1.0369999999999999</v>
      </c>
      <c r="FM38" s="66">
        <v>44621</v>
      </c>
      <c r="FN38" s="21" t="s">
        <v>337</v>
      </c>
      <c r="FP38" s="7">
        <v>1.0569999999999999</v>
      </c>
      <c r="FS38" s="66">
        <v>44603</v>
      </c>
      <c r="FT38" s="21" t="s">
        <v>344</v>
      </c>
      <c r="FV38" s="7">
        <v>1.2617</v>
      </c>
      <c r="FY38" s="66">
        <v>44600</v>
      </c>
      <c r="FZ38" s="21" t="s">
        <v>344</v>
      </c>
      <c r="GB38" s="60">
        <v>1.4232</v>
      </c>
      <c r="GE38" s="66">
        <v>44566</v>
      </c>
      <c r="GF38" s="21" t="s">
        <v>346</v>
      </c>
      <c r="GH38" s="7">
        <v>1.7324999999999999</v>
      </c>
      <c r="GK38" s="66">
        <v>44560</v>
      </c>
      <c r="GL38" s="21" t="s">
        <v>336</v>
      </c>
      <c r="GN38" s="44">
        <v>0.964005</v>
      </c>
      <c r="GQ38" s="66">
        <v>44518</v>
      </c>
      <c r="GR38" s="21" t="s">
        <v>342</v>
      </c>
      <c r="GT38" s="7">
        <v>1.208</v>
      </c>
      <c r="GW38" s="66">
        <v>44488</v>
      </c>
      <c r="GX38" s="21" t="s">
        <v>341</v>
      </c>
      <c r="GZ38" s="21">
        <v>1.0555000000000001</v>
      </c>
      <c r="HC38" s="58">
        <v>44467</v>
      </c>
      <c r="HD38" s="21" t="s">
        <v>340</v>
      </c>
      <c r="HF38" s="21">
        <v>1.2373000000000001</v>
      </c>
      <c r="HG38" s="32"/>
      <c r="HI38" s="66">
        <v>44425</v>
      </c>
      <c r="HJ38" s="21" t="s">
        <v>339</v>
      </c>
      <c r="HL38" s="28">
        <v>1.05</v>
      </c>
      <c r="HM38" s="32">
        <v>9384717.6099999994</v>
      </c>
      <c r="HO38" s="23">
        <v>44418</v>
      </c>
      <c r="HP38" s="21" t="s">
        <v>339</v>
      </c>
      <c r="HR38" s="56">
        <v>0.94921505657758076</v>
      </c>
      <c r="HS38" s="32">
        <v>1863932.9</v>
      </c>
      <c r="HU38" s="81">
        <v>44742</v>
      </c>
      <c r="HV38" s="27" t="s">
        <v>595</v>
      </c>
      <c r="HW38" s="23">
        <f t="array" ref="HW38">MAX((HV$48:HV$800=HV38)*HU$48:HU$800)</f>
        <v>44742</v>
      </c>
      <c r="HX38" s="36">
        <f>VLOOKUP(HW38,HU$47:HX1800,4,0)/VLOOKUP(HW37,HU$48:HX1800,4,0)-1</f>
        <v>1.1532125205930832E-2</v>
      </c>
      <c r="IA38" s="66">
        <v>44547</v>
      </c>
      <c r="IB38" s="21" t="s">
        <v>336</v>
      </c>
      <c r="ID38" s="21">
        <v>0.999</v>
      </c>
      <c r="IG38" s="66">
        <v>44561</v>
      </c>
      <c r="IH38" s="21" t="s">
        <v>336</v>
      </c>
      <c r="IJ38" s="21">
        <v>1.0049999999999999</v>
      </c>
      <c r="IM38" s="66">
        <v>44629</v>
      </c>
      <c r="IN38" s="21" t="s">
        <v>337</v>
      </c>
      <c r="IP38" s="7">
        <v>1.0026999999999999</v>
      </c>
      <c r="IS38" s="66">
        <v>44743</v>
      </c>
      <c r="IT38" s="21" t="s">
        <v>638</v>
      </c>
      <c r="IV38" s="72">
        <v>0.99770000000000003</v>
      </c>
      <c r="IY38" s="66">
        <v>44761</v>
      </c>
      <c r="IZ38" s="21" t="s">
        <v>638</v>
      </c>
      <c r="JB38" s="7">
        <v>0.99039999999999995</v>
      </c>
      <c r="JE38" s="66">
        <v>44778</v>
      </c>
      <c r="JF38" s="21" t="s">
        <v>1623</v>
      </c>
      <c r="JH38" s="7">
        <v>0.99919999999999998</v>
      </c>
      <c r="JK38" s="66">
        <v>44853</v>
      </c>
      <c r="JL38" s="21" t="s">
        <v>1621</v>
      </c>
      <c r="JN38" s="7">
        <v>0.99919999999999998</v>
      </c>
      <c r="JQ38" s="66">
        <v>44887</v>
      </c>
      <c r="JR38" s="21" t="s">
        <v>342</v>
      </c>
      <c r="JT38" s="7">
        <v>0.98599999999999999</v>
      </c>
      <c r="JW38" s="66">
        <v>44882</v>
      </c>
      <c r="JX38" s="21" t="s">
        <v>1630</v>
      </c>
      <c r="JZ38" s="7">
        <v>0.99619999999999997</v>
      </c>
      <c r="KC38" s="66">
        <v>44603</v>
      </c>
      <c r="KD38" s="21" t="s">
        <v>344</v>
      </c>
      <c r="KF38" s="7">
        <v>1.3440000000000001</v>
      </c>
      <c r="KI38" s="66">
        <v>44894</v>
      </c>
      <c r="KJ38" s="21" t="s">
        <v>1630</v>
      </c>
      <c r="KL38" s="7">
        <v>1.1919999999999999</v>
      </c>
      <c r="KO38" s="66">
        <v>44901</v>
      </c>
      <c r="KP38" s="21" t="s">
        <v>1624</v>
      </c>
      <c r="KR38" s="7">
        <v>0.99970000000000003</v>
      </c>
      <c r="KU38" s="66">
        <v>44901</v>
      </c>
      <c r="KV38" s="21" t="s">
        <v>336</v>
      </c>
      <c r="KX38" s="7">
        <v>0.99909999999999999</v>
      </c>
    </row>
    <row r="39" spans="1:311">
      <c r="A39" s="52">
        <v>44426</v>
      </c>
      <c r="B39" s="74" t="s">
        <v>339</v>
      </c>
      <c r="D39" s="74">
        <v>1.0018</v>
      </c>
      <c r="E39" s="107">
        <v>24019215.370000001</v>
      </c>
      <c r="G39" s="58">
        <v>44454</v>
      </c>
      <c r="H39" s="21" t="s">
        <v>340</v>
      </c>
      <c r="J39" s="21">
        <v>1.0037</v>
      </c>
      <c r="K39" s="32"/>
      <c r="M39" s="66">
        <v>44875</v>
      </c>
      <c r="N39" s="21" t="s">
        <v>1630</v>
      </c>
      <c r="P39" s="7">
        <v>2.0259999999999998</v>
      </c>
      <c r="S39" s="66">
        <v>44874</v>
      </c>
      <c r="T39" s="21" t="s">
        <v>1630</v>
      </c>
      <c r="V39" s="7">
        <v>0.99270000000000003</v>
      </c>
      <c r="Y39" s="66">
        <v>44861</v>
      </c>
      <c r="Z39" s="21" t="s">
        <v>1621</v>
      </c>
      <c r="AB39" s="7">
        <v>1.3129999999999999</v>
      </c>
      <c r="AE39" s="66">
        <v>44860</v>
      </c>
      <c r="AF39" s="21" t="s">
        <v>1621</v>
      </c>
      <c r="AH39" s="7">
        <v>0.98240000000000005</v>
      </c>
      <c r="AK39" s="66">
        <v>44823</v>
      </c>
      <c r="AL39" s="21" t="s">
        <v>1622</v>
      </c>
      <c r="AN39" s="7">
        <v>1.0643</v>
      </c>
      <c r="AQ39" s="66">
        <v>44819</v>
      </c>
      <c r="AR39" s="21" t="s">
        <v>1622</v>
      </c>
      <c r="AT39" s="7">
        <v>1.0485</v>
      </c>
      <c r="AW39" s="66">
        <v>44809</v>
      </c>
      <c r="AX39" s="21" t="s">
        <v>340</v>
      </c>
      <c r="AZ39" s="7">
        <v>1.0371999999999999</v>
      </c>
      <c r="BC39" s="66">
        <v>44804</v>
      </c>
      <c r="BD39" s="21" t="s">
        <v>1623</v>
      </c>
      <c r="BF39" s="7">
        <v>1.4934000000000001</v>
      </c>
      <c r="BI39" s="66">
        <v>44795</v>
      </c>
      <c r="BJ39" s="21" t="s">
        <v>1623</v>
      </c>
      <c r="BL39" s="7">
        <v>1.0377000000000001</v>
      </c>
      <c r="BO39" s="66">
        <v>44783</v>
      </c>
      <c r="BP39" s="21" t="s">
        <v>1623</v>
      </c>
      <c r="BR39" s="7">
        <v>1.2230000000000001</v>
      </c>
      <c r="BU39" s="66">
        <v>44776</v>
      </c>
      <c r="BV39" s="21" t="s">
        <v>339</v>
      </c>
      <c r="BX39" s="7">
        <v>0.98899999999999999</v>
      </c>
      <c r="CA39" s="66">
        <v>44776</v>
      </c>
      <c r="CB39" s="21" t="s">
        <v>339</v>
      </c>
      <c r="CD39" s="7">
        <v>0.96499999999999997</v>
      </c>
      <c r="CG39" s="66">
        <v>44769</v>
      </c>
      <c r="CH39" s="21" t="s">
        <v>638</v>
      </c>
      <c r="CJ39" s="7">
        <v>1.0609999999999999</v>
      </c>
      <c r="CM39" s="66">
        <v>44754</v>
      </c>
      <c r="CN39" s="21" t="s">
        <v>638</v>
      </c>
      <c r="CP39" s="7">
        <v>1.0577000000000001</v>
      </c>
      <c r="CS39" s="66">
        <v>44746</v>
      </c>
      <c r="CT39" s="21" t="s">
        <v>638</v>
      </c>
      <c r="CV39" s="60">
        <v>1.0145999999999999</v>
      </c>
      <c r="CY39" s="66">
        <v>44741</v>
      </c>
      <c r="CZ39" s="21" t="s">
        <v>570</v>
      </c>
      <c r="DB39" s="7">
        <v>1.2111000000000001</v>
      </c>
      <c r="DE39" s="66">
        <v>44727</v>
      </c>
      <c r="DF39" s="21" t="s">
        <v>570</v>
      </c>
      <c r="DH39" s="7">
        <v>1.0088999999999999</v>
      </c>
      <c r="DK39" s="66">
        <v>44726</v>
      </c>
      <c r="DL39" s="21" t="s">
        <v>570</v>
      </c>
      <c r="DN39" s="7">
        <v>0.98129999999999995</v>
      </c>
      <c r="DQ39" s="66">
        <v>44718</v>
      </c>
      <c r="DR39" s="21" t="s">
        <v>570</v>
      </c>
      <c r="DT39" s="215">
        <v>0.95925119621819332</v>
      </c>
      <c r="DW39" s="66">
        <v>44699</v>
      </c>
      <c r="DX39" s="21" t="s">
        <v>345</v>
      </c>
      <c r="DZ39" s="7">
        <v>0.99650000000000005</v>
      </c>
      <c r="EC39" s="66">
        <v>44658</v>
      </c>
      <c r="ED39" s="21" t="s">
        <v>368</v>
      </c>
      <c r="EF39" s="7">
        <v>1.1359999999999999</v>
      </c>
      <c r="EI39" s="66">
        <v>44658</v>
      </c>
      <c r="EJ39" s="21" t="s">
        <v>334</v>
      </c>
      <c r="EL39" s="134">
        <v>1.1849449999999999</v>
      </c>
      <c r="EO39" s="66">
        <v>44651</v>
      </c>
      <c r="EP39" s="21" t="s">
        <v>337</v>
      </c>
      <c r="ER39" s="7">
        <v>0.95679999999999998</v>
      </c>
      <c r="EU39" s="66">
        <v>44650</v>
      </c>
      <c r="EV39" s="21" t="s">
        <v>337</v>
      </c>
      <c r="EX39" s="7">
        <v>1.1613</v>
      </c>
      <c r="FA39" s="66">
        <v>44635</v>
      </c>
      <c r="FB39" s="21" t="s">
        <v>337</v>
      </c>
      <c r="FD39" s="7">
        <v>1.4219999999999999</v>
      </c>
      <c r="FG39" s="66">
        <v>44623</v>
      </c>
      <c r="FH39" s="21" t="s">
        <v>337</v>
      </c>
      <c r="FJ39" s="7">
        <v>1.034</v>
      </c>
      <c r="FM39" s="66">
        <v>44622</v>
      </c>
      <c r="FN39" s="21" t="s">
        <v>337</v>
      </c>
      <c r="FP39" s="7">
        <v>1.0580000000000001</v>
      </c>
      <c r="FS39" s="66">
        <v>44606</v>
      </c>
      <c r="FT39" s="21" t="s">
        <v>344</v>
      </c>
      <c r="FV39" s="7">
        <v>1.2611000000000001</v>
      </c>
      <c r="FY39" s="66">
        <v>44601</v>
      </c>
      <c r="FZ39" s="21" t="s">
        <v>344</v>
      </c>
      <c r="GB39" s="7">
        <v>1.4265000000000001</v>
      </c>
      <c r="GE39" s="66">
        <v>44567</v>
      </c>
      <c r="GF39" s="21" t="s">
        <v>346</v>
      </c>
      <c r="GH39" s="7">
        <v>1.7329000000000001</v>
      </c>
      <c r="GK39" s="66">
        <v>44561</v>
      </c>
      <c r="GL39" s="21" t="s">
        <v>336</v>
      </c>
      <c r="GN39" s="44">
        <v>0.96315600000000001</v>
      </c>
      <c r="GQ39" s="66">
        <v>44519</v>
      </c>
      <c r="GR39" s="21" t="s">
        <v>342</v>
      </c>
      <c r="GT39" s="7">
        <v>1.2110000000000001</v>
      </c>
      <c r="GW39" s="66">
        <v>44489</v>
      </c>
      <c r="GX39" s="21" t="s">
        <v>341</v>
      </c>
      <c r="GZ39" s="21">
        <v>1.0559000000000001</v>
      </c>
      <c r="HC39" s="58">
        <v>44468</v>
      </c>
      <c r="HD39" s="21" t="s">
        <v>340</v>
      </c>
      <c r="HF39" s="21">
        <v>1.2422</v>
      </c>
      <c r="HG39" s="32"/>
      <c r="HI39" s="66">
        <v>44426</v>
      </c>
      <c r="HJ39" s="21" t="s">
        <v>339</v>
      </c>
      <c r="HL39" s="28">
        <v>1.05</v>
      </c>
      <c r="HM39" s="32">
        <v>9384717.6099999994</v>
      </c>
      <c r="HO39" s="58">
        <v>44419</v>
      </c>
      <c r="HP39" s="21" t="s">
        <v>339</v>
      </c>
      <c r="HR39" s="56">
        <v>0.95009886947942213</v>
      </c>
      <c r="HS39" s="32">
        <v>1863932.9</v>
      </c>
      <c r="HU39" s="81">
        <v>44773</v>
      </c>
      <c r="HV39" s="27" t="s">
        <v>1667</v>
      </c>
      <c r="HW39" s="23">
        <f t="array" ref="HW39">MAX((HV$48:HV$800=HV39)*HU$48:HU$800)</f>
        <v>44771</v>
      </c>
      <c r="HX39" s="36">
        <f>VLOOKUP(HW39,HU$47:HX1801,4,0)/VLOOKUP(HW38,HU$48:HX1801,4,0)-1</f>
        <v>8.1433224755711464E-4</v>
      </c>
      <c r="IA39" s="66">
        <v>44550</v>
      </c>
      <c r="IB39" s="21" t="s">
        <v>336</v>
      </c>
      <c r="ID39" s="21">
        <v>0.999</v>
      </c>
      <c r="IG39" s="66">
        <v>44565</v>
      </c>
      <c r="IH39" s="21" t="s">
        <v>346</v>
      </c>
      <c r="IJ39" s="21">
        <v>1.0049999999999999</v>
      </c>
      <c r="IM39" s="66">
        <v>44630</v>
      </c>
      <c r="IN39" s="21" t="s">
        <v>337</v>
      </c>
      <c r="IP39" s="111">
        <v>1.0017</v>
      </c>
      <c r="IS39" s="66">
        <v>44746</v>
      </c>
      <c r="IT39" s="21" t="s">
        <v>638</v>
      </c>
      <c r="IV39" s="7">
        <v>0.99709999999999999</v>
      </c>
      <c r="IY39" s="66">
        <v>44762</v>
      </c>
      <c r="IZ39" s="21" t="s">
        <v>638</v>
      </c>
      <c r="JB39" s="7">
        <v>0.99039999999999995</v>
      </c>
      <c r="JE39" s="66">
        <v>44781</v>
      </c>
      <c r="JF39" s="21" t="s">
        <v>1623</v>
      </c>
      <c r="JH39" s="7">
        <v>0.99909999999999999</v>
      </c>
      <c r="JK39" s="66">
        <v>44854</v>
      </c>
      <c r="JL39" s="21" t="s">
        <v>1621</v>
      </c>
      <c r="JN39" s="7">
        <v>0.99919999999999998</v>
      </c>
      <c r="JQ39" s="66">
        <v>44888</v>
      </c>
      <c r="JR39" s="21" t="s">
        <v>342</v>
      </c>
      <c r="JT39" s="7">
        <v>0.98460000000000003</v>
      </c>
      <c r="JW39" s="66">
        <v>44883</v>
      </c>
      <c r="JX39" s="21" t="s">
        <v>1630</v>
      </c>
      <c r="JZ39" s="7">
        <v>0.99619999999999997</v>
      </c>
      <c r="KC39" s="66">
        <v>44606</v>
      </c>
      <c r="KD39" s="21" t="s">
        <v>344</v>
      </c>
      <c r="KF39" s="7">
        <v>1.3420000000000001</v>
      </c>
      <c r="KI39" s="66">
        <v>44895</v>
      </c>
      <c r="KJ39" s="21" t="s">
        <v>1630</v>
      </c>
      <c r="KL39" s="7">
        <v>1.1919999999999999</v>
      </c>
      <c r="KO39" s="66">
        <v>44902</v>
      </c>
      <c r="KP39" s="21" t="s">
        <v>1624</v>
      </c>
      <c r="KR39" s="7">
        <v>1.0003</v>
      </c>
      <c r="KU39" s="66">
        <v>44902</v>
      </c>
      <c r="KV39" s="21" t="s">
        <v>336</v>
      </c>
      <c r="KX39" s="7">
        <v>0.99909999999999999</v>
      </c>
    </row>
    <row r="40" spans="1:311">
      <c r="A40" s="52">
        <v>44427</v>
      </c>
      <c r="B40" s="74" t="s">
        <v>339</v>
      </c>
      <c r="D40" s="74">
        <v>1.0158</v>
      </c>
      <c r="E40" s="107">
        <v>24019215.370000001</v>
      </c>
      <c r="G40" s="58">
        <v>44455</v>
      </c>
      <c r="H40" s="21" t="s">
        <v>340</v>
      </c>
      <c r="J40" s="21">
        <v>1.0027999999999999</v>
      </c>
      <c r="K40" s="32"/>
      <c r="M40" s="66">
        <v>44876</v>
      </c>
      <c r="N40" s="21" t="s">
        <v>1630</v>
      </c>
      <c r="P40" s="7">
        <v>2.0179999999999998</v>
      </c>
      <c r="S40" s="66">
        <v>44875</v>
      </c>
      <c r="T40" s="21" t="s">
        <v>1630</v>
      </c>
      <c r="V40" s="7">
        <v>0.99350000000000005</v>
      </c>
      <c r="Y40" s="66">
        <v>44862</v>
      </c>
      <c r="Z40" s="21" t="s">
        <v>1621</v>
      </c>
      <c r="AB40" s="7">
        <v>1.319</v>
      </c>
      <c r="AE40" s="66">
        <v>44861</v>
      </c>
      <c r="AF40" s="21" t="s">
        <v>1621</v>
      </c>
      <c r="AH40" s="7">
        <v>0.98340000000000005</v>
      </c>
      <c r="AK40" s="66">
        <v>44824</v>
      </c>
      <c r="AL40" s="21" t="s">
        <v>1622</v>
      </c>
      <c r="AN40" s="7">
        <v>1.0649</v>
      </c>
      <c r="AQ40" s="66">
        <v>44820</v>
      </c>
      <c r="AR40" s="21" t="s">
        <v>1622</v>
      </c>
      <c r="AT40" s="7">
        <v>1.0462</v>
      </c>
      <c r="AW40" s="66">
        <v>44810</v>
      </c>
      <c r="AX40" s="21" t="s">
        <v>1622</v>
      </c>
      <c r="AZ40" s="7">
        <v>1.0347</v>
      </c>
      <c r="BC40" s="66">
        <v>44805</v>
      </c>
      <c r="BD40" s="21" t="s">
        <v>340</v>
      </c>
      <c r="BF40" s="7">
        <v>1.4835</v>
      </c>
      <c r="BI40" s="66">
        <v>44796</v>
      </c>
      <c r="BJ40" s="21" t="s">
        <v>1623</v>
      </c>
      <c r="BL40" s="7">
        <v>1.0417000000000001</v>
      </c>
      <c r="BO40" s="66">
        <v>44784</v>
      </c>
      <c r="BP40" s="21" t="s">
        <v>1623</v>
      </c>
      <c r="BR40" s="7">
        <v>1.2231000000000001</v>
      </c>
      <c r="BU40" s="66">
        <v>44777</v>
      </c>
      <c r="BV40" s="21" t="s">
        <v>339</v>
      </c>
      <c r="BX40" s="7">
        <v>0.998</v>
      </c>
      <c r="CA40" s="66">
        <v>44777</v>
      </c>
      <c r="CB40" s="21" t="s">
        <v>339</v>
      </c>
      <c r="CD40" s="7">
        <v>0.96599999999999997</v>
      </c>
      <c r="CG40" s="66">
        <v>44770</v>
      </c>
      <c r="CH40" s="21" t="s">
        <v>638</v>
      </c>
      <c r="CJ40" s="7">
        <v>1.0629999999999999</v>
      </c>
      <c r="CM40" s="66">
        <v>44755</v>
      </c>
      <c r="CN40" s="21" t="s">
        <v>638</v>
      </c>
      <c r="CP40" s="7">
        <v>1.0640000000000001</v>
      </c>
      <c r="CS40" s="66">
        <v>44747</v>
      </c>
      <c r="CT40" s="21" t="s">
        <v>638</v>
      </c>
      <c r="CV40" s="60">
        <v>1.0145999999999999</v>
      </c>
      <c r="CY40" s="66">
        <v>44742</v>
      </c>
      <c r="CZ40" s="21" t="s">
        <v>570</v>
      </c>
      <c r="DB40" s="7">
        <v>1.2115</v>
      </c>
      <c r="DE40" s="66">
        <v>44728</v>
      </c>
      <c r="DF40" s="21" t="s">
        <v>570</v>
      </c>
      <c r="DH40" s="7">
        <v>1.0108999999999999</v>
      </c>
      <c r="DK40" s="66">
        <v>44727</v>
      </c>
      <c r="DL40" s="21" t="s">
        <v>570</v>
      </c>
      <c r="DN40" s="7">
        <v>0.96950000000000003</v>
      </c>
      <c r="DQ40" s="66">
        <v>44719</v>
      </c>
      <c r="DR40" s="21" t="s">
        <v>570</v>
      </c>
      <c r="DT40" s="215">
        <v>0.95840752761993619</v>
      </c>
      <c r="DW40" s="66">
        <v>44700</v>
      </c>
      <c r="DX40" s="21" t="s">
        <v>345</v>
      </c>
      <c r="DZ40" s="7">
        <v>0.99890000000000001</v>
      </c>
      <c r="EC40" s="66">
        <v>44659</v>
      </c>
      <c r="ED40" s="21" t="s">
        <v>368</v>
      </c>
      <c r="EF40" s="7">
        <v>1.1379999999999999</v>
      </c>
      <c r="EI40" s="66">
        <v>44659</v>
      </c>
      <c r="EJ40" s="21" t="s">
        <v>334</v>
      </c>
      <c r="EL40" s="134">
        <v>1.185505</v>
      </c>
      <c r="EO40" s="66">
        <v>44652</v>
      </c>
      <c r="EP40" s="21" t="s">
        <v>334</v>
      </c>
      <c r="ER40" s="7">
        <v>0.95350000000000001</v>
      </c>
      <c r="EU40" s="66">
        <v>44651</v>
      </c>
      <c r="EV40" s="21" t="s">
        <v>337</v>
      </c>
      <c r="EX40" s="7">
        <v>1.1619999999999999</v>
      </c>
      <c r="FA40" s="66">
        <v>44636</v>
      </c>
      <c r="FB40" s="21" t="s">
        <v>337</v>
      </c>
      <c r="FD40" s="7">
        <v>1.427</v>
      </c>
      <c r="FG40" s="66">
        <v>44624</v>
      </c>
      <c r="FH40" s="21" t="s">
        <v>337</v>
      </c>
      <c r="FJ40" s="7">
        <v>1.0289999999999999</v>
      </c>
      <c r="FM40" s="66">
        <v>44623</v>
      </c>
      <c r="FN40" s="21" t="s">
        <v>337</v>
      </c>
      <c r="FP40" s="7">
        <v>1.056</v>
      </c>
      <c r="FS40" s="66">
        <v>44607</v>
      </c>
      <c r="FT40" s="21" t="s">
        <v>344</v>
      </c>
      <c r="FV40" s="7">
        <v>1.2606999999999999</v>
      </c>
      <c r="FY40" s="66">
        <v>44602</v>
      </c>
      <c r="FZ40" s="21" t="s">
        <v>344</v>
      </c>
      <c r="GB40" s="7">
        <v>1.4259999999999999</v>
      </c>
      <c r="GE40" s="66">
        <v>44568</v>
      </c>
      <c r="GF40" s="21" t="s">
        <v>346</v>
      </c>
      <c r="GH40" s="7">
        <v>1.7327999999999999</v>
      </c>
      <c r="GK40" s="66">
        <v>44565</v>
      </c>
      <c r="GL40" s="21" t="s">
        <v>346</v>
      </c>
      <c r="GN40" s="44">
        <v>0.96325000000000005</v>
      </c>
      <c r="GQ40" s="66">
        <v>44522</v>
      </c>
      <c r="GR40" s="21" t="s">
        <v>342</v>
      </c>
      <c r="GT40" s="7">
        <v>1.2170000000000001</v>
      </c>
      <c r="GW40" s="66">
        <v>44490</v>
      </c>
      <c r="GX40" s="21" t="s">
        <v>341</v>
      </c>
      <c r="GZ40" s="21">
        <v>1.0610999999999999</v>
      </c>
      <c r="HC40" s="58">
        <v>44469</v>
      </c>
      <c r="HD40" s="21" t="s">
        <v>340</v>
      </c>
      <c r="HF40" s="21">
        <v>1.2410000000000001</v>
      </c>
      <c r="HG40" s="32"/>
      <c r="HI40" s="66">
        <v>44427</v>
      </c>
      <c r="HJ40" s="21" t="s">
        <v>339</v>
      </c>
      <c r="HL40" s="28">
        <v>1.05</v>
      </c>
      <c r="HM40" s="32">
        <v>9384717.6099999994</v>
      </c>
      <c r="HO40" s="58">
        <v>44420</v>
      </c>
      <c r="HP40" s="21" t="s">
        <v>339</v>
      </c>
      <c r="HR40" s="56">
        <v>0.95098268238126338</v>
      </c>
      <c r="HS40" s="32">
        <v>1863932.9</v>
      </c>
      <c r="HU40" s="81">
        <v>44804</v>
      </c>
      <c r="HV40" s="27" t="s">
        <v>865</v>
      </c>
      <c r="HW40" s="23">
        <f t="array" ref="HW40">MAX((HV$48:HV$800=HV40)*HU$48:HU$800)</f>
        <v>44803</v>
      </c>
      <c r="HX40" s="36">
        <f>VLOOKUP(HW40,HU$47:HX1802,4,0)/VLOOKUP(HW39,HU$48:HX1802,4,0)-1</f>
        <v>-1.6273393002440573E-3</v>
      </c>
      <c r="IA40" s="66">
        <v>44551</v>
      </c>
      <c r="IB40" s="21" t="s">
        <v>336</v>
      </c>
      <c r="ID40" s="21">
        <v>1.0029999999999999</v>
      </c>
      <c r="IG40" s="66">
        <v>44566</v>
      </c>
      <c r="IH40" s="21" t="s">
        <v>346</v>
      </c>
      <c r="IJ40" s="21">
        <v>1.0049999999999999</v>
      </c>
      <c r="IM40" s="66">
        <v>44631</v>
      </c>
      <c r="IN40" s="21" t="s">
        <v>337</v>
      </c>
      <c r="IP40" s="7">
        <v>1.0023</v>
      </c>
      <c r="IS40" s="66">
        <v>44747</v>
      </c>
      <c r="IT40" s="21" t="s">
        <v>638</v>
      </c>
      <c r="IV40" s="7">
        <v>0.99819999999999998</v>
      </c>
      <c r="IY40" s="66">
        <v>44763</v>
      </c>
      <c r="IZ40" s="21" t="s">
        <v>638</v>
      </c>
      <c r="JB40" s="7">
        <v>0.99039999999999995</v>
      </c>
      <c r="JE40" s="66">
        <v>44782</v>
      </c>
      <c r="JF40" s="21" t="s">
        <v>1623</v>
      </c>
      <c r="JH40" s="7">
        <v>0.999</v>
      </c>
      <c r="JK40" s="66">
        <v>44855</v>
      </c>
      <c r="JL40" s="21" t="s">
        <v>1621</v>
      </c>
      <c r="JN40" s="7">
        <v>0.99919999999999998</v>
      </c>
      <c r="JQ40" s="66">
        <v>44889</v>
      </c>
      <c r="JR40" s="21" t="s">
        <v>342</v>
      </c>
      <c r="JT40" s="7">
        <v>0.98450000000000004</v>
      </c>
      <c r="JW40" s="66">
        <v>44886</v>
      </c>
      <c r="JX40" s="21" t="s">
        <v>1630</v>
      </c>
      <c r="JZ40" s="7">
        <v>0.99619999999999997</v>
      </c>
      <c r="KC40" s="66">
        <v>44607</v>
      </c>
      <c r="KD40" s="21" t="s">
        <v>344</v>
      </c>
      <c r="KF40" s="7">
        <v>1.3440000000000001</v>
      </c>
      <c r="KI40" s="66">
        <v>44896</v>
      </c>
      <c r="KJ40" s="21" t="s">
        <v>336</v>
      </c>
      <c r="KL40" s="7">
        <v>1.1910000000000001</v>
      </c>
      <c r="KO40" s="66">
        <v>44903</v>
      </c>
      <c r="KP40" s="21" t="s">
        <v>1624</v>
      </c>
      <c r="KR40" s="7">
        <v>1.0012000000000001</v>
      </c>
      <c r="KU40" s="66">
        <v>44903</v>
      </c>
      <c r="KV40" s="21" t="s">
        <v>336</v>
      </c>
      <c r="KX40" s="7">
        <v>0.99909999999999999</v>
      </c>
    </row>
    <row r="41" spans="1:311">
      <c r="A41" s="52">
        <v>44428</v>
      </c>
      <c r="B41" s="74" t="s">
        <v>339</v>
      </c>
      <c r="D41" s="74">
        <v>1.0186999999999999</v>
      </c>
      <c r="E41" s="107">
        <v>24019215.370000001</v>
      </c>
      <c r="G41" s="66">
        <v>44456</v>
      </c>
      <c r="H41" s="21" t="s">
        <v>340</v>
      </c>
      <c r="J41" s="21">
        <v>1.0105999999999999</v>
      </c>
      <c r="K41" s="32"/>
      <c r="M41" s="66">
        <v>44879</v>
      </c>
      <c r="N41" s="21" t="s">
        <v>1630</v>
      </c>
      <c r="P41" s="7">
        <v>2.0150000000000001</v>
      </c>
      <c r="S41" s="66">
        <v>44876</v>
      </c>
      <c r="T41" s="21" t="s">
        <v>1630</v>
      </c>
      <c r="V41" s="7">
        <v>0.99</v>
      </c>
      <c r="Y41" s="66">
        <v>44865</v>
      </c>
      <c r="Z41" s="21" t="s">
        <v>1621</v>
      </c>
      <c r="AB41" s="7">
        <v>1.3149999999999999</v>
      </c>
      <c r="AE41" s="66">
        <v>44862</v>
      </c>
      <c r="AF41" s="21" t="s">
        <v>1621</v>
      </c>
      <c r="AH41" s="7">
        <v>0.98340000000000005</v>
      </c>
      <c r="AK41" s="66">
        <v>44825</v>
      </c>
      <c r="AL41" s="21" t="s">
        <v>1622</v>
      </c>
      <c r="AN41" s="7">
        <v>1.0644</v>
      </c>
      <c r="AQ41" s="66">
        <v>44823</v>
      </c>
      <c r="AR41" s="21" t="s">
        <v>1622</v>
      </c>
      <c r="AT41" s="7">
        <v>1.0476000000000001</v>
      </c>
      <c r="AW41" s="66">
        <v>44811</v>
      </c>
      <c r="AX41" s="21" t="s">
        <v>1622</v>
      </c>
      <c r="AZ41" s="7">
        <v>1.0381</v>
      </c>
      <c r="BC41" s="66">
        <v>44806</v>
      </c>
      <c r="BD41" s="21" t="s">
        <v>1622</v>
      </c>
      <c r="BF41" s="7">
        <v>1.4922</v>
      </c>
      <c r="BI41" s="66">
        <v>44797</v>
      </c>
      <c r="BJ41" s="21" t="s">
        <v>1623</v>
      </c>
      <c r="BL41" s="7">
        <v>1.0274000000000001</v>
      </c>
      <c r="BO41" s="66">
        <v>44785</v>
      </c>
      <c r="BP41" s="21" t="s">
        <v>1623</v>
      </c>
      <c r="BR41" s="7">
        <v>1.2241</v>
      </c>
      <c r="BU41" s="66">
        <v>44778</v>
      </c>
      <c r="BV41" s="21" t="s">
        <v>339</v>
      </c>
      <c r="BX41" s="7">
        <v>0.98899999999999999</v>
      </c>
      <c r="CA41" s="66">
        <v>44778</v>
      </c>
      <c r="CB41" s="21" t="s">
        <v>339</v>
      </c>
      <c r="CD41" s="7">
        <v>0.96599999999999997</v>
      </c>
      <c r="CG41" s="66">
        <v>44771</v>
      </c>
      <c r="CH41" s="21" t="s">
        <v>638</v>
      </c>
      <c r="CJ41" s="7">
        <v>1.077</v>
      </c>
      <c r="CM41" s="66">
        <v>44756</v>
      </c>
      <c r="CN41" s="21" t="s">
        <v>638</v>
      </c>
      <c r="CP41" s="7">
        <v>1.0642</v>
      </c>
      <c r="CS41" s="66">
        <v>44748</v>
      </c>
      <c r="CT41" s="21" t="s">
        <v>638</v>
      </c>
      <c r="CV41" s="60">
        <v>1.0145999999999999</v>
      </c>
      <c r="CY41" s="66">
        <v>44743</v>
      </c>
      <c r="CZ41" s="21" t="s">
        <v>347</v>
      </c>
      <c r="DB41" s="7">
        <v>1.2118</v>
      </c>
      <c r="DE41" s="66">
        <v>44729</v>
      </c>
      <c r="DF41" s="21" t="s">
        <v>570</v>
      </c>
      <c r="DH41" s="7">
        <v>1.0119</v>
      </c>
      <c r="DK41" s="66">
        <v>44728</v>
      </c>
      <c r="DL41" s="21" t="s">
        <v>570</v>
      </c>
      <c r="DN41" s="7">
        <v>0.97419999999999995</v>
      </c>
      <c r="DQ41" s="66">
        <v>44720</v>
      </c>
      <c r="DR41" s="21" t="s">
        <v>570</v>
      </c>
      <c r="DT41" s="215">
        <v>0.95672019042342216</v>
      </c>
      <c r="DW41" s="66">
        <v>44701</v>
      </c>
      <c r="DX41" s="21" t="s">
        <v>345</v>
      </c>
      <c r="DZ41" s="7">
        <v>0.99760000000000004</v>
      </c>
      <c r="EC41" s="66">
        <v>44662</v>
      </c>
      <c r="ED41" s="21" t="s">
        <v>368</v>
      </c>
      <c r="EF41" s="7">
        <v>1.1339999999999999</v>
      </c>
      <c r="EI41" s="66">
        <v>44662</v>
      </c>
      <c r="EJ41" s="21" t="s">
        <v>334</v>
      </c>
      <c r="EL41" s="134">
        <v>1.1868110000000001</v>
      </c>
      <c r="EO41" s="66">
        <v>44657</v>
      </c>
      <c r="EP41" s="21" t="s">
        <v>334</v>
      </c>
      <c r="ER41" s="60">
        <v>0.95350000000000001</v>
      </c>
      <c r="EU41" s="66">
        <v>44652</v>
      </c>
      <c r="EV41" s="21" t="s">
        <v>334</v>
      </c>
      <c r="EX41" s="7">
        <v>1.1577</v>
      </c>
      <c r="FA41" s="66">
        <v>44637</v>
      </c>
      <c r="FB41" s="21" t="s">
        <v>337</v>
      </c>
      <c r="FD41" s="7">
        <v>1.43</v>
      </c>
      <c r="FG41" s="66">
        <v>44627</v>
      </c>
      <c r="FH41" s="21" t="s">
        <v>337</v>
      </c>
      <c r="FJ41" s="7">
        <v>1.0289999999999999</v>
      </c>
      <c r="FM41" s="66">
        <v>44624</v>
      </c>
      <c r="FN41" s="21" t="s">
        <v>337</v>
      </c>
      <c r="FP41" s="7">
        <v>1.0509999999999999</v>
      </c>
      <c r="FS41" s="66">
        <v>44608</v>
      </c>
      <c r="FT41" s="21" t="s">
        <v>344</v>
      </c>
      <c r="FV41" s="7">
        <v>1.2615000000000001</v>
      </c>
      <c r="FY41" s="66">
        <v>44603</v>
      </c>
      <c r="FZ41" s="21" t="s">
        <v>344</v>
      </c>
      <c r="GB41" s="7">
        <v>1.4258</v>
      </c>
      <c r="GE41" s="66">
        <v>44571</v>
      </c>
      <c r="GF41" s="21" t="s">
        <v>346</v>
      </c>
      <c r="GH41" s="7">
        <v>1.7333000000000001</v>
      </c>
      <c r="GK41" s="66">
        <v>44566</v>
      </c>
      <c r="GL41" s="21" t="s">
        <v>346</v>
      </c>
      <c r="GN41" s="44">
        <v>0.96334399999999998</v>
      </c>
      <c r="GQ41" s="66">
        <v>44523</v>
      </c>
      <c r="GR41" s="21" t="s">
        <v>342</v>
      </c>
      <c r="GT41" s="7">
        <v>1.218</v>
      </c>
      <c r="GW41" s="66">
        <v>44491</v>
      </c>
      <c r="GX41" s="21" t="s">
        <v>341</v>
      </c>
      <c r="GZ41" s="21">
        <v>1.0578000000000001</v>
      </c>
      <c r="HC41" s="66">
        <v>44477</v>
      </c>
      <c r="HD41" s="21" t="s">
        <v>341</v>
      </c>
      <c r="HF41" s="21">
        <v>1.2375</v>
      </c>
      <c r="HG41" s="32"/>
      <c r="HI41" s="66">
        <v>44428</v>
      </c>
      <c r="HJ41" s="21" t="s">
        <v>339</v>
      </c>
      <c r="HL41" s="21">
        <v>1.0449999999999999</v>
      </c>
      <c r="HM41" s="32">
        <v>9384717.6099999994</v>
      </c>
      <c r="HO41" s="58">
        <v>44421</v>
      </c>
      <c r="HP41" s="21" t="s">
        <v>339</v>
      </c>
      <c r="HR41" s="56">
        <v>0.95098268238126338</v>
      </c>
      <c r="HS41" s="32">
        <v>1863932.9</v>
      </c>
      <c r="HU41" s="81">
        <v>44834</v>
      </c>
      <c r="HV41" s="27" t="s">
        <v>910</v>
      </c>
      <c r="HW41" s="23">
        <f t="array" ref="HW41">MAX((HV$48:HV$800=HV41)*HU$48:HU$800)</f>
        <v>44834</v>
      </c>
      <c r="HX41" s="36">
        <f>VLOOKUP(HW41,HU$47:HX1803,4,0)/VLOOKUP(HW40,HU$48:HX1803,4,0)-1</f>
        <v>-2.8524857375713197E-2</v>
      </c>
      <c r="IA41" s="66">
        <v>44552</v>
      </c>
      <c r="IB41" s="21" t="s">
        <v>336</v>
      </c>
      <c r="ID41" s="21">
        <v>1.0049999999999999</v>
      </c>
      <c r="IG41" s="66">
        <v>44567</v>
      </c>
      <c r="IH41" s="21" t="s">
        <v>346</v>
      </c>
      <c r="IJ41" s="21">
        <v>1.008</v>
      </c>
      <c r="IM41" s="66">
        <v>44634</v>
      </c>
      <c r="IN41" s="21" t="s">
        <v>337</v>
      </c>
      <c r="IP41" s="7">
        <v>0.99460000000000004</v>
      </c>
      <c r="IS41" s="66">
        <v>44748</v>
      </c>
      <c r="IT41" s="21" t="s">
        <v>638</v>
      </c>
      <c r="IV41" s="7">
        <v>0.99750000000000005</v>
      </c>
      <c r="IY41" s="66">
        <v>44764</v>
      </c>
      <c r="IZ41" s="21" t="s">
        <v>638</v>
      </c>
      <c r="JB41" s="7">
        <v>0.99039999999999995</v>
      </c>
      <c r="JE41" s="66">
        <v>44783</v>
      </c>
      <c r="JF41" s="21" t="s">
        <v>1623</v>
      </c>
      <c r="JH41" s="7">
        <v>0.999</v>
      </c>
      <c r="JK41" s="66">
        <v>44858</v>
      </c>
      <c r="JL41" s="21" t="s">
        <v>1621</v>
      </c>
      <c r="JN41" s="7">
        <v>0.99929999999999997</v>
      </c>
      <c r="JQ41" s="66">
        <v>44890</v>
      </c>
      <c r="JR41" s="21" t="s">
        <v>342</v>
      </c>
      <c r="JT41" s="7">
        <v>0.98340000000000005</v>
      </c>
      <c r="JW41" s="66">
        <v>44887</v>
      </c>
      <c r="JX41" s="21" t="s">
        <v>1630</v>
      </c>
      <c r="JZ41" s="7">
        <v>0.99809999999999999</v>
      </c>
      <c r="KC41" s="66">
        <v>44608</v>
      </c>
      <c r="KD41" s="21" t="s">
        <v>344</v>
      </c>
      <c r="KF41" s="7">
        <v>1.3460000000000001</v>
      </c>
      <c r="KI41" s="66">
        <v>44897</v>
      </c>
      <c r="KJ41" s="21" t="s">
        <v>1624</v>
      </c>
      <c r="KL41" s="7">
        <v>1.19</v>
      </c>
      <c r="KO41" s="66">
        <v>44904</v>
      </c>
      <c r="KP41" s="21" t="s">
        <v>1624</v>
      </c>
      <c r="KR41" s="7">
        <v>1.0012000000000001</v>
      </c>
      <c r="KU41" s="66">
        <v>44904</v>
      </c>
      <c r="KV41" s="21" t="s">
        <v>1624</v>
      </c>
      <c r="KX41" s="7">
        <v>0.999</v>
      </c>
    </row>
    <row r="42" spans="1:311">
      <c r="A42" s="52">
        <v>44431</v>
      </c>
      <c r="B42" s="74" t="s">
        <v>339</v>
      </c>
      <c r="D42" s="74">
        <v>1.032</v>
      </c>
      <c r="E42" s="107">
        <v>24019215.370000001</v>
      </c>
      <c r="G42" s="66">
        <v>44461</v>
      </c>
      <c r="H42" s="21" t="s">
        <v>340</v>
      </c>
      <c r="J42" s="21">
        <v>1.0042</v>
      </c>
      <c r="K42" s="32"/>
      <c r="M42" s="66">
        <v>44880</v>
      </c>
      <c r="N42" s="21" t="s">
        <v>1630</v>
      </c>
      <c r="P42" s="7">
        <v>2.0209999999999999</v>
      </c>
      <c r="S42" s="66">
        <v>44879</v>
      </c>
      <c r="T42" s="21" t="s">
        <v>1630</v>
      </c>
      <c r="V42" s="7">
        <v>0.99450000000000005</v>
      </c>
      <c r="Y42" s="66">
        <v>44866</v>
      </c>
      <c r="Z42" s="21" t="s">
        <v>342</v>
      </c>
      <c r="AB42" s="7">
        <v>1.3180000000000001</v>
      </c>
      <c r="AE42" s="66">
        <v>44865</v>
      </c>
      <c r="AF42" s="21" t="s">
        <v>1621</v>
      </c>
      <c r="AH42" s="7">
        <v>0.98409999999999997</v>
      </c>
      <c r="AK42" s="66">
        <v>44826</v>
      </c>
      <c r="AL42" s="21" t="s">
        <v>1622</v>
      </c>
      <c r="AN42" s="7">
        <v>1.0908</v>
      </c>
      <c r="AQ42" s="66">
        <v>44824</v>
      </c>
      <c r="AR42" s="21" t="s">
        <v>1622</v>
      </c>
      <c r="AT42" s="7">
        <v>1.0530999999999999</v>
      </c>
      <c r="AW42" s="66">
        <v>44812</v>
      </c>
      <c r="AX42" s="21" t="s">
        <v>1622</v>
      </c>
      <c r="AZ42" s="7">
        <v>1.0405</v>
      </c>
      <c r="BC42" s="66">
        <v>44809</v>
      </c>
      <c r="BD42" s="21" t="s">
        <v>1622</v>
      </c>
      <c r="BF42" s="7">
        <v>1.5044</v>
      </c>
      <c r="BI42" s="66">
        <v>44798</v>
      </c>
      <c r="BJ42" s="21" t="s">
        <v>1623</v>
      </c>
      <c r="BL42" s="7">
        <v>1.0152000000000001</v>
      </c>
      <c r="BO42" s="66">
        <v>44788</v>
      </c>
      <c r="BP42" s="21" t="s">
        <v>1623</v>
      </c>
      <c r="BR42" s="7">
        <v>1.2243999999999999</v>
      </c>
      <c r="BU42" s="66">
        <v>44781</v>
      </c>
      <c r="BV42" s="21" t="s">
        <v>339</v>
      </c>
      <c r="BX42" s="7">
        <v>0.99299999999999999</v>
      </c>
      <c r="CA42" s="66">
        <v>44781</v>
      </c>
      <c r="CB42" s="21" t="s">
        <v>339</v>
      </c>
      <c r="CD42" s="7">
        <v>0.96799999999999997</v>
      </c>
      <c r="CG42" s="66">
        <v>44774</v>
      </c>
      <c r="CH42" s="21" t="s">
        <v>339</v>
      </c>
      <c r="CJ42" s="7">
        <v>1.079</v>
      </c>
      <c r="CM42" s="66">
        <v>44757</v>
      </c>
      <c r="CN42" s="21" t="s">
        <v>638</v>
      </c>
      <c r="CP42" s="7">
        <v>1.0641</v>
      </c>
      <c r="CS42" s="66">
        <v>44749</v>
      </c>
      <c r="CT42" s="21" t="s">
        <v>638</v>
      </c>
      <c r="CV42" s="7">
        <v>1.0234000000000001</v>
      </c>
      <c r="CY42" s="66">
        <v>44746</v>
      </c>
      <c r="CZ42" s="21" t="s">
        <v>347</v>
      </c>
      <c r="DB42" s="7">
        <v>1.2124999999999999</v>
      </c>
      <c r="DE42" s="66">
        <v>44732</v>
      </c>
      <c r="DF42" s="21" t="s">
        <v>570</v>
      </c>
      <c r="DH42" s="7">
        <v>1.0141</v>
      </c>
      <c r="DK42" s="66">
        <v>44729</v>
      </c>
      <c r="DL42" s="21" t="s">
        <v>570</v>
      </c>
      <c r="DN42" s="7">
        <v>0.9748</v>
      </c>
      <c r="DQ42" s="66">
        <v>44721</v>
      </c>
      <c r="DR42" s="21" t="s">
        <v>570</v>
      </c>
      <c r="DT42" s="215">
        <v>0.95925119621819321</v>
      </c>
      <c r="DW42" s="66">
        <v>44704</v>
      </c>
      <c r="DX42" s="21" t="s">
        <v>535</v>
      </c>
      <c r="DZ42" s="7">
        <v>0.99950000000000006</v>
      </c>
      <c r="EC42" s="66">
        <v>44663</v>
      </c>
      <c r="ED42" s="21" t="s">
        <v>368</v>
      </c>
      <c r="EF42" s="7">
        <v>1.1359999999999999</v>
      </c>
      <c r="EI42" s="66">
        <v>44663</v>
      </c>
      <c r="EJ42" s="21" t="s">
        <v>334</v>
      </c>
      <c r="EL42" s="134">
        <v>1.1882109999999999</v>
      </c>
      <c r="EO42" s="66">
        <v>44658</v>
      </c>
      <c r="EP42" s="21" t="s">
        <v>334</v>
      </c>
      <c r="ER42" s="7">
        <v>0.95109999999999995</v>
      </c>
      <c r="EU42" s="66">
        <v>44657</v>
      </c>
      <c r="EV42" s="21" t="s">
        <v>334</v>
      </c>
      <c r="EX42" s="7">
        <v>1.1594</v>
      </c>
      <c r="FA42" s="66">
        <v>44638</v>
      </c>
      <c r="FB42" s="21" t="s">
        <v>337</v>
      </c>
      <c r="FD42" s="7">
        <v>1.4330000000000001</v>
      </c>
      <c r="FG42" s="66">
        <v>44628</v>
      </c>
      <c r="FH42" s="21" t="s">
        <v>337</v>
      </c>
      <c r="FJ42" s="7">
        <v>1.0329999999999999</v>
      </c>
      <c r="FM42" s="66">
        <v>44627</v>
      </c>
      <c r="FN42" s="21" t="s">
        <v>337</v>
      </c>
      <c r="FP42" s="7">
        <v>1.0509999999999999</v>
      </c>
      <c r="FS42" s="66">
        <v>44609</v>
      </c>
      <c r="FT42" s="21" t="s">
        <v>344</v>
      </c>
      <c r="FV42" s="7">
        <v>1.2611000000000001</v>
      </c>
      <c r="FY42" s="66">
        <v>44606</v>
      </c>
      <c r="FZ42" s="21" t="s">
        <v>344</v>
      </c>
      <c r="GB42" s="7">
        <v>1.4242999999999999</v>
      </c>
      <c r="GE42" s="66">
        <v>44572</v>
      </c>
      <c r="GF42" s="21" t="s">
        <v>346</v>
      </c>
      <c r="GH42" s="7">
        <v>1.7331000000000001</v>
      </c>
      <c r="GK42" s="66">
        <v>44567</v>
      </c>
      <c r="GL42" s="21" t="s">
        <v>346</v>
      </c>
      <c r="GN42" s="44">
        <v>0.96730799999999995</v>
      </c>
      <c r="GQ42" s="66">
        <v>44524</v>
      </c>
      <c r="GR42" s="21" t="s">
        <v>342</v>
      </c>
      <c r="GT42" s="7">
        <v>1.2190000000000001</v>
      </c>
      <c r="GW42" s="66">
        <v>44494</v>
      </c>
      <c r="GX42" s="21" t="s">
        <v>341</v>
      </c>
      <c r="GZ42" s="21">
        <v>1.0559000000000001</v>
      </c>
      <c r="HC42" s="66">
        <v>44480</v>
      </c>
      <c r="HD42" s="21" t="s">
        <v>341</v>
      </c>
      <c r="HF42" s="21">
        <v>1.2363</v>
      </c>
      <c r="HG42" s="32"/>
      <c r="HI42" s="66">
        <v>44431</v>
      </c>
      <c r="HJ42" s="21" t="s">
        <v>339</v>
      </c>
      <c r="HL42" s="21">
        <v>1.0449999999999999</v>
      </c>
      <c r="HM42" s="32">
        <v>9384717.6099999994</v>
      </c>
      <c r="HO42" s="58">
        <v>44424</v>
      </c>
      <c r="HP42" s="21" t="s">
        <v>339</v>
      </c>
      <c r="HR42" s="56">
        <v>0.95186649528310463</v>
      </c>
      <c r="HS42" s="32">
        <v>1863932.9</v>
      </c>
      <c r="HU42" s="81">
        <v>44865</v>
      </c>
      <c r="HV42" s="27" t="s">
        <v>979</v>
      </c>
      <c r="HW42" s="23">
        <f t="array" ref="HW42">MAX((HV$48:HV$800=HV42)*HU$48:HU$800)</f>
        <v>44865</v>
      </c>
      <c r="HX42" s="36">
        <f>VLOOKUP(HW42,HU$47:HX1804,4,0)/VLOOKUP(HW41,HU$48:HX1804,4,0)-1</f>
        <v>-1.3422818791946289E-2</v>
      </c>
      <c r="IA42" s="66">
        <v>44553</v>
      </c>
      <c r="IB42" s="21" t="s">
        <v>336</v>
      </c>
      <c r="ID42" s="21">
        <v>0.997</v>
      </c>
      <c r="IG42" s="66">
        <v>44568</v>
      </c>
      <c r="IH42" s="21" t="s">
        <v>346</v>
      </c>
      <c r="IJ42" s="21">
        <v>1.0049999999999999</v>
      </c>
      <c r="IM42" s="66">
        <v>44635</v>
      </c>
      <c r="IN42" s="21" t="s">
        <v>337</v>
      </c>
      <c r="IP42" s="7">
        <v>0.99990000000000001</v>
      </c>
      <c r="IS42" s="66">
        <v>44749</v>
      </c>
      <c r="IT42" s="21" t="s">
        <v>638</v>
      </c>
      <c r="IV42" s="7">
        <v>0.998</v>
      </c>
      <c r="IY42" s="66">
        <v>44767</v>
      </c>
      <c r="IZ42" s="21" t="s">
        <v>638</v>
      </c>
      <c r="JB42" s="7">
        <v>0.99039999999999995</v>
      </c>
      <c r="JE42" s="66">
        <v>44784</v>
      </c>
      <c r="JF42" s="21" t="s">
        <v>1623</v>
      </c>
      <c r="JH42" s="7">
        <v>0.999</v>
      </c>
      <c r="JK42" s="66">
        <v>44859</v>
      </c>
      <c r="JL42" s="21" t="s">
        <v>1621</v>
      </c>
      <c r="JN42" s="7">
        <v>0.99750000000000005</v>
      </c>
      <c r="JQ42" s="66">
        <v>44893</v>
      </c>
      <c r="JR42" s="21" t="s">
        <v>1630</v>
      </c>
      <c r="JT42" s="7">
        <v>0.98370000000000002</v>
      </c>
      <c r="JW42" s="66">
        <v>44888</v>
      </c>
      <c r="JX42" s="21" t="s">
        <v>1630</v>
      </c>
      <c r="JZ42" s="7">
        <v>0.99729999999999996</v>
      </c>
      <c r="KC42" s="66">
        <v>44609</v>
      </c>
      <c r="KD42" s="21" t="s">
        <v>344</v>
      </c>
      <c r="KF42" s="7">
        <v>1.349</v>
      </c>
      <c r="KI42" s="66">
        <v>44900</v>
      </c>
      <c r="KJ42" s="21" t="s">
        <v>1624</v>
      </c>
      <c r="KL42" s="7">
        <v>1.1950000000000001</v>
      </c>
      <c r="KO42" s="66">
        <v>44907</v>
      </c>
      <c r="KP42" s="21" t="s">
        <v>1624</v>
      </c>
      <c r="KR42" s="7">
        <v>0.999</v>
      </c>
      <c r="KU42" s="66">
        <v>44907</v>
      </c>
      <c r="KV42" s="21" t="s">
        <v>1624</v>
      </c>
      <c r="KX42" s="7">
        <v>0.999</v>
      </c>
    </row>
    <row r="43" spans="1:311">
      <c r="A43" s="52">
        <v>44432</v>
      </c>
      <c r="B43" s="74" t="s">
        <v>339</v>
      </c>
      <c r="D43" s="74">
        <v>1.0343</v>
      </c>
      <c r="E43" s="107">
        <v>24019215.370000001</v>
      </c>
      <c r="G43" s="66">
        <v>44462</v>
      </c>
      <c r="H43" s="21" t="s">
        <v>340</v>
      </c>
      <c r="J43" s="21">
        <v>1.0034000000000001</v>
      </c>
      <c r="K43" s="32"/>
      <c r="M43" s="66">
        <v>44881</v>
      </c>
      <c r="N43" s="21" t="s">
        <v>1630</v>
      </c>
      <c r="P43" s="7">
        <v>2.02</v>
      </c>
      <c r="S43" s="66">
        <v>44880</v>
      </c>
      <c r="T43" s="21" t="s">
        <v>1630</v>
      </c>
      <c r="V43" s="7">
        <v>0.99480000000000002</v>
      </c>
      <c r="Y43" s="66">
        <v>44867</v>
      </c>
      <c r="Z43" s="21" t="s">
        <v>1630</v>
      </c>
      <c r="AB43" s="7">
        <v>1.3140000000000001</v>
      </c>
      <c r="AE43" s="66">
        <v>44866</v>
      </c>
      <c r="AF43" s="21" t="s">
        <v>342</v>
      </c>
      <c r="AH43" s="7">
        <v>0.98050000000000004</v>
      </c>
      <c r="AK43" s="66">
        <v>44827</v>
      </c>
      <c r="AL43" s="21" t="s">
        <v>1622</v>
      </c>
      <c r="AN43" s="7">
        <v>1.0640000000000001</v>
      </c>
      <c r="AQ43" s="66">
        <v>44825</v>
      </c>
      <c r="AR43" s="21" t="s">
        <v>1622</v>
      </c>
      <c r="AT43" s="7">
        <v>1.0491999999999999</v>
      </c>
      <c r="AW43" s="66">
        <v>44813</v>
      </c>
      <c r="AX43" s="21" t="s">
        <v>1622</v>
      </c>
      <c r="AZ43" s="7">
        <v>1.0346</v>
      </c>
      <c r="BC43" s="66">
        <v>44810</v>
      </c>
      <c r="BD43" s="21" t="s">
        <v>1622</v>
      </c>
      <c r="BF43" s="7">
        <v>1.5094000000000001</v>
      </c>
      <c r="BI43" s="66">
        <v>44799</v>
      </c>
      <c r="BJ43" s="21" t="s">
        <v>1623</v>
      </c>
      <c r="BL43" s="7">
        <v>1.0101</v>
      </c>
      <c r="BO43" s="66">
        <v>44789</v>
      </c>
      <c r="BP43" s="21" t="s">
        <v>1623</v>
      </c>
      <c r="BR43" s="7">
        <v>1.2244999999999999</v>
      </c>
      <c r="BU43" s="66">
        <v>44782</v>
      </c>
      <c r="BV43" s="21" t="s">
        <v>339</v>
      </c>
      <c r="BX43" s="7">
        <v>0.996</v>
      </c>
      <c r="CA43" s="66">
        <v>44782</v>
      </c>
      <c r="CB43" s="21" t="s">
        <v>339</v>
      </c>
      <c r="CD43" s="7">
        <v>0.96799999999999997</v>
      </c>
      <c r="CG43" s="66">
        <v>44775</v>
      </c>
      <c r="CH43" s="21" t="s">
        <v>1623</v>
      </c>
      <c r="CJ43" s="7">
        <v>1.08</v>
      </c>
      <c r="CM43" s="66">
        <v>44760</v>
      </c>
      <c r="CN43" s="21" t="s">
        <v>638</v>
      </c>
      <c r="CP43" s="7">
        <v>1.0669999999999999</v>
      </c>
      <c r="CS43" s="66">
        <v>44750</v>
      </c>
      <c r="CT43" s="21" t="s">
        <v>638</v>
      </c>
      <c r="CV43" s="7">
        <v>1.0224</v>
      </c>
      <c r="CY43" s="66">
        <v>44747</v>
      </c>
      <c r="CZ43" s="21" t="s">
        <v>638</v>
      </c>
      <c r="DB43" s="7">
        <v>1.212</v>
      </c>
      <c r="DE43" s="66">
        <v>44733</v>
      </c>
      <c r="DF43" s="21" t="s">
        <v>570</v>
      </c>
      <c r="DH43" s="7">
        <v>1.0144</v>
      </c>
      <c r="DK43" s="66">
        <v>44732</v>
      </c>
      <c r="DL43" s="21" t="s">
        <v>570</v>
      </c>
      <c r="DN43" s="7">
        <v>0.97589999999999999</v>
      </c>
      <c r="DQ43" s="66">
        <v>44722</v>
      </c>
      <c r="DR43" s="21" t="s">
        <v>570</v>
      </c>
      <c r="DT43" s="215">
        <v>0.95756385902167918</v>
      </c>
      <c r="DW43" s="66">
        <v>44705</v>
      </c>
      <c r="DX43" s="21" t="s">
        <v>535</v>
      </c>
      <c r="DZ43" s="7">
        <v>0.9929</v>
      </c>
      <c r="EC43" s="66">
        <v>44664</v>
      </c>
      <c r="ED43" s="21" t="s">
        <v>368</v>
      </c>
      <c r="EF43" s="7">
        <v>1.131</v>
      </c>
      <c r="EI43" s="66">
        <v>44664</v>
      </c>
      <c r="EJ43" s="21" t="s">
        <v>334</v>
      </c>
      <c r="EL43" s="134">
        <v>1.1896100000000001</v>
      </c>
      <c r="EO43" s="66">
        <v>44659</v>
      </c>
      <c r="EP43" s="21" t="s">
        <v>334</v>
      </c>
      <c r="ER43" s="7">
        <v>0.95020000000000004</v>
      </c>
      <c r="EU43" s="66">
        <v>44658</v>
      </c>
      <c r="EV43" s="21" t="s">
        <v>334</v>
      </c>
      <c r="EX43" s="7">
        <v>1.1592</v>
      </c>
      <c r="FA43" s="66">
        <v>44641</v>
      </c>
      <c r="FB43" s="21" t="s">
        <v>337</v>
      </c>
      <c r="FD43" s="7">
        <v>1.44</v>
      </c>
      <c r="FG43" s="66">
        <v>44629</v>
      </c>
      <c r="FH43" s="21" t="s">
        <v>337</v>
      </c>
      <c r="FJ43" s="7">
        <v>1.036</v>
      </c>
      <c r="FM43" s="66">
        <v>44628</v>
      </c>
      <c r="FN43" s="21" t="s">
        <v>337</v>
      </c>
      <c r="FP43" s="7">
        <v>1.052</v>
      </c>
      <c r="FS43" s="66">
        <v>44610</v>
      </c>
      <c r="FT43" s="21" t="s">
        <v>344</v>
      </c>
      <c r="FV43" s="7">
        <v>1.2606999999999999</v>
      </c>
      <c r="FY43" s="66">
        <v>44607</v>
      </c>
      <c r="FZ43" s="21" t="s">
        <v>344</v>
      </c>
      <c r="GB43" s="7">
        <v>1.4253</v>
      </c>
      <c r="GE43" s="66">
        <v>44573</v>
      </c>
      <c r="GF43" s="21" t="s">
        <v>346</v>
      </c>
      <c r="GH43" s="7">
        <v>1.7333000000000001</v>
      </c>
      <c r="GK43" s="66">
        <v>44568</v>
      </c>
      <c r="GL43" s="21" t="s">
        <v>346</v>
      </c>
      <c r="GN43" s="44">
        <v>0.96334399999999998</v>
      </c>
      <c r="GQ43" s="66">
        <v>44525</v>
      </c>
      <c r="GR43" s="21" t="s">
        <v>342</v>
      </c>
      <c r="GT43" s="7">
        <v>1.2170000000000001</v>
      </c>
      <c r="GW43" s="66">
        <v>44495</v>
      </c>
      <c r="GX43" s="21" t="s">
        <v>341</v>
      </c>
      <c r="GZ43" s="21">
        <v>1.0537000000000001</v>
      </c>
      <c r="HC43" s="66">
        <v>44481</v>
      </c>
      <c r="HD43" s="21" t="s">
        <v>341</v>
      </c>
      <c r="HF43" s="21">
        <v>1.2321</v>
      </c>
      <c r="HG43" s="32"/>
      <c r="HI43" s="66">
        <v>44432</v>
      </c>
      <c r="HJ43" s="21" t="s">
        <v>339</v>
      </c>
      <c r="HL43" s="21">
        <v>1.0449999999999999</v>
      </c>
      <c r="HM43" s="32">
        <v>9384717.6099999994</v>
      </c>
      <c r="HO43" s="58">
        <v>44425</v>
      </c>
      <c r="HP43" s="21" t="s">
        <v>339</v>
      </c>
      <c r="HR43" s="56">
        <v>0.95275030818494588</v>
      </c>
      <c r="HS43" s="32">
        <v>1863932.9</v>
      </c>
      <c r="HU43" s="81">
        <v>44895</v>
      </c>
      <c r="HV43" s="27" t="s">
        <v>1006</v>
      </c>
      <c r="HW43" s="23">
        <f t="array" ref="HW43">MAX((HV$48:HV$800=HV43)*HU$48:HU$800)</f>
        <v>44895</v>
      </c>
      <c r="HX43" s="36">
        <f>VLOOKUP(HW43,HU$47:HX1805,4,0)/VLOOKUP(HW42,HU$48:HX1805,4,0)-1</f>
        <v>2.0408163265306145E-2</v>
      </c>
      <c r="IA43" s="66">
        <v>44554</v>
      </c>
      <c r="IB43" s="21" t="s">
        <v>336</v>
      </c>
      <c r="ID43" s="21">
        <v>0.99099999999999999</v>
      </c>
      <c r="IG43" s="66">
        <v>44571</v>
      </c>
      <c r="IH43" s="21" t="s">
        <v>346</v>
      </c>
      <c r="IJ43" s="21">
        <v>1.01</v>
      </c>
      <c r="IM43" s="66">
        <v>44636</v>
      </c>
      <c r="IN43" s="21" t="s">
        <v>337</v>
      </c>
      <c r="IP43" s="7">
        <v>1.0082</v>
      </c>
      <c r="IS43" s="66">
        <v>44750</v>
      </c>
      <c r="IT43" s="21" t="s">
        <v>638</v>
      </c>
      <c r="IV43" s="7">
        <v>0.99950000000000006</v>
      </c>
      <c r="IY43" s="66">
        <v>44768</v>
      </c>
      <c r="IZ43" s="21" t="s">
        <v>638</v>
      </c>
      <c r="JB43" s="7">
        <v>0.99039999999999995</v>
      </c>
      <c r="JE43" s="66">
        <v>44785</v>
      </c>
      <c r="JF43" s="21" t="s">
        <v>1623</v>
      </c>
      <c r="JH43" s="7">
        <v>0.99890000000000001</v>
      </c>
      <c r="JK43" s="66">
        <v>44860</v>
      </c>
      <c r="JL43" s="21" t="s">
        <v>1621</v>
      </c>
      <c r="JN43" s="7">
        <v>1.0015000000000001</v>
      </c>
      <c r="JQ43" s="66">
        <v>44894</v>
      </c>
      <c r="JR43" s="21" t="s">
        <v>1630</v>
      </c>
      <c r="JT43" s="7">
        <v>0.98209999999999997</v>
      </c>
      <c r="JW43" s="66">
        <v>44889</v>
      </c>
      <c r="JX43" s="21" t="s">
        <v>1630</v>
      </c>
      <c r="JZ43" s="7">
        <v>0.99950000000000006</v>
      </c>
      <c r="KC43" s="66">
        <v>44610</v>
      </c>
      <c r="KD43" s="21" t="s">
        <v>344</v>
      </c>
      <c r="KF43" s="7">
        <v>1.35</v>
      </c>
      <c r="KI43" s="66">
        <v>44901</v>
      </c>
      <c r="KJ43" s="21" t="s">
        <v>1624</v>
      </c>
      <c r="KL43" s="7">
        <v>1.194</v>
      </c>
      <c r="KO43" s="66">
        <v>44908</v>
      </c>
      <c r="KP43" s="21" t="s">
        <v>1624</v>
      </c>
      <c r="KR43" s="7">
        <v>0.99780000000000002</v>
      </c>
      <c r="KU43" s="66">
        <v>44908</v>
      </c>
      <c r="KV43" s="21" t="s">
        <v>1624</v>
      </c>
      <c r="KX43" s="7">
        <v>0.999</v>
      </c>
    </row>
    <row r="44" spans="1:311">
      <c r="A44" s="138">
        <v>44433</v>
      </c>
      <c r="B44" s="74" t="s">
        <v>339</v>
      </c>
      <c r="D44" s="74">
        <v>1.0385</v>
      </c>
      <c r="E44" s="107">
        <v>24019215.370000001</v>
      </c>
      <c r="G44" s="66">
        <v>44463</v>
      </c>
      <c r="H44" s="21" t="s">
        <v>340</v>
      </c>
      <c r="J44" s="21">
        <v>0.99929999999999997</v>
      </c>
      <c r="K44" s="32"/>
      <c r="M44" s="66">
        <v>44882</v>
      </c>
      <c r="N44" s="21" t="s">
        <v>1630</v>
      </c>
      <c r="P44" s="7">
        <v>2.0249999999999999</v>
      </c>
      <c r="S44" s="66">
        <v>44881</v>
      </c>
      <c r="T44" s="21" t="s">
        <v>1630</v>
      </c>
      <c r="V44" s="7">
        <v>0.99450000000000005</v>
      </c>
      <c r="Y44" s="66">
        <v>44868</v>
      </c>
      <c r="Z44" s="21" t="s">
        <v>1630</v>
      </c>
      <c r="AB44" s="7">
        <v>1.3129999999999999</v>
      </c>
      <c r="AE44" s="66">
        <v>44867</v>
      </c>
      <c r="AF44" s="21" t="s">
        <v>1630</v>
      </c>
      <c r="AH44" s="7">
        <v>0.98419999999999996</v>
      </c>
      <c r="AK44" s="66">
        <v>44830</v>
      </c>
      <c r="AL44" s="21" t="s">
        <v>1622</v>
      </c>
      <c r="AN44" s="7">
        <v>1.0659000000000001</v>
      </c>
      <c r="AQ44" s="66">
        <v>44826</v>
      </c>
      <c r="AR44" s="21" t="s">
        <v>1622</v>
      </c>
      <c r="AT44" s="7">
        <v>1.0490999999999999</v>
      </c>
      <c r="AW44" s="66">
        <v>44817</v>
      </c>
      <c r="AX44" s="21" t="s">
        <v>1622</v>
      </c>
      <c r="AZ44" s="7">
        <v>1.0361</v>
      </c>
      <c r="BC44" s="66">
        <v>44811</v>
      </c>
      <c r="BD44" s="21" t="s">
        <v>1622</v>
      </c>
      <c r="BF44" s="7">
        <v>1.5109999999999999</v>
      </c>
      <c r="BI44" s="66">
        <v>44802</v>
      </c>
      <c r="BJ44" s="21" t="s">
        <v>1623</v>
      </c>
      <c r="BL44" s="7">
        <v>1.0101</v>
      </c>
      <c r="BO44" s="66">
        <v>44790</v>
      </c>
      <c r="BP44" s="21" t="s">
        <v>1623</v>
      </c>
      <c r="BR44" s="7">
        <v>1.2248000000000001</v>
      </c>
      <c r="BU44" s="66">
        <v>44783</v>
      </c>
      <c r="BV44" s="21" t="s">
        <v>339</v>
      </c>
      <c r="BX44" s="7">
        <v>1.0009999999999999</v>
      </c>
      <c r="CA44" s="66">
        <v>44783</v>
      </c>
      <c r="CB44" s="21" t="s">
        <v>339</v>
      </c>
      <c r="CD44" s="7">
        <v>0.96799999999999997</v>
      </c>
      <c r="CG44" s="66">
        <v>44776</v>
      </c>
      <c r="CH44" s="21" t="s">
        <v>1623</v>
      </c>
      <c r="CJ44" s="7">
        <v>1.08</v>
      </c>
      <c r="CM44" s="66">
        <v>44761</v>
      </c>
      <c r="CN44" s="21" t="s">
        <v>638</v>
      </c>
      <c r="CP44" s="7">
        <v>1.071</v>
      </c>
      <c r="CS44" s="66">
        <v>44753</v>
      </c>
      <c r="CT44" s="21" t="s">
        <v>638</v>
      </c>
      <c r="CV44" s="7">
        <v>1.0207999999999999</v>
      </c>
      <c r="CY44" s="66">
        <v>44748</v>
      </c>
      <c r="CZ44" s="21" t="s">
        <v>638</v>
      </c>
      <c r="DB44" s="7">
        <v>1.2101999999999999</v>
      </c>
      <c r="DE44" s="66">
        <v>44734</v>
      </c>
      <c r="DF44" s="21" t="s">
        <v>570</v>
      </c>
      <c r="DH44" s="7">
        <v>1.0147999999999999</v>
      </c>
      <c r="DK44" s="66">
        <v>44733</v>
      </c>
      <c r="DL44" s="21" t="s">
        <v>570</v>
      </c>
      <c r="DN44" s="7">
        <v>0.97599999999999998</v>
      </c>
      <c r="DQ44" s="66">
        <v>44725</v>
      </c>
      <c r="DR44" s="21" t="s">
        <v>570</v>
      </c>
      <c r="DT44" s="215">
        <v>0.96009486481645001</v>
      </c>
      <c r="DW44" s="66">
        <v>44706</v>
      </c>
      <c r="DX44" s="21" t="s">
        <v>535</v>
      </c>
      <c r="DZ44" s="7">
        <v>0.99890000000000001</v>
      </c>
      <c r="EC44" s="66">
        <v>44665</v>
      </c>
      <c r="ED44" s="21" t="s">
        <v>334</v>
      </c>
      <c r="EF44" s="7">
        <v>1.1319999999999999</v>
      </c>
      <c r="EI44" s="66">
        <v>44665</v>
      </c>
      <c r="EJ44" s="21" t="s">
        <v>334</v>
      </c>
      <c r="EL44" s="134">
        <v>1.19045</v>
      </c>
      <c r="EO44" s="66">
        <v>44662</v>
      </c>
      <c r="EP44" s="21" t="s">
        <v>334</v>
      </c>
      <c r="ER44" s="7">
        <v>0.94940000000000002</v>
      </c>
      <c r="EU44" s="66">
        <v>44659</v>
      </c>
      <c r="EV44" s="21" t="s">
        <v>334</v>
      </c>
      <c r="EX44" s="7">
        <v>1.1595</v>
      </c>
      <c r="FA44" s="66">
        <v>44642</v>
      </c>
      <c r="FB44" s="21" t="s">
        <v>337</v>
      </c>
      <c r="FD44" s="7">
        <v>1.4390000000000001</v>
      </c>
      <c r="FG44" s="66">
        <v>44630</v>
      </c>
      <c r="FH44" s="21" t="s">
        <v>337</v>
      </c>
      <c r="FJ44" s="7">
        <v>1.0409999999999999</v>
      </c>
      <c r="FM44" s="66">
        <v>44629</v>
      </c>
      <c r="FN44" s="21" t="s">
        <v>337</v>
      </c>
      <c r="FP44" s="7">
        <v>1.073</v>
      </c>
      <c r="FS44" s="66">
        <v>44613</v>
      </c>
      <c r="FT44" s="21" t="s">
        <v>344</v>
      </c>
      <c r="FV44" s="7">
        <v>1.2617</v>
      </c>
      <c r="FY44" s="66">
        <v>44608</v>
      </c>
      <c r="FZ44" s="21" t="s">
        <v>344</v>
      </c>
      <c r="GB44" s="7">
        <v>1.4259999999999999</v>
      </c>
      <c r="GE44" s="66">
        <v>44574</v>
      </c>
      <c r="GF44" s="21" t="s">
        <v>346</v>
      </c>
      <c r="GH44" s="7">
        <v>1.7343999999999999</v>
      </c>
      <c r="GK44" s="66">
        <v>44571</v>
      </c>
      <c r="GL44" s="21" t="s">
        <v>346</v>
      </c>
      <c r="GN44" s="44">
        <v>0.96315600000000001</v>
      </c>
      <c r="GQ44" s="66">
        <v>44526</v>
      </c>
      <c r="GR44" s="21" t="s">
        <v>342</v>
      </c>
      <c r="GT44" s="7">
        <v>1.2190000000000001</v>
      </c>
      <c r="GW44" s="66">
        <v>44496</v>
      </c>
      <c r="GX44" s="21" t="s">
        <v>341</v>
      </c>
      <c r="GZ44" s="21">
        <v>1.0545</v>
      </c>
      <c r="HC44" s="66">
        <v>44482</v>
      </c>
      <c r="HD44" s="21" t="s">
        <v>341</v>
      </c>
      <c r="HF44" s="21">
        <v>1.2334000000000001</v>
      </c>
      <c r="HG44" s="32"/>
      <c r="HI44" s="66">
        <v>44433</v>
      </c>
      <c r="HJ44" s="21" t="s">
        <v>339</v>
      </c>
      <c r="HL44" s="21">
        <v>1.0449999999999999</v>
      </c>
      <c r="HM44" s="32">
        <v>9384717.6099999994</v>
      </c>
      <c r="HO44" s="58">
        <v>44426</v>
      </c>
      <c r="HP44" s="21" t="s">
        <v>339</v>
      </c>
      <c r="HR44" s="56">
        <v>0.95451793398862872</v>
      </c>
      <c r="HS44" s="32">
        <v>1863932.9</v>
      </c>
      <c r="HU44" s="81">
        <v>44926</v>
      </c>
      <c r="HV44" s="27" t="s">
        <v>1148</v>
      </c>
      <c r="HW44" s="23">
        <f t="array" ref="HW44">MAX((HV$48:HV$1002=HV44)*HU$48:HU$1002)</f>
        <v>44925</v>
      </c>
      <c r="HX44" s="36">
        <f>VLOOKUP(HW44,HU$47:HX1806,4,0)/VLOOKUP(HW43,HU$48:HX1806,4,0)-1</f>
        <v>6.6666666666665986E-3</v>
      </c>
      <c r="IA44" s="66">
        <v>44557</v>
      </c>
      <c r="IB44" s="21" t="s">
        <v>336</v>
      </c>
      <c r="ID44" s="21">
        <v>0.99299999999999999</v>
      </c>
      <c r="IG44" s="66">
        <v>44572</v>
      </c>
      <c r="IH44" s="21" t="s">
        <v>346</v>
      </c>
      <c r="IJ44" s="21">
        <v>1.008</v>
      </c>
      <c r="IM44" s="66">
        <v>44637</v>
      </c>
      <c r="IN44" s="21" t="s">
        <v>337</v>
      </c>
      <c r="IP44" s="7">
        <v>1.0103</v>
      </c>
      <c r="IS44" s="66">
        <v>44753</v>
      </c>
      <c r="IT44" s="21" t="s">
        <v>638</v>
      </c>
      <c r="IV44" s="7">
        <v>1.002</v>
      </c>
      <c r="IY44" s="66">
        <v>44769</v>
      </c>
      <c r="IZ44" s="21" t="s">
        <v>638</v>
      </c>
      <c r="JB44" s="7">
        <v>0.99039999999999995</v>
      </c>
      <c r="JE44" s="66">
        <v>44788</v>
      </c>
      <c r="JF44" s="21" t="s">
        <v>1623</v>
      </c>
      <c r="JH44" s="7">
        <v>1.0027999999999999</v>
      </c>
      <c r="JK44" s="66">
        <v>44861</v>
      </c>
      <c r="JL44" s="21" t="s">
        <v>1621</v>
      </c>
      <c r="JN44" s="7">
        <v>0.99960000000000004</v>
      </c>
      <c r="JQ44" s="66">
        <v>44895</v>
      </c>
      <c r="JR44" s="21" t="s">
        <v>1630</v>
      </c>
      <c r="JT44" s="7">
        <v>0.98509999999999998</v>
      </c>
      <c r="JW44" s="66">
        <v>44890</v>
      </c>
      <c r="JX44" s="21" t="s">
        <v>1630</v>
      </c>
      <c r="JZ44" s="7">
        <v>0.99919999999999998</v>
      </c>
      <c r="KC44" s="66">
        <v>44613</v>
      </c>
      <c r="KD44" s="21" t="s">
        <v>344</v>
      </c>
      <c r="KF44" s="7">
        <v>1.35</v>
      </c>
      <c r="KI44" s="66">
        <v>44902</v>
      </c>
      <c r="KJ44" s="21" t="s">
        <v>1624</v>
      </c>
      <c r="KL44" s="7">
        <v>1.194</v>
      </c>
      <c r="KO44" s="66">
        <v>44909</v>
      </c>
      <c r="KP44" s="21" t="s">
        <v>1624</v>
      </c>
      <c r="KR44" s="7">
        <v>1.0031000000000001</v>
      </c>
      <c r="KU44" s="66">
        <v>44909</v>
      </c>
      <c r="KV44" s="21" t="s">
        <v>1624</v>
      </c>
      <c r="KX44" s="7">
        <v>0.99890000000000001</v>
      </c>
    </row>
    <row r="45" spans="1:311">
      <c r="A45" s="138">
        <v>44434</v>
      </c>
      <c r="B45" s="74" t="s">
        <v>339</v>
      </c>
      <c r="D45" s="74">
        <v>1.0336000000000001</v>
      </c>
      <c r="E45" s="107">
        <v>24019215.370000001</v>
      </c>
      <c r="G45" s="66">
        <v>44466</v>
      </c>
      <c r="H45" s="21" t="s">
        <v>340</v>
      </c>
      <c r="J45" s="21">
        <v>0.99719999999999998</v>
      </c>
      <c r="M45" s="66">
        <v>44883</v>
      </c>
      <c r="N45" s="21" t="s">
        <v>1630</v>
      </c>
      <c r="P45" s="7">
        <v>2.032</v>
      </c>
      <c r="S45" s="66">
        <v>44882</v>
      </c>
      <c r="T45" s="21" t="s">
        <v>1630</v>
      </c>
      <c r="V45" s="7">
        <v>0.99429999999999996</v>
      </c>
      <c r="Y45" s="66">
        <v>44869</v>
      </c>
      <c r="Z45" s="21" t="s">
        <v>1630</v>
      </c>
      <c r="AB45" s="7">
        <v>1.3169999999999999</v>
      </c>
      <c r="AE45" s="66">
        <v>44868</v>
      </c>
      <c r="AF45" s="21" t="s">
        <v>1630</v>
      </c>
      <c r="AH45" s="7">
        <v>0.98460000000000003</v>
      </c>
      <c r="AK45" s="66">
        <v>44831</v>
      </c>
      <c r="AL45" s="21" t="s">
        <v>1622</v>
      </c>
      <c r="AN45" s="7">
        <v>1.0669999999999999</v>
      </c>
      <c r="AQ45" s="66">
        <v>44827</v>
      </c>
      <c r="AR45" s="21" t="s">
        <v>1622</v>
      </c>
      <c r="AT45" s="7">
        <v>1.0407</v>
      </c>
      <c r="AW45" s="66">
        <v>44818</v>
      </c>
      <c r="AX45" s="21" t="s">
        <v>1622</v>
      </c>
      <c r="AZ45" s="7">
        <v>1.0336000000000001</v>
      </c>
      <c r="BC45" s="66">
        <v>44812</v>
      </c>
      <c r="BD45" s="21" t="s">
        <v>1622</v>
      </c>
      <c r="BF45" s="7">
        <v>1.5025999999999999</v>
      </c>
      <c r="BI45" s="66">
        <v>44803</v>
      </c>
      <c r="BJ45" s="21" t="s">
        <v>1623</v>
      </c>
      <c r="BL45" s="7">
        <v>1.0032000000000001</v>
      </c>
      <c r="BO45" s="66">
        <v>44791</v>
      </c>
      <c r="BP45" s="21" t="s">
        <v>1623</v>
      </c>
      <c r="BR45" s="7">
        <v>1.2254</v>
      </c>
      <c r="BU45" s="66">
        <v>44784</v>
      </c>
      <c r="BV45" s="21" t="s">
        <v>339</v>
      </c>
      <c r="BX45" s="7">
        <v>0.995</v>
      </c>
      <c r="CA45" s="66">
        <v>44784</v>
      </c>
      <c r="CB45" s="21" t="s">
        <v>339</v>
      </c>
      <c r="CD45" s="7">
        <v>0.96699999999999997</v>
      </c>
      <c r="CG45" s="66">
        <v>44777</v>
      </c>
      <c r="CH45" s="21" t="s">
        <v>1623</v>
      </c>
      <c r="CJ45" s="7">
        <v>1.08</v>
      </c>
      <c r="CM45" s="66">
        <v>44762</v>
      </c>
      <c r="CN45" s="21" t="s">
        <v>638</v>
      </c>
      <c r="CP45" s="7">
        <v>1.0690999999999999</v>
      </c>
      <c r="CS45" s="66">
        <v>44754</v>
      </c>
      <c r="CT45" s="21" t="s">
        <v>638</v>
      </c>
      <c r="CV45" s="7">
        <v>1.0152000000000001</v>
      </c>
      <c r="CY45" s="66">
        <v>44749</v>
      </c>
      <c r="CZ45" s="21" t="s">
        <v>638</v>
      </c>
      <c r="DB45" s="7">
        <v>1.2110000000000001</v>
      </c>
      <c r="DE45" s="66">
        <v>44735</v>
      </c>
      <c r="DF45" s="21" t="s">
        <v>570</v>
      </c>
      <c r="DH45" s="7">
        <v>1.0147999999999999</v>
      </c>
      <c r="DK45" s="66">
        <v>44734</v>
      </c>
      <c r="DL45" s="21" t="s">
        <v>570</v>
      </c>
      <c r="DN45" s="7">
        <v>0.97589999999999999</v>
      </c>
      <c r="DQ45" s="66">
        <v>44726</v>
      </c>
      <c r="DR45" s="21" t="s">
        <v>570</v>
      </c>
      <c r="DT45" s="215">
        <v>0.95840752761993619</v>
      </c>
      <c r="DW45" s="66">
        <v>44707</v>
      </c>
      <c r="DX45" s="21" t="s">
        <v>535</v>
      </c>
      <c r="DZ45" s="7">
        <v>0.99399999999999999</v>
      </c>
      <c r="EC45" s="66">
        <v>44666</v>
      </c>
      <c r="ED45" s="21" t="s">
        <v>334</v>
      </c>
      <c r="EF45" s="7">
        <v>1.1299999999999999</v>
      </c>
      <c r="EI45" s="66">
        <v>44666</v>
      </c>
      <c r="EJ45" s="21" t="s">
        <v>334</v>
      </c>
      <c r="EL45" s="134">
        <v>1.190823</v>
      </c>
      <c r="EO45" s="66">
        <v>44663</v>
      </c>
      <c r="EP45" s="21" t="s">
        <v>334</v>
      </c>
      <c r="ER45" s="7">
        <v>0.94779999999999998</v>
      </c>
      <c r="EU45" s="66">
        <v>44662</v>
      </c>
      <c r="EV45" s="21" t="s">
        <v>334</v>
      </c>
      <c r="EX45" s="7">
        <v>1.1598999999999999</v>
      </c>
      <c r="FA45" s="66">
        <v>44643</v>
      </c>
      <c r="FB45" s="21" t="s">
        <v>337</v>
      </c>
      <c r="FD45" s="7">
        <v>1.44</v>
      </c>
      <c r="FG45" s="66">
        <v>44631</v>
      </c>
      <c r="FH45" s="21" t="s">
        <v>337</v>
      </c>
      <c r="FJ45" s="7">
        <v>1.0349999999999999</v>
      </c>
      <c r="FM45" s="66">
        <v>44630</v>
      </c>
      <c r="FN45" s="21" t="s">
        <v>337</v>
      </c>
      <c r="FP45" s="7">
        <v>1.069</v>
      </c>
      <c r="FS45" s="66">
        <v>44614</v>
      </c>
      <c r="FT45" s="21" t="s">
        <v>344</v>
      </c>
      <c r="FV45" s="7">
        <v>1.2626999999999999</v>
      </c>
      <c r="FY45" s="66">
        <v>44609</v>
      </c>
      <c r="FZ45" s="21" t="s">
        <v>344</v>
      </c>
      <c r="GB45" s="7">
        <v>1.4263999999999999</v>
      </c>
      <c r="GE45" s="66">
        <v>44575</v>
      </c>
      <c r="GF45" s="21" t="s">
        <v>346</v>
      </c>
      <c r="GH45" s="7">
        <v>1.7326999999999999</v>
      </c>
      <c r="GK45" s="66">
        <v>44572</v>
      </c>
      <c r="GL45" s="21" t="s">
        <v>346</v>
      </c>
      <c r="GN45" s="44">
        <v>0.96287299999999998</v>
      </c>
      <c r="GQ45" s="66">
        <v>44529</v>
      </c>
      <c r="GR45" s="21" t="s">
        <v>342</v>
      </c>
      <c r="GT45" s="7">
        <v>1.2190000000000001</v>
      </c>
      <c r="GW45" s="66">
        <v>44497</v>
      </c>
      <c r="GX45" s="21" t="s">
        <v>341</v>
      </c>
      <c r="GZ45" s="21">
        <v>1.0546</v>
      </c>
      <c r="HC45" s="66">
        <v>44483</v>
      </c>
      <c r="HD45" s="21" t="s">
        <v>341</v>
      </c>
      <c r="HF45" s="21">
        <v>1.2365999999999999</v>
      </c>
      <c r="HI45" s="66">
        <v>44434</v>
      </c>
      <c r="HJ45" s="21" t="s">
        <v>339</v>
      </c>
      <c r="HL45" s="21">
        <v>1.0449999999999999</v>
      </c>
      <c r="HM45" s="32">
        <v>9384717.6099999994</v>
      </c>
      <c r="HO45" s="58">
        <v>44427</v>
      </c>
      <c r="HP45" s="21" t="s">
        <v>339</v>
      </c>
      <c r="HR45" s="56">
        <v>0.95540174689047008</v>
      </c>
      <c r="HS45" s="32">
        <v>1863932.9</v>
      </c>
      <c r="HU45" s="81">
        <v>44957</v>
      </c>
      <c r="HV45" s="27" t="s">
        <v>1668</v>
      </c>
      <c r="HW45" s="23">
        <f t="array" ref="HW45">MAX((HV$48:HV$1002=HV45)*HU$48:HU$1002)</f>
        <v>44957</v>
      </c>
      <c r="HX45" s="36">
        <f>VLOOKUP(HW45,HU$47:HX1807,4,0)/VLOOKUP(HW44,HU$48:HX1807,4,0)-1</f>
        <v>1.8211920529801251E-2</v>
      </c>
      <c r="IA45" s="66">
        <v>44558</v>
      </c>
      <c r="IB45" s="21" t="s">
        <v>336</v>
      </c>
      <c r="ID45" s="21">
        <v>0.999</v>
      </c>
      <c r="IG45" s="66">
        <v>44573</v>
      </c>
      <c r="IH45" s="21" t="s">
        <v>346</v>
      </c>
      <c r="IJ45" s="21">
        <v>1.0109999999999999</v>
      </c>
      <c r="IM45" s="66">
        <v>44638</v>
      </c>
      <c r="IN45" s="21" t="s">
        <v>337</v>
      </c>
      <c r="IP45" s="7">
        <v>1.008</v>
      </c>
      <c r="IS45" s="66">
        <v>44754</v>
      </c>
      <c r="IT45" s="21" t="s">
        <v>638</v>
      </c>
      <c r="IV45" s="7">
        <v>0.99960000000000004</v>
      </c>
      <c r="IY45" s="66">
        <v>44770</v>
      </c>
      <c r="IZ45" s="21" t="s">
        <v>638</v>
      </c>
      <c r="JB45" s="7">
        <v>0.99360000000000004</v>
      </c>
      <c r="JE45" s="66">
        <v>44789</v>
      </c>
      <c r="JF45" s="21" t="s">
        <v>1623</v>
      </c>
      <c r="JH45" s="7">
        <v>1.0064</v>
      </c>
      <c r="JK45" s="66">
        <v>44862</v>
      </c>
      <c r="JL45" s="21" t="s">
        <v>1621</v>
      </c>
      <c r="JN45" s="7">
        <v>0.99750000000000005</v>
      </c>
      <c r="JQ45" s="66">
        <v>44896</v>
      </c>
      <c r="JR45" s="21" t="s">
        <v>336</v>
      </c>
      <c r="JT45" s="7">
        <v>0.98</v>
      </c>
      <c r="JW45" s="66">
        <v>44893</v>
      </c>
      <c r="JX45" s="21" t="s">
        <v>1630</v>
      </c>
      <c r="JZ45" s="7">
        <v>0.99939999999999996</v>
      </c>
      <c r="KC45" s="66">
        <v>44614</v>
      </c>
      <c r="KD45" s="21" t="s">
        <v>344</v>
      </c>
      <c r="KF45" s="7">
        <v>1.35</v>
      </c>
      <c r="KI45" s="66">
        <v>44903</v>
      </c>
      <c r="KJ45" s="21" t="s">
        <v>1624</v>
      </c>
      <c r="KL45" s="7">
        <v>1.1919999999999999</v>
      </c>
      <c r="KO45" s="66">
        <v>44910</v>
      </c>
      <c r="KP45" s="21" t="s">
        <v>1624</v>
      </c>
      <c r="KR45" s="7">
        <v>1.0011000000000001</v>
      </c>
      <c r="KU45" s="66">
        <v>44910</v>
      </c>
      <c r="KV45" s="21" t="s">
        <v>1624</v>
      </c>
      <c r="KX45" s="7">
        <v>0.99890000000000001</v>
      </c>
    </row>
    <row r="46" spans="1:311">
      <c r="A46" s="138">
        <v>44435</v>
      </c>
      <c r="B46" s="74" t="s">
        <v>339</v>
      </c>
      <c r="D46" s="74">
        <v>1.0346</v>
      </c>
      <c r="E46" s="107">
        <v>24019215.370000001</v>
      </c>
      <c r="G46" s="66">
        <v>44467</v>
      </c>
      <c r="H46" s="21" t="s">
        <v>340</v>
      </c>
      <c r="J46" s="21">
        <v>0.99580000000000002</v>
      </c>
      <c r="M46" s="66">
        <v>44886</v>
      </c>
      <c r="N46" s="21" t="s">
        <v>1630</v>
      </c>
      <c r="P46" s="7">
        <v>2.032</v>
      </c>
      <c r="S46" s="66">
        <v>44883</v>
      </c>
      <c r="T46" s="21" t="s">
        <v>1630</v>
      </c>
      <c r="V46" s="7">
        <v>0.99339999999999995</v>
      </c>
      <c r="Y46" s="66">
        <v>44872</v>
      </c>
      <c r="Z46" s="21" t="s">
        <v>1630</v>
      </c>
      <c r="AB46" s="7">
        <v>1.323</v>
      </c>
      <c r="AE46" s="66">
        <v>44869</v>
      </c>
      <c r="AF46" s="21" t="s">
        <v>1630</v>
      </c>
      <c r="AH46" s="7">
        <v>0.98340000000000005</v>
      </c>
      <c r="AK46" s="66">
        <v>44832</v>
      </c>
      <c r="AL46" s="21" t="s">
        <v>1622</v>
      </c>
      <c r="AN46" s="7">
        <v>1.0669999999999999</v>
      </c>
      <c r="AQ46" s="66">
        <v>44830</v>
      </c>
      <c r="AR46" s="21" t="s">
        <v>1622</v>
      </c>
      <c r="AT46" s="7">
        <v>1.0367</v>
      </c>
      <c r="AW46" s="66">
        <v>44819</v>
      </c>
      <c r="AX46" s="21" t="s">
        <v>1622</v>
      </c>
      <c r="AZ46" s="7">
        <v>1.0330999999999999</v>
      </c>
      <c r="BC46" s="66">
        <v>44813</v>
      </c>
      <c r="BD46" s="21" t="s">
        <v>1622</v>
      </c>
      <c r="BF46" s="7">
        <v>1.5048999999999999</v>
      </c>
      <c r="BI46" s="66">
        <v>44804</v>
      </c>
      <c r="BJ46" s="21" t="s">
        <v>1623</v>
      </c>
      <c r="BL46" s="7">
        <v>0.98440000000000005</v>
      </c>
      <c r="BO46" s="66">
        <v>44792</v>
      </c>
      <c r="BP46" s="21" t="s">
        <v>1623</v>
      </c>
      <c r="BR46" s="7">
        <v>1.226</v>
      </c>
      <c r="BU46" s="66">
        <v>44785</v>
      </c>
      <c r="BV46" s="21" t="s">
        <v>339</v>
      </c>
      <c r="BX46" s="7">
        <v>0.99299999999999999</v>
      </c>
      <c r="CA46" s="66">
        <v>44785</v>
      </c>
      <c r="CB46" s="21" t="s">
        <v>339</v>
      </c>
      <c r="CD46" s="7">
        <v>0.96799999999999997</v>
      </c>
      <c r="CG46" s="66">
        <v>44778</v>
      </c>
      <c r="CH46" s="21" t="s">
        <v>1623</v>
      </c>
      <c r="CJ46" s="7">
        <v>1.0720000000000001</v>
      </c>
      <c r="CM46" s="66">
        <v>44763</v>
      </c>
      <c r="CN46" s="21" t="s">
        <v>638</v>
      </c>
      <c r="CP46" s="7">
        <v>1.0662</v>
      </c>
      <c r="CS46" s="66">
        <v>44755</v>
      </c>
      <c r="CT46" s="21" t="s">
        <v>638</v>
      </c>
      <c r="CV46" s="7">
        <v>1.0189999999999999</v>
      </c>
      <c r="CY46" s="66">
        <v>44750</v>
      </c>
      <c r="CZ46" s="21" t="s">
        <v>638</v>
      </c>
      <c r="DB46" s="7">
        <v>1.2108000000000001</v>
      </c>
      <c r="DE46" s="66">
        <v>44736</v>
      </c>
      <c r="DF46" s="21" t="s">
        <v>570</v>
      </c>
      <c r="DH46" s="7">
        <v>1.0144</v>
      </c>
      <c r="DK46" s="66">
        <v>44735</v>
      </c>
      <c r="DL46" s="21" t="s">
        <v>570</v>
      </c>
      <c r="DN46" s="7">
        <v>0.97570000000000001</v>
      </c>
      <c r="DQ46" s="66">
        <v>44727</v>
      </c>
      <c r="DR46" s="21" t="s">
        <v>570</v>
      </c>
      <c r="DT46" s="215">
        <v>0.95503285322690812</v>
      </c>
      <c r="DW46" s="66">
        <v>44708</v>
      </c>
      <c r="DX46" s="21" t="s">
        <v>535</v>
      </c>
      <c r="DZ46" s="7">
        <v>0.99519999999999997</v>
      </c>
      <c r="EC46" s="66">
        <v>44669</v>
      </c>
      <c r="ED46" s="21" t="s">
        <v>334</v>
      </c>
      <c r="EF46" s="7">
        <v>1.1339999999999999</v>
      </c>
      <c r="EI46" s="66">
        <v>44669</v>
      </c>
      <c r="EJ46" s="21" t="s">
        <v>334</v>
      </c>
      <c r="EL46" s="134">
        <v>1.1910099999999999</v>
      </c>
      <c r="EO46" s="66">
        <v>44664</v>
      </c>
      <c r="EP46" s="21" t="s">
        <v>334</v>
      </c>
      <c r="ER46" s="7">
        <v>0.9395</v>
      </c>
      <c r="EU46" s="66">
        <v>44663</v>
      </c>
      <c r="EV46" s="21" t="s">
        <v>334</v>
      </c>
      <c r="EX46" s="7">
        <v>1.1613</v>
      </c>
      <c r="FA46" s="66">
        <v>44644</v>
      </c>
      <c r="FB46" s="21" t="s">
        <v>337</v>
      </c>
      <c r="FD46" s="7">
        <v>1.4370000000000001</v>
      </c>
      <c r="FG46" s="66">
        <v>44634</v>
      </c>
      <c r="FH46" s="21" t="s">
        <v>337</v>
      </c>
      <c r="FJ46" s="7">
        <v>1.034</v>
      </c>
      <c r="FM46" s="66">
        <v>44631</v>
      </c>
      <c r="FN46" s="21" t="s">
        <v>337</v>
      </c>
      <c r="FP46" s="7">
        <v>1.069</v>
      </c>
      <c r="FS46" s="66">
        <v>44615</v>
      </c>
      <c r="FT46" s="21" t="s">
        <v>344</v>
      </c>
      <c r="FV46" s="7">
        <v>1.2618</v>
      </c>
      <c r="FY46" s="66">
        <v>44610</v>
      </c>
      <c r="FZ46" s="21" t="s">
        <v>344</v>
      </c>
      <c r="GB46" s="7">
        <v>1.4269000000000001</v>
      </c>
      <c r="GE46" s="66">
        <v>44578</v>
      </c>
      <c r="GF46" s="21" t="s">
        <v>346</v>
      </c>
      <c r="GH46" s="7">
        <v>1.7338</v>
      </c>
      <c r="GK46" s="66">
        <v>44573</v>
      </c>
      <c r="GL46" s="21" t="s">
        <v>346</v>
      </c>
      <c r="GN46" s="44">
        <v>0.96306099999999994</v>
      </c>
      <c r="GQ46" s="66">
        <v>44530</v>
      </c>
      <c r="GR46" s="21" t="s">
        <v>342</v>
      </c>
      <c r="GT46" s="7">
        <v>1.2230000000000001</v>
      </c>
      <c r="GW46" s="66">
        <v>44498</v>
      </c>
      <c r="GX46" s="21" t="s">
        <v>341</v>
      </c>
      <c r="GZ46" s="21">
        <v>1.0533999999999999</v>
      </c>
      <c r="HC46" s="66">
        <v>44484</v>
      </c>
      <c r="HD46" s="21" t="s">
        <v>341</v>
      </c>
      <c r="HF46" s="21">
        <v>1.2394000000000001</v>
      </c>
      <c r="HI46" s="66">
        <v>44435</v>
      </c>
      <c r="HJ46" s="21" t="s">
        <v>339</v>
      </c>
      <c r="HL46" s="21">
        <v>1.054</v>
      </c>
      <c r="HM46" s="32">
        <v>9384717.6099999994</v>
      </c>
      <c r="HO46" s="58">
        <v>44428</v>
      </c>
      <c r="HP46" s="21" t="s">
        <v>339</v>
      </c>
      <c r="HR46" s="56">
        <v>0.95716937269415281</v>
      </c>
      <c r="HS46" s="32">
        <v>1863932.9</v>
      </c>
      <c r="HU46" s="81">
        <v>44985</v>
      </c>
      <c r="HV46" s="27" t="s">
        <v>1685</v>
      </c>
      <c r="HW46" s="23">
        <f t="array" ref="HW46">MAX((HV$48:HV$1002=HV46)*HU$48:HU$1002)</f>
        <v>44960</v>
      </c>
      <c r="HX46" s="36">
        <f>VLOOKUP(HW46,HU$47:HX1808,4,0)/VLOOKUP(HW45,HU$48:HX1808,4,0)-1</f>
        <v>2.4390243902439046E-3</v>
      </c>
      <c r="IA46" s="66">
        <v>44559</v>
      </c>
      <c r="IB46" s="21" t="s">
        <v>336</v>
      </c>
      <c r="ID46" s="21">
        <v>1</v>
      </c>
      <c r="IG46" s="66">
        <v>44574</v>
      </c>
      <c r="IH46" s="21" t="s">
        <v>346</v>
      </c>
      <c r="IJ46" s="21">
        <v>1.0069999999999999</v>
      </c>
      <c r="IM46" s="66">
        <v>44641</v>
      </c>
      <c r="IN46" s="21" t="s">
        <v>337</v>
      </c>
      <c r="IP46" s="7">
        <v>1.0157</v>
      </c>
      <c r="IS46" s="66">
        <v>44755</v>
      </c>
      <c r="IT46" s="21" t="s">
        <v>638</v>
      </c>
      <c r="IV46" s="7">
        <v>1.0017</v>
      </c>
      <c r="IY46" s="66">
        <v>44771</v>
      </c>
      <c r="IZ46" s="21" t="s">
        <v>638</v>
      </c>
      <c r="JB46" s="7">
        <v>0.99160000000000004</v>
      </c>
      <c r="JE46" s="66">
        <v>44790</v>
      </c>
      <c r="JF46" s="21" t="s">
        <v>1623</v>
      </c>
      <c r="JH46" s="7">
        <v>1.0022</v>
      </c>
      <c r="JK46" s="66">
        <v>44865</v>
      </c>
      <c r="JL46" s="21" t="s">
        <v>1621</v>
      </c>
      <c r="JN46" s="7">
        <v>1.0041</v>
      </c>
      <c r="JQ46" s="66">
        <v>44897</v>
      </c>
      <c r="JR46" s="21" t="s">
        <v>1624</v>
      </c>
      <c r="JT46" s="7">
        <v>0.98060000000000003</v>
      </c>
      <c r="JW46" s="66">
        <v>44894</v>
      </c>
      <c r="JX46" s="21" t="s">
        <v>1630</v>
      </c>
      <c r="JZ46" s="7">
        <v>0.99870000000000003</v>
      </c>
      <c r="KC46" s="66">
        <v>44615</v>
      </c>
      <c r="KD46" s="21" t="s">
        <v>344</v>
      </c>
      <c r="KF46" s="7">
        <v>1.3520000000000001</v>
      </c>
      <c r="KI46" s="66">
        <v>44904</v>
      </c>
      <c r="KJ46" s="21" t="s">
        <v>1624</v>
      </c>
      <c r="KL46" s="7">
        <v>1.1930000000000001</v>
      </c>
      <c r="KO46" s="66">
        <v>44911</v>
      </c>
      <c r="KP46" s="21" t="s">
        <v>1624</v>
      </c>
      <c r="KR46" s="7">
        <v>0.99750000000000005</v>
      </c>
      <c r="KU46" s="66">
        <v>44911</v>
      </c>
      <c r="KV46" s="21" t="s">
        <v>1624</v>
      </c>
      <c r="KX46" s="7">
        <v>0.99890000000000001</v>
      </c>
    </row>
    <row r="47" spans="1:311">
      <c r="A47" s="138">
        <v>44438</v>
      </c>
      <c r="B47" s="74" t="s">
        <v>339</v>
      </c>
      <c r="D47" s="74">
        <v>1.0427999999999999</v>
      </c>
      <c r="E47" s="107">
        <v>24019215.370000001</v>
      </c>
      <c r="G47" s="66">
        <v>44468</v>
      </c>
      <c r="H47" s="21" t="s">
        <v>340</v>
      </c>
      <c r="J47" s="21">
        <v>0.98780000000000001</v>
      </c>
      <c r="M47" s="66">
        <v>44887</v>
      </c>
      <c r="N47" s="21" t="s">
        <v>1630</v>
      </c>
      <c r="P47" s="7">
        <v>2.0249999999999999</v>
      </c>
      <c r="S47" s="66">
        <v>44886</v>
      </c>
      <c r="T47" s="21" t="s">
        <v>1630</v>
      </c>
      <c r="V47" s="7">
        <v>0.99390000000000001</v>
      </c>
      <c r="Y47" s="66">
        <v>44873</v>
      </c>
      <c r="Z47" s="21" t="s">
        <v>1630</v>
      </c>
      <c r="AB47" s="7">
        <v>1.327</v>
      </c>
      <c r="AE47" s="66">
        <v>44872</v>
      </c>
      <c r="AF47" s="21" t="s">
        <v>1630</v>
      </c>
      <c r="AH47" s="7">
        <v>0.98370000000000002</v>
      </c>
      <c r="AK47" s="66">
        <v>44833</v>
      </c>
      <c r="AL47" s="21" t="s">
        <v>1622</v>
      </c>
      <c r="AN47" s="7">
        <v>1.0685</v>
      </c>
      <c r="AQ47" s="66">
        <v>44831</v>
      </c>
      <c r="AR47" s="21" t="s">
        <v>1622</v>
      </c>
      <c r="AT47" s="7">
        <v>1.0405</v>
      </c>
      <c r="AW47" s="66">
        <v>44820</v>
      </c>
      <c r="AX47" s="21" t="s">
        <v>1622</v>
      </c>
      <c r="AZ47" s="7">
        <v>1.0351999999999999</v>
      </c>
      <c r="BC47" s="66">
        <v>44817</v>
      </c>
      <c r="BD47" s="21" t="s">
        <v>1622</v>
      </c>
      <c r="BF47" s="7">
        <v>1.5023</v>
      </c>
      <c r="BI47" s="66">
        <v>44805</v>
      </c>
      <c r="BJ47" s="21" t="s">
        <v>340</v>
      </c>
      <c r="BL47" s="7">
        <v>0.98440000000000005</v>
      </c>
      <c r="BO47" s="66">
        <v>44795</v>
      </c>
      <c r="BP47" s="21" t="s">
        <v>1623</v>
      </c>
      <c r="BR47" s="7">
        <v>1.2263999999999999</v>
      </c>
      <c r="BU47" s="66">
        <v>44788</v>
      </c>
      <c r="BV47" s="21" t="s">
        <v>339</v>
      </c>
      <c r="BX47" s="7">
        <v>1</v>
      </c>
      <c r="CA47" s="66">
        <v>44788</v>
      </c>
      <c r="CB47" s="21" t="s">
        <v>339</v>
      </c>
      <c r="CD47" s="7">
        <v>0.96599999999999997</v>
      </c>
      <c r="CG47" s="66">
        <v>44781</v>
      </c>
      <c r="CH47" s="21" t="s">
        <v>1623</v>
      </c>
      <c r="CJ47" s="7">
        <v>1.075</v>
      </c>
      <c r="CM47" s="66">
        <v>44764</v>
      </c>
      <c r="CN47" s="21" t="s">
        <v>638</v>
      </c>
      <c r="CP47" s="7">
        <v>1.0783</v>
      </c>
      <c r="CS47" s="66">
        <v>44756</v>
      </c>
      <c r="CT47" s="21" t="s">
        <v>638</v>
      </c>
      <c r="CV47" s="7">
        <v>1.0190999999999999</v>
      </c>
      <c r="CY47" s="66">
        <v>44753</v>
      </c>
      <c r="CZ47" s="21" t="s">
        <v>638</v>
      </c>
      <c r="DB47" s="7">
        <v>1.2104999999999999</v>
      </c>
      <c r="DE47" s="66">
        <v>44739</v>
      </c>
      <c r="DF47" s="21" t="s">
        <v>570</v>
      </c>
      <c r="DH47" s="7">
        <v>1.0176000000000001</v>
      </c>
      <c r="DK47" s="66">
        <v>44736</v>
      </c>
      <c r="DL47" s="21" t="s">
        <v>570</v>
      </c>
      <c r="DN47" s="7">
        <v>0.97519999999999996</v>
      </c>
      <c r="DQ47" s="66">
        <v>44728</v>
      </c>
      <c r="DR47" s="21" t="s">
        <v>570</v>
      </c>
      <c r="DT47" s="215">
        <v>0.95756385902167929</v>
      </c>
      <c r="DW47" s="66">
        <v>44711</v>
      </c>
      <c r="DX47" s="21" t="s">
        <v>535</v>
      </c>
      <c r="DZ47" s="7">
        <v>0.99680000000000002</v>
      </c>
      <c r="EC47" s="66">
        <v>44670</v>
      </c>
      <c r="ED47" s="21" t="s">
        <v>334</v>
      </c>
      <c r="EF47" s="7">
        <v>1.137</v>
      </c>
      <c r="EI47" s="66">
        <v>44670</v>
      </c>
      <c r="EJ47" s="21" t="s">
        <v>334</v>
      </c>
      <c r="EL47" s="134">
        <v>1.194369</v>
      </c>
      <c r="EO47" s="66">
        <v>44665</v>
      </c>
      <c r="EP47" s="21" t="s">
        <v>334</v>
      </c>
      <c r="ER47" s="7">
        <v>0.9395</v>
      </c>
      <c r="EU47" s="66">
        <v>44664</v>
      </c>
      <c r="EV47" s="21" t="s">
        <v>334</v>
      </c>
      <c r="EX47" s="7">
        <v>1.1554</v>
      </c>
      <c r="FA47" s="66">
        <v>44645</v>
      </c>
      <c r="FB47" s="21" t="s">
        <v>337</v>
      </c>
      <c r="FD47" s="7">
        <v>1.4370000000000001</v>
      </c>
      <c r="FG47" s="66">
        <v>44635</v>
      </c>
      <c r="FH47" s="21" t="s">
        <v>337</v>
      </c>
      <c r="FJ47" s="7">
        <v>1.0389999999999999</v>
      </c>
      <c r="FM47" s="66">
        <v>44634</v>
      </c>
      <c r="FN47" s="21" t="s">
        <v>337</v>
      </c>
      <c r="FP47" s="7">
        <v>1.0589999999999999</v>
      </c>
      <c r="FS47" s="66">
        <v>44616</v>
      </c>
      <c r="FT47" s="21" t="s">
        <v>344</v>
      </c>
      <c r="FV47" s="7">
        <v>1.2606999999999999</v>
      </c>
      <c r="FY47" s="66">
        <v>44613</v>
      </c>
      <c r="FZ47" s="21" t="s">
        <v>344</v>
      </c>
      <c r="GB47" s="7">
        <v>1.4267000000000001</v>
      </c>
      <c r="GE47" s="66">
        <v>44579</v>
      </c>
      <c r="GF47" s="21" t="s">
        <v>346</v>
      </c>
      <c r="GH47" s="7">
        <v>1.7339</v>
      </c>
      <c r="GK47" s="66">
        <v>44574</v>
      </c>
      <c r="GL47" s="21" t="s">
        <v>346</v>
      </c>
      <c r="GN47" s="44">
        <v>0.96391099999999996</v>
      </c>
      <c r="GQ47" s="66">
        <v>44531</v>
      </c>
      <c r="GR47" s="21" t="s">
        <v>336</v>
      </c>
      <c r="GT47" s="7">
        <v>1.2230000000000001</v>
      </c>
      <c r="GW47" s="66">
        <v>44501</v>
      </c>
      <c r="GX47" s="21" t="s">
        <v>342</v>
      </c>
      <c r="GZ47" s="21">
        <v>1.0537000000000001</v>
      </c>
      <c r="HC47" s="66">
        <v>44487</v>
      </c>
      <c r="HD47" s="21" t="s">
        <v>341</v>
      </c>
      <c r="HF47" s="21">
        <v>1.2343</v>
      </c>
      <c r="HI47" s="66">
        <v>44438</v>
      </c>
      <c r="HJ47" s="21" t="s">
        <v>339</v>
      </c>
      <c r="HL47" s="21">
        <v>1.054</v>
      </c>
      <c r="HO47" s="58">
        <v>44431</v>
      </c>
      <c r="HP47" s="21" t="s">
        <v>339</v>
      </c>
      <c r="HR47" s="56">
        <v>0.95716937269415281</v>
      </c>
      <c r="HS47" s="32">
        <v>1863932.9</v>
      </c>
      <c r="HU47" s="81"/>
      <c r="HV47" s="27"/>
      <c r="HW47" s="23"/>
      <c r="HX47" s="36"/>
      <c r="IA47" s="66">
        <v>44560</v>
      </c>
      <c r="IB47" s="21" t="s">
        <v>336</v>
      </c>
      <c r="ID47" s="21">
        <v>1.0029999999999999</v>
      </c>
      <c r="IG47" s="66">
        <v>44575</v>
      </c>
      <c r="IH47" s="21" t="s">
        <v>346</v>
      </c>
      <c r="IJ47" s="21">
        <v>1.01</v>
      </c>
      <c r="IM47" s="66">
        <v>44642</v>
      </c>
      <c r="IN47" s="21" t="s">
        <v>337</v>
      </c>
      <c r="IP47" s="7">
        <v>1.0127999999999999</v>
      </c>
      <c r="IS47" s="66">
        <v>44756</v>
      </c>
      <c r="IT47" s="21" t="s">
        <v>638</v>
      </c>
      <c r="IV47" s="7">
        <v>1.0022</v>
      </c>
      <c r="IY47" s="66">
        <v>44774</v>
      </c>
      <c r="IZ47" s="21" t="s">
        <v>339</v>
      </c>
      <c r="JB47" s="7">
        <v>0.997</v>
      </c>
      <c r="JE47" s="66">
        <v>44791</v>
      </c>
      <c r="JF47" s="21" t="s">
        <v>1623</v>
      </c>
      <c r="JH47" s="7">
        <v>1.0032000000000001</v>
      </c>
      <c r="JK47" s="66">
        <v>44866</v>
      </c>
      <c r="JL47" s="21" t="s">
        <v>342</v>
      </c>
      <c r="JN47" s="7">
        <v>1.0072000000000001</v>
      </c>
      <c r="JQ47" s="66">
        <v>44900</v>
      </c>
      <c r="JR47" s="21" t="s">
        <v>1624</v>
      </c>
      <c r="JT47" s="7">
        <v>0.98409999999999997</v>
      </c>
      <c r="JW47" s="66">
        <v>44895</v>
      </c>
      <c r="JX47" s="21" t="s">
        <v>1630</v>
      </c>
      <c r="JZ47" s="7">
        <v>1.0014000000000001</v>
      </c>
      <c r="KC47" s="66">
        <v>44616</v>
      </c>
      <c r="KD47" s="21" t="s">
        <v>344</v>
      </c>
      <c r="KF47" s="7">
        <v>1.35</v>
      </c>
      <c r="KI47" s="66">
        <v>44907</v>
      </c>
      <c r="KJ47" s="21" t="s">
        <v>1624</v>
      </c>
      <c r="KL47" s="7">
        <v>1.1910000000000001</v>
      </c>
      <c r="KO47" s="66">
        <v>44914</v>
      </c>
      <c r="KP47" s="21" t="s">
        <v>1624</v>
      </c>
      <c r="KR47" s="7">
        <v>0.99839999999999995</v>
      </c>
      <c r="KU47" s="66">
        <v>44914</v>
      </c>
      <c r="KV47" s="21" t="s">
        <v>1624</v>
      </c>
      <c r="KX47" s="7">
        <v>0.99890000000000001</v>
      </c>
    </row>
    <row r="48" spans="1:311">
      <c r="A48" s="138">
        <v>44439</v>
      </c>
      <c r="B48" s="74" t="s">
        <v>339</v>
      </c>
      <c r="D48" s="74">
        <v>1.0410999999999999</v>
      </c>
      <c r="G48" s="66">
        <v>44469</v>
      </c>
      <c r="H48" s="21" t="s">
        <v>340</v>
      </c>
      <c r="J48" s="21">
        <v>0.99939999999999996</v>
      </c>
      <c r="M48" s="66">
        <v>44888</v>
      </c>
      <c r="N48" s="21" t="s">
        <v>1630</v>
      </c>
      <c r="P48" s="7">
        <v>2.0219999999999998</v>
      </c>
      <c r="S48" s="66">
        <v>44887</v>
      </c>
      <c r="T48" s="21" t="s">
        <v>1630</v>
      </c>
      <c r="V48" s="7">
        <v>0.995</v>
      </c>
      <c r="Y48" s="66">
        <v>44874</v>
      </c>
      <c r="Z48" s="21" t="s">
        <v>1630</v>
      </c>
      <c r="AB48" s="7">
        <v>1.329</v>
      </c>
      <c r="AE48" s="66">
        <v>44873</v>
      </c>
      <c r="AF48" s="21" t="s">
        <v>1630</v>
      </c>
      <c r="AH48" s="7">
        <v>0.98509999999999998</v>
      </c>
      <c r="AK48" s="66">
        <v>44834</v>
      </c>
      <c r="AL48" s="21" t="s">
        <v>1622</v>
      </c>
      <c r="AN48" s="7">
        <v>1.0652999999999999</v>
      </c>
      <c r="AQ48" s="66">
        <v>44832</v>
      </c>
      <c r="AR48" s="21" t="s">
        <v>1622</v>
      </c>
      <c r="AT48" s="7">
        <v>1.0306</v>
      </c>
      <c r="AW48" s="66">
        <v>44823</v>
      </c>
      <c r="AX48" s="21" t="s">
        <v>1622</v>
      </c>
      <c r="AZ48" s="7">
        <v>1.0344</v>
      </c>
      <c r="BC48" s="66">
        <v>44818</v>
      </c>
      <c r="BD48" s="21" t="s">
        <v>1622</v>
      </c>
      <c r="BF48" s="7">
        <v>1.5047999999999999</v>
      </c>
      <c r="BI48" s="66">
        <v>44806</v>
      </c>
      <c r="BJ48" s="21" t="s">
        <v>1622</v>
      </c>
      <c r="BL48" s="7">
        <v>0.98429999999999995</v>
      </c>
      <c r="BO48" s="66">
        <v>44796</v>
      </c>
      <c r="BP48" s="21" t="s">
        <v>1623</v>
      </c>
      <c r="BR48" s="7">
        <v>1.2266999999999999</v>
      </c>
      <c r="BU48" s="66">
        <v>44789</v>
      </c>
      <c r="BV48" s="21" t="s">
        <v>339</v>
      </c>
      <c r="BX48" s="7">
        <v>1.0009999999999999</v>
      </c>
      <c r="CA48" s="66">
        <v>44789</v>
      </c>
      <c r="CB48" s="21" t="s">
        <v>339</v>
      </c>
      <c r="CD48" s="7">
        <v>0.96699999999999997</v>
      </c>
      <c r="CG48" s="66">
        <v>44782</v>
      </c>
      <c r="CH48" s="21" t="s">
        <v>1623</v>
      </c>
      <c r="CJ48" s="7">
        <v>1.075</v>
      </c>
      <c r="CM48" s="66">
        <v>44767</v>
      </c>
      <c r="CN48" s="21" t="s">
        <v>638</v>
      </c>
      <c r="CP48" s="7">
        <v>1.0808</v>
      </c>
      <c r="CS48" s="66">
        <v>44757</v>
      </c>
      <c r="CT48" s="21" t="s">
        <v>638</v>
      </c>
      <c r="CV48" s="7">
        <v>1.0172000000000001</v>
      </c>
      <c r="CY48" s="66">
        <v>44754</v>
      </c>
      <c r="CZ48" s="21" t="s">
        <v>638</v>
      </c>
      <c r="DB48" s="7">
        <v>1.2105999999999999</v>
      </c>
      <c r="DE48" s="66">
        <v>44740</v>
      </c>
      <c r="DF48" s="21" t="s">
        <v>570</v>
      </c>
      <c r="DH48" s="7">
        <v>1.0168999999999999</v>
      </c>
      <c r="DK48" s="66">
        <v>44739</v>
      </c>
      <c r="DL48" s="21" t="s">
        <v>570</v>
      </c>
      <c r="DN48" s="7">
        <v>0.97409999999999997</v>
      </c>
      <c r="DQ48" s="66">
        <v>44729</v>
      </c>
      <c r="DR48" s="21" t="s">
        <v>570</v>
      </c>
      <c r="DT48" s="215">
        <v>0.95418918462865143</v>
      </c>
      <c r="DW48" s="66">
        <v>44712</v>
      </c>
      <c r="DX48" s="21" t="s">
        <v>535</v>
      </c>
      <c r="DZ48" s="7">
        <v>0.995</v>
      </c>
      <c r="EC48" s="66">
        <v>44671</v>
      </c>
      <c r="ED48" s="21" t="s">
        <v>334</v>
      </c>
      <c r="EF48" s="7">
        <v>1.1379999999999999</v>
      </c>
      <c r="EI48" s="66">
        <v>44671</v>
      </c>
      <c r="EJ48" s="21" t="s">
        <v>334</v>
      </c>
      <c r="EL48" s="134">
        <v>1.195022</v>
      </c>
      <c r="EO48" s="66">
        <v>44666</v>
      </c>
      <c r="EP48" s="21" t="s">
        <v>334</v>
      </c>
      <c r="ER48" s="7">
        <v>0.94120000000000004</v>
      </c>
      <c r="EU48" s="66">
        <v>44665</v>
      </c>
      <c r="EV48" s="21" t="s">
        <v>334</v>
      </c>
      <c r="EX48" s="7">
        <v>1.1557999999999999</v>
      </c>
      <c r="FA48" s="66">
        <v>44648</v>
      </c>
      <c r="FB48" s="21" t="s">
        <v>337</v>
      </c>
      <c r="FD48" s="7">
        <v>1.4319999999999999</v>
      </c>
      <c r="FG48" s="66">
        <v>44636</v>
      </c>
      <c r="FH48" s="21" t="s">
        <v>337</v>
      </c>
      <c r="FJ48" s="7">
        <v>1.0389999999999999</v>
      </c>
      <c r="FM48" s="66">
        <v>44635</v>
      </c>
      <c r="FN48" s="21" t="s">
        <v>337</v>
      </c>
      <c r="FP48" s="7">
        <v>1.0620000000000001</v>
      </c>
      <c r="FS48" s="66">
        <v>44617</v>
      </c>
      <c r="FT48" s="21" t="s">
        <v>344</v>
      </c>
      <c r="FV48" s="7">
        <v>1.2605</v>
      </c>
      <c r="FY48" s="66">
        <v>44614</v>
      </c>
      <c r="FZ48" s="21" t="s">
        <v>344</v>
      </c>
      <c r="GB48" s="7">
        <v>1.4254</v>
      </c>
      <c r="GE48" s="66">
        <v>44580</v>
      </c>
      <c r="GF48" s="21" t="s">
        <v>346</v>
      </c>
      <c r="GH48" s="7">
        <v>1.7346999999999999</v>
      </c>
      <c r="GK48" s="66">
        <v>44575</v>
      </c>
      <c r="GL48" s="21" t="s">
        <v>346</v>
      </c>
      <c r="GN48" s="44">
        <v>0.96466600000000002</v>
      </c>
      <c r="GQ48" s="66">
        <v>44532</v>
      </c>
      <c r="GR48" s="21" t="s">
        <v>336</v>
      </c>
      <c r="GT48" s="7">
        <v>1.2130000000000001</v>
      </c>
      <c r="GW48" s="66">
        <v>44502</v>
      </c>
      <c r="GX48" s="21" t="s">
        <v>342</v>
      </c>
      <c r="GZ48" s="21">
        <v>1.0567</v>
      </c>
      <c r="HC48" s="66">
        <v>44488</v>
      </c>
      <c r="HD48" s="21" t="s">
        <v>341</v>
      </c>
      <c r="HF48" s="21">
        <v>1.2408999999999999</v>
      </c>
      <c r="HI48" s="66">
        <v>44439</v>
      </c>
      <c r="HJ48" s="21" t="s">
        <v>339</v>
      </c>
      <c r="HL48" s="21">
        <v>1.0609999999999999</v>
      </c>
      <c r="HO48" s="58">
        <v>44432</v>
      </c>
      <c r="HP48" s="21" t="s">
        <v>339</v>
      </c>
      <c r="HR48" s="56">
        <v>0.95716937269415281</v>
      </c>
      <c r="HS48" s="32">
        <v>1863932.9</v>
      </c>
      <c r="HU48" s="81">
        <v>43770</v>
      </c>
      <c r="HV48" s="23" t="s">
        <v>342</v>
      </c>
      <c r="HW48" s="21">
        <f>[1]!i_dq_close("881001.WI",HU48)</f>
        <v>4129.6369000000004</v>
      </c>
      <c r="HX48" s="82">
        <v>0.98300900000000002</v>
      </c>
      <c r="IA48" s="66">
        <v>44561</v>
      </c>
      <c r="IB48" s="21" t="s">
        <v>336</v>
      </c>
      <c r="ID48" s="21">
        <v>1.006</v>
      </c>
      <c r="IG48" s="66">
        <v>44578</v>
      </c>
      <c r="IH48" s="21" t="s">
        <v>346</v>
      </c>
      <c r="IJ48" s="21">
        <v>1.012</v>
      </c>
      <c r="IM48" s="66">
        <v>44643</v>
      </c>
      <c r="IN48" s="21" t="s">
        <v>337</v>
      </c>
      <c r="IP48" s="7">
        <v>1.0121</v>
      </c>
      <c r="IS48" s="66">
        <v>44757</v>
      </c>
      <c r="IT48" s="21" t="s">
        <v>638</v>
      </c>
      <c r="IV48" s="7">
        <v>1.0014000000000001</v>
      </c>
      <c r="IY48" s="66">
        <v>44775</v>
      </c>
      <c r="IZ48" s="21" t="s">
        <v>1623</v>
      </c>
      <c r="JB48" s="7">
        <v>0.99119999999999997</v>
      </c>
      <c r="JE48" s="66">
        <v>44792</v>
      </c>
      <c r="JF48" s="21" t="s">
        <v>1623</v>
      </c>
      <c r="JH48" s="7">
        <v>1.0059</v>
      </c>
      <c r="JK48" s="66">
        <v>44867</v>
      </c>
      <c r="JL48" s="21" t="s">
        <v>1630</v>
      </c>
      <c r="JN48" s="7">
        <v>1.0087999999999999</v>
      </c>
      <c r="JQ48" s="66">
        <v>44901</v>
      </c>
      <c r="JR48" s="21" t="s">
        <v>1624</v>
      </c>
      <c r="JT48" s="7">
        <v>0.98409999999999997</v>
      </c>
      <c r="JW48" s="66">
        <v>44896</v>
      </c>
      <c r="JX48" s="21" t="s">
        <v>336</v>
      </c>
      <c r="JZ48" s="7">
        <v>0.99980000000000002</v>
      </c>
      <c r="KC48" s="66">
        <v>44617</v>
      </c>
      <c r="KD48" s="21" t="s">
        <v>344</v>
      </c>
      <c r="KF48" s="7">
        <v>1.3520000000000001</v>
      </c>
      <c r="KI48" s="66">
        <v>44908</v>
      </c>
      <c r="KJ48" s="21" t="s">
        <v>1624</v>
      </c>
      <c r="KL48" s="7">
        <v>1.1910000000000001</v>
      </c>
      <c r="KO48" s="66">
        <v>44915</v>
      </c>
      <c r="KP48" s="21" t="s">
        <v>1624</v>
      </c>
      <c r="KR48" s="7">
        <v>0.99629999999999996</v>
      </c>
      <c r="KU48" s="66">
        <v>44915</v>
      </c>
      <c r="KV48" s="21" t="s">
        <v>1624</v>
      </c>
      <c r="KX48" s="7">
        <v>0.99880000000000002</v>
      </c>
    </row>
    <row r="49" spans="1:310" customFormat="1">
      <c r="A49" s="138">
        <v>44440</v>
      </c>
      <c r="B49" s="74" t="s">
        <v>340</v>
      </c>
      <c r="C49" s="122"/>
      <c r="D49" s="74">
        <v>1.0390999999999999</v>
      </c>
      <c r="E49" s="122"/>
      <c r="G49" s="66">
        <v>44477</v>
      </c>
      <c r="H49" s="21" t="s">
        <v>341</v>
      </c>
      <c r="I49" s="7"/>
      <c r="J49" s="21">
        <v>0.99829999999999997</v>
      </c>
      <c r="K49" s="7"/>
      <c r="M49" s="66">
        <v>44889</v>
      </c>
      <c r="N49" s="21" t="s">
        <v>1630</v>
      </c>
      <c r="O49" s="7"/>
      <c r="P49" s="7">
        <v>2.024</v>
      </c>
      <c r="Q49" s="7"/>
      <c r="S49" s="66">
        <v>44888</v>
      </c>
      <c r="T49" s="21" t="s">
        <v>1630</v>
      </c>
      <c r="U49" s="7"/>
      <c r="V49" s="7">
        <v>0.99439999999999995</v>
      </c>
      <c r="W49" s="7"/>
      <c r="Y49" s="66">
        <v>44875</v>
      </c>
      <c r="Z49" s="21" t="s">
        <v>1630</v>
      </c>
      <c r="AA49" s="7"/>
      <c r="AB49" s="7">
        <v>1.337</v>
      </c>
      <c r="AC49" s="7"/>
      <c r="AE49" s="66">
        <v>44874</v>
      </c>
      <c r="AF49" s="21" t="s">
        <v>1630</v>
      </c>
      <c r="AG49" s="7"/>
      <c r="AH49" s="7">
        <v>0.9849</v>
      </c>
      <c r="AI49" s="7"/>
      <c r="AK49" s="66">
        <v>44844</v>
      </c>
      <c r="AL49" s="21" t="s">
        <v>341</v>
      </c>
      <c r="AM49" s="7"/>
      <c r="AN49" s="7">
        <v>1.0643</v>
      </c>
      <c r="AO49" s="7"/>
      <c r="AQ49" s="66">
        <v>44833</v>
      </c>
      <c r="AR49" s="21" t="s">
        <v>1622</v>
      </c>
      <c r="AS49" s="7"/>
      <c r="AT49" s="7">
        <v>1.0306</v>
      </c>
      <c r="AU49" s="7"/>
      <c r="AW49" s="66">
        <v>44824</v>
      </c>
      <c r="AX49" s="21" t="s">
        <v>1622</v>
      </c>
      <c r="AY49" s="7"/>
      <c r="AZ49" s="7">
        <v>1.0345</v>
      </c>
      <c r="BA49" s="7"/>
      <c r="BC49" s="66">
        <v>44819</v>
      </c>
      <c r="BD49" s="21" t="s">
        <v>1622</v>
      </c>
      <c r="BE49" s="7"/>
      <c r="BF49" s="7">
        <v>1.508</v>
      </c>
      <c r="BG49" s="7"/>
      <c r="BI49" s="66">
        <v>44809</v>
      </c>
      <c r="BJ49" s="21" t="s">
        <v>1622</v>
      </c>
      <c r="BK49" s="7"/>
      <c r="BL49" s="7">
        <v>0.98440000000000005</v>
      </c>
      <c r="BM49" s="7"/>
      <c r="BO49" s="66">
        <v>44797</v>
      </c>
      <c r="BP49" s="21" t="s">
        <v>1623</v>
      </c>
      <c r="BQ49" s="7"/>
      <c r="BR49" s="7">
        <v>1.2286999999999999</v>
      </c>
      <c r="BS49" s="7"/>
      <c r="BU49" s="66">
        <v>44790</v>
      </c>
      <c r="BV49" s="21" t="s">
        <v>339</v>
      </c>
      <c r="BW49" s="7"/>
      <c r="BX49" s="7">
        <v>0.997</v>
      </c>
      <c r="BY49" s="7"/>
      <c r="CA49" s="66">
        <v>44790</v>
      </c>
      <c r="CB49" s="21" t="s">
        <v>339</v>
      </c>
      <c r="CC49" s="7"/>
      <c r="CD49" s="7">
        <v>0.96599999999999997</v>
      </c>
      <c r="CE49" s="7"/>
      <c r="CG49" s="66">
        <v>44783</v>
      </c>
      <c r="CH49" s="21" t="s">
        <v>1623</v>
      </c>
      <c r="CI49" s="7"/>
      <c r="CJ49" s="7">
        <v>1.0760000000000001</v>
      </c>
      <c r="CK49" s="7"/>
      <c r="CM49" s="66">
        <v>44768</v>
      </c>
      <c r="CN49" s="21" t="s">
        <v>638</v>
      </c>
      <c r="CO49" s="7"/>
      <c r="CP49" s="7">
        <v>1.0799000000000001</v>
      </c>
      <c r="CQ49" s="7"/>
      <c r="CS49" s="66">
        <v>44760</v>
      </c>
      <c r="CT49" s="21" t="s">
        <v>638</v>
      </c>
      <c r="CU49" s="7"/>
      <c r="CV49" s="7">
        <v>1.0190999999999999</v>
      </c>
      <c r="CW49" s="7"/>
      <c r="CY49" s="66">
        <v>44755</v>
      </c>
      <c r="CZ49" s="21" t="s">
        <v>638</v>
      </c>
      <c r="DA49" s="7"/>
      <c r="DB49" s="7">
        <v>1.2107000000000001</v>
      </c>
      <c r="DC49" s="7"/>
      <c r="DE49" s="66">
        <v>44741</v>
      </c>
      <c r="DF49" s="21" t="s">
        <v>570</v>
      </c>
      <c r="DG49" s="7"/>
      <c r="DH49" s="7">
        <v>1.0138</v>
      </c>
      <c r="DI49" s="7"/>
      <c r="DK49" s="66">
        <v>44740</v>
      </c>
      <c r="DL49" s="21" t="s">
        <v>570</v>
      </c>
      <c r="DM49" s="7"/>
      <c r="DN49" s="7">
        <v>0.9768</v>
      </c>
      <c r="DO49" s="7"/>
      <c r="DQ49" s="66">
        <v>44732</v>
      </c>
      <c r="DR49" s="21" t="s">
        <v>570</v>
      </c>
      <c r="DS49" s="7"/>
      <c r="DT49" s="215">
        <v>0.95250184743213739</v>
      </c>
      <c r="DU49" s="7"/>
      <c r="DW49" s="66">
        <v>44713</v>
      </c>
      <c r="DX49" s="21" t="s">
        <v>570</v>
      </c>
      <c r="DY49" s="7"/>
      <c r="DZ49" s="7">
        <v>1.0006999999999999</v>
      </c>
      <c r="EA49" s="7"/>
      <c r="EC49" s="66">
        <v>44672</v>
      </c>
      <c r="ED49" s="21" t="s">
        <v>334</v>
      </c>
      <c r="EE49" s="7"/>
      <c r="EF49" s="7">
        <v>1.1319999999999999</v>
      </c>
      <c r="EG49" s="7"/>
      <c r="EI49" s="66">
        <v>44672</v>
      </c>
      <c r="EJ49" s="21" t="s">
        <v>334</v>
      </c>
      <c r="EK49" s="7"/>
      <c r="EL49" s="134">
        <v>1.194928</v>
      </c>
      <c r="EM49" s="7"/>
      <c r="EO49" s="66">
        <v>44669</v>
      </c>
      <c r="EP49" s="21" t="s">
        <v>334</v>
      </c>
      <c r="EQ49" s="7"/>
      <c r="ER49" s="7">
        <v>0.94779999999999998</v>
      </c>
      <c r="ES49" s="7"/>
      <c r="EU49" s="66">
        <v>44666</v>
      </c>
      <c r="EV49" s="21" t="s">
        <v>334</v>
      </c>
      <c r="EW49" s="7"/>
      <c r="EX49" s="7">
        <v>1.1552</v>
      </c>
      <c r="EY49" s="7"/>
      <c r="FA49" s="66">
        <v>44649</v>
      </c>
      <c r="FB49" s="21" t="s">
        <v>337</v>
      </c>
      <c r="FC49" s="7"/>
      <c r="FD49" s="7">
        <v>1.43</v>
      </c>
      <c r="FE49" s="7"/>
      <c r="FG49" s="66">
        <v>44637</v>
      </c>
      <c r="FH49" s="21" t="s">
        <v>337</v>
      </c>
      <c r="FI49" s="7"/>
      <c r="FJ49" s="7">
        <v>1.04</v>
      </c>
      <c r="FK49" s="7"/>
      <c r="FM49" s="66">
        <v>44636</v>
      </c>
      <c r="FN49" s="21" t="s">
        <v>337</v>
      </c>
      <c r="FO49" s="7"/>
      <c r="FP49" s="7">
        <v>1.0720000000000001</v>
      </c>
      <c r="FQ49" s="7"/>
      <c r="FS49" s="66">
        <v>44620</v>
      </c>
      <c r="FT49" s="21" t="s">
        <v>344</v>
      </c>
      <c r="FU49" s="7"/>
      <c r="FV49" s="7">
        <v>1.2615000000000001</v>
      </c>
      <c r="FW49" s="7"/>
      <c r="FY49" s="66">
        <v>44615</v>
      </c>
      <c r="FZ49" s="21" t="s">
        <v>344</v>
      </c>
      <c r="GA49" s="7"/>
      <c r="GB49" s="7">
        <v>1.4271</v>
      </c>
      <c r="GC49" s="7"/>
      <c r="GE49" s="66">
        <v>44581</v>
      </c>
      <c r="GF49" s="21" t="s">
        <v>346</v>
      </c>
      <c r="GG49" s="7"/>
      <c r="GH49" s="7">
        <v>1.7358</v>
      </c>
      <c r="GI49" s="7"/>
      <c r="GK49" s="66">
        <v>44578</v>
      </c>
      <c r="GL49" s="21" t="s">
        <v>346</v>
      </c>
      <c r="GM49" s="7"/>
      <c r="GN49" s="44">
        <v>0.96608099999999997</v>
      </c>
      <c r="GO49" s="7"/>
      <c r="GQ49" s="66">
        <v>44533</v>
      </c>
      <c r="GR49" s="21" t="s">
        <v>336</v>
      </c>
      <c r="GS49" s="7"/>
      <c r="GT49" s="7">
        <v>1.2150000000000001</v>
      </c>
      <c r="GU49" s="7"/>
      <c r="GW49" s="66">
        <v>44503</v>
      </c>
      <c r="GX49" s="21" t="s">
        <v>342</v>
      </c>
      <c r="GY49" s="7"/>
      <c r="GZ49" s="21">
        <v>1.0522</v>
      </c>
      <c r="HA49" s="7"/>
      <c r="HC49" s="66">
        <v>44489</v>
      </c>
      <c r="HD49" s="21" t="s">
        <v>341</v>
      </c>
      <c r="HE49" s="7"/>
      <c r="HF49" s="21">
        <v>1.242</v>
      </c>
      <c r="HG49" s="7"/>
      <c r="HI49" s="66">
        <v>44440</v>
      </c>
      <c r="HJ49" s="21" t="s">
        <v>340</v>
      </c>
      <c r="HK49" s="7"/>
      <c r="HL49" s="21">
        <v>1.0609999999999999</v>
      </c>
      <c r="HM49" s="7"/>
      <c r="HO49" s="58">
        <v>44433</v>
      </c>
      <c r="HP49" s="21" t="s">
        <v>339</v>
      </c>
      <c r="HQ49" s="7"/>
      <c r="HR49" s="56">
        <v>0.95716937269415281</v>
      </c>
      <c r="HS49" s="32">
        <v>1863932.9</v>
      </c>
      <c r="HU49" s="81">
        <v>43773</v>
      </c>
      <c r="HV49" s="23" t="s">
        <v>342</v>
      </c>
      <c r="HW49" s="21">
        <f>[1]!i_dq_close("881001.WI",HU49)</f>
        <v>4154.4825000000001</v>
      </c>
      <c r="HX49" s="82">
        <v>0.98579899999999998</v>
      </c>
      <c r="HY49" s="20"/>
      <c r="IA49" s="66">
        <v>44565</v>
      </c>
      <c r="IB49" s="21" t="s">
        <v>346</v>
      </c>
      <c r="IC49" s="7"/>
      <c r="ID49" s="21">
        <v>1.0129999999999999</v>
      </c>
      <c r="IE49" s="7"/>
      <c r="IG49" s="66">
        <v>44579</v>
      </c>
      <c r="IH49" s="21" t="s">
        <v>346</v>
      </c>
      <c r="II49" s="7"/>
      <c r="IJ49" s="21">
        <v>1.014</v>
      </c>
      <c r="IK49" s="7"/>
      <c r="IM49" s="66">
        <v>44644</v>
      </c>
      <c r="IN49" s="21" t="s">
        <v>337</v>
      </c>
      <c r="IO49" s="7"/>
      <c r="IP49" s="7">
        <v>1.0125999999999999</v>
      </c>
      <c r="IQ49" s="7"/>
      <c r="IS49" s="66">
        <v>44760</v>
      </c>
      <c r="IT49" s="21" t="s">
        <v>638</v>
      </c>
      <c r="IU49" s="7"/>
      <c r="IV49" s="7">
        <v>1.0038</v>
      </c>
      <c r="IW49" s="7"/>
      <c r="IY49" s="66">
        <v>44776</v>
      </c>
      <c r="IZ49" s="21" t="s">
        <v>1623</v>
      </c>
      <c r="JA49" s="7"/>
      <c r="JB49" s="7">
        <v>0.99439999999999995</v>
      </c>
      <c r="JC49" s="7"/>
      <c r="JE49" s="66">
        <v>44795</v>
      </c>
      <c r="JF49" s="21" t="s">
        <v>1623</v>
      </c>
      <c r="JG49" s="7"/>
      <c r="JH49" s="7">
        <v>1.0055000000000001</v>
      </c>
      <c r="JI49" s="7"/>
      <c r="JK49" s="66">
        <v>44868</v>
      </c>
      <c r="JL49" s="21" t="s">
        <v>1630</v>
      </c>
      <c r="JM49" s="7"/>
      <c r="JN49" s="7">
        <v>1.0119</v>
      </c>
      <c r="JO49" s="7"/>
      <c r="JQ49" s="66">
        <v>44902</v>
      </c>
      <c r="JR49" s="21" t="s">
        <v>1624</v>
      </c>
      <c r="JS49" s="7"/>
      <c r="JT49" s="7">
        <v>0.98350000000000004</v>
      </c>
      <c r="JU49" s="7"/>
      <c r="JW49" s="66">
        <v>44897</v>
      </c>
      <c r="JX49" s="21" t="s">
        <v>1624</v>
      </c>
      <c r="JY49" s="7"/>
      <c r="JZ49" s="7">
        <v>1.0013000000000001</v>
      </c>
      <c r="KA49" s="7"/>
      <c r="KC49" s="66">
        <v>44620</v>
      </c>
      <c r="KD49" s="21" t="s">
        <v>344</v>
      </c>
      <c r="KE49" s="7"/>
      <c r="KF49" s="7">
        <v>1.353</v>
      </c>
      <c r="KG49" s="7"/>
      <c r="KI49" s="66">
        <v>44909</v>
      </c>
      <c r="KJ49" s="21" t="s">
        <v>1624</v>
      </c>
      <c r="KK49" s="7"/>
      <c r="KL49" s="7">
        <v>1.1930000000000001</v>
      </c>
      <c r="KM49" s="7"/>
      <c r="KO49" s="66">
        <v>44916</v>
      </c>
      <c r="KP49" s="21" t="s">
        <v>1624</v>
      </c>
      <c r="KQ49" s="7"/>
      <c r="KR49" s="7">
        <v>0.997</v>
      </c>
      <c r="KS49" s="7"/>
      <c r="KU49" s="66">
        <v>44916</v>
      </c>
      <c r="KV49" s="21" t="s">
        <v>1624</v>
      </c>
      <c r="KW49" s="7"/>
      <c r="KX49" s="7">
        <v>0.99880000000000002</v>
      </c>
    </row>
    <row r="50" spans="1:310" customFormat="1">
      <c r="A50" s="138">
        <v>44441</v>
      </c>
      <c r="B50" s="74" t="s">
        <v>340</v>
      </c>
      <c r="C50" s="122"/>
      <c r="D50" s="74">
        <v>1.0419</v>
      </c>
      <c r="E50" s="122"/>
      <c r="G50" s="66">
        <v>44480</v>
      </c>
      <c r="H50" s="21" t="s">
        <v>341</v>
      </c>
      <c r="I50" s="7"/>
      <c r="J50" s="21">
        <v>0.99350000000000005</v>
      </c>
      <c r="K50" s="7"/>
      <c r="M50" s="66">
        <v>44890</v>
      </c>
      <c r="N50" s="21" t="s">
        <v>1630</v>
      </c>
      <c r="O50" s="7"/>
      <c r="P50" s="7">
        <v>2.0289999999999999</v>
      </c>
      <c r="Q50" s="7"/>
      <c r="S50" s="66">
        <v>44889</v>
      </c>
      <c r="T50" s="21" t="s">
        <v>1630</v>
      </c>
      <c r="U50" s="7"/>
      <c r="V50" s="7">
        <v>0.99450000000000005</v>
      </c>
      <c r="W50" s="7"/>
      <c r="Y50" s="66">
        <v>44876</v>
      </c>
      <c r="Z50" s="21" t="s">
        <v>1630</v>
      </c>
      <c r="AA50" s="7"/>
      <c r="AB50" s="7">
        <v>1.34</v>
      </c>
      <c r="AC50" s="7"/>
      <c r="AE50" s="66">
        <v>44875</v>
      </c>
      <c r="AF50" s="21" t="s">
        <v>1630</v>
      </c>
      <c r="AG50" s="7"/>
      <c r="AH50" s="7">
        <v>0.98599999999999999</v>
      </c>
      <c r="AI50" s="7"/>
      <c r="AK50" s="66">
        <v>44845</v>
      </c>
      <c r="AL50" s="21" t="s">
        <v>1621</v>
      </c>
      <c r="AM50" s="7"/>
      <c r="AN50" s="7">
        <v>1.0632999999999999</v>
      </c>
      <c r="AO50" s="7"/>
      <c r="AQ50" s="66">
        <v>44834</v>
      </c>
      <c r="AR50" s="21" t="s">
        <v>1622</v>
      </c>
      <c r="AS50" s="7"/>
      <c r="AT50" s="7">
        <v>1.0288999999999999</v>
      </c>
      <c r="AU50" s="7"/>
      <c r="AW50" s="66">
        <v>44825</v>
      </c>
      <c r="AX50" s="21" t="s">
        <v>1622</v>
      </c>
      <c r="AY50" s="7"/>
      <c r="AZ50" s="7">
        <v>1.0347999999999999</v>
      </c>
      <c r="BA50" s="7"/>
      <c r="BC50" s="66">
        <v>44820</v>
      </c>
      <c r="BD50" s="21" t="s">
        <v>1622</v>
      </c>
      <c r="BE50" s="7"/>
      <c r="BF50" s="7">
        <v>1.5045999999999999</v>
      </c>
      <c r="BG50" s="7"/>
      <c r="BI50" s="66">
        <v>44810</v>
      </c>
      <c r="BJ50" s="21" t="s">
        <v>1622</v>
      </c>
      <c r="BK50" s="7"/>
      <c r="BL50" s="7">
        <v>0.9849</v>
      </c>
      <c r="BM50" s="7"/>
      <c r="BO50" s="66">
        <v>44798</v>
      </c>
      <c r="BP50" s="21" t="s">
        <v>1623</v>
      </c>
      <c r="BQ50" s="7"/>
      <c r="BR50" s="7">
        <v>1.2299</v>
      </c>
      <c r="BS50" s="7"/>
      <c r="BU50" s="66">
        <v>44791</v>
      </c>
      <c r="BV50" s="21" t="s">
        <v>339</v>
      </c>
      <c r="BW50" s="7"/>
      <c r="BX50" s="7">
        <v>1.0029999999999999</v>
      </c>
      <c r="BY50" s="7"/>
      <c r="CA50" s="66">
        <v>44791</v>
      </c>
      <c r="CB50" s="21" t="s">
        <v>339</v>
      </c>
      <c r="CC50" s="7"/>
      <c r="CD50" s="7">
        <v>0.96499999999999997</v>
      </c>
      <c r="CE50" s="7"/>
      <c r="CG50" s="66">
        <v>44784</v>
      </c>
      <c r="CH50" s="21" t="s">
        <v>1623</v>
      </c>
      <c r="CI50" s="7"/>
      <c r="CJ50" s="7">
        <v>1.07</v>
      </c>
      <c r="CK50" s="7"/>
      <c r="CM50" s="66">
        <v>44769</v>
      </c>
      <c r="CN50" s="21" t="s">
        <v>638</v>
      </c>
      <c r="CO50" s="7"/>
      <c r="CP50" s="7">
        <v>1.0810999999999999</v>
      </c>
      <c r="CQ50" s="7"/>
      <c r="CS50" s="66">
        <v>44761</v>
      </c>
      <c r="CT50" s="21" t="s">
        <v>638</v>
      </c>
      <c r="CU50" s="7"/>
      <c r="CV50" s="7">
        <v>1.0229999999999999</v>
      </c>
      <c r="CW50" s="7"/>
      <c r="CY50" s="66">
        <v>44756</v>
      </c>
      <c r="CZ50" s="21" t="s">
        <v>638</v>
      </c>
      <c r="DA50" s="7"/>
      <c r="DB50" s="7">
        <v>1.2110000000000001</v>
      </c>
      <c r="DC50" s="7"/>
      <c r="DE50" s="66">
        <v>44742</v>
      </c>
      <c r="DF50" s="21" t="s">
        <v>570</v>
      </c>
      <c r="DG50" s="7"/>
      <c r="DH50" s="7">
        <v>1.0153000000000001</v>
      </c>
      <c r="DI50" s="7"/>
      <c r="DK50" s="66">
        <v>44741</v>
      </c>
      <c r="DL50" s="21" t="s">
        <v>570</v>
      </c>
      <c r="DM50" s="7"/>
      <c r="DN50" s="7">
        <v>0.9718</v>
      </c>
      <c r="DO50" s="7"/>
      <c r="DQ50" s="66">
        <v>44733</v>
      </c>
      <c r="DR50" s="21" t="s">
        <v>570</v>
      </c>
      <c r="DS50" s="7"/>
      <c r="DT50" s="215">
        <v>0.96009486481645001</v>
      </c>
      <c r="DU50" s="7"/>
      <c r="DW50" s="66">
        <v>44714</v>
      </c>
      <c r="DX50" s="21" t="s">
        <v>570</v>
      </c>
      <c r="DY50" s="7"/>
      <c r="DZ50" s="7">
        <v>0.99709999999999999</v>
      </c>
      <c r="EA50" s="7"/>
      <c r="EC50" s="66">
        <v>44673</v>
      </c>
      <c r="ED50" s="21" t="s">
        <v>334</v>
      </c>
      <c r="EE50" s="7"/>
      <c r="EF50" s="7">
        <v>1.127</v>
      </c>
      <c r="EG50" s="7"/>
      <c r="EI50" s="66">
        <v>44673</v>
      </c>
      <c r="EJ50" s="21" t="s">
        <v>334</v>
      </c>
      <c r="EK50" s="7"/>
      <c r="EL50" s="134">
        <v>1.196048</v>
      </c>
      <c r="EM50" s="7"/>
      <c r="EO50" s="66">
        <v>44670</v>
      </c>
      <c r="EP50" s="21" t="s">
        <v>334</v>
      </c>
      <c r="EQ50" s="7"/>
      <c r="ER50" s="7">
        <v>0.94940000000000002</v>
      </c>
      <c r="ES50" s="7"/>
      <c r="EU50" s="66">
        <v>44669</v>
      </c>
      <c r="EV50" s="21" t="s">
        <v>334</v>
      </c>
      <c r="EW50" s="7"/>
      <c r="EX50" s="7">
        <v>1.1559999999999999</v>
      </c>
      <c r="EY50" s="7"/>
      <c r="FA50" s="66">
        <v>44650</v>
      </c>
      <c r="FB50" s="21" t="s">
        <v>337</v>
      </c>
      <c r="FC50" s="7"/>
      <c r="FD50" s="7">
        <v>1.431</v>
      </c>
      <c r="FE50" s="7"/>
      <c r="FG50" s="66">
        <v>44638</v>
      </c>
      <c r="FH50" s="21" t="s">
        <v>337</v>
      </c>
      <c r="FI50" s="7"/>
      <c r="FJ50" s="7">
        <v>1.042</v>
      </c>
      <c r="FK50" s="7"/>
      <c r="FM50" s="66">
        <v>44637</v>
      </c>
      <c r="FN50" s="21" t="s">
        <v>337</v>
      </c>
      <c r="FO50" s="7"/>
      <c r="FP50" s="7">
        <v>1.0720000000000001</v>
      </c>
      <c r="FQ50" s="7"/>
      <c r="FS50" s="66">
        <v>44621</v>
      </c>
      <c r="FT50" s="21" t="s">
        <v>337</v>
      </c>
      <c r="FU50" s="7"/>
      <c r="FV50" s="7">
        <v>1.2587999999999999</v>
      </c>
      <c r="FW50" s="7"/>
      <c r="FY50" s="66">
        <v>44616</v>
      </c>
      <c r="FZ50" s="21" t="s">
        <v>344</v>
      </c>
      <c r="GA50" s="7"/>
      <c r="GB50" s="7">
        <v>1.4235</v>
      </c>
      <c r="GC50" s="7"/>
      <c r="GE50" s="66">
        <v>44582</v>
      </c>
      <c r="GF50" s="21" t="s">
        <v>346</v>
      </c>
      <c r="GG50" s="7"/>
      <c r="GH50" s="7">
        <v>1.7356</v>
      </c>
      <c r="GI50" s="7"/>
      <c r="GK50" s="66">
        <v>44579</v>
      </c>
      <c r="GL50" s="21" t="s">
        <v>346</v>
      </c>
      <c r="GM50" s="7"/>
      <c r="GN50" s="44">
        <v>0.96626999999999996</v>
      </c>
      <c r="GO50" s="7"/>
      <c r="GQ50" s="66">
        <v>44536</v>
      </c>
      <c r="GR50" s="21" t="s">
        <v>336</v>
      </c>
      <c r="GS50" s="7"/>
      <c r="GT50" s="7">
        <v>1.208</v>
      </c>
      <c r="GU50" s="7"/>
      <c r="GW50" s="66">
        <v>44504</v>
      </c>
      <c r="GX50" s="21" t="s">
        <v>342</v>
      </c>
      <c r="GY50" s="7"/>
      <c r="GZ50" s="21">
        <v>1.0489999999999999</v>
      </c>
      <c r="HA50" s="7"/>
      <c r="HC50" s="66">
        <v>44490</v>
      </c>
      <c r="HD50" s="21" t="s">
        <v>341</v>
      </c>
      <c r="HE50" s="7"/>
      <c r="HF50" s="21">
        <v>1.2442</v>
      </c>
      <c r="HG50" s="7"/>
      <c r="HI50" s="66">
        <v>44441</v>
      </c>
      <c r="HJ50" s="21" t="s">
        <v>340</v>
      </c>
      <c r="HK50" s="7"/>
      <c r="HL50" s="21">
        <v>1.0609999999999999</v>
      </c>
      <c r="HM50" s="7"/>
      <c r="HO50" s="58">
        <v>44434</v>
      </c>
      <c r="HP50" s="21" t="s">
        <v>339</v>
      </c>
      <c r="HQ50" s="7"/>
      <c r="HR50" s="56">
        <v>0.95805318559599417</v>
      </c>
      <c r="HS50" s="32">
        <v>1863932.9</v>
      </c>
      <c r="HU50" s="81">
        <v>43774</v>
      </c>
      <c r="HV50" s="23" t="s">
        <v>342</v>
      </c>
      <c r="HW50" s="21">
        <f>[1]!i_dq_close("881001.WI",HU50)</f>
        <v>4175.8116</v>
      </c>
      <c r="HX50" s="82">
        <v>0.98579899999999998</v>
      </c>
      <c r="HY50" s="20"/>
      <c r="IA50" s="66">
        <v>44566</v>
      </c>
      <c r="IB50" s="21" t="s">
        <v>346</v>
      </c>
      <c r="IC50" s="7"/>
      <c r="ID50" s="21">
        <v>1.01</v>
      </c>
      <c r="IE50" s="7"/>
      <c r="IG50" s="66">
        <v>44580</v>
      </c>
      <c r="IH50" s="21" t="s">
        <v>346</v>
      </c>
      <c r="II50" s="7"/>
      <c r="IJ50" s="21">
        <v>1.0129999999999999</v>
      </c>
      <c r="IK50" s="7"/>
      <c r="IM50" s="66">
        <v>44645</v>
      </c>
      <c r="IN50" s="21" t="s">
        <v>337</v>
      </c>
      <c r="IO50" s="7"/>
      <c r="IP50" s="7">
        <v>1.0116000000000001</v>
      </c>
      <c r="IQ50" s="7"/>
      <c r="IS50" s="66">
        <v>44761</v>
      </c>
      <c r="IT50" s="21" t="s">
        <v>638</v>
      </c>
      <c r="IU50" s="7"/>
      <c r="IV50" s="7">
        <v>1.0044999999999999</v>
      </c>
      <c r="IW50" s="7"/>
      <c r="IY50" s="66">
        <v>44777</v>
      </c>
      <c r="IZ50" s="21" t="s">
        <v>1623</v>
      </c>
      <c r="JA50" s="7"/>
      <c r="JB50" s="7">
        <v>1.0048999999999999</v>
      </c>
      <c r="JC50" s="7"/>
      <c r="JE50" s="66">
        <v>44796</v>
      </c>
      <c r="JF50" s="21" t="s">
        <v>1623</v>
      </c>
      <c r="JG50" s="7"/>
      <c r="JH50" s="7">
        <v>1.0112000000000001</v>
      </c>
      <c r="JI50" s="7"/>
      <c r="JK50" s="66">
        <v>44869</v>
      </c>
      <c r="JL50" s="21" t="s">
        <v>1630</v>
      </c>
      <c r="JM50" s="7"/>
      <c r="JN50" s="7">
        <v>1.0069999999999999</v>
      </c>
      <c r="JO50" s="7"/>
      <c r="JQ50" s="66">
        <v>44903</v>
      </c>
      <c r="JR50" s="21" t="s">
        <v>1624</v>
      </c>
      <c r="JS50" s="7"/>
      <c r="JT50" s="7">
        <v>0.98350000000000004</v>
      </c>
      <c r="JU50" s="7"/>
      <c r="JW50" s="66">
        <v>44900</v>
      </c>
      <c r="JX50" s="21" t="s">
        <v>1624</v>
      </c>
      <c r="JY50" s="7"/>
      <c r="JZ50" s="7">
        <v>1.0033000000000001</v>
      </c>
      <c r="KA50" s="7"/>
      <c r="KC50" s="66">
        <v>44621</v>
      </c>
      <c r="KD50" s="21" t="s">
        <v>337</v>
      </c>
      <c r="KE50" s="7"/>
      <c r="KF50" s="7">
        <v>1.3560000000000001</v>
      </c>
      <c r="KG50" s="7"/>
      <c r="KI50" s="66">
        <v>44910</v>
      </c>
      <c r="KJ50" s="21" t="s">
        <v>1624</v>
      </c>
      <c r="KK50" s="7"/>
      <c r="KL50" s="7">
        <v>1.1930000000000001</v>
      </c>
      <c r="KM50" s="7"/>
      <c r="KO50" s="66">
        <v>44917</v>
      </c>
      <c r="KP50" s="21" t="s">
        <v>1624</v>
      </c>
      <c r="KQ50" s="7"/>
      <c r="KR50" s="7">
        <v>0.99739999999999995</v>
      </c>
      <c r="KS50" s="7"/>
      <c r="KU50" s="66">
        <v>44917</v>
      </c>
      <c r="KV50" s="21" t="s">
        <v>1624</v>
      </c>
      <c r="KW50" s="7"/>
      <c r="KX50" s="7">
        <v>0.99880000000000002</v>
      </c>
    </row>
    <row r="51" spans="1:310" customFormat="1">
      <c r="A51" s="138">
        <v>44442</v>
      </c>
      <c r="B51" s="74" t="s">
        <v>340</v>
      </c>
      <c r="C51" s="122"/>
      <c r="D51" s="74">
        <v>1.0409999999999999</v>
      </c>
      <c r="E51" s="122"/>
      <c r="G51" s="66">
        <v>44481</v>
      </c>
      <c r="H51" s="21" t="s">
        <v>341</v>
      </c>
      <c r="I51" s="7"/>
      <c r="J51" s="21">
        <v>0.99270000000000003</v>
      </c>
      <c r="K51" s="7"/>
      <c r="M51" s="66">
        <v>44893</v>
      </c>
      <c r="N51" s="21" t="s">
        <v>1630</v>
      </c>
      <c r="O51" s="7"/>
      <c r="P51" s="7">
        <v>2.0150000000000001</v>
      </c>
      <c r="Q51" s="7"/>
      <c r="S51" s="66">
        <v>44890</v>
      </c>
      <c r="T51" s="21" t="s">
        <v>1630</v>
      </c>
      <c r="U51" s="7"/>
      <c r="V51" s="7">
        <v>0.99450000000000005</v>
      </c>
      <c r="W51" s="7"/>
      <c r="Y51" s="66">
        <v>44879</v>
      </c>
      <c r="Z51" s="21" t="s">
        <v>1630</v>
      </c>
      <c r="AA51" s="7"/>
      <c r="AB51" s="7">
        <v>1.34</v>
      </c>
      <c r="AC51" s="7"/>
      <c r="AE51" s="66">
        <v>44876</v>
      </c>
      <c r="AF51" s="21" t="s">
        <v>1630</v>
      </c>
      <c r="AG51" s="7"/>
      <c r="AH51" s="7">
        <v>0.98470000000000002</v>
      </c>
      <c r="AI51" s="7"/>
      <c r="AK51" s="66">
        <v>44846</v>
      </c>
      <c r="AL51" s="21" t="s">
        <v>1621</v>
      </c>
      <c r="AM51" s="7"/>
      <c r="AN51" s="7">
        <v>1.0669999999999999</v>
      </c>
      <c r="AO51" s="7"/>
      <c r="AQ51" s="66">
        <v>44844</v>
      </c>
      <c r="AR51" s="21" t="s">
        <v>341</v>
      </c>
      <c r="AS51" s="7"/>
      <c r="AT51" s="7">
        <v>1.0208999999999999</v>
      </c>
      <c r="AU51" s="7"/>
      <c r="AW51" s="66">
        <v>44826</v>
      </c>
      <c r="AX51" s="21" t="s">
        <v>1622</v>
      </c>
      <c r="AY51" s="7"/>
      <c r="AZ51" s="7">
        <v>1.0356000000000001</v>
      </c>
      <c r="BA51" s="7"/>
      <c r="BC51" s="66">
        <v>44823</v>
      </c>
      <c r="BD51" s="21" t="s">
        <v>1622</v>
      </c>
      <c r="BE51" s="7"/>
      <c r="BF51" s="7">
        <v>1.5028999999999999</v>
      </c>
      <c r="BG51" s="7"/>
      <c r="BI51" s="66">
        <v>44811</v>
      </c>
      <c r="BJ51" s="21" t="s">
        <v>1622</v>
      </c>
      <c r="BK51" s="7"/>
      <c r="BL51" s="7">
        <v>0.98519999999999996</v>
      </c>
      <c r="BM51" s="7"/>
      <c r="BO51" s="66">
        <v>44799</v>
      </c>
      <c r="BP51" s="21" t="s">
        <v>1623</v>
      </c>
      <c r="BQ51" s="7"/>
      <c r="BR51" s="7">
        <v>1.2303999999999999</v>
      </c>
      <c r="BS51" s="7"/>
      <c r="BU51" s="66">
        <v>44792</v>
      </c>
      <c r="BV51" s="21" t="s">
        <v>339</v>
      </c>
      <c r="BW51" s="7"/>
      <c r="BX51" s="7">
        <v>1.0049999999999999</v>
      </c>
      <c r="BY51" s="7"/>
      <c r="CA51" s="66">
        <v>44792</v>
      </c>
      <c r="CB51" s="21" t="s">
        <v>339</v>
      </c>
      <c r="CC51" s="7"/>
      <c r="CD51" s="7">
        <v>0.96499999999999997</v>
      </c>
      <c r="CE51" s="7"/>
      <c r="CG51" s="66">
        <v>44785</v>
      </c>
      <c r="CH51" s="21" t="s">
        <v>1623</v>
      </c>
      <c r="CI51" s="7"/>
      <c r="CJ51" s="7">
        <v>1.07</v>
      </c>
      <c r="CK51" s="7"/>
      <c r="CM51" s="66">
        <v>44770</v>
      </c>
      <c r="CN51" s="21" t="s">
        <v>638</v>
      </c>
      <c r="CO51" s="7"/>
      <c r="CP51" s="7">
        <v>1.0846</v>
      </c>
      <c r="CQ51" s="7"/>
      <c r="CS51" s="66">
        <v>44762</v>
      </c>
      <c r="CT51" s="21" t="s">
        <v>638</v>
      </c>
      <c r="CU51" s="7"/>
      <c r="CV51" s="7">
        <v>1.0215000000000001</v>
      </c>
      <c r="CW51" s="7"/>
      <c r="CY51" s="66">
        <v>44757</v>
      </c>
      <c r="CZ51" s="21" t="s">
        <v>638</v>
      </c>
      <c r="DA51" s="7"/>
      <c r="DB51" s="7">
        <v>1.2105999999999999</v>
      </c>
      <c r="DC51" s="7"/>
      <c r="DE51" s="66">
        <v>44743</v>
      </c>
      <c r="DF51" s="21" t="s">
        <v>638</v>
      </c>
      <c r="DG51" s="7"/>
      <c r="DH51" s="7">
        <v>1.0165</v>
      </c>
      <c r="DI51" s="7"/>
      <c r="DK51" s="66">
        <v>44742</v>
      </c>
      <c r="DL51" s="21" t="s">
        <v>570</v>
      </c>
      <c r="DM51" s="7"/>
      <c r="DN51" s="7">
        <v>0.9748</v>
      </c>
      <c r="DO51" s="7"/>
      <c r="DQ51" s="66">
        <v>44734</v>
      </c>
      <c r="DR51" s="21" t="s">
        <v>570</v>
      </c>
      <c r="DS51" s="7"/>
      <c r="DT51" s="215">
        <v>0.96431320780773522</v>
      </c>
      <c r="DU51" s="7"/>
      <c r="DW51" s="66">
        <v>44718</v>
      </c>
      <c r="DX51" s="21" t="s">
        <v>570</v>
      </c>
      <c r="DY51" s="7"/>
      <c r="DZ51" s="7">
        <v>0.997</v>
      </c>
      <c r="EA51" s="7"/>
      <c r="EC51" s="66">
        <v>44676</v>
      </c>
      <c r="ED51" s="21" t="s">
        <v>334</v>
      </c>
      <c r="EE51" s="7"/>
      <c r="EF51" s="7">
        <v>1.109</v>
      </c>
      <c r="EG51" s="7"/>
      <c r="EI51" s="66">
        <v>44676</v>
      </c>
      <c r="EJ51" s="21" t="s">
        <v>334</v>
      </c>
      <c r="EK51" s="7"/>
      <c r="EL51" s="134">
        <v>1.195022</v>
      </c>
      <c r="EM51" s="7"/>
      <c r="EO51" s="66">
        <v>44671</v>
      </c>
      <c r="EP51" s="21" t="s">
        <v>334</v>
      </c>
      <c r="EQ51" s="7"/>
      <c r="ER51" s="7">
        <v>0.93620000000000003</v>
      </c>
      <c r="ES51" s="7"/>
      <c r="EU51" s="66">
        <v>44670</v>
      </c>
      <c r="EV51" s="21" t="s">
        <v>334</v>
      </c>
      <c r="EW51" s="7"/>
      <c r="EX51" s="7">
        <v>1.1589</v>
      </c>
      <c r="EY51" s="7"/>
      <c r="FA51" s="66">
        <v>44651</v>
      </c>
      <c r="FB51" s="21" t="s">
        <v>337</v>
      </c>
      <c r="FC51" s="7"/>
      <c r="FD51" s="7">
        <v>1.425</v>
      </c>
      <c r="FE51" s="7"/>
      <c r="FG51" s="66">
        <v>44641</v>
      </c>
      <c r="FH51" s="21" t="s">
        <v>337</v>
      </c>
      <c r="FI51" s="7"/>
      <c r="FJ51" s="7">
        <v>1.044</v>
      </c>
      <c r="FK51" s="7"/>
      <c r="FM51" s="66">
        <v>44638</v>
      </c>
      <c r="FN51" s="21" t="s">
        <v>337</v>
      </c>
      <c r="FO51" s="7"/>
      <c r="FP51" s="7">
        <v>1.073</v>
      </c>
      <c r="FQ51" s="7"/>
      <c r="FS51" s="66">
        <v>44622</v>
      </c>
      <c r="FT51" s="21" t="s">
        <v>337</v>
      </c>
      <c r="FU51" s="7"/>
      <c r="FV51" s="7">
        <v>1.2539</v>
      </c>
      <c r="FW51" s="7"/>
      <c r="FY51" s="66">
        <v>44617</v>
      </c>
      <c r="FZ51" s="21" t="s">
        <v>344</v>
      </c>
      <c r="GA51" s="7"/>
      <c r="GB51" s="7">
        <v>1.4259999999999999</v>
      </c>
      <c r="GC51" s="7"/>
      <c r="GE51" s="66">
        <v>44585</v>
      </c>
      <c r="GF51" s="21" t="s">
        <v>346</v>
      </c>
      <c r="GG51" s="7"/>
      <c r="GH51" s="7">
        <v>1.7374000000000001</v>
      </c>
      <c r="GI51" s="7"/>
      <c r="GK51" s="66">
        <v>44580</v>
      </c>
      <c r="GL51" s="21" t="s">
        <v>346</v>
      </c>
      <c r="GM51" s="7"/>
      <c r="GN51" s="44">
        <v>0.96721400000000002</v>
      </c>
      <c r="GO51" s="7"/>
      <c r="GQ51" s="66">
        <v>44537</v>
      </c>
      <c r="GR51" s="21" t="s">
        <v>336</v>
      </c>
      <c r="GS51" s="7"/>
      <c r="GT51" s="7">
        <v>1.2030000000000001</v>
      </c>
      <c r="GU51" s="7"/>
      <c r="GW51" s="66">
        <v>44505</v>
      </c>
      <c r="GX51" s="21" t="s">
        <v>342</v>
      </c>
      <c r="GY51" s="7"/>
      <c r="GZ51" s="21">
        <v>1.0457000000000001</v>
      </c>
      <c r="HA51" s="7"/>
      <c r="HC51" s="66">
        <v>44491</v>
      </c>
      <c r="HD51" s="21" t="s">
        <v>341</v>
      </c>
      <c r="HE51" s="7"/>
      <c r="HF51" s="21">
        <v>1.2401</v>
      </c>
      <c r="HG51" s="7"/>
      <c r="HI51" s="66">
        <v>44442</v>
      </c>
      <c r="HJ51" s="21" t="s">
        <v>340</v>
      </c>
      <c r="HK51" s="7"/>
      <c r="HL51" s="21">
        <v>1.0620000000000001</v>
      </c>
      <c r="HM51" s="7"/>
      <c r="HO51" s="58">
        <v>44435</v>
      </c>
      <c r="HP51" s="21" t="s">
        <v>339</v>
      </c>
      <c r="HQ51" s="7"/>
      <c r="HR51" s="56">
        <v>0.95893699849783542</v>
      </c>
      <c r="HS51" s="32">
        <v>1863932.9</v>
      </c>
      <c r="HU51" s="81">
        <v>43775</v>
      </c>
      <c r="HV51" s="23" t="s">
        <v>342</v>
      </c>
      <c r="HW51" s="21">
        <f>[1]!i_dq_close("881001.WI",HU51)</f>
        <v>4148.1373999999996</v>
      </c>
      <c r="HX51" s="82">
        <v>0.98579899999999998</v>
      </c>
      <c r="HY51" s="20"/>
      <c r="IA51" s="66">
        <v>44567</v>
      </c>
      <c r="IB51" s="21" t="s">
        <v>346</v>
      </c>
      <c r="IC51" s="7"/>
      <c r="ID51" s="21">
        <v>1.0169999999999999</v>
      </c>
      <c r="IE51" s="7"/>
      <c r="IG51" s="66">
        <v>44581</v>
      </c>
      <c r="IH51" s="21" t="s">
        <v>346</v>
      </c>
      <c r="II51" s="7"/>
      <c r="IJ51" s="21">
        <v>1.0069999999999999</v>
      </c>
      <c r="IK51" s="7"/>
      <c r="IM51" s="66">
        <v>44648</v>
      </c>
      <c r="IN51" s="21" t="s">
        <v>337</v>
      </c>
      <c r="IO51" s="7"/>
      <c r="IP51" s="7">
        <v>1.0065</v>
      </c>
      <c r="IQ51" s="7"/>
      <c r="IS51" s="66">
        <v>44762</v>
      </c>
      <c r="IT51" s="21" t="s">
        <v>638</v>
      </c>
      <c r="IU51" s="7"/>
      <c r="IV51" s="7">
        <v>1.0052000000000001</v>
      </c>
      <c r="IW51" s="7"/>
      <c r="IY51" s="66">
        <v>44778</v>
      </c>
      <c r="IZ51" s="21" t="s">
        <v>1623</v>
      </c>
      <c r="JA51" s="7"/>
      <c r="JB51" s="7">
        <v>0.99929999999999997</v>
      </c>
      <c r="JC51" s="7"/>
      <c r="JE51" s="66">
        <v>44797</v>
      </c>
      <c r="JF51" s="21" t="s">
        <v>1623</v>
      </c>
      <c r="JG51" s="7"/>
      <c r="JH51" s="7">
        <v>1.0069999999999999</v>
      </c>
      <c r="JI51" s="7"/>
      <c r="JK51" s="66">
        <v>44872</v>
      </c>
      <c r="JL51" s="21" t="s">
        <v>1630</v>
      </c>
      <c r="JM51" s="7"/>
      <c r="JN51" s="7">
        <v>1.0106999999999999</v>
      </c>
      <c r="JO51" s="7"/>
      <c r="JQ51" s="66">
        <v>44904</v>
      </c>
      <c r="JR51" s="21" t="s">
        <v>1624</v>
      </c>
      <c r="JS51" s="7"/>
      <c r="JT51" s="7">
        <v>0.98480000000000001</v>
      </c>
      <c r="JU51" s="7"/>
      <c r="JW51" s="66">
        <v>44901</v>
      </c>
      <c r="JX51" s="21" t="s">
        <v>1624</v>
      </c>
      <c r="JY51" s="7"/>
      <c r="JZ51" s="7">
        <v>1.0022</v>
      </c>
      <c r="KA51" s="7"/>
      <c r="KC51" s="66">
        <v>44622</v>
      </c>
      <c r="KD51" s="21" t="s">
        <v>337</v>
      </c>
      <c r="KE51" s="7"/>
      <c r="KF51" s="7">
        <v>1.353</v>
      </c>
      <c r="KG51" s="7"/>
      <c r="KI51" s="66">
        <v>44911</v>
      </c>
      <c r="KJ51" s="21" t="s">
        <v>1624</v>
      </c>
      <c r="KK51" s="7"/>
      <c r="KL51" s="7">
        <v>1.1930000000000001</v>
      </c>
      <c r="KM51" s="7"/>
      <c r="KO51" s="66">
        <v>44918</v>
      </c>
      <c r="KP51" s="21" t="s">
        <v>1624</v>
      </c>
      <c r="KQ51" s="7"/>
      <c r="KR51" s="7">
        <v>0.99970000000000003</v>
      </c>
      <c r="KS51" s="7"/>
      <c r="KU51" s="66">
        <v>44918</v>
      </c>
      <c r="KV51" s="21" t="s">
        <v>1624</v>
      </c>
      <c r="KW51" s="7"/>
      <c r="KX51" s="7">
        <v>0.99880000000000002</v>
      </c>
    </row>
    <row r="52" spans="1:310" customFormat="1">
      <c r="A52" s="138">
        <v>44445</v>
      </c>
      <c r="B52" s="74" t="s">
        <v>340</v>
      </c>
      <c r="C52" s="122"/>
      <c r="D52" s="74">
        <v>1.0423</v>
      </c>
      <c r="E52" s="122"/>
      <c r="G52" s="66">
        <v>44482</v>
      </c>
      <c r="H52" s="21" t="s">
        <v>341</v>
      </c>
      <c r="I52" s="7"/>
      <c r="J52" s="21">
        <v>0.99170000000000003</v>
      </c>
      <c r="K52" s="7"/>
      <c r="M52" s="66">
        <v>44894</v>
      </c>
      <c r="N52" s="21" t="s">
        <v>1630</v>
      </c>
      <c r="O52" s="7"/>
      <c r="P52" s="7">
        <v>2.024</v>
      </c>
      <c r="Q52" s="7"/>
      <c r="S52" s="66">
        <v>44893</v>
      </c>
      <c r="T52" s="21" t="s">
        <v>1630</v>
      </c>
      <c r="U52" s="7"/>
      <c r="V52" s="7">
        <v>0.99590000000000001</v>
      </c>
      <c r="W52" s="7"/>
      <c r="Y52" s="66">
        <v>44880</v>
      </c>
      <c r="Z52" s="21" t="s">
        <v>1630</v>
      </c>
      <c r="AA52" s="7"/>
      <c r="AB52" s="7">
        <v>1.3340000000000001</v>
      </c>
      <c r="AC52" s="7"/>
      <c r="AE52" s="66">
        <v>44879</v>
      </c>
      <c r="AF52" s="21" t="s">
        <v>1630</v>
      </c>
      <c r="AG52" s="7"/>
      <c r="AH52" s="7">
        <v>0.98440000000000005</v>
      </c>
      <c r="AI52" s="7"/>
      <c r="AK52" s="66">
        <v>44847</v>
      </c>
      <c r="AL52" s="21" t="s">
        <v>1621</v>
      </c>
      <c r="AM52" s="7"/>
      <c r="AN52" s="7">
        <v>1.0677000000000001</v>
      </c>
      <c r="AO52" s="7"/>
      <c r="AQ52" s="66">
        <v>44845</v>
      </c>
      <c r="AR52" s="21" t="s">
        <v>1621</v>
      </c>
      <c r="AS52" s="7"/>
      <c r="AT52" s="7">
        <v>1.0224</v>
      </c>
      <c r="AU52" s="7"/>
      <c r="AW52" s="66">
        <v>44827</v>
      </c>
      <c r="AX52" s="21" t="s">
        <v>1622</v>
      </c>
      <c r="AY52" s="7"/>
      <c r="AZ52" s="7">
        <v>1.0319</v>
      </c>
      <c r="BA52" s="7"/>
      <c r="BC52" s="66">
        <v>44824</v>
      </c>
      <c r="BD52" s="21" t="s">
        <v>1622</v>
      </c>
      <c r="BE52" s="7"/>
      <c r="BF52" s="7">
        <v>1.5075000000000001</v>
      </c>
      <c r="BG52" s="7"/>
      <c r="BI52" s="66">
        <v>44812</v>
      </c>
      <c r="BJ52" s="21" t="s">
        <v>1622</v>
      </c>
      <c r="BK52" s="7"/>
      <c r="BL52" s="7">
        <v>0.9859</v>
      </c>
      <c r="BM52" s="7"/>
      <c r="BO52" s="66">
        <v>44802</v>
      </c>
      <c r="BP52" s="21" t="s">
        <v>1623</v>
      </c>
      <c r="BQ52" s="7"/>
      <c r="BR52" s="7">
        <v>1.2303999999999999</v>
      </c>
      <c r="BS52" s="7"/>
      <c r="BU52" s="66">
        <v>44795</v>
      </c>
      <c r="BV52" s="21" t="s">
        <v>339</v>
      </c>
      <c r="BW52" s="7"/>
      <c r="BX52" s="7">
        <v>1.004</v>
      </c>
      <c r="BY52" s="7"/>
      <c r="CA52" s="66">
        <v>44795</v>
      </c>
      <c r="CB52" s="21" t="s">
        <v>339</v>
      </c>
      <c r="CC52" s="7"/>
      <c r="CD52" s="7">
        <v>0.96699999999999997</v>
      </c>
      <c r="CE52" s="7"/>
      <c r="CG52" s="66">
        <v>44788</v>
      </c>
      <c r="CH52" s="21" t="s">
        <v>1623</v>
      </c>
      <c r="CI52" s="7"/>
      <c r="CJ52" s="7">
        <v>1.0720000000000001</v>
      </c>
      <c r="CK52" s="7"/>
      <c r="CM52" s="66">
        <v>44771</v>
      </c>
      <c r="CN52" s="21" t="s">
        <v>638</v>
      </c>
      <c r="CO52" s="7"/>
      <c r="CP52" s="7">
        <v>1.0844</v>
      </c>
      <c r="CQ52" s="7"/>
      <c r="CS52" s="66">
        <v>44763</v>
      </c>
      <c r="CT52" s="21" t="s">
        <v>638</v>
      </c>
      <c r="CU52" s="7"/>
      <c r="CV52" s="7">
        <v>1.0167999999999999</v>
      </c>
      <c r="CW52" s="7"/>
      <c r="CY52" s="66">
        <v>44760</v>
      </c>
      <c r="CZ52" s="21" t="s">
        <v>638</v>
      </c>
      <c r="DA52" s="7"/>
      <c r="DB52" s="7">
        <v>1.2109000000000001</v>
      </c>
      <c r="DC52" s="7"/>
      <c r="DE52" s="66">
        <v>44746</v>
      </c>
      <c r="DF52" s="21" t="s">
        <v>638</v>
      </c>
      <c r="DG52" s="7"/>
      <c r="DH52" s="7">
        <v>1.0184</v>
      </c>
      <c r="DI52" s="7"/>
      <c r="DK52" s="66">
        <v>44743</v>
      </c>
      <c r="DL52" s="21" t="s">
        <v>638</v>
      </c>
      <c r="DM52" s="7"/>
      <c r="DN52" s="7">
        <v>0.97719999999999996</v>
      </c>
      <c r="DO52" s="7"/>
      <c r="DQ52" s="66">
        <v>44735</v>
      </c>
      <c r="DR52" s="21" t="s">
        <v>570</v>
      </c>
      <c r="DS52" s="7"/>
      <c r="DT52" s="215">
        <v>0.96093853341470714</v>
      </c>
      <c r="DU52" s="7"/>
      <c r="DW52" s="66">
        <v>44719</v>
      </c>
      <c r="DX52" s="21" t="s">
        <v>570</v>
      </c>
      <c r="DY52" s="7"/>
      <c r="DZ52" s="7">
        <v>0.997</v>
      </c>
      <c r="EA52" s="7"/>
      <c r="EC52" s="66">
        <v>44677</v>
      </c>
      <c r="ED52" s="21" t="s">
        <v>334</v>
      </c>
      <c r="EE52" s="7"/>
      <c r="EF52" s="7">
        <v>1.1060000000000001</v>
      </c>
      <c r="EG52" s="7"/>
      <c r="EI52" s="66">
        <v>44677</v>
      </c>
      <c r="EJ52" s="21" t="s">
        <v>334</v>
      </c>
      <c r="EK52" s="7"/>
      <c r="EL52" s="134">
        <v>1.1953020000000001</v>
      </c>
      <c r="EM52" s="7"/>
      <c r="EO52" s="66">
        <v>44672</v>
      </c>
      <c r="EP52" s="21" t="s">
        <v>334</v>
      </c>
      <c r="EQ52" s="7"/>
      <c r="ER52" s="7">
        <v>0.94450000000000001</v>
      </c>
      <c r="ES52" s="7"/>
      <c r="EU52" s="66">
        <v>44671</v>
      </c>
      <c r="EV52" s="21" t="s">
        <v>334</v>
      </c>
      <c r="EW52" s="7"/>
      <c r="EX52" s="7">
        <v>1.161</v>
      </c>
      <c r="EY52" s="7"/>
      <c r="FA52" s="66">
        <v>44652</v>
      </c>
      <c r="FB52" s="21" t="s">
        <v>334</v>
      </c>
      <c r="FC52" s="7"/>
      <c r="FD52" s="7">
        <v>1.4179999999999999</v>
      </c>
      <c r="FE52" s="7"/>
      <c r="FG52" s="66">
        <v>44642</v>
      </c>
      <c r="FH52" s="21" t="s">
        <v>337</v>
      </c>
      <c r="FI52" s="7"/>
      <c r="FJ52" s="7">
        <v>1.0429999999999999</v>
      </c>
      <c r="FK52" s="7"/>
      <c r="FM52" s="66">
        <v>44641</v>
      </c>
      <c r="FN52" s="21" t="s">
        <v>337</v>
      </c>
      <c r="FO52" s="7"/>
      <c r="FP52" s="7">
        <v>1.08</v>
      </c>
      <c r="FQ52" s="7"/>
      <c r="FS52" s="66">
        <v>44623</v>
      </c>
      <c r="FT52" s="21" t="s">
        <v>337</v>
      </c>
      <c r="FU52" s="7"/>
      <c r="FV52" s="7">
        <v>1.2533000000000001</v>
      </c>
      <c r="FW52" s="7"/>
      <c r="FY52" s="66">
        <v>44620</v>
      </c>
      <c r="FZ52" s="21" t="s">
        <v>344</v>
      </c>
      <c r="GA52" s="7"/>
      <c r="GB52" s="7">
        <v>1.4258999999999999</v>
      </c>
      <c r="GC52" s="7"/>
      <c r="GE52" s="66">
        <v>44586</v>
      </c>
      <c r="GF52" s="21" t="s">
        <v>346</v>
      </c>
      <c r="GG52" s="7"/>
      <c r="GH52" s="7">
        <v>1.7332000000000001</v>
      </c>
      <c r="GI52" s="7"/>
      <c r="GK52" s="66">
        <v>44581</v>
      </c>
      <c r="GL52" s="21" t="s">
        <v>367</v>
      </c>
      <c r="GM52" s="7"/>
      <c r="GN52" s="44">
        <v>0.96711899999999995</v>
      </c>
      <c r="GO52" s="7"/>
      <c r="GQ52" s="66">
        <v>44538</v>
      </c>
      <c r="GR52" s="21" t="s">
        <v>336</v>
      </c>
      <c r="GS52" s="7"/>
      <c r="GT52" s="7">
        <v>1.2090000000000001</v>
      </c>
      <c r="GU52" s="7"/>
      <c r="GW52" s="66">
        <v>44508</v>
      </c>
      <c r="GX52" s="21" t="s">
        <v>342</v>
      </c>
      <c r="GY52" s="7"/>
      <c r="GZ52" s="21">
        <v>1.0439000000000001</v>
      </c>
      <c r="HA52" s="7"/>
      <c r="HC52" s="66">
        <v>44494</v>
      </c>
      <c r="HD52" s="21" t="s">
        <v>341</v>
      </c>
      <c r="HE52" s="7"/>
      <c r="HF52" s="21">
        <v>1.2456</v>
      </c>
      <c r="HG52" s="7"/>
      <c r="HI52" s="66">
        <v>44445</v>
      </c>
      <c r="HJ52" s="21" t="s">
        <v>340</v>
      </c>
      <c r="HK52" s="7"/>
      <c r="HL52" s="21">
        <v>1.0620000000000001</v>
      </c>
      <c r="HM52" s="7"/>
      <c r="HO52" s="58">
        <v>44438</v>
      </c>
      <c r="HP52" s="21" t="s">
        <v>339</v>
      </c>
      <c r="HQ52" s="7"/>
      <c r="HR52" s="56">
        <v>0.96070462430151815</v>
      </c>
      <c r="HS52" s="32">
        <v>1863932.9</v>
      </c>
      <c r="HU52" s="81">
        <v>43776</v>
      </c>
      <c r="HV52" s="23" t="s">
        <v>342</v>
      </c>
      <c r="HW52" s="21">
        <f>[1]!i_dq_close("881001.WI",HU52)</f>
        <v>4164.0230000000001</v>
      </c>
      <c r="HX52" s="82">
        <v>0.98486899999999999</v>
      </c>
      <c r="HY52" s="20"/>
      <c r="IA52" s="66">
        <v>44568</v>
      </c>
      <c r="IB52" s="21" t="s">
        <v>346</v>
      </c>
      <c r="IC52" s="7"/>
      <c r="ID52" s="21">
        <v>1.0069999999999999</v>
      </c>
      <c r="IE52" s="7"/>
      <c r="IG52" s="66">
        <v>44582</v>
      </c>
      <c r="IH52" s="21" t="s">
        <v>346</v>
      </c>
      <c r="II52" s="7"/>
      <c r="IJ52" s="21">
        <v>1.004</v>
      </c>
      <c r="IK52" s="7"/>
      <c r="IM52" s="66">
        <v>44649</v>
      </c>
      <c r="IN52" s="21" t="s">
        <v>337</v>
      </c>
      <c r="IO52" s="7"/>
      <c r="IP52" s="7">
        <v>1.0065999999999999</v>
      </c>
      <c r="IQ52" s="7"/>
      <c r="IS52" s="66">
        <v>44763</v>
      </c>
      <c r="IT52" s="21" t="s">
        <v>638</v>
      </c>
      <c r="IU52" s="7"/>
      <c r="IV52" s="7">
        <v>1.0059</v>
      </c>
      <c r="IW52" s="7"/>
      <c r="IY52" s="66">
        <v>44781</v>
      </c>
      <c r="IZ52" s="21" t="s">
        <v>1623</v>
      </c>
      <c r="JA52" s="7"/>
      <c r="JB52" s="7">
        <v>0.99970000000000003</v>
      </c>
      <c r="JC52" s="7"/>
      <c r="JE52" s="66">
        <v>44798</v>
      </c>
      <c r="JF52" s="21" t="s">
        <v>1623</v>
      </c>
      <c r="JG52" s="7"/>
      <c r="JH52" s="7">
        <v>1.0091000000000001</v>
      </c>
      <c r="JI52" s="7"/>
      <c r="JK52" s="66">
        <v>44873</v>
      </c>
      <c r="JL52" s="21" t="s">
        <v>1630</v>
      </c>
      <c r="JM52" s="7"/>
      <c r="JN52" s="7">
        <v>1.0098</v>
      </c>
      <c r="JO52" s="7"/>
      <c r="JQ52" s="66">
        <v>44907</v>
      </c>
      <c r="JR52" s="21" t="s">
        <v>1624</v>
      </c>
      <c r="JS52" s="7"/>
      <c r="JT52" s="7">
        <v>0.98140000000000005</v>
      </c>
      <c r="JU52" s="7"/>
      <c r="JW52" s="66">
        <v>44902</v>
      </c>
      <c r="JX52" s="21" t="s">
        <v>1624</v>
      </c>
      <c r="JY52" s="7"/>
      <c r="JZ52" s="7">
        <v>1.004</v>
      </c>
      <c r="KA52" s="7"/>
      <c r="KC52" s="66">
        <v>44623</v>
      </c>
      <c r="KD52" s="21" t="s">
        <v>337</v>
      </c>
      <c r="KE52" s="7"/>
      <c r="KF52" s="7">
        <v>1.351</v>
      </c>
      <c r="KG52" s="7"/>
      <c r="KI52" s="66">
        <v>44914</v>
      </c>
      <c r="KJ52" s="21" t="s">
        <v>1624</v>
      </c>
      <c r="KK52" s="7"/>
      <c r="KL52" s="7">
        <v>1.1930000000000001</v>
      </c>
      <c r="KM52" s="7"/>
      <c r="KO52" s="66">
        <v>44921</v>
      </c>
      <c r="KP52" s="21" t="s">
        <v>1624</v>
      </c>
      <c r="KQ52" s="7"/>
      <c r="KR52" s="7">
        <v>0.99909999999999999</v>
      </c>
      <c r="KS52" s="7"/>
      <c r="KU52" s="66">
        <v>44921</v>
      </c>
      <c r="KV52" s="21" t="s">
        <v>1624</v>
      </c>
      <c r="KW52" s="7"/>
      <c r="KX52" s="7">
        <v>0.99870000000000003</v>
      </c>
    </row>
    <row r="53" spans="1:310" customFormat="1">
      <c r="A53" s="138">
        <v>44446</v>
      </c>
      <c r="B53" s="74" t="s">
        <v>340</v>
      </c>
      <c r="C53" s="122"/>
      <c r="D53" s="74">
        <v>1.0445</v>
      </c>
      <c r="E53" s="122"/>
      <c r="G53" s="66">
        <v>44483</v>
      </c>
      <c r="H53" s="21" t="s">
        <v>341</v>
      </c>
      <c r="I53" s="7"/>
      <c r="J53" s="21">
        <v>0.98939999999999995</v>
      </c>
      <c r="K53" s="7"/>
      <c r="M53" s="66">
        <v>44895</v>
      </c>
      <c r="N53" s="21" t="s">
        <v>1630</v>
      </c>
      <c r="O53" s="7"/>
      <c r="P53" s="7">
        <v>2.024</v>
      </c>
      <c r="Q53" s="7"/>
      <c r="S53" s="66">
        <v>44894</v>
      </c>
      <c r="T53" s="21" t="s">
        <v>1630</v>
      </c>
      <c r="U53" s="7"/>
      <c r="V53" s="7">
        <v>0.99570000000000003</v>
      </c>
      <c r="W53" s="7"/>
      <c r="Y53" s="66">
        <v>44881</v>
      </c>
      <c r="Z53" s="21" t="s">
        <v>1630</v>
      </c>
      <c r="AA53" s="7"/>
      <c r="AB53" s="7">
        <v>1.331</v>
      </c>
      <c r="AC53" s="7"/>
      <c r="AE53" s="66">
        <v>44880</v>
      </c>
      <c r="AF53" s="21" t="s">
        <v>1630</v>
      </c>
      <c r="AG53" s="7"/>
      <c r="AH53" s="7">
        <v>0.98680000000000001</v>
      </c>
      <c r="AI53" s="7"/>
      <c r="AK53" s="66">
        <v>44848</v>
      </c>
      <c r="AL53" s="21" t="s">
        <v>1621</v>
      </c>
      <c r="AM53" s="7"/>
      <c r="AN53" s="7">
        <v>1.0680000000000001</v>
      </c>
      <c r="AO53" s="7"/>
      <c r="AQ53" s="66">
        <v>44846</v>
      </c>
      <c r="AR53" s="21" t="s">
        <v>1621</v>
      </c>
      <c r="AS53" s="7"/>
      <c r="AT53" s="7">
        <v>1.0225</v>
      </c>
      <c r="AU53" s="7"/>
      <c r="AW53" s="66">
        <v>44830</v>
      </c>
      <c r="AX53" s="21" t="s">
        <v>1622</v>
      </c>
      <c r="AY53" s="7"/>
      <c r="AZ53" s="7">
        <v>1.0354000000000001</v>
      </c>
      <c r="BA53" s="7"/>
      <c r="BC53" s="66">
        <v>44825</v>
      </c>
      <c r="BD53" s="21" t="s">
        <v>1622</v>
      </c>
      <c r="BE53" s="7"/>
      <c r="BF53" s="7">
        <v>1.5165999999999999</v>
      </c>
      <c r="BG53" s="7"/>
      <c r="BI53" s="66">
        <v>44813</v>
      </c>
      <c r="BJ53" s="21" t="s">
        <v>1622</v>
      </c>
      <c r="BK53" s="7"/>
      <c r="BL53" s="7">
        <v>0.98580000000000001</v>
      </c>
      <c r="BM53" s="7"/>
      <c r="BO53" s="66">
        <v>44803</v>
      </c>
      <c r="BP53" s="21" t="s">
        <v>1623</v>
      </c>
      <c r="BQ53" s="7"/>
      <c r="BR53" s="7">
        <v>1.2303999999999999</v>
      </c>
      <c r="BS53" s="7"/>
      <c r="BU53" s="66">
        <v>44796</v>
      </c>
      <c r="BV53" s="21" t="s">
        <v>339</v>
      </c>
      <c r="BW53" s="7"/>
      <c r="BX53" s="7">
        <v>1.0069999999999999</v>
      </c>
      <c r="BY53" s="7"/>
      <c r="CA53" s="66">
        <v>44796</v>
      </c>
      <c r="CB53" s="21" t="s">
        <v>339</v>
      </c>
      <c r="CC53" s="7"/>
      <c r="CD53" s="7">
        <v>0.96699999999999997</v>
      </c>
      <c r="CE53" s="7"/>
      <c r="CG53" s="66">
        <v>44789</v>
      </c>
      <c r="CH53" s="21" t="s">
        <v>1623</v>
      </c>
      <c r="CI53" s="7"/>
      <c r="CJ53" s="7">
        <v>1.073</v>
      </c>
      <c r="CK53" s="7"/>
      <c r="CM53" s="66">
        <v>44774</v>
      </c>
      <c r="CN53" s="21" t="s">
        <v>339</v>
      </c>
      <c r="CO53" s="7"/>
      <c r="CP53" s="7">
        <v>1.0865</v>
      </c>
      <c r="CQ53" s="7"/>
      <c r="CS53" s="66">
        <v>44764</v>
      </c>
      <c r="CT53" s="21" t="s">
        <v>638</v>
      </c>
      <c r="CU53" s="7"/>
      <c r="CV53" s="7">
        <v>1.0257000000000001</v>
      </c>
      <c r="CW53" s="7"/>
      <c r="CY53" s="66">
        <v>44761</v>
      </c>
      <c r="CZ53" s="21" t="s">
        <v>638</v>
      </c>
      <c r="DA53" s="7"/>
      <c r="DB53" s="7">
        <v>1.2112000000000001</v>
      </c>
      <c r="DC53" s="7"/>
      <c r="DE53" s="66">
        <v>44747</v>
      </c>
      <c r="DF53" s="21" t="s">
        <v>638</v>
      </c>
      <c r="DG53" s="7"/>
      <c r="DH53" s="7">
        <v>1.0206999999999999</v>
      </c>
      <c r="DI53" s="7"/>
      <c r="DK53" s="66">
        <v>44746</v>
      </c>
      <c r="DL53" s="21" t="s">
        <v>638</v>
      </c>
      <c r="DM53" s="7"/>
      <c r="DN53" s="7">
        <v>0.97740000000000005</v>
      </c>
      <c r="DO53" s="7"/>
      <c r="DQ53" s="66">
        <v>44736</v>
      </c>
      <c r="DR53" s="21" t="s">
        <v>570</v>
      </c>
      <c r="DS53" s="7"/>
      <c r="DT53" s="215">
        <v>0.96093853341470714</v>
      </c>
      <c r="DU53" s="7"/>
      <c r="DW53" s="66">
        <v>44720</v>
      </c>
      <c r="DX53" s="21" t="s">
        <v>570</v>
      </c>
      <c r="DY53" s="7"/>
      <c r="DZ53" s="7">
        <v>0.99650000000000005</v>
      </c>
      <c r="EA53" s="7"/>
      <c r="EC53" s="66">
        <v>44678</v>
      </c>
      <c r="ED53" s="21" t="s">
        <v>334</v>
      </c>
      <c r="EE53" s="7"/>
      <c r="EF53" s="7">
        <v>1.1180000000000001</v>
      </c>
      <c r="EG53" s="7"/>
      <c r="EI53" s="66">
        <v>44678</v>
      </c>
      <c r="EJ53" s="21" t="s">
        <v>334</v>
      </c>
      <c r="EK53" s="7"/>
      <c r="EL53" s="134">
        <v>1.196048</v>
      </c>
      <c r="EM53" s="7"/>
      <c r="EO53" s="66">
        <v>44673</v>
      </c>
      <c r="EP53" s="21" t="s">
        <v>334</v>
      </c>
      <c r="EQ53" s="7"/>
      <c r="ER53" s="7">
        <v>0.94199999999999995</v>
      </c>
      <c r="ES53" s="7"/>
      <c r="EU53" s="66">
        <v>44672</v>
      </c>
      <c r="EV53" s="21" t="s">
        <v>334</v>
      </c>
      <c r="EW53" s="7"/>
      <c r="EX53" s="7">
        <v>1.1598999999999999</v>
      </c>
      <c r="EY53" s="7"/>
      <c r="FA53" s="66">
        <v>44657</v>
      </c>
      <c r="FB53" s="21" t="s">
        <v>334</v>
      </c>
      <c r="FC53" s="7"/>
      <c r="FD53" s="7">
        <v>1.415</v>
      </c>
      <c r="FE53" s="7"/>
      <c r="FG53" s="66">
        <v>44643</v>
      </c>
      <c r="FH53" s="21" t="s">
        <v>337</v>
      </c>
      <c r="FI53" s="7"/>
      <c r="FJ53" s="7">
        <v>1.042</v>
      </c>
      <c r="FK53" s="7"/>
      <c r="FM53" s="66">
        <v>44642</v>
      </c>
      <c r="FN53" s="21" t="s">
        <v>337</v>
      </c>
      <c r="FO53" s="7"/>
      <c r="FP53" s="7">
        <v>1.0780000000000001</v>
      </c>
      <c r="FQ53" s="7"/>
      <c r="FS53" s="66">
        <v>44624</v>
      </c>
      <c r="FT53" s="21" t="s">
        <v>337</v>
      </c>
      <c r="FU53" s="7"/>
      <c r="FV53" s="7">
        <v>1.2542</v>
      </c>
      <c r="FW53" s="7"/>
      <c r="FY53" s="66">
        <v>44621</v>
      </c>
      <c r="FZ53" s="21" t="s">
        <v>337</v>
      </c>
      <c r="GA53" s="7"/>
      <c r="GB53" s="7">
        <v>1.4269000000000001</v>
      </c>
      <c r="GC53" s="7"/>
      <c r="GE53" s="66">
        <v>44587</v>
      </c>
      <c r="GF53" s="21" t="s">
        <v>346</v>
      </c>
      <c r="GG53" s="7"/>
      <c r="GH53" s="7">
        <v>1.7298</v>
      </c>
      <c r="GI53" s="7"/>
      <c r="GK53" s="66">
        <v>44582</v>
      </c>
      <c r="GL53" s="21" t="s">
        <v>346</v>
      </c>
      <c r="GM53" s="7"/>
      <c r="GN53" s="44">
        <v>0.96740199999999998</v>
      </c>
      <c r="GO53" s="7"/>
      <c r="GQ53" s="66">
        <v>44539</v>
      </c>
      <c r="GR53" s="21" t="s">
        <v>336</v>
      </c>
      <c r="GS53" s="7"/>
      <c r="GT53" s="7">
        <v>1.2050000000000001</v>
      </c>
      <c r="GU53" s="7"/>
      <c r="GW53" s="66">
        <v>44509</v>
      </c>
      <c r="GX53" s="21" t="s">
        <v>342</v>
      </c>
      <c r="GY53" s="7"/>
      <c r="GZ53" s="7">
        <v>1.0397000000000001</v>
      </c>
      <c r="HA53" s="7"/>
      <c r="HC53" s="66">
        <v>44495</v>
      </c>
      <c r="HD53" s="21" t="s">
        <v>341</v>
      </c>
      <c r="HE53" s="7"/>
      <c r="HF53" s="21">
        <v>1.2466999999999999</v>
      </c>
      <c r="HG53" s="7"/>
      <c r="HI53" s="66">
        <v>44446</v>
      </c>
      <c r="HJ53" s="21" t="s">
        <v>340</v>
      </c>
      <c r="HK53" s="7"/>
      <c r="HL53" s="21">
        <v>1.0620000000000001</v>
      </c>
      <c r="HM53" s="7"/>
      <c r="HO53" s="58">
        <v>44439</v>
      </c>
      <c r="HP53" s="21" t="s">
        <v>339</v>
      </c>
      <c r="HQ53" s="7"/>
      <c r="HR53" s="56">
        <v>0.96158843720335951</v>
      </c>
      <c r="HS53" s="32">
        <v>1863932.9</v>
      </c>
      <c r="HU53" s="81">
        <v>43777</v>
      </c>
      <c r="HV53" s="23" t="s">
        <v>342</v>
      </c>
      <c r="HW53" s="21">
        <f>[1]!i_dq_close("881001.WI",HU53)</f>
        <v>4147.4393</v>
      </c>
      <c r="HX53" s="82">
        <v>0.98951900000000004</v>
      </c>
      <c r="HY53" s="20"/>
      <c r="IA53" s="66">
        <v>44571</v>
      </c>
      <c r="IB53" s="21" t="s">
        <v>346</v>
      </c>
      <c r="IC53" s="7"/>
      <c r="ID53" s="21">
        <v>1.0109999999999999</v>
      </c>
      <c r="IE53" s="7"/>
      <c r="IG53" s="66">
        <v>44585</v>
      </c>
      <c r="IH53" s="21" t="s">
        <v>346</v>
      </c>
      <c r="II53" s="7"/>
      <c r="IJ53" s="21">
        <v>1.0069999999999999</v>
      </c>
      <c r="IK53" s="7"/>
      <c r="IM53" s="66">
        <v>44650</v>
      </c>
      <c r="IN53" s="21" t="s">
        <v>337</v>
      </c>
      <c r="IO53" s="7"/>
      <c r="IP53" s="7">
        <v>1.0057</v>
      </c>
      <c r="IQ53" s="7"/>
      <c r="IS53" s="66">
        <v>44764</v>
      </c>
      <c r="IT53" s="21" t="s">
        <v>638</v>
      </c>
      <c r="IU53" s="7"/>
      <c r="IV53" s="7">
        <v>1.0051000000000001</v>
      </c>
      <c r="IW53" s="7"/>
      <c r="IY53" s="66">
        <v>44782</v>
      </c>
      <c r="IZ53" s="21" t="s">
        <v>1623</v>
      </c>
      <c r="JA53" s="7"/>
      <c r="JB53" s="7">
        <v>1.0018</v>
      </c>
      <c r="JC53" s="7"/>
      <c r="JE53" s="66">
        <v>44799</v>
      </c>
      <c r="JF53" s="21" t="s">
        <v>1623</v>
      </c>
      <c r="JG53" s="7"/>
      <c r="JH53" s="7">
        <v>1.0058</v>
      </c>
      <c r="JI53" s="7"/>
      <c r="JK53" s="66">
        <v>44874</v>
      </c>
      <c r="JL53" s="21" t="s">
        <v>1630</v>
      </c>
      <c r="JM53" s="7"/>
      <c r="JN53" s="7">
        <v>1.0093000000000001</v>
      </c>
      <c r="JO53" s="7"/>
      <c r="JQ53" s="66">
        <v>44908</v>
      </c>
      <c r="JR53" s="21" t="s">
        <v>1624</v>
      </c>
      <c r="JS53" s="7"/>
      <c r="JT53" s="7">
        <v>0.98140000000000005</v>
      </c>
      <c r="JU53" s="7"/>
      <c r="JW53" s="66">
        <v>44903</v>
      </c>
      <c r="JX53" s="21" t="s">
        <v>1624</v>
      </c>
      <c r="JY53" s="7"/>
      <c r="JZ53" s="7">
        <v>1.0042</v>
      </c>
      <c r="KA53" s="7"/>
      <c r="KC53" s="66">
        <v>44624</v>
      </c>
      <c r="KD53" s="21" t="s">
        <v>337</v>
      </c>
      <c r="KE53" s="7"/>
      <c r="KF53" s="7">
        <v>1.349</v>
      </c>
      <c r="KG53" s="7"/>
      <c r="KI53" s="66">
        <v>44915</v>
      </c>
      <c r="KJ53" s="21" t="s">
        <v>1624</v>
      </c>
      <c r="KK53" s="7"/>
      <c r="KL53" s="7">
        <v>1.1930000000000001</v>
      </c>
      <c r="KM53" s="7"/>
      <c r="KO53" s="66">
        <v>44922</v>
      </c>
      <c r="KP53" s="21" t="s">
        <v>1624</v>
      </c>
      <c r="KQ53" s="7"/>
      <c r="KR53" s="7">
        <v>0.99839999999999995</v>
      </c>
      <c r="KS53" s="7"/>
      <c r="KU53" s="66">
        <v>44922</v>
      </c>
      <c r="KV53" s="21" t="s">
        <v>1624</v>
      </c>
      <c r="KW53" s="7"/>
      <c r="KX53" s="7">
        <v>0.99870000000000003</v>
      </c>
    </row>
    <row r="54" spans="1:310" customFormat="1">
      <c r="A54" s="138">
        <v>44447</v>
      </c>
      <c r="B54" s="74" t="s">
        <v>340</v>
      </c>
      <c r="C54" s="122"/>
      <c r="D54" s="74">
        <v>1.0501</v>
      </c>
      <c r="E54" s="122"/>
      <c r="G54" s="66">
        <v>44484</v>
      </c>
      <c r="H54" s="21" t="s">
        <v>341</v>
      </c>
      <c r="I54" s="7"/>
      <c r="J54" s="21">
        <v>0.98629999999999995</v>
      </c>
      <c r="K54" s="7"/>
      <c r="M54" s="66">
        <v>44896</v>
      </c>
      <c r="N54" s="21" t="s">
        <v>336</v>
      </c>
      <c r="O54" s="7"/>
      <c r="P54" s="7">
        <v>2.032</v>
      </c>
      <c r="Q54" s="7"/>
      <c r="S54" s="66">
        <v>44895</v>
      </c>
      <c r="T54" s="21" t="s">
        <v>1630</v>
      </c>
      <c r="U54" s="7"/>
      <c r="V54" s="7">
        <v>0.99670000000000003</v>
      </c>
      <c r="W54" s="7"/>
      <c r="Y54" s="66">
        <v>44882</v>
      </c>
      <c r="Z54" s="21" t="s">
        <v>1630</v>
      </c>
      <c r="AA54" s="7"/>
      <c r="AB54" s="7">
        <v>1.333</v>
      </c>
      <c r="AC54" s="7"/>
      <c r="AE54" s="66">
        <v>44881</v>
      </c>
      <c r="AF54" s="21" t="s">
        <v>1630</v>
      </c>
      <c r="AG54" s="7"/>
      <c r="AH54" s="7">
        <v>0.98719999999999997</v>
      </c>
      <c r="AI54" s="7"/>
      <c r="AK54" s="66">
        <v>44851</v>
      </c>
      <c r="AL54" s="21" t="s">
        <v>1621</v>
      </c>
      <c r="AM54" s="7"/>
      <c r="AN54" s="7">
        <v>1.0680000000000001</v>
      </c>
      <c r="AO54" s="7"/>
      <c r="AQ54" s="66">
        <v>44847</v>
      </c>
      <c r="AR54" s="21" t="s">
        <v>1621</v>
      </c>
      <c r="AS54" s="7"/>
      <c r="AT54" s="7">
        <v>1.024</v>
      </c>
      <c r="AU54" s="7"/>
      <c r="AW54" s="66">
        <v>44831</v>
      </c>
      <c r="AX54" s="21" t="s">
        <v>1622</v>
      </c>
      <c r="AY54" s="7"/>
      <c r="AZ54" s="7">
        <v>1.0376000000000001</v>
      </c>
      <c r="BA54" s="7"/>
      <c r="BC54" s="66">
        <v>44826</v>
      </c>
      <c r="BD54" s="21" t="s">
        <v>1622</v>
      </c>
      <c r="BE54" s="7"/>
      <c r="BF54" s="7">
        <v>1.5189999999999999</v>
      </c>
      <c r="BG54" s="7"/>
      <c r="BI54" s="66">
        <v>44817</v>
      </c>
      <c r="BJ54" s="21" t="s">
        <v>1622</v>
      </c>
      <c r="BK54" s="7"/>
      <c r="BL54" s="7">
        <v>0.98650000000000004</v>
      </c>
      <c r="BM54" s="7"/>
      <c r="BO54" s="66">
        <v>44804</v>
      </c>
      <c r="BP54" s="21" t="s">
        <v>1623</v>
      </c>
      <c r="BQ54" s="7"/>
      <c r="BR54" s="7">
        <v>1.2305999999999999</v>
      </c>
      <c r="BS54" s="7"/>
      <c r="BU54" s="66">
        <v>44797</v>
      </c>
      <c r="BV54" s="21" t="s">
        <v>339</v>
      </c>
      <c r="BW54" s="7"/>
      <c r="BX54" s="7">
        <v>1.002</v>
      </c>
      <c r="BY54" s="7"/>
      <c r="CA54" s="66">
        <v>44797</v>
      </c>
      <c r="CB54" s="21" t="s">
        <v>339</v>
      </c>
      <c r="CC54" s="7"/>
      <c r="CD54" s="7">
        <v>0.96499999999999997</v>
      </c>
      <c r="CE54" s="7"/>
      <c r="CG54" s="66">
        <v>44790</v>
      </c>
      <c r="CH54" s="21" t="s">
        <v>1623</v>
      </c>
      <c r="CI54" s="7"/>
      <c r="CJ54" s="7">
        <v>1.071</v>
      </c>
      <c r="CK54" s="7"/>
      <c r="CM54" s="66">
        <v>44775</v>
      </c>
      <c r="CN54" s="21" t="s">
        <v>1623</v>
      </c>
      <c r="CO54" s="7"/>
      <c r="CP54" s="7">
        <v>1.0730999999999999</v>
      </c>
      <c r="CQ54" s="7"/>
      <c r="CS54" s="66">
        <v>44767</v>
      </c>
      <c r="CT54" s="21" t="s">
        <v>638</v>
      </c>
      <c r="CU54" s="7"/>
      <c r="CV54" s="7">
        <v>1.0282</v>
      </c>
      <c r="CW54" s="7"/>
      <c r="CY54" s="66">
        <v>44762</v>
      </c>
      <c r="CZ54" s="21" t="s">
        <v>638</v>
      </c>
      <c r="DA54" s="7"/>
      <c r="DB54" s="7">
        <v>1.2116</v>
      </c>
      <c r="DC54" s="7"/>
      <c r="DE54" s="66">
        <v>44748</v>
      </c>
      <c r="DF54" s="21" t="s">
        <v>638</v>
      </c>
      <c r="DG54" s="7"/>
      <c r="DH54" s="7">
        <v>1.0184</v>
      </c>
      <c r="DI54" s="7"/>
      <c r="DK54" s="66">
        <v>44747</v>
      </c>
      <c r="DL54" s="21" t="s">
        <v>638</v>
      </c>
      <c r="DM54" s="7"/>
      <c r="DN54" s="7">
        <v>0.97789999999999999</v>
      </c>
      <c r="DO54" s="7"/>
      <c r="DQ54" s="66">
        <v>44739</v>
      </c>
      <c r="DR54" s="21" t="s">
        <v>570</v>
      </c>
      <c r="DS54" s="7"/>
      <c r="DT54" s="215">
        <v>0.95840752761993619</v>
      </c>
      <c r="DU54" s="7"/>
      <c r="DW54" s="66">
        <v>44721</v>
      </c>
      <c r="DX54" s="21" t="s">
        <v>570</v>
      </c>
      <c r="DY54" s="7"/>
      <c r="DZ54" s="7">
        <v>0.99160000000000004</v>
      </c>
      <c r="EA54" s="7"/>
      <c r="EC54" s="66">
        <v>44679</v>
      </c>
      <c r="ED54" s="21" t="s">
        <v>334</v>
      </c>
      <c r="EE54" s="7"/>
      <c r="EF54" s="7">
        <v>1.115</v>
      </c>
      <c r="EG54" s="7"/>
      <c r="EI54" s="66">
        <v>44679</v>
      </c>
      <c r="EJ54" s="21" t="s">
        <v>334</v>
      </c>
      <c r="EK54" s="7"/>
      <c r="EL54" s="134">
        <v>1.1963280000000001</v>
      </c>
      <c r="EM54" s="7"/>
      <c r="EO54" s="66">
        <v>44676</v>
      </c>
      <c r="EP54" s="21" t="s">
        <v>334</v>
      </c>
      <c r="EQ54" s="7"/>
      <c r="ER54" s="7">
        <v>0.92969999999999997</v>
      </c>
      <c r="ES54" s="7"/>
      <c r="EU54" s="66">
        <v>44673</v>
      </c>
      <c r="EV54" s="21" t="s">
        <v>334</v>
      </c>
      <c r="EW54" s="7"/>
      <c r="EX54" s="7">
        <v>1.159</v>
      </c>
      <c r="EY54" s="7"/>
      <c r="FA54" s="66">
        <v>44658</v>
      </c>
      <c r="FB54" s="21" t="s">
        <v>334</v>
      </c>
      <c r="FC54" s="7"/>
      <c r="FD54" s="7">
        <v>1.413</v>
      </c>
      <c r="FE54" s="7"/>
      <c r="FG54" s="66">
        <v>44644</v>
      </c>
      <c r="FH54" s="21" t="s">
        <v>337</v>
      </c>
      <c r="FI54" s="7"/>
      <c r="FJ54" s="7">
        <v>1.0409999999999999</v>
      </c>
      <c r="FK54" s="7"/>
      <c r="FM54" s="66">
        <v>44643</v>
      </c>
      <c r="FN54" s="21" t="s">
        <v>337</v>
      </c>
      <c r="FO54" s="7"/>
      <c r="FP54" s="7">
        <v>1.077</v>
      </c>
      <c r="FQ54" s="7"/>
      <c r="FS54" s="66">
        <v>44627</v>
      </c>
      <c r="FT54" s="21" t="s">
        <v>337</v>
      </c>
      <c r="FU54" s="7"/>
      <c r="FV54" s="7">
        <v>1.2473000000000001</v>
      </c>
      <c r="FW54" s="7"/>
      <c r="FY54" s="66">
        <v>44622</v>
      </c>
      <c r="FZ54" s="21" t="s">
        <v>337</v>
      </c>
      <c r="GA54" s="7"/>
      <c r="GB54" s="7">
        <v>1.4269000000000001</v>
      </c>
      <c r="GC54" s="7"/>
      <c r="GE54" s="66">
        <v>44588</v>
      </c>
      <c r="GF54" s="21" t="s">
        <v>346</v>
      </c>
      <c r="GG54" s="7"/>
      <c r="GH54" s="7">
        <v>1.7323999999999999</v>
      </c>
      <c r="GI54" s="7"/>
      <c r="GK54" s="66">
        <v>44585</v>
      </c>
      <c r="GL54" s="21" t="s">
        <v>346</v>
      </c>
      <c r="GM54" s="7"/>
      <c r="GN54" s="44">
        <v>0.96740199999999998</v>
      </c>
      <c r="GO54" s="7"/>
      <c r="GQ54" s="66">
        <v>44540</v>
      </c>
      <c r="GR54" s="21" t="s">
        <v>336</v>
      </c>
      <c r="GS54" s="7"/>
      <c r="GT54" s="7">
        <v>1.2030000000000001</v>
      </c>
      <c r="GU54" s="7"/>
      <c r="GW54" s="66">
        <v>44510</v>
      </c>
      <c r="GX54" s="21" t="s">
        <v>342</v>
      </c>
      <c r="GY54" s="7"/>
      <c r="GZ54" s="7">
        <v>1.0375000000000001</v>
      </c>
      <c r="HA54" s="7"/>
      <c r="HC54" s="66">
        <v>44496</v>
      </c>
      <c r="HD54" s="21" t="s">
        <v>341</v>
      </c>
      <c r="HE54" s="7"/>
      <c r="HF54" s="21">
        <v>1.2475000000000001</v>
      </c>
      <c r="HG54" s="7"/>
      <c r="HI54" s="66">
        <v>44447</v>
      </c>
      <c r="HJ54" s="21" t="s">
        <v>340</v>
      </c>
      <c r="HK54" s="7"/>
      <c r="HL54" s="21">
        <v>1.0620000000000001</v>
      </c>
      <c r="HM54" s="7"/>
      <c r="HO54" s="58">
        <v>44440</v>
      </c>
      <c r="HP54" s="21" t="s">
        <v>340</v>
      </c>
      <c r="HQ54" s="7"/>
      <c r="HR54" s="56">
        <v>0.96247225010520088</v>
      </c>
      <c r="HS54" s="32">
        <v>1863932.9</v>
      </c>
      <c r="HU54" s="81">
        <v>43780</v>
      </c>
      <c r="HV54" s="23" t="s">
        <v>342</v>
      </c>
      <c r="HW54" s="21">
        <f>[1]!i_dq_close("881001.WI",HU54)</f>
        <v>4061.5691999999999</v>
      </c>
      <c r="HX54" s="82">
        <v>0.99044900000000002</v>
      </c>
      <c r="HY54" s="20"/>
      <c r="IA54" s="66">
        <v>44572</v>
      </c>
      <c r="IB54" s="21" t="s">
        <v>346</v>
      </c>
      <c r="IC54" s="7"/>
      <c r="ID54" s="21">
        <v>1.0089999999999999</v>
      </c>
      <c r="IE54" s="7"/>
      <c r="IG54" s="66">
        <v>44586</v>
      </c>
      <c r="IH54" s="21" t="s">
        <v>346</v>
      </c>
      <c r="II54" s="7"/>
      <c r="IJ54" s="21">
        <v>1.0009999999999999</v>
      </c>
      <c r="IK54" s="7"/>
      <c r="IM54" s="66">
        <v>44651</v>
      </c>
      <c r="IN54" s="21" t="s">
        <v>337</v>
      </c>
      <c r="IO54" s="7"/>
      <c r="IP54" s="7">
        <v>1.0026999999999999</v>
      </c>
      <c r="IQ54" s="7"/>
      <c r="IS54" s="66">
        <v>44767</v>
      </c>
      <c r="IT54" s="21" t="s">
        <v>638</v>
      </c>
      <c r="IU54" s="7"/>
      <c r="IV54" s="7">
        <v>1.0049999999999999</v>
      </c>
      <c r="IW54" s="7"/>
      <c r="IY54" s="66">
        <v>44783</v>
      </c>
      <c r="IZ54" s="21" t="s">
        <v>1623</v>
      </c>
      <c r="JA54" s="7"/>
      <c r="JB54" s="7">
        <v>1.0015000000000001</v>
      </c>
      <c r="JC54" s="7"/>
      <c r="JE54" s="66">
        <v>44802</v>
      </c>
      <c r="JF54" s="21" t="s">
        <v>1623</v>
      </c>
      <c r="JG54" s="7"/>
      <c r="JH54" s="7">
        <v>1.0103</v>
      </c>
      <c r="JI54" s="7"/>
      <c r="JK54" s="66">
        <v>44875</v>
      </c>
      <c r="JL54" s="21" t="s">
        <v>1630</v>
      </c>
      <c r="JM54" s="7"/>
      <c r="JN54" s="7">
        <v>1.0089999999999999</v>
      </c>
      <c r="JO54" s="7"/>
      <c r="JQ54" s="66">
        <v>44909</v>
      </c>
      <c r="JR54" s="21" t="s">
        <v>1624</v>
      </c>
      <c r="JS54" s="7"/>
      <c r="JT54" s="7">
        <v>0.98440000000000005</v>
      </c>
      <c r="JU54" s="7"/>
      <c r="JW54" s="66">
        <v>44904</v>
      </c>
      <c r="JX54" s="21" t="s">
        <v>1624</v>
      </c>
      <c r="JY54" s="7"/>
      <c r="JZ54" s="7">
        <v>1.0035000000000001</v>
      </c>
      <c r="KA54" s="7"/>
      <c r="KC54" s="66">
        <v>44627</v>
      </c>
      <c r="KD54" s="21" t="s">
        <v>337</v>
      </c>
      <c r="KE54" s="7"/>
      <c r="KF54" s="7">
        <v>1.3420000000000001</v>
      </c>
      <c r="KG54" s="7"/>
      <c r="KI54" s="66">
        <v>44916</v>
      </c>
      <c r="KJ54" s="21" t="s">
        <v>1624</v>
      </c>
      <c r="KK54" s="7"/>
      <c r="KL54" s="7">
        <v>1.1930000000000001</v>
      </c>
      <c r="KM54" s="7"/>
      <c r="KO54" s="66">
        <v>44923</v>
      </c>
      <c r="KP54" s="21" t="s">
        <v>1624</v>
      </c>
      <c r="KQ54" s="7"/>
      <c r="KR54" s="7">
        <v>0.99160000000000004</v>
      </c>
      <c r="KS54" s="7"/>
      <c r="KU54" s="66">
        <v>44923</v>
      </c>
      <c r="KV54" s="21" t="s">
        <v>1624</v>
      </c>
      <c r="KW54" s="7"/>
      <c r="KX54" s="7">
        <v>0.99870000000000003</v>
      </c>
    </row>
    <row r="55" spans="1:310" customFormat="1">
      <c r="A55" s="138">
        <v>44448</v>
      </c>
      <c r="B55" s="74" t="s">
        <v>340</v>
      </c>
      <c r="C55" s="122"/>
      <c r="D55" s="74">
        <v>1.0490999999999999</v>
      </c>
      <c r="E55" s="122"/>
      <c r="G55" s="66">
        <v>44487</v>
      </c>
      <c r="H55" s="21" t="s">
        <v>341</v>
      </c>
      <c r="I55" s="7"/>
      <c r="J55" s="21">
        <v>0.99039999999999995</v>
      </c>
      <c r="K55" s="7"/>
      <c r="M55" s="66">
        <v>44897</v>
      </c>
      <c r="N55" s="21" t="s">
        <v>1624</v>
      </c>
      <c r="O55" s="7"/>
      <c r="P55" s="7">
        <v>2.0310000000000001</v>
      </c>
      <c r="Q55" s="7"/>
      <c r="S55" s="66">
        <v>44896</v>
      </c>
      <c r="T55" s="21" t="s">
        <v>336</v>
      </c>
      <c r="U55" s="7"/>
      <c r="V55" s="7">
        <v>0.99460000000000004</v>
      </c>
      <c r="W55" s="7"/>
      <c r="Y55" s="66">
        <v>44883</v>
      </c>
      <c r="Z55" s="21" t="s">
        <v>1630</v>
      </c>
      <c r="AA55" s="7"/>
      <c r="AB55" s="7">
        <v>1.3340000000000001</v>
      </c>
      <c r="AC55" s="7"/>
      <c r="AE55" s="66">
        <v>44882</v>
      </c>
      <c r="AF55" s="21" t="s">
        <v>1630</v>
      </c>
      <c r="AG55" s="7"/>
      <c r="AH55" s="7">
        <v>0.98770000000000002</v>
      </c>
      <c r="AI55" s="7"/>
      <c r="AK55" s="66">
        <v>44852</v>
      </c>
      <c r="AL55" s="21" t="s">
        <v>1621</v>
      </c>
      <c r="AM55" s="7"/>
      <c r="AN55" s="7">
        <v>1.0680000000000001</v>
      </c>
      <c r="AO55" s="7"/>
      <c r="AQ55" s="66">
        <v>44848</v>
      </c>
      <c r="AR55" s="21" t="s">
        <v>1621</v>
      </c>
      <c r="AS55" s="7"/>
      <c r="AT55" s="7">
        <v>1.0235000000000001</v>
      </c>
      <c r="AU55" s="7"/>
      <c r="AW55" s="66">
        <v>44832</v>
      </c>
      <c r="AX55" s="21" t="s">
        <v>1622</v>
      </c>
      <c r="AY55" s="7"/>
      <c r="AZ55" s="7">
        <v>1.0376000000000001</v>
      </c>
      <c r="BA55" s="7"/>
      <c r="BC55" s="66">
        <v>44827</v>
      </c>
      <c r="BD55" s="21" t="s">
        <v>1622</v>
      </c>
      <c r="BE55" s="7"/>
      <c r="BF55" s="7">
        <v>1.5075000000000001</v>
      </c>
      <c r="BG55" s="7"/>
      <c r="BI55" s="66">
        <v>44818</v>
      </c>
      <c r="BJ55" s="21" t="s">
        <v>1622</v>
      </c>
      <c r="BK55" s="7"/>
      <c r="BL55" s="7">
        <v>0.98570000000000002</v>
      </c>
      <c r="BM55" s="7"/>
      <c r="BO55" s="66">
        <v>44805</v>
      </c>
      <c r="BP55" s="21" t="s">
        <v>340</v>
      </c>
      <c r="BQ55" s="7"/>
      <c r="BR55" s="7">
        <v>1.2307999999999999</v>
      </c>
      <c r="BS55" s="7"/>
      <c r="BU55" s="66">
        <v>44798</v>
      </c>
      <c r="BV55" s="21" t="s">
        <v>339</v>
      </c>
      <c r="BW55" s="7"/>
      <c r="BX55" s="7">
        <v>1.002</v>
      </c>
      <c r="BY55" s="7"/>
      <c r="CA55" s="66">
        <v>44798</v>
      </c>
      <c r="CB55" s="21" t="s">
        <v>339</v>
      </c>
      <c r="CC55" s="7"/>
      <c r="CD55" s="7">
        <v>0.96699999999999997</v>
      </c>
      <c r="CE55" s="7"/>
      <c r="CG55" s="66">
        <v>44791</v>
      </c>
      <c r="CH55" s="21" t="s">
        <v>1623</v>
      </c>
      <c r="CI55" s="7"/>
      <c r="CJ55" s="7">
        <v>1.0660000000000001</v>
      </c>
      <c r="CK55" s="7"/>
      <c r="CM55" s="66">
        <v>44776</v>
      </c>
      <c r="CN55" s="21" t="s">
        <v>1623</v>
      </c>
      <c r="CO55" s="7"/>
      <c r="CP55" s="7">
        <v>1.0772999999999999</v>
      </c>
      <c r="CQ55" s="7"/>
      <c r="CS55" s="66">
        <v>44768</v>
      </c>
      <c r="CT55" s="21" t="s">
        <v>638</v>
      </c>
      <c r="CU55" s="7"/>
      <c r="CV55" s="7">
        <v>1.0274000000000001</v>
      </c>
      <c r="CW55" s="7"/>
      <c r="CY55" s="66">
        <v>44763</v>
      </c>
      <c r="CZ55" s="21" t="s">
        <v>638</v>
      </c>
      <c r="DA55" s="7"/>
      <c r="DB55" s="7">
        <v>1.2115</v>
      </c>
      <c r="DC55" s="7"/>
      <c r="DE55" s="66">
        <v>44749</v>
      </c>
      <c r="DF55" s="21" t="s">
        <v>638</v>
      </c>
      <c r="DG55" s="7"/>
      <c r="DH55" s="7">
        <v>1.0184</v>
      </c>
      <c r="DI55" s="7"/>
      <c r="DK55" s="66">
        <v>44748</v>
      </c>
      <c r="DL55" s="21" t="s">
        <v>638</v>
      </c>
      <c r="DM55" s="7"/>
      <c r="DN55" s="7">
        <v>0.97709999999999997</v>
      </c>
      <c r="DO55" s="7"/>
      <c r="DQ55" s="66">
        <v>44740</v>
      </c>
      <c r="DR55" s="21" t="s">
        <v>570</v>
      </c>
      <c r="DS55" s="7"/>
      <c r="DT55" s="215">
        <v>0.95587652182516525</v>
      </c>
      <c r="DU55" s="7"/>
      <c r="DW55" s="66">
        <v>44722</v>
      </c>
      <c r="DX55" s="21" t="s">
        <v>570</v>
      </c>
      <c r="DY55" s="7"/>
      <c r="DZ55" s="7">
        <v>0.98970000000000002</v>
      </c>
      <c r="EA55" s="7"/>
      <c r="EC55" s="66">
        <v>44680</v>
      </c>
      <c r="ED55" s="21" t="s">
        <v>334</v>
      </c>
      <c r="EE55" s="7"/>
      <c r="EF55" s="7">
        <v>1.113</v>
      </c>
      <c r="EG55" s="7"/>
      <c r="EI55" s="66">
        <v>44680</v>
      </c>
      <c r="EJ55" s="21" t="s">
        <v>334</v>
      </c>
      <c r="EK55" s="7"/>
      <c r="EL55" s="134">
        <v>1.1967939999999999</v>
      </c>
      <c r="EM55" s="7"/>
      <c r="EO55" s="66">
        <v>44677</v>
      </c>
      <c r="EP55" s="21" t="s">
        <v>334</v>
      </c>
      <c r="EQ55" s="7"/>
      <c r="ER55" s="7">
        <v>0.93049999999999999</v>
      </c>
      <c r="ES55" s="7"/>
      <c r="EU55" s="66">
        <v>44676</v>
      </c>
      <c r="EV55" s="21" t="s">
        <v>334</v>
      </c>
      <c r="EW55" s="7"/>
      <c r="EX55" s="7">
        <v>1.1475</v>
      </c>
      <c r="EY55" s="7"/>
      <c r="FA55" s="66">
        <v>44659</v>
      </c>
      <c r="FB55" s="21" t="s">
        <v>334</v>
      </c>
      <c r="FC55" s="7"/>
      <c r="FD55" s="7">
        <v>1.4079999999999999</v>
      </c>
      <c r="FE55" s="7"/>
      <c r="FG55" s="66">
        <v>44645</v>
      </c>
      <c r="FH55" s="21" t="s">
        <v>337</v>
      </c>
      <c r="FI55" s="7"/>
      <c r="FJ55" s="7">
        <v>1.0429999999999999</v>
      </c>
      <c r="FK55" s="7"/>
      <c r="FM55" s="66">
        <v>44644</v>
      </c>
      <c r="FN55" s="21" t="s">
        <v>337</v>
      </c>
      <c r="FO55" s="7"/>
      <c r="FP55" s="7">
        <v>1.0740000000000001</v>
      </c>
      <c r="FQ55" s="7"/>
      <c r="FS55" s="66">
        <v>44628</v>
      </c>
      <c r="FT55" s="21" t="s">
        <v>337</v>
      </c>
      <c r="FU55" s="7"/>
      <c r="FV55" s="7">
        <v>1.2435</v>
      </c>
      <c r="FW55" s="7"/>
      <c r="FY55" s="66">
        <v>44623</v>
      </c>
      <c r="FZ55" s="21" t="s">
        <v>337</v>
      </c>
      <c r="GA55" s="7"/>
      <c r="GB55" s="7">
        <v>1.4268000000000001</v>
      </c>
      <c r="GC55" s="7"/>
      <c r="GE55" s="66">
        <v>44589</v>
      </c>
      <c r="GF55" s="21" t="s">
        <v>346</v>
      </c>
      <c r="GG55" s="7"/>
      <c r="GH55" s="7">
        <v>1.7336</v>
      </c>
      <c r="GI55" s="7"/>
      <c r="GK55" s="66">
        <v>44586</v>
      </c>
      <c r="GL55" s="21" t="s">
        <v>346</v>
      </c>
      <c r="GM55" s="7"/>
      <c r="GN55" s="44">
        <v>0.96806300000000001</v>
      </c>
      <c r="GO55" s="7"/>
      <c r="GQ55" s="66">
        <v>44543</v>
      </c>
      <c r="GR55" s="21" t="s">
        <v>336</v>
      </c>
      <c r="GS55" s="7"/>
      <c r="GT55" s="7">
        <v>1.206</v>
      </c>
      <c r="GU55" s="7"/>
      <c r="GW55" s="66">
        <v>44511</v>
      </c>
      <c r="GX55" s="21" t="s">
        <v>342</v>
      </c>
      <c r="GY55" s="7"/>
      <c r="GZ55" s="7">
        <v>1.0381</v>
      </c>
      <c r="HA55" s="7"/>
      <c r="HC55" s="66">
        <v>44497</v>
      </c>
      <c r="HD55" s="21" t="s">
        <v>341</v>
      </c>
      <c r="HE55" s="7"/>
      <c r="HF55" s="21">
        <v>1.2498</v>
      </c>
      <c r="HG55" s="7"/>
      <c r="HI55" s="66">
        <v>44448</v>
      </c>
      <c r="HJ55" s="21" t="s">
        <v>340</v>
      </c>
      <c r="HK55" s="7"/>
      <c r="HL55" s="21">
        <v>1.0620000000000001</v>
      </c>
      <c r="HM55" s="7"/>
      <c r="HO55" s="58">
        <v>44441</v>
      </c>
      <c r="HP55" s="21" t="s">
        <v>340</v>
      </c>
      <c r="HQ55" s="7"/>
      <c r="HR55" s="56">
        <v>0.96423987590888272</v>
      </c>
      <c r="HS55" s="32">
        <v>1863932.9</v>
      </c>
      <c r="HU55" s="81">
        <v>43781</v>
      </c>
      <c r="HV55" s="23" t="s">
        <v>342</v>
      </c>
      <c r="HW55" s="21">
        <f>[1]!i_dq_close("881001.WI",HU55)</f>
        <v>4065.7817</v>
      </c>
      <c r="HX55" s="82">
        <v>0.99044900000000002</v>
      </c>
      <c r="HY55" s="20"/>
      <c r="IA55" s="66">
        <v>44573</v>
      </c>
      <c r="IB55" s="21" t="s">
        <v>346</v>
      </c>
      <c r="IC55" s="7"/>
      <c r="ID55" s="21">
        <v>1.0169999999999999</v>
      </c>
      <c r="IE55" s="7"/>
      <c r="IG55" s="66">
        <v>44587</v>
      </c>
      <c r="IH55" s="21" t="s">
        <v>346</v>
      </c>
      <c r="II55" s="7"/>
      <c r="IJ55" s="21">
        <v>1.008</v>
      </c>
      <c r="IK55" s="7"/>
      <c r="IM55" s="66">
        <v>44652</v>
      </c>
      <c r="IN55" s="21" t="s">
        <v>334</v>
      </c>
      <c r="IO55" s="7"/>
      <c r="IP55" s="7">
        <v>1.0002</v>
      </c>
      <c r="IQ55" s="7"/>
      <c r="IS55" s="66">
        <v>44768</v>
      </c>
      <c r="IT55" s="21" t="s">
        <v>638</v>
      </c>
      <c r="IU55" s="7"/>
      <c r="IV55" s="7">
        <v>1.0048999999999999</v>
      </c>
      <c r="IW55" s="7"/>
      <c r="IY55" s="66">
        <v>44784</v>
      </c>
      <c r="IZ55" s="21" t="s">
        <v>1623</v>
      </c>
      <c r="JA55" s="7"/>
      <c r="JB55" s="7">
        <v>0.99460000000000004</v>
      </c>
      <c r="JC55" s="7"/>
      <c r="JE55" s="66">
        <v>44803</v>
      </c>
      <c r="JF55" s="21" t="s">
        <v>1623</v>
      </c>
      <c r="JG55" s="7"/>
      <c r="JH55" s="7">
        <v>1.0091000000000001</v>
      </c>
      <c r="JI55" s="7"/>
      <c r="JK55" s="66">
        <v>44876</v>
      </c>
      <c r="JL55" s="21" t="s">
        <v>1630</v>
      </c>
      <c r="JM55" s="7"/>
      <c r="JN55" s="7">
        <v>1.0072000000000001</v>
      </c>
      <c r="JO55" s="7"/>
      <c r="JQ55" s="66">
        <v>44910</v>
      </c>
      <c r="JR55" s="21" t="s">
        <v>1624</v>
      </c>
      <c r="JS55" s="7"/>
      <c r="JT55" s="7">
        <v>0.98329999999999995</v>
      </c>
      <c r="JU55" s="7"/>
      <c r="JW55" s="66">
        <v>44907</v>
      </c>
      <c r="JX55" s="21" t="s">
        <v>1624</v>
      </c>
      <c r="JY55" s="7"/>
      <c r="JZ55" s="7">
        <v>1.0022</v>
      </c>
      <c r="KA55" s="7"/>
      <c r="KC55" s="66">
        <v>44628</v>
      </c>
      <c r="KD55" s="21" t="s">
        <v>337</v>
      </c>
      <c r="KE55" s="7"/>
      <c r="KF55" s="7">
        <v>1.337</v>
      </c>
      <c r="KG55" s="7"/>
      <c r="KI55" s="66">
        <v>44917</v>
      </c>
      <c r="KJ55" s="21" t="s">
        <v>1624</v>
      </c>
      <c r="KK55" s="7"/>
      <c r="KL55" s="7">
        <v>1.1930000000000001</v>
      </c>
      <c r="KM55" s="7"/>
      <c r="KO55" s="66">
        <v>44924</v>
      </c>
      <c r="KP55" s="21" t="s">
        <v>1624</v>
      </c>
      <c r="KQ55" s="7"/>
      <c r="KR55" s="7">
        <v>0.99</v>
      </c>
      <c r="KS55" s="7"/>
      <c r="KU55" s="66">
        <v>44924</v>
      </c>
      <c r="KV55" s="21" t="s">
        <v>1624</v>
      </c>
      <c r="KW55" s="7"/>
      <c r="KX55" s="7">
        <v>0.99790000000000001</v>
      </c>
    </row>
    <row r="56" spans="1:310" customFormat="1">
      <c r="A56" s="138">
        <v>44449</v>
      </c>
      <c r="B56" s="74" t="s">
        <v>340</v>
      </c>
      <c r="C56" s="122"/>
      <c r="D56" s="74">
        <v>1.0405</v>
      </c>
      <c r="E56" s="122"/>
      <c r="G56" s="66">
        <v>44488</v>
      </c>
      <c r="H56" s="21" t="s">
        <v>341</v>
      </c>
      <c r="I56" s="7"/>
      <c r="J56" s="21">
        <v>0.99050000000000005</v>
      </c>
      <c r="K56" s="7"/>
      <c r="M56" s="66">
        <v>44900</v>
      </c>
      <c r="N56" s="21" t="s">
        <v>1624</v>
      </c>
      <c r="O56" s="7"/>
      <c r="P56" s="7">
        <v>2.0310000000000001</v>
      </c>
      <c r="Q56" s="7"/>
      <c r="S56" s="66">
        <v>44897</v>
      </c>
      <c r="T56" s="21" t="s">
        <v>1624</v>
      </c>
      <c r="U56" s="7"/>
      <c r="V56" s="7">
        <v>0.99439999999999995</v>
      </c>
      <c r="W56" s="7"/>
      <c r="Y56" s="66">
        <v>44886</v>
      </c>
      <c r="Z56" s="21" t="s">
        <v>1630</v>
      </c>
      <c r="AA56" s="7"/>
      <c r="AB56" s="7">
        <v>1.33</v>
      </c>
      <c r="AC56" s="7"/>
      <c r="AE56" s="66">
        <v>44883</v>
      </c>
      <c r="AF56" s="21" t="s">
        <v>1630</v>
      </c>
      <c r="AG56" s="7"/>
      <c r="AH56" s="7">
        <v>0.9889</v>
      </c>
      <c r="AI56" s="7"/>
      <c r="AK56" s="66">
        <v>44853</v>
      </c>
      <c r="AL56" s="21" t="s">
        <v>1621</v>
      </c>
      <c r="AM56" s="7"/>
      <c r="AN56" s="7">
        <v>1.0680000000000001</v>
      </c>
      <c r="AO56" s="7"/>
      <c r="AQ56" s="66">
        <v>44851</v>
      </c>
      <c r="AR56" s="21" t="s">
        <v>1621</v>
      </c>
      <c r="AS56" s="7"/>
      <c r="AT56" s="7">
        <v>1.0266999999999999</v>
      </c>
      <c r="AU56" s="7"/>
      <c r="AW56" s="66">
        <v>44833</v>
      </c>
      <c r="AX56" s="21" t="s">
        <v>1622</v>
      </c>
      <c r="AY56" s="7"/>
      <c r="AZ56" s="7">
        <v>1.0376000000000001</v>
      </c>
      <c r="BA56" s="7"/>
      <c r="BC56" s="66">
        <v>44830</v>
      </c>
      <c r="BD56" s="21" t="s">
        <v>1622</v>
      </c>
      <c r="BE56" s="7"/>
      <c r="BF56" s="7">
        <v>1.4961</v>
      </c>
      <c r="BG56" s="7"/>
      <c r="BI56" s="66">
        <v>44819</v>
      </c>
      <c r="BJ56" s="21" t="s">
        <v>1622</v>
      </c>
      <c r="BK56" s="7"/>
      <c r="BL56" s="7">
        <v>0.98519999999999996</v>
      </c>
      <c r="BM56" s="7"/>
      <c r="BO56" s="66">
        <v>44806</v>
      </c>
      <c r="BP56" s="21" t="s">
        <v>1622</v>
      </c>
      <c r="BQ56" s="7"/>
      <c r="BR56" s="7">
        <v>1.2306999999999999</v>
      </c>
      <c r="BS56" s="37">
        <f>BS36-5182.64</f>
        <v>4083459.11</v>
      </c>
      <c r="BU56" s="66">
        <v>44799</v>
      </c>
      <c r="BV56" s="21" t="s">
        <v>339</v>
      </c>
      <c r="BW56" s="7"/>
      <c r="BX56" s="7">
        <v>0.997</v>
      </c>
      <c r="BY56" s="7"/>
      <c r="CA56" s="66">
        <v>44799</v>
      </c>
      <c r="CB56" s="21" t="s">
        <v>339</v>
      </c>
      <c r="CC56" s="7"/>
      <c r="CD56" s="7">
        <v>0.96899999999999997</v>
      </c>
      <c r="CE56" s="7"/>
      <c r="CG56" s="66">
        <v>44792</v>
      </c>
      <c r="CH56" s="21" t="s">
        <v>1623</v>
      </c>
      <c r="CI56" s="7"/>
      <c r="CJ56" s="7">
        <v>1.0629999999999999</v>
      </c>
      <c r="CK56" s="7"/>
      <c r="CM56" s="66">
        <v>44777</v>
      </c>
      <c r="CN56" s="21" t="s">
        <v>1623</v>
      </c>
      <c r="CO56" s="7"/>
      <c r="CP56" s="7">
        <v>1.0891999999999999</v>
      </c>
      <c r="CQ56" s="7"/>
      <c r="CS56" s="66">
        <v>44769</v>
      </c>
      <c r="CT56" s="21" t="s">
        <v>638</v>
      </c>
      <c r="CU56" s="7"/>
      <c r="CV56" s="7">
        <v>1.0270999999999999</v>
      </c>
      <c r="CW56" s="7"/>
      <c r="CY56" s="66">
        <v>44764</v>
      </c>
      <c r="CZ56" s="21" t="s">
        <v>638</v>
      </c>
      <c r="DA56" s="7"/>
      <c r="DB56" s="7">
        <v>1.2117</v>
      </c>
      <c r="DC56" s="7"/>
      <c r="DE56" s="66">
        <v>44750</v>
      </c>
      <c r="DF56" s="21" t="s">
        <v>638</v>
      </c>
      <c r="DG56" s="7"/>
      <c r="DH56" s="7">
        <v>1.0176000000000001</v>
      </c>
      <c r="DI56" s="7"/>
      <c r="DK56" s="66">
        <v>44749</v>
      </c>
      <c r="DL56" s="21" t="s">
        <v>638</v>
      </c>
      <c r="DM56" s="7"/>
      <c r="DN56" s="7">
        <v>0.97840000000000005</v>
      </c>
      <c r="DO56" s="7"/>
      <c r="DQ56" s="66">
        <v>44741</v>
      </c>
      <c r="DR56" s="21" t="s">
        <v>570</v>
      </c>
      <c r="DS56" s="7"/>
      <c r="DT56" s="215">
        <v>0.95840752761993631</v>
      </c>
      <c r="DU56" s="7"/>
      <c r="DW56" s="66">
        <v>44725</v>
      </c>
      <c r="DX56" s="21" t="s">
        <v>570</v>
      </c>
      <c r="DY56" s="7"/>
      <c r="DZ56" s="7">
        <v>0.99270000000000003</v>
      </c>
      <c r="EA56" s="7"/>
      <c r="EC56" s="66">
        <v>44686</v>
      </c>
      <c r="ED56" s="21" t="s">
        <v>345</v>
      </c>
      <c r="EE56" s="7"/>
      <c r="EF56" s="7">
        <v>1.1160000000000001</v>
      </c>
      <c r="EG56" s="7"/>
      <c r="EI56" s="66">
        <v>44686</v>
      </c>
      <c r="EJ56" s="21" t="s">
        <v>345</v>
      </c>
      <c r="EK56" s="7"/>
      <c r="EL56" s="134">
        <v>1.196888</v>
      </c>
      <c r="EM56" s="7"/>
      <c r="EO56" s="66">
        <v>44678</v>
      </c>
      <c r="EP56" s="21" t="s">
        <v>334</v>
      </c>
      <c r="EQ56" s="7"/>
      <c r="ER56" s="7">
        <v>0.94779999999999998</v>
      </c>
      <c r="ES56" s="7"/>
      <c r="EU56" s="66">
        <v>44677</v>
      </c>
      <c r="EV56" s="21" t="s">
        <v>334</v>
      </c>
      <c r="EW56" s="7"/>
      <c r="EX56" s="7">
        <v>1.1456999999999999</v>
      </c>
      <c r="EY56" s="7"/>
      <c r="FA56" s="66">
        <v>44662</v>
      </c>
      <c r="FB56" s="21" t="s">
        <v>334</v>
      </c>
      <c r="FC56" s="7"/>
      <c r="FD56" s="7">
        <v>1.4019999999999999</v>
      </c>
      <c r="FE56" s="7"/>
      <c r="FG56" s="66">
        <v>44648</v>
      </c>
      <c r="FH56" s="21" t="s">
        <v>337</v>
      </c>
      <c r="FI56" s="7"/>
      <c r="FJ56" s="7">
        <v>1.036</v>
      </c>
      <c r="FK56" s="7"/>
      <c r="FM56" s="66">
        <v>44645</v>
      </c>
      <c r="FN56" s="21" t="s">
        <v>337</v>
      </c>
      <c r="FO56" s="7"/>
      <c r="FP56" s="7">
        <v>1.071</v>
      </c>
      <c r="FQ56" s="37">
        <v>4283014.79</v>
      </c>
      <c r="FS56" s="66">
        <v>44629</v>
      </c>
      <c r="FT56" s="21" t="s">
        <v>337</v>
      </c>
      <c r="FU56" s="7"/>
      <c r="FV56" s="7">
        <v>1.2391000000000001</v>
      </c>
      <c r="FW56" s="7"/>
      <c r="FY56" s="66">
        <v>44624</v>
      </c>
      <c r="FZ56" s="21" t="s">
        <v>337</v>
      </c>
      <c r="GA56" s="7"/>
      <c r="GB56" s="7">
        <v>1.4253</v>
      </c>
      <c r="GC56" s="7"/>
      <c r="GE56" s="66">
        <v>44599</v>
      </c>
      <c r="GF56" s="21" t="s">
        <v>348</v>
      </c>
      <c r="GG56" s="7"/>
      <c r="GH56" s="7">
        <v>1.7335</v>
      </c>
      <c r="GI56" s="7"/>
      <c r="GK56" s="66">
        <v>44587</v>
      </c>
      <c r="GL56" s="21" t="s">
        <v>346</v>
      </c>
      <c r="GM56" s="7"/>
      <c r="GN56" s="44">
        <v>0.96806300000000001</v>
      </c>
      <c r="GO56" s="7"/>
      <c r="GQ56" s="66">
        <v>44544</v>
      </c>
      <c r="GR56" s="21" t="s">
        <v>336</v>
      </c>
      <c r="GS56" s="7"/>
      <c r="GT56" s="7">
        <v>1.2070000000000001</v>
      </c>
      <c r="GU56" s="7"/>
      <c r="GW56" s="66">
        <v>44512</v>
      </c>
      <c r="GX56" s="21" t="s">
        <v>342</v>
      </c>
      <c r="GY56" s="7"/>
      <c r="GZ56" s="7">
        <v>1.0376000000000001</v>
      </c>
      <c r="HA56" s="7"/>
      <c r="HC56" s="66">
        <v>44498</v>
      </c>
      <c r="HD56" s="21" t="s">
        <v>341</v>
      </c>
      <c r="HE56" s="7"/>
      <c r="HF56" s="21">
        <v>1.2506999999999999</v>
      </c>
      <c r="HG56" s="7"/>
      <c r="HI56" s="66">
        <v>44449</v>
      </c>
      <c r="HJ56" s="21" t="s">
        <v>340</v>
      </c>
      <c r="HK56" s="7"/>
      <c r="HL56" s="21">
        <v>1.07</v>
      </c>
      <c r="HM56" s="7"/>
      <c r="HO56" s="58">
        <v>44442</v>
      </c>
      <c r="HP56" s="21" t="s">
        <v>340</v>
      </c>
      <c r="HQ56" s="7"/>
      <c r="HR56" s="56">
        <v>0.96512368881072408</v>
      </c>
      <c r="HS56" s="32">
        <v>1863932.9</v>
      </c>
      <c r="HU56" s="81">
        <v>43782</v>
      </c>
      <c r="HV56" s="23" t="s">
        <v>342</v>
      </c>
      <c r="HW56" s="21">
        <f>[1]!i_dq_close("881001.WI",HU56)</f>
        <v>4060.0513999999998</v>
      </c>
      <c r="HX56" s="82">
        <v>0.99044900000000002</v>
      </c>
      <c r="HY56" s="20"/>
      <c r="IA56" s="66">
        <v>44574</v>
      </c>
      <c r="IB56" s="21" t="s">
        <v>346</v>
      </c>
      <c r="IC56" s="7"/>
      <c r="ID56" s="21">
        <v>1.016</v>
      </c>
      <c r="IE56" s="7"/>
      <c r="IG56" s="66">
        <v>44588</v>
      </c>
      <c r="IH56" s="21" t="s">
        <v>346</v>
      </c>
      <c r="II56" s="7"/>
      <c r="IJ56" s="21">
        <v>1.006</v>
      </c>
      <c r="IK56" s="7"/>
      <c r="IM56" s="66">
        <v>44657</v>
      </c>
      <c r="IN56" s="21" t="s">
        <v>334</v>
      </c>
      <c r="IO56" s="7"/>
      <c r="IP56" s="7">
        <v>1.0003</v>
      </c>
      <c r="IQ56" s="7"/>
      <c r="IS56" s="66">
        <v>44769</v>
      </c>
      <c r="IT56" s="21" t="s">
        <v>638</v>
      </c>
      <c r="IU56" s="7"/>
      <c r="IV56" s="7">
        <v>1.0058</v>
      </c>
      <c r="IW56" s="7"/>
      <c r="IY56" s="66">
        <v>44785</v>
      </c>
      <c r="IZ56" s="21" t="s">
        <v>1623</v>
      </c>
      <c r="JA56" s="7"/>
      <c r="JB56" s="7">
        <v>0.99019999999999997</v>
      </c>
      <c r="JC56" s="7"/>
      <c r="JE56" s="66">
        <v>44804</v>
      </c>
      <c r="JF56" s="21" t="s">
        <v>1623</v>
      </c>
      <c r="JG56" s="7"/>
      <c r="JH56" s="7">
        <v>0.99850000000000005</v>
      </c>
      <c r="JI56" s="7"/>
      <c r="JK56" s="66">
        <v>44879</v>
      </c>
      <c r="JL56" s="21" t="s">
        <v>1630</v>
      </c>
      <c r="JM56" s="7"/>
      <c r="JN56" s="7">
        <v>1.0115000000000001</v>
      </c>
      <c r="JO56" s="7"/>
      <c r="JQ56" s="66">
        <v>44911</v>
      </c>
      <c r="JR56" s="21" t="s">
        <v>1624</v>
      </c>
      <c r="JS56" s="7"/>
      <c r="JT56" s="7">
        <v>0.97919999999999996</v>
      </c>
      <c r="JU56" s="7"/>
      <c r="JW56" s="66">
        <v>44908</v>
      </c>
      <c r="JX56" s="21" t="s">
        <v>1624</v>
      </c>
      <c r="JY56" s="7"/>
      <c r="JZ56" s="7">
        <v>1.0046999999999999</v>
      </c>
      <c r="KA56" s="7"/>
      <c r="KC56" s="66">
        <v>44629</v>
      </c>
      <c r="KD56" s="21" t="s">
        <v>337</v>
      </c>
      <c r="KE56" s="7"/>
      <c r="KF56" s="7">
        <v>1.3340000000000001</v>
      </c>
      <c r="KG56" s="7"/>
      <c r="KI56" s="66">
        <v>44918</v>
      </c>
      <c r="KJ56" s="21" t="s">
        <v>1624</v>
      </c>
      <c r="KK56" s="7"/>
      <c r="KL56" s="7">
        <v>1.1930000000000001</v>
      </c>
      <c r="KM56" s="7"/>
      <c r="KO56" s="66">
        <v>44925</v>
      </c>
      <c r="KP56" s="21" t="s">
        <v>1624</v>
      </c>
      <c r="KQ56" s="7"/>
      <c r="KR56" s="7">
        <v>0.99160000000000004</v>
      </c>
      <c r="KS56" s="7"/>
      <c r="KU56" s="66">
        <v>44925</v>
      </c>
      <c r="KV56" s="21" t="s">
        <v>1624</v>
      </c>
      <c r="KW56" s="7"/>
      <c r="KX56" s="7">
        <v>1.0003</v>
      </c>
    </row>
    <row r="57" spans="1:310" customFormat="1">
      <c r="A57" s="138">
        <v>44452</v>
      </c>
      <c r="B57" s="74" t="s">
        <v>340</v>
      </c>
      <c r="C57" s="122"/>
      <c r="D57" s="74">
        <v>1.0465</v>
      </c>
      <c r="E57" s="122"/>
      <c r="G57" s="66">
        <v>44489</v>
      </c>
      <c r="H57" s="21" t="s">
        <v>341</v>
      </c>
      <c r="I57" s="7"/>
      <c r="J57" s="21">
        <v>0.99099999999999999</v>
      </c>
      <c r="K57" s="7"/>
      <c r="M57" s="66">
        <v>44901</v>
      </c>
      <c r="N57" s="21" t="s">
        <v>1624</v>
      </c>
      <c r="O57" s="7"/>
      <c r="P57" s="7">
        <v>2.0379999999999998</v>
      </c>
      <c r="Q57" s="7"/>
      <c r="S57" s="66">
        <v>44900</v>
      </c>
      <c r="T57" s="21" t="s">
        <v>1624</v>
      </c>
      <c r="U57" s="7"/>
      <c r="V57" s="7">
        <v>0.997</v>
      </c>
      <c r="W57" s="7"/>
      <c r="Y57" s="66">
        <v>44887</v>
      </c>
      <c r="Z57" s="21" t="s">
        <v>1630</v>
      </c>
      <c r="AA57" s="7"/>
      <c r="AB57" s="7">
        <v>1.325</v>
      </c>
      <c r="AC57" s="7"/>
      <c r="AE57" s="66">
        <v>44886</v>
      </c>
      <c r="AF57" s="21" t="s">
        <v>1630</v>
      </c>
      <c r="AG57" s="7"/>
      <c r="AH57" s="7">
        <v>0.98839999999999995</v>
      </c>
      <c r="AI57" s="7"/>
      <c r="AK57" s="66">
        <v>44854</v>
      </c>
      <c r="AL57" s="21" t="s">
        <v>1621</v>
      </c>
      <c r="AM57" s="7"/>
      <c r="AN57" s="7">
        <v>1.0686</v>
      </c>
      <c r="AO57" s="7"/>
      <c r="AQ57" s="66">
        <v>44852</v>
      </c>
      <c r="AR57" s="21" t="s">
        <v>1621</v>
      </c>
      <c r="AS57" s="7"/>
      <c r="AT57" s="7">
        <v>1.0246999999999999</v>
      </c>
      <c r="AU57" s="7"/>
      <c r="AW57" s="66">
        <v>44834</v>
      </c>
      <c r="AX57" s="21" t="s">
        <v>1622</v>
      </c>
      <c r="AY57" s="7"/>
      <c r="AZ57" s="7">
        <v>1.0305</v>
      </c>
      <c r="BA57" s="7"/>
      <c r="BC57" s="66">
        <v>44831</v>
      </c>
      <c r="BD57" s="21" t="s">
        <v>1622</v>
      </c>
      <c r="BE57" s="7"/>
      <c r="BF57" s="7">
        <v>1.5035000000000001</v>
      </c>
      <c r="BG57" s="7"/>
      <c r="BI57" s="66">
        <v>44820</v>
      </c>
      <c r="BJ57" s="21" t="s">
        <v>1622</v>
      </c>
      <c r="BK57" s="7"/>
      <c r="BL57" s="7">
        <v>0.98380000000000001</v>
      </c>
      <c r="BM57" s="7"/>
      <c r="BO57" s="66">
        <v>44809</v>
      </c>
      <c r="BP57" s="21" t="s">
        <v>1622</v>
      </c>
      <c r="BQ57" s="7"/>
      <c r="BR57" s="7">
        <v>1.23</v>
      </c>
      <c r="BS57" s="7"/>
      <c r="BU57" s="66">
        <v>44802</v>
      </c>
      <c r="BV57" s="21" t="s">
        <v>339</v>
      </c>
      <c r="BW57" s="7"/>
      <c r="BX57" s="7">
        <v>1</v>
      </c>
      <c r="BY57" s="7"/>
      <c r="CA57" s="66">
        <v>44802</v>
      </c>
      <c r="CB57" s="21" t="s">
        <v>339</v>
      </c>
      <c r="CC57" s="7"/>
      <c r="CD57" s="7">
        <v>0.96799999999999997</v>
      </c>
      <c r="CE57" s="7"/>
      <c r="CG57" s="66">
        <v>44795</v>
      </c>
      <c r="CH57" s="21" t="s">
        <v>1623</v>
      </c>
      <c r="CI57" s="7"/>
      <c r="CJ57" s="7">
        <v>1.0609999999999999</v>
      </c>
      <c r="CK57" s="7"/>
      <c r="CM57" s="66">
        <v>44778</v>
      </c>
      <c r="CN57" s="21" t="s">
        <v>1623</v>
      </c>
      <c r="CO57" s="7"/>
      <c r="CP57" s="7">
        <v>1.0818000000000001</v>
      </c>
      <c r="CQ57" s="7"/>
      <c r="CS57" s="66">
        <v>44770</v>
      </c>
      <c r="CT57" s="21" t="s">
        <v>638</v>
      </c>
      <c r="CU57" s="7"/>
      <c r="CV57" s="7">
        <v>1.0271999999999999</v>
      </c>
      <c r="CW57" s="7"/>
      <c r="CY57" s="66">
        <v>44767</v>
      </c>
      <c r="CZ57" s="21" t="s">
        <v>638</v>
      </c>
      <c r="DA57" s="7"/>
      <c r="DB57" s="7">
        <v>1.2115</v>
      </c>
      <c r="DC57" s="7"/>
      <c r="DE57" s="66">
        <v>44753</v>
      </c>
      <c r="DF57" s="21" t="s">
        <v>638</v>
      </c>
      <c r="DG57" s="7"/>
      <c r="DH57" s="7">
        <v>1.0182</v>
      </c>
      <c r="DI57" s="7"/>
      <c r="DK57" s="66">
        <v>44750</v>
      </c>
      <c r="DL57" s="21" t="s">
        <v>638</v>
      </c>
      <c r="DM57" s="7"/>
      <c r="DN57" s="7">
        <v>0.97609999999999997</v>
      </c>
      <c r="DO57" s="7"/>
      <c r="DQ57" s="66">
        <v>44742</v>
      </c>
      <c r="DR57" s="21" t="s">
        <v>570</v>
      </c>
      <c r="DS57" s="7"/>
      <c r="DT57" s="215">
        <v>0.95672019042342227</v>
      </c>
      <c r="DU57" s="7"/>
      <c r="DW57" s="66">
        <v>44726</v>
      </c>
      <c r="DX57" s="21" t="s">
        <v>570</v>
      </c>
      <c r="DY57" s="7"/>
      <c r="DZ57" s="7">
        <v>0.99199999999999999</v>
      </c>
      <c r="EA57" s="7"/>
      <c r="EC57" s="66">
        <v>44687</v>
      </c>
      <c r="ED57" s="21" t="s">
        <v>345</v>
      </c>
      <c r="EE57" s="7"/>
      <c r="EF57" s="7">
        <v>1.1259999999999999</v>
      </c>
      <c r="EG57" s="7"/>
      <c r="EI57" s="66">
        <v>44687</v>
      </c>
      <c r="EJ57" s="21" t="s">
        <v>345</v>
      </c>
      <c r="EK57" s="7"/>
      <c r="EL57" s="134">
        <v>1.1974480000000001</v>
      </c>
      <c r="EM57" s="7"/>
      <c r="EO57" s="66">
        <v>44679</v>
      </c>
      <c r="EP57" s="21" t="s">
        <v>334</v>
      </c>
      <c r="EQ57" s="7"/>
      <c r="ER57" s="7">
        <v>0.94530000000000003</v>
      </c>
      <c r="ES57" s="7"/>
      <c r="EU57" s="66">
        <v>44678</v>
      </c>
      <c r="EV57" s="21" t="s">
        <v>334</v>
      </c>
      <c r="EW57" s="7"/>
      <c r="EX57" s="7">
        <v>1.1473</v>
      </c>
      <c r="EY57" s="7"/>
      <c r="FA57" s="66">
        <v>44663</v>
      </c>
      <c r="FB57" s="21" t="s">
        <v>334</v>
      </c>
      <c r="FC57" s="7"/>
      <c r="FD57" s="7">
        <v>1.399</v>
      </c>
      <c r="FE57" s="7"/>
      <c r="FG57" s="66">
        <v>44649</v>
      </c>
      <c r="FH57" s="21" t="s">
        <v>337</v>
      </c>
      <c r="FI57" s="7"/>
      <c r="FJ57" s="7">
        <v>1.0369999999999999</v>
      </c>
      <c r="FK57" s="7"/>
      <c r="FM57" s="66">
        <v>44648</v>
      </c>
      <c r="FN57" s="21" t="s">
        <v>337</v>
      </c>
      <c r="FO57" s="7"/>
      <c r="FP57" s="7">
        <v>1.0669999999999999</v>
      </c>
      <c r="FQ57" s="7"/>
      <c r="FS57" s="66">
        <v>44630</v>
      </c>
      <c r="FT57" s="21" t="s">
        <v>337</v>
      </c>
      <c r="FU57" s="7"/>
      <c r="FV57" s="7">
        <v>1.2498</v>
      </c>
      <c r="FW57" s="7"/>
      <c r="FY57" s="66">
        <v>44627</v>
      </c>
      <c r="FZ57" s="21" t="s">
        <v>337</v>
      </c>
      <c r="GA57" s="7"/>
      <c r="GB57" s="7">
        <v>1.4137999999999999</v>
      </c>
      <c r="GC57" s="7"/>
      <c r="GE57" s="66">
        <v>44600</v>
      </c>
      <c r="GF57" s="21" t="s">
        <v>348</v>
      </c>
      <c r="GG57" s="7"/>
      <c r="GH57" s="7">
        <v>1.7344999999999999</v>
      </c>
      <c r="GI57" s="7"/>
      <c r="GK57" s="66">
        <v>44588</v>
      </c>
      <c r="GL57" s="21" t="s">
        <v>346</v>
      </c>
      <c r="GM57" s="7"/>
      <c r="GN57" s="44">
        <v>0.968252</v>
      </c>
      <c r="GO57" s="7"/>
      <c r="GQ57" s="66">
        <v>44545</v>
      </c>
      <c r="GR57" s="21" t="s">
        <v>336</v>
      </c>
      <c r="GS57" s="7"/>
      <c r="GT57" s="7">
        <v>1.2030000000000001</v>
      </c>
      <c r="GU57" s="7"/>
      <c r="GW57" s="66">
        <v>44515</v>
      </c>
      <c r="GX57" s="21" t="s">
        <v>342</v>
      </c>
      <c r="GY57" s="7"/>
      <c r="GZ57" s="7">
        <v>1.0357000000000001</v>
      </c>
      <c r="HA57" s="7"/>
      <c r="HC57" s="66">
        <v>44501</v>
      </c>
      <c r="HD57" s="21" t="s">
        <v>342</v>
      </c>
      <c r="HE57" s="7"/>
      <c r="HF57" s="21">
        <v>1.2516</v>
      </c>
      <c r="HG57" s="7"/>
      <c r="HI57" s="66">
        <v>44452</v>
      </c>
      <c r="HJ57" s="21" t="s">
        <v>340</v>
      </c>
      <c r="HK57" s="7"/>
      <c r="HL57" s="21">
        <v>1.07</v>
      </c>
      <c r="HM57" s="7"/>
      <c r="HO57" s="58">
        <v>44445</v>
      </c>
      <c r="HP57" s="21" t="s">
        <v>340</v>
      </c>
      <c r="HQ57" s="7"/>
      <c r="HR57" s="56">
        <v>0.96600750171256544</v>
      </c>
      <c r="HS57" s="32">
        <v>1863932.9</v>
      </c>
      <c r="HU57" s="81">
        <v>43783</v>
      </c>
      <c r="HV57" s="23" t="s">
        <v>342</v>
      </c>
      <c r="HW57" s="21">
        <f>[1]!i_dq_close("881001.WI",HU57)</f>
        <v>4076.2321000000002</v>
      </c>
      <c r="HX57" s="82">
        <v>0.99323899999999998</v>
      </c>
      <c r="HY57" s="20"/>
      <c r="IA57" s="66">
        <v>44575</v>
      </c>
      <c r="IB57" s="21" t="s">
        <v>346</v>
      </c>
      <c r="IC57" s="7"/>
      <c r="ID57" s="21">
        <v>1.0189999999999999</v>
      </c>
      <c r="IE57" s="7"/>
      <c r="IG57" s="66">
        <v>44589</v>
      </c>
      <c r="IH57" s="21" t="s">
        <v>367</v>
      </c>
      <c r="II57" s="7"/>
      <c r="IJ57" s="21">
        <v>1.0089999999999999</v>
      </c>
      <c r="IK57" s="7"/>
      <c r="IM57" s="66">
        <v>44658</v>
      </c>
      <c r="IN57" s="21" t="s">
        <v>334</v>
      </c>
      <c r="IO57" s="7"/>
      <c r="IP57" s="7">
        <v>0.99970000000000003</v>
      </c>
      <c r="IQ57" s="7"/>
      <c r="IS57" s="66">
        <v>44770</v>
      </c>
      <c r="IT57" s="21" t="s">
        <v>638</v>
      </c>
      <c r="IU57" s="7"/>
      <c r="IV57" s="7">
        <v>1.0061</v>
      </c>
      <c r="IW57" s="7"/>
      <c r="IY57" s="66">
        <v>44788</v>
      </c>
      <c r="IZ57" s="21" t="s">
        <v>1623</v>
      </c>
      <c r="JA57" s="7"/>
      <c r="JB57" s="7">
        <v>0.99299999999999999</v>
      </c>
      <c r="JC57" s="7"/>
      <c r="JE57" s="66">
        <v>44805</v>
      </c>
      <c r="JF57" s="21" t="s">
        <v>340</v>
      </c>
      <c r="JG57" s="7"/>
      <c r="JH57" s="7">
        <v>1.0003</v>
      </c>
      <c r="JI57" s="7"/>
      <c r="JK57" s="66">
        <v>44880</v>
      </c>
      <c r="JL57" s="21" t="s">
        <v>1630</v>
      </c>
      <c r="JM57" s="7"/>
      <c r="JN57" s="7">
        <v>1.0115000000000001</v>
      </c>
      <c r="JO57" s="7"/>
      <c r="JQ57" s="66">
        <v>44914</v>
      </c>
      <c r="JR57" s="21" t="s">
        <v>1624</v>
      </c>
      <c r="JS57" s="7"/>
      <c r="JT57" s="7">
        <v>0.97750000000000004</v>
      </c>
      <c r="JU57" s="7"/>
      <c r="JW57" s="66">
        <v>44909</v>
      </c>
      <c r="JX57" s="21" t="s">
        <v>1624</v>
      </c>
      <c r="JY57" s="7"/>
      <c r="JZ57" s="7">
        <v>1.0058</v>
      </c>
      <c r="KA57" s="7"/>
      <c r="KC57" s="66">
        <v>44630</v>
      </c>
      <c r="KD57" s="21" t="s">
        <v>337</v>
      </c>
      <c r="KE57" s="7"/>
      <c r="KF57" s="7">
        <v>1.3440000000000001</v>
      </c>
      <c r="KG57" s="7"/>
      <c r="KI57" s="66">
        <v>44921</v>
      </c>
      <c r="KJ57" s="21" t="s">
        <v>1624</v>
      </c>
      <c r="KK57" s="7"/>
      <c r="KL57" s="7">
        <v>1.1930000000000001</v>
      </c>
      <c r="KM57" s="7"/>
      <c r="KO57" s="66">
        <v>44929</v>
      </c>
      <c r="KP57" s="21" t="s">
        <v>1626</v>
      </c>
      <c r="KQ57" s="7"/>
      <c r="KR57" s="7">
        <v>0.99929999999999997</v>
      </c>
      <c r="KS57" s="7"/>
      <c r="KU57" s="66">
        <v>44929</v>
      </c>
      <c r="KV57" s="21" t="s">
        <v>1626</v>
      </c>
      <c r="KW57" s="7"/>
      <c r="KX57" s="7">
        <v>1.0024</v>
      </c>
    </row>
    <row r="58" spans="1:310" customFormat="1">
      <c r="A58" s="138">
        <v>44453</v>
      </c>
      <c r="B58" s="74" t="s">
        <v>340</v>
      </c>
      <c r="C58" s="122"/>
      <c r="D58" s="74">
        <v>1.0478000000000001</v>
      </c>
      <c r="E58" s="122"/>
      <c r="G58" s="66">
        <v>44490</v>
      </c>
      <c r="H58" s="21" t="s">
        <v>341</v>
      </c>
      <c r="I58" s="7"/>
      <c r="J58" s="21">
        <v>0.99199999999999999</v>
      </c>
      <c r="K58" s="7"/>
      <c r="M58" s="66">
        <v>44902</v>
      </c>
      <c r="N58" s="21" t="s">
        <v>1624</v>
      </c>
      <c r="O58" s="7"/>
      <c r="P58" s="7">
        <v>2.0409999999999999</v>
      </c>
      <c r="Q58" s="7"/>
      <c r="S58" s="66">
        <v>44901</v>
      </c>
      <c r="T58" s="21" t="s">
        <v>1624</v>
      </c>
      <c r="U58" s="7"/>
      <c r="V58" s="7">
        <v>0.99729999999999996</v>
      </c>
      <c r="W58" s="7"/>
      <c r="Y58" s="66">
        <v>44888</v>
      </c>
      <c r="Z58" s="21" t="s">
        <v>1630</v>
      </c>
      <c r="AA58" s="7"/>
      <c r="AB58" s="7">
        <v>1.3240000000000001</v>
      </c>
      <c r="AC58" s="7"/>
      <c r="AE58" s="66">
        <v>44887</v>
      </c>
      <c r="AF58" s="21" t="s">
        <v>1630</v>
      </c>
      <c r="AG58" s="7"/>
      <c r="AH58" s="7">
        <v>0.98950000000000005</v>
      </c>
      <c r="AI58" s="7"/>
      <c r="AK58" s="66">
        <v>44855</v>
      </c>
      <c r="AL58" s="21" t="s">
        <v>1621</v>
      </c>
      <c r="AM58" s="7"/>
      <c r="AN58" s="7">
        <v>1.0687</v>
      </c>
      <c r="AO58" s="7"/>
      <c r="AQ58" s="66">
        <v>44853</v>
      </c>
      <c r="AR58" s="21" t="s">
        <v>1621</v>
      </c>
      <c r="AS58" s="7"/>
      <c r="AT58" s="7">
        <v>1.0204</v>
      </c>
      <c r="AU58" s="7"/>
      <c r="AW58" s="66">
        <v>44844</v>
      </c>
      <c r="AX58" s="21" t="s">
        <v>341</v>
      </c>
      <c r="AY58" s="7"/>
      <c r="AZ58" s="7">
        <v>1.0281</v>
      </c>
      <c r="BA58" s="7"/>
      <c r="BC58" s="66">
        <v>44832</v>
      </c>
      <c r="BD58" s="21" t="s">
        <v>1622</v>
      </c>
      <c r="BE58" s="7"/>
      <c r="BF58" s="7">
        <v>1.4993000000000001</v>
      </c>
      <c r="BG58" s="7"/>
      <c r="BI58" s="66">
        <v>44823</v>
      </c>
      <c r="BJ58" s="21" t="s">
        <v>1622</v>
      </c>
      <c r="BK58" s="7"/>
      <c r="BL58" s="7">
        <v>0.98509999999999998</v>
      </c>
      <c r="BM58" s="7"/>
      <c r="BO58" s="66">
        <v>44810</v>
      </c>
      <c r="BP58" s="21" t="s">
        <v>1622</v>
      </c>
      <c r="BQ58" s="7"/>
      <c r="BR58" s="7">
        <v>1.2302</v>
      </c>
      <c r="BS58" s="7"/>
      <c r="BU58" s="66">
        <v>44803</v>
      </c>
      <c r="BV58" s="21" t="s">
        <v>339</v>
      </c>
      <c r="BW58" s="7"/>
      <c r="BX58" s="7">
        <v>0.997</v>
      </c>
      <c r="BY58" s="7"/>
      <c r="CA58" s="66">
        <v>44803</v>
      </c>
      <c r="CB58" s="21" t="s">
        <v>339</v>
      </c>
      <c r="CC58" s="7"/>
      <c r="CD58" s="7">
        <v>0.96899999999999997</v>
      </c>
      <c r="CE58" s="7"/>
      <c r="CG58" s="66">
        <v>44796</v>
      </c>
      <c r="CH58" s="21" t="s">
        <v>1623</v>
      </c>
      <c r="CI58" s="7"/>
      <c r="CJ58" s="7">
        <v>1.0640000000000001</v>
      </c>
      <c r="CK58" s="7"/>
      <c r="CM58" s="66">
        <v>44781</v>
      </c>
      <c r="CN58" s="21" t="s">
        <v>1623</v>
      </c>
      <c r="CO58" s="7"/>
      <c r="CP58" s="7">
        <v>1.0851999999999999</v>
      </c>
      <c r="CQ58" s="7"/>
      <c r="CS58" s="66">
        <v>44771</v>
      </c>
      <c r="CT58" s="21" t="s">
        <v>638</v>
      </c>
      <c r="CU58" s="7"/>
      <c r="CV58" s="7">
        <v>1.0264</v>
      </c>
      <c r="CW58" s="7"/>
      <c r="CY58" s="66">
        <v>44768</v>
      </c>
      <c r="CZ58" s="21" t="s">
        <v>638</v>
      </c>
      <c r="DA58" s="7"/>
      <c r="DB58" s="7">
        <v>1.2118</v>
      </c>
      <c r="DC58" s="7"/>
      <c r="DE58" s="66">
        <v>44754</v>
      </c>
      <c r="DF58" s="21" t="s">
        <v>638</v>
      </c>
      <c r="DG58" s="7"/>
      <c r="DH58" s="7">
        <v>1.0163</v>
      </c>
      <c r="DI58" s="7"/>
      <c r="DK58" s="66">
        <v>44753</v>
      </c>
      <c r="DL58" s="21" t="s">
        <v>638</v>
      </c>
      <c r="DM58" s="7"/>
      <c r="DN58" s="7">
        <v>0.97770000000000001</v>
      </c>
      <c r="DO58" s="7"/>
      <c r="DQ58" s="66">
        <v>44743</v>
      </c>
      <c r="DR58" s="21" t="s">
        <v>638</v>
      </c>
      <c r="DS58" s="7"/>
      <c r="DT58" s="215">
        <v>0.95418918462865154</v>
      </c>
      <c r="DU58" s="7"/>
      <c r="DW58" s="66">
        <v>44727</v>
      </c>
      <c r="DX58" s="21" t="s">
        <v>570</v>
      </c>
      <c r="DY58" s="7"/>
      <c r="DZ58" s="7">
        <v>0.9849</v>
      </c>
      <c r="EA58" s="7"/>
      <c r="EC58" s="66">
        <v>44690</v>
      </c>
      <c r="ED58" s="21" t="s">
        <v>345</v>
      </c>
      <c r="EE58" s="7"/>
      <c r="EF58" s="7">
        <v>1.133</v>
      </c>
      <c r="EG58" s="7"/>
      <c r="EI58" s="66">
        <v>44690</v>
      </c>
      <c r="EJ58" s="21" t="s">
        <v>345</v>
      </c>
      <c r="EK58" s="7"/>
      <c r="EL58" s="134">
        <v>1.198194</v>
      </c>
      <c r="EM58" s="7"/>
      <c r="EO58" s="66">
        <v>44680</v>
      </c>
      <c r="EP58" s="21" t="s">
        <v>334</v>
      </c>
      <c r="EQ58" s="7"/>
      <c r="ER58" s="7">
        <v>0.94940000000000002</v>
      </c>
      <c r="ES58" s="7"/>
      <c r="EU58" s="66">
        <v>44679</v>
      </c>
      <c r="EV58" s="21" t="s">
        <v>334</v>
      </c>
      <c r="EW58" s="7"/>
      <c r="EX58" s="7">
        <v>1.1446000000000001</v>
      </c>
      <c r="EY58" s="7"/>
      <c r="FA58" s="66">
        <v>44664</v>
      </c>
      <c r="FB58" s="21" t="s">
        <v>334</v>
      </c>
      <c r="FC58" s="7"/>
      <c r="FD58" s="7">
        <v>1.385</v>
      </c>
      <c r="FE58" s="7"/>
      <c r="FG58" s="66">
        <v>44650</v>
      </c>
      <c r="FH58" s="21" t="s">
        <v>337</v>
      </c>
      <c r="FI58" s="7"/>
      <c r="FJ58" s="7">
        <v>1.0349999999999999</v>
      </c>
      <c r="FK58" s="7"/>
      <c r="FM58" s="66">
        <v>44649</v>
      </c>
      <c r="FN58" s="21" t="s">
        <v>337</v>
      </c>
      <c r="FO58" s="7"/>
      <c r="FP58" s="7">
        <v>1.0660000000000001</v>
      </c>
      <c r="FQ58" s="7"/>
      <c r="FS58" s="66">
        <v>44631</v>
      </c>
      <c r="FT58" s="21" t="s">
        <v>337</v>
      </c>
      <c r="FU58" s="7"/>
      <c r="FV58" s="7">
        <v>1.2484</v>
      </c>
      <c r="FW58" s="7"/>
      <c r="FY58" s="66">
        <v>44628</v>
      </c>
      <c r="FZ58" s="21" t="s">
        <v>337</v>
      </c>
      <c r="GA58" s="7"/>
      <c r="GB58" s="7">
        <v>1.4051</v>
      </c>
      <c r="GC58" s="7"/>
      <c r="GE58" s="66">
        <v>44601</v>
      </c>
      <c r="GF58" s="21" t="s">
        <v>348</v>
      </c>
      <c r="GG58" s="7"/>
      <c r="GH58" s="7">
        <v>1.7355</v>
      </c>
      <c r="GI58" s="7"/>
      <c r="GK58" s="66">
        <v>44589</v>
      </c>
      <c r="GL58" s="21" t="s">
        <v>346</v>
      </c>
      <c r="GM58" s="7"/>
      <c r="GN58" s="44">
        <v>0.96806300000000001</v>
      </c>
      <c r="GO58" s="7"/>
      <c r="GQ58" s="66">
        <v>44546</v>
      </c>
      <c r="GR58" s="21" t="s">
        <v>336</v>
      </c>
      <c r="GS58" s="7"/>
      <c r="GT58" s="7">
        <v>1.2070000000000001</v>
      </c>
      <c r="GU58" s="7"/>
      <c r="GW58" s="66">
        <v>44516</v>
      </c>
      <c r="GX58" s="21" t="s">
        <v>342</v>
      </c>
      <c r="GY58" s="7"/>
      <c r="GZ58" s="7">
        <v>1.0351999999999999</v>
      </c>
      <c r="HA58" s="7"/>
      <c r="HC58" s="66">
        <v>44502</v>
      </c>
      <c r="HD58" s="21" t="s">
        <v>342</v>
      </c>
      <c r="HE58" s="7"/>
      <c r="HF58" s="21">
        <v>1.2477</v>
      </c>
      <c r="HG58" s="7"/>
      <c r="HI58" s="66">
        <v>44453</v>
      </c>
      <c r="HJ58" s="21" t="s">
        <v>340</v>
      </c>
      <c r="HK58" s="7"/>
      <c r="HL58" s="21">
        <v>1.07</v>
      </c>
      <c r="HM58" s="7"/>
      <c r="HO58" s="58">
        <v>44446</v>
      </c>
      <c r="HP58" s="21" t="s">
        <v>340</v>
      </c>
      <c r="HQ58" s="7"/>
      <c r="HR58" s="56">
        <v>0.96689131461440703</v>
      </c>
      <c r="HS58" s="32">
        <v>1863932.9</v>
      </c>
      <c r="HU58" s="81">
        <v>43784</v>
      </c>
      <c r="HV58" s="23" t="s">
        <v>342</v>
      </c>
      <c r="HW58" s="21">
        <f>[1]!i_dq_close("881001.WI",HU58)</f>
        <v>4040.1527999999998</v>
      </c>
      <c r="HX58" s="82">
        <v>0.99695900000000004</v>
      </c>
      <c r="HY58" s="20"/>
      <c r="IA58" s="66">
        <v>44578</v>
      </c>
      <c r="IB58" s="21" t="s">
        <v>346</v>
      </c>
      <c r="IC58" s="7"/>
      <c r="ID58" s="21">
        <v>1.026</v>
      </c>
      <c r="IE58" s="7"/>
      <c r="IG58" s="66">
        <v>44599</v>
      </c>
      <c r="IH58" s="21" t="s">
        <v>348</v>
      </c>
      <c r="II58" s="7"/>
      <c r="IJ58" s="21">
        <v>1.014</v>
      </c>
      <c r="IK58" s="7"/>
      <c r="IM58" s="66">
        <v>44659</v>
      </c>
      <c r="IN58" s="21" t="s">
        <v>334</v>
      </c>
      <c r="IO58" s="7"/>
      <c r="IP58" s="7">
        <v>0.99960000000000004</v>
      </c>
      <c r="IQ58" s="7"/>
      <c r="IS58" s="66">
        <v>44771</v>
      </c>
      <c r="IT58" s="21" t="s">
        <v>638</v>
      </c>
      <c r="IU58" s="7"/>
      <c r="IV58" s="7">
        <v>1.0063</v>
      </c>
      <c r="IW58" s="7"/>
      <c r="IY58" s="66">
        <v>44789</v>
      </c>
      <c r="IZ58" s="21" t="s">
        <v>1623</v>
      </c>
      <c r="JA58" s="7"/>
      <c r="JB58" s="7">
        <v>0.99609999999999999</v>
      </c>
      <c r="JC58" s="7"/>
      <c r="JE58" s="66">
        <v>44806</v>
      </c>
      <c r="JF58" s="21" t="s">
        <v>1622</v>
      </c>
      <c r="JG58" s="7"/>
      <c r="JH58" s="7">
        <v>1.0068999999999999</v>
      </c>
      <c r="JI58" s="7"/>
      <c r="JK58" s="66">
        <v>44881</v>
      </c>
      <c r="JL58" s="21" t="s">
        <v>1630</v>
      </c>
      <c r="JM58" s="7"/>
      <c r="JN58" s="7">
        <v>1.0128999999999999</v>
      </c>
      <c r="JO58" s="7"/>
      <c r="JQ58" s="66">
        <v>44915</v>
      </c>
      <c r="JR58" s="21" t="s">
        <v>1624</v>
      </c>
      <c r="JS58" s="7"/>
      <c r="JT58" s="7">
        <v>0.97560000000000002</v>
      </c>
      <c r="JU58" s="7"/>
      <c r="JW58" s="66">
        <v>44910</v>
      </c>
      <c r="JX58" s="21" t="s">
        <v>1624</v>
      </c>
      <c r="JY58" s="7"/>
      <c r="JZ58" s="7">
        <v>1.0037</v>
      </c>
      <c r="KA58" s="7"/>
      <c r="KC58" s="66">
        <v>44631</v>
      </c>
      <c r="KD58" s="21" t="s">
        <v>337</v>
      </c>
      <c r="KE58" s="7"/>
      <c r="KF58" s="7">
        <v>1.3480000000000001</v>
      </c>
      <c r="KG58" s="7"/>
      <c r="KI58" s="66">
        <v>44922</v>
      </c>
      <c r="KJ58" s="21" t="s">
        <v>1624</v>
      </c>
      <c r="KK58" s="7"/>
      <c r="KL58" s="7">
        <v>1.1930000000000001</v>
      </c>
      <c r="KM58" s="7"/>
      <c r="KO58" s="66">
        <v>44930</v>
      </c>
      <c r="KP58" s="21" t="s">
        <v>1626</v>
      </c>
      <c r="KQ58" s="7"/>
      <c r="KR58" s="7">
        <v>1.0042</v>
      </c>
      <c r="KS58" s="7"/>
      <c r="KU58" s="66">
        <v>44930</v>
      </c>
      <c r="KV58" s="21" t="s">
        <v>1626</v>
      </c>
      <c r="KW58" s="7"/>
      <c r="KX58" s="7">
        <v>1.0048999999999999</v>
      </c>
    </row>
    <row r="59" spans="1:310" customFormat="1">
      <c r="A59" s="138">
        <v>44454</v>
      </c>
      <c r="B59" s="74" t="s">
        <v>340</v>
      </c>
      <c r="C59" s="122"/>
      <c r="D59" s="74">
        <v>1.0588</v>
      </c>
      <c r="E59" s="122"/>
      <c r="G59" s="66">
        <v>44491</v>
      </c>
      <c r="H59" s="21" t="s">
        <v>341</v>
      </c>
      <c r="I59" s="7"/>
      <c r="J59" s="21">
        <v>0.99060000000000004</v>
      </c>
      <c r="K59" s="7"/>
      <c r="M59" s="66">
        <v>44903</v>
      </c>
      <c r="N59" s="21" t="s">
        <v>1624</v>
      </c>
      <c r="O59" s="7"/>
      <c r="P59" s="7">
        <v>2.0419999999999998</v>
      </c>
      <c r="Q59" s="7"/>
      <c r="S59" s="66">
        <v>44902</v>
      </c>
      <c r="T59" s="21" t="s">
        <v>1624</v>
      </c>
      <c r="U59" s="7"/>
      <c r="V59" s="7">
        <v>0.99670000000000003</v>
      </c>
      <c r="W59" s="7"/>
      <c r="Y59" s="66">
        <v>44889</v>
      </c>
      <c r="Z59" s="21" t="s">
        <v>1630</v>
      </c>
      <c r="AA59" s="7"/>
      <c r="AB59" s="7">
        <v>1.321</v>
      </c>
      <c r="AC59" s="7"/>
      <c r="AE59" s="66">
        <v>44888</v>
      </c>
      <c r="AF59" s="21" t="s">
        <v>1630</v>
      </c>
      <c r="AG59" s="7"/>
      <c r="AH59" s="7">
        <v>0.99080000000000001</v>
      </c>
      <c r="AI59" s="7"/>
      <c r="AK59" s="66">
        <v>44858</v>
      </c>
      <c r="AL59" s="21" t="s">
        <v>1621</v>
      </c>
      <c r="AM59" s="7"/>
      <c r="AN59" s="7">
        <v>1.08</v>
      </c>
      <c r="AO59" s="7"/>
      <c r="AQ59" s="66">
        <v>44854</v>
      </c>
      <c r="AR59" s="21" t="s">
        <v>1621</v>
      </c>
      <c r="AS59" s="7"/>
      <c r="AT59" s="7">
        <v>1.0199</v>
      </c>
      <c r="AU59" s="7"/>
      <c r="AW59" s="66">
        <v>44845</v>
      </c>
      <c r="AX59" s="21" t="s">
        <v>1621</v>
      </c>
      <c r="AY59" s="7"/>
      <c r="AZ59" s="7">
        <v>1.0317000000000001</v>
      </c>
      <c r="BA59" s="7"/>
      <c r="BC59" s="66">
        <v>44833</v>
      </c>
      <c r="BD59" s="21" t="s">
        <v>1622</v>
      </c>
      <c r="BE59" s="7"/>
      <c r="BF59" s="7">
        <v>1.4952000000000001</v>
      </c>
      <c r="BG59" s="7"/>
      <c r="BI59" s="66">
        <v>44824</v>
      </c>
      <c r="BJ59" s="21" t="s">
        <v>1622</v>
      </c>
      <c r="BK59" s="7"/>
      <c r="BL59" s="7">
        <v>0.98560000000000003</v>
      </c>
      <c r="BM59" s="7"/>
      <c r="BO59" s="66">
        <v>44811</v>
      </c>
      <c r="BP59" s="21" t="s">
        <v>1622</v>
      </c>
      <c r="BQ59" s="7"/>
      <c r="BR59" s="7">
        <v>1.2302</v>
      </c>
      <c r="BS59" s="7"/>
      <c r="BU59" s="66">
        <v>44804</v>
      </c>
      <c r="BV59" s="21" t="s">
        <v>339</v>
      </c>
      <c r="BW59" s="7"/>
      <c r="BX59" s="7">
        <v>0.99</v>
      </c>
      <c r="BY59" s="7"/>
      <c r="CA59" s="66">
        <v>44804</v>
      </c>
      <c r="CB59" s="21" t="s">
        <v>339</v>
      </c>
      <c r="CC59" s="7"/>
      <c r="CD59" s="7">
        <v>0.96899999999999997</v>
      </c>
      <c r="CE59" s="7"/>
      <c r="CG59" s="66">
        <v>44797</v>
      </c>
      <c r="CH59" s="21" t="s">
        <v>1623</v>
      </c>
      <c r="CI59" s="7"/>
      <c r="CJ59" s="7">
        <v>1.0609999999999999</v>
      </c>
      <c r="CK59" s="7"/>
      <c r="CM59" s="66">
        <v>44782</v>
      </c>
      <c r="CN59" s="21" t="s">
        <v>1623</v>
      </c>
      <c r="CO59" s="7"/>
      <c r="CP59" s="7">
        <v>1.0896999999999999</v>
      </c>
      <c r="CQ59" s="7"/>
      <c r="CS59" s="66">
        <v>44774</v>
      </c>
      <c r="CT59" s="21" t="s">
        <v>339</v>
      </c>
      <c r="CU59" s="7"/>
      <c r="CV59" s="7">
        <v>1.0271999999999999</v>
      </c>
      <c r="CW59" s="7"/>
      <c r="CY59" s="66">
        <v>44769</v>
      </c>
      <c r="CZ59" s="21" t="s">
        <v>638</v>
      </c>
      <c r="DA59" s="7"/>
      <c r="DB59" s="7">
        <v>1.2117</v>
      </c>
      <c r="DC59" s="7"/>
      <c r="DE59" s="66">
        <v>44755</v>
      </c>
      <c r="DF59" s="21" t="s">
        <v>638</v>
      </c>
      <c r="DG59" s="7"/>
      <c r="DH59" s="7">
        <v>1.0192000000000001</v>
      </c>
      <c r="DI59" s="7"/>
      <c r="DK59" s="66">
        <v>44754</v>
      </c>
      <c r="DL59" s="21" t="s">
        <v>638</v>
      </c>
      <c r="DM59" s="7"/>
      <c r="DN59" s="7">
        <v>0.97870000000000001</v>
      </c>
      <c r="DO59" s="7"/>
      <c r="DQ59" s="66">
        <v>44746</v>
      </c>
      <c r="DR59" s="21" t="s">
        <v>638</v>
      </c>
      <c r="DS59" s="7"/>
      <c r="DT59" s="215">
        <v>0.95081451023562358</v>
      </c>
      <c r="DU59" s="7"/>
      <c r="DW59" s="66">
        <v>44728</v>
      </c>
      <c r="DX59" s="21" t="s">
        <v>570</v>
      </c>
      <c r="DY59" s="7"/>
      <c r="DZ59" s="7">
        <v>0.99119999999999997</v>
      </c>
      <c r="EA59" s="7"/>
      <c r="EC59" s="66">
        <v>44691</v>
      </c>
      <c r="ED59" s="21" t="s">
        <v>345</v>
      </c>
      <c r="EE59" s="7"/>
      <c r="EF59" s="7">
        <v>1.1299999999999999</v>
      </c>
      <c r="EG59" s="7"/>
      <c r="EI59" s="66">
        <v>44691</v>
      </c>
      <c r="EJ59" s="21" t="s">
        <v>345</v>
      </c>
      <c r="EK59" s="7"/>
      <c r="EL59" s="134">
        <v>1.198474</v>
      </c>
      <c r="EM59" s="7"/>
      <c r="EO59" s="66">
        <v>44686</v>
      </c>
      <c r="EP59" s="21" t="s">
        <v>345</v>
      </c>
      <c r="EQ59" s="7"/>
      <c r="ER59" s="7">
        <v>0.95109999999999995</v>
      </c>
      <c r="ES59" s="7"/>
      <c r="EU59" s="66">
        <v>44680</v>
      </c>
      <c r="EV59" s="21" t="s">
        <v>334</v>
      </c>
      <c r="EW59" s="7"/>
      <c r="EX59" s="7">
        <v>1.1449</v>
      </c>
      <c r="EY59" s="7"/>
      <c r="FA59" s="66">
        <v>44665</v>
      </c>
      <c r="FB59" s="21" t="s">
        <v>334</v>
      </c>
      <c r="FC59" s="7"/>
      <c r="FD59" s="7">
        <v>1.3879999999999999</v>
      </c>
      <c r="FE59" s="7"/>
      <c r="FG59" s="66">
        <v>44651</v>
      </c>
      <c r="FH59" s="21" t="s">
        <v>337</v>
      </c>
      <c r="FI59" s="7"/>
      <c r="FJ59" s="7">
        <v>1.036</v>
      </c>
      <c r="FK59" s="7"/>
      <c r="FM59" s="66">
        <v>44650</v>
      </c>
      <c r="FN59" s="21" t="s">
        <v>337</v>
      </c>
      <c r="FO59" s="7"/>
      <c r="FP59" s="7">
        <v>1.0640000000000001</v>
      </c>
      <c r="FQ59" s="7"/>
      <c r="FS59" s="66">
        <v>44634</v>
      </c>
      <c r="FT59" s="21" t="s">
        <v>337</v>
      </c>
      <c r="FU59" s="7"/>
      <c r="FV59" s="7">
        <v>1.2499</v>
      </c>
      <c r="FW59" s="7"/>
      <c r="FY59" s="66">
        <v>44629</v>
      </c>
      <c r="FZ59" s="21" t="s">
        <v>337</v>
      </c>
      <c r="GA59" s="7"/>
      <c r="GB59" s="7">
        <v>1.3904000000000001</v>
      </c>
      <c r="GC59" s="7"/>
      <c r="GE59" s="66">
        <v>44602</v>
      </c>
      <c r="GF59" s="21" t="s">
        <v>348</v>
      </c>
      <c r="GG59" s="7"/>
      <c r="GH59" s="7">
        <v>1.7344999999999999</v>
      </c>
      <c r="GI59" s="7"/>
      <c r="GK59" s="66">
        <v>44599</v>
      </c>
      <c r="GL59" s="21" t="s">
        <v>348</v>
      </c>
      <c r="GM59" s="7"/>
      <c r="GN59" s="44">
        <v>0.96834600000000004</v>
      </c>
      <c r="GO59" s="7"/>
      <c r="GQ59" s="66">
        <v>44547</v>
      </c>
      <c r="GR59" s="21" t="s">
        <v>336</v>
      </c>
      <c r="GS59" s="7"/>
      <c r="GT59" s="7">
        <v>1.2</v>
      </c>
      <c r="GU59" s="7"/>
      <c r="GW59" s="66">
        <v>44517</v>
      </c>
      <c r="GX59" s="21" t="s">
        <v>342</v>
      </c>
      <c r="GY59" s="7"/>
      <c r="GZ59" s="7">
        <v>1.0338000000000001</v>
      </c>
      <c r="HA59" s="7"/>
      <c r="HC59" s="66">
        <v>44503</v>
      </c>
      <c r="HD59" s="21" t="s">
        <v>342</v>
      </c>
      <c r="HE59" s="7"/>
      <c r="HF59" s="21">
        <v>1.2486999999999999</v>
      </c>
      <c r="HG59" s="7"/>
      <c r="HI59" s="66">
        <v>44454</v>
      </c>
      <c r="HJ59" s="21" t="s">
        <v>340</v>
      </c>
      <c r="HK59" s="7"/>
      <c r="HL59" s="21">
        <v>1.07</v>
      </c>
      <c r="HM59" s="7"/>
      <c r="HO59" s="58">
        <v>44447</v>
      </c>
      <c r="HP59" s="21" t="s">
        <v>340</v>
      </c>
      <c r="HQ59" s="7"/>
      <c r="HR59" s="56">
        <v>0.96777512751624839</v>
      </c>
      <c r="HS59" s="32">
        <v>1863932.9</v>
      </c>
      <c r="HU59" s="81">
        <v>43787</v>
      </c>
      <c r="HV59" s="23" t="s">
        <v>342</v>
      </c>
      <c r="HW59" s="21">
        <f>[1]!i_dq_close("881001.WI",HU59)</f>
        <v>4069.6071999999999</v>
      </c>
      <c r="HX59" s="82">
        <v>0.99788900000000003</v>
      </c>
      <c r="HY59" s="20"/>
      <c r="IA59" s="66">
        <v>44579</v>
      </c>
      <c r="IB59" s="21" t="s">
        <v>346</v>
      </c>
      <c r="IC59" s="7"/>
      <c r="ID59" s="21">
        <v>1.018</v>
      </c>
      <c r="IE59" s="7"/>
      <c r="IG59" s="66">
        <v>44600</v>
      </c>
      <c r="IH59" s="21" t="s">
        <v>348</v>
      </c>
      <c r="II59" s="7"/>
      <c r="IJ59" s="21">
        <v>1.0129999999999999</v>
      </c>
      <c r="IK59" s="7"/>
      <c r="IM59" s="66">
        <v>44662</v>
      </c>
      <c r="IN59" s="21" t="s">
        <v>334</v>
      </c>
      <c r="IO59" s="7"/>
      <c r="IP59" s="7">
        <v>0.99539999999999995</v>
      </c>
      <c r="IQ59" s="7"/>
      <c r="IS59" s="66">
        <v>44774</v>
      </c>
      <c r="IT59" s="21" t="s">
        <v>339</v>
      </c>
      <c r="IU59" s="7"/>
      <c r="IV59" s="7">
        <v>1.0058</v>
      </c>
      <c r="IW59" s="7"/>
      <c r="IY59" s="66">
        <v>44790</v>
      </c>
      <c r="IZ59" s="21" t="s">
        <v>1623</v>
      </c>
      <c r="JA59" s="7"/>
      <c r="JB59" s="7">
        <v>0.99199999999999999</v>
      </c>
      <c r="JC59" s="7"/>
      <c r="JE59" s="66">
        <v>44809</v>
      </c>
      <c r="JF59" s="21" t="s">
        <v>1622</v>
      </c>
      <c r="JG59" s="7"/>
      <c r="JH59" s="7">
        <v>1.0101</v>
      </c>
      <c r="JI59" s="7"/>
      <c r="JK59" s="66">
        <v>44882</v>
      </c>
      <c r="JL59" s="21" t="s">
        <v>1630</v>
      </c>
      <c r="JM59" s="7"/>
      <c r="JN59" s="7">
        <v>1.0132000000000001</v>
      </c>
      <c r="JO59" s="7"/>
      <c r="JQ59" s="66">
        <v>44916</v>
      </c>
      <c r="JR59" s="21" t="s">
        <v>1624</v>
      </c>
      <c r="JS59" s="7"/>
      <c r="JT59" s="7">
        <v>0.97740000000000005</v>
      </c>
      <c r="JU59" s="7"/>
      <c r="JW59" s="66">
        <v>44911</v>
      </c>
      <c r="JX59" s="21" t="s">
        <v>1624</v>
      </c>
      <c r="JY59" s="7"/>
      <c r="JZ59" s="7">
        <v>1.0019</v>
      </c>
      <c r="KA59" s="7"/>
      <c r="KC59" s="66">
        <v>44634</v>
      </c>
      <c r="KD59" s="21" t="s">
        <v>337</v>
      </c>
      <c r="KE59" s="7"/>
      <c r="KF59" s="7">
        <v>1.343</v>
      </c>
      <c r="KG59" s="7"/>
      <c r="KI59" s="66">
        <v>44923</v>
      </c>
      <c r="KJ59" s="21" t="s">
        <v>1624</v>
      </c>
      <c r="KK59" s="7"/>
      <c r="KL59" s="7">
        <v>1.1930000000000001</v>
      </c>
      <c r="KM59" s="7"/>
      <c r="KO59" s="66">
        <v>44931</v>
      </c>
      <c r="KP59" s="21" t="s">
        <v>1626</v>
      </c>
      <c r="KQ59" s="7"/>
      <c r="KR59" s="7">
        <v>1.0044</v>
      </c>
      <c r="KS59" s="7"/>
      <c r="KU59" s="66">
        <v>44931</v>
      </c>
      <c r="KV59" s="21" t="s">
        <v>1626</v>
      </c>
      <c r="KW59" s="7"/>
      <c r="KX59" s="7">
        <v>1.0028999999999999</v>
      </c>
    </row>
    <row r="60" spans="1:310" customFormat="1">
      <c r="A60" s="138">
        <v>44455</v>
      </c>
      <c r="B60" s="74" t="s">
        <v>340</v>
      </c>
      <c r="C60" s="122"/>
      <c r="D60" s="74">
        <v>1.0589</v>
      </c>
      <c r="E60" s="122"/>
      <c r="G60" s="66">
        <v>44494</v>
      </c>
      <c r="H60" s="21" t="s">
        <v>341</v>
      </c>
      <c r="I60" s="7"/>
      <c r="J60" s="21">
        <v>0.99439999999999995</v>
      </c>
      <c r="K60" s="7"/>
      <c r="M60" s="66">
        <v>44904</v>
      </c>
      <c r="N60" s="21" t="s">
        <v>1624</v>
      </c>
      <c r="O60" s="7"/>
      <c r="P60" s="7">
        <v>2.048</v>
      </c>
      <c r="Q60" s="7"/>
      <c r="S60" s="66">
        <v>44903</v>
      </c>
      <c r="T60" s="21" t="s">
        <v>1624</v>
      </c>
      <c r="U60" s="7"/>
      <c r="V60" s="7">
        <v>0.99750000000000005</v>
      </c>
      <c r="W60" s="7"/>
      <c r="Y60" s="66">
        <v>44890</v>
      </c>
      <c r="Z60" s="21" t="s">
        <v>1630</v>
      </c>
      <c r="AA60" s="7"/>
      <c r="AB60" s="7">
        <v>1.3240000000000001</v>
      </c>
      <c r="AC60" s="7"/>
      <c r="AE60" s="66">
        <v>44889</v>
      </c>
      <c r="AF60" s="21" t="s">
        <v>1630</v>
      </c>
      <c r="AG60" s="7"/>
      <c r="AH60" s="7">
        <v>0.99219999999999997</v>
      </c>
      <c r="AI60" s="7"/>
      <c r="AK60" s="66">
        <v>44859</v>
      </c>
      <c r="AL60" s="21" t="s">
        <v>1621</v>
      </c>
      <c r="AM60" s="7"/>
      <c r="AN60" s="7">
        <v>1.08</v>
      </c>
      <c r="AO60" s="7"/>
      <c r="AQ60" s="66">
        <v>44855</v>
      </c>
      <c r="AR60" s="21" t="s">
        <v>1621</v>
      </c>
      <c r="AS60" s="7"/>
      <c r="AT60" s="7">
        <v>1.0246</v>
      </c>
      <c r="AU60" s="7"/>
      <c r="AW60" s="66">
        <v>44846</v>
      </c>
      <c r="AX60" s="21" t="s">
        <v>1621</v>
      </c>
      <c r="AY60" s="7"/>
      <c r="AZ60" s="7">
        <v>1.0349999999999999</v>
      </c>
      <c r="BA60" s="7"/>
      <c r="BC60" s="66">
        <v>44834</v>
      </c>
      <c r="BD60" s="21" t="s">
        <v>1622</v>
      </c>
      <c r="BE60" s="7"/>
      <c r="BF60" s="7">
        <v>1.5009999999999999</v>
      </c>
      <c r="BG60" s="7"/>
      <c r="BI60" s="66">
        <v>44825</v>
      </c>
      <c r="BJ60" s="21" t="s">
        <v>1622</v>
      </c>
      <c r="BK60" s="7"/>
      <c r="BL60" s="7">
        <v>0.98470000000000002</v>
      </c>
      <c r="BM60" s="7"/>
      <c r="BO60" s="66">
        <v>44812</v>
      </c>
      <c r="BP60" s="21" t="s">
        <v>1622</v>
      </c>
      <c r="BQ60" s="7"/>
      <c r="BR60" s="7">
        <v>1.2301</v>
      </c>
      <c r="BS60" s="7"/>
      <c r="BU60" s="66">
        <v>44805</v>
      </c>
      <c r="BV60" s="21" t="s">
        <v>340</v>
      </c>
      <c r="BW60" s="7"/>
      <c r="BX60" s="7">
        <v>0.99199999999999999</v>
      </c>
      <c r="BY60" s="7"/>
      <c r="CA60" s="66">
        <v>44805</v>
      </c>
      <c r="CB60" s="21" t="s">
        <v>340</v>
      </c>
      <c r="CC60" s="7"/>
      <c r="CD60" s="7">
        <v>0.96899999999999997</v>
      </c>
      <c r="CE60" s="7"/>
      <c r="CG60" s="66">
        <v>44798</v>
      </c>
      <c r="CH60" s="21" t="s">
        <v>1623</v>
      </c>
      <c r="CI60" s="7"/>
      <c r="CJ60" s="7">
        <v>1.0549999999999999</v>
      </c>
      <c r="CK60" s="7"/>
      <c r="CM60" s="66">
        <v>44783</v>
      </c>
      <c r="CN60" s="21" t="s">
        <v>1623</v>
      </c>
      <c r="CO60" s="7"/>
      <c r="CP60" s="7">
        <v>1.0926</v>
      </c>
      <c r="CQ60" s="7"/>
      <c r="CS60" s="66">
        <v>44775</v>
      </c>
      <c r="CT60" s="21" t="s">
        <v>1623</v>
      </c>
      <c r="CU60" s="7"/>
      <c r="CV60" s="7">
        <v>1.016</v>
      </c>
      <c r="CW60" s="7"/>
      <c r="CY60" s="66">
        <v>44770</v>
      </c>
      <c r="CZ60" s="21" t="s">
        <v>638</v>
      </c>
      <c r="DA60" s="7"/>
      <c r="DB60" s="7">
        <v>1.2117</v>
      </c>
      <c r="DC60" s="7"/>
      <c r="DE60" s="66">
        <v>44756</v>
      </c>
      <c r="DF60" s="21" t="s">
        <v>638</v>
      </c>
      <c r="DG60" s="7"/>
      <c r="DH60" s="7">
        <v>1.0185999999999999</v>
      </c>
      <c r="DI60" s="7"/>
      <c r="DK60" s="66">
        <v>44755</v>
      </c>
      <c r="DL60" s="21" t="s">
        <v>638</v>
      </c>
      <c r="DM60" s="7"/>
      <c r="DN60" s="7">
        <v>0.98270000000000002</v>
      </c>
      <c r="DO60" s="7"/>
      <c r="DQ60" s="66">
        <v>44747</v>
      </c>
      <c r="DR60" s="21" t="s">
        <v>638</v>
      </c>
      <c r="DS60" s="7"/>
      <c r="DT60" s="215">
        <v>0.95250184743213762</v>
      </c>
      <c r="DU60" s="7"/>
      <c r="DW60" s="66">
        <v>44729</v>
      </c>
      <c r="DX60" s="21" t="s">
        <v>570</v>
      </c>
      <c r="DY60" s="7"/>
      <c r="DZ60" s="7">
        <v>0.98970000000000002</v>
      </c>
      <c r="EA60" s="7"/>
      <c r="EC60" s="66">
        <v>44692</v>
      </c>
      <c r="ED60" s="21" t="s">
        <v>345</v>
      </c>
      <c r="EE60" s="7"/>
      <c r="EF60" s="7">
        <v>1.1240000000000001</v>
      </c>
      <c r="EG60" s="7"/>
      <c r="EI60" s="66">
        <v>44692</v>
      </c>
      <c r="EJ60" s="21" t="s">
        <v>345</v>
      </c>
      <c r="EK60" s="7"/>
      <c r="EL60" s="134">
        <v>1.19922</v>
      </c>
      <c r="EM60" s="7"/>
      <c r="EO60" s="66">
        <v>44687</v>
      </c>
      <c r="EP60" s="21" t="s">
        <v>345</v>
      </c>
      <c r="EQ60" s="7"/>
      <c r="ER60" s="7">
        <v>0.95599999999999996</v>
      </c>
      <c r="ES60" s="7"/>
      <c r="EU60" s="66">
        <v>44686</v>
      </c>
      <c r="EV60" s="21" t="s">
        <v>345</v>
      </c>
      <c r="EW60" s="7"/>
      <c r="EX60" s="7">
        <v>1.1482000000000001</v>
      </c>
      <c r="EY60" s="7"/>
      <c r="FA60" s="66">
        <v>44666</v>
      </c>
      <c r="FB60" s="21" t="s">
        <v>334</v>
      </c>
      <c r="FC60" s="7"/>
      <c r="FD60" s="7">
        <v>1.395</v>
      </c>
      <c r="FE60" s="7"/>
      <c r="FG60" s="66">
        <v>44652</v>
      </c>
      <c r="FH60" s="21" t="s">
        <v>334</v>
      </c>
      <c r="FI60" s="7"/>
      <c r="FJ60" s="7">
        <v>1.0349999999999999</v>
      </c>
      <c r="FK60" s="7"/>
      <c r="FM60" s="66">
        <v>44651</v>
      </c>
      <c r="FN60" s="21" t="s">
        <v>337</v>
      </c>
      <c r="FO60" s="7"/>
      <c r="FP60" s="7">
        <v>1.0629999999999999</v>
      </c>
      <c r="FQ60" s="7"/>
      <c r="FS60" s="66">
        <v>44635</v>
      </c>
      <c r="FT60" s="21" t="s">
        <v>337</v>
      </c>
      <c r="FU60" s="7"/>
      <c r="FV60" s="7">
        <v>1.2509999999999999</v>
      </c>
      <c r="FW60" s="7"/>
      <c r="FY60" s="66">
        <v>44630</v>
      </c>
      <c r="FZ60" s="21" t="s">
        <v>337</v>
      </c>
      <c r="GA60" s="7"/>
      <c r="GB60" s="7">
        <v>1.4027000000000001</v>
      </c>
      <c r="GC60" s="7"/>
      <c r="GE60" s="66">
        <v>44603</v>
      </c>
      <c r="GF60" s="21" t="s">
        <v>348</v>
      </c>
      <c r="GG60" s="7"/>
      <c r="GH60" s="7">
        <v>1.7376</v>
      </c>
      <c r="GI60" s="7"/>
      <c r="GK60" s="66">
        <v>44600</v>
      </c>
      <c r="GL60" s="21" t="s">
        <v>348</v>
      </c>
      <c r="GM60" s="7"/>
      <c r="GN60" s="44">
        <v>0.96853500000000003</v>
      </c>
      <c r="GO60" s="7"/>
      <c r="GQ60" s="66">
        <v>44550</v>
      </c>
      <c r="GR60" s="21" t="s">
        <v>336</v>
      </c>
      <c r="GS60" s="7"/>
      <c r="GT60" s="7">
        <v>1.1970000000000001</v>
      </c>
      <c r="GU60" s="7"/>
      <c r="GW60" s="66">
        <v>44518</v>
      </c>
      <c r="GX60" s="21" t="s">
        <v>342</v>
      </c>
      <c r="GY60" s="7"/>
      <c r="GZ60" s="7">
        <v>1.0341</v>
      </c>
      <c r="HA60" s="7"/>
      <c r="HC60" s="66">
        <v>44504</v>
      </c>
      <c r="HD60" s="21" t="s">
        <v>342</v>
      </c>
      <c r="HE60" s="7"/>
      <c r="HF60" s="21">
        <v>1.2574000000000001</v>
      </c>
      <c r="HG60" s="7"/>
      <c r="HI60" s="66">
        <v>44455</v>
      </c>
      <c r="HJ60" s="21" t="s">
        <v>340</v>
      </c>
      <c r="HK60" s="7"/>
      <c r="HL60" s="21">
        <v>1.07</v>
      </c>
      <c r="HM60" s="7"/>
      <c r="HO60" s="58">
        <v>44448</v>
      </c>
      <c r="HP60" s="21" t="s">
        <v>340</v>
      </c>
      <c r="HQ60" s="7"/>
      <c r="HR60" s="56">
        <v>0.96777512751624839</v>
      </c>
      <c r="HS60" s="32">
        <v>1863932.9</v>
      </c>
      <c r="HU60" s="81">
        <v>43788</v>
      </c>
      <c r="HV60" s="23" t="s">
        <v>342</v>
      </c>
      <c r="HW60" s="21">
        <f>[1]!i_dq_close("881001.WI",HU60)</f>
        <v>4124.1437999999998</v>
      </c>
      <c r="HX60" s="82">
        <v>0.99695900000000004</v>
      </c>
      <c r="HY60" s="20"/>
      <c r="IA60" s="66">
        <v>44580</v>
      </c>
      <c r="IB60" s="21" t="s">
        <v>346</v>
      </c>
      <c r="IC60" s="7"/>
      <c r="ID60" s="21">
        <v>1.0189999999999999</v>
      </c>
      <c r="IE60" s="7"/>
      <c r="IG60" s="66">
        <v>44601</v>
      </c>
      <c r="IH60" s="21" t="s">
        <v>348</v>
      </c>
      <c r="II60" s="7"/>
      <c r="IJ60" s="21">
        <v>1.012</v>
      </c>
      <c r="IK60" s="7"/>
      <c r="IM60" s="66">
        <v>44663</v>
      </c>
      <c r="IN60" s="21" t="s">
        <v>334</v>
      </c>
      <c r="IO60" s="7"/>
      <c r="IP60" s="7">
        <v>0.99580000000000002</v>
      </c>
      <c r="IQ60" s="7"/>
      <c r="IS60" s="66">
        <v>44775</v>
      </c>
      <c r="IT60" s="21" t="s">
        <v>1623</v>
      </c>
      <c r="IU60" s="7"/>
      <c r="IV60" s="7">
        <v>1.0058</v>
      </c>
      <c r="IW60" s="7"/>
      <c r="IY60" s="66">
        <v>44791</v>
      </c>
      <c r="IZ60" s="21" t="s">
        <v>1623</v>
      </c>
      <c r="JA60" s="7"/>
      <c r="JB60" s="7">
        <v>0.99529999999999996</v>
      </c>
      <c r="JC60" s="7"/>
      <c r="JE60" s="66">
        <v>44810</v>
      </c>
      <c r="JF60" s="21" t="s">
        <v>1622</v>
      </c>
      <c r="JG60" s="7"/>
      <c r="JH60" s="7">
        <v>1.0074000000000001</v>
      </c>
      <c r="JI60" s="7"/>
      <c r="JK60" s="66">
        <v>44883</v>
      </c>
      <c r="JL60" s="21" t="s">
        <v>1630</v>
      </c>
      <c r="JM60" s="7"/>
      <c r="JN60" s="7">
        <v>1.0069999999999999</v>
      </c>
      <c r="JO60" s="7"/>
      <c r="JQ60" s="66">
        <v>44917</v>
      </c>
      <c r="JR60" s="21" t="s">
        <v>1624</v>
      </c>
      <c r="JS60" s="7"/>
      <c r="JT60" s="7">
        <v>0.97589999999999999</v>
      </c>
      <c r="JU60" s="7"/>
      <c r="JW60" s="66">
        <v>44914</v>
      </c>
      <c r="JX60" s="21" t="s">
        <v>1624</v>
      </c>
      <c r="JY60" s="7"/>
      <c r="JZ60" s="7">
        <v>1.0003</v>
      </c>
      <c r="KA60" s="7"/>
      <c r="KC60" s="66">
        <v>44635</v>
      </c>
      <c r="KD60" s="21" t="s">
        <v>337</v>
      </c>
      <c r="KE60" s="7"/>
      <c r="KF60" s="7">
        <v>1.335</v>
      </c>
      <c r="KG60" s="7"/>
      <c r="KI60" s="66">
        <v>44924</v>
      </c>
      <c r="KJ60" s="21" t="s">
        <v>1624</v>
      </c>
      <c r="KK60" s="7"/>
      <c r="KL60" s="7">
        <v>1.1930000000000001</v>
      </c>
      <c r="KM60" s="7"/>
      <c r="KO60" s="66">
        <v>44932</v>
      </c>
      <c r="KP60" s="21" t="s">
        <v>1626</v>
      </c>
      <c r="KQ60" s="7"/>
      <c r="KR60" s="7">
        <v>1.0062</v>
      </c>
      <c r="KS60" s="7"/>
      <c r="KU60" s="66">
        <v>44932</v>
      </c>
      <c r="KV60" s="21" t="s">
        <v>1626</v>
      </c>
      <c r="KW60" s="7"/>
      <c r="KX60" s="7">
        <v>0.999</v>
      </c>
    </row>
    <row r="61" spans="1:310" customFormat="1">
      <c r="A61" s="138">
        <v>44456</v>
      </c>
      <c r="B61" s="74" t="s">
        <v>340</v>
      </c>
      <c r="C61" s="122"/>
      <c r="D61" s="74">
        <v>1.0707</v>
      </c>
      <c r="E61" s="122"/>
      <c r="G61" s="66">
        <v>44495</v>
      </c>
      <c r="H61" s="21" t="s">
        <v>341</v>
      </c>
      <c r="I61" s="7"/>
      <c r="J61" s="21">
        <v>0.99299999999999999</v>
      </c>
      <c r="K61" s="7"/>
      <c r="M61" s="66">
        <v>44907</v>
      </c>
      <c r="N61" s="21" t="s">
        <v>1624</v>
      </c>
      <c r="O61" s="7"/>
      <c r="P61" s="7">
        <v>2.0529999999999999</v>
      </c>
      <c r="Q61" s="7"/>
      <c r="S61" s="66">
        <v>44904</v>
      </c>
      <c r="T61" s="21" t="s">
        <v>1624</v>
      </c>
      <c r="U61" s="7"/>
      <c r="V61" s="7">
        <v>0.997</v>
      </c>
      <c r="W61" s="7"/>
      <c r="Y61" s="66">
        <v>44893</v>
      </c>
      <c r="Z61" s="21" t="s">
        <v>1630</v>
      </c>
      <c r="AA61" s="7"/>
      <c r="AB61" s="7">
        <v>1.329</v>
      </c>
      <c r="AC61" s="7"/>
      <c r="AE61" s="66">
        <v>44890</v>
      </c>
      <c r="AF61" s="21" t="s">
        <v>1630</v>
      </c>
      <c r="AG61" s="7"/>
      <c r="AH61" s="7">
        <v>0.99270000000000003</v>
      </c>
      <c r="AI61" s="7"/>
      <c r="AK61" s="66">
        <v>44860</v>
      </c>
      <c r="AL61" s="21" t="s">
        <v>1621</v>
      </c>
      <c r="AM61" s="7"/>
      <c r="AN61" s="7">
        <v>1.0819000000000001</v>
      </c>
      <c r="AO61" s="7"/>
      <c r="AQ61" s="66">
        <v>44858</v>
      </c>
      <c r="AR61" s="21" t="s">
        <v>1621</v>
      </c>
      <c r="AS61" s="7"/>
      <c r="AT61" s="7">
        <v>1.0186999999999999</v>
      </c>
      <c r="AU61" s="7"/>
      <c r="AW61" s="66">
        <v>44847</v>
      </c>
      <c r="AX61" s="21" t="s">
        <v>1621</v>
      </c>
      <c r="AY61" s="7"/>
      <c r="AZ61" s="7">
        <v>1.0314000000000001</v>
      </c>
      <c r="BA61" s="7"/>
      <c r="BC61" s="66">
        <v>44844</v>
      </c>
      <c r="BD61" s="21" t="s">
        <v>341</v>
      </c>
      <c r="BE61" s="7"/>
      <c r="BF61" s="7">
        <v>1.5136000000000001</v>
      </c>
      <c r="BG61" s="7"/>
      <c r="BI61" s="66">
        <v>44826</v>
      </c>
      <c r="BJ61" s="21" t="s">
        <v>1622</v>
      </c>
      <c r="BK61" s="7"/>
      <c r="BL61" s="7">
        <v>0.98450000000000004</v>
      </c>
      <c r="BM61" s="7"/>
      <c r="BO61" s="66">
        <v>44813</v>
      </c>
      <c r="BP61" s="21" t="s">
        <v>1622</v>
      </c>
      <c r="BQ61" s="7"/>
      <c r="BR61" s="7">
        <v>1.2302999999999999</v>
      </c>
      <c r="BS61" s="7"/>
      <c r="BU61" s="66">
        <v>44806</v>
      </c>
      <c r="BV61" s="21" t="s">
        <v>1622</v>
      </c>
      <c r="BW61" s="7"/>
      <c r="BX61" s="7">
        <v>0.997</v>
      </c>
      <c r="BY61" s="7"/>
      <c r="CA61" s="66">
        <v>44806</v>
      </c>
      <c r="CB61" s="21" t="s">
        <v>1622</v>
      </c>
      <c r="CC61" s="7"/>
      <c r="CD61" s="7">
        <v>0.96899999999999997</v>
      </c>
      <c r="CE61" s="7"/>
      <c r="CG61" s="66">
        <v>44799</v>
      </c>
      <c r="CH61" s="21" t="s">
        <v>1623</v>
      </c>
      <c r="CI61" s="7"/>
      <c r="CJ61" s="7">
        <v>1.0509999999999999</v>
      </c>
      <c r="CK61" s="7"/>
      <c r="CM61" s="66">
        <v>44784</v>
      </c>
      <c r="CN61" s="21" t="s">
        <v>1623</v>
      </c>
      <c r="CO61" s="7"/>
      <c r="CP61" s="7">
        <v>1.0857000000000001</v>
      </c>
      <c r="CQ61" s="7"/>
      <c r="CS61" s="66">
        <v>44776</v>
      </c>
      <c r="CT61" s="21" t="s">
        <v>1623</v>
      </c>
      <c r="CU61" s="7"/>
      <c r="CV61" s="7">
        <v>1.0192000000000001</v>
      </c>
      <c r="CW61" s="7"/>
      <c r="CY61" s="66">
        <v>44771</v>
      </c>
      <c r="CZ61" s="21" t="s">
        <v>638</v>
      </c>
      <c r="DA61" s="7"/>
      <c r="DB61" s="7">
        <v>1.2112000000000001</v>
      </c>
      <c r="DC61" s="7"/>
      <c r="DE61" s="66">
        <v>44757</v>
      </c>
      <c r="DF61" s="21" t="s">
        <v>638</v>
      </c>
      <c r="DG61" s="7"/>
      <c r="DH61" s="7">
        <v>1.0178</v>
      </c>
      <c r="DI61" s="7"/>
      <c r="DK61" s="66">
        <v>44756</v>
      </c>
      <c r="DL61" s="21" t="s">
        <v>638</v>
      </c>
      <c r="DM61" s="7"/>
      <c r="DN61" s="7">
        <v>0.98440000000000005</v>
      </c>
      <c r="DO61" s="7"/>
      <c r="DQ61" s="66">
        <v>44748</v>
      </c>
      <c r="DR61" s="21" t="s">
        <v>638</v>
      </c>
      <c r="DS61" s="7"/>
      <c r="DT61" s="215">
        <v>0.95503285322690845</v>
      </c>
      <c r="DU61" s="7"/>
      <c r="DW61" s="66">
        <v>44732</v>
      </c>
      <c r="DX61" s="21" t="s">
        <v>570</v>
      </c>
      <c r="DY61" s="7"/>
      <c r="DZ61" s="7">
        <v>0.99170000000000003</v>
      </c>
      <c r="EA61" s="7"/>
      <c r="EC61" s="66">
        <v>44693</v>
      </c>
      <c r="ED61" s="21" t="s">
        <v>345</v>
      </c>
      <c r="EE61" s="7"/>
      <c r="EF61" s="7">
        <v>1.1339999999999999</v>
      </c>
      <c r="EG61" s="7"/>
      <c r="EI61" s="66">
        <v>44693</v>
      </c>
      <c r="EJ61" s="21" t="s">
        <v>345</v>
      </c>
      <c r="EK61" s="7"/>
      <c r="EL61" s="134">
        <v>1.1994069999999999</v>
      </c>
      <c r="EM61" s="7"/>
      <c r="EO61" s="66">
        <v>44690</v>
      </c>
      <c r="EP61" s="21" t="s">
        <v>345</v>
      </c>
      <c r="EQ61" s="7"/>
      <c r="ER61" s="7">
        <v>0.96089999999999998</v>
      </c>
      <c r="ES61" s="7"/>
      <c r="EU61" s="66">
        <v>44687</v>
      </c>
      <c r="EV61" s="21" t="s">
        <v>345</v>
      </c>
      <c r="EW61" s="7"/>
      <c r="EX61" s="7">
        <v>1.1518999999999999</v>
      </c>
      <c r="EY61" s="7"/>
      <c r="FA61" s="66">
        <v>44669</v>
      </c>
      <c r="FB61" s="21" t="s">
        <v>334</v>
      </c>
      <c r="FC61" s="7"/>
      <c r="FD61" s="7">
        <v>1.409</v>
      </c>
      <c r="FE61" s="7"/>
      <c r="FG61" s="66">
        <v>44657</v>
      </c>
      <c r="FH61" s="21" t="s">
        <v>334</v>
      </c>
      <c r="FI61" s="7"/>
      <c r="FJ61" s="7">
        <v>1.038</v>
      </c>
      <c r="FK61" s="7"/>
      <c r="FM61" s="66">
        <v>44652</v>
      </c>
      <c r="FN61" s="21" t="s">
        <v>334</v>
      </c>
      <c r="FO61" s="7"/>
      <c r="FP61" s="7">
        <v>1.0620000000000001</v>
      </c>
      <c r="FQ61" s="7"/>
      <c r="FS61" s="66">
        <v>44636</v>
      </c>
      <c r="FT61" s="21" t="s">
        <v>337</v>
      </c>
      <c r="FU61" s="7"/>
      <c r="FV61" s="7">
        <v>1.2573000000000001</v>
      </c>
      <c r="FW61" s="7"/>
      <c r="FY61" s="66">
        <v>44631</v>
      </c>
      <c r="FZ61" s="21" t="s">
        <v>337</v>
      </c>
      <c r="GA61" s="7"/>
      <c r="GB61" s="7">
        <v>1.3903000000000001</v>
      </c>
      <c r="GC61" s="7"/>
      <c r="GE61" s="66">
        <v>44606</v>
      </c>
      <c r="GF61" s="21" t="s">
        <v>348</v>
      </c>
      <c r="GG61" s="7"/>
      <c r="GH61" s="7">
        <v>1.7377</v>
      </c>
      <c r="GI61" s="7"/>
      <c r="GK61" s="66">
        <v>44601</v>
      </c>
      <c r="GL61" s="21" t="s">
        <v>348</v>
      </c>
      <c r="GM61" s="7"/>
      <c r="GN61" s="44">
        <v>0.96862899999999996</v>
      </c>
      <c r="GO61" s="7"/>
      <c r="GQ61" s="66">
        <v>44551</v>
      </c>
      <c r="GR61" s="21" t="s">
        <v>336</v>
      </c>
      <c r="GS61" s="7"/>
      <c r="GT61" s="7">
        <v>1.2030000000000001</v>
      </c>
      <c r="GU61" s="7"/>
      <c r="GW61" s="66">
        <v>44519</v>
      </c>
      <c r="GX61" s="21" t="s">
        <v>342</v>
      </c>
      <c r="GY61" s="7"/>
      <c r="GZ61" s="7">
        <v>1.0341</v>
      </c>
      <c r="HA61" s="7"/>
      <c r="HC61" s="66">
        <v>44505</v>
      </c>
      <c r="HD61" s="21" t="s">
        <v>342</v>
      </c>
      <c r="HE61" s="7"/>
      <c r="HF61" s="21">
        <v>1.2577</v>
      </c>
      <c r="HG61" s="7"/>
      <c r="HI61" s="66">
        <v>44456</v>
      </c>
      <c r="HJ61" s="21" t="s">
        <v>340</v>
      </c>
      <c r="HK61" s="7"/>
      <c r="HL61" s="21">
        <v>1.0740000000000001</v>
      </c>
      <c r="HM61" s="7"/>
      <c r="HO61" s="58">
        <v>44449</v>
      </c>
      <c r="HP61" s="21" t="s">
        <v>340</v>
      </c>
      <c r="HQ61" s="7"/>
      <c r="HR61" s="56">
        <v>0.96777512751624839</v>
      </c>
      <c r="HS61" s="32">
        <v>1863932.9</v>
      </c>
      <c r="HU61" s="81">
        <v>43789</v>
      </c>
      <c r="HV61" s="23" t="s">
        <v>342</v>
      </c>
      <c r="HW61" s="21">
        <f>[1]!i_dq_close("881001.WI",HU61)</f>
        <v>4090.7204999999999</v>
      </c>
      <c r="HX61" s="82">
        <v>0.99602900000000005</v>
      </c>
      <c r="HY61" s="20"/>
      <c r="IA61" s="66">
        <v>44581</v>
      </c>
      <c r="IB61" s="21" t="s">
        <v>346</v>
      </c>
      <c r="IC61" s="7"/>
      <c r="ID61" s="21">
        <v>1.0089999999999999</v>
      </c>
      <c r="IE61" s="7"/>
      <c r="IG61" s="66">
        <v>44602</v>
      </c>
      <c r="IH61" s="21" t="s">
        <v>348</v>
      </c>
      <c r="II61" s="7"/>
      <c r="IJ61" s="21">
        <v>1.012</v>
      </c>
      <c r="IK61" s="7"/>
      <c r="IM61" s="66">
        <v>44664</v>
      </c>
      <c r="IN61" s="21" t="s">
        <v>334</v>
      </c>
      <c r="IO61" s="7"/>
      <c r="IP61" s="7">
        <v>0.99139999999999995</v>
      </c>
      <c r="IQ61" s="7"/>
      <c r="IS61" s="66">
        <v>44776</v>
      </c>
      <c r="IT61" s="21" t="s">
        <v>1623</v>
      </c>
      <c r="IU61" s="7"/>
      <c r="IV61" s="7">
        <v>1.0061</v>
      </c>
      <c r="IW61" s="7"/>
      <c r="IY61" s="66">
        <v>44792</v>
      </c>
      <c r="IZ61" s="21" t="s">
        <v>1623</v>
      </c>
      <c r="JA61" s="7"/>
      <c r="JB61" s="7">
        <v>0.99209999999999998</v>
      </c>
      <c r="JC61" s="7"/>
      <c r="JE61" s="66">
        <v>44811</v>
      </c>
      <c r="JF61" s="21" t="s">
        <v>1622</v>
      </c>
      <c r="JG61" s="7"/>
      <c r="JH61" s="7">
        <v>1.0081</v>
      </c>
      <c r="JI61" s="7"/>
      <c r="JK61" s="66">
        <v>44886</v>
      </c>
      <c r="JL61" s="21" t="s">
        <v>1630</v>
      </c>
      <c r="JM61" s="7"/>
      <c r="JN61" s="7">
        <v>1.0068999999999999</v>
      </c>
      <c r="JO61" s="7"/>
      <c r="JQ61" s="66">
        <v>44918</v>
      </c>
      <c r="JR61" s="21" t="s">
        <v>1624</v>
      </c>
      <c r="JS61" s="7"/>
      <c r="JT61" s="7">
        <v>0.97850000000000004</v>
      </c>
      <c r="JU61" s="7"/>
      <c r="JW61" s="66">
        <v>44915</v>
      </c>
      <c r="JX61" s="21" t="s">
        <v>1624</v>
      </c>
      <c r="JY61" s="7"/>
      <c r="JZ61" s="7">
        <v>1.0002</v>
      </c>
      <c r="KA61" s="7"/>
      <c r="KC61" s="66">
        <v>44636</v>
      </c>
      <c r="KD61" s="21" t="s">
        <v>337</v>
      </c>
      <c r="KE61" s="7"/>
      <c r="KF61" s="7">
        <v>1.3440000000000001</v>
      </c>
      <c r="KG61" s="7"/>
      <c r="KI61" s="66">
        <v>44925</v>
      </c>
      <c r="KJ61" s="21" t="s">
        <v>1624</v>
      </c>
      <c r="KK61" s="7"/>
      <c r="KL61" s="7">
        <v>1.1930000000000001</v>
      </c>
      <c r="KM61" s="7"/>
      <c r="KO61" s="66">
        <v>44935</v>
      </c>
      <c r="KP61" s="21" t="s">
        <v>1626</v>
      </c>
      <c r="KQ61" s="7"/>
      <c r="KR61" s="7">
        <v>1.0034000000000001</v>
      </c>
      <c r="KS61" s="7"/>
      <c r="KU61" s="66">
        <v>44935</v>
      </c>
      <c r="KV61" s="21" t="s">
        <v>1626</v>
      </c>
      <c r="KW61" s="7"/>
      <c r="KX61" s="7">
        <v>1.0002</v>
      </c>
    </row>
    <row r="62" spans="1:310" customFormat="1">
      <c r="A62" s="138">
        <v>44461</v>
      </c>
      <c r="B62" s="74" t="s">
        <v>340</v>
      </c>
      <c r="C62" s="122"/>
      <c r="D62" s="74">
        <v>1.0713999999999999</v>
      </c>
      <c r="E62" s="122"/>
      <c r="G62" s="66">
        <v>44496</v>
      </c>
      <c r="H62" s="21" t="s">
        <v>341</v>
      </c>
      <c r="I62" s="7"/>
      <c r="J62" s="21">
        <v>0.99660000000000004</v>
      </c>
      <c r="K62" s="7"/>
      <c r="M62" s="66">
        <v>44908</v>
      </c>
      <c r="N62" s="21" t="s">
        <v>1624</v>
      </c>
      <c r="O62" s="7"/>
      <c r="P62" s="7">
        <v>2.0550000000000002</v>
      </c>
      <c r="Q62" s="7"/>
      <c r="S62" s="66">
        <v>44907</v>
      </c>
      <c r="T62" s="21" t="s">
        <v>1624</v>
      </c>
      <c r="U62" s="7"/>
      <c r="V62" s="7">
        <v>0.99660000000000004</v>
      </c>
      <c r="W62" s="7"/>
      <c r="Y62" s="66">
        <v>44894</v>
      </c>
      <c r="Z62" s="21" t="s">
        <v>1630</v>
      </c>
      <c r="AA62" s="7"/>
      <c r="AB62" s="7">
        <v>1.3280000000000001</v>
      </c>
      <c r="AC62" s="7"/>
      <c r="AE62" s="66">
        <v>44893</v>
      </c>
      <c r="AF62" s="21" t="s">
        <v>1630</v>
      </c>
      <c r="AG62" s="7"/>
      <c r="AH62" s="7">
        <v>0.99119999999999997</v>
      </c>
      <c r="AI62" s="7"/>
      <c r="AK62" s="66">
        <v>44861</v>
      </c>
      <c r="AL62" s="21" t="s">
        <v>1621</v>
      </c>
      <c r="AM62" s="7"/>
      <c r="AN62" s="7">
        <v>1.0824</v>
      </c>
      <c r="AO62" s="7"/>
      <c r="AQ62" s="66">
        <v>44859</v>
      </c>
      <c r="AR62" s="21" t="s">
        <v>1621</v>
      </c>
      <c r="AS62" s="7"/>
      <c r="AT62" s="7">
        <v>1.0215000000000001</v>
      </c>
      <c r="AU62" s="7"/>
      <c r="AW62" s="66">
        <v>44848</v>
      </c>
      <c r="AX62" s="21" t="s">
        <v>1621</v>
      </c>
      <c r="AY62" s="7"/>
      <c r="AZ62" s="7">
        <v>1.032</v>
      </c>
      <c r="BA62" s="7"/>
      <c r="BC62" s="66">
        <v>44845</v>
      </c>
      <c r="BD62" s="21" t="s">
        <v>1621</v>
      </c>
      <c r="BE62" s="7"/>
      <c r="BF62" s="7">
        <v>1.5212000000000001</v>
      </c>
      <c r="BG62" s="7"/>
      <c r="BI62" s="66">
        <v>44827</v>
      </c>
      <c r="BJ62" s="21" t="s">
        <v>1622</v>
      </c>
      <c r="BK62" s="7"/>
      <c r="BL62" s="7">
        <v>0.9849</v>
      </c>
      <c r="BM62" s="7"/>
      <c r="BO62" s="66">
        <v>44817</v>
      </c>
      <c r="BP62" s="21" t="s">
        <v>1622</v>
      </c>
      <c r="BQ62" s="7"/>
      <c r="BR62" s="7">
        <v>1.2296</v>
      </c>
      <c r="BS62" s="7"/>
      <c r="BU62" s="66">
        <v>44809</v>
      </c>
      <c r="BV62" s="21" t="s">
        <v>1622</v>
      </c>
      <c r="BW62" s="7"/>
      <c r="BX62" s="7">
        <v>0.998</v>
      </c>
      <c r="BY62" s="7"/>
      <c r="CA62" s="66">
        <v>44809</v>
      </c>
      <c r="CB62" s="21" t="s">
        <v>1622</v>
      </c>
      <c r="CC62" s="7"/>
      <c r="CD62" s="7">
        <v>0.96899999999999997</v>
      </c>
      <c r="CE62" s="7"/>
      <c r="CG62" s="66">
        <v>44802</v>
      </c>
      <c r="CH62" s="21" t="s">
        <v>1623</v>
      </c>
      <c r="CI62" s="7"/>
      <c r="CJ62" s="7">
        <v>1.05</v>
      </c>
      <c r="CK62" s="7"/>
      <c r="CM62" s="66">
        <v>44785</v>
      </c>
      <c r="CN62" s="21" t="s">
        <v>1623</v>
      </c>
      <c r="CO62" s="7"/>
      <c r="CP62" s="7">
        <v>1.0831</v>
      </c>
      <c r="CQ62" s="7"/>
      <c r="CS62" s="66">
        <v>44777</v>
      </c>
      <c r="CT62" s="21" t="s">
        <v>1623</v>
      </c>
      <c r="CU62" s="7"/>
      <c r="CV62" s="7">
        <v>1.0262</v>
      </c>
      <c r="CW62" s="7"/>
      <c r="CY62" s="66">
        <v>44774</v>
      </c>
      <c r="CZ62" s="21" t="s">
        <v>339</v>
      </c>
      <c r="DA62" s="7"/>
      <c r="DB62" s="7">
        <v>1.2115</v>
      </c>
      <c r="DC62" s="7"/>
      <c r="DE62" s="66">
        <v>44760</v>
      </c>
      <c r="DF62" s="21" t="s">
        <v>638</v>
      </c>
      <c r="DG62" s="7"/>
      <c r="DH62" s="7">
        <v>1.0179</v>
      </c>
      <c r="DI62" s="7"/>
      <c r="DK62" s="66">
        <v>44757</v>
      </c>
      <c r="DL62" s="21" t="s">
        <v>638</v>
      </c>
      <c r="DM62" s="7"/>
      <c r="DN62" s="7">
        <v>0.98260000000000003</v>
      </c>
      <c r="DO62" s="7"/>
      <c r="DQ62" s="66">
        <v>44749</v>
      </c>
      <c r="DR62" s="21" t="s">
        <v>638</v>
      </c>
      <c r="DS62" s="7"/>
      <c r="DT62" s="215">
        <v>0.95587652182516547</v>
      </c>
      <c r="DU62" s="7"/>
      <c r="DW62" s="66">
        <v>44733</v>
      </c>
      <c r="DX62" s="21" t="s">
        <v>570</v>
      </c>
      <c r="DY62" s="7"/>
      <c r="DZ62" s="7">
        <v>0.99560000000000004</v>
      </c>
      <c r="EA62" s="7"/>
      <c r="EC62" s="66">
        <v>44694</v>
      </c>
      <c r="ED62" s="21" t="s">
        <v>345</v>
      </c>
      <c r="EE62" s="7"/>
      <c r="EF62" s="7">
        <v>1.131</v>
      </c>
      <c r="EG62" s="7"/>
      <c r="EI62" s="66">
        <v>44694</v>
      </c>
      <c r="EJ62" s="21" t="s">
        <v>345</v>
      </c>
      <c r="EK62" s="7"/>
      <c r="EL62" s="134">
        <v>1.199594</v>
      </c>
      <c r="EM62" s="7"/>
      <c r="EO62" s="66">
        <v>44691</v>
      </c>
      <c r="EP62" s="21" t="s">
        <v>345</v>
      </c>
      <c r="EQ62" s="7"/>
      <c r="ER62" s="7">
        <v>0.94610000000000005</v>
      </c>
      <c r="ES62" s="7"/>
      <c r="EU62" s="66">
        <v>44690</v>
      </c>
      <c r="EV62" s="21" t="s">
        <v>345</v>
      </c>
      <c r="EW62" s="7"/>
      <c r="EX62" s="7">
        <v>1.1519999999999999</v>
      </c>
      <c r="EY62" s="7"/>
      <c r="FA62" s="66">
        <v>44670</v>
      </c>
      <c r="FB62" s="21" t="s">
        <v>334</v>
      </c>
      <c r="FC62" s="7"/>
      <c r="FD62" s="7">
        <v>1.4039999999999999</v>
      </c>
      <c r="FE62" s="7"/>
      <c r="FG62" s="66">
        <v>44658</v>
      </c>
      <c r="FH62" s="21" t="s">
        <v>334</v>
      </c>
      <c r="FI62" s="7"/>
      <c r="FJ62" s="7">
        <v>1.04</v>
      </c>
      <c r="FK62" s="7"/>
      <c r="FM62" s="66">
        <v>44657</v>
      </c>
      <c r="FN62" s="21" t="s">
        <v>334</v>
      </c>
      <c r="FO62" s="7"/>
      <c r="FP62" s="7">
        <v>1.0660000000000001</v>
      </c>
      <c r="FQ62" s="7"/>
      <c r="FS62" s="66">
        <v>44637</v>
      </c>
      <c r="FT62" s="21" t="s">
        <v>337</v>
      </c>
      <c r="FU62" s="7"/>
      <c r="FV62" s="7">
        <v>1.2617</v>
      </c>
      <c r="FW62" s="7"/>
      <c r="FY62" s="66">
        <v>44634</v>
      </c>
      <c r="FZ62" s="21" t="s">
        <v>337</v>
      </c>
      <c r="GA62" s="7"/>
      <c r="GB62" s="7">
        <v>1.3841000000000001</v>
      </c>
      <c r="GC62" s="7"/>
      <c r="GE62" s="66">
        <v>44607</v>
      </c>
      <c r="GF62" s="21" t="s">
        <v>348</v>
      </c>
      <c r="GG62" s="7"/>
      <c r="GH62" s="7">
        <v>1.7351000000000001</v>
      </c>
      <c r="GI62" s="7"/>
      <c r="GK62" s="66">
        <v>44602</v>
      </c>
      <c r="GL62" s="21" t="s">
        <v>348</v>
      </c>
      <c r="GM62" s="7"/>
      <c r="GN62" s="44">
        <v>0.96872400000000003</v>
      </c>
      <c r="GO62" s="7"/>
      <c r="GQ62" s="66">
        <v>44552</v>
      </c>
      <c r="GR62" s="21" t="s">
        <v>336</v>
      </c>
      <c r="GS62" s="7"/>
      <c r="GT62" s="7">
        <v>1.2110000000000001</v>
      </c>
      <c r="GU62" s="7"/>
      <c r="GW62" s="66">
        <v>44522</v>
      </c>
      <c r="GX62" s="21" t="s">
        <v>342</v>
      </c>
      <c r="GY62" s="7"/>
      <c r="GZ62" s="7">
        <v>1.0337000000000001</v>
      </c>
      <c r="HA62" s="7"/>
      <c r="HC62" s="66">
        <v>44508</v>
      </c>
      <c r="HD62" s="21" t="s">
        <v>342</v>
      </c>
      <c r="HE62" s="7"/>
      <c r="HF62" s="21">
        <v>1.2585999999999999</v>
      </c>
      <c r="HG62" s="7"/>
      <c r="HI62" s="66">
        <v>44461</v>
      </c>
      <c r="HJ62" s="21" t="s">
        <v>340</v>
      </c>
      <c r="HK62" s="7"/>
      <c r="HL62" s="21">
        <v>1.0740000000000001</v>
      </c>
      <c r="HM62" s="7"/>
      <c r="HO62" s="58">
        <v>44452</v>
      </c>
      <c r="HP62" s="21" t="s">
        <v>340</v>
      </c>
      <c r="HQ62" s="7"/>
      <c r="HR62" s="56">
        <v>0.96777512751624839</v>
      </c>
      <c r="HS62" s="32">
        <v>1863932.9</v>
      </c>
      <c r="HU62" s="81">
        <v>43790</v>
      </c>
      <c r="HV62" s="23" t="s">
        <v>342</v>
      </c>
      <c r="HW62" s="21">
        <f>[1]!i_dq_close("881001.WI",HU62)</f>
        <v>4078.9225999999999</v>
      </c>
      <c r="HX62" s="82">
        <v>0.99788900000000003</v>
      </c>
      <c r="HY62" s="20"/>
      <c r="IA62" s="66">
        <v>44582</v>
      </c>
      <c r="IB62" s="21" t="s">
        <v>346</v>
      </c>
      <c r="IC62" s="7"/>
      <c r="ID62" s="21">
        <v>1.006</v>
      </c>
      <c r="IE62" s="7"/>
      <c r="IG62" s="66">
        <v>44603</v>
      </c>
      <c r="IH62" s="21" t="s">
        <v>348</v>
      </c>
      <c r="II62" s="7"/>
      <c r="IJ62" s="21">
        <v>1.006</v>
      </c>
      <c r="IK62" s="7"/>
      <c r="IM62" s="66">
        <v>44665</v>
      </c>
      <c r="IN62" s="21" t="s">
        <v>334</v>
      </c>
      <c r="IO62" s="7"/>
      <c r="IP62" s="7">
        <v>0.9919</v>
      </c>
      <c r="IQ62" s="7"/>
      <c r="IS62" s="66">
        <v>44777</v>
      </c>
      <c r="IT62" s="21" t="s">
        <v>1623</v>
      </c>
      <c r="IU62" s="7"/>
      <c r="IV62" s="7">
        <v>1.0079</v>
      </c>
      <c r="IW62" s="7"/>
      <c r="IY62" s="66">
        <v>44795</v>
      </c>
      <c r="IZ62" s="21" t="s">
        <v>1623</v>
      </c>
      <c r="JA62" s="7"/>
      <c r="JB62" s="7">
        <v>0.99119999999999997</v>
      </c>
      <c r="JC62" s="7"/>
      <c r="JE62" s="66">
        <v>44812</v>
      </c>
      <c r="JF62" s="21" t="s">
        <v>1622</v>
      </c>
      <c r="JG62" s="7"/>
      <c r="JH62" s="7">
        <v>1.0015000000000001</v>
      </c>
      <c r="JI62" s="7"/>
      <c r="JK62" s="66">
        <v>44887</v>
      </c>
      <c r="JL62" s="21" t="s">
        <v>1630</v>
      </c>
      <c r="JM62" s="7"/>
      <c r="JN62" s="7">
        <v>1.0133000000000001</v>
      </c>
      <c r="JO62" s="7"/>
      <c r="JQ62" s="66">
        <v>44921</v>
      </c>
      <c r="JR62" s="21" t="s">
        <v>1624</v>
      </c>
      <c r="JS62" s="7"/>
      <c r="JT62" s="7">
        <v>0.97660000000000002</v>
      </c>
      <c r="JU62" s="7"/>
      <c r="JW62" s="66">
        <v>44916</v>
      </c>
      <c r="JX62" s="21" t="s">
        <v>1624</v>
      </c>
      <c r="JY62" s="7"/>
      <c r="JZ62" s="7">
        <v>1.0015000000000001</v>
      </c>
      <c r="KA62" s="7"/>
      <c r="KC62" s="66">
        <v>44637</v>
      </c>
      <c r="KD62" s="21" t="s">
        <v>337</v>
      </c>
      <c r="KE62" s="7"/>
      <c r="KF62" s="7">
        <v>1.3480000000000001</v>
      </c>
      <c r="KG62" s="7"/>
      <c r="KI62" s="66">
        <v>44929</v>
      </c>
      <c r="KJ62" s="21" t="s">
        <v>1626</v>
      </c>
      <c r="KK62" s="7"/>
      <c r="KL62" s="7">
        <v>1.1930000000000001</v>
      </c>
      <c r="KM62" s="7"/>
      <c r="KO62" s="66">
        <v>44936</v>
      </c>
      <c r="KP62" s="21" t="s">
        <v>1626</v>
      </c>
      <c r="KQ62" s="7"/>
      <c r="KR62" s="7">
        <v>1.0024</v>
      </c>
      <c r="KS62" s="7"/>
      <c r="KU62" s="66">
        <v>44936</v>
      </c>
      <c r="KV62" s="21" t="s">
        <v>1626</v>
      </c>
      <c r="KW62" s="7"/>
      <c r="KX62" s="7">
        <v>1.0009999999999999</v>
      </c>
    </row>
    <row r="63" spans="1:310" customFormat="1">
      <c r="A63" s="138">
        <v>44462</v>
      </c>
      <c r="B63" s="74" t="s">
        <v>340</v>
      </c>
      <c r="C63" s="122"/>
      <c r="D63" s="74">
        <v>1.0707</v>
      </c>
      <c r="E63" s="122"/>
      <c r="G63" s="66">
        <v>44497</v>
      </c>
      <c r="H63" s="21" t="s">
        <v>341</v>
      </c>
      <c r="I63" s="7"/>
      <c r="J63" s="21">
        <v>0.99299999999999999</v>
      </c>
      <c r="K63" s="7"/>
      <c r="M63" s="66">
        <v>44909</v>
      </c>
      <c r="N63" s="21" t="s">
        <v>1624</v>
      </c>
      <c r="O63" s="7"/>
      <c r="P63" s="7">
        <v>2.0550000000000002</v>
      </c>
      <c r="Q63" s="7"/>
      <c r="S63" s="66">
        <v>44908</v>
      </c>
      <c r="T63" s="21" t="s">
        <v>1624</v>
      </c>
      <c r="U63" s="7"/>
      <c r="V63" s="7">
        <v>0.99580000000000002</v>
      </c>
      <c r="W63" s="7"/>
      <c r="Y63" s="66">
        <v>44895</v>
      </c>
      <c r="Z63" s="21" t="s">
        <v>1630</v>
      </c>
      <c r="AA63" s="7"/>
      <c r="AB63" s="7">
        <v>1.325</v>
      </c>
      <c r="AC63" s="7"/>
      <c r="AE63" s="66">
        <v>44894</v>
      </c>
      <c r="AF63" s="21" t="s">
        <v>1630</v>
      </c>
      <c r="AG63" s="7"/>
      <c r="AH63" s="7">
        <v>0.99170000000000003</v>
      </c>
      <c r="AI63" s="7"/>
      <c r="AK63" s="66">
        <v>44862</v>
      </c>
      <c r="AL63" s="21" t="s">
        <v>1621</v>
      </c>
      <c r="AM63" s="7"/>
      <c r="AN63" s="7">
        <v>1.0749</v>
      </c>
      <c r="AO63" s="7"/>
      <c r="AQ63" s="66">
        <v>44860</v>
      </c>
      <c r="AR63" s="21" t="s">
        <v>1621</v>
      </c>
      <c r="AS63" s="7"/>
      <c r="AT63" s="7">
        <v>1.0198</v>
      </c>
      <c r="AU63" s="7"/>
      <c r="AW63" s="66">
        <v>44851</v>
      </c>
      <c r="AX63" s="21" t="s">
        <v>1621</v>
      </c>
      <c r="AY63" s="7"/>
      <c r="AZ63" s="7">
        <v>1.0403</v>
      </c>
      <c r="BA63" s="7"/>
      <c r="BC63" s="66">
        <v>44846</v>
      </c>
      <c r="BD63" s="21" t="s">
        <v>1621</v>
      </c>
      <c r="BE63" s="7"/>
      <c r="BF63" s="7">
        <v>1.5297000000000001</v>
      </c>
      <c r="BG63" s="7"/>
      <c r="BI63" s="66">
        <v>44830</v>
      </c>
      <c r="BJ63" s="21" t="s">
        <v>1622</v>
      </c>
      <c r="BK63" s="7"/>
      <c r="BL63" s="7">
        <v>0.9839</v>
      </c>
      <c r="BM63" s="7"/>
      <c r="BO63" s="66">
        <v>44818</v>
      </c>
      <c r="BP63" s="21" t="s">
        <v>1622</v>
      </c>
      <c r="BQ63" s="7"/>
      <c r="BR63" s="7">
        <v>1.2296</v>
      </c>
      <c r="BS63" s="7"/>
      <c r="BU63" s="66">
        <v>44810</v>
      </c>
      <c r="BV63" s="21" t="s">
        <v>1622</v>
      </c>
      <c r="BW63" s="7"/>
      <c r="BX63" s="7">
        <v>0.997</v>
      </c>
      <c r="BY63" s="7"/>
      <c r="CA63" s="66">
        <v>44810</v>
      </c>
      <c r="CB63" s="21" t="s">
        <v>1622</v>
      </c>
      <c r="CC63" s="7"/>
      <c r="CD63" s="7">
        <v>0.97099999999999997</v>
      </c>
      <c r="CE63" s="7"/>
      <c r="CG63" s="66">
        <v>44803</v>
      </c>
      <c r="CH63" s="21" t="s">
        <v>1623</v>
      </c>
      <c r="CI63" s="7"/>
      <c r="CJ63" s="7">
        <v>1.0469999999999999</v>
      </c>
      <c r="CK63" s="7"/>
      <c r="CM63" s="66">
        <v>44788</v>
      </c>
      <c r="CN63" s="21" t="s">
        <v>1623</v>
      </c>
      <c r="CO63" s="7"/>
      <c r="CP63" s="7">
        <v>1.0864</v>
      </c>
      <c r="CQ63" s="7"/>
      <c r="CS63" s="66">
        <v>44778</v>
      </c>
      <c r="CT63" s="21" t="s">
        <v>1623</v>
      </c>
      <c r="CU63" s="7"/>
      <c r="CV63" s="7">
        <v>1.0228999999999999</v>
      </c>
      <c r="CW63" s="7"/>
      <c r="CY63" s="66">
        <v>44775</v>
      </c>
      <c r="CZ63" s="21" t="s">
        <v>1623</v>
      </c>
      <c r="DA63" s="7"/>
      <c r="DB63" s="7">
        <v>1.2102999999999999</v>
      </c>
      <c r="DC63" s="7"/>
      <c r="DE63" s="66">
        <v>44761</v>
      </c>
      <c r="DF63" s="21" t="s">
        <v>638</v>
      </c>
      <c r="DG63" s="7"/>
      <c r="DH63" s="7">
        <v>1.0186999999999999</v>
      </c>
      <c r="DI63" s="7"/>
      <c r="DK63" s="66">
        <v>44760</v>
      </c>
      <c r="DL63" s="21" t="s">
        <v>638</v>
      </c>
      <c r="DM63" s="7"/>
      <c r="DN63" s="7">
        <v>0.98380000000000001</v>
      </c>
      <c r="DO63" s="7"/>
      <c r="DQ63" s="66">
        <v>44750</v>
      </c>
      <c r="DR63" s="21" t="s">
        <v>638</v>
      </c>
      <c r="DS63" s="7"/>
      <c r="DT63" s="215">
        <v>0.95925119621819355</v>
      </c>
      <c r="DU63" s="7"/>
      <c r="DW63" s="66">
        <v>44734</v>
      </c>
      <c r="DX63" s="21" t="s">
        <v>570</v>
      </c>
      <c r="DY63" s="7"/>
      <c r="DZ63" s="7">
        <v>0.99370000000000003</v>
      </c>
      <c r="EA63" s="7"/>
      <c r="EC63" s="66">
        <v>44697</v>
      </c>
      <c r="ED63" s="21" t="s">
        <v>345</v>
      </c>
      <c r="EE63" s="7"/>
      <c r="EF63" s="7">
        <v>1.1359999999999999</v>
      </c>
      <c r="EG63" s="7"/>
      <c r="EI63" s="66">
        <v>44697</v>
      </c>
      <c r="EJ63" s="21" t="s">
        <v>345</v>
      </c>
      <c r="EK63" s="7"/>
      <c r="EL63" s="134">
        <v>1.199594</v>
      </c>
      <c r="EM63" s="7"/>
      <c r="EO63" s="66">
        <v>44692</v>
      </c>
      <c r="EP63" s="21" t="s">
        <v>345</v>
      </c>
      <c r="EQ63" s="7"/>
      <c r="ER63" s="7">
        <v>0.95109999999999995</v>
      </c>
      <c r="ES63" s="7"/>
      <c r="EU63" s="66">
        <v>44691</v>
      </c>
      <c r="EV63" s="21" t="s">
        <v>345</v>
      </c>
      <c r="EW63" s="7"/>
      <c r="EX63" s="7">
        <v>1.1531</v>
      </c>
      <c r="EY63" s="7"/>
      <c r="FA63" s="66">
        <v>44671</v>
      </c>
      <c r="FB63" s="21" t="s">
        <v>334</v>
      </c>
      <c r="FC63" s="7"/>
      <c r="FD63" s="7">
        <v>1.4019999999999999</v>
      </c>
      <c r="FE63" s="7"/>
      <c r="FG63" s="66">
        <v>44659</v>
      </c>
      <c r="FH63" s="21" t="s">
        <v>334</v>
      </c>
      <c r="FI63" s="7"/>
      <c r="FJ63" s="7">
        <v>1.0369999999999999</v>
      </c>
      <c r="FK63" s="7"/>
      <c r="FM63" s="66">
        <v>44658</v>
      </c>
      <c r="FN63" s="21" t="s">
        <v>334</v>
      </c>
      <c r="FO63" s="7"/>
      <c r="FP63" s="7">
        <v>1.0669999999999999</v>
      </c>
      <c r="FQ63" s="7"/>
      <c r="FS63" s="66">
        <v>44638</v>
      </c>
      <c r="FT63" s="21" t="s">
        <v>337</v>
      </c>
      <c r="FU63" s="7"/>
      <c r="FV63" s="7">
        <v>1.2576000000000001</v>
      </c>
      <c r="FW63" s="7"/>
      <c r="FY63" s="66">
        <v>44635</v>
      </c>
      <c r="FZ63" s="21" t="s">
        <v>337</v>
      </c>
      <c r="GA63" s="7"/>
      <c r="GB63" s="7">
        <v>1.3776999999999999</v>
      </c>
      <c r="GC63" s="7"/>
      <c r="GE63" s="66">
        <v>44608</v>
      </c>
      <c r="GF63" s="21" t="s">
        <v>348</v>
      </c>
      <c r="GG63" s="7"/>
      <c r="GH63" s="7">
        <v>1.7370000000000001</v>
      </c>
      <c r="GI63" s="68"/>
      <c r="GK63" s="66">
        <v>44603</v>
      </c>
      <c r="GL63" s="21" t="s">
        <v>348</v>
      </c>
      <c r="GM63" s="7"/>
      <c r="GN63" s="44">
        <v>0.96872400000000003</v>
      </c>
      <c r="GO63" s="7"/>
      <c r="GQ63" s="66">
        <v>44553</v>
      </c>
      <c r="GR63" s="21" t="s">
        <v>336</v>
      </c>
      <c r="GS63" s="7"/>
      <c r="GT63" s="7">
        <v>1.2050000000000001</v>
      </c>
      <c r="GU63" s="7"/>
      <c r="GW63" s="66">
        <v>44523</v>
      </c>
      <c r="GX63" s="21" t="s">
        <v>342</v>
      </c>
      <c r="GY63" s="7"/>
      <c r="GZ63" s="7">
        <v>1.0348999999999999</v>
      </c>
      <c r="HA63" s="7"/>
      <c r="HC63" s="66">
        <v>44509</v>
      </c>
      <c r="HD63" s="21" t="s">
        <v>342</v>
      </c>
      <c r="HE63" s="7"/>
      <c r="HF63" s="21">
        <v>1.262</v>
      </c>
      <c r="HG63" s="7"/>
      <c r="HI63" s="66">
        <v>44462</v>
      </c>
      <c r="HJ63" s="21" t="s">
        <v>340</v>
      </c>
      <c r="HK63" s="7"/>
      <c r="HL63" s="21">
        <v>1.0740000000000001</v>
      </c>
      <c r="HM63" s="7"/>
      <c r="HO63" s="58">
        <v>44453</v>
      </c>
      <c r="HP63" s="21" t="s">
        <v>340</v>
      </c>
      <c r="HQ63" s="7"/>
      <c r="HR63" s="56">
        <v>0.96865894041808975</v>
      </c>
      <c r="HS63" s="32">
        <v>1863932.9</v>
      </c>
      <c r="HU63" s="81">
        <v>43791</v>
      </c>
      <c r="HV63" s="23" t="s">
        <v>342</v>
      </c>
      <c r="HW63" s="21">
        <f>[1]!i_dq_close("881001.WI",HU63)</f>
        <v>4038.0895999999998</v>
      </c>
      <c r="HX63" s="82">
        <v>0.99695900000000004</v>
      </c>
      <c r="HY63" s="20"/>
      <c r="IA63" s="66">
        <v>44585</v>
      </c>
      <c r="IB63" s="21" t="s">
        <v>346</v>
      </c>
      <c r="IC63" s="7"/>
      <c r="ID63" s="21">
        <v>1.014</v>
      </c>
      <c r="IE63" s="7"/>
      <c r="IG63" s="66">
        <v>44606</v>
      </c>
      <c r="IH63" s="21" t="s">
        <v>348</v>
      </c>
      <c r="II63" s="7"/>
      <c r="IJ63" s="21">
        <v>1.008</v>
      </c>
      <c r="IK63" s="7"/>
      <c r="IM63" s="66">
        <v>44666</v>
      </c>
      <c r="IN63" s="21" t="s">
        <v>334</v>
      </c>
      <c r="IO63" s="7"/>
      <c r="IP63" s="7">
        <v>0.99399999999999999</v>
      </c>
      <c r="IQ63" s="7"/>
      <c r="IS63" s="66">
        <v>44778</v>
      </c>
      <c r="IT63" s="21" t="s">
        <v>1623</v>
      </c>
      <c r="IU63" s="7"/>
      <c r="IV63" s="7">
        <v>1.0079</v>
      </c>
      <c r="IW63" s="7"/>
      <c r="IY63" s="66">
        <v>44796</v>
      </c>
      <c r="IZ63" s="21" t="s">
        <v>1623</v>
      </c>
      <c r="JA63" s="7"/>
      <c r="JB63" s="7">
        <v>0.99629999999999996</v>
      </c>
      <c r="JC63" s="7"/>
      <c r="JE63" s="66">
        <v>44813</v>
      </c>
      <c r="JF63" s="21" t="s">
        <v>1622</v>
      </c>
      <c r="JG63" s="7"/>
      <c r="JH63" s="7">
        <v>0.99639999999999995</v>
      </c>
      <c r="JI63" s="7"/>
      <c r="JK63" s="66">
        <v>44888</v>
      </c>
      <c r="JL63" s="21" t="s">
        <v>1630</v>
      </c>
      <c r="JM63" s="7"/>
      <c r="JN63" s="7">
        <v>1.0119</v>
      </c>
      <c r="JO63" s="7"/>
      <c r="JQ63" s="66">
        <v>44922</v>
      </c>
      <c r="JR63" s="21" t="s">
        <v>1624</v>
      </c>
      <c r="JS63" s="7"/>
      <c r="JT63" s="7">
        <v>0.97940000000000005</v>
      </c>
      <c r="JU63" s="7"/>
      <c r="JW63" s="66">
        <v>44917</v>
      </c>
      <c r="JX63" s="21" t="s">
        <v>1624</v>
      </c>
      <c r="JY63" s="7"/>
      <c r="JZ63" s="7">
        <v>1</v>
      </c>
      <c r="KA63" s="7"/>
      <c r="KC63" s="66">
        <v>44638</v>
      </c>
      <c r="KD63" s="21" t="s">
        <v>337</v>
      </c>
      <c r="KE63" s="7"/>
      <c r="KF63" s="7">
        <v>1.347</v>
      </c>
      <c r="KG63" s="7"/>
      <c r="KI63" s="66">
        <v>44930</v>
      </c>
      <c r="KJ63" s="21" t="s">
        <v>1626</v>
      </c>
      <c r="KK63" s="7"/>
      <c r="KL63" s="7">
        <v>1.194</v>
      </c>
      <c r="KM63" s="7"/>
      <c r="KO63" s="66">
        <v>44937</v>
      </c>
      <c r="KP63" s="21" t="s">
        <v>1626</v>
      </c>
      <c r="KQ63" s="7"/>
      <c r="KR63" s="7">
        <v>1.0003</v>
      </c>
      <c r="KS63" s="7"/>
      <c r="KU63" s="66">
        <v>44937</v>
      </c>
      <c r="KV63" s="21" t="s">
        <v>1626</v>
      </c>
      <c r="KW63" s="7"/>
      <c r="KX63" s="7">
        <v>0.99960000000000004</v>
      </c>
    </row>
    <row r="64" spans="1:310" customFormat="1">
      <c r="A64" s="138">
        <v>44463</v>
      </c>
      <c r="B64" s="74" t="s">
        <v>340</v>
      </c>
      <c r="C64" s="122"/>
      <c r="D64" s="74">
        <v>1.0573999999999999</v>
      </c>
      <c r="E64" s="122"/>
      <c r="G64" s="66">
        <v>44498</v>
      </c>
      <c r="H64" s="21" t="s">
        <v>341</v>
      </c>
      <c r="I64" s="7"/>
      <c r="J64" s="21">
        <v>0.99560000000000004</v>
      </c>
      <c r="K64" s="7"/>
      <c r="M64" s="66">
        <v>44910</v>
      </c>
      <c r="N64" s="21" t="s">
        <v>1624</v>
      </c>
      <c r="O64" s="7"/>
      <c r="P64" s="7">
        <v>2.0649999999999999</v>
      </c>
      <c r="Q64" s="7"/>
      <c r="S64" s="66">
        <v>44909</v>
      </c>
      <c r="T64" s="21" t="s">
        <v>1624</v>
      </c>
      <c r="U64" s="7"/>
      <c r="V64" s="7">
        <v>0.99739999999999995</v>
      </c>
      <c r="W64" s="7"/>
      <c r="Y64" s="66">
        <v>44896</v>
      </c>
      <c r="Z64" s="21" t="s">
        <v>336</v>
      </c>
      <c r="AA64" s="7"/>
      <c r="AB64" s="7">
        <v>1.3260000000000001</v>
      </c>
      <c r="AC64" s="7"/>
      <c r="AE64" s="66">
        <v>44895</v>
      </c>
      <c r="AF64" s="21" t="s">
        <v>1630</v>
      </c>
      <c r="AG64" s="7"/>
      <c r="AH64" s="7">
        <v>0.99339999999999995</v>
      </c>
      <c r="AI64" s="7"/>
      <c r="AK64" s="66">
        <v>44865</v>
      </c>
      <c r="AL64" s="21" t="s">
        <v>1621</v>
      </c>
      <c r="AM64" s="7"/>
      <c r="AN64" s="7">
        <v>1.0749</v>
      </c>
      <c r="AO64" s="7"/>
      <c r="AQ64" s="66">
        <v>44861</v>
      </c>
      <c r="AR64" s="21" t="s">
        <v>1621</v>
      </c>
      <c r="AS64" s="7"/>
      <c r="AT64" s="7">
        <v>1.0233000000000001</v>
      </c>
      <c r="AU64" s="7"/>
      <c r="AW64" s="66">
        <v>44852</v>
      </c>
      <c r="AX64" s="21" t="s">
        <v>1621</v>
      </c>
      <c r="AY64" s="7"/>
      <c r="AZ64" s="7">
        <v>1.048</v>
      </c>
      <c r="BA64" s="7"/>
      <c r="BC64" s="66">
        <v>44847</v>
      </c>
      <c r="BD64" s="21" t="s">
        <v>1621</v>
      </c>
      <c r="BE64" s="7"/>
      <c r="BF64" s="7">
        <v>1.5316000000000001</v>
      </c>
      <c r="BG64" s="7"/>
      <c r="BI64" s="66">
        <v>44831</v>
      </c>
      <c r="BJ64" s="21" t="s">
        <v>1622</v>
      </c>
      <c r="BK64" s="7"/>
      <c r="BL64" s="7">
        <v>0.98509999999999998</v>
      </c>
      <c r="BM64" s="7"/>
      <c r="BO64" s="66">
        <v>44819</v>
      </c>
      <c r="BP64" s="21" t="s">
        <v>1622</v>
      </c>
      <c r="BQ64" s="7"/>
      <c r="BR64" s="7">
        <v>1.2301</v>
      </c>
      <c r="BS64" s="7"/>
      <c r="BU64" s="66">
        <v>44811</v>
      </c>
      <c r="BV64" s="21" t="s">
        <v>1622</v>
      </c>
      <c r="BW64" s="7"/>
      <c r="BX64" s="7">
        <v>0.995</v>
      </c>
      <c r="BY64" s="7"/>
      <c r="CA64" s="66">
        <v>44811</v>
      </c>
      <c r="CB64" s="21" t="s">
        <v>1622</v>
      </c>
      <c r="CC64" s="7"/>
      <c r="CD64" s="7">
        <v>0.97199999999999998</v>
      </c>
      <c r="CE64" s="7"/>
      <c r="CG64" s="66">
        <v>44804</v>
      </c>
      <c r="CH64" s="21" t="s">
        <v>1623</v>
      </c>
      <c r="CI64" s="7"/>
      <c r="CJ64" s="7">
        <v>1.044</v>
      </c>
      <c r="CK64" s="7"/>
      <c r="CM64" s="66">
        <v>44789</v>
      </c>
      <c r="CN64" s="21" t="s">
        <v>1623</v>
      </c>
      <c r="CO64" s="7"/>
      <c r="CP64" s="7">
        <v>1.0875999999999999</v>
      </c>
      <c r="CQ64" s="7"/>
      <c r="CS64" s="66">
        <v>44781</v>
      </c>
      <c r="CT64" s="21" t="s">
        <v>1623</v>
      </c>
      <c r="CU64" s="7"/>
      <c r="CV64" s="7">
        <v>1.0228999999999999</v>
      </c>
      <c r="CW64" s="7"/>
      <c r="CY64" s="66">
        <v>44776</v>
      </c>
      <c r="CZ64" s="21" t="s">
        <v>1623</v>
      </c>
      <c r="DA64" s="7"/>
      <c r="DB64" s="7">
        <v>1.2105999999999999</v>
      </c>
      <c r="DC64" s="7"/>
      <c r="DE64" s="66">
        <v>44762</v>
      </c>
      <c r="DF64" s="21" t="s">
        <v>638</v>
      </c>
      <c r="DG64" s="7"/>
      <c r="DH64" s="7">
        <v>1.0185999999999999</v>
      </c>
      <c r="DI64" s="7"/>
      <c r="DK64" s="66">
        <v>44761</v>
      </c>
      <c r="DL64" s="21" t="s">
        <v>638</v>
      </c>
      <c r="DM64" s="7"/>
      <c r="DN64" s="7">
        <v>0.98260000000000003</v>
      </c>
      <c r="DO64" s="7"/>
      <c r="DQ64" s="66">
        <v>44753</v>
      </c>
      <c r="DR64" s="21" t="s">
        <v>638</v>
      </c>
      <c r="DS64" s="7"/>
      <c r="DT64" s="215">
        <v>0.96262587061122151</v>
      </c>
      <c r="DU64" s="7"/>
      <c r="DW64" s="66">
        <v>44735</v>
      </c>
      <c r="DX64" s="21" t="s">
        <v>570</v>
      </c>
      <c r="DY64" s="7"/>
      <c r="DZ64" s="7">
        <v>0.99160000000000004</v>
      </c>
      <c r="EA64" s="7"/>
      <c r="EC64" s="66">
        <v>44698</v>
      </c>
      <c r="ED64" s="21" t="s">
        <v>345</v>
      </c>
      <c r="EE64" s="7"/>
      <c r="EF64" s="7">
        <v>1.1379999999999999</v>
      </c>
      <c r="EG64" s="7"/>
      <c r="EI64" s="66">
        <v>44698</v>
      </c>
      <c r="EJ64" s="21" t="s">
        <v>345</v>
      </c>
      <c r="EK64" s="7"/>
      <c r="EL64" s="134">
        <v>1.199873</v>
      </c>
      <c r="EM64" s="7"/>
      <c r="EO64" s="66">
        <v>44693</v>
      </c>
      <c r="EP64" s="21" t="s">
        <v>345</v>
      </c>
      <c r="EQ64" s="7"/>
      <c r="ER64" s="7">
        <v>0.95269999999999999</v>
      </c>
      <c r="ES64" s="7"/>
      <c r="EU64" s="66">
        <v>44692</v>
      </c>
      <c r="EV64" s="21" t="s">
        <v>345</v>
      </c>
      <c r="EW64" s="7"/>
      <c r="EX64" s="7">
        <v>1.149</v>
      </c>
      <c r="EY64" s="7"/>
      <c r="FA64" s="66">
        <v>44672</v>
      </c>
      <c r="FB64" s="21" t="s">
        <v>334</v>
      </c>
      <c r="FC64" s="7"/>
      <c r="FD64" s="7">
        <v>1.399</v>
      </c>
      <c r="FE64" s="7"/>
      <c r="FG64" s="66">
        <v>44662</v>
      </c>
      <c r="FH64" s="21" t="s">
        <v>334</v>
      </c>
      <c r="FI64" s="7"/>
      <c r="FJ64" s="7">
        <v>1.038</v>
      </c>
      <c r="FK64" s="7"/>
      <c r="FM64" s="66">
        <v>44659</v>
      </c>
      <c r="FN64" s="21" t="s">
        <v>334</v>
      </c>
      <c r="FO64" s="7"/>
      <c r="FP64" s="7">
        <v>1.069</v>
      </c>
      <c r="FQ64" s="7"/>
      <c r="FS64" s="66">
        <v>44641</v>
      </c>
      <c r="FT64" s="21" t="s">
        <v>337</v>
      </c>
      <c r="FU64" s="7"/>
      <c r="FV64" s="7">
        <v>1.2567999999999999</v>
      </c>
      <c r="FW64" s="7"/>
      <c r="FY64" s="66">
        <v>44636</v>
      </c>
      <c r="FZ64" s="21" t="s">
        <v>337</v>
      </c>
      <c r="GA64" s="7"/>
      <c r="GB64" s="7">
        <v>1.3772</v>
      </c>
      <c r="GC64" s="7"/>
      <c r="GE64" s="66">
        <v>44609</v>
      </c>
      <c r="GF64" s="21" t="s">
        <v>348</v>
      </c>
      <c r="GG64" s="7"/>
      <c r="GH64" s="7">
        <v>1.7372000000000001</v>
      </c>
      <c r="GI64" s="68"/>
      <c r="GK64" s="66">
        <v>44606</v>
      </c>
      <c r="GL64" s="21" t="s">
        <v>348</v>
      </c>
      <c r="GM64" s="7"/>
      <c r="GN64" s="44">
        <v>0.96881799999999996</v>
      </c>
      <c r="GO64" s="7"/>
      <c r="GQ64" s="66">
        <v>44554</v>
      </c>
      <c r="GR64" s="21" t="s">
        <v>336</v>
      </c>
      <c r="GS64" s="7"/>
      <c r="GT64" s="7">
        <v>1.1950000000000001</v>
      </c>
      <c r="GU64" s="7"/>
      <c r="GW64" s="66">
        <v>44524</v>
      </c>
      <c r="GX64" s="21" t="s">
        <v>342</v>
      </c>
      <c r="GY64" s="7"/>
      <c r="GZ64" s="7">
        <v>1.0361</v>
      </c>
      <c r="HA64" s="7"/>
      <c r="HC64" s="66">
        <v>44510</v>
      </c>
      <c r="HD64" s="21" t="s">
        <v>342</v>
      </c>
      <c r="HE64" s="7"/>
      <c r="HF64" s="21">
        <v>1.2607999999999999</v>
      </c>
      <c r="HG64" s="7"/>
      <c r="HI64" s="66">
        <v>44463</v>
      </c>
      <c r="HJ64" s="21" t="s">
        <v>340</v>
      </c>
      <c r="HK64" s="7"/>
      <c r="HL64" s="21">
        <v>1.0720000000000001</v>
      </c>
      <c r="HM64" s="7"/>
      <c r="HO64" s="58">
        <v>44454</v>
      </c>
      <c r="HP64" s="21" t="s">
        <v>340</v>
      </c>
      <c r="HQ64" s="7"/>
      <c r="HR64" s="56">
        <v>0.96954275331993112</v>
      </c>
      <c r="HS64" s="32">
        <v>1863932.9</v>
      </c>
      <c r="HU64" s="81">
        <v>43794</v>
      </c>
      <c r="HV64" s="23" t="s">
        <v>342</v>
      </c>
      <c r="HW64" s="21">
        <f>[1]!i_dq_close("881001.WI",HU64)</f>
        <v>4047.2928000000002</v>
      </c>
      <c r="HX64" s="82">
        <v>0.99416899999999997</v>
      </c>
      <c r="HY64" s="20"/>
      <c r="IA64" s="66">
        <v>44586</v>
      </c>
      <c r="IB64" s="21" t="s">
        <v>346</v>
      </c>
      <c r="IC64" s="7"/>
      <c r="ID64" s="21">
        <v>1.006</v>
      </c>
      <c r="IE64" s="7"/>
      <c r="IG64" s="66">
        <v>44607</v>
      </c>
      <c r="IH64" s="21" t="s">
        <v>348</v>
      </c>
      <c r="II64" s="7"/>
      <c r="IJ64" s="21">
        <v>1.012</v>
      </c>
      <c r="IK64" s="7"/>
      <c r="IM64" s="66">
        <v>44669</v>
      </c>
      <c r="IN64" s="21" t="s">
        <v>334</v>
      </c>
      <c r="IO64" s="7"/>
      <c r="IP64" s="7">
        <v>0.995</v>
      </c>
      <c r="IQ64" s="7"/>
      <c r="IS64" s="66">
        <v>44781</v>
      </c>
      <c r="IT64" s="21" t="s">
        <v>1623</v>
      </c>
      <c r="IU64" s="7"/>
      <c r="IV64" s="7">
        <v>1.0095000000000001</v>
      </c>
      <c r="IW64" s="7"/>
      <c r="IY64" s="66">
        <v>44797</v>
      </c>
      <c r="IZ64" s="21" t="s">
        <v>1623</v>
      </c>
      <c r="JA64" s="7"/>
      <c r="JB64" s="7">
        <v>0.99339999999999995</v>
      </c>
      <c r="JC64" s="7"/>
      <c r="JE64" s="66">
        <v>44817</v>
      </c>
      <c r="JF64" s="21" t="s">
        <v>1622</v>
      </c>
      <c r="JG64" s="7"/>
      <c r="JH64" s="7">
        <v>0.99660000000000004</v>
      </c>
      <c r="JI64" s="7"/>
      <c r="JK64" s="66">
        <v>44889</v>
      </c>
      <c r="JL64" s="21" t="s">
        <v>1630</v>
      </c>
      <c r="JM64" s="7"/>
      <c r="JN64" s="7">
        <v>1.0124</v>
      </c>
      <c r="JO64" s="7"/>
      <c r="JQ64" s="66">
        <v>44923</v>
      </c>
      <c r="JR64" s="21" t="s">
        <v>1624</v>
      </c>
      <c r="JS64" s="7"/>
      <c r="JT64" s="7">
        <v>0.97799999999999998</v>
      </c>
      <c r="JU64" s="7"/>
      <c r="JW64" s="66">
        <v>44918</v>
      </c>
      <c r="JX64" s="21" t="s">
        <v>1624</v>
      </c>
      <c r="JY64" s="7"/>
      <c r="JZ64" s="7">
        <v>1.0004</v>
      </c>
      <c r="KA64" s="7"/>
      <c r="KC64" s="66">
        <v>44641</v>
      </c>
      <c r="KD64" s="21" t="s">
        <v>337</v>
      </c>
      <c r="KE64" s="7"/>
      <c r="KF64" s="7">
        <v>1.35</v>
      </c>
      <c r="KG64" s="7"/>
      <c r="KI64" s="66">
        <v>44931</v>
      </c>
      <c r="KJ64" s="21" t="s">
        <v>1626</v>
      </c>
      <c r="KK64" s="7"/>
      <c r="KL64" s="7">
        <v>1.194</v>
      </c>
      <c r="KM64" s="7"/>
      <c r="KO64" s="66">
        <v>44938</v>
      </c>
      <c r="KP64" s="21" t="s">
        <v>1626</v>
      </c>
      <c r="KQ64" s="7"/>
      <c r="KR64" s="7">
        <v>1.0008999999999999</v>
      </c>
      <c r="KS64" s="7"/>
      <c r="KU64" s="66">
        <v>44938</v>
      </c>
      <c r="KV64" s="21" t="s">
        <v>1626</v>
      </c>
      <c r="KW64" s="7"/>
      <c r="KX64" s="7">
        <v>0.99970000000000003</v>
      </c>
    </row>
    <row r="65" spans="1:310" customFormat="1">
      <c r="A65" s="138">
        <v>44466</v>
      </c>
      <c r="B65" s="74" t="s">
        <v>340</v>
      </c>
      <c r="C65" s="122"/>
      <c r="D65" s="74">
        <v>1.0478000000000001</v>
      </c>
      <c r="E65" s="122"/>
      <c r="G65" s="66">
        <v>44501</v>
      </c>
      <c r="H65" s="21" t="s">
        <v>342</v>
      </c>
      <c r="I65" s="7"/>
      <c r="J65" s="21">
        <v>0.99299999999999999</v>
      </c>
      <c r="K65" s="7"/>
      <c r="M65" s="66">
        <v>44911</v>
      </c>
      <c r="N65" s="21" t="s">
        <v>1624</v>
      </c>
      <c r="O65" s="7"/>
      <c r="P65" s="7">
        <v>2.0710000000000002</v>
      </c>
      <c r="Q65" s="7"/>
      <c r="S65" s="66">
        <v>44910</v>
      </c>
      <c r="T65" s="21" t="s">
        <v>1624</v>
      </c>
      <c r="U65" s="7"/>
      <c r="V65" s="7">
        <v>0.996</v>
      </c>
      <c r="W65" s="7"/>
      <c r="Y65" s="66">
        <v>44897</v>
      </c>
      <c r="Z65" s="21" t="s">
        <v>1624</v>
      </c>
      <c r="AA65" s="7"/>
      <c r="AB65" s="7">
        <v>1.325</v>
      </c>
      <c r="AC65" s="7"/>
      <c r="AE65" s="66">
        <v>44896</v>
      </c>
      <c r="AF65" s="21" t="s">
        <v>336</v>
      </c>
      <c r="AG65" s="7"/>
      <c r="AH65" s="7">
        <v>0.99399999999999999</v>
      </c>
      <c r="AI65" s="7"/>
      <c r="AK65" s="66">
        <v>44866</v>
      </c>
      <c r="AL65" s="21" t="s">
        <v>342</v>
      </c>
      <c r="AM65" s="7"/>
      <c r="AN65" s="7">
        <v>1.0507</v>
      </c>
      <c r="AO65" s="7"/>
      <c r="AQ65" s="66">
        <v>44862</v>
      </c>
      <c r="AR65" s="21" t="s">
        <v>1621</v>
      </c>
      <c r="AS65" s="7"/>
      <c r="AT65" s="7">
        <v>1.0170999999999999</v>
      </c>
      <c r="AU65" s="7"/>
      <c r="AW65" s="66">
        <v>44853</v>
      </c>
      <c r="AX65" s="21" t="s">
        <v>1621</v>
      </c>
      <c r="AY65" s="7"/>
      <c r="AZ65" s="7">
        <v>1.0379</v>
      </c>
      <c r="BA65" s="7"/>
      <c r="BC65" s="66">
        <v>44848</v>
      </c>
      <c r="BD65" s="21" t="s">
        <v>1621</v>
      </c>
      <c r="BE65" s="7"/>
      <c r="BF65" s="7">
        <v>1.5221</v>
      </c>
      <c r="BG65" s="7"/>
      <c r="BI65" s="66">
        <v>44832</v>
      </c>
      <c r="BJ65" s="21" t="s">
        <v>1622</v>
      </c>
      <c r="BK65" s="7"/>
      <c r="BL65" s="7">
        <v>0.98509999999999998</v>
      </c>
      <c r="BM65" s="7"/>
      <c r="BO65" s="66">
        <v>44820</v>
      </c>
      <c r="BP65" s="21" t="s">
        <v>1622</v>
      </c>
      <c r="BQ65" s="7"/>
      <c r="BR65" s="7">
        <v>1.2301</v>
      </c>
      <c r="BS65" s="7"/>
      <c r="BU65" s="66">
        <v>44812</v>
      </c>
      <c r="BV65" s="21" t="s">
        <v>1622</v>
      </c>
      <c r="BW65" s="7"/>
      <c r="BX65" s="7">
        <v>0.99099999999999999</v>
      </c>
      <c r="BY65" s="7"/>
      <c r="CA65" s="66">
        <v>44812</v>
      </c>
      <c r="CB65" s="21" t="s">
        <v>1622</v>
      </c>
      <c r="CC65" s="7"/>
      <c r="CD65" s="7">
        <v>0.97299999999999998</v>
      </c>
      <c r="CE65" s="7"/>
      <c r="CG65" s="66">
        <v>44805</v>
      </c>
      <c r="CH65" s="21" t="s">
        <v>340</v>
      </c>
      <c r="CI65" s="7"/>
      <c r="CJ65" s="7">
        <v>1.04</v>
      </c>
      <c r="CK65" s="7"/>
      <c r="CM65" s="66">
        <v>44790</v>
      </c>
      <c r="CN65" s="21" t="s">
        <v>1623</v>
      </c>
      <c r="CO65" s="7"/>
      <c r="CP65" s="7">
        <v>1.0831999999999999</v>
      </c>
      <c r="CQ65" s="7"/>
      <c r="CS65" s="66">
        <v>44782</v>
      </c>
      <c r="CT65" s="21" t="s">
        <v>1623</v>
      </c>
      <c r="CU65" s="7"/>
      <c r="CV65" s="7">
        <v>1.0241</v>
      </c>
      <c r="CW65" s="7"/>
      <c r="CY65" s="66">
        <v>44777</v>
      </c>
      <c r="CZ65" s="21" t="s">
        <v>1623</v>
      </c>
      <c r="DA65" s="7"/>
      <c r="DB65" s="7">
        <v>1.2112000000000001</v>
      </c>
      <c r="DC65" s="7"/>
      <c r="DE65" s="66">
        <v>44763</v>
      </c>
      <c r="DF65" s="21" t="s">
        <v>638</v>
      </c>
      <c r="DG65" s="7"/>
      <c r="DH65" s="7">
        <v>1.0168999999999999</v>
      </c>
      <c r="DI65" s="7"/>
      <c r="DK65" s="66">
        <v>44762</v>
      </c>
      <c r="DL65" s="21" t="s">
        <v>638</v>
      </c>
      <c r="DM65" s="7"/>
      <c r="DN65" s="7">
        <v>0.98380000000000001</v>
      </c>
      <c r="DO65" s="7"/>
      <c r="DQ65" s="66">
        <v>44754</v>
      </c>
      <c r="DR65" s="21" t="s">
        <v>638</v>
      </c>
      <c r="DS65" s="7"/>
      <c r="DT65" s="215">
        <v>0.96600054500424937</v>
      </c>
      <c r="DU65" s="7"/>
      <c r="DW65" s="66">
        <v>44736</v>
      </c>
      <c r="DX65" s="21" t="s">
        <v>570</v>
      </c>
      <c r="DY65" s="7"/>
      <c r="DZ65" s="7">
        <v>0.99139999999999995</v>
      </c>
      <c r="EA65" s="7"/>
      <c r="EC65" s="66">
        <v>44699</v>
      </c>
      <c r="ED65" s="21" t="s">
        <v>345</v>
      </c>
      <c r="EE65" s="7"/>
      <c r="EF65" s="7">
        <v>1.139</v>
      </c>
      <c r="EG65" s="7"/>
      <c r="EI65" s="66">
        <v>44699</v>
      </c>
      <c r="EJ65" s="21" t="s">
        <v>345</v>
      </c>
      <c r="EK65" s="7"/>
      <c r="EL65" s="134">
        <v>1.200153</v>
      </c>
      <c r="EM65" s="7"/>
      <c r="EO65" s="66">
        <v>44694</v>
      </c>
      <c r="EP65" s="21" t="s">
        <v>345</v>
      </c>
      <c r="EQ65" s="7"/>
      <c r="ER65" s="7">
        <v>0.95430000000000004</v>
      </c>
      <c r="ES65" s="7"/>
      <c r="EU65" s="66">
        <v>44693</v>
      </c>
      <c r="EV65" s="21" t="s">
        <v>345</v>
      </c>
      <c r="EW65" s="7"/>
      <c r="EX65" s="7">
        <v>1.1544000000000001</v>
      </c>
      <c r="EY65" s="7"/>
      <c r="FA65" s="66">
        <v>44673</v>
      </c>
      <c r="FB65" s="21" t="s">
        <v>334</v>
      </c>
      <c r="FC65" s="7"/>
      <c r="FD65" s="7">
        <v>1.3919999999999999</v>
      </c>
      <c r="FE65" s="7"/>
      <c r="FG65" s="66">
        <v>44663</v>
      </c>
      <c r="FH65" s="21" t="s">
        <v>334</v>
      </c>
      <c r="FI65" s="7"/>
      <c r="FJ65" s="7">
        <v>1.0389999999999999</v>
      </c>
      <c r="FK65" s="7"/>
      <c r="FM65" s="66">
        <v>44662</v>
      </c>
      <c r="FN65" s="21" t="s">
        <v>334</v>
      </c>
      <c r="FO65" s="7"/>
      <c r="FP65" s="7">
        <v>1.0680000000000001</v>
      </c>
      <c r="FQ65" s="7"/>
      <c r="FS65" s="66">
        <v>44642</v>
      </c>
      <c r="FT65" s="21" t="s">
        <v>337</v>
      </c>
      <c r="FU65" s="7"/>
      <c r="FV65" s="7">
        <v>1.2566999999999999</v>
      </c>
      <c r="FW65" s="7"/>
      <c r="FY65" s="66">
        <v>44637</v>
      </c>
      <c r="FZ65" s="21" t="s">
        <v>337</v>
      </c>
      <c r="GA65" s="7"/>
      <c r="GB65" s="7">
        <v>1.3797999999999999</v>
      </c>
      <c r="GC65" s="7"/>
      <c r="GE65" s="66">
        <v>44610</v>
      </c>
      <c r="GF65" s="21" t="s">
        <v>348</v>
      </c>
      <c r="GG65" s="7"/>
      <c r="GH65" s="7">
        <v>1.7391000000000001</v>
      </c>
      <c r="GI65" s="68"/>
      <c r="GK65" s="66">
        <v>44607</v>
      </c>
      <c r="GL65" s="21" t="s">
        <v>348</v>
      </c>
      <c r="GM65" s="7"/>
      <c r="GN65" s="44">
        <v>0.96872400000000003</v>
      </c>
      <c r="GO65" s="7"/>
      <c r="GQ65" s="66">
        <v>44557</v>
      </c>
      <c r="GR65" s="21" t="s">
        <v>336</v>
      </c>
      <c r="GS65" s="7"/>
      <c r="GT65" s="7">
        <v>1.1970000000000001</v>
      </c>
      <c r="GU65" s="7"/>
      <c r="GW65" s="66">
        <v>44525</v>
      </c>
      <c r="GX65" s="21" t="s">
        <v>342</v>
      </c>
      <c r="GY65" s="7"/>
      <c r="GZ65" s="7">
        <v>1.0367999999999999</v>
      </c>
      <c r="HA65" s="7"/>
      <c r="HC65" s="66">
        <v>44511</v>
      </c>
      <c r="HD65" s="21" t="s">
        <v>342</v>
      </c>
      <c r="HE65" s="7"/>
      <c r="HF65" s="21">
        <v>1.2619</v>
      </c>
      <c r="HG65" s="7"/>
      <c r="HI65" s="66">
        <v>44466</v>
      </c>
      <c r="HJ65" s="21" t="s">
        <v>340</v>
      </c>
      <c r="HK65" s="7"/>
      <c r="HL65" s="21">
        <v>1.0720000000000001</v>
      </c>
      <c r="HM65" s="7"/>
      <c r="HO65" s="58">
        <v>44455</v>
      </c>
      <c r="HP65" s="21" t="s">
        <v>340</v>
      </c>
      <c r="HQ65" s="7"/>
      <c r="HR65" s="56">
        <v>0.97042656622177237</v>
      </c>
      <c r="HS65" s="32">
        <v>1863932.9</v>
      </c>
      <c r="HU65" s="81">
        <v>43795</v>
      </c>
      <c r="HV65" s="23" t="s">
        <v>342</v>
      </c>
      <c r="HW65" s="21">
        <f>[1]!i_dq_close("881001.WI",HU65)</f>
        <v>4051.5237999999999</v>
      </c>
      <c r="HX65" s="82">
        <v>0.992309</v>
      </c>
      <c r="HY65" s="20"/>
      <c r="IA65" s="66">
        <v>44587</v>
      </c>
      <c r="IB65" s="21" t="s">
        <v>346</v>
      </c>
      <c r="IC65" s="7"/>
      <c r="ID65" s="21">
        <v>1.008</v>
      </c>
      <c r="IE65" s="7"/>
      <c r="IG65" s="66">
        <v>44608</v>
      </c>
      <c r="IH65" s="21" t="s">
        <v>348</v>
      </c>
      <c r="II65" s="7"/>
      <c r="IJ65" s="21">
        <v>1.0129999999999999</v>
      </c>
      <c r="IK65" s="7"/>
      <c r="IM65" s="66">
        <v>44670</v>
      </c>
      <c r="IN65" s="21" t="s">
        <v>334</v>
      </c>
      <c r="IO65" s="7"/>
      <c r="IP65" s="7">
        <v>0.99590000000000001</v>
      </c>
      <c r="IQ65" s="7"/>
      <c r="IS65" s="66">
        <v>44782</v>
      </c>
      <c r="IT65" s="21" t="s">
        <v>1623</v>
      </c>
      <c r="IU65" s="7"/>
      <c r="IV65" s="7">
        <v>1.0119</v>
      </c>
      <c r="IW65" s="7"/>
      <c r="IY65" s="66">
        <v>44798</v>
      </c>
      <c r="IZ65" s="21" t="s">
        <v>1623</v>
      </c>
      <c r="JA65" s="7"/>
      <c r="JB65" s="7">
        <v>0.98980000000000001</v>
      </c>
      <c r="JC65" s="7"/>
      <c r="JE65" s="66">
        <v>44818</v>
      </c>
      <c r="JF65" s="21" t="s">
        <v>1622</v>
      </c>
      <c r="JG65" s="7"/>
      <c r="JH65" s="7">
        <v>0.99380000000000002</v>
      </c>
      <c r="JI65" s="7"/>
      <c r="JK65" s="66">
        <v>44890</v>
      </c>
      <c r="JL65" s="21" t="s">
        <v>1630</v>
      </c>
      <c r="JM65" s="7"/>
      <c r="JN65" s="7">
        <v>1.0157</v>
      </c>
      <c r="JO65" s="7"/>
      <c r="JQ65" s="66">
        <v>44924</v>
      </c>
      <c r="JR65" s="21" t="s">
        <v>1624</v>
      </c>
      <c r="JS65" s="7"/>
      <c r="JT65" s="7">
        <v>0.97850000000000004</v>
      </c>
      <c r="JU65" s="7"/>
      <c r="JW65" s="66">
        <v>44921</v>
      </c>
      <c r="JX65" s="21" t="s">
        <v>1624</v>
      </c>
      <c r="JY65" s="7"/>
      <c r="JZ65" s="7">
        <v>1.0008999999999999</v>
      </c>
      <c r="KA65" s="7"/>
      <c r="KC65" s="66">
        <v>44642</v>
      </c>
      <c r="KD65" s="21" t="s">
        <v>337</v>
      </c>
      <c r="KE65" s="7"/>
      <c r="KF65" s="7">
        <v>1.3460000000000001</v>
      </c>
      <c r="KG65" s="7"/>
      <c r="KI65" s="66">
        <v>44932</v>
      </c>
      <c r="KJ65" s="21" t="s">
        <v>1626</v>
      </c>
      <c r="KK65" s="7"/>
      <c r="KL65" s="7">
        <v>1.194</v>
      </c>
      <c r="KM65" s="7"/>
      <c r="KO65" s="66">
        <v>44939</v>
      </c>
      <c r="KP65" s="21" t="s">
        <v>1626</v>
      </c>
      <c r="KQ65" s="7"/>
      <c r="KR65" s="7">
        <v>0.99770000000000003</v>
      </c>
      <c r="KS65" s="7"/>
      <c r="KU65" s="66">
        <v>44939</v>
      </c>
      <c r="KV65" s="21" t="s">
        <v>1626</v>
      </c>
      <c r="KW65" s="7"/>
      <c r="KX65" s="7">
        <v>0.99860000000000004</v>
      </c>
    </row>
    <row r="66" spans="1:310" customFormat="1">
      <c r="A66" s="138">
        <v>44467</v>
      </c>
      <c r="B66" s="74" t="s">
        <v>340</v>
      </c>
      <c r="C66" s="122"/>
      <c r="D66" s="74">
        <v>1.0503</v>
      </c>
      <c r="E66" s="122"/>
      <c r="G66" s="66">
        <v>44502</v>
      </c>
      <c r="H66" s="21" t="s">
        <v>342</v>
      </c>
      <c r="I66" s="7"/>
      <c r="J66" s="21">
        <v>0.99319999999999997</v>
      </c>
      <c r="K66" s="7"/>
      <c r="M66" s="66">
        <v>44914</v>
      </c>
      <c r="N66" s="21" t="s">
        <v>1624</v>
      </c>
      <c r="O66" s="7"/>
      <c r="P66" s="7">
        <v>2.0659999999999998</v>
      </c>
      <c r="Q66" s="7"/>
      <c r="S66" s="66">
        <v>44911</v>
      </c>
      <c r="T66" s="21" t="s">
        <v>1624</v>
      </c>
      <c r="U66" s="7"/>
      <c r="V66" s="7">
        <v>0.99650000000000005</v>
      </c>
      <c r="W66" s="7"/>
      <c r="Y66" s="66">
        <v>44900</v>
      </c>
      <c r="Z66" s="21" t="s">
        <v>1624</v>
      </c>
      <c r="AA66" s="7"/>
      <c r="AB66" s="7">
        <v>1.321</v>
      </c>
      <c r="AC66" s="7"/>
      <c r="AE66" s="66">
        <v>44897</v>
      </c>
      <c r="AF66" s="21" t="s">
        <v>1624</v>
      </c>
      <c r="AG66" s="7"/>
      <c r="AH66" s="7">
        <v>0.99539999999999995</v>
      </c>
      <c r="AI66" s="7"/>
      <c r="AK66" s="66">
        <v>44867</v>
      </c>
      <c r="AL66" s="21" t="s">
        <v>1630</v>
      </c>
      <c r="AM66" s="7"/>
      <c r="AN66" s="7">
        <v>1.0506</v>
      </c>
      <c r="AO66" s="7"/>
      <c r="AQ66" s="66">
        <v>44865</v>
      </c>
      <c r="AR66" s="21" t="s">
        <v>1621</v>
      </c>
      <c r="AS66" s="7"/>
      <c r="AT66" s="7">
        <v>1.0167999999999999</v>
      </c>
      <c r="AU66" s="7"/>
      <c r="AW66" s="66">
        <v>44854</v>
      </c>
      <c r="AX66" s="21" t="s">
        <v>1621</v>
      </c>
      <c r="AY66" s="7"/>
      <c r="AZ66" s="7">
        <v>1.0310999999999999</v>
      </c>
      <c r="BA66" s="7"/>
      <c r="BC66" s="66">
        <v>44851</v>
      </c>
      <c r="BD66" s="21" t="s">
        <v>1621</v>
      </c>
      <c r="BE66" s="7"/>
      <c r="BF66" s="7">
        <v>1.5230999999999999</v>
      </c>
      <c r="BG66" s="7"/>
      <c r="BI66" s="66">
        <v>44833</v>
      </c>
      <c r="BJ66" s="21" t="s">
        <v>1622</v>
      </c>
      <c r="BK66" s="7"/>
      <c r="BL66" s="7">
        <v>0.98340000000000005</v>
      </c>
      <c r="BM66" s="7"/>
      <c r="BO66" s="66">
        <v>44823</v>
      </c>
      <c r="BP66" s="21" t="s">
        <v>1622</v>
      </c>
      <c r="BQ66" s="7"/>
      <c r="BR66" s="7">
        <v>1.2301</v>
      </c>
      <c r="BS66" s="7"/>
      <c r="BU66" s="66">
        <v>44813</v>
      </c>
      <c r="BV66" s="21" t="s">
        <v>1622</v>
      </c>
      <c r="BW66" s="7"/>
      <c r="BX66" s="7">
        <v>0.98799999999999999</v>
      </c>
      <c r="BY66" s="7"/>
      <c r="CA66" s="66">
        <v>44813</v>
      </c>
      <c r="CB66" s="21" t="s">
        <v>1622</v>
      </c>
      <c r="CC66" s="7"/>
      <c r="CD66" s="7">
        <v>0.97399999999999998</v>
      </c>
      <c r="CE66" s="7"/>
      <c r="CG66" s="66">
        <v>44806</v>
      </c>
      <c r="CH66" s="21" t="s">
        <v>1622</v>
      </c>
      <c r="CI66" s="7"/>
      <c r="CJ66" s="7">
        <v>1.0449999999999999</v>
      </c>
      <c r="CK66" s="7"/>
      <c r="CM66" s="66">
        <v>44791</v>
      </c>
      <c r="CN66" s="21" t="s">
        <v>1623</v>
      </c>
      <c r="CO66" s="7"/>
      <c r="CP66" s="7">
        <v>1.0858000000000001</v>
      </c>
      <c r="CQ66" s="7"/>
      <c r="CS66" s="66">
        <v>44783</v>
      </c>
      <c r="CT66" s="21" t="s">
        <v>1623</v>
      </c>
      <c r="CU66" s="7"/>
      <c r="CV66" s="7">
        <v>1.0226999999999999</v>
      </c>
      <c r="CW66" s="7"/>
      <c r="CY66" s="66">
        <v>44778</v>
      </c>
      <c r="CZ66" s="21" t="s">
        <v>1623</v>
      </c>
      <c r="DA66" s="7"/>
      <c r="DB66" s="7">
        <v>1.212</v>
      </c>
      <c r="DC66" s="7"/>
      <c r="DE66" s="66">
        <v>44764</v>
      </c>
      <c r="DF66" s="21" t="s">
        <v>638</v>
      </c>
      <c r="DG66" s="7"/>
      <c r="DH66" s="7">
        <v>1.0229999999999999</v>
      </c>
      <c r="DI66" s="7"/>
      <c r="DK66" s="66">
        <v>44763</v>
      </c>
      <c r="DL66" s="21" t="s">
        <v>638</v>
      </c>
      <c r="DM66" s="7"/>
      <c r="DN66" s="7">
        <v>0.98329999999999995</v>
      </c>
      <c r="DO66" s="7"/>
      <c r="DQ66" s="66">
        <v>44755</v>
      </c>
      <c r="DR66" s="21" t="s">
        <v>638</v>
      </c>
      <c r="DS66" s="7"/>
      <c r="DT66" s="215">
        <v>0.96431320780773544</v>
      </c>
      <c r="DU66" s="7"/>
      <c r="DW66" s="66">
        <v>44739</v>
      </c>
      <c r="DX66" s="21" t="s">
        <v>570</v>
      </c>
      <c r="DY66" s="7"/>
      <c r="DZ66" s="7">
        <v>0.99270000000000003</v>
      </c>
      <c r="EA66" s="7"/>
      <c r="EC66" s="66">
        <v>44700</v>
      </c>
      <c r="ED66" s="21" t="s">
        <v>345</v>
      </c>
      <c r="EE66" s="7"/>
      <c r="EF66" s="7">
        <v>1.1439999999999999</v>
      </c>
      <c r="EG66" s="7"/>
      <c r="EI66" s="66">
        <v>44700</v>
      </c>
      <c r="EJ66" s="21" t="s">
        <v>345</v>
      </c>
      <c r="EK66" s="7"/>
      <c r="EL66" s="134">
        <v>1.2004330000000001</v>
      </c>
      <c r="EM66" s="7"/>
      <c r="EO66" s="66">
        <v>44697</v>
      </c>
      <c r="EP66" s="21" t="s">
        <v>345</v>
      </c>
      <c r="EQ66" s="7"/>
      <c r="ER66" s="60">
        <v>0.95350000000000001</v>
      </c>
      <c r="ES66" s="7"/>
      <c r="EU66" s="66">
        <v>44694</v>
      </c>
      <c r="EV66" s="21" t="s">
        <v>345</v>
      </c>
      <c r="EW66" s="7"/>
      <c r="EX66" s="7">
        <v>1.1538999999999999</v>
      </c>
      <c r="EY66" s="7"/>
      <c r="FA66" s="66">
        <v>44676</v>
      </c>
      <c r="FB66" s="21" t="s">
        <v>334</v>
      </c>
      <c r="FC66" s="7"/>
      <c r="FD66" s="7">
        <v>1.3779999999999999</v>
      </c>
      <c r="FE66" s="7"/>
      <c r="FG66" s="66">
        <v>44664</v>
      </c>
      <c r="FH66" s="21" t="s">
        <v>334</v>
      </c>
      <c r="FI66" s="7"/>
      <c r="FJ66" s="7">
        <v>1.0389999999999999</v>
      </c>
      <c r="FK66" s="7"/>
      <c r="FM66" s="66">
        <v>44663</v>
      </c>
      <c r="FN66" s="21" t="s">
        <v>334</v>
      </c>
      <c r="FO66" s="7"/>
      <c r="FP66" s="7">
        <v>1.0660000000000001</v>
      </c>
      <c r="FQ66" s="7"/>
      <c r="FS66" s="66">
        <v>44643</v>
      </c>
      <c r="FT66" s="21" t="s">
        <v>337</v>
      </c>
      <c r="FU66" s="7"/>
      <c r="FV66" s="7">
        <v>1.2545999999999999</v>
      </c>
      <c r="FW66" s="7"/>
      <c r="FY66" s="66">
        <v>44638</v>
      </c>
      <c r="FZ66" s="21" t="s">
        <v>337</v>
      </c>
      <c r="GA66" s="7"/>
      <c r="GB66" s="7">
        <v>1.3801000000000001</v>
      </c>
      <c r="GC66" s="7"/>
      <c r="GE66" s="66">
        <v>44613</v>
      </c>
      <c r="GF66" s="21" t="s">
        <v>348</v>
      </c>
      <c r="GG66" s="7"/>
      <c r="GH66" s="7">
        <v>1.7379</v>
      </c>
      <c r="GI66" s="68"/>
      <c r="GK66" s="66">
        <v>44608</v>
      </c>
      <c r="GL66" s="21" t="s">
        <v>348</v>
      </c>
      <c r="GM66" s="7"/>
      <c r="GN66" s="44">
        <v>0.96938400000000002</v>
      </c>
      <c r="GO66" s="7"/>
      <c r="GQ66" s="66">
        <v>44558</v>
      </c>
      <c r="GR66" s="21" t="s">
        <v>336</v>
      </c>
      <c r="GS66" s="7"/>
      <c r="GT66" s="7">
        <v>1.2070000000000001</v>
      </c>
      <c r="GU66" s="7"/>
      <c r="GW66" s="66">
        <v>44526</v>
      </c>
      <c r="GX66" s="21" t="s">
        <v>342</v>
      </c>
      <c r="GY66" s="7"/>
      <c r="GZ66" s="7">
        <v>1.0373000000000001</v>
      </c>
      <c r="HA66" s="7"/>
      <c r="HC66" s="66">
        <v>44512</v>
      </c>
      <c r="HD66" s="21" t="s">
        <v>342</v>
      </c>
      <c r="HE66" s="7"/>
      <c r="HF66" s="21">
        <v>1.264</v>
      </c>
      <c r="HG66" s="7"/>
      <c r="HI66" s="66">
        <v>44467</v>
      </c>
      <c r="HJ66" s="21" t="s">
        <v>340</v>
      </c>
      <c r="HK66" s="7"/>
      <c r="HL66" s="21">
        <v>1.0720000000000001</v>
      </c>
      <c r="HM66" s="7"/>
      <c r="HO66" s="58">
        <v>44456</v>
      </c>
      <c r="HP66" s="21" t="s">
        <v>340</v>
      </c>
      <c r="HQ66" s="7"/>
      <c r="HR66" s="56">
        <v>0.97131037912361173</v>
      </c>
      <c r="HS66" s="32">
        <v>1863932.9</v>
      </c>
      <c r="HU66" s="81">
        <v>43796</v>
      </c>
      <c r="HV66" s="23" t="s">
        <v>342</v>
      </c>
      <c r="HW66" s="21">
        <f>[1]!i_dq_close("881001.WI",HU66)</f>
        <v>4044.4234999999999</v>
      </c>
      <c r="HX66" s="82">
        <v>0.99323899999999998</v>
      </c>
      <c r="HY66" s="20"/>
      <c r="IA66" s="66">
        <v>44588</v>
      </c>
      <c r="IB66" s="21" t="s">
        <v>367</v>
      </c>
      <c r="IC66" s="7"/>
      <c r="ID66" s="21">
        <v>1.0049999999999999</v>
      </c>
      <c r="IE66" s="7"/>
      <c r="IG66" s="66">
        <v>44609</v>
      </c>
      <c r="IH66" s="21" t="s">
        <v>348</v>
      </c>
      <c r="II66" s="7"/>
      <c r="IJ66" s="21">
        <v>1.012</v>
      </c>
      <c r="IK66" s="7"/>
      <c r="IM66" s="66">
        <v>44671</v>
      </c>
      <c r="IN66" s="21" t="s">
        <v>334</v>
      </c>
      <c r="IO66" s="7"/>
      <c r="IP66" s="7">
        <v>0.99729999999999996</v>
      </c>
      <c r="IQ66" s="7"/>
      <c r="IS66" s="66">
        <v>44783</v>
      </c>
      <c r="IT66" s="21" t="s">
        <v>1623</v>
      </c>
      <c r="IU66" s="7"/>
      <c r="IV66" s="7">
        <v>1.0132000000000001</v>
      </c>
      <c r="IW66" s="7"/>
      <c r="IY66" s="66">
        <v>44799</v>
      </c>
      <c r="IZ66" s="21" t="s">
        <v>1623</v>
      </c>
      <c r="JA66" s="7"/>
      <c r="JB66" s="7">
        <v>0.98319999999999996</v>
      </c>
      <c r="JC66" s="7"/>
      <c r="JE66" s="66">
        <v>44819</v>
      </c>
      <c r="JF66" s="21" t="s">
        <v>1622</v>
      </c>
      <c r="JG66" s="7"/>
      <c r="JH66" s="7">
        <v>0.99360000000000004</v>
      </c>
      <c r="JI66" s="7"/>
      <c r="JK66" s="66">
        <v>44893</v>
      </c>
      <c r="JL66" s="21" t="s">
        <v>1630</v>
      </c>
      <c r="JM66" s="7"/>
      <c r="JN66" s="7">
        <v>1.0163</v>
      </c>
      <c r="JO66" s="7"/>
      <c r="JQ66" s="66">
        <v>44925</v>
      </c>
      <c r="JR66" s="21" t="s">
        <v>1624</v>
      </c>
      <c r="JS66" s="7"/>
      <c r="JT66" s="7">
        <v>0.98129999999999995</v>
      </c>
      <c r="JU66" s="7"/>
      <c r="JW66" s="66">
        <v>44922</v>
      </c>
      <c r="JX66" s="21" t="s">
        <v>1624</v>
      </c>
      <c r="JY66" s="7"/>
      <c r="JZ66" s="7">
        <v>1.0019</v>
      </c>
      <c r="KA66" s="7"/>
      <c r="KC66" s="66">
        <v>44643</v>
      </c>
      <c r="KD66" s="21" t="s">
        <v>337</v>
      </c>
      <c r="KE66" s="7"/>
      <c r="KF66" s="7">
        <v>1.347</v>
      </c>
      <c r="KG66" s="7"/>
      <c r="KI66" s="66">
        <v>44935</v>
      </c>
      <c r="KJ66" s="21" t="s">
        <v>1626</v>
      </c>
      <c r="KK66" s="7"/>
      <c r="KL66" s="7">
        <v>1.194</v>
      </c>
      <c r="KM66" s="7"/>
      <c r="KO66" s="66">
        <v>44942</v>
      </c>
      <c r="KP66" s="21" t="s">
        <v>1626</v>
      </c>
      <c r="KQ66" s="7"/>
      <c r="KR66" s="7">
        <v>0.99119999999999997</v>
      </c>
      <c r="KS66" s="7"/>
      <c r="KU66" s="66">
        <v>44942</v>
      </c>
      <c r="KV66" s="21" t="s">
        <v>1626</v>
      </c>
      <c r="KW66" s="7"/>
      <c r="KX66" s="7">
        <v>0.99419999999999997</v>
      </c>
    </row>
    <row r="67" spans="1:310" customFormat="1">
      <c r="A67" s="138">
        <v>44468</v>
      </c>
      <c r="B67" s="74" t="s">
        <v>340</v>
      </c>
      <c r="C67" s="122"/>
      <c r="D67" s="74">
        <v>1.0305</v>
      </c>
      <c r="E67" s="122"/>
      <c r="G67" s="66">
        <v>44503</v>
      </c>
      <c r="H67" s="21" t="s">
        <v>342</v>
      </c>
      <c r="I67" s="7"/>
      <c r="J67" s="21">
        <v>0.98929999999999996</v>
      </c>
      <c r="K67" s="7"/>
      <c r="M67" s="66">
        <v>44915</v>
      </c>
      <c r="N67" s="21" t="s">
        <v>1624</v>
      </c>
      <c r="O67" s="7"/>
      <c r="P67" s="7">
        <v>2.0619999999999998</v>
      </c>
      <c r="Q67" s="7"/>
      <c r="S67" s="66">
        <v>44914</v>
      </c>
      <c r="T67" s="21" t="s">
        <v>1624</v>
      </c>
      <c r="U67" s="7"/>
      <c r="V67" s="7">
        <v>0.99770000000000003</v>
      </c>
      <c r="W67" s="7"/>
      <c r="Y67" s="66">
        <v>44901</v>
      </c>
      <c r="Z67" s="21" t="s">
        <v>1624</v>
      </c>
      <c r="AA67" s="7"/>
      <c r="AB67" s="7">
        <v>1.32</v>
      </c>
      <c r="AC67" s="7"/>
      <c r="AE67" s="66">
        <v>44900</v>
      </c>
      <c r="AF67" s="21" t="s">
        <v>1624</v>
      </c>
      <c r="AG67" s="7"/>
      <c r="AH67" s="7">
        <v>0.99590000000000001</v>
      </c>
      <c r="AI67" s="7"/>
      <c r="AK67" s="66">
        <v>44868</v>
      </c>
      <c r="AL67" s="21" t="s">
        <v>1630</v>
      </c>
      <c r="AM67" s="7"/>
      <c r="AN67" s="7">
        <v>1.0843</v>
      </c>
      <c r="AO67" s="7"/>
      <c r="AQ67" s="66">
        <v>44866</v>
      </c>
      <c r="AR67" s="21" t="s">
        <v>342</v>
      </c>
      <c r="AS67" s="7"/>
      <c r="AT67" s="7">
        <v>1.0182</v>
      </c>
      <c r="AU67" s="7"/>
      <c r="AW67" s="66">
        <v>44855</v>
      </c>
      <c r="AX67" s="21" t="s">
        <v>1621</v>
      </c>
      <c r="AY67" s="7"/>
      <c r="AZ67" s="7">
        <v>1.0308999999999999</v>
      </c>
      <c r="BA67" s="7"/>
      <c r="BC67" s="66">
        <v>44852</v>
      </c>
      <c r="BD67" s="21" t="s">
        <v>1621</v>
      </c>
      <c r="BE67" s="7"/>
      <c r="BF67" s="7">
        <v>1.5238</v>
      </c>
      <c r="BG67" s="7"/>
      <c r="BI67" s="66">
        <v>44834</v>
      </c>
      <c r="BJ67" s="21" t="s">
        <v>1622</v>
      </c>
      <c r="BK67" s="7"/>
      <c r="BL67" s="7">
        <v>0.98299999999999998</v>
      </c>
      <c r="BM67" s="7"/>
      <c r="BO67" s="66">
        <v>44824</v>
      </c>
      <c r="BP67" s="21" t="s">
        <v>1622</v>
      </c>
      <c r="BQ67" s="7"/>
      <c r="BR67" s="7">
        <v>1.2299</v>
      </c>
      <c r="BS67" s="7"/>
      <c r="BU67" s="66">
        <v>44817</v>
      </c>
      <c r="BV67" s="21" t="s">
        <v>1622</v>
      </c>
      <c r="BW67" s="7"/>
      <c r="BX67" s="7">
        <v>0.99</v>
      </c>
      <c r="BY67" s="7"/>
      <c r="CA67" s="66">
        <v>44817</v>
      </c>
      <c r="CB67" s="21" t="s">
        <v>1622</v>
      </c>
      <c r="CC67" s="7"/>
      <c r="CD67" s="7">
        <v>0.97499999999999998</v>
      </c>
      <c r="CE67" s="7"/>
      <c r="CG67" s="66">
        <v>44809</v>
      </c>
      <c r="CH67" s="21" t="s">
        <v>1622</v>
      </c>
      <c r="CI67" s="7"/>
      <c r="CJ67" s="7">
        <v>1.0469999999999999</v>
      </c>
      <c r="CK67" s="7"/>
      <c r="CM67" s="66">
        <v>44792</v>
      </c>
      <c r="CN67" s="21" t="s">
        <v>1623</v>
      </c>
      <c r="CO67" s="7"/>
      <c r="CP67" s="7">
        <v>1.0859000000000001</v>
      </c>
      <c r="CQ67" s="7"/>
      <c r="CS67" s="66">
        <v>44784</v>
      </c>
      <c r="CT67" s="21" t="s">
        <v>1623</v>
      </c>
      <c r="CU67" s="7"/>
      <c r="CV67" s="7">
        <v>1.0175000000000001</v>
      </c>
      <c r="CW67" s="7"/>
      <c r="CY67" s="66">
        <v>44781</v>
      </c>
      <c r="CZ67" s="21" t="s">
        <v>1623</v>
      </c>
      <c r="DA67" s="7"/>
      <c r="DB67" s="7">
        <v>1.212</v>
      </c>
      <c r="DC67" s="7"/>
      <c r="DE67" s="66">
        <v>44767</v>
      </c>
      <c r="DF67" s="21" t="s">
        <v>638</v>
      </c>
      <c r="DG67" s="7"/>
      <c r="DH67" s="7">
        <v>1.0229999999999999</v>
      </c>
      <c r="DI67" s="7"/>
      <c r="DK67" s="66">
        <v>44764</v>
      </c>
      <c r="DL67" s="21" t="s">
        <v>638</v>
      </c>
      <c r="DM67" s="7"/>
      <c r="DN67" s="7">
        <v>0.98360000000000003</v>
      </c>
      <c r="DO67" s="7"/>
      <c r="DQ67" s="66">
        <v>44756</v>
      </c>
      <c r="DR67" s="21" t="s">
        <v>638</v>
      </c>
      <c r="DS67" s="7"/>
      <c r="DT67" s="215">
        <v>0.96684421360250627</v>
      </c>
      <c r="DU67" s="7"/>
      <c r="DW67" s="66">
        <v>44740</v>
      </c>
      <c r="DX67" s="21" t="s">
        <v>570</v>
      </c>
      <c r="DY67" s="7"/>
      <c r="DZ67" s="7">
        <v>0.99270000000000003</v>
      </c>
      <c r="EA67" s="7"/>
      <c r="EC67" s="66">
        <v>44701</v>
      </c>
      <c r="ED67" s="21" t="s">
        <v>345</v>
      </c>
      <c r="EE67" s="7"/>
      <c r="EF67" s="7">
        <v>1.1419999999999999</v>
      </c>
      <c r="EG67" s="7"/>
      <c r="EI67" s="66">
        <v>44701</v>
      </c>
      <c r="EJ67" s="21" t="s">
        <v>345</v>
      </c>
      <c r="EK67" s="7"/>
      <c r="EL67" s="134">
        <v>1.2004330000000001</v>
      </c>
      <c r="EM67" s="7"/>
      <c r="EO67" s="66">
        <v>44698</v>
      </c>
      <c r="EP67" s="21" t="s">
        <v>345</v>
      </c>
      <c r="EQ67" s="7"/>
      <c r="ER67" s="7">
        <v>0.95350000000000001</v>
      </c>
      <c r="ES67" s="7"/>
      <c r="EU67" s="66">
        <v>44697</v>
      </c>
      <c r="EV67" s="21" t="s">
        <v>345</v>
      </c>
      <c r="EW67" s="7"/>
      <c r="EX67" s="7">
        <v>1.1553</v>
      </c>
      <c r="EY67" s="7"/>
      <c r="FA67" s="66">
        <v>44677</v>
      </c>
      <c r="FB67" s="21" t="s">
        <v>334</v>
      </c>
      <c r="FC67" s="7"/>
      <c r="FD67" s="7">
        <v>1.3740000000000001</v>
      </c>
      <c r="FE67" s="7"/>
      <c r="FG67" s="66">
        <v>44665</v>
      </c>
      <c r="FH67" s="21" t="s">
        <v>334</v>
      </c>
      <c r="FI67" s="7"/>
      <c r="FJ67" s="7">
        <v>1.0369999999999999</v>
      </c>
      <c r="FK67" s="7"/>
      <c r="FM67" s="66">
        <v>44664</v>
      </c>
      <c r="FN67" s="21" t="s">
        <v>334</v>
      </c>
      <c r="FO67" s="7"/>
      <c r="FP67" s="7">
        <v>1.0620000000000001</v>
      </c>
      <c r="FQ67" s="7"/>
      <c r="FS67" s="66">
        <v>44644</v>
      </c>
      <c r="FT67" s="21" t="s">
        <v>337</v>
      </c>
      <c r="FU67" s="7"/>
      <c r="FV67" s="7">
        <v>1.2532000000000001</v>
      </c>
      <c r="FW67" s="7"/>
      <c r="FY67" s="66">
        <v>44641</v>
      </c>
      <c r="FZ67" s="21" t="s">
        <v>337</v>
      </c>
      <c r="GA67" s="7"/>
      <c r="GB67" s="7">
        <v>1.3801000000000001</v>
      </c>
      <c r="GC67" s="7"/>
      <c r="GE67" s="66">
        <v>44614</v>
      </c>
      <c r="GF67" s="21" t="s">
        <v>348</v>
      </c>
      <c r="GG67" s="7"/>
      <c r="GH67" s="7">
        <v>1.7358</v>
      </c>
      <c r="GI67" s="68"/>
      <c r="GK67" s="66">
        <v>44609</v>
      </c>
      <c r="GL67" s="21" t="s">
        <v>348</v>
      </c>
      <c r="GM67" s="7"/>
      <c r="GN67" s="44">
        <v>0.96957300000000002</v>
      </c>
      <c r="GO67" s="7"/>
      <c r="GQ67" s="66">
        <v>44559</v>
      </c>
      <c r="GR67" s="21" t="s">
        <v>336</v>
      </c>
      <c r="GS67" s="7"/>
      <c r="GT67" s="7">
        <v>1.2030000000000001</v>
      </c>
      <c r="GU67" s="7"/>
      <c r="GW67" s="66">
        <v>44529</v>
      </c>
      <c r="GX67" s="21" t="s">
        <v>342</v>
      </c>
      <c r="GY67" s="7"/>
      <c r="GZ67" s="7">
        <v>1.0370999999999999</v>
      </c>
      <c r="HA67" s="7"/>
      <c r="HC67" s="66">
        <v>44515</v>
      </c>
      <c r="HD67" s="21" t="s">
        <v>342</v>
      </c>
      <c r="HE67" s="7"/>
      <c r="HF67" s="21">
        <v>1.2644</v>
      </c>
      <c r="HG67" s="7"/>
      <c r="HI67" s="66">
        <v>44468</v>
      </c>
      <c r="HJ67" s="21" t="s">
        <v>340</v>
      </c>
      <c r="HK67" s="7"/>
      <c r="HL67" s="21">
        <v>1.0529999999999999</v>
      </c>
      <c r="HM67" s="7"/>
      <c r="HO67" s="58">
        <v>44461</v>
      </c>
      <c r="HP67" s="21" t="s">
        <v>340</v>
      </c>
      <c r="HQ67" s="7"/>
      <c r="HR67" s="56">
        <v>0.97042656622177226</v>
      </c>
      <c r="HS67" s="32">
        <v>1863932.9</v>
      </c>
      <c r="HU67" s="81">
        <v>43797</v>
      </c>
      <c r="HV67" s="23" t="s">
        <v>342</v>
      </c>
      <c r="HW67" s="21">
        <f>[1]!i_dq_close("881001.WI",HU67)</f>
        <v>4031.7730999999999</v>
      </c>
      <c r="HX67" s="82">
        <v>0.99323899999999998</v>
      </c>
      <c r="HY67" s="20"/>
      <c r="IA67" s="66">
        <v>44589</v>
      </c>
      <c r="IB67" s="21" t="s">
        <v>367</v>
      </c>
      <c r="IC67" s="7"/>
      <c r="ID67" s="21">
        <v>1.008</v>
      </c>
      <c r="IE67" s="7"/>
      <c r="IG67" s="66">
        <v>44610</v>
      </c>
      <c r="IH67" s="21" t="s">
        <v>348</v>
      </c>
      <c r="II67" s="7"/>
      <c r="IJ67" s="21">
        <v>1.012</v>
      </c>
      <c r="IK67" s="7"/>
      <c r="IM67" s="66">
        <v>44672</v>
      </c>
      <c r="IN67" s="21" t="s">
        <v>334</v>
      </c>
      <c r="IO67" s="7"/>
      <c r="IP67" s="7">
        <v>0.995</v>
      </c>
      <c r="IQ67" s="7"/>
      <c r="IS67" s="66">
        <v>44784</v>
      </c>
      <c r="IT67" s="21" t="s">
        <v>1623</v>
      </c>
      <c r="IU67" s="7"/>
      <c r="IV67" s="7">
        <v>1.0126999999999999</v>
      </c>
      <c r="IW67" s="7"/>
      <c r="IY67" s="66">
        <v>44802</v>
      </c>
      <c r="IZ67" s="21" t="s">
        <v>1623</v>
      </c>
      <c r="JA67" s="7"/>
      <c r="JB67" s="7">
        <v>0.98780000000000001</v>
      </c>
      <c r="JC67" s="7"/>
      <c r="JE67" s="66">
        <v>44820</v>
      </c>
      <c r="JF67" s="21" t="s">
        <v>1622</v>
      </c>
      <c r="JG67" s="7"/>
      <c r="JH67" s="7">
        <v>0.98760000000000003</v>
      </c>
      <c r="JI67" s="7"/>
      <c r="JK67" s="66">
        <v>44894</v>
      </c>
      <c r="JL67" s="21" t="s">
        <v>1630</v>
      </c>
      <c r="JM67" s="7"/>
      <c r="JN67" s="7">
        <v>1.0167999999999999</v>
      </c>
      <c r="JO67" s="7"/>
      <c r="JQ67" s="66">
        <v>44929</v>
      </c>
      <c r="JR67" s="21" t="s">
        <v>1626</v>
      </c>
      <c r="JS67" s="7"/>
      <c r="JT67" s="7">
        <v>0.98199999999999998</v>
      </c>
      <c r="JU67" s="7"/>
      <c r="JW67" s="66">
        <v>44923</v>
      </c>
      <c r="JX67" s="21" t="s">
        <v>1624</v>
      </c>
      <c r="JY67" s="7"/>
      <c r="JZ67" s="7">
        <v>0.999</v>
      </c>
      <c r="KA67" s="7"/>
      <c r="KC67" s="66">
        <v>44644</v>
      </c>
      <c r="KD67" s="21" t="s">
        <v>337</v>
      </c>
      <c r="KE67" s="7"/>
      <c r="KF67" s="7">
        <v>1.343</v>
      </c>
      <c r="KG67" s="7"/>
      <c r="KI67" s="66">
        <v>44936</v>
      </c>
      <c r="KJ67" s="21" t="s">
        <v>1626</v>
      </c>
      <c r="KK67" s="7"/>
      <c r="KL67" s="7">
        <v>1.194</v>
      </c>
      <c r="KM67" s="7"/>
      <c r="KO67" s="66">
        <v>44943</v>
      </c>
      <c r="KP67" s="21" t="s">
        <v>1626</v>
      </c>
      <c r="KQ67" s="7"/>
      <c r="KR67" s="7">
        <v>0.98939999999999995</v>
      </c>
      <c r="KS67" s="7"/>
      <c r="KU67" s="66">
        <v>44943</v>
      </c>
      <c r="KV67" s="21" t="s">
        <v>1626</v>
      </c>
      <c r="KW67" s="7"/>
      <c r="KX67" s="7">
        <v>0.99509999999999998</v>
      </c>
    </row>
    <row r="68" spans="1:310" customFormat="1">
      <c r="A68" s="138">
        <v>44469</v>
      </c>
      <c r="B68" s="74" t="s">
        <v>340</v>
      </c>
      <c r="C68" s="122"/>
      <c r="D68" s="74">
        <v>1.0553999999999999</v>
      </c>
      <c r="E68" s="122"/>
      <c r="G68" s="66">
        <v>44504</v>
      </c>
      <c r="H68" s="21" t="s">
        <v>342</v>
      </c>
      <c r="I68" s="7"/>
      <c r="J68" s="21">
        <v>0.98970000000000002</v>
      </c>
      <c r="K68" s="7"/>
      <c r="M68" s="66">
        <v>44916</v>
      </c>
      <c r="N68" s="21" t="s">
        <v>1624</v>
      </c>
      <c r="O68" s="7"/>
      <c r="P68" s="7">
        <v>2.0720000000000001</v>
      </c>
      <c r="Q68" s="7"/>
      <c r="S68" s="66">
        <v>44915</v>
      </c>
      <c r="T68" s="21" t="s">
        <v>1624</v>
      </c>
      <c r="U68" s="7"/>
      <c r="V68" s="7">
        <v>0.99819999999999998</v>
      </c>
      <c r="W68" s="7"/>
      <c r="Y68" s="66">
        <v>44902</v>
      </c>
      <c r="Z68" s="21" t="s">
        <v>1624</v>
      </c>
      <c r="AA68" s="7"/>
      <c r="AB68" s="7">
        <v>1.319</v>
      </c>
      <c r="AC68" s="7"/>
      <c r="AE68" s="66">
        <v>44901</v>
      </c>
      <c r="AF68" s="21" t="s">
        <v>1624</v>
      </c>
      <c r="AG68" s="7"/>
      <c r="AH68" s="7">
        <v>0.99709999999999999</v>
      </c>
      <c r="AI68" s="7"/>
      <c r="AK68" s="66">
        <v>44869</v>
      </c>
      <c r="AL68" s="21" t="s">
        <v>1630</v>
      </c>
      <c r="AM68" s="7"/>
      <c r="AN68" s="7">
        <v>1.0998000000000001</v>
      </c>
      <c r="AO68" s="7"/>
      <c r="AQ68" s="66">
        <v>44867</v>
      </c>
      <c r="AR68" s="21" t="s">
        <v>1630</v>
      </c>
      <c r="AS68" s="7"/>
      <c r="AT68" s="7">
        <v>1.0246</v>
      </c>
      <c r="AU68" s="7"/>
      <c r="AW68" s="66">
        <v>44858</v>
      </c>
      <c r="AX68" s="21" t="s">
        <v>1621</v>
      </c>
      <c r="AY68" s="7"/>
      <c r="AZ68" s="7">
        <v>1.0016</v>
      </c>
      <c r="BA68" s="7"/>
      <c r="BC68" s="66">
        <v>44853</v>
      </c>
      <c r="BD68" s="21" t="s">
        <v>1621</v>
      </c>
      <c r="BE68" s="7"/>
      <c r="BF68" s="7">
        <v>1.5207999999999999</v>
      </c>
      <c r="BG68" s="7"/>
      <c r="BI68" s="66">
        <v>44844</v>
      </c>
      <c r="BJ68" s="21" t="s">
        <v>341</v>
      </c>
      <c r="BK68" s="7"/>
      <c r="BL68" s="7">
        <v>0.98140000000000005</v>
      </c>
      <c r="BM68" s="7"/>
      <c r="BO68" s="66">
        <v>44825</v>
      </c>
      <c r="BP68" s="21" t="s">
        <v>1622</v>
      </c>
      <c r="BQ68" s="7"/>
      <c r="BR68" s="7">
        <v>1.2299</v>
      </c>
      <c r="BS68" s="7"/>
      <c r="BU68" s="66">
        <v>44818</v>
      </c>
      <c r="BV68" s="21" t="s">
        <v>1622</v>
      </c>
      <c r="BW68" s="7"/>
      <c r="BX68" s="7">
        <v>0.98599999999999999</v>
      </c>
      <c r="BY68" s="7"/>
      <c r="CA68" s="66">
        <v>44818</v>
      </c>
      <c r="CB68" s="21" t="s">
        <v>1622</v>
      </c>
      <c r="CC68" s="7"/>
      <c r="CD68" s="7">
        <v>0.97399999999999998</v>
      </c>
      <c r="CE68" s="7"/>
      <c r="CG68" s="66">
        <v>44810</v>
      </c>
      <c r="CH68" s="21" t="s">
        <v>1622</v>
      </c>
      <c r="CI68" s="7"/>
      <c r="CJ68" s="7">
        <v>1.048</v>
      </c>
      <c r="CK68" s="7"/>
      <c r="CM68" s="66">
        <v>44795</v>
      </c>
      <c r="CN68" s="21" t="s">
        <v>1623</v>
      </c>
      <c r="CO68" s="7"/>
      <c r="CP68" s="7">
        <v>1.0863</v>
      </c>
      <c r="CQ68" s="7"/>
      <c r="CS68" s="66">
        <v>44785</v>
      </c>
      <c r="CT68" s="21" t="s">
        <v>1623</v>
      </c>
      <c r="CU68" s="7"/>
      <c r="CV68" s="7">
        <v>1.0150999999999999</v>
      </c>
      <c r="CW68" s="7"/>
      <c r="CY68" s="66">
        <v>44782</v>
      </c>
      <c r="CZ68" s="21" t="s">
        <v>1623</v>
      </c>
      <c r="DA68" s="7"/>
      <c r="DB68" s="7">
        <v>1.2118</v>
      </c>
      <c r="DC68" s="7"/>
      <c r="DE68" s="66">
        <v>44768</v>
      </c>
      <c r="DF68" s="21" t="s">
        <v>638</v>
      </c>
      <c r="DG68" s="7"/>
      <c r="DH68" s="7">
        <v>1.0226999999999999</v>
      </c>
      <c r="DI68" s="7"/>
      <c r="DK68" s="66">
        <v>44767</v>
      </c>
      <c r="DL68" s="21" t="s">
        <v>638</v>
      </c>
      <c r="DM68" s="7"/>
      <c r="DN68" s="7">
        <v>0.97989999999999999</v>
      </c>
      <c r="DO68" s="7"/>
      <c r="DQ68" s="66">
        <v>44757</v>
      </c>
      <c r="DR68" s="21" t="s">
        <v>638</v>
      </c>
      <c r="DS68" s="7"/>
      <c r="DT68" s="215">
        <v>0.95503285322690834</v>
      </c>
      <c r="DU68" s="7"/>
      <c r="DW68" s="66">
        <v>44741</v>
      </c>
      <c r="DX68" s="21" t="s">
        <v>570</v>
      </c>
      <c r="DY68" s="7"/>
      <c r="DZ68" s="7">
        <v>0.98699999999999999</v>
      </c>
      <c r="EA68" s="7"/>
      <c r="EC68" s="66">
        <v>44704</v>
      </c>
      <c r="ED68" s="21" t="s">
        <v>535</v>
      </c>
      <c r="EE68" s="7"/>
      <c r="EF68" s="7">
        <v>1.1499999999999999</v>
      </c>
      <c r="EG68" s="7"/>
      <c r="EI68" s="66">
        <v>44704</v>
      </c>
      <c r="EJ68" s="21" t="s">
        <v>535</v>
      </c>
      <c r="EK68" s="7"/>
      <c r="EL68" s="134">
        <v>1.20062</v>
      </c>
      <c r="EM68" s="7"/>
      <c r="EO68" s="66">
        <v>44699</v>
      </c>
      <c r="EP68" s="21" t="s">
        <v>345</v>
      </c>
      <c r="EQ68" s="7"/>
      <c r="ER68" s="7">
        <v>0.9486</v>
      </c>
      <c r="ES68" s="7"/>
      <c r="EU68" s="66">
        <v>44698</v>
      </c>
      <c r="EV68" s="21" t="s">
        <v>345</v>
      </c>
      <c r="EW68" s="7"/>
      <c r="EX68" s="7">
        <v>1.1541999999999999</v>
      </c>
      <c r="EY68" s="7"/>
      <c r="FA68" s="66">
        <v>44678</v>
      </c>
      <c r="FB68" s="21" t="s">
        <v>334</v>
      </c>
      <c r="FC68" s="7"/>
      <c r="FD68" s="7">
        <v>1.391</v>
      </c>
      <c r="FE68" s="7"/>
      <c r="FG68" s="66">
        <v>44666</v>
      </c>
      <c r="FH68" s="21" t="s">
        <v>334</v>
      </c>
      <c r="FI68" s="7"/>
      <c r="FJ68" s="7">
        <v>1.036</v>
      </c>
      <c r="FK68" s="7"/>
      <c r="FM68" s="66">
        <v>44665</v>
      </c>
      <c r="FN68" s="21" t="s">
        <v>334</v>
      </c>
      <c r="FO68" s="7"/>
      <c r="FP68" s="7">
        <v>1.0629999999999999</v>
      </c>
      <c r="FQ68" s="7"/>
      <c r="FS68" s="66">
        <v>44645</v>
      </c>
      <c r="FT68" s="21" t="s">
        <v>337</v>
      </c>
      <c r="FU68" s="7"/>
      <c r="FV68" s="7">
        <v>1.2536</v>
      </c>
      <c r="FW68" s="7"/>
      <c r="FY68" s="66">
        <v>44642</v>
      </c>
      <c r="FZ68" s="21" t="s">
        <v>337</v>
      </c>
      <c r="GA68" s="7"/>
      <c r="GB68" s="7">
        <v>1.381</v>
      </c>
      <c r="GC68" s="7"/>
      <c r="GE68" s="66">
        <v>44615</v>
      </c>
      <c r="GF68" s="21" t="s">
        <v>348</v>
      </c>
      <c r="GG68" s="7"/>
      <c r="GH68" s="7">
        <v>1.7371000000000001</v>
      </c>
      <c r="GI68" s="68"/>
      <c r="GK68" s="66">
        <v>44610</v>
      </c>
      <c r="GL68" s="21" t="s">
        <v>348</v>
      </c>
      <c r="GM68" s="7"/>
      <c r="GN68" s="44">
        <v>0.96994999999999998</v>
      </c>
      <c r="GO68" s="7"/>
      <c r="GQ68" s="66">
        <v>44560</v>
      </c>
      <c r="GR68" s="21" t="s">
        <v>336</v>
      </c>
      <c r="GS68" s="7"/>
      <c r="GT68" s="7">
        <v>1.206</v>
      </c>
      <c r="GU68" s="7"/>
      <c r="GW68" s="66">
        <v>44530</v>
      </c>
      <c r="GX68" s="21" t="s">
        <v>342</v>
      </c>
      <c r="GY68" s="7"/>
      <c r="GZ68" s="7">
        <v>1.0370999999999999</v>
      </c>
      <c r="HA68" s="7"/>
      <c r="HC68" s="66">
        <v>44516</v>
      </c>
      <c r="HD68" s="21" t="s">
        <v>342</v>
      </c>
      <c r="HE68" s="7"/>
      <c r="HF68" s="21">
        <v>1.266</v>
      </c>
      <c r="HG68" s="7"/>
      <c r="HI68" s="66">
        <v>44469</v>
      </c>
      <c r="HJ68" s="21" t="s">
        <v>340</v>
      </c>
      <c r="HK68" s="7"/>
      <c r="HL68" s="21">
        <v>1.0620000000000001</v>
      </c>
      <c r="HM68" s="7"/>
      <c r="HO68" s="58">
        <v>44462</v>
      </c>
      <c r="HP68" s="21" t="s">
        <v>340</v>
      </c>
      <c r="HQ68" s="7"/>
      <c r="HR68" s="56">
        <v>0.97131037912361162</v>
      </c>
      <c r="HS68" s="32">
        <v>1863932.9</v>
      </c>
      <c r="HU68" s="81">
        <v>43798</v>
      </c>
      <c r="HV68" s="23" t="s">
        <v>342</v>
      </c>
      <c r="HW68" s="21">
        <f>[1]!i_dq_close("881001.WI",HU68)</f>
        <v>4013.6017999999999</v>
      </c>
      <c r="HX68" s="82">
        <v>0.99416899999999997</v>
      </c>
      <c r="HY68" s="20"/>
      <c r="IA68" s="66">
        <v>44599</v>
      </c>
      <c r="IB68" s="21" t="s">
        <v>348</v>
      </c>
      <c r="IC68" s="7"/>
      <c r="ID68" s="21">
        <v>1.0069999999999999</v>
      </c>
      <c r="IE68" s="7"/>
      <c r="IG68" s="66">
        <v>44613</v>
      </c>
      <c r="IH68" s="21" t="s">
        <v>348</v>
      </c>
      <c r="II68" s="7"/>
      <c r="IJ68" s="21">
        <v>1.012</v>
      </c>
      <c r="IK68" s="7"/>
      <c r="IM68" s="66">
        <v>44673</v>
      </c>
      <c r="IN68" s="21" t="s">
        <v>334</v>
      </c>
      <c r="IO68" s="7"/>
      <c r="IP68" s="7">
        <v>0.99380000000000002</v>
      </c>
      <c r="IQ68" s="7"/>
      <c r="IS68" s="66">
        <v>44785</v>
      </c>
      <c r="IT68" s="21" t="s">
        <v>1623</v>
      </c>
      <c r="IU68" s="7"/>
      <c r="IV68" s="7">
        <v>1.014</v>
      </c>
      <c r="IW68" s="7"/>
      <c r="IY68" s="66">
        <v>44803</v>
      </c>
      <c r="IZ68" s="21" t="s">
        <v>1623</v>
      </c>
      <c r="JA68" s="7"/>
      <c r="JB68" s="7">
        <v>0.98340000000000005</v>
      </c>
      <c r="JC68" s="7"/>
      <c r="JE68" s="66">
        <v>44823</v>
      </c>
      <c r="JF68" s="21" t="s">
        <v>1622</v>
      </c>
      <c r="JG68" s="7"/>
      <c r="JH68" s="7">
        <v>0.98899999999999999</v>
      </c>
      <c r="JI68" s="7"/>
      <c r="JK68" s="66">
        <v>44895</v>
      </c>
      <c r="JL68" s="21" t="s">
        <v>1630</v>
      </c>
      <c r="JM68" s="7"/>
      <c r="JN68" s="7">
        <v>1.0192000000000001</v>
      </c>
      <c r="JO68" s="7"/>
      <c r="JQ68" s="66">
        <v>44930</v>
      </c>
      <c r="JR68" s="21" t="s">
        <v>1626</v>
      </c>
      <c r="JS68" s="7"/>
      <c r="JT68" s="7">
        <v>0.9849</v>
      </c>
      <c r="JU68" s="7"/>
      <c r="JW68" s="66">
        <v>44924</v>
      </c>
      <c r="JX68" s="21" t="s">
        <v>1624</v>
      </c>
      <c r="JY68" s="7"/>
      <c r="JZ68" s="7">
        <v>0.99639999999999995</v>
      </c>
      <c r="KA68" s="7"/>
      <c r="KC68" s="66">
        <v>44645</v>
      </c>
      <c r="KD68" s="21" t="s">
        <v>337</v>
      </c>
      <c r="KE68" s="7"/>
      <c r="KF68" s="7">
        <v>1.34</v>
      </c>
      <c r="KG68" s="7"/>
      <c r="KI68" s="66">
        <v>44937</v>
      </c>
      <c r="KJ68" s="21" t="s">
        <v>1626</v>
      </c>
      <c r="KK68" s="7"/>
      <c r="KL68" s="7">
        <v>1.1930000000000001</v>
      </c>
      <c r="KM68" s="7"/>
      <c r="KO68" s="66">
        <v>44944</v>
      </c>
      <c r="KP68" s="21" t="s">
        <v>1626</v>
      </c>
      <c r="KQ68" s="7"/>
      <c r="KR68" s="7">
        <v>0.98680000000000001</v>
      </c>
      <c r="KS68" s="7"/>
      <c r="KU68" s="66">
        <v>44944</v>
      </c>
      <c r="KV68" s="21" t="s">
        <v>1626</v>
      </c>
      <c r="KW68" s="7"/>
      <c r="KX68" s="7">
        <v>0.99339999999999995</v>
      </c>
    </row>
    <row r="69" spans="1:310" customFormat="1">
      <c r="A69" s="138">
        <v>44477</v>
      </c>
      <c r="B69" s="74" t="s">
        <v>341</v>
      </c>
      <c r="C69" s="122"/>
      <c r="D69" s="74">
        <v>1.0487</v>
      </c>
      <c r="E69" s="122"/>
      <c r="G69" s="66">
        <v>44505</v>
      </c>
      <c r="H69" s="21" t="s">
        <v>342</v>
      </c>
      <c r="I69" s="7"/>
      <c r="J69" s="21">
        <v>0.98399999999999999</v>
      </c>
      <c r="K69" s="7"/>
      <c r="M69" s="66">
        <v>44917</v>
      </c>
      <c r="N69" s="21" t="s">
        <v>1624</v>
      </c>
      <c r="O69" s="7"/>
      <c r="P69" s="7">
        <v>2.0739999999999998</v>
      </c>
      <c r="Q69" s="7"/>
      <c r="S69" s="66">
        <v>44916</v>
      </c>
      <c r="T69" s="21" t="s">
        <v>1624</v>
      </c>
      <c r="U69" s="7"/>
      <c r="V69" s="7">
        <v>0.998</v>
      </c>
      <c r="W69" s="7"/>
      <c r="Y69" s="66">
        <v>44903</v>
      </c>
      <c r="Z69" s="21" t="s">
        <v>1624</v>
      </c>
      <c r="AA69" s="7"/>
      <c r="AB69" s="7">
        <v>1.319</v>
      </c>
      <c r="AC69" s="7"/>
      <c r="AE69" s="66">
        <v>44902</v>
      </c>
      <c r="AF69" s="21" t="s">
        <v>1624</v>
      </c>
      <c r="AG69" s="7"/>
      <c r="AH69" s="7">
        <v>0.99550000000000005</v>
      </c>
      <c r="AI69" s="7"/>
      <c r="AK69" s="66">
        <v>44872</v>
      </c>
      <c r="AL69" s="21" t="s">
        <v>1630</v>
      </c>
      <c r="AM69" s="7"/>
      <c r="AN69" s="7">
        <v>1.0986</v>
      </c>
      <c r="AO69" s="7"/>
      <c r="AQ69" s="66">
        <v>44868</v>
      </c>
      <c r="AR69" s="21" t="s">
        <v>1630</v>
      </c>
      <c r="AS69" s="7"/>
      <c r="AT69" s="7">
        <v>1.028</v>
      </c>
      <c r="AU69" s="7"/>
      <c r="AW69" s="66">
        <v>44859</v>
      </c>
      <c r="AX69" s="21" t="s">
        <v>1621</v>
      </c>
      <c r="AY69" s="7"/>
      <c r="AZ69" s="7">
        <v>1.0016</v>
      </c>
      <c r="BA69" s="7"/>
      <c r="BC69" s="66">
        <v>44854</v>
      </c>
      <c r="BD69" s="21" t="s">
        <v>1621</v>
      </c>
      <c r="BE69" s="7"/>
      <c r="BF69" s="7">
        <v>1.5149999999999999</v>
      </c>
      <c r="BG69" s="7"/>
      <c r="BI69" s="66">
        <v>44845</v>
      </c>
      <c r="BJ69" s="21" t="s">
        <v>1621</v>
      </c>
      <c r="BK69" s="7"/>
      <c r="BL69" s="7">
        <v>0.98250000000000004</v>
      </c>
      <c r="BM69" s="7"/>
      <c r="BO69" s="66">
        <v>44826</v>
      </c>
      <c r="BP69" s="21" t="s">
        <v>1622</v>
      </c>
      <c r="BQ69" s="7"/>
      <c r="BR69" s="7">
        <v>1.23</v>
      </c>
      <c r="BS69" s="7"/>
      <c r="BU69" s="66">
        <v>44819</v>
      </c>
      <c r="BV69" s="21" t="s">
        <v>1622</v>
      </c>
      <c r="BW69" s="7"/>
      <c r="BX69" s="7">
        <v>0.98499999999999999</v>
      </c>
      <c r="BY69" s="7"/>
      <c r="CA69" s="66">
        <v>44819</v>
      </c>
      <c r="CB69" s="21" t="s">
        <v>1622</v>
      </c>
      <c r="CC69" s="7"/>
      <c r="CD69" s="7">
        <v>0.97299999999999998</v>
      </c>
      <c r="CE69" s="7"/>
      <c r="CG69" s="66">
        <v>44811</v>
      </c>
      <c r="CH69" s="21" t="s">
        <v>1622</v>
      </c>
      <c r="CI69" s="7"/>
      <c r="CJ69" s="7">
        <v>1.0489999999999999</v>
      </c>
      <c r="CK69" s="7"/>
      <c r="CM69" s="66">
        <v>44796</v>
      </c>
      <c r="CN69" s="21" t="s">
        <v>1623</v>
      </c>
      <c r="CO69" s="7"/>
      <c r="CP69" s="7">
        <v>1.0908</v>
      </c>
      <c r="CQ69" s="7"/>
      <c r="CS69" s="66">
        <v>44788</v>
      </c>
      <c r="CT69" s="21" t="s">
        <v>1623</v>
      </c>
      <c r="CU69" s="7"/>
      <c r="CV69" s="7">
        <v>1.0207999999999999</v>
      </c>
      <c r="CW69" s="7"/>
      <c r="CY69" s="66">
        <v>44783</v>
      </c>
      <c r="CZ69" s="21" t="s">
        <v>1623</v>
      </c>
      <c r="DA69" s="7"/>
      <c r="DB69" s="7">
        <v>1.2115</v>
      </c>
      <c r="DC69" s="7"/>
      <c r="DE69" s="66">
        <v>44769</v>
      </c>
      <c r="DF69" s="21" t="s">
        <v>638</v>
      </c>
      <c r="DG69" s="7"/>
      <c r="DH69" s="7">
        <v>1.0232000000000001</v>
      </c>
      <c r="DI69" s="7"/>
      <c r="DK69" s="66">
        <v>44768</v>
      </c>
      <c r="DL69" s="21" t="s">
        <v>638</v>
      </c>
      <c r="DM69" s="7"/>
      <c r="DN69" s="7">
        <v>0.97989999999999999</v>
      </c>
      <c r="DO69" s="7"/>
      <c r="DQ69" s="66">
        <v>44760</v>
      </c>
      <c r="DR69" s="21" t="s">
        <v>638</v>
      </c>
      <c r="DS69" s="7"/>
      <c r="DT69" s="215">
        <v>0.96009486481645034</v>
      </c>
      <c r="DU69" s="7"/>
      <c r="DW69" s="66">
        <v>44742</v>
      </c>
      <c r="DX69" s="21" t="s">
        <v>570</v>
      </c>
      <c r="DY69" s="7"/>
      <c r="DZ69" s="7">
        <v>0.98770000000000002</v>
      </c>
      <c r="EA69" s="7"/>
      <c r="EC69" s="66">
        <v>44705</v>
      </c>
      <c r="ED69" s="21" t="s">
        <v>535</v>
      </c>
      <c r="EE69" s="7"/>
      <c r="EF69" s="7">
        <v>1.1419999999999999</v>
      </c>
      <c r="EG69" s="7"/>
      <c r="EI69" s="66">
        <v>44705</v>
      </c>
      <c r="EJ69" s="21" t="s">
        <v>535</v>
      </c>
      <c r="EK69" s="7"/>
      <c r="EL69" s="134">
        <v>1.20174</v>
      </c>
      <c r="EM69" s="7"/>
      <c r="EO69" s="66">
        <v>44700</v>
      </c>
      <c r="EP69" s="21" t="s">
        <v>345</v>
      </c>
      <c r="EQ69" s="7"/>
      <c r="ER69" s="7">
        <v>0.94689999999999996</v>
      </c>
      <c r="ES69" s="7"/>
      <c r="EU69" s="66">
        <v>44699</v>
      </c>
      <c r="EV69" s="21" t="s">
        <v>345</v>
      </c>
      <c r="EW69" s="7"/>
      <c r="EX69" s="7">
        <v>1.1544000000000001</v>
      </c>
      <c r="EY69" s="7"/>
      <c r="FA69" s="66">
        <v>44679</v>
      </c>
      <c r="FB69" s="21" t="s">
        <v>334</v>
      </c>
      <c r="FC69" s="7"/>
      <c r="FD69" s="7">
        <v>1.389</v>
      </c>
      <c r="FE69" s="7"/>
      <c r="FG69" s="66">
        <v>44669</v>
      </c>
      <c r="FH69" s="21" t="s">
        <v>334</v>
      </c>
      <c r="FI69" s="7"/>
      <c r="FJ69" s="7">
        <v>1.038</v>
      </c>
      <c r="FK69" s="7"/>
      <c r="FM69" s="66">
        <v>44666</v>
      </c>
      <c r="FN69" s="21" t="s">
        <v>334</v>
      </c>
      <c r="FO69" s="7"/>
      <c r="FP69" s="7">
        <v>1.0620000000000001</v>
      </c>
      <c r="FQ69" s="7"/>
      <c r="FS69" s="66">
        <v>44648</v>
      </c>
      <c r="FT69" s="21" t="s">
        <v>337</v>
      </c>
      <c r="FU69" s="7"/>
      <c r="FV69" s="7">
        <v>1.2532000000000001</v>
      </c>
      <c r="FW69" s="7"/>
      <c r="FY69" s="66">
        <v>44643</v>
      </c>
      <c r="FZ69" s="21" t="s">
        <v>337</v>
      </c>
      <c r="GA69" s="7"/>
      <c r="GB69" s="7">
        <v>1.3824000000000001</v>
      </c>
      <c r="GC69" s="7"/>
      <c r="GE69" s="66">
        <v>44616</v>
      </c>
      <c r="GF69" s="21" t="s">
        <v>348</v>
      </c>
      <c r="GG69" s="7"/>
      <c r="GH69" s="7">
        <v>1.7350000000000001</v>
      </c>
      <c r="GI69" s="68"/>
      <c r="GK69" s="66">
        <v>44613</v>
      </c>
      <c r="GL69" s="21" t="s">
        <v>348</v>
      </c>
      <c r="GM69" s="7"/>
      <c r="GN69" s="44">
        <v>0.97023400000000004</v>
      </c>
      <c r="GO69" s="7"/>
      <c r="GQ69" s="66">
        <v>44561</v>
      </c>
      <c r="GR69" s="21" t="s">
        <v>336</v>
      </c>
      <c r="GS69" s="7"/>
      <c r="GT69" s="7">
        <v>1.2090000000000001</v>
      </c>
      <c r="GU69" s="7"/>
      <c r="GW69" s="66">
        <v>44531</v>
      </c>
      <c r="GX69" s="21" t="s">
        <v>336</v>
      </c>
      <c r="GY69" s="7"/>
      <c r="GZ69" s="7">
        <v>1.0365</v>
      </c>
      <c r="HA69" s="7"/>
      <c r="HC69" s="66">
        <v>44517</v>
      </c>
      <c r="HD69" s="21" t="s">
        <v>342</v>
      </c>
      <c r="HE69" s="7"/>
      <c r="HF69" s="21">
        <v>1.2677</v>
      </c>
      <c r="HG69" s="7"/>
      <c r="HI69" s="66">
        <v>44477</v>
      </c>
      <c r="HJ69" s="21" t="s">
        <v>341</v>
      </c>
      <c r="HK69" s="7"/>
      <c r="HL69" s="21">
        <v>1.0620000000000001</v>
      </c>
      <c r="HM69" s="7"/>
      <c r="HO69" s="58">
        <v>44463</v>
      </c>
      <c r="HP69" s="21" t="s">
        <v>340</v>
      </c>
      <c r="HQ69" s="7"/>
      <c r="HR69" s="56">
        <v>0.97131037912361162</v>
      </c>
      <c r="HS69" s="32">
        <v>1863932.9</v>
      </c>
      <c r="HU69" s="81">
        <v>43801</v>
      </c>
      <c r="HV69" s="23" t="s">
        <v>336</v>
      </c>
      <c r="HW69" s="21">
        <f>[1]!i_dq_close("881001.WI",HU69)</f>
        <v>4021.1939000000002</v>
      </c>
      <c r="HX69" s="82">
        <v>0.99416899999999997</v>
      </c>
      <c r="HY69" s="20"/>
      <c r="IA69" s="66">
        <v>44600</v>
      </c>
      <c r="IB69" s="21" t="s">
        <v>348</v>
      </c>
      <c r="IC69" s="7"/>
      <c r="ID69" s="21">
        <v>1</v>
      </c>
      <c r="IE69" s="7"/>
      <c r="IG69" s="66">
        <v>44614</v>
      </c>
      <c r="IH69" s="21" t="s">
        <v>348</v>
      </c>
      <c r="II69" s="7"/>
      <c r="IJ69" s="21">
        <v>1.0129999999999999</v>
      </c>
      <c r="IK69" s="7"/>
      <c r="IM69" s="66">
        <v>44676</v>
      </c>
      <c r="IN69" s="21" t="s">
        <v>334</v>
      </c>
      <c r="IO69" s="7"/>
      <c r="IP69" s="7">
        <v>0.98540000000000005</v>
      </c>
      <c r="IQ69" s="7"/>
      <c r="IS69" s="66">
        <v>44788</v>
      </c>
      <c r="IT69" s="21" t="s">
        <v>1623</v>
      </c>
      <c r="IU69" s="7"/>
      <c r="IV69" s="7">
        <v>1.0141</v>
      </c>
      <c r="IW69" s="7"/>
      <c r="IY69" s="66">
        <v>44804</v>
      </c>
      <c r="IZ69" s="21" t="s">
        <v>1623</v>
      </c>
      <c r="JA69" s="7"/>
      <c r="JB69" s="7">
        <v>0.97419999999999995</v>
      </c>
      <c r="JC69" s="7"/>
      <c r="JE69" s="66">
        <v>44824</v>
      </c>
      <c r="JF69" s="21" t="s">
        <v>1622</v>
      </c>
      <c r="JG69" s="7"/>
      <c r="JH69" s="7">
        <v>0.99219999999999997</v>
      </c>
      <c r="JI69" s="7"/>
      <c r="JK69" s="66">
        <v>44896</v>
      </c>
      <c r="JL69" s="21" t="s">
        <v>336</v>
      </c>
      <c r="JM69" s="7"/>
      <c r="JN69" s="7">
        <v>1.0178</v>
      </c>
      <c r="JO69" s="7"/>
      <c r="JQ69" s="66">
        <v>44931</v>
      </c>
      <c r="JR69" s="21" t="s">
        <v>1626</v>
      </c>
      <c r="JS69" s="7"/>
      <c r="JT69" s="7">
        <v>0.98409999999999997</v>
      </c>
      <c r="JU69" s="7"/>
      <c r="JW69" s="66">
        <v>44925</v>
      </c>
      <c r="JX69" s="21" t="s">
        <v>1624</v>
      </c>
      <c r="JY69" s="7"/>
      <c r="JZ69" s="7">
        <v>0.99950000000000006</v>
      </c>
      <c r="KA69" s="7"/>
      <c r="KC69" s="66">
        <v>44648</v>
      </c>
      <c r="KD69" s="21" t="s">
        <v>337</v>
      </c>
      <c r="KE69" s="7"/>
      <c r="KF69" s="7">
        <v>1.343</v>
      </c>
      <c r="KG69" s="7"/>
      <c r="KI69" s="66">
        <v>44938</v>
      </c>
      <c r="KJ69" s="21" t="s">
        <v>1626</v>
      </c>
      <c r="KK69" s="7"/>
      <c r="KL69" s="7">
        <v>1.194</v>
      </c>
      <c r="KM69" s="7"/>
      <c r="KO69" s="66">
        <v>44945</v>
      </c>
      <c r="KP69" s="21" t="s">
        <v>1626</v>
      </c>
      <c r="KQ69" s="7"/>
      <c r="KR69" s="7">
        <v>0.98480000000000001</v>
      </c>
      <c r="KS69" s="7"/>
      <c r="KU69" s="66">
        <v>44945</v>
      </c>
      <c r="KV69" s="21" t="s">
        <v>1626</v>
      </c>
      <c r="KW69" s="7"/>
      <c r="KX69" s="7">
        <v>0.99480000000000002</v>
      </c>
    </row>
    <row r="70" spans="1:310" customFormat="1">
      <c r="A70" s="138">
        <v>44480</v>
      </c>
      <c r="B70" s="74" t="s">
        <v>341</v>
      </c>
      <c r="C70" s="122"/>
      <c r="D70" s="74">
        <v>1.0379</v>
      </c>
      <c r="E70" s="122"/>
      <c r="G70" s="66">
        <v>44508</v>
      </c>
      <c r="H70" s="21" t="s">
        <v>342</v>
      </c>
      <c r="I70" s="7"/>
      <c r="J70" s="21">
        <v>0.98760000000000003</v>
      </c>
      <c r="K70" s="7"/>
      <c r="M70" s="66">
        <v>44918</v>
      </c>
      <c r="N70" s="21" t="s">
        <v>1624</v>
      </c>
      <c r="O70" s="7"/>
      <c r="P70" s="7">
        <v>2.0680000000000001</v>
      </c>
      <c r="Q70" s="7"/>
      <c r="S70" s="66">
        <v>44917</v>
      </c>
      <c r="T70" s="21" t="s">
        <v>1624</v>
      </c>
      <c r="U70" s="7"/>
      <c r="V70" s="7">
        <v>0.99890000000000001</v>
      </c>
      <c r="W70" s="7"/>
      <c r="Y70" s="66">
        <v>44904</v>
      </c>
      <c r="Z70" s="21" t="s">
        <v>1624</v>
      </c>
      <c r="AA70" s="7"/>
      <c r="AB70" s="7">
        <v>1.3169999999999999</v>
      </c>
      <c r="AC70" s="7"/>
      <c r="AE70" s="66">
        <v>44903</v>
      </c>
      <c r="AF70" s="21" t="s">
        <v>1624</v>
      </c>
      <c r="AG70" s="7"/>
      <c r="AH70" s="7">
        <v>0.99560000000000004</v>
      </c>
      <c r="AI70" s="7"/>
      <c r="AK70" s="66">
        <v>44873</v>
      </c>
      <c r="AL70" s="21" t="s">
        <v>1630</v>
      </c>
      <c r="AM70" s="7"/>
      <c r="AN70" s="7">
        <v>1.1013999999999999</v>
      </c>
      <c r="AO70" s="7"/>
      <c r="AQ70" s="66">
        <v>44869</v>
      </c>
      <c r="AR70" s="21" t="s">
        <v>1630</v>
      </c>
      <c r="AS70" s="7"/>
      <c r="AT70" s="7">
        <v>1.0232000000000001</v>
      </c>
      <c r="AU70" s="7"/>
      <c r="AW70" s="66">
        <v>44860</v>
      </c>
      <c r="AX70" s="21" t="s">
        <v>1621</v>
      </c>
      <c r="AY70" s="7"/>
      <c r="AZ70" s="7">
        <v>1.0328999999999999</v>
      </c>
      <c r="BA70" s="7"/>
      <c r="BC70" s="66">
        <v>44855</v>
      </c>
      <c r="BD70" s="21" t="s">
        <v>1621</v>
      </c>
      <c r="BE70" s="7"/>
      <c r="BF70" s="7">
        <v>1.5117</v>
      </c>
      <c r="BG70" s="7"/>
      <c r="BI70" s="66">
        <v>44846</v>
      </c>
      <c r="BJ70" s="21" t="s">
        <v>1621</v>
      </c>
      <c r="BK70" s="7"/>
      <c r="BL70" s="7">
        <v>0.98240000000000005</v>
      </c>
      <c r="BM70" s="7"/>
      <c r="BO70" s="66">
        <v>44827</v>
      </c>
      <c r="BP70" s="21" t="s">
        <v>1622</v>
      </c>
      <c r="BQ70" s="7"/>
      <c r="BR70" s="7">
        <v>1.2302</v>
      </c>
      <c r="BS70" s="7"/>
      <c r="BU70" s="66">
        <v>44820</v>
      </c>
      <c r="BV70" s="21" t="s">
        <v>1622</v>
      </c>
      <c r="BW70" s="7"/>
      <c r="BX70" s="7">
        <v>0.98599999999999999</v>
      </c>
      <c r="BY70" s="7"/>
      <c r="CA70" s="66">
        <v>44820</v>
      </c>
      <c r="CB70" s="21" t="s">
        <v>1622</v>
      </c>
      <c r="CC70" s="7"/>
      <c r="CD70" s="7">
        <v>0.96899999999999997</v>
      </c>
      <c r="CE70" s="7"/>
      <c r="CG70" s="66">
        <v>44812</v>
      </c>
      <c r="CH70" s="21" t="s">
        <v>1622</v>
      </c>
      <c r="CI70" s="7"/>
      <c r="CJ70" s="7">
        <v>1.042</v>
      </c>
      <c r="CK70" s="7"/>
      <c r="CM70" s="66">
        <v>44797</v>
      </c>
      <c r="CN70" s="21" t="s">
        <v>1623</v>
      </c>
      <c r="CO70" s="7"/>
      <c r="CP70" s="7">
        <v>1.087</v>
      </c>
      <c r="CQ70" s="7"/>
      <c r="CS70" s="66">
        <v>44789</v>
      </c>
      <c r="CT70" s="21" t="s">
        <v>1623</v>
      </c>
      <c r="CU70" s="7"/>
      <c r="CV70" s="7">
        <v>1.022</v>
      </c>
      <c r="CW70" s="7"/>
      <c r="CY70" s="66">
        <v>44784</v>
      </c>
      <c r="CZ70" s="21" t="s">
        <v>1623</v>
      </c>
      <c r="DA70" s="7"/>
      <c r="DB70" s="7">
        <v>1.2121</v>
      </c>
      <c r="DC70" s="7"/>
      <c r="DE70" s="66">
        <v>44770</v>
      </c>
      <c r="DF70" s="21" t="s">
        <v>638</v>
      </c>
      <c r="DG70" s="7"/>
      <c r="DH70" s="7">
        <v>1.0236000000000001</v>
      </c>
      <c r="DI70" s="7"/>
      <c r="DK70" s="66">
        <v>44769</v>
      </c>
      <c r="DL70" s="21" t="s">
        <v>638</v>
      </c>
      <c r="DM70" s="7"/>
      <c r="DN70" s="7">
        <v>0.98229999999999995</v>
      </c>
      <c r="DO70" s="7"/>
      <c r="DQ70" s="66">
        <v>44761</v>
      </c>
      <c r="DR70" s="21" t="s">
        <v>638</v>
      </c>
      <c r="DS70" s="7"/>
      <c r="DT70" s="215">
        <v>0.96937521939727755</v>
      </c>
      <c r="DU70" s="7"/>
      <c r="DW70" s="66">
        <v>44743</v>
      </c>
      <c r="DX70" s="21" t="s">
        <v>638</v>
      </c>
      <c r="DY70" s="7"/>
      <c r="DZ70" s="7">
        <v>0.98919999999999997</v>
      </c>
      <c r="EA70" s="7"/>
      <c r="EC70" s="66">
        <v>44706</v>
      </c>
      <c r="ED70" s="21" t="s">
        <v>535</v>
      </c>
      <c r="EE70" s="7"/>
      <c r="EF70" s="7">
        <v>1.153</v>
      </c>
      <c r="EG70" s="7"/>
      <c r="EI70" s="66">
        <v>44706</v>
      </c>
      <c r="EJ70" s="21" t="s">
        <v>535</v>
      </c>
      <c r="EK70" s="7"/>
      <c r="EL70" s="134">
        <v>1.2039789999999999</v>
      </c>
      <c r="EM70" s="7"/>
      <c r="EO70" s="66">
        <v>44701</v>
      </c>
      <c r="EP70" s="21" t="s">
        <v>345</v>
      </c>
      <c r="EQ70" s="7"/>
      <c r="ER70" s="7">
        <v>0.94779999999999998</v>
      </c>
      <c r="ES70" s="7"/>
      <c r="EU70" s="66">
        <v>44700</v>
      </c>
      <c r="EV70" s="21" t="s">
        <v>345</v>
      </c>
      <c r="EW70" s="7"/>
      <c r="EX70" s="7">
        <v>1.1560999999999999</v>
      </c>
      <c r="EY70" s="7"/>
      <c r="FA70" s="66">
        <v>44680</v>
      </c>
      <c r="FB70" s="21" t="s">
        <v>334</v>
      </c>
      <c r="FC70" s="7"/>
      <c r="FD70" s="7">
        <v>1.3939999999999999</v>
      </c>
      <c r="FE70" s="7"/>
      <c r="FG70" s="66">
        <v>44670</v>
      </c>
      <c r="FH70" s="21" t="s">
        <v>334</v>
      </c>
      <c r="FI70" s="7"/>
      <c r="FJ70" s="7">
        <v>1.0389999999999999</v>
      </c>
      <c r="FK70" s="7"/>
      <c r="FM70" s="66">
        <v>44669</v>
      </c>
      <c r="FN70" s="21" t="s">
        <v>334</v>
      </c>
      <c r="FO70" s="7"/>
      <c r="FP70" s="7">
        <v>1.0649999999999999</v>
      </c>
      <c r="FQ70" s="7"/>
      <c r="FS70" s="66">
        <v>44649</v>
      </c>
      <c r="FT70" s="21" t="s">
        <v>337</v>
      </c>
      <c r="FU70" s="7"/>
      <c r="FV70" s="7">
        <v>1.2525999999999999</v>
      </c>
      <c r="FW70" s="7"/>
      <c r="FY70" s="66">
        <v>44644</v>
      </c>
      <c r="FZ70" s="21" t="s">
        <v>337</v>
      </c>
      <c r="GA70" s="7"/>
      <c r="GB70" s="7">
        <v>1.3826000000000001</v>
      </c>
      <c r="GC70" s="7"/>
      <c r="GE70" s="66">
        <v>44617</v>
      </c>
      <c r="GF70" s="21" t="s">
        <v>348</v>
      </c>
      <c r="GG70" s="7"/>
      <c r="GH70" s="7">
        <v>1.7374000000000001</v>
      </c>
      <c r="GI70" s="68"/>
      <c r="GK70" s="66">
        <v>44614</v>
      </c>
      <c r="GL70" s="21" t="s">
        <v>348</v>
      </c>
      <c r="GM70" s="7"/>
      <c r="GN70" s="215">
        <v>0.97117699999999996</v>
      </c>
      <c r="GO70" s="7"/>
      <c r="GQ70" s="66">
        <v>44565</v>
      </c>
      <c r="GR70" s="21" t="s">
        <v>346</v>
      </c>
      <c r="GS70" s="7"/>
      <c r="GT70" s="7">
        <v>1.2090000000000001</v>
      </c>
      <c r="GU70" s="7"/>
      <c r="GW70" s="66">
        <v>44532</v>
      </c>
      <c r="GX70" s="21" t="s">
        <v>336</v>
      </c>
      <c r="GY70" s="7"/>
      <c r="GZ70" s="7">
        <v>1.0351999999999999</v>
      </c>
      <c r="HA70" s="7"/>
      <c r="HC70" s="66">
        <v>44518</v>
      </c>
      <c r="HD70" s="21" t="s">
        <v>342</v>
      </c>
      <c r="HE70" s="7"/>
      <c r="HF70" s="21">
        <v>1.2684</v>
      </c>
      <c r="HG70" s="7"/>
      <c r="HI70" s="66">
        <v>44480</v>
      </c>
      <c r="HJ70" s="21" t="s">
        <v>341</v>
      </c>
      <c r="HK70" s="7"/>
      <c r="HL70" s="21">
        <v>1.0620000000000001</v>
      </c>
      <c r="HM70" s="7"/>
      <c r="HO70" s="58">
        <v>44466</v>
      </c>
      <c r="HP70" s="21" t="s">
        <v>340</v>
      </c>
      <c r="HQ70" s="7"/>
      <c r="HR70" s="56">
        <v>0.97042656622177215</v>
      </c>
      <c r="HS70" s="32">
        <v>1863932.9</v>
      </c>
      <c r="HU70" s="81">
        <v>43802</v>
      </c>
      <c r="HV70" s="23" t="s">
        <v>336</v>
      </c>
      <c r="HW70" s="21">
        <f>[1]!i_dq_close("881001.WI",HU70)</f>
        <v>4039.8296</v>
      </c>
      <c r="HX70" s="82">
        <v>0.99602900000000005</v>
      </c>
      <c r="HY70" s="20"/>
      <c r="IA70" s="66">
        <v>44601</v>
      </c>
      <c r="IB70" s="21" t="s">
        <v>348</v>
      </c>
      <c r="IC70" s="7"/>
      <c r="ID70" s="21">
        <v>1.004</v>
      </c>
      <c r="IE70" s="7"/>
      <c r="IG70" s="66">
        <v>44615</v>
      </c>
      <c r="IH70" s="21" t="s">
        <v>348</v>
      </c>
      <c r="II70" s="7"/>
      <c r="IJ70" s="21">
        <v>1.0169999999999999</v>
      </c>
      <c r="IK70" s="7"/>
      <c r="IM70" s="66">
        <v>44677</v>
      </c>
      <c r="IN70" s="21" t="s">
        <v>334</v>
      </c>
      <c r="IO70" s="7"/>
      <c r="IP70" s="7">
        <v>0.99060000000000004</v>
      </c>
      <c r="IQ70" s="7"/>
      <c r="IS70" s="66">
        <v>44789</v>
      </c>
      <c r="IT70" s="21" t="s">
        <v>1623</v>
      </c>
      <c r="IU70" s="7"/>
      <c r="IV70" s="7">
        <v>1.0154000000000001</v>
      </c>
      <c r="IW70" s="7"/>
      <c r="IY70" s="66">
        <v>44805</v>
      </c>
      <c r="IZ70" s="21" t="s">
        <v>340</v>
      </c>
      <c r="JA70" s="7"/>
      <c r="JB70" s="7">
        <v>0.97350000000000003</v>
      </c>
      <c r="JC70" s="7"/>
      <c r="JE70" s="66">
        <v>44825</v>
      </c>
      <c r="JF70" s="21" t="s">
        <v>1622</v>
      </c>
      <c r="JG70" s="7"/>
      <c r="JH70" s="7">
        <v>0.98960000000000004</v>
      </c>
      <c r="JI70" s="7"/>
      <c r="JK70" s="66">
        <v>44897</v>
      </c>
      <c r="JL70" s="21" t="s">
        <v>1624</v>
      </c>
      <c r="JM70" s="7"/>
      <c r="JN70" s="7">
        <v>1.0207999999999999</v>
      </c>
      <c r="JO70" s="7"/>
      <c r="JQ70" s="66">
        <v>44932</v>
      </c>
      <c r="JR70" s="21" t="s">
        <v>1626</v>
      </c>
      <c r="JS70" s="7"/>
      <c r="JT70" s="7">
        <v>0.98529999999999995</v>
      </c>
      <c r="JU70" s="7"/>
      <c r="JW70" s="66">
        <v>44929</v>
      </c>
      <c r="JX70" s="21" t="s">
        <v>1626</v>
      </c>
      <c r="JY70" s="7"/>
      <c r="JZ70" s="7">
        <v>1.0032000000000001</v>
      </c>
      <c r="KA70" s="7"/>
      <c r="KC70" s="66">
        <v>44649</v>
      </c>
      <c r="KD70" s="21" t="s">
        <v>337</v>
      </c>
      <c r="KE70" s="7"/>
      <c r="KF70" s="7">
        <v>1.343</v>
      </c>
      <c r="KG70" s="7"/>
      <c r="KI70" s="66">
        <v>44939</v>
      </c>
      <c r="KJ70" s="21" t="s">
        <v>1626</v>
      </c>
      <c r="KK70" s="7"/>
      <c r="KL70" s="7">
        <v>1.1950000000000001</v>
      </c>
      <c r="KM70" s="7"/>
      <c r="KO70" s="66">
        <v>44946</v>
      </c>
      <c r="KP70" s="21" t="s">
        <v>1626</v>
      </c>
      <c r="KQ70" s="7"/>
      <c r="KR70" s="7">
        <v>0.98650000000000004</v>
      </c>
      <c r="KS70" s="7"/>
      <c r="KU70" s="66">
        <v>44946</v>
      </c>
      <c r="KV70" s="21" t="s">
        <v>1626</v>
      </c>
      <c r="KW70" s="7"/>
      <c r="KX70" s="7">
        <v>0.99260000000000004</v>
      </c>
    </row>
    <row r="71" spans="1:310" customFormat="1">
      <c r="A71" s="138">
        <v>44481</v>
      </c>
      <c r="B71" s="74" t="s">
        <v>341</v>
      </c>
      <c r="C71" s="122"/>
      <c r="D71" s="74">
        <v>1.0285</v>
      </c>
      <c r="E71" s="122"/>
      <c r="G71" s="66">
        <v>44509</v>
      </c>
      <c r="H71" s="21" t="s">
        <v>342</v>
      </c>
      <c r="I71" s="7"/>
      <c r="J71" s="21">
        <v>0.9929</v>
      </c>
      <c r="K71" s="7"/>
      <c r="M71" s="66">
        <v>44921</v>
      </c>
      <c r="N71" s="21" t="s">
        <v>1624</v>
      </c>
      <c r="O71" s="7"/>
      <c r="P71" s="7">
        <v>2.0790000000000002</v>
      </c>
      <c r="Q71" s="7"/>
      <c r="S71" s="66">
        <v>44918</v>
      </c>
      <c r="T71" s="21" t="s">
        <v>1624</v>
      </c>
      <c r="U71" s="7"/>
      <c r="V71" s="7">
        <v>0.99770000000000003</v>
      </c>
      <c r="W71" s="7"/>
      <c r="Y71" s="66">
        <v>44907</v>
      </c>
      <c r="Z71" s="21" t="s">
        <v>1624</v>
      </c>
      <c r="AA71" s="7"/>
      <c r="AB71" s="7">
        <v>1.3169999999999999</v>
      </c>
      <c r="AC71" s="7"/>
      <c r="AE71" s="66">
        <v>44904</v>
      </c>
      <c r="AF71" s="21" t="s">
        <v>1624</v>
      </c>
      <c r="AG71" s="7"/>
      <c r="AH71" s="7">
        <v>0.99629999999999996</v>
      </c>
      <c r="AI71" s="7"/>
      <c r="AK71" s="66">
        <v>44874</v>
      </c>
      <c r="AL71" s="21" t="s">
        <v>1630</v>
      </c>
      <c r="AM71" s="7"/>
      <c r="AN71" s="7">
        <v>1.0984</v>
      </c>
      <c r="AO71" s="7"/>
      <c r="AQ71" s="66">
        <v>44872</v>
      </c>
      <c r="AR71" s="21" t="s">
        <v>1630</v>
      </c>
      <c r="AS71" s="7"/>
      <c r="AT71" s="7">
        <v>1.0274000000000001</v>
      </c>
      <c r="AU71" s="7"/>
      <c r="AW71" s="66">
        <v>44861</v>
      </c>
      <c r="AX71" s="21" t="s">
        <v>1621</v>
      </c>
      <c r="AY71" s="7"/>
      <c r="AZ71" s="7">
        <v>1.0451999999999999</v>
      </c>
      <c r="BA71" s="7"/>
      <c r="BC71" s="66">
        <v>44858</v>
      </c>
      <c r="BD71" s="21" t="s">
        <v>1621</v>
      </c>
      <c r="BE71" s="7"/>
      <c r="BF71" s="7">
        <v>1.5043</v>
      </c>
      <c r="BG71" s="7"/>
      <c r="BI71" s="66">
        <v>44847</v>
      </c>
      <c r="BJ71" s="21" t="s">
        <v>1621</v>
      </c>
      <c r="BK71" s="7"/>
      <c r="BL71" s="7">
        <v>0.98340000000000005</v>
      </c>
      <c r="BM71" s="7"/>
      <c r="BO71" s="66">
        <v>44830</v>
      </c>
      <c r="BP71" s="21" t="s">
        <v>1622</v>
      </c>
      <c r="BQ71" s="7"/>
      <c r="BR71" s="7">
        <v>1.2301</v>
      </c>
      <c r="BS71" s="7"/>
      <c r="BU71" s="66">
        <v>44823</v>
      </c>
      <c r="BV71" s="21" t="s">
        <v>1622</v>
      </c>
      <c r="BW71" s="7"/>
      <c r="BX71" s="7">
        <v>0.98899999999999999</v>
      </c>
      <c r="BY71" s="7"/>
      <c r="CA71" s="66">
        <v>44823</v>
      </c>
      <c r="CB71" s="21" t="s">
        <v>1622</v>
      </c>
      <c r="CC71" s="7"/>
      <c r="CD71" s="7">
        <v>0.97</v>
      </c>
      <c r="CE71" s="7"/>
      <c r="CG71" s="66">
        <v>44813</v>
      </c>
      <c r="CH71" s="21" t="s">
        <v>1622</v>
      </c>
      <c r="CI71" s="7"/>
      <c r="CJ71" s="7">
        <v>1.042</v>
      </c>
      <c r="CK71" s="7"/>
      <c r="CM71" s="66">
        <v>44798</v>
      </c>
      <c r="CN71" s="21" t="s">
        <v>1623</v>
      </c>
      <c r="CO71" s="7"/>
      <c r="CP71" s="7">
        <v>1.0889</v>
      </c>
      <c r="CQ71" s="7"/>
      <c r="CS71" s="66">
        <v>44790</v>
      </c>
      <c r="CT71" s="21" t="s">
        <v>1623</v>
      </c>
      <c r="CU71" s="7"/>
      <c r="CV71" s="7">
        <v>1.0146999999999999</v>
      </c>
      <c r="CW71" s="7"/>
      <c r="CY71" s="66">
        <v>44785</v>
      </c>
      <c r="CZ71" s="21" t="s">
        <v>1623</v>
      </c>
      <c r="DA71" s="7"/>
      <c r="DB71" s="7">
        <v>1.2122999999999999</v>
      </c>
      <c r="DC71" s="7"/>
      <c r="DE71" s="66">
        <v>44771</v>
      </c>
      <c r="DF71" s="21" t="s">
        <v>638</v>
      </c>
      <c r="DG71" s="7"/>
      <c r="DH71" s="7">
        <v>1.0246</v>
      </c>
      <c r="DI71" s="7"/>
      <c r="DK71" s="66">
        <v>44770</v>
      </c>
      <c r="DL71" s="21" t="s">
        <v>638</v>
      </c>
      <c r="DM71" s="7"/>
      <c r="DN71" s="7">
        <v>0.98180000000000001</v>
      </c>
      <c r="DO71" s="7"/>
      <c r="DQ71" s="66">
        <v>44762</v>
      </c>
      <c r="DR71" s="21" t="s">
        <v>638</v>
      </c>
      <c r="DS71" s="7"/>
      <c r="DT71" s="215">
        <v>0.97106255659379148</v>
      </c>
      <c r="DU71" s="7"/>
      <c r="DW71" s="66">
        <v>44746</v>
      </c>
      <c r="DX71" s="21" t="s">
        <v>638</v>
      </c>
      <c r="DY71" s="7"/>
      <c r="DZ71" s="7">
        <v>0.9909</v>
      </c>
      <c r="EA71" s="7"/>
      <c r="EC71" s="66">
        <v>44707</v>
      </c>
      <c r="ED71" s="21" t="s">
        <v>535</v>
      </c>
      <c r="EE71" s="7"/>
      <c r="EF71" s="7">
        <v>1.1459999999999999</v>
      </c>
      <c r="EG71" s="7"/>
      <c r="EI71" s="66">
        <v>44707</v>
      </c>
      <c r="EJ71" s="7" t="s">
        <v>535</v>
      </c>
      <c r="EK71" s="7"/>
      <c r="EL71" s="134">
        <v>1.2036990000000001</v>
      </c>
      <c r="EM71" s="7"/>
      <c r="EO71" s="66">
        <v>44704</v>
      </c>
      <c r="EP71" s="21" t="s">
        <v>535</v>
      </c>
      <c r="EQ71" s="7"/>
      <c r="ER71" s="7">
        <v>0.94689999999999996</v>
      </c>
      <c r="ES71" s="7"/>
      <c r="EU71" s="66">
        <v>44701</v>
      </c>
      <c r="EV71" s="21" t="s">
        <v>345</v>
      </c>
      <c r="EW71" s="7"/>
      <c r="EX71" s="7">
        <v>1.155</v>
      </c>
      <c r="EY71" s="7"/>
      <c r="FA71" s="66">
        <v>44686</v>
      </c>
      <c r="FB71" s="21" t="s">
        <v>345</v>
      </c>
      <c r="FC71" s="7"/>
      <c r="FD71" s="7">
        <v>1.3959999999999999</v>
      </c>
      <c r="FE71" s="7"/>
      <c r="FG71" s="66">
        <v>44671</v>
      </c>
      <c r="FH71" s="21" t="s">
        <v>334</v>
      </c>
      <c r="FI71" s="7"/>
      <c r="FJ71" s="7">
        <v>1.0429999999999999</v>
      </c>
      <c r="FK71" s="7"/>
      <c r="FM71" s="66">
        <v>44670</v>
      </c>
      <c r="FN71" s="21" t="s">
        <v>334</v>
      </c>
      <c r="FO71" s="7"/>
      <c r="FP71" s="7">
        <v>1.0680000000000001</v>
      </c>
      <c r="FQ71" s="7"/>
      <c r="FS71" s="66">
        <v>44650</v>
      </c>
      <c r="FT71" s="21" t="s">
        <v>337</v>
      </c>
      <c r="FU71" s="7"/>
      <c r="FV71" s="7">
        <v>1.2527999999999999</v>
      </c>
      <c r="FW71" s="7"/>
      <c r="FY71" s="66">
        <v>44645</v>
      </c>
      <c r="FZ71" s="21" t="s">
        <v>337</v>
      </c>
      <c r="GA71" s="7"/>
      <c r="GB71" s="7">
        <v>1.38</v>
      </c>
      <c r="GC71" s="7"/>
      <c r="GE71" s="66">
        <v>44620</v>
      </c>
      <c r="GF71" s="21" t="s">
        <v>348</v>
      </c>
      <c r="GG71" s="7"/>
      <c r="GH71" s="7">
        <v>1.7344999999999999</v>
      </c>
      <c r="GI71" s="68"/>
      <c r="GK71" s="66">
        <v>44615</v>
      </c>
      <c r="GL71" s="21" t="s">
        <v>348</v>
      </c>
      <c r="GM71" s="7"/>
      <c r="GN71" s="215">
        <v>0.97127200000000002</v>
      </c>
      <c r="GO71" s="7"/>
      <c r="GQ71" s="66">
        <v>44566</v>
      </c>
      <c r="GR71" s="21" t="s">
        <v>346</v>
      </c>
      <c r="GS71" s="7"/>
      <c r="GT71" s="7">
        <v>1.208</v>
      </c>
      <c r="GU71" s="7"/>
      <c r="GW71" s="66">
        <v>44533</v>
      </c>
      <c r="GX71" s="21" t="s">
        <v>336</v>
      </c>
      <c r="GY71" s="7"/>
      <c r="GZ71" s="7">
        <v>1.0365</v>
      </c>
      <c r="HA71" s="7"/>
      <c r="HC71" s="66">
        <v>44519</v>
      </c>
      <c r="HD71" s="21" t="s">
        <v>342</v>
      </c>
      <c r="HE71" s="7"/>
      <c r="HF71" s="7">
        <v>1.2687999999999999</v>
      </c>
      <c r="HG71" s="7"/>
      <c r="HI71" s="66">
        <v>44481</v>
      </c>
      <c r="HJ71" s="21" t="s">
        <v>341</v>
      </c>
      <c r="HK71" s="7"/>
      <c r="HL71" s="21">
        <v>1.0620000000000001</v>
      </c>
      <c r="HM71" s="7"/>
      <c r="HO71" s="58">
        <v>44467</v>
      </c>
      <c r="HP71" s="21" t="s">
        <v>340</v>
      </c>
      <c r="HQ71" s="7"/>
      <c r="HR71" s="56">
        <v>0.97042656622177215</v>
      </c>
      <c r="HS71" s="32">
        <v>1863932.9</v>
      </c>
      <c r="HU71" s="81">
        <v>43803</v>
      </c>
      <c r="HV71" s="23" t="s">
        <v>336</v>
      </c>
      <c r="HW71" s="21">
        <f>[1]!i_dq_close("881001.WI",HU71)</f>
        <v>4040.1761999999999</v>
      </c>
      <c r="HX71" s="82">
        <v>0.99509899999999996</v>
      </c>
      <c r="HY71" s="20"/>
      <c r="IA71" s="66">
        <v>44602</v>
      </c>
      <c r="IB71" s="21" t="s">
        <v>349</v>
      </c>
      <c r="IC71" s="7"/>
      <c r="ID71" s="21">
        <v>0.999</v>
      </c>
      <c r="IE71" s="7"/>
      <c r="IG71" s="66">
        <v>44616</v>
      </c>
      <c r="IH71" s="21" t="s">
        <v>348</v>
      </c>
      <c r="II71" s="7"/>
      <c r="IJ71" s="21">
        <v>1.014</v>
      </c>
      <c r="IK71" s="7"/>
      <c r="IM71" s="66">
        <v>44678</v>
      </c>
      <c r="IN71" s="21" t="s">
        <v>334</v>
      </c>
      <c r="IO71" s="7"/>
      <c r="IP71" s="7">
        <v>1.0005999999999999</v>
      </c>
      <c r="IQ71" s="7"/>
      <c r="IS71" s="66">
        <v>44790</v>
      </c>
      <c r="IT71" s="21" t="s">
        <v>1623</v>
      </c>
      <c r="IU71" s="7"/>
      <c r="IV71" s="7">
        <v>1.0158</v>
      </c>
      <c r="IW71" s="7"/>
      <c r="IY71" s="66">
        <v>44806</v>
      </c>
      <c r="IZ71" s="21" t="s">
        <v>1622</v>
      </c>
      <c r="JA71" s="7"/>
      <c r="JB71" s="7">
        <v>0.9768</v>
      </c>
      <c r="JC71" s="7"/>
      <c r="JE71" s="66">
        <v>44826</v>
      </c>
      <c r="JF71" s="21" t="s">
        <v>1622</v>
      </c>
      <c r="JG71" s="7"/>
      <c r="JH71" s="7">
        <v>0.98750000000000004</v>
      </c>
      <c r="JI71" s="7"/>
      <c r="JK71" s="66">
        <v>44900</v>
      </c>
      <c r="JL71" s="21" t="s">
        <v>1624</v>
      </c>
      <c r="JM71" s="7"/>
      <c r="JN71" s="7">
        <v>1.028</v>
      </c>
      <c r="JO71" s="7"/>
      <c r="JQ71" s="66">
        <v>44935</v>
      </c>
      <c r="JR71" s="21" t="s">
        <v>1626</v>
      </c>
      <c r="JS71" s="7"/>
      <c r="JT71" s="7">
        <v>0.9859</v>
      </c>
      <c r="JU71" s="7"/>
      <c r="JW71" s="66">
        <v>44930</v>
      </c>
      <c r="JX71" s="21" t="s">
        <v>1626</v>
      </c>
      <c r="JY71" s="7"/>
      <c r="JZ71" s="7">
        <v>1.0056</v>
      </c>
      <c r="KA71" s="7"/>
      <c r="KC71" s="66">
        <v>44650</v>
      </c>
      <c r="KD71" s="21" t="s">
        <v>337</v>
      </c>
      <c r="KE71" s="7"/>
      <c r="KF71" s="7">
        <v>1.3440000000000001</v>
      </c>
      <c r="KG71" s="7"/>
      <c r="KI71" s="66">
        <v>44942</v>
      </c>
      <c r="KJ71" s="21" t="s">
        <v>1626</v>
      </c>
      <c r="KK71" s="7"/>
      <c r="KL71" s="7">
        <v>1.1930000000000001</v>
      </c>
      <c r="KM71" s="7"/>
      <c r="KO71" s="66">
        <v>44956</v>
      </c>
      <c r="KP71" s="21" t="s">
        <v>1626</v>
      </c>
      <c r="KQ71" s="7"/>
      <c r="KR71" s="7">
        <v>0.99119999999999997</v>
      </c>
      <c r="KS71" s="7"/>
      <c r="KU71" s="66">
        <v>44956</v>
      </c>
      <c r="KV71" s="21" t="s">
        <v>1626</v>
      </c>
      <c r="KW71" s="7"/>
      <c r="KX71" s="7">
        <v>0.99590000000000001</v>
      </c>
    </row>
    <row r="72" spans="1:310" customFormat="1">
      <c r="A72" s="138">
        <v>44482</v>
      </c>
      <c r="B72" s="74" t="s">
        <v>341</v>
      </c>
      <c r="C72" s="122"/>
      <c r="D72" s="74">
        <v>1.0303</v>
      </c>
      <c r="E72" s="122"/>
      <c r="G72" s="66">
        <v>44510</v>
      </c>
      <c r="H72" s="21" t="s">
        <v>342</v>
      </c>
      <c r="I72" s="7"/>
      <c r="J72" s="21">
        <v>0.99750000000000005</v>
      </c>
      <c r="K72" s="7"/>
      <c r="M72" s="66">
        <v>44922</v>
      </c>
      <c r="N72" s="21" t="s">
        <v>1624</v>
      </c>
      <c r="O72" s="7"/>
      <c r="P72" s="7">
        <v>2.089</v>
      </c>
      <c r="Q72" s="7"/>
      <c r="S72" s="66">
        <v>44921</v>
      </c>
      <c r="T72" s="21" t="s">
        <v>1624</v>
      </c>
      <c r="U72" s="7"/>
      <c r="V72" s="7">
        <v>0.99860000000000004</v>
      </c>
      <c r="W72" s="7"/>
      <c r="Y72" s="66">
        <v>44908</v>
      </c>
      <c r="Z72" s="21" t="s">
        <v>1624</v>
      </c>
      <c r="AA72" s="7"/>
      <c r="AB72" s="7">
        <v>1.3169999999999999</v>
      </c>
      <c r="AC72" s="7"/>
      <c r="AE72" s="66">
        <v>44907</v>
      </c>
      <c r="AF72" s="21" t="s">
        <v>1624</v>
      </c>
      <c r="AG72" s="7"/>
      <c r="AH72" s="7">
        <v>0.99719999999999998</v>
      </c>
      <c r="AI72" s="7"/>
      <c r="AK72" s="66">
        <v>44875</v>
      </c>
      <c r="AL72" s="21" t="s">
        <v>1630</v>
      </c>
      <c r="AM72" s="7"/>
      <c r="AN72" s="7">
        <v>1.0966</v>
      </c>
      <c r="AO72" s="7"/>
      <c r="AQ72" s="66">
        <v>44873</v>
      </c>
      <c r="AR72" s="21" t="s">
        <v>1630</v>
      </c>
      <c r="AS72" s="7"/>
      <c r="AT72" s="7">
        <v>1.0228999999999999</v>
      </c>
      <c r="AU72" s="7"/>
      <c r="AW72" s="66">
        <v>44862</v>
      </c>
      <c r="AX72" s="21" t="s">
        <v>1621</v>
      </c>
      <c r="AY72" s="7"/>
      <c r="AZ72" s="7">
        <v>1.0553999999999999</v>
      </c>
      <c r="BA72" s="7"/>
      <c r="BC72" s="66">
        <v>44859</v>
      </c>
      <c r="BD72" s="21" t="s">
        <v>1621</v>
      </c>
      <c r="BE72" s="7"/>
      <c r="BF72" s="7">
        <v>1.4958</v>
      </c>
      <c r="BG72" s="7"/>
      <c r="BI72" s="66">
        <v>44848</v>
      </c>
      <c r="BJ72" s="21" t="s">
        <v>1621</v>
      </c>
      <c r="BK72" s="7"/>
      <c r="BL72" s="7">
        <v>0.98340000000000005</v>
      </c>
      <c r="BM72" s="7"/>
      <c r="BO72" s="66">
        <v>44831</v>
      </c>
      <c r="BP72" s="21" t="s">
        <v>1622</v>
      </c>
      <c r="BQ72" s="7"/>
      <c r="BR72" s="7">
        <v>1.2303999999999999</v>
      </c>
      <c r="BS72" s="7"/>
      <c r="BU72" s="66">
        <v>44824</v>
      </c>
      <c r="BV72" s="21" t="s">
        <v>1622</v>
      </c>
      <c r="BW72" s="7"/>
      <c r="BX72" s="7">
        <v>0.99</v>
      </c>
      <c r="BY72" s="7"/>
      <c r="CA72" s="66">
        <v>44824</v>
      </c>
      <c r="CB72" s="21" t="s">
        <v>1622</v>
      </c>
      <c r="CC72" s="7"/>
      <c r="CD72" s="7">
        <v>0.97099999999999997</v>
      </c>
      <c r="CE72" s="7"/>
      <c r="CG72" s="66">
        <v>44817</v>
      </c>
      <c r="CH72" s="21" t="s">
        <v>1622</v>
      </c>
      <c r="CI72" s="7"/>
      <c r="CJ72" s="7">
        <v>1.0429999999999999</v>
      </c>
      <c r="CK72" s="7"/>
      <c r="CM72" s="66">
        <v>44799</v>
      </c>
      <c r="CN72" s="21" t="s">
        <v>1623</v>
      </c>
      <c r="CO72" s="7"/>
      <c r="CP72" s="7">
        <v>1.083</v>
      </c>
      <c r="CQ72" s="7"/>
      <c r="CS72" s="66">
        <v>44791</v>
      </c>
      <c r="CT72" s="21" t="s">
        <v>1623</v>
      </c>
      <c r="CU72" s="7"/>
      <c r="CV72" s="7">
        <v>1.0158</v>
      </c>
      <c r="CW72" s="7"/>
      <c r="CY72" s="66">
        <v>44788</v>
      </c>
      <c r="CZ72" s="21" t="s">
        <v>1623</v>
      </c>
      <c r="DA72" s="7"/>
      <c r="DB72" s="7">
        <v>1.2121999999999999</v>
      </c>
      <c r="DC72" s="7"/>
      <c r="DE72" s="66">
        <v>44774</v>
      </c>
      <c r="DF72" s="21" t="s">
        <v>339</v>
      </c>
      <c r="DG72" s="7"/>
      <c r="DH72" s="7">
        <v>1.0255000000000001</v>
      </c>
      <c r="DI72" s="7"/>
      <c r="DK72" s="66">
        <v>44771</v>
      </c>
      <c r="DL72" s="21" t="s">
        <v>638</v>
      </c>
      <c r="DM72" s="7"/>
      <c r="DN72" s="7">
        <v>0.98240000000000005</v>
      </c>
      <c r="DO72" s="7"/>
      <c r="DQ72" s="66">
        <v>44763</v>
      </c>
      <c r="DR72" s="21" t="s">
        <v>638</v>
      </c>
      <c r="DS72" s="7"/>
      <c r="DT72" s="215">
        <v>0.97274989379030563</v>
      </c>
      <c r="DU72" s="7"/>
      <c r="DW72" s="66">
        <v>44747</v>
      </c>
      <c r="DX72" s="21" t="s">
        <v>638</v>
      </c>
      <c r="DY72" s="7"/>
      <c r="DZ72" s="7">
        <v>0.99080000000000001</v>
      </c>
      <c r="EA72" s="7"/>
      <c r="EC72" s="66">
        <v>44708</v>
      </c>
      <c r="ED72" s="21" t="s">
        <v>535</v>
      </c>
      <c r="EE72" s="7"/>
      <c r="EF72" s="7">
        <v>1.1499999999999999</v>
      </c>
      <c r="EG72" s="7"/>
      <c r="EI72" s="66">
        <v>44708</v>
      </c>
      <c r="EJ72" s="7" t="s">
        <v>535</v>
      </c>
      <c r="EK72" s="7"/>
      <c r="EL72" s="134">
        <v>1.2036990000000001</v>
      </c>
      <c r="EM72" s="7"/>
      <c r="EO72" s="66">
        <v>44705</v>
      </c>
      <c r="EP72" s="21" t="s">
        <v>535</v>
      </c>
      <c r="EQ72" s="7"/>
      <c r="ER72" s="7">
        <v>0.9395</v>
      </c>
      <c r="ES72" s="7"/>
      <c r="EU72" s="66">
        <v>44704</v>
      </c>
      <c r="EV72" s="21" t="s">
        <v>535</v>
      </c>
      <c r="EW72" s="7"/>
      <c r="EX72" s="7">
        <v>1.1556999999999999</v>
      </c>
      <c r="EY72" s="7"/>
      <c r="FA72" s="66">
        <v>44687</v>
      </c>
      <c r="FB72" s="21" t="s">
        <v>345</v>
      </c>
      <c r="FC72" s="7"/>
      <c r="FD72" s="7">
        <v>1.401</v>
      </c>
      <c r="FE72" s="7"/>
      <c r="FG72" s="66">
        <v>44672</v>
      </c>
      <c r="FH72" s="21" t="s">
        <v>334</v>
      </c>
      <c r="FI72" s="7"/>
      <c r="FJ72" s="7">
        <v>1.038</v>
      </c>
      <c r="FK72" s="7"/>
      <c r="FM72" s="66">
        <v>44671</v>
      </c>
      <c r="FN72" s="21" t="s">
        <v>334</v>
      </c>
      <c r="FO72" s="7"/>
      <c r="FP72" s="7">
        <v>1.0680000000000001</v>
      </c>
      <c r="FQ72" s="7"/>
      <c r="FS72" s="66">
        <v>44651</v>
      </c>
      <c r="FT72" s="21" t="s">
        <v>337</v>
      </c>
      <c r="FU72" s="7"/>
      <c r="FV72" s="7">
        <v>1.2524999999999999</v>
      </c>
      <c r="FW72" s="7"/>
      <c r="FY72" s="66">
        <v>44648</v>
      </c>
      <c r="FZ72" s="21" t="s">
        <v>337</v>
      </c>
      <c r="GA72" s="7"/>
      <c r="GB72" s="7">
        <v>1.3775999999999999</v>
      </c>
      <c r="GC72" s="7"/>
      <c r="GE72" s="66">
        <v>44621</v>
      </c>
      <c r="GF72" s="21" t="s">
        <v>350</v>
      </c>
      <c r="GG72" s="7"/>
      <c r="GH72" s="7">
        <v>1.7372000000000001</v>
      </c>
      <c r="GI72" s="68"/>
      <c r="GK72" s="66">
        <v>44616</v>
      </c>
      <c r="GL72" s="21" t="s">
        <v>348</v>
      </c>
      <c r="GM72" s="7"/>
      <c r="GN72" s="215">
        <v>0.97212100000000001</v>
      </c>
      <c r="GO72" s="7"/>
      <c r="GQ72" s="66">
        <v>44567</v>
      </c>
      <c r="GR72" s="21" t="s">
        <v>346</v>
      </c>
      <c r="GS72" s="7"/>
      <c r="GT72" s="7">
        <v>1.2110000000000001</v>
      </c>
      <c r="GU72" s="7"/>
      <c r="GW72" s="66">
        <v>44536</v>
      </c>
      <c r="GX72" s="21" t="s">
        <v>336</v>
      </c>
      <c r="GY72" s="7"/>
      <c r="GZ72" s="7">
        <v>1.0376000000000001</v>
      </c>
      <c r="HA72" s="7"/>
      <c r="HC72" s="66">
        <v>44522</v>
      </c>
      <c r="HD72" s="21" t="s">
        <v>342</v>
      </c>
      <c r="HE72" s="7"/>
      <c r="HF72" s="7">
        <v>1.2699</v>
      </c>
      <c r="HG72" s="7"/>
      <c r="HI72" s="66">
        <v>44482</v>
      </c>
      <c r="HJ72" s="21" t="s">
        <v>341</v>
      </c>
      <c r="HK72" s="7"/>
      <c r="HL72" s="21">
        <v>1.0620000000000001</v>
      </c>
      <c r="HM72" s="7"/>
      <c r="HO72" s="58">
        <v>44468</v>
      </c>
      <c r="HP72" s="21" t="s">
        <v>340</v>
      </c>
      <c r="HQ72" s="7"/>
      <c r="HR72" s="56">
        <v>0.97042656622177215</v>
      </c>
      <c r="HS72" s="32">
        <v>1863932.9</v>
      </c>
      <c r="HU72" s="81">
        <v>43804</v>
      </c>
      <c r="HV72" s="23" t="s">
        <v>336</v>
      </c>
      <c r="HW72" s="21">
        <f>[1]!i_dq_close("881001.WI",HU72)</f>
        <v>4077.0783000000001</v>
      </c>
      <c r="HX72" s="82">
        <v>0.99695900000000004</v>
      </c>
      <c r="HY72" s="20"/>
      <c r="IA72" s="66">
        <v>44603</v>
      </c>
      <c r="IB72" s="21" t="s">
        <v>348</v>
      </c>
      <c r="IC72" s="7"/>
      <c r="ID72" s="21">
        <v>0.99399999999999999</v>
      </c>
      <c r="IE72" s="7"/>
      <c r="IG72" s="66">
        <v>44617</v>
      </c>
      <c r="IH72" s="21" t="s">
        <v>348</v>
      </c>
      <c r="II72" s="7"/>
      <c r="IJ72" s="21">
        <v>1.0149999999999999</v>
      </c>
      <c r="IK72" s="7"/>
      <c r="IM72" s="66">
        <v>44679</v>
      </c>
      <c r="IN72" s="21" t="s">
        <v>334</v>
      </c>
      <c r="IO72" s="7"/>
      <c r="IP72" s="7">
        <v>1.0009999999999999</v>
      </c>
      <c r="IQ72" s="7"/>
      <c r="IS72" s="66">
        <v>44791</v>
      </c>
      <c r="IT72" s="21" t="s">
        <v>1623</v>
      </c>
      <c r="IU72" s="7"/>
      <c r="IV72" s="7">
        <v>1.016</v>
      </c>
      <c r="IW72" s="7"/>
      <c r="IY72" s="66">
        <v>44809</v>
      </c>
      <c r="IZ72" s="21" t="s">
        <v>1622</v>
      </c>
      <c r="JA72" s="7"/>
      <c r="JB72" s="7">
        <v>0.98</v>
      </c>
      <c r="JC72" s="7"/>
      <c r="JE72" s="66">
        <v>44827</v>
      </c>
      <c r="JF72" s="21" t="s">
        <v>1622</v>
      </c>
      <c r="JG72" s="7"/>
      <c r="JH72" s="7">
        <v>0.98180000000000001</v>
      </c>
      <c r="JI72" s="7"/>
      <c r="JK72" s="66">
        <v>44901</v>
      </c>
      <c r="JL72" s="21" t="s">
        <v>1624</v>
      </c>
      <c r="JM72" s="7"/>
      <c r="JN72" s="7">
        <v>1.0264</v>
      </c>
      <c r="JO72" s="7"/>
      <c r="JQ72" s="66">
        <v>44936</v>
      </c>
      <c r="JR72" s="21" t="s">
        <v>1626</v>
      </c>
      <c r="JS72" s="7"/>
      <c r="JT72" s="7">
        <v>0.98660000000000003</v>
      </c>
      <c r="JU72" s="7"/>
      <c r="JW72" s="66">
        <v>44931</v>
      </c>
      <c r="JX72" s="21" t="s">
        <v>1626</v>
      </c>
      <c r="JY72" s="7"/>
      <c r="JZ72" s="7">
        <v>1.0041</v>
      </c>
      <c r="KA72" s="7"/>
      <c r="KC72" s="66">
        <v>44651</v>
      </c>
      <c r="KD72" s="21" t="s">
        <v>337</v>
      </c>
      <c r="KE72" s="7"/>
      <c r="KF72" s="7">
        <v>1.353</v>
      </c>
      <c r="KG72" s="7"/>
      <c r="KI72" s="66">
        <v>44943</v>
      </c>
      <c r="KJ72" s="21" t="s">
        <v>1626</v>
      </c>
      <c r="KK72" s="7"/>
      <c r="KL72" s="7">
        <v>1.194</v>
      </c>
      <c r="KM72" s="7"/>
      <c r="KO72" s="66">
        <v>44957</v>
      </c>
      <c r="KP72" s="21" t="s">
        <v>1626</v>
      </c>
      <c r="KQ72" s="7"/>
      <c r="KR72" s="7">
        <v>0.99239999999999995</v>
      </c>
      <c r="KS72" s="7"/>
      <c r="KU72" s="66">
        <v>44957</v>
      </c>
      <c r="KV72" s="21" t="s">
        <v>1626</v>
      </c>
      <c r="KW72" s="7"/>
      <c r="KX72" s="7">
        <v>0.99590000000000001</v>
      </c>
    </row>
    <row r="73" spans="1:310" customFormat="1">
      <c r="A73" s="138">
        <v>44483</v>
      </c>
      <c r="B73" s="74" t="s">
        <v>341</v>
      </c>
      <c r="C73" s="122"/>
      <c r="D73" s="74">
        <v>1.0333000000000001</v>
      </c>
      <c r="E73" s="122"/>
      <c r="G73" s="66">
        <v>44511</v>
      </c>
      <c r="H73" s="21" t="s">
        <v>342</v>
      </c>
      <c r="I73" s="7"/>
      <c r="J73" s="21">
        <v>0.99690000000000001</v>
      </c>
      <c r="K73" s="7"/>
      <c r="M73" s="66">
        <v>44923</v>
      </c>
      <c r="N73" s="21" t="s">
        <v>1624</v>
      </c>
      <c r="O73" s="7"/>
      <c r="P73" s="7">
        <v>2.0920000000000001</v>
      </c>
      <c r="Q73" s="7"/>
      <c r="S73" s="66">
        <v>44922</v>
      </c>
      <c r="T73" s="21" t="s">
        <v>1624</v>
      </c>
      <c r="U73" s="7"/>
      <c r="V73" s="7">
        <v>0.99880000000000002</v>
      </c>
      <c r="W73" s="7"/>
      <c r="Y73" s="66">
        <v>44909</v>
      </c>
      <c r="Z73" s="21" t="s">
        <v>1624</v>
      </c>
      <c r="AA73" s="7"/>
      <c r="AB73" s="7">
        <v>1.3169999999999999</v>
      </c>
      <c r="AC73" s="7"/>
      <c r="AE73" s="66">
        <v>44908</v>
      </c>
      <c r="AF73" s="21" t="s">
        <v>1624</v>
      </c>
      <c r="AG73" s="7"/>
      <c r="AH73" s="7">
        <v>0.99780000000000002</v>
      </c>
      <c r="AI73" s="7"/>
      <c r="AK73" s="66">
        <v>44876</v>
      </c>
      <c r="AL73" s="21" t="s">
        <v>1630</v>
      </c>
      <c r="AM73" s="7"/>
      <c r="AN73" s="7">
        <v>1.0973999999999999</v>
      </c>
      <c r="AO73" s="7"/>
      <c r="AQ73" s="66">
        <v>44874</v>
      </c>
      <c r="AR73" s="21" t="s">
        <v>1630</v>
      </c>
      <c r="AS73" s="7"/>
      <c r="AT73" s="7">
        <v>1.0223</v>
      </c>
      <c r="AU73" s="7"/>
      <c r="AW73" s="66">
        <v>44865</v>
      </c>
      <c r="AX73" s="21" t="s">
        <v>1621</v>
      </c>
      <c r="AY73" s="7"/>
      <c r="AZ73" s="7">
        <v>1.0463</v>
      </c>
      <c r="BA73" s="7"/>
      <c r="BC73" s="66">
        <v>44860</v>
      </c>
      <c r="BD73" s="21" t="s">
        <v>1621</v>
      </c>
      <c r="BE73" s="7"/>
      <c r="BF73" s="7">
        <v>1.4984</v>
      </c>
      <c r="BG73" s="7"/>
      <c r="BI73" s="66">
        <v>44851</v>
      </c>
      <c r="BJ73" s="21" t="s">
        <v>1621</v>
      </c>
      <c r="BK73" s="7"/>
      <c r="BL73" s="7">
        <v>0.98380000000000001</v>
      </c>
      <c r="BM73" s="7"/>
      <c r="BO73" s="66">
        <v>44832</v>
      </c>
      <c r="BP73" s="21" t="s">
        <v>1622</v>
      </c>
      <c r="BQ73" s="7"/>
      <c r="BR73" s="7">
        <v>1.2303999999999999</v>
      </c>
      <c r="BS73" s="7"/>
      <c r="BU73" s="66">
        <v>44825</v>
      </c>
      <c r="BV73" s="21" t="s">
        <v>1622</v>
      </c>
      <c r="BW73" s="7"/>
      <c r="BX73" s="7">
        <v>0.98299999999999998</v>
      </c>
      <c r="BY73" s="7"/>
      <c r="CA73" s="66">
        <v>44825</v>
      </c>
      <c r="CB73" s="21" t="s">
        <v>1622</v>
      </c>
      <c r="CC73" s="7"/>
      <c r="CD73" s="7">
        <v>0.97</v>
      </c>
      <c r="CE73" s="7"/>
      <c r="CG73" s="66">
        <v>44818</v>
      </c>
      <c r="CH73" s="21" t="s">
        <v>1622</v>
      </c>
      <c r="CI73" s="7"/>
      <c r="CJ73" s="7">
        <v>1.0449999999999999</v>
      </c>
      <c r="CK73" s="7"/>
      <c r="CM73" s="66">
        <v>44802</v>
      </c>
      <c r="CN73" s="21" t="s">
        <v>1623</v>
      </c>
      <c r="CO73" s="7"/>
      <c r="CP73" s="7">
        <v>1.0853999999999999</v>
      </c>
      <c r="CQ73" s="7"/>
      <c r="CS73" s="66">
        <v>44792</v>
      </c>
      <c r="CT73" s="21" t="s">
        <v>1623</v>
      </c>
      <c r="CU73" s="7"/>
      <c r="CV73" s="7">
        <v>1.016</v>
      </c>
      <c r="CW73" s="7"/>
      <c r="CY73" s="66">
        <v>44789</v>
      </c>
      <c r="CZ73" s="21" t="s">
        <v>1623</v>
      </c>
      <c r="DA73" s="7"/>
      <c r="DB73" s="7">
        <v>1.2121</v>
      </c>
      <c r="DC73" s="7"/>
      <c r="DE73" s="66">
        <v>44775</v>
      </c>
      <c r="DF73" s="21" t="s">
        <v>1623</v>
      </c>
      <c r="DG73" s="7"/>
      <c r="DH73" s="7">
        <v>1.0205</v>
      </c>
      <c r="DI73" s="7"/>
      <c r="DK73" s="66">
        <v>44774</v>
      </c>
      <c r="DL73" s="21" t="s">
        <v>339</v>
      </c>
      <c r="DM73" s="7"/>
      <c r="DN73" s="7">
        <v>0.98519999999999996</v>
      </c>
      <c r="DO73" s="7"/>
      <c r="DQ73" s="66">
        <v>44764</v>
      </c>
      <c r="DR73" s="21" t="s">
        <v>638</v>
      </c>
      <c r="DS73" s="7"/>
      <c r="DT73" s="215">
        <v>0.97528089958507636</v>
      </c>
      <c r="DU73" s="7"/>
      <c r="DW73" s="66">
        <v>44748</v>
      </c>
      <c r="DX73" s="21" t="s">
        <v>638</v>
      </c>
      <c r="DY73" s="7"/>
      <c r="DZ73" s="7">
        <v>0.98899999999999999</v>
      </c>
      <c r="EA73" s="7"/>
      <c r="EC73" s="66">
        <v>44711</v>
      </c>
      <c r="ED73" s="21" t="s">
        <v>535</v>
      </c>
      <c r="EE73" s="7"/>
      <c r="EF73" s="7">
        <v>1.1519999999999999</v>
      </c>
      <c r="EG73" s="7"/>
      <c r="EI73" s="66">
        <v>44711</v>
      </c>
      <c r="EJ73" s="7" t="s">
        <v>535</v>
      </c>
      <c r="EK73" s="7"/>
      <c r="EL73" s="134">
        <v>1.204725</v>
      </c>
      <c r="EM73" s="7"/>
      <c r="EO73" s="66">
        <v>44706</v>
      </c>
      <c r="EP73" s="21" t="s">
        <v>535</v>
      </c>
      <c r="EQ73" s="7"/>
      <c r="ER73" s="7">
        <v>0.94450000000000001</v>
      </c>
      <c r="ES73" s="7"/>
      <c r="EU73" s="66">
        <v>44705</v>
      </c>
      <c r="EV73" s="21" t="s">
        <v>535</v>
      </c>
      <c r="EW73" s="7"/>
      <c r="EX73" s="7">
        <v>1.1561999999999999</v>
      </c>
      <c r="EY73" s="7"/>
      <c r="FA73" s="66">
        <v>44690</v>
      </c>
      <c r="FB73" s="21" t="s">
        <v>345</v>
      </c>
      <c r="FC73" s="7"/>
      <c r="FD73" s="7">
        <v>1.4039999999999999</v>
      </c>
      <c r="FE73" s="7"/>
      <c r="FG73" s="66">
        <v>44673</v>
      </c>
      <c r="FH73" s="21" t="s">
        <v>334</v>
      </c>
      <c r="FI73" s="7"/>
      <c r="FJ73" s="7">
        <v>1.0409999999999999</v>
      </c>
      <c r="FK73" s="7"/>
      <c r="FM73" s="66">
        <v>44672</v>
      </c>
      <c r="FN73" s="21" t="s">
        <v>334</v>
      </c>
      <c r="FO73" s="7"/>
      <c r="FP73" s="7">
        <v>1.0640000000000001</v>
      </c>
      <c r="FQ73" s="7"/>
      <c r="FS73" s="66">
        <v>44652</v>
      </c>
      <c r="FT73" s="21" t="s">
        <v>334</v>
      </c>
      <c r="FU73" s="7"/>
      <c r="FV73" s="7">
        <v>1.2507999999999999</v>
      </c>
      <c r="FW73" s="7"/>
      <c r="FY73" s="66">
        <v>44649</v>
      </c>
      <c r="FZ73" s="21" t="s">
        <v>337</v>
      </c>
      <c r="GA73" s="7"/>
      <c r="GB73" s="7">
        <v>1.3781000000000001</v>
      </c>
      <c r="GC73" s="7"/>
      <c r="GE73" s="66">
        <v>44622</v>
      </c>
      <c r="GF73" s="21" t="s">
        <v>350</v>
      </c>
      <c r="GG73" s="7"/>
      <c r="GH73" s="7">
        <v>1.7365999999999999</v>
      </c>
      <c r="GI73" s="68"/>
      <c r="GK73" s="66">
        <v>44617</v>
      </c>
      <c r="GL73" s="21" t="s">
        <v>348</v>
      </c>
      <c r="GM73" s="7"/>
      <c r="GN73" s="215">
        <v>0.97193200000000002</v>
      </c>
      <c r="GO73" s="7"/>
      <c r="GQ73" s="66">
        <v>44568</v>
      </c>
      <c r="GR73" s="21" t="s">
        <v>346</v>
      </c>
      <c r="GS73" s="7"/>
      <c r="GT73" s="7">
        <v>1.204</v>
      </c>
      <c r="GU73" s="7"/>
      <c r="GW73" s="66">
        <v>44537</v>
      </c>
      <c r="GX73" s="21" t="s">
        <v>336</v>
      </c>
      <c r="GY73" s="7"/>
      <c r="GZ73" s="7">
        <v>1.0382</v>
      </c>
      <c r="HA73" s="7"/>
      <c r="HC73" s="66">
        <v>44523</v>
      </c>
      <c r="HD73" s="21" t="s">
        <v>342</v>
      </c>
      <c r="HE73" s="7"/>
      <c r="HF73" s="7">
        <v>1.2706999999999999</v>
      </c>
      <c r="HG73" s="7"/>
      <c r="HI73" s="66">
        <v>44483</v>
      </c>
      <c r="HJ73" s="21" t="s">
        <v>341</v>
      </c>
      <c r="HK73" s="7"/>
      <c r="HL73" s="21">
        <v>1.0620000000000001</v>
      </c>
      <c r="HM73" s="7"/>
      <c r="HO73" s="58">
        <v>44469</v>
      </c>
      <c r="HP73" s="21" t="s">
        <v>340</v>
      </c>
      <c r="HQ73" s="7"/>
      <c r="HR73" s="56">
        <v>0.97131037912361151</v>
      </c>
      <c r="HS73" s="32">
        <v>1863932.9</v>
      </c>
      <c r="HU73" s="81">
        <v>43805</v>
      </c>
      <c r="HV73" s="23" t="s">
        <v>336</v>
      </c>
      <c r="HW73" s="21">
        <f>[1]!i_dq_close("881001.WI",HU73)</f>
        <v>4103.2352000000001</v>
      </c>
      <c r="HX73" s="82">
        <v>0.99788900000000003</v>
      </c>
      <c r="HY73" s="20"/>
      <c r="IA73" s="66">
        <v>44606</v>
      </c>
      <c r="IB73" s="21" t="s">
        <v>348</v>
      </c>
      <c r="IC73" s="7"/>
      <c r="ID73" s="7">
        <v>0.999</v>
      </c>
      <c r="IE73" s="7"/>
      <c r="IG73" s="66">
        <v>44620</v>
      </c>
      <c r="IH73" s="21" t="s">
        <v>348</v>
      </c>
      <c r="II73" s="7"/>
      <c r="IJ73" s="21">
        <v>1.0169999999999999</v>
      </c>
      <c r="IK73" s="7"/>
      <c r="IM73" s="66">
        <v>44680</v>
      </c>
      <c r="IN73" s="21" t="s">
        <v>334</v>
      </c>
      <c r="IO73" s="7"/>
      <c r="IP73" s="7">
        <v>1.0019</v>
      </c>
      <c r="IQ73" s="7"/>
      <c r="IS73" s="66">
        <v>44792</v>
      </c>
      <c r="IT73" s="21" t="s">
        <v>1623</v>
      </c>
      <c r="IU73" s="7"/>
      <c r="IV73" s="7">
        <v>1.0156000000000001</v>
      </c>
      <c r="IW73" s="7"/>
      <c r="IY73" s="66">
        <v>44810</v>
      </c>
      <c r="IZ73" s="21" t="s">
        <v>1622</v>
      </c>
      <c r="JA73" s="7"/>
      <c r="JB73" s="7">
        <v>0.98009999999999997</v>
      </c>
      <c r="JC73" s="7"/>
      <c r="JE73" s="66">
        <v>44830</v>
      </c>
      <c r="JF73" s="21" t="s">
        <v>1622</v>
      </c>
      <c r="JG73" s="7"/>
      <c r="JH73" s="7">
        <v>0.97629999999999995</v>
      </c>
      <c r="JI73" s="7"/>
      <c r="JK73" s="66">
        <v>44902</v>
      </c>
      <c r="JL73" s="21" t="s">
        <v>1624</v>
      </c>
      <c r="JM73" s="7"/>
      <c r="JN73" s="7">
        <v>1.0263</v>
      </c>
      <c r="JO73" s="7"/>
      <c r="JQ73" s="66">
        <v>44937</v>
      </c>
      <c r="JR73" s="21" t="s">
        <v>1626</v>
      </c>
      <c r="JS73" s="7"/>
      <c r="JT73" s="7">
        <v>0.98560000000000003</v>
      </c>
      <c r="JU73" s="7"/>
      <c r="JW73" s="66">
        <v>44932</v>
      </c>
      <c r="JX73" s="21" t="s">
        <v>1626</v>
      </c>
      <c r="JY73" s="7"/>
      <c r="JZ73" s="7">
        <v>1.0057</v>
      </c>
      <c r="KA73" s="7"/>
      <c r="KC73" s="66">
        <v>44652</v>
      </c>
      <c r="KD73" s="21" t="s">
        <v>334</v>
      </c>
      <c r="KE73" s="7"/>
      <c r="KF73" s="7">
        <v>1.34</v>
      </c>
      <c r="KG73" s="7"/>
      <c r="KI73" s="66">
        <v>44944</v>
      </c>
      <c r="KJ73" s="21" t="s">
        <v>1626</v>
      </c>
      <c r="KK73" s="7"/>
      <c r="KL73" s="7">
        <v>1.194</v>
      </c>
      <c r="KM73" s="7"/>
      <c r="KO73" s="66">
        <v>44958</v>
      </c>
      <c r="KP73" s="21" t="s">
        <v>348</v>
      </c>
      <c r="KQ73" s="7"/>
      <c r="KR73" s="7">
        <v>0.99650000000000005</v>
      </c>
      <c r="KS73" s="7"/>
      <c r="KU73" s="66">
        <v>44958</v>
      </c>
      <c r="KV73" s="21" t="s">
        <v>348</v>
      </c>
      <c r="KW73" s="7"/>
      <c r="KX73" s="7">
        <v>1.0027999999999999</v>
      </c>
    </row>
    <row r="74" spans="1:310" customFormat="1">
      <c r="A74" s="138">
        <v>44484</v>
      </c>
      <c r="B74" s="74" t="s">
        <v>341</v>
      </c>
      <c r="C74" s="122"/>
      <c r="D74" s="74">
        <v>1.0274000000000001</v>
      </c>
      <c r="E74" s="122"/>
      <c r="G74" s="66">
        <v>44512</v>
      </c>
      <c r="H74" s="21" t="s">
        <v>342</v>
      </c>
      <c r="I74" s="7"/>
      <c r="J74" s="21">
        <v>0.99409999999999998</v>
      </c>
      <c r="K74" s="7"/>
      <c r="M74" s="66">
        <v>44924</v>
      </c>
      <c r="N74" s="21" t="s">
        <v>1624</v>
      </c>
      <c r="O74" s="7"/>
      <c r="P74" s="7">
        <v>2.0920000000000001</v>
      </c>
      <c r="Q74" s="7"/>
      <c r="S74" s="66">
        <v>44923</v>
      </c>
      <c r="T74" s="21" t="s">
        <v>1624</v>
      </c>
      <c r="U74" s="7"/>
      <c r="V74" s="7">
        <v>0.99939999999999996</v>
      </c>
      <c r="W74" s="7"/>
      <c r="Y74" s="66">
        <v>44910</v>
      </c>
      <c r="Z74" s="21" t="s">
        <v>1624</v>
      </c>
      <c r="AA74" s="7"/>
      <c r="AB74" s="7">
        <v>1.3180000000000001</v>
      </c>
      <c r="AC74" s="7"/>
      <c r="AE74" s="66">
        <v>44909</v>
      </c>
      <c r="AF74" s="21" t="s">
        <v>1624</v>
      </c>
      <c r="AG74" s="7"/>
      <c r="AH74" s="7">
        <v>0.99839999999999995</v>
      </c>
      <c r="AI74" s="7"/>
      <c r="AK74" s="66">
        <v>44879</v>
      </c>
      <c r="AL74" s="21" t="s">
        <v>1630</v>
      </c>
      <c r="AM74" s="7"/>
      <c r="AN74" s="7">
        <v>1.0986</v>
      </c>
      <c r="AO74" s="7"/>
      <c r="AQ74" s="66">
        <v>44875</v>
      </c>
      <c r="AR74" s="21" t="s">
        <v>1630</v>
      </c>
      <c r="AS74" s="7"/>
      <c r="AT74" s="7">
        <v>1.0223</v>
      </c>
      <c r="AU74" s="7"/>
      <c r="AW74" s="66">
        <v>44866</v>
      </c>
      <c r="AX74" s="21" t="s">
        <v>342</v>
      </c>
      <c r="AY74" s="7"/>
      <c r="AZ74" s="7">
        <v>1.0463</v>
      </c>
      <c r="BA74" s="7"/>
      <c r="BC74" s="66">
        <v>44861</v>
      </c>
      <c r="BD74" s="21" t="s">
        <v>1621</v>
      </c>
      <c r="BE74" s="7"/>
      <c r="BF74" s="7">
        <v>1.5046999999999999</v>
      </c>
      <c r="BG74" s="7"/>
      <c r="BI74" s="66">
        <v>44852</v>
      </c>
      <c r="BJ74" s="21" t="s">
        <v>1621</v>
      </c>
      <c r="BK74" s="7"/>
      <c r="BL74" s="7">
        <v>0.98299999999999998</v>
      </c>
      <c r="BM74" s="7"/>
      <c r="BO74" s="66">
        <v>44833</v>
      </c>
      <c r="BP74" s="21" t="s">
        <v>1622</v>
      </c>
      <c r="BQ74" s="7"/>
      <c r="BR74" s="7">
        <v>1.2306999999999999</v>
      </c>
      <c r="BS74" s="7"/>
      <c r="BU74" s="66">
        <v>44826</v>
      </c>
      <c r="BV74" s="21" t="s">
        <v>1622</v>
      </c>
      <c r="BW74" s="7"/>
      <c r="BX74" s="7">
        <v>0.98299999999999998</v>
      </c>
      <c r="BY74" s="7"/>
      <c r="CA74" s="66">
        <v>44826</v>
      </c>
      <c r="CB74" s="21" t="s">
        <v>1622</v>
      </c>
      <c r="CC74" s="7"/>
      <c r="CD74" s="7">
        <v>0.97</v>
      </c>
      <c r="CE74" s="7"/>
      <c r="CG74" s="66">
        <v>44819</v>
      </c>
      <c r="CH74" s="21" t="s">
        <v>1622</v>
      </c>
      <c r="CI74" s="7"/>
      <c r="CJ74" s="7">
        <v>1.0569999999999999</v>
      </c>
      <c r="CK74" s="7"/>
      <c r="CM74" s="66">
        <v>44803</v>
      </c>
      <c r="CN74" s="21" t="s">
        <v>1623</v>
      </c>
      <c r="CO74" s="7"/>
      <c r="CP74" s="7">
        <v>1.0818000000000001</v>
      </c>
      <c r="CQ74" s="7"/>
      <c r="CS74" s="66">
        <v>44795</v>
      </c>
      <c r="CT74" s="21" t="s">
        <v>1623</v>
      </c>
      <c r="CU74" s="7"/>
      <c r="CV74" s="7">
        <v>1.0192000000000001</v>
      </c>
      <c r="CW74" s="7"/>
      <c r="CY74" s="66">
        <v>44790</v>
      </c>
      <c r="CZ74" s="21" t="s">
        <v>1623</v>
      </c>
      <c r="DA74" s="7"/>
      <c r="DB74" s="7">
        <v>1.2121</v>
      </c>
      <c r="DC74" s="7"/>
      <c r="DE74" s="66">
        <v>44776</v>
      </c>
      <c r="DF74" s="21" t="s">
        <v>1623</v>
      </c>
      <c r="DG74" s="7"/>
      <c r="DH74" s="7">
        <v>1.0217000000000001</v>
      </c>
      <c r="DI74" s="7"/>
      <c r="DK74" s="66">
        <v>44775</v>
      </c>
      <c r="DL74" s="21" t="s">
        <v>1623</v>
      </c>
      <c r="DM74" s="7"/>
      <c r="DN74" s="7">
        <v>0.98360000000000003</v>
      </c>
      <c r="DO74" s="7"/>
      <c r="DQ74" s="66">
        <v>44767</v>
      </c>
      <c r="DR74" s="21" t="s">
        <v>638</v>
      </c>
      <c r="DS74" s="7"/>
      <c r="DT74" s="215">
        <v>0.98118657977287538</v>
      </c>
      <c r="DU74" s="7"/>
      <c r="DW74" s="66">
        <v>44749</v>
      </c>
      <c r="DX74" s="21" t="s">
        <v>638</v>
      </c>
      <c r="DY74" s="7"/>
      <c r="DZ74" s="7">
        <v>0.99060000000000004</v>
      </c>
      <c r="EA74" s="7"/>
      <c r="EC74" s="66">
        <v>44712</v>
      </c>
      <c r="ED74" s="21" t="s">
        <v>535</v>
      </c>
      <c r="EE74" s="7"/>
      <c r="EF74" s="7">
        <v>1.143</v>
      </c>
      <c r="EG74" s="7"/>
      <c r="EI74" s="66">
        <v>44712</v>
      </c>
      <c r="EJ74" s="7" t="s">
        <v>535</v>
      </c>
      <c r="EK74" s="7"/>
      <c r="EL74" s="134">
        <v>1.2050050000000001</v>
      </c>
      <c r="EM74" s="7"/>
      <c r="EO74" s="66">
        <v>44707</v>
      </c>
      <c r="EP74" s="21" t="s">
        <v>535</v>
      </c>
      <c r="EQ74" s="7"/>
      <c r="ER74" s="7">
        <v>0.94199999999999995</v>
      </c>
      <c r="ES74" s="7"/>
      <c r="EU74" s="66">
        <v>44706</v>
      </c>
      <c r="EV74" s="21" t="s">
        <v>535</v>
      </c>
      <c r="EW74" s="7"/>
      <c r="EX74" s="7">
        <v>1.1573</v>
      </c>
      <c r="EY74" s="7"/>
      <c r="FA74" s="66">
        <v>44691</v>
      </c>
      <c r="FB74" s="21" t="s">
        <v>345</v>
      </c>
      <c r="FC74" s="7"/>
      <c r="FD74" s="7">
        <v>1.411</v>
      </c>
      <c r="FE74" s="7"/>
      <c r="FG74" s="66">
        <v>44676</v>
      </c>
      <c r="FH74" s="21" t="s">
        <v>334</v>
      </c>
      <c r="FI74" s="7"/>
      <c r="FJ74" s="7">
        <v>1.0369999999999999</v>
      </c>
      <c r="FK74" s="7"/>
      <c r="FM74" s="66">
        <v>44673</v>
      </c>
      <c r="FN74" s="21" t="s">
        <v>334</v>
      </c>
      <c r="FO74" s="7"/>
      <c r="FP74" s="7">
        <v>1.0660000000000001</v>
      </c>
      <c r="FQ74" s="7"/>
      <c r="FS74" s="66">
        <v>44657</v>
      </c>
      <c r="FT74" s="21" t="s">
        <v>334</v>
      </c>
      <c r="FU74" s="7"/>
      <c r="FV74" s="7">
        <v>1.2514000000000001</v>
      </c>
      <c r="FW74" s="7"/>
      <c r="FY74" s="66">
        <v>44650</v>
      </c>
      <c r="FZ74" s="21" t="s">
        <v>391</v>
      </c>
      <c r="GA74" s="7"/>
      <c r="GB74" s="7">
        <v>1.3794</v>
      </c>
      <c r="GC74" s="7"/>
      <c r="GE74" s="66">
        <v>44623</v>
      </c>
      <c r="GF74" s="21" t="s">
        <v>350</v>
      </c>
      <c r="GG74" s="7"/>
      <c r="GH74" s="7">
        <v>1.7365999999999999</v>
      </c>
      <c r="GI74" s="68"/>
      <c r="GK74" s="66">
        <v>44620</v>
      </c>
      <c r="GL74" s="21" t="s">
        <v>348</v>
      </c>
      <c r="GM74" s="7"/>
      <c r="GN74" s="215">
        <v>0.97325300000000003</v>
      </c>
      <c r="GO74" s="7"/>
      <c r="GQ74" s="66">
        <v>44571</v>
      </c>
      <c r="GR74" s="21" t="s">
        <v>346</v>
      </c>
      <c r="GS74" s="7"/>
      <c r="GT74" s="7">
        <v>1.21</v>
      </c>
      <c r="GU74" s="7"/>
      <c r="GW74" s="66">
        <v>44538</v>
      </c>
      <c r="GX74" s="21" t="s">
        <v>336</v>
      </c>
      <c r="GY74" s="7"/>
      <c r="GZ74" s="7">
        <v>1.0378000000000001</v>
      </c>
      <c r="HA74" s="7"/>
      <c r="HC74" s="66">
        <v>44524</v>
      </c>
      <c r="HD74" s="21" t="s">
        <v>342</v>
      </c>
      <c r="HE74" s="7"/>
      <c r="HF74" s="7">
        <v>1.2727999999999999</v>
      </c>
      <c r="HG74" s="7"/>
      <c r="HI74" s="66">
        <v>44484</v>
      </c>
      <c r="HJ74" s="21" t="s">
        <v>341</v>
      </c>
      <c r="HK74" s="7"/>
      <c r="HL74" s="21">
        <v>1.0469999999999999</v>
      </c>
      <c r="HM74" s="7"/>
      <c r="HO74" s="58">
        <v>44477</v>
      </c>
      <c r="HP74" s="21" t="s">
        <v>341</v>
      </c>
      <c r="HQ74" s="7"/>
      <c r="HR74" s="56">
        <v>0.97042656622177204</v>
      </c>
      <c r="HS74" s="32">
        <v>1863932.9</v>
      </c>
      <c r="HU74" s="81">
        <v>43808</v>
      </c>
      <c r="HV74" s="23" t="s">
        <v>336</v>
      </c>
      <c r="HW74" s="21">
        <f>[1]!i_dq_close("881001.WI",HU74)</f>
        <v>4106.3627999999999</v>
      </c>
      <c r="HX74" s="82">
        <v>0.99695900000000004</v>
      </c>
      <c r="HY74" s="20"/>
      <c r="IA74" s="66">
        <v>44607</v>
      </c>
      <c r="IB74" s="21" t="s">
        <v>348</v>
      </c>
      <c r="IC74" s="7"/>
      <c r="ID74" s="7">
        <v>1.0009999999999999</v>
      </c>
      <c r="IE74" s="7"/>
      <c r="IG74" s="66">
        <v>44621</v>
      </c>
      <c r="IH74" s="21" t="s">
        <v>350</v>
      </c>
      <c r="II74" s="7"/>
      <c r="IJ74" s="21">
        <v>1.02</v>
      </c>
      <c r="IK74" s="7"/>
      <c r="IM74" s="66">
        <v>44686</v>
      </c>
      <c r="IN74" s="21" t="s">
        <v>345</v>
      </c>
      <c r="IO74" s="7"/>
      <c r="IP74" s="7">
        <v>1.0057</v>
      </c>
      <c r="IQ74" s="7"/>
      <c r="IS74" s="66">
        <v>44795</v>
      </c>
      <c r="IT74" s="21" t="s">
        <v>1623</v>
      </c>
      <c r="IU74" s="7"/>
      <c r="IV74" s="7">
        <v>1.0156000000000001</v>
      </c>
      <c r="IW74" s="7"/>
      <c r="IY74" s="66">
        <v>44811</v>
      </c>
      <c r="IZ74" s="21" t="s">
        <v>1622</v>
      </c>
      <c r="JA74" s="7"/>
      <c r="JB74" s="7">
        <v>0.98429999999999995</v>
      </c>
      <c r="JC74" s="7"/>
      <c r="JE74" s="66">
        <v>44831</v>
      </c>
      <c r="JF74" s="21" t="s">
        <v>1622</v>
      </c>
      <c r="JG74" s="7"/>
      <c r="JH74" s="7">
        <v>0.98309999999999997</v>
      </c>
      <c r="JI74" s="7"/>
      <c r="JK74" s="66">
        <v>44903</v>
      </c>
      <c r="JL74" s="21" t="s">
        <v>1624</v>
      </c>
      <c r="JM74" s="7"/>
      <c r="JN74" s="7">
        <v>1.0261</v>
      </c>
      <c r="JO74" s="7"/>
      <c r="JQ74" s="66">
        <v>44938</v>
      </c>
      <c r="JR74" s="21" t="s">
        <v>1626</v>
      </c>
      <c r="JS74" s="7"/>
      <c r="JT74" s="7">
        <v>0.98340000000000005</v>
      </c>
      <c r="JU74" s="7"/>
      <c r="JW74" s="66">
        <v>44935</v>
      </c>
      <c r="JX74" s="21" t="s">
        <v>1626</v>
      </c>
      <c r="JY74" s="7"/>
      <c r="JZ74" s="7">
        <v>1.0069999999999999</v>
      </c>
      <c r="KA74" s="7"/>
      <c r="KC74" s="66">
        <v>44657</v>
      </c>
      <c r="KD74" s="21" t="s">
        <v>334</v>
      </c>
      <c r="KE74" s="7"/>
      <c r="KF74" s="7">
        <v>1.335</v>
      </c>
      <c r="KG74" s="7"/>
      <c r="KI74" s="66">
        <v>44945</v>
      </c>
      <c r="KJ74" s="21" t="s">
        <v>1626</v>
      </c>
      <c r="KK74" s="7"/>
      <c r="KL74" s="7">
        <v>1.1950000000000001</v>
      </c>
      <c r="KM74" s="7"/>
      <c r="KO74" s="66">
        <v>44959</v>
      </c>
      <c r="KP74" s="21" t="s">
        <v>1632</v>
      </c>
      <c r="KQ74" s="7"/>
      <c r="KR74" s="7">
        <v>0.99570000000000003</v>
      </c>
      <c r="KS74" s="7"/>
      <c r="KU74" s="66">
        <v>44959</v>
      </c>
      <c r="KV74" s="21" t="s">
        <v>1632</v>
      </c>
      <c r="KW74" s="7"/>
      <c r="KX74" s="7">
        <v>1.0035000000000001</v>
      </c>
    </row>
    <row r="75" spans="1:310" customFormat="1">
      <c r="A75" s="138">
        <v>44487</v>
      </c>
      <c r="B75" s="74" t="s">
        <v>341</v>
      </c>
      <c r="C75" s="122"/>
      <c r="D75" s="74">
        <v>1.0446</v>
      </c>
      <c r="E75" s="122"/>
      <c r="G75" s="66">
        <v>44515</v>
      </c>
      <c r="H75" s="21" t="s">
        <v>342</v>
      </c>
      <c r="I75" s="7"/>
      <c r="J75" s="21">
        <v>0.99170000000000003</v>
      </c>
      <c r="K75" s="7"/>
      <c r="M75" s="66">
        <v>44925</v>
      </c>
      <c r="N75" s="21" t="s">
        <v>1624</v>
      </c>
      <c r="O75" s="7"/>
      <c r="P75" s="7">
        <v>2.097</v>
      </c>
      <c r="Q75" s="7"/>
      <c r="S75" s="66">
        <v>44924</v>
      </c>
      <c r="T75" s="21" t="s">
        <v>1624</v>
      </c>
      <c r="U75" s="7"/>
      <c r="V75" s="7">
        <v>0.99919999999999998</v>
      </c>
      <c r="W75" s="7"/>
      <c r="Y75" s="66">
        <v>44911</v>
      </c>
      <c r="Z75" s="21" t="s">
        <v>1624</v>
      </c>
      <c r="AA75" s="7"/>
      <c r="AB75" s="7">
        <v>1.3180000000000001</v>
      </c>
      <c r="AC75" s="7"/>
      <c r="AE75" s="66">
        <v>44910</v>
      </c>
      <c r="AF75" s="21" t="s">
        <v>1624</v>
      </c>
      <c r="AG75" s="7"/>
      <c r="AH75" s="7">
        <v>0.99939999999999996</v>
      </c>
      <c r="AI75" s="7"/>
      <c r="AK75" s="66">
        <v>44880</v>
      </c>
      <c r="AL75" s="21" t="s">
        <v>1630</v>
      </c>
      <c r="AM75" s="7"/>
      <c r="AN75" s="7">
        <v>1.0988</v>
      </c>
      <c r="AO75" s="7"/>
      <c r="AQ75" s="66">
        <v>44876</v>
      </c>
      <c r="AR75" s="21" t="s">
        <v>1630</v>
      </c>
      <c r="AS75" s="7"/>
      <c r="AT75" s="7">
        <v>1.0205</v>
      </c>
      <c r="AU75" s="7"/>
      <c r="AW75" s="66">
        <v>44867</v>
      </c>
      <c r="AX75" s="21" t="s">
        <v>1630</v>
      </c>
      <c r="AY75" s="7"/>
      <c r="AZ75" s="7">
        <v>1.0649</v>
      </c>
      <c r="BA75" s="7"/>
      <c r="BC75" s="66">
        <v>44862</v>
      </c>
      <c r="BD75" s="21" t="s">
        <v>1621</v>
      </c>
      <c r="BE75" s="7"/>
      <c r="BF75" s="7">
        <v>1.5058</v>
      </c>
      <c r="BG75" s="7"/>
      <c r="BI75" s="66">
        <v>44853</v>
      </c>
      <c r="BJ75" s="21" t="s">
        <v>1621</v>
      </c>
      <c r="BK75" s="7"/>
      <c r="BL75" s="7">
        <v>0.98280000000000001</v>
      </c>
      <c r="BM75" s="7"/>
      <c r="BO75" s="66">
        <v>44834</v>
      </c>
      <c r="BP75" s="21" t="s">
        <v>1622</v>
      </c>
      <c r="BQ75" s="7"/>
      <c r="BR75" s="7">
        <v>1.2314000000000001</v>
      </c>
      <c r="BS75" s="7"/>
      <c r="BU75" s="66">
        <v>44827</v>
      </c>
      <c r="BV75" s="21" t="s">
        <v>1622</v>
      </c>
      <c r="BW75" s="7"/>
      <c r="BX75" s="7">
        <v>0.97799999999999998</v>
      </c>
      <c r="BY75" s="7"/>
      <c r="CA75" s="66">
        <v>44827</v>
      </c>
      <c r="CB75" s="21" t="s">
        <v>1622</v>
      </c>
      <c r="CC75" s="7"/>
      <c r="CD75" s="7">
        <v>0.96899999999999997</v>
      </c>
      <c r="CE75" s="7"/>
      <c r="CG75" s="66">
        <v>44820</v>
      </c>
      <c r="CH75" s="21" t="s">
        <v>1622</v>
      </c>
      <c r="CI75" s="7"/>
      <c r="CJ75" s="7">
        <v>1.0569999999999999</v>
      </c>
      <c r="CK75" s="7"/>
      <c r="CM75" s="66">
        <v>44804</v>
      </c>
      <c r="CN75" s="21" t="s">
        <v>1623</v>
      </c>
      <c r="CO75" s="7"/>
      <c r="CP75" s="7">
        <v>1.0733999999999999</v>
      </c>
      <c r="CQ75" s="7"/>
      <c r="CS75" s="66">
        <v>44796</v>
      </c>
      <c r="CT75" s="21" t="s">
        <v>1623</v>
      </c>
      <c r="CU75" s="7"/>
      <c r="CV75" s="7">
        <v>1.0215000000000001</v>
      </c>
      <c r="CW75" s="7"/>
      <c r="CY75" s="66">
        <v>44791</v>
      </c>
      <c r="CZ75" s="21" t="s">
        <v>1623</v>
      </c>
      <c r="DA75" s="7"/>
      <c r="DB75" s="7">
        <v>1.2121999999999999</v>
      </c>
      <c r="DC75" s="7"/>
      <c r="DE75" s="66">
        <v>44777</v>
      </c>
      <c r="DF75" s="21" t="s">
        <v>1623</v>
      </c>
      <c r="DG75" s="7"/>
      <c r="DH75" s="7">
        <v>1.0266</v>
      </c>
      <c r="DI75" s="7"/>
      <c r="DK75" s="66">
        <v>44776</v>
      </c>
      <c r="DL75" s="21" t="s">
        <v>1623</v>
      </c>
      <c r="DM75" s="7"/>
      <c r="DN75" s="7">
        <v>0.98350000000000004</v>
      </c>
      <c r="DO75" s="7"/>
      <c r="DQ75" s="66">
        <v>44768</v>
      </c>
      <c r="DR75" s="21" t="s">
        <v>638</v>
      </c>
      <c r="DS75" s="7"/>
      <c r="DT75" s="215">
        <v>0.98118657977287538</v>
      </c>
      <c r="DU75" s="7"/>
      <c r="DW75" s="66">
        <v>44750</v>
      </c>
      <c r="DX75" s="21" t="s">
        <v>638</v>
      </c>
      <c r="DY75" s="7"/>
      <c r="DZ75" s="7">
        <v>0.9929</v>
      </c>
      <c r="EA75" s="7"/>
      <c r="EC75" s="66">
        <v>44713</v>
      </c>
      <c r="ED75" s="21" t="s">
        <v>570</v>
      </c>
      <c r="EE75" s="7"/>
      <c r="EF75" s="7">
        <v>1.149</v>
      </c>
      <c r="EG75" s="7"/>
      <c r="EI75" s="66">
        <v>44713</v>
      </c>
      <c r="EJ75" s="7" t="s">
        <v>570</v>
      </c>
      <c r="EK75" s="7"/>
      <c r="EL75" s="134">
        <v>1.205565</v>
      </c>
      <c r="EM75" s="7"/>
      <c r="EO75" s="66">
        <v>44708</v>
      </c>
      <c r="EP75" s="21" t="s">
        <v>535</v>
      </c>
      <c r="EQ75" s="7"/>
      <c r="ER75" s="7">
        <v>0.94279999999999997</v>
      </c>
      <c r="ES75" s="7"/>
      <c r="EU75" s="66">
        <v>44707</v>
      </c>
      <c r="EV75" s="21" t="s">
        <v>535</v>
      </c>
      <c r="EW75" s="7"/>
      <c r="EX75" s="7">
        <v>1.1577</v>
      </c>
      <c r="EY75" s="7"/>
      <c r="FA75" s="66">
        <v>44692</v>
      </c>
      <c r="FB75" s="21" t="s">
        <v>345</v>
      </c>
      <c r="FC75" s="7"/>
      <c r="FD75" s="7">
        <v>1.419</v>
      </c>
      <c r="FE75" s="7"/>
      <c r="FG75" s="66">
        <v>44677</v>
      </c>
      <c r="FH75" s="21" t="s">
        <v>334</v>
      </c>
      <c r="FI75" s="7"/>
      <c r="FJ75" s="7">
        <v>1.0309999999999999</v>
      </c>
      <c r="FK75" s="7"/>
      <c r="FM75" s="66">
        <v>44676</v>
      </c>
      <c r="FN75" s="21" t="s">
        <v>334</v>
      </c>
      <c r="FO75" s="7"/>
      <c r="FP75" s="7">
        <v>1.0549999999999999</v>
      </c>
      <c r="FQ75" s="7"/>
      <c r="FS75" s="66">
        <v>44658</v>
      </c>
      <c r="FT75" s="21" t="s">
        <v>334</v>
      </c>
      <c r="FU75" s="7"/>
      <c r="FV75" s="7">
        <v>1.2523</v>
      </c>
      <c r="FW75" s="7"/>
      <c r="FY75" s="66">
        <v>44651</v>
      </c>
      <c r="FZ75" s="21" t="s">
        <v>391</v>
      </c>
      <c r="GA75" s="7"/>
      <c r="GB75" s="7">
        <v>1.3791</v>
      </c>
      <c r="GC75" s="7"/>
      <c r="GE75" s="66">
        <v>44624</v>
      </c>
      <c r="GF75" s="21" t="s">
        <v>350</v>
      </c>
      <c r="GG75" s="7"/>
      <c r="GH75" s="7">
        <v>1.7367999999999999</v>
      </c>
      <c r="GI75" s="68"/>
      <c r="GK75" s="66">
        <v>44621</v>
      </c>
      <c r="GL75" s="21" t="s">
        <v>350</v>
      </c>
      <c r="GM75" s="7"/>
      <c r="GN75" s="215">
        <v>0.973159</v>
      </c>
      <c r="GO75" s="7"/>
      <c r="GQ75" s="66">
        <v>44572</v>
      </c>
      <c r="GR75" s="21" t="s">
        <v>346</v>
      </c>
      <c r="GS75" s="7"/>
      <c r="GT75" s="7">
        <v>1.204</v>
      </c>
      <c r="GU75" s="7"/>
      <c r="GW75" s="66">
        <v>44539</v>
      </c>
      <c r="GX75" s="21" t="s">
        <v>336</v>
      </c>
      <c r="GY75" s="7"/>
      <c r="GZ75" s="7">
        <v>1.0370999999999999</v>
      </c>
      <c r="HA75" s="7"/>
      <c r="HC75" s="66">
        <v>44525</v>
      </c>
      <c r="HD75" s="21" t="s">
        <v>342</v>
      </c>
      <c r="HE75" s="7"/>
      <c r="HF75" s="7">
        <v>1.2723</v>
      </c>
      <c r="HG75" s="7"/>
      <c r="HI75" s="66">
        <v>44487</v>
      </c>
      <c r="HJ75" s="21" t="s">
        <v>341</v>
      </c>
      <c r="HK75" s="7"/>
      <c r="HL75" s="21">
        <v>1.0469999999999999</v>
      </c>
      <c r="HM75" s="7"/>
      <c r="HO75" s="58">
        <v>44480</v>
      </c>
      <c r="HP75" s="21" t="s">
        <v>341</v>
      </c>
      <c r="HQ75" s="7"/>
      <c r="HR75" s="56">
        <v>0.96080698267129983</v>
      </c>
      <c r="HS75" s="120">
        <v>2022266.4</v>
      </c>
      <c r="HU75" s="81">
        <v>43809</v>
      </c>
      <c r="HV75" s="23" t="s">
        <v>336</v>
      </c>
      <c r="HW75" s="21">
        <f>[1]!i_dq_close("881001.WI",HU75)</f>
        <v>4119.4732000000004</v>
      </c>
      <c r="HX75" s="82">
        <v>0.99509899999999996</v>
      </c>
      <c r="HY75" s="20"/>
      <c r="IA75" s="66">
        <v>44608</v>
      </c>
      <c r="IB75" s="21" t="s">
        <v>348</v>
      </c>
      <c r="IC75" s="7"/>
      <c r="ID75" s="7">
        <v>1.006</v>
      </c>
      <c r="IE75" s="7"/>
      <c r="IG75" s="66">
        <v>44622</v>
      </c>
      <c r="IH75" s="21" t="s">
        <v>350</v>
      </c>
      <c r="II75" s="7"/>
      <c r="IJ75" s="21">
        <v>1.0169999999999999</v>
      </c>
      <c r="IK75" s="7"/>
      <c r="IM75" s="66">
        <v>44687</v>
      </c>
      <c r="IN75" s="21" t="s">
        <v>345</v>
      </c>
      <c r="IO75" s="7"/>
      <c r="IP75" s="7">
        <v>1.0125</v>
      </c>
      <c r="IQ75" s="7"/>
      <c r="IS75" s="66">
        <v>44796</v>
      </c>
      <c r="IT75" s="21" t="s">
        <v>1623</v>
      </c>
      <c r="IU75" s="7"/>
      <c r="IV75" s="7">
        <v>1.0152000000000001</v>
      </c>
      <c r="IW75" s="7"/>
      <c r="IY75" s="66">
        <v>44812</v>
      </c>
      <c r="IZ75" s="21" t="s">
        <v>1622</v>
      </c>
      <c r="JA75" s="7"/>
      <c r="JB75" s="7">
        <v>0.97950000000000004</v>
      </c>
      <c r="JC75" s="7"/>
      <c r="JE75" s="66">
        <v>44832</v>
      </c>
      <c r="JF75" s="21" t="s">
        <v>1622</v>
      </c>
      <c r="JG75" s="7"/>
      <c r="JH75" s="7">
        <v>0.97489999999999999</v>
      </c>
      <c r="JI75" s="7"/>
      <c r="JK75" s="66">
        <v>44904</v>
      </c>
      <c r="JL75" s="21" t="s">
        <v>1624</v>
      </c>
      <c r="JM75" s="7"/>
      <c r="JN75" s="7">
        <v>1.0234000000000001</v>
      </c>
      <c r="JO75" s="7"/>
      <c r="JQ75" s="66">
        <v>44939</v>
      </c>
      <c r="JR75" s="21" t="s">
        <v>1626</v>
      </c>
      <c r="JS75" s="7"/>
      <c r="JT75" s="7">
        <v>0.98370000000000002</v>
      </c>
      <c r="JU75" s="7"/>
      <c r="JW75" s="66">
        <v>44936</v>
      </c>
      <c r="JX75" s="21" t="s">
        <v>1626</v>
      </c>
      <c r="JY75" s="7"/>
      <c r="JZ75" s="7">
        <v>1.0074000000000001</v>
      </c>
      <c r="KA75" s="7"/>
      <c r="KC75" s="66">
        <v>44658</v>
      </c>
      <c r="KD75" s="21" t="s">
        <v>334</v>
      </c>
      <c r="KE75" s="7"/>
      <c r="KF75" s="7">
        <v>1.333</v>
      </c>
      <c r="KG75" s="7"/>
      <c r="KI75" s="66">
        <v>44946</v>
      </c>
      <c r="KJ75" s="21" t="s">
        <v>1626</v>
      </c>
      <c r="KK75" s="7"/>
      <c r="KL75" s="7">
        <v>1.1950000000000001</v>
      </c>
      <c r="KM75" s="7"/>
      <c r="KO75" s="66">
        <v>44960</v>
      </c>
      <c r="KP75" s="21" t="s">
        <v>1632</v>
      </c>
      <c r="KQ75" s="7"/>
      <c r="KR75" s="7">
        <v>0.99739999999999995</v>
      </c>
      <c r="KS75" s="7"/>
      <c r="KU75" s="66">
        <v>44960</v>
      </c>
      <c r="KV75" s="21" t="s">
        <v>1632</v>
      </c>
      <c r="KW75" s="7"/>
      <c r="KX75" s="7">
        <v>1.0071000000000001</v>
      </c>
    </row>
    <row r="76" spans="1:310" customFormat="1">
      <c r="A76" s="138">
        <v>44488</v>
      </c>
      <c r="B76" s="74" t="s">
        <v>341</v>
      </c>
      <c r="C76" s="122"/>
      <c r="D76" s="74">
        <v>1.0484</v>
      </c>
      <c r="E76" s="122"/>
      <c r="G76" s="66">
        <v>44516</v>
      </c>
      <c r="H76" s="21" t="s">
        <v>342</v>
      </c>
      <c r="I76" s="7"/>
      <c r="J76" s="21">
        <v>0.9889</v>
      </c>
      <c r="K76" s="7"/>
      <c r="M76" s="66">
        <v>44929</v>
      </c>
      <c r="N76" s="21" t="s">
        <v>346</v>
      </c>
      <c r="O76" s="7"/>
      <c r="P76" s="7">
        <v>2.0979999999999999</v>
      </c>
      <c r="Q76" s="7"/>
      <c r="S76" s="66">
        <v>44925</v>
      </c>
      <c r="T76" s="21" t="s">
        <v>1624</v>
      </c>
      <c r="U76" s="7"/>
      <c r="V76" s="7">
        <v>0.99980000000000002</v>
      </c>
      <c r="W76" s="7"/>
      <c r="Y76" s="66">
        <v>44914</v>
      </c>
      <c r="Z76" s="21" t="s">
        <v>1624</v>
      </c>
      <c r="AA76" s="7"/>
      <c r="AB76" s="7">
        <v>1.319</v>
      </c>
      <c r="AC76" s="7"/>
      <c r="AE76" s="66">
        <v>44911</v>
      </c>
      <c r="AF76" s="21" t="s">
        <v>1624</v>
      </c>
      <c r="AG76" s="7"/>
      <c r="AH76" s="7">
        <v>1.0002</v>
      </c>
      <c r="AI76" s="7"/>
      <c r="AK76" s="66">
        <v>44881</v>
      </c>
      <c r="AL76" s="21" t="s">
        <v>1630</v>
      </c>
      <c r="AM76" s="7"/>
      <c r="AN76" s="7">
        <v>1.1012</v>
      </c>
      <c r="AO76" s="7"/>
      <c r="AQ76" s="66">
        <v>44879</v>
      </c>
      <c r="AR76" s="21" t="s">
        <v>1630</v>
      </c>
      <c r="AS76" s="7"/>
      <c r="AT76" s="7">
        <v>1.0301</v>
      </c>
      <c r="AU76" s="7"/>
      <c r="AW76" s="66">
        <v>44868</v>
      </c>
      <c r="AX76" s="21" t="s">
        <v>1630</v>
      </c>
      <c r="AY76" s="7"/>
      <c r="AZ76" s="7">
        <v>1.0665</v>
      </c>
      <c r="BA76" s="7"/>
      <c r="BC76" s="66">
        <v>44865</v>
      </c>
      <c r="BD76" s="21" t="s">
        <v>1621</v>
      </c>
      <c r="BE76" s="7"/>
      <c r="BF76" s="7">
        <v>1.5044999999999999</v>
      </c>
      <c r="BG76" s="7"/>
      <c r="BI76" s="66">
        <v>44854</v>
      </c>
      <c r="BJ76" s="21" t="s">
        <v>1621</v>
      </c>
      <c r="BK76" s="7"/>
      <c r="BL76" s="7">
        <v>0.98129999999999995</v>
      </c>
      <c r="BM76" s="7"/>
      <c r="BO76" s="66">
        <v>44844</v>
      </c>
      <c r="BP76" s="21" t="s">
        <v>341</v>
      </c>
      <c r="BQ76" s="7"/>
      <c r="BR76" s="7">
        <v>1.2309000000000001</v>
      </c>
      <c r="BS76" s="7"/>
      <c r="BU76" s="66">
        <v>44830</v>
      </c>
      <c r="BV76" s="21" t="s">
        <v>1622</v>
      </c>
      <c r="BW76" s="7"/>
      <c r="BX76" s="7">
        <v>0.98199999999999998</v>
      </c>
      <c r="BY76" s="7"/>
      <c r="CA76" s="66">
        <v>44830</v>
      </c>
      <c r="CB76" s="21" t="s">
        <v>1622</v>
      </c>
      <c r="CC76" s="7"/>
      <c r="CD76" s="7">
        <v>0.96799999999999997</v>
      </c>
      <c r="CE76" s="7"/>
      <c r="CG76" s="66">
        <v>44823</v>
      </c>
      <c r="CH76" s="21" t="s">
        <v>1622</v>
      </c>
      <c r="CI76" s="7"/>
      <c r="CJ76" s="7">
        <v>1.06</v>
      </c>
      <c r="CK76" s="7"/>
      <c r="CM76" s="66">
        <v>44805</v>
      </c>
      <c r="CN76" s="21" t="s">
        <v>340</v>
      </c>
      <c r="CO76" s="7"/>
      <c r="CP76" s="7">
        <v>1.0748</v>
      </c>
      <c r="CQ76" s="7"/>
      <c r="CS76" s="66">
        <v>44797</v>
      </c>
      <c r="CT76" s="21" t="s">
        <v>1623</v>
      </c>
      <c r="CU76" s="7"/>
      <c r="CV76" s="7">
        <v>1.0198</v>
      </c>
      <c r="CW76" s="7"/>
      <c r="CY76" s="66">
        <v>44792</v>
      </c>
      <c r="CZ76" s="21" t="s">
        <v>1623</v>
      </c>
      <c r="DA76" s="7"/>
      <c r="DB76" s="7">
        <v>1.212</v>
      </c>
      <c r="DC76" s="7"/>
      <c r="DE76" s="66">
        <v>44778</v>
      </c>
      <c r="DF76" s="21" t="s">
        <v>1623</v>
      </c>
      <c r="DG76" s="7"/>
      <c r="DH76" s="7">
        <v>1.0246999999999999</v>
      </c>
      <c r="DI76" s="7"/>
      <c r="DK76" s="66">
        <v>44777</v>
      </c>
      <c r="DL76" s="21" t="s">
        <v>1623</v>
      </c>
      <c r="DM76" s="7"/>
      <c r="DN76" s="7">
        <v>0.98650000000000004</v>
      </c>
      <c r="DO76" s="7"/>
      <c r="DQ76" s="66">
        <v>44769</v>
      </c>
      <c r="DR76" s="21" t="s">
        <v>638</v>
      </c>
      <c r="DS76" s="7"/>
      <c r="DT76" s="215">
        <v>0.98118657977287538</v>
      </c>
      <c r="DU76" s="7"/>
      <c r="DW76" s="66">
        <v>44753</v>
      </c>
      <c r="DX76" s="21" t="s">
        <v>638</v>
      </c>
      <c r="DY76" s="7"/>
      <c r="DZ76" s="7">
        <v>0.99419999999999997</v>
      </c>
      <c r="EA76" s="7"/>
      <c r="EC76" s="66">
        <v>44714</v>
      </c>
      <c r="ED76" s="21" t="s">
        <v>570</v>
      </c>
      <c r="EE76" s="7"/>
      <c r="EF76" s="7">
        <v>1.139</v>
      </c>
      <c r="EG76" s="7"/>
      <c r="EI76" s="66">
        <v>44714</v>
      </c>
      <c r="EJ76" s="7" t="s">
        <v>570</v>
      </c>
      <c r="EK76" s="7"/>
      <c r="EL76" s="134">
        <v>1.205938</v>
      </c>
      <c r="EM76" s="7"/>
      <c r="EO76" s="66">
        <v>44711</v>
      </c>
      <c r="EP76" s="21" t="s">
        <v>535</v>
      </c>
      <c r="EQ76" s="7"/>
      <c r="ER76" s="7">
        <v>0.94530000000000003</v>
      </c>
      <c r="ES76" s="7"/>
      <c r="EU76" s="66">
        <v>44708</v>
      </c>
      <c r="EV76" s="21" t="s">
        <v>535</v>
      </c>
      <c r="EW76" s="7"/>
      <c r="EX76" s="7">
        <v>1.1607000000000001</v>
      </c>
      <c r="EY76" s="7"/>
      <c r="FA76" s="66">
        <v>44693</v>
      </c>
      <c r="FB76" s="21" t="s">
        <v>345</v>
      </c>
      <c r="FC76" s="7"/>
      <c r="FD76" s="7">
        <v>1.423</v>
      </c>
      <c r="FE76" s="7"/>
      <c r="FG76" s="66">
        <v>44678</v>
      </c>
      <c r="FH76" s="21" t="s">
        <v>334</v>
      </c>
      <c r="FI76" s="7"/>
      <c r="FJ76" s="7">
        <v>1.036</v>
      </c>
      <c r="FK76" s="7"/>
      <c r="FM76" s="66">
        <v>44677</v>
      </c>
      <c r="FN76" s="21" t="s">
        <v>334</v>
      </c>
      <c r="FO76" s="7"/>
      <c r="FP76" s="7">
        <v>1.0589999999999999</v>
      </c>
      <c r="FQ76" s="7"/>
      <c r="FS76" s="66">
        <v>44659</v>
      </c>
      <c r="FT76" s="21" t="s">
        <v>334</v>
      </c>
      <c r="FU76" s="7"/>
      <c r="FV76" s="7">
        <v>1.2545999999999999</v>
      </c>
      <c r="FW76" s="7"/>
      <c r="FY76" s="66">
        <v>44652</v>
      </c>
      <c r="FZ76" s="21" t="s">
        <v>334</v>
      </c>
      <c r="GA76" s="7"/>
      <c r="GB76" s="7">
        <v>1.38</v>
      </c>
      <c r="GC76" s="7"/>
      <c r="GE76" s="66">
        <v>44627</v>
      </c>
      <c r="GF76" s="21" t="s">
        <v>350</v>
      </c>
      <c r="GG76" s="7"/>
      <c r="GH76" s="7">
        <v>1.7324999999999999</v>
      </c>
      <c r="GI76" s="68"/>
      <c r="GK76" s="66">
        <v>44622</v>
      </c>
      <c r="GL76" s="21" t="s">
        <v>350</v>
      </c>
      <c r="GM76" s="7"/>
      <c r="GN76" s="215">
        <v>0.97344200000000003</v>
      </c>
      <c r="GO76" s="7"/>
      <c r="GQ76" s="66">
        <v>44573</v>
      </c>
      <c r="GR76" s="21" t="s">
        <v>346</v>
      </c>
      <c r="GS76" s="7"/>
      <c r="GT76" s="7">
        <v>1.208</v>
      </c>
      <c r="GU76" s="7"/>
      <c r="GW76" s="66">
        <v>44540</v>
      </c>
      <c r="GX76" s="21" t="s">
        <v>336</v>
      </c>
      <c r="GY76" s="7"/>
      <c r="GZ76" s="7">
        <v>1.0364</v>
      </c>
      <c r="HA76" s="7"/>
      <c r="HC76" s="66">
        <v>44526</v>
      </c>
      <c r="HD76" s="21" t="s">
        <v>342</v>
      </c>
      <c r="HE76" s="7"/>
      <c r="HF76" s="7">
        <v>1.2723</v>
      </c>
      <c r="HG76" s="7"/>
      <c r="HI76" s="66">
        <v>44488</v>
      </c>
      <c r="HJ76" s="21" t="s">
        <v>341</v>
      </c>
      <c r="HK76" s="7"/>
      <c r="HL76" s="21">
        <v>1.0469999999999999</v>
      </c>
      <c r="HM76" s="7"/>
      <c r="HO76" s="58">
        <v>44481</v>
      </c>
      <c r="HP76" s="21" t="s">
        <v>341</v>
      </c>
      <c r="HQ76" s="7"/>
      <c r="HR76" s="56">
        <v>0.96080698267129983</v>
      </c>
      <c r="HS76" s="7"/>
      <c r="HU76" s="81">
        <v>43810</v>
      </c>
      <c r="HV76" s="23" t="s">
        <v>336</v>
      </c>
      <c r="HW76" s="21">
        <f>[1]!i_dq_close("881001.WI",HU76)</f>
        <v>4114.8383000000003</v>
      </c>
      <c r="HX76" s="82">
        <v>0.999749</v>
      </c>
      <c r="HY76" s="20"/>
      <c r="IA76" s="66">
        <v>44609</v>
      </c>
      <c r="IB76" s="21" t="s">
        <v>349</v>
      </c>
      <c r="IC76" s="7"/>
      <c r="ID76" s="7">
        <v>1.006</v>
      </c>
      <c r="IE76" s="7"/>
      <c r="IG76" s="66">
        <v>44623</v>
      </c>
      <c r="IH76" s="21" t="s">
        <v>350</v>
      </c>
      <c r="II76" s="7"/>
      <c r="IJ76" s="21">
        <v>1.016</v>
      </c>
      <c r="IK76" s="7"/>
      <c r="IM76" s="66">
        <v>44690</v>
      </c>
      <c r="IN76" s="21" t="s">
        <v>345</v>
      </c>
      <c r="IO76" s="7"/>
      <c r="IP76" s="7">
        <v>1.0136000000000001</v>
      </c>
      <c r="IQ76" s="7"/>
      <c r="IS76" s="66">
        <v>44797</v>
      </c>
      <c r="IT76" s="21" t="s">
        <v>1623</v>
      </c>
      <c r="IU76" s="7"/>
      <c r="IV76" s="7">
        <v>1.0155000000000001</v>
      </c>
      <c r="IW76" s="7"/>
      <c r="IY76" s="66">
        <v>44813</v>
      </c>
      <c r="IZ76" s="21" t="s">
        <v>1622</v>
      </c>
      <c r="JA76" s="7"/>
      <c r="JB76" s="7">
        <v>0.97629999999999995</v>
      </c>
      <c r="JC76" s="7"/>
      <c r="JE76" s="66">
        <v>44833</v>
      </c>
      <c r="JF76" s="21" t="s">
        <v>1622</v>
      </c>
      <c r="JG76" s="7"/>
      <c r="JH76" s="7">
        <v>0.97330000000000005</v>
      </c>
      <c r="JI76" s="7"/>
      <c r="JK76" s="66">
        <v>44907</v>
      </c>
      <c r="JL76" s="21" t="s">
        <v>1624</v>
      </c>
      <c r="JM76" s="7"/>
      <c r="JN76" s="7">
        <v>1.0203</v>
      </c>
      <c r="JO76" s="7"/>
      <c r="JQ76" s="66">
        <v>44942</v>
      </c>
      <c r="JR76" s="21" t="s">
        <v>1626</v>
      </c>
      <c r="JS76" s="7"/>
      <c r="JT76" s="7">
        <v>0.98099999999999998</v>
      </c>
      <c r="JU76" s="7"/>
      <c r="JW76" s="66">
        <v>44937</v>
      </c>
      <c r="JX76" s="21" t="s">
        <v>1626</v>
      </c>
      <c r="JY76" s="7"/>
      <c r="JZ76" s="7">
        <v>1.0054000000000001</v>
      </c>
      <c r="KA76" s="7"/>
      <c r="KC76" s="66">
        <v>44659</v>
      </c>
      <c r="KD76" s="21" t="s">
        <v>334</v>
      </c>
      <c r="KE76" s="7"/>
      <c r="KF76" s="7">
        <v>1.331</v>
      </c>
      <c r="KG76" s="7"/>
      <c r="KI76" s="66">
        <v>44956</v>
      </c>
      <c r="KJ76" s="21" t="s">
        <v>1626</v>
      </c>
      <c r="KK76" s="7"/>
      <c r="KL76" s="7">
        <v>1.1950000000000001</v>
      </c>
      <c r="KM76" s="7"/>
      <c r="KO76" s="66">
        <v>44963</v>
      </c>
      <c r="KP76" s="21" t="s">
        <v>1632</v>
      </c>
      <c r="KQ76" s="7"/>
      <c r="KR76" s="7">
        <v>0.99780000000000002</v>
      </c>
      <c r="KS76" s="7"/>
      <c r="KU76" s="66">
        <v>44963</v>
      </c>
      <c r="KV76" s="21" t="s">
        <v>1632</v>
      </c>
      <c r="KW76" s="7"/>
      <c r="KX76" s="7">
        <v>1.0097</v>
      </c>
    </row>
    <row r="77" spans="1:310" customFormat="1">
      <c r="A77" s="138">
        <v>44489</v>
      </c>
      <c r="B77" s="74" t="s">
        <v>341</v>
      </c>
      <c r="C77" s="122"/>
      <c r="D77" s="74">
        <v>1.0583</v>
      </c>
      <c r="E77" s="122"/>
      <c r="G77" s="66">
        <v>44517</v>
      </c>
      <c r="H77" s="21" t="s">
        <v>342</v>
      </c>
      <c r="I77" s="7"/>
      <c r="J77" s="21">
        <v>0.99470000000000003</v>
      </c>
      <c r="K77" s="7"/>
      <c r="M77" s="66">
        <v>44930</v>
      </c>
      <c r="N77" s="21" t="s">
        <v>1626</v>
      </c>
      <c r="O77" s="7"/>
      <c r="P77" s="7">
        <v>2.0979999999999999</v>
      </c>
      <c r="Q77" s="7"/>
      <c r="S77" s="66">
        <v>44929</v>
      </c>
      <c r="T77" s="21" t="s">
        <v>346</v>
      </c>
      <c r="U77" s="7"/>
      <c r="V77" s="7">
        <v>0.99850000000000005</v>
      </c>
      <c r="W77" s="7"/>
      <c r="Y77" s="66">
        <v>44915</v>
      </c>
      <c r="Z77" s="21" t="s">
        <v>1624</v>
      </c>
      <c r="AA77" s="7"/>
      <c r="AB77" s="7">
        <v>1.32</v>
      </c>
      <c r="AC77" s="7"/>
      <c r="AE77" s="66">
        <v>44914</v>
      </c>
      <c r="AF77" s="21" t="s">
        <v>1624</v>
      </c>
      <c r="AG77" s="7"/>
      <c r="AH77" s="7">
        <v>1.0014000000000001</v>
      </c>
      <c r="AI77" s="7"/>
      <c r="AK77" s="66">
        <v>44882</v>
      </c>
      <c r="AL77" s="21" t="s">
        <v>1630</v>
      </c>
      <c r="AM77" s="7"/>
      <c r="AN77" s="7">
        <v>1.105</v>
      </c>
      <c r="AO77" s="7"/>
      <c r="AQ77" s="66">
        <v>44880</v>
      </c>
      <c r="AR77" s="21" t="s">
        <v>1630</v>
      </c>
      <c r="AS77" s="7"/>
      <c r="AT77" s="7">
        <v>1.0249999999999999</v>
      </c>
      <c r="AU77" s="7"/>
      <c r="AW77" s="66">
        <v>44869</v>
      </c>
      <c r="AX77" s="21" t="s">
        <v>1630</v>
      </c>
      <c r="AY77" s="7"/>
      <c r="AZ77" s="7">
        <v>1.0620000000000001</v>
      </c>
      <c r="BA77" s="7"/>
      <c r="BC77" s="66">
        <v>44866</v>
      </c>
      <c r="BD77" s="21" t="s">
        <v>342</v>
      </c>
      <c r="BE77" s="7"/>
      <c r="BF77" s="7">
        <v>1.4979</v>
      </c>
      <c r="BG77" s="7"/>
      <c r="BI77" s="66">
        <v>44855</v>
      </c>
      <c r="BJ77" s="21" t="s">
        <v>1621</v>
      </c>
      <c r="BK77" s="7"/>
      <c r="BL77" s="7">
        <v>0.97919999999999996</v>
      </c>
      <c r="BM77" s="7"/>
      <c r="BO77" s="66">
        <v>44845</v>
      </c>
      <c r="BP77" s="21" t="s">
        <v>1621</v>
      </c>
      <c r="BQ77" s="7"/>
      <c r="BR77" s="7">
        <v>1.2311000000000001</v>
      </c>
      <c r="BS77" s="7"/>
      <c r="BU77" s="66">
        <v>44831</v>
      </c>
      <c r="BV77" s="21" t="s">
        <v>1622</v>
      </c>
      <c r="BW77" s="7"/>
      <c r="BX77" s="7">
        <v>0.98599999999999999</v>
      </c>
      <c r="BY77" s="7"/>
      <c r="CA77" s="66">
        <v>44831</v>
      </c>
      <c r="CB77" s="21" t="s">
        <v>1622</v>
      </c>
      <c r="CC77" s="7"/>
      <c r="CD77" s="7">
        <v>0.96799999999999997</v>
      </c>
      <c r="CE77" s="7"/>
      <c r="CG77" s="66">
        <v>44824</v>
      </c>
      <c r="CH77" s="21" t="s">
        <v>1622</v>
      </c>
      <c r="CI77" s="7"/>
      <c r="CJ77" s="7">
        <v>1.06</v>
      </c>
      <c r="CK77" s="7"/>
      <c r="CM77" s="66">
        <v>44806</v>
      </c>
      <c r="CN77" s="21" t="s">
        <v>1622</v>
      </c>
      <c r="CO77" s="7"/>
      <c r="CP77" s="7">
        <v>1.0794999999999999</v>
      </c>
      <c r="CQ77" s="7"/>
      <c r="CS77" s="66">
        <v>44798</v>
      </c>
      <c r="CT77" s="21" t="s">
        <v>1623</v>
      </c>
      <c r="CU77" s="7"/>
      <c r="CV77" s="7">
        <v>1.0198</v>
      </c>
      <c r="CW77" s="7"/>
      <c r="CY77" s="66">
        <v>44795</v>
      </c>
      <c r="CZ77" s="21" t="s">
        <v>1623</v>
      </c>
      <c r="DA77" s="7"/>
      <c r="DB77" s="7">
        <v>1.2125999999999999</v>
      </c>
      <c r="DC77" s="7"/>
      <c r="DE77" s="66">
        <v>44781</v>
      </c>
      <c r="DF77" s="21" t="s">
        <v>1623</v>
      </c>
      <c r="DG77" s="7"/>
      <c r="DH77" s="7">
        <v>1.0259</v>
      </c>
      <c r="DI77" s="7"/>
      <c r="DK77" s="66">
        <v>44778</v>
      </c>
      <c r="DL77" s="21" t="s">
        <v>1623</v>
      </c>
      <c r="DM77" s="7"/>
      <c r="DN77" s="7">
        <v>0.98519999999999996</v>
      </c>
      <c r="DO77" s="7"/>
      <c r="DQ77" s="66">
        <v>44770</v>
      </c>
      <c r="DR77" s="21" t="s">
        <v>638</v>
      </c>
      <c r="DS77" s="7"/>
      <c r="DT77" s="215">
        <v>0.9820302483711324</v>
      </c>
      <c r="DU77" s="7"/>
      <c r="DW77" s="66">
        <v>44754</v>
      </c>
      <c r="DX77" s="21" t="s">
        <v>638</v>
      </c>
      <c r="DY77" s="7"/>
      <c r="DZ77" s="7">
        <v>0.99309999999999998</v>
      </c>
      <c r="EA77" s="7"/>
      <c r="EC77" s="66">
        <v>44718</v>
      </c>
      <c r="ED77" s="21" t="s">
        <v>570</v>
      </c>
      <c r="EE77" s="7"/>
      <c r="EF77" s="7">
        <v>1.143</v>
      </c>
      <c r="EG77" s="7"/>
      <c r="EI77" s="66">
        <v>44718</v>
      </c>
      <c r="EJ77" s="7" t="s">
        <v>570</v>
      </c>
      <c r="EK77" s="7"/>
      <c r="EL77" s="134">
        <v>1.2064980000000001</v>
      </c>
      <c r="EM77" s="7"/>
      <c r="EO77" s="66">
        <v>44712</v>
      </c>
      <c r="EP77" s="21" t="s">
        <v>535</v>
      </c>
      <c r="EQ77" s="7"/>
      <c r="ER77" s="7">
        <v>0.94359999999999999</v>
      </c>
      <c r="ES77" s="7"/>
      <c r="EU77" s="66">
        <v>44711</v>
      </c>
      <c r="EV77" s="21" t="s">
        <v>535</v>
      </c>
      <c r="EW77" s="7"/>
      <c r="EX77" s="7">
        <v>1.1608000000000001</v>
      </c>
      <c r="EY77" s="7"/>
      <c r="FA77" s="66">
        <v>44694</v>
      </c>
      <c r="FB77" s="21" t="s">
        <v>345</v>
      </c>
      <c r="FC77" s="7"/>
      <c r="FD77" s="7">
        <v>1.421</v>
      </c>
      <c r="FE77" s="7"/>
      <c r="FG77" s="66">
        <v>44679</v>
      </c>
      <c r="FH77" s="21" t="s">
        <v>334</v>
      </c>
      <c r="FI77" s="7"/>
      <c r="FJ77" s="7">
        <v>1.0369999999999999</v>
      </c>
      <c r="FK77" s="7"/>
      <c r="FM77" s="66">
        <v>44678</v>
      </c>
      <c r="FN77" s="21" t="s">
        <v>334</v>
      </c>
      <c r="FO77" s="7"/>
      <c r="FP77" s="7">
        <v>1.0660000000000001</v>
      </c>
      <c r="FQ77" s="7"/>
      <c r="FS77" s="66">
        <v>44662</v>
      </c>
      <c r="FT77" s="21" t="s">
        <v>334</v>
      </c>
      <c r="FU77" s="7"/>
      <c r="FV77" s="7">
        <v>1.2525999999999999</v>
      </c>
      <c r="FW77" s="7"/>
      <c r="FY77" s="66">
        <v>44657</v>
      </c>
      <c r="FZ77" s="21" t="s">
        <v>334</v>
      </c>
      <c r="GA77" s="7"/>
      <c r="GB77" s="60">
        <v>1.38</v>
      </c>
      <c r="GC77" s="7"/>
      <c r="GE77" s="66">
        <v>44628</v>
      </c>
      <c r="GF77" s="21" t="s">
        <v>350</v>
      </c>
      <c r="GG77" s="7"/>
      <c r="GH77" s="7">
        <v>1.7374000000000001</v>
      </c>
      <c r="GI77" s="68"/>
      <c r="GK77" s="66">
        <v>44623</v>
      </c>
      <c r="GL77" s="21" t="s">
        <v>350</v>
      </c>
      <c r="GM77" s="7"/>
      <c r="GN77" s="215">
        <v>0.97363100000000002</v>
      </c>
      <c r="GO77" s="7"/>
      <c r="GQ77" s="66">
        <v>44574</v>
      </c>
      <c r="GR77" s="21" t="s">
        <v>367</v>
      </c>
      <c r="GS77" s="7"/>
      <c r="GT77" s="7">
        <v>1.2010000000000001</v>
      </c>
      <c r="GU77" s="7"/>
      <c r="GW77" s="66">
        <v>44543</v>
      </c>
      <c r="GX77" s="21" t="s">
        <v>336</v>
      </c>
      <c r="GY77" s="7"/>
      <c r="GZ77" s="7">
        <v>1.0359</v>
      </c>
      <c r="HA77" s="7"/>
      <c r="HC77" s="66">
        <v>44529</v>
      </c>
      <c r="HD77" s="21" t="s">
        <v>342</v>
      </c>
      <c r="HE77" s="7"/>
      <c r="HF77" s="7">
        <v>1.2736000000000001</v>
      </c>
      <c r="HG77" s="7"/>
      <c r="HI77" s="66">
        <v>44489</v>
      </c>
      <c r="HJ77" s="21" t="s">
        <v>341</v>
      </c>
      <c r="HK77" s="7"/>
      <c r="HL77" s="21">
        <v>1.0469999999999999</v>
      </c>
      <c r="HM77" s="7"/>
      <c r="HO77" s="58">
        <v>44482</v>
      </c>
      <c r="HP77" s="21" t="s">
        <v>341</v>
      </c>
      <c r="HQ77" s="7"/>
      <c r="HR77" s="56">
        <v>0.96080698267129983</v>
      </c>
      <c r="HS77" s="7"/>
      <c r="HU77" s="81">
        <v>43811</v>
      </c>
      <c r="HV77" s="23" t="s">
        <v>336</v>
      </c>
      <c r="HW77" s="21">
        <f>[1]!i_dq_close("881001.WI",HU77)</f>
        <v>4105.7923000000001</v>
      </c>
      <c r="HX77" s="82">
        <v>1.0006790000000001</v>
      </c>
      <c r="HY77" s="20"/>
      <c r="IA77" s="66">
        <v>44610</v>
      </c>
      <c r="IB77" s="21" t="s">
        <v>348</v>
      </c>
      <c r="IC77" s="7"/>
      <c r="ID77" s="7">
        <v>1.0049999999999999</v>
      </c>
      <c r="IE77" s="7"/>
      <c r="IG77" s="66">
        <v>44624</v>
      </c>
      <c r="IH77" s="21" t="s">
        <v>350</v>
      </c>
      <c r="II77" s="7"/>
      <c r="IJ77" s="21">
        <v>1.0109999999999999</v>
      </c>
      <c r="IK77" s="7"/>
      <c r="IM77" s="66">
        <v>44691</v>
      </c>
      <c r="IN77" s="21" t="s">
        <v>345</v>
      </c>
      <c r="IO77" s="7"/>
      <c r="IP77" s="7">
        <v>1.0121</v>
      </c>
      <c r="IQ77" s="7"/>
      <c r="IS77" s="66">
        <v>44798</v>
      </c>
      <c r="IT77" s="21" t="s">
        <v>1623</v>
      </c>
      <c r="IU77" s="7"/>
      <c r="IV77" s="7">
        <v>1.0167999999999999</v>
      </c>
      <c r="IW77" s="7"/>
      <c r="IY77" s="66">
        <v>44817</v>
      </c>
      <c r="IZ77" s="21" t="s">
        <v>1622</v>
      </c>
      <c r="JA77" s="7"/>
      <c r="JB77" s="7">
        <v>0.97619999999999996</v>
      </c>
      <c r="JC77" s="7"/>
      <c r="JE77" s="66">
        <v>44834</v>
      </c>
      <c r="JF77" s="21" t="s">
        <v>1622</v>
      </c>
      <c r="JG77" s="7"/>
      <c r="JH77" s="7">
        <v>0.97089999999999999</v>
      </c>
      <c r="JI77" s="7"/>
      <c r="JK77" s="66">
        <v>44908</v>
      </c>
      <c r="JL77" s="21" t="s">
        <v>1624</v>
      </c>
      <c r="JM77" s="7"/>
      <c r="JN77" s="7">
        <v>1.0230999999999999</v>
      </c>
      <c r="JO77" s="7"/>
      <c r="JQ77" s="66">
        <v>44943</v>
      </c>
      <c r="JR77" s="21" t="s">
        <v>1626</v>
      </c>
      <c r="JS77" s="7"/>
      <c r="JT77" s="7">
        <v>0.97960000000000003</v>
      </c>
      <c r="JU77" s="7"/>
      <c r="JW77" s="66">
        <v>44938</v>
      </c>
      <c r="JX77" s="21" t="s">
        <v>1626</v>
      </c>
      <c r="JY77" s="7"/>
      <c r="JZ77" s="7">
        <v>1.0044999999999999</v>
      </c>
      <c r="KA77" s="7"/>
      <c r="KC77" s="66">
        <v>44662</v>
      </c>
      <c r="KD77" s="21" t="s">
        <v>334</v>
      </c>
      <c r="KE77" s="7"/>
      <c r="KF77" s="7">
        <v>1.3280000000000001</v>
      </c>
      <c r="KG77" s="7"/>
      <c r="KI77" s="66">
        <v>44957</v>
      </c>
      <c r="KJ77" s="21" t="s">
        <v>1626</v>
      </c>
      <c r="KK77" s="7"/>
      <c r="KL77" s="7">
        <v>1.1950000000000001</v>
      </c>
      <c r="KM77" s="7"/>
      <c r="KO77" s="66">
        <v>44964</v>
      </c>
      <c r="KP77" s="21" t="s">
        <v>1688</v>
      </c>
      <c r="KQ77" s="7"/>
      <c r="KR77" s="7">
        <v>1.0011000000000001</v>
      </c>
      <c r="KS77" s="7"/>
      <c r="KU77" s="66">
        <v>44964</v>
      </c>
      <c r="KV77" s="21" t="s">
        <v>1688</v>
      </c>
      <c r="KW77" s="7"/>
      <c r="KX77" s="7">
        <v>1.012</v>
      </c>
    </row>
    <row r="78" spans="1:310" customFormat="1">
      <c r="A78" s="138">
        <v>44490</v>
      </c>
      <c r="B78" s="74" t="s">
        <v>341</v>
      </c>
      <c r="C78" s="122"/>
      <c r="D78" s="74">
        <v>1.0631999999999999</v>
      </c>
      <c r="E78" s="122"/>
      <c r="G78" s="66">
        <v>44518</v>
      </c>
      <c r="H78" s="21" t="s">
        <v>342</v>
      </c>
      <c r="I78" s="7"/>
      <c r="J78" s="21">
        <v>0.99470000000000003</v>
      </c>
      <c r="K78" s="7"/>
      <c r="M78" s="66">
        <v>44931</v>
      </c>
      <c r="N78" s="21" t="s">
        <v>1626</v>
      </c>
      <c r="O78" s="7"/>
      <c r="P78" s="7">
        <v>2.101</v>
      </c>
      <c r="Q78" s="7"/>
      <c r="S78" s="66">
        <v>44930</v>
      </c>
      <c r="T78" s="21" t="s">
        <v>1626</v>
      </c>
      <c r="U78" s="7"/>
      <c r="V78" s="7">
        <v>1</v>
      </c>
      <c r="W78" s="7"/>
      <c r="Y78" s="66">
        <v>44916</v>
      </c>
      <c r="Z78" s="21" t="s">
        <v>1624</v>
      </c>
      <c r="AA78" s="7"/>
      <c r="AB78" s="7">
        <v>1.321</v>
      </c>
      <c r="AC78" s="7"/>
      <c r="AE78" s="66">
        <v>44915</v>
      </c>
      <c r="AF78" s="21" t="s">
        <v>1624</v>
      </c>
      <c r="AG78" s="7"/>
      <c r="AH78" s="7">
        <v>1.0011000000000001</v>
      </c>
      <c r="AI78" s="7"/>
      <c r="AK78" s="66">
        <v>44883</v>
      </c>
      <c r="AL78" s="21" t="s">
        <v>1630</v>
      </c>
      <c r="AM78" s="7"/>
      <c r="AN78" s="7">
        <v>1.1068</v>
      </c>
      <c r="AO78" s="7"/>
      <c r="AQ78" s="66">
        <v>44881</v>
      </c>
      <c r="AR78" s="21" t="s">
        <v>1630</v>
      </c>
      <c r="AS78" s="7"/>
      <c r="AT78" s="7">
        <v>1.0243</v>
      </c>
      <c r="AU78" s="7"/>
      <c r="AW78" s="66">
        <v>44872</v>
      </c>
      <c r="AX78" s="21" t="s">
        <v>1630</v>
      </c>
      <c r="AY78" s="7"/>
      <c r="AZ78" s="7">
        <v>1.0512999999999999</v>
      </c>
      <c r="BA78" s="7"/>
      <c r="BC78" s="66">
        <v>44867</v>
      </c>
      <c r="BD78" s="21" t="s">
        <v>1630</v>
      </c>
      <c r="BE78" s="7"/>
      <c r="BF78" s="7">
        <v>1.4943</v>
      </c>
      <c r="BG78" s="7"/>
      <c r="BI78" s="66">
        <v>44858</v>
      </c>
      <c r="BJ78" s="21" t="s">
        <v>1621</v>
      </c>
      <c r="BK78" s="7"/>
      <c r="BL78" s="7">
        <v>0.97529999999999994</v>
      </c>
      <c r="BM78" s="7"/>
      <c r="BO78" s="66">
        <v>44846</v>
      </c>
      <c r="BP78" s="21" t="s">
        <v>1621</v>
      </c>
      <c r="BQ78" s="7"/>
      <c r="BR78" s="7">
        <v>1.2314000000000001</v>
      </c>
      <c r="BS78" s="7"/>
      <c r="BU78" s="66">
        <v>44832</v>
      </c>
      <c r="BV78" s="21" t="s">
        <v>1622</v>
      </c>
      <c r="BW78" s="7"/>
      <c r="BX78" s="7">
        <v>0.98599999999999999</v>
      </c>
      <c r="BY78" s="7"/>
      <c r="CA78" s="66">
        <v>44832</v>
      </c>
      <c r="CB78" s="21" t="s">
        <v>1622</v>
      </c>
      <c r="CC78" s="7"/>
      <c r="CD78" s="7">
        <v>0.96899999999999997</v>
      </c>
      <c r="CE78" s="7"/>
      <c r="CG78" s="66">
        <v>44825</v>
      </c>
      <c r="CH78" s="21" t="s">
        <v>1622</v>
      </c>
      <c r="CI78" s="7"/>
      <c r="CJ78" s="7">
        <v>1.0589999999999999</v>
      </c>
      <c r="CK78" s="7"/>
      <c r="CM78" s="66">
        <v>44809</v>
      </c>
      <c r="CN78" s="21" t="s">
        <v>1622</v>
      </c>
      <c r="CO78" s="7"/>
      <c r="CP78" s="7">
        <v>1.0817000000000001</v>
      </c>
      <c r="CQ78" s="7"/>
      <c r="CS78" s="66">
        <v>44799</v>
      </c>
      <c r="CT78" s="21" t="s">
        <v>1623</v>
      </c>
      <c r="CU78" s="7"/>
      <c r="CV78" s="7">
        <v>1.0162</v>
      </c>
      <c r="CW78" s="7"/>
      <c r="CY78" s="66">
        <v>44796</v>
      </c>
      <c r="CZ78" s="21" t="s">
        <v>1623</v>
      </c>
      <c r="DA78" s="7"/>
      <c r="DB78" s="7">
        <v>1.2128000000000001</v>
      </c>
      <c r="DC78" s="7"/>
      <c r="DE78" s="66">
        <v>44782</v>
      </c>
      <c r="DF78" s="21" t="s">
        <v>1623</v>
      </c>
      <c r="DG78" s="7"/>
      <c r="DH78" s="7">
        <v>1.0269999999999999</v>
      </c>
      <c r="DI78" s="7"/>
      <c r="DK78" s="66">
        <v>44781</v>
      </c>
      <c r="DL78" s="21" t="s">
        <v>1623</v>
      </c>
      <c r="DM78" s="7"/>
      <c r="DN78" s="7">
        <v>0.9879</v>
      </c>
      <c r="DO78" s="7"/>
      <c r="DQ78" s="66">
        <v>44771</v>
      </c>
      <c r="DR78" s="21" t="s">
        <v>638</v>
      </c>
      <c r="DS78" s="7"/>
      <c r="DT78" s="215">
        <v>0.98034291117461836</v>
      </c>
      <c r="DU78" s="7"/>
      <c r="DW78" s="66">
        <v>44755</v>
      </c>
      <c r="DX78" s="21" t="s">
        <v>638</v>
      </c>
      <c r="DY78" s="7"/>
      <c r="DZ78" s="7">
        <v>0.99839999999999995</v>
      </c>
      <c r="EA78" s="7"/>
      <c r="EC78" s="66">
        <v>44719</v>
      </c>
      <c r="ED78" s="21" t="s">
        <v>570</v>
      </c>
      <c r="EE78" s="7"/>
      <c r="EF78" s="7">
        <v>1.1459999999999999</v>
      </c>
      <c r="EG78" s="7"/>
      <c r="EI78" s="66">
        <v>44719</v>
      </c>
      <c r="EJ78" s="7" t="s">
        <v>570</v>
      </c>
      <c r="EK78" s="7"/>
      <c r="EL78" s="134">
        <v>1.2071510000000001</v>
      </c>
      <c r="EM78" s="7"/>
      <c r="EO78" s="66">
        <v>44713</v>
      </c>
      <c r="EP78" s="21" t="s">
        <v>570</v>
      </c>
      <c r="EQ78" s="7"/>
      <c r="ER78" s="7">
        <v>0.94610000000000005</v>
      </c>
      <c r="ES78" s="7"/>
      <c r="EU78" s="66">
        <v>44712</v>
      </c>
      <c r="EV78" s="21" t="s">
        <v>535</v>
      </c>
      <c r="EW78" s="7"/>
      <c r="EX78" s="7">
        <v>1.1600999999999999</v>
      </c>
      <c r="EY78" s="7"/>
      <c r="FA78" s="66">
        <v>44697</v>
      </c>
      <c r="FB78" s="21" t="s">
        <v>345</v>
      </c>
      <c r="FC78" s="7"/>
      <c r="FD78" s="7">
        <v>1.425</v>
      </c>
      <c r="FE78" s="7"/>
      <c r="FG78" s="66">
        <v>44680</v>
      </c>
      <c r="FH78" s="21" t="s">
        <v>334</v>
      </c>
      <c r="FI78" s="7"/>
      <c r="FJ78" s="7">
        <v>1.036</v>
      </c>
      <c r="FK78" s="7"/>
      <c r="FM78" s="66">
        <v>44679</v>
      </c>
      <c r="FN78" s="21" t="s">
        <v>334</v>
      </c>
      <c r="FO78" s="7"/>
      <c r="FP78" s="7">
        <v>1.069</v>
      </c>
      <c r="FQ78" s="7"/>
      <c r="FS78" s="66">
        <v>44663</v>
      </c>
      <c r="FT78" s="21" t="s">
        <v>334</v>
      </c>
      <c r="FU78" s="7"/>
      <c r="FV78" s="7">
        <v>1.2537</v>
      </c>
      <c r="FW78" s="7"/>
      <c r="FY78" s="66">
        <v>44658</v>
      </c>
      <c r="FZ78" s="21" t="s">
        <v>334</v>
      </c>
      <c r="GA78" s="7"/>
      <c r="GB78" s="7">
        <v>1.3784000000000001</v>
      </c>
      <c r="GC78" s="7"/>
      <c r="GE78" s="66">
        <v>44629</v>
      </c>
      <c r="GF78" s="21" t="s">
        <v>350</v>
      </c>
      <c r="GG78" s="7"/>
      <c r="GH78" s="7">
        <v>1.7393000000000001</v>
      </c>
      <c r="GI78" s="68"/>
      <c r="GK78" s="66">
        <v>44624</v>
      </c>
      <c r="GL78" s="21" t="s">
        <v>350</v>
      </c>
      <c r="GM78" s="7"/>
      <c r="GN78" s="215">
        <v>0.97353699999999999</v>
      </c>
      <c r="GO78" s="7"/>
      <c r="GQ78" s="66">
        <v>44575</v>
      </c>
      <c r="GR78" s="21" t="s">
        <v>346</v>
      </c>
      <c r="GS78" s="7"/>
      <c r="GT78" s="7">
        <v>1.2</v>
      </c>
      <c r="GU78" s="7"/>
      <c r="GW78" s="66">
        <v>44544</v>
      </c>
      <c r="GX78" s="21" t="s">
        <v>336</v>
      </c>
      <c r="GY78" s="7"/>
      <c r="GZ78" s="7">
        <v>1.0361</v>
      </c>
      <c r="HA78" s="7"/>
      <c r="HC78" s="66">
        <v>44530</v>
      </c>
      <c r="HD78" s="21" t="s">
        <v>342</v>
      </c>
      <c r="HE78" s="7"/>
      <c r="HF78" s="7">
        <v>1.2744</v>
      </c>
      <c r="HG78" s="7"/>
      <c r="HI78" s="66">
        <v>44490</v>
      </c>
      <c r="HJ78" s="21" t="s">
        <v>341</v>
      </c>
      <c r="HK78" s="7"/>
      <c r="HL78" s="21">
        <v>1.0469999999999999</v>
      </c>
      <c r="HM78" s="7"/>
      <c r="HO78" s="58">
        <v>44483</v>
      </c>
      <c r="HP78" s="21" t="s">
        <v>341</v>
      </c>
      <c r="HQ78" s="7"/>
      <c r="HR78" s="56">
        <v>0.96176587187556206</v>
      </c>
      <c r="HS78" s="7"/>
      <c r="HU78" s="81">
        <v>43812</v>
      </c>
      <c r="HV78" s="23" t="s">
        <v>336</v>
      </c>
      <c r="HW78" s="21">
        <f>[1]!i_dq_close("881001.WI",HU78)</f>
        <v>4172.8878000000004</v>
      </c>
      <c r="HX78" s="82">
        <v>1.001609</v>
      </c>
      <c r="HY78" s="20"/>
      <c r="IA78" s="66">
        <v>44613</v>
      </c>
      <c r="IB78" s="21" t="s">
        <v>348</v>
      </c>
      <c r="IC78" s="7"/>
      <c r="ID78" s="7">
        <v>1.0129999999999999</v>
      </c>
      <c r="IE78" s="7"/>
      <c r="IG78" s="66">
        <v>44627</v>
      </c>
      <c r="IH78" s="21" t="s">
        <v>350</v>
      </c>
      <c r="II78" s="7"/>
      <c r="IJ78" s="21">
        <v>1.0129999999999999</v>
      </c>
      <c r="IK78" s="7"/>
      <c r="IM78" s="66">
        <v>44692</v>
      </c>
      <c r="IN78" s="21" t="s">
        <v>345</v>
      </c>
      <c r="IO78" s="7"/>
      <c r="IP78" s="7">
        <v>1.0094000000000001</v>
      </c>
      <c r="IQ78" s="7"/>
      <c r="IS78" s="66">
        <v>44799</v>
      </c>
      <c r="IT78" s="21" t="s">
        <v>1623</v>
      </c>
      <c r="IU78" s="7"/>
      <c r="IV78" s="7">
        <v>1.0176000000000001</v>
      </c>
      <c r="IW78" s="7"/>
      <c r="IY78" s="66">
        <v>44818</v>
      </c>
      <c r="IZ78" s="21" t="s">
        <v>1622</v>
      </c>
      <c r="JA78" s="7"/>
      <c r="JB78" s="7">
        <v>0.97540000000000004</v>
      </c>
      <c r="JC78" s="7"/>
      <c r="JE78" s="66">
        <v>44844</v>
      </c>
      <c r="JF78" s="21" t="s">
        <v>341</v>
      </c>
      <c r="JG78" s="7"/>
      <c r="JH78" s="7">
        <v>0.96899999999999997</v>
      </c>
      <c r="JI78" s="37">
        <f>JI36+5159958.72</f>
        <v>20171968.329999998</v>
      </c>
      <c r="JK78" s="66">
        <v>44909</v>
      </c>
      <c r="JL78" s="21" t="s">
        <v>1624</v>
      </c>
      <c r="JM78" s="7"/>
      <c r="JN78" s="7">
        <v>1.0249999999999999</v>
      </c>
      <c r="JO78" s="7"/>
      <c r="JQ78" s="66">
        <v>44944</v>
      </c>
      <c r="JR78" s="21" t="s">
        <v>1626</v>
      </c>
      <c r="JS78" s="7"/>
      <c r="JT78" s="7">
        <v>0.97670000000000001</v>
      </c>
      <c r="JU78" s="7"/>
      <c r="JW78" s="66">
        <v>44939</v>
      </c>
      <c r="JX78" s="21" t="s">
        <v>1626</v>
      </c>
      <c r="JY78" s="7"/>
      <c r="JZ78" s="7">
        <v>1.0026999999999999</v>
      </c>
      <c r="KA78" s="7"/>
      <c r="KC78" s="66">
        <v>44663</v>
      </c>
      <c r="KD78" s="21" t="s">
        <v>334</v>
      </c>
      <c r="KE78" s="7"/>
      <c r="KF78" s="7">
        <v>1.33</v>
      </c>
      <c r="KG78" s="7"/>
      <c r="KI78" s="66">
        <v>44958</v>
      </c>
      <c r="KJ78" s="21" t="s">
        <v>348</v>
      </c>
      <c r="KK78" s="7"/>
      <c r="KL78" s="7">
        <v>1.196</v>
      </c>
      <c r="KM78" s="7"/>
      <c r="KO78" s="66">
        <v>44965</v>
      </c>
      <c r="KP78" s="21" t="s">
        <v>1694</v>
      </c>
      <c r="KQ78" s="7"/>
      <c r="KR78" s="7">
        <v>1.0012000000000001</v>
      </c>
      <c r="KS78" s="7"/>
      <c r="KU78" s="66">
        <v>44965</v>
      </c>
      <c r="KV78" s="21" t="s">
        <v>1694</v>
      </c>
      <c r="KW78" s="7"/>
      <c r="KX78" s="7">
        <v>1.0111000000000001</v>
      </c>
    </row>
    <row r="79" spans="1:310" customFormat="1">
      <c r="A79" s="138">
        <v>44491</v>
      </c>
      <c r="B79" s="74" t="s">
        <v>341</v>
      </c>
      <c r="C79" s="122"/>
      <c r="D79" s="74">
        <v>1.0532999999999999</v>
      </c>
      <c r="E79" s="122"/>
      <c r="G79" s="66">
        <v>44519</v>
      </c>
      <c r="H79" s="21" t="s">
        <v>342</v>
      </c>
      <c r="I79" s="7"/>
      <c r="J79" s="21">
        <v>0.99109999999999998</v>
      </c>
      <c r="K79" s="7"/>
      <c r="M79" s="66">
        <v>44932</v>
      </c>
      <c r="N79" s="21" t="s">
        <v>1626</v>
      </c>
      <c r="O79" s="7"/>
      <c r="P79" s="7">
        <v>2.1019999999999999</v>
      </c>
      <c r="Q79" s="7"/>
      <c r="S79" s="66">
        <v>44931</v>
      </c>
      <c r="T79" s="21" t="s">
        <v>1626</v>
      </c>
      <c r="U79" s="7"/>
      <c r="V79" s="7">
        <v>1.0012000000000001</v>
      </c>
      <c r="W79" s="7"/>
      <c r="Y79" s="66">
        <v>44917</v>
      </c>
      <c r="Z79" s="21" t="s">
        <v>1624</v>
      </c>
      <c r="AA79" s="7"/>
      <c r="AB79" s="7">
        <v>1.3240000000000001</v>
      </c>
      <c r="AC79" s="7"/>
      <c r="AE79" s="66">
        <v>44916</v>
      </c>
      <c r="AF79" s="21" t="s">
        <v>1624</v>
      </c>
      <c r="AG79" s="7"/>
      <c r="AH79" s="7">
        <v>1.0027999999999999</v>
      </c>
      <c r="AI79" s="7"/>
      <c r="AK79" s="66">
        <v>44886</v>
      </c>
      <c r="AL79" s="21" t="s">
        <v>1630</v>
      </c>
      <c r="AM79" s="7"/>
      <c r="AN79" s="7">
        <v>1.1054999999999999</v>
      </c>
      <c r="AO79" s="7"/>
      <c r="AQ79" s="66">
        <v>44882</v>
      </c>
      <c r="AR79" s="21" t="s">
        <v>1630</v>
      </c>
      <c r="AS79" s="7"/>
      <c r="AT79" s="7">
        <v>1.0242</v>
      </c>
      <c r="AU79" s="7"/>
      <c r="AW79" s="66">
        <v>44873</v>
      </c>
      <c r="AX79" s="21" t="s">
        <v>1630</v>
      </c>
      <c r="AY79" s="7"/>
      <c r="AZ79" s="7">
        <v>1.0501</v>
      </c>
      <c r="BA79" s="7"/>
      <c r="BC79" s="66">
        <v>44868</v>
      </c>
      <c r="BD79" s="21" t="s">
        <v>1630</v>
      </c>
      <c r="BE79" s="7"/>
      <c r="BF79" s="7">
        <v>1.4986999999999999</v>
      </c>
      <c r="BG79" s="7"/>
      <c r="BI79" s="66">
        <v>44859</v>
      </c>
      <c r="BJ79" s="21" t="s">
        <v>1621</v>
      </c>
      <c r="BK79" s="7"/>
      <c r="BL79" s="7">
        <v>0.97709999999999997</v>
      </c>
      <c r="BM79" s="7"/>
      <c r="BO79" s="66">
        <v>44847</v>
      </c>
      <c r="BP79" s="21" t="s">
        <v>1621</v>
      </c>
      <c r="BQ79" s="7"/>
      <c r="BR79" s="7">
        <v>1.2318</v>
      </c>
      <c r="BS79" s="7"/>
      <c r="BU79" s="66">
        <v>44833</v>
      </c>
      <c r="BV79" s="21" t="s">
        <v>1622</v>
      </c>
      <c r="BW79" s="7"/>
      <c r="BX79" s="7">
        <v>0.98599999999999999</v>
      </c>
      <c r="BY79" s="7"/>
      <c r="CA79" s="66">
        <v>44833</v>
      </c>
      <c r="CB79" s="21" t="s">
        <v>1622</v>
      </c>
      <c r="CC79" s="7"/>
      <c r="CD79" s="7">
        <v>0.96899999999999997</v>
      </c>
      <c r="CE79" s="7"/>
      <c r="CG79" s="66">
        <v>44826</v>
      </c>
      <c r="CH79" s="21" t="s">
        <v>1622</v>
      </c>
      <c r="CI79" s="7"/>
      <c r="CJ79" s="7">
        <v>1.0580000000000001</v>
      </c>
      <c r="CK79" s="7"/>
      <c r="CM79" s="66">
        <v>44810</v>
      </c>
      <c r="CN79" s="21" t="s">
        <v>1622</v>
      </c>
      <c r="CO79" s="7"/>
      <c r="CP79" s="7">
        <v>1.0810999999999999</v>
      </c>
      <c r="CQ79" s="7"/>
      <c r="CS79" s="66">
        <v>44802</v>
      </c>
      <c r="CT79" s="21" t="s">
        <v>1623</v>
      </c>
      <c r="CU79" s="7"/>
      <c r="CV79" s="7">
        <v>1.0422</v>
      </c>
      <c r="CW79" s="7"/>
      <c r="CY79" s="66">
        <v>44797</v>
      </c>
      <c r="CZ79" s="21" t="s">
        <v>1623</v>
      </c>
      <c r="DA79" s="7"/>
      <c r="DB79" s="7">
        <v>1.2118</v>
      </c>
      <c r="DC79" s="7"/>
      <c r="DE79" s="66">
        <v>44783</v>
      </c>
      <c r="DF79" s="21" t="s">
        <v>1623</v>
      </c>
      <c r="DG79" s="7"/>
      <c r="DH79" s="7">
        <v>1.0270999999999999</v>
      </c>
      <c r="DI79" s="7"/>
      <c r="DK79" s="66">
        <v>44782</v>
      </c>
      <c r="DL79" s="21" t="s">
        <v>1623</v>
      </c>
      <c r="DM79" s="7"/>
      <c r="DN79" s="7">
        <v>0.98929999999999996</v>
      </c>
      <c r="DO79" s="7"/>
      <c r="DQ79" s="66">
        <v>44774</v>
      </c>
      <c r="DR79" s="21" t="s">
        <v>339</v>
      </c>
      <c r="DS79" s="7"/>
      <c r="DT79" s="215">
        <v>0.98034291117461836</v>
      </c>
      <c r="DU79" s="7"/>
      <c r="DW79" s="66">
        <v>44756</v>
      </c>
      <c r="DX79" s="21" t="s">
        <v>638</v>
      </c>
      <c r="DY79" s="7"/>
      <c r="DZ79" s="7">
        <v>0.99729999999999996</v>
      </c>
      <c r="EA79" s="7"/>
      <c r="EC79" s="66">
        <v>44720</v>
      </c>
      <c r="ED79" s="21" t="s">
        <v>570</v>
      </c>
      <c r="EE79" s="7"/>
      <c r="EF79" s="7">
        <v>1.149</v>
      </c>
      <c r="EG79" s="7"/>
      <c r="EI79" s="66">
        <v>44720</v>
      </c>
      <c r="EJ79" s="7" t="s">
        <v>570</v>
      </c>
      <c r="EK79" s="7"/>
      <c r="EL79" s="134">
        <v>1.207991</v>
      </c>
      <c r="EM79" s="7"/>
      <c r="EO79" s="66">
        <v>44714</v>
      </c>
      <c r="EP79" s="21" t="s">
        <v>570</v>
      </c>
      <c r="EQ79" s="7"/>
      <c r="ER79" s="7">
        <v>0.94199999999999995</v>
      </c>
      <c r="ES79" s="7"/>
      <c r="EU79" s="66">
        <v>44713</v>
      </c>
      <c r="EV79" s="21" t="s">
        <v>570</v>
      </c>
      <c r="EW79" s="7"/>
      <c r="EX79" s="7">
        <v>1.1656</v>
      </c>
      <c r="EY79" s="7"/>
      <c r="FA79" s="66">
        <v>44698</v>
      </c>
      <c r="FB79" s="21" t="s">
        <v>345</v>
      </c>
      <c r="FC79" s="7"/>
      <c r="FD79" s="7">
        <v>1.425</v>
      </c>
      <c r="FE79" s="7"/>
      <c r="FG79" s="66">
        <v>44686</v>
      </c>
      <c r="FH79" s="21" t="s">
        <v>345</v>
      </c>
      <c r="FI79" s="7"/>
      <c r="FJ79" s="7">
        <v>1.04</v>
      </c>
      <c r="FK79" s="7"/>
      <c r="FM79" s="66">
        <v>44680</v>
      </c>
      <c r="FN79" s="21" t="s">
        <v>334</v>
      </c>
      <c r="FO79" s="7"/>
      <c r="FP79" s="7">
        <v>1.0669999999999999</v>
      </c>
      <c r="FQ79" s="7"/>
      <c r="FS79" s="66">
        <v>44664</v>
      </c>
      <c r="FT79" s="21" t="s">
        <v>334</v>
      </c>
      <c r="FU79" s="7"/>
      <c r="FV79" s="7">
        <v>1.2534000000000001</v>
      </c>
      <c r="FW79" s="7"/>
      <c r="FY79" s="66">
        <v>44659</v>
      </c>
      <c r="FZ79" s="21" t="s">
        <v>334</v>
      </c>
      <c r="GA79" s="7"/>
      <c r="GB79" s="7">
        <v>1.3788</v>
      </c>
      <c r="GC79" s="7"/>
      <c r="GE79" s="66">
        <v>44630</v>
      </c>
      <c r="GF79" s="21" t="s">
        <v>350</v>
      </c>
      <c r="GG79" s="7"/>
      <c r="GH79" s="7">
        <v>1.742</v>
      </c>
      <c r="GI79" s="68"/>
      <c r="GK79" s="66">
        <v>44627</v>
      </c>
      <c r="GL79" s="21" t="s">
        <v>350</v>
      </c>
      <c r="GM79" s="7"/>
      <c r="GN79" s="215">
        <v>0.97400799999999998</v>
      </c>
      <c r="GO79" s="7"/>
      <c r="GQ79" s="66">
        <v>44578</v>
      </c>
      <c r="GR79" s="21" t="s">
        <v>346</v>
      </c>
      <c r="GS79" s="7"/>
      <c r="GT79" s="7">
        <v>1.208</v>
      </c>
      <c r="GU79" s="7"/>
      <c r="GW79" s="66">
        <v>44545</v>
      </c>
      <c r="GX79" s="21" t="s">
        <v>336</v>
      </c>
      <c r="GY79" s="7"/>
      <c r="GZ79" s="7">
        <v>1.0345</v>
      </c>
      <c r="HA79" s="7"/>
      <c r="HC79" s="66">
        <v>44531</v>
      </c>
      <c r="HD79" s="21" t="s">
        <v>336</v>
      </c>
      <c r="HE79" s="7"/>
      <c r="HF79" s="7">
        <v>1.2746999999999999</v>
      </c>
      <c r="HG79" s="7"/>
      <c r="HI79" s="66">
        <v>44491</v>
      </c>
      <c r="HJ79" s="21" t="s">
        <v>341</v>
      </c>
      <c r="HK79" s="7"/>
      <c r="HL79" s="21">
        <v>1.0449999999999999</v>
      </c>
      <c r="HM79" s="7"/>
      <c r="HO79" s="58">
        <v>44484</v>
      </c>
      <c r="HP79" s="21" t="s">
        <v>341</v>
      </c>
      <c r="HQ79" s="7"/>
      <c r="HR79" s="56">
        <v>0.96176587187556206</v>
      </c>
      <c r="HS79" s="7"/>
      <c r="HU79" s="81">
        <v>43815</v>
      </c>
      <c r="HV79" s="23" t="s">
        <v>336</v>
      </c>
      <c r="HW79" s="21">
        <f>[1]!i_dq_close("881001.WI",HU79)</f>
        <v>4216.7191999999995</v>
      </c>
      <c r="HX79" s="82">
        <v>1.001609</v>
      </c>
      <c r="HY79" s="20"/>
      <c r="IA79" s="66">
        <v>44614</v>
      </c>
      <c r="IB79" s="21" t="s">
        <v>348</v>
      </c>
      <c r="IC79" s="7"/>
      <c r="ID79" s="7">
        <v>1.012</v>
      </c>
      <c r="IE79" s="7"/>
      <c r="IG79" s="66">
        <v>44628</v>
      </c>
      <c r="IH79" s="21" t="s">
        <v>350</v>
      </c>
      <c r="II79" s="7"/>
      <c r="IJ79" s="21">
        <v>1.016</v>
      </c>
      <c r="IK79" s="7"/>
      <c r="IM79" s="66">
        <v>44693</v>
      </c>
      <c r="IN79" s="21" t="s">
        <v>345</v>
      </c>
      <c r="IO79" s="7"/>
      <c r="IP79" s="7">
        <v>1.0165</v>
      </c>
      <c r="IQ79" s="7"/>
      <c r="IS79" s="66">
        <v>44802</v>
      </c>
      <c r="IT79" s="21" t="s">
        <v>1623</v>
      </c>
      <c r="IU79" s="7"/>
      <c r="IV79" s="7">
        <v>1.0137</v>
      </c>
      <c r="IW79" s="7"/>
      <c r="IY79" s="66">
        <v>44819</v>
      </c>
      <c r="IZ79" s="21" t="s">
        <v>1622</v>
      </c>
      <c r="JA79" s="7"/>
      <c r="JB79" s="7">
        <v>0.9738</v>
      </c>
      <c r="JC79" s="7"/>
      <c r="JE79" s="66">
        <v>44845</v>
      </c>
      <c r="JF79" s="21" t="s">
        <v>1621</v>
      </c>
      <c r="JG79" s="7"/>
      <c r="JH79" s="7">
        <v>0.96699999999999997</v>
      </c>
      <c r="JI79" s="7"/>
      <c r="JK79" s="66">
        <v>44910</v>
      </c>
      <c r="JL79" s="21" t="s">
        <v>1624</v>
      </c>
      <c r="JM79" s="7"/>
      <c r="JN79" s="7">
        <v>1.0230999999999999</v>
      </c>
      <c r="JO79" s="7"/>
      <c r="JQ79" s="66">
        <v>44945</v>
      </c>
      <c r="JR79" s="21" t="s">
        <v>1626</v>
      </c>
      <c r="JS79" s="7"/>
      <c r="JT79" s="7">
        <v>0.97729999999999995</v>
      </c>
      <c r="JU79" s="7"/>
      <c r="JW79" s="66">
        <v>44942</v>
      </c>
      <c r="JX79" s="21" t="s">
        <v>1626</v>
      </c>
      <c r="JY79" s="7"/>
      <c r="JZ79" s="7">
        <v>0.99780000000000002</v>
      </c>
      <c r="KA79" s="7"/>
      <c r="KC79" s="66">
        <v>44664</v>
      </c>
      <c r="KD79" s="21" t="s">
        <v>334</v>
      </c>
      <c r="KE79" s="7"/>
      <c r="KF79" s="7">
        <v>1.3280000000000001</v>
      </c>
      <c r="KG79" s="7"/>
      <c r="KI79" s="66">
        <v>44959</v>
      </c>
      <c r="KJ79" s="21" t="s">
        <v>1632</v>
      </c>
      <c r="KK79" s="7"/>
      <c r="KL79" s="7">
        <v>1.1950000000000001</v>
      </c>
      <c r="KM79" s="7"/>
      <c r="KO79" s="66">
        <v>44966</v>
      </c>
      <c r="KP79" s="21" t="s">
        <v>1704</v>
      </c>
      <c r="KQ79" s="7"/>
      <c r="KR79" s="7">
        <v>0.99719999999999998</v>
      </c>
      <c r="KS79" s="7"/>
      <c r="KU79" s="66">
        <v>44966</v>
      </c>
      <c r="KV79" s="21" t="s">
        <v>1704</v>
      </c>
      <c r="KW79" s="7"/>
      <c r="KX79" s="7">
        <v>1.0095000000000001</v>
      </c>
    </row>
    <row r="80" spans="1:310" customFormat="1">
      <c r="A80" s="138">
        <v>44494</v>
      </c>
      <c r="B80" s="74" t="s">
        <v>341</v>
      </c>
      <c r="C80" s="122"/>
      <c r="D80" s="74">
        <v>1.0656000000000001</v>
      </c>
      <c r="E80" s="122"/>
      <c r="G80" s="66">
        <v>44522</v>
      </c>
      <c r="H80" s="21" t="s">
        <v>342</v>
      </c>
      <c r="I80" s="7"/>
      <c r="J80" s="21">
        <v>0.99690000000000001</v>
      </c>
      <c r="K80" s="7"/>
      <c r="M80" s="66">
        <v>44935</v>
      </c>
      <c r="N80" s="21" t="s">
        <v>1626</v>
      </c>
      <c r="O80" s="7"/>
      <c r="P80" s="7">
        <v>2.0990000000000002</v>
      </c>
      <c r="Q80" s="7"/>
      <c r="S80" s="66">
        <v>44932</v>
      </c>
      <c r="T80" s="21" t="s">
        <v>1626</v>
      </c>
      <c r="U80" s="7"/>
      <c r="V80" s="7">
        <v>1.0015000000000001</v>
      </c>
      <c r="W80" s="7"/>
      <c r="Y80" s="66">
        <v>44918</v>
      </c>
      <c r="Z80" s="21" t="s">
        <v>1624</v>
      </c>
      <c r="AA80" s="7"/>
      <c r="AB80" s="7">
        <v>1.3260000000000001</v>
      </c>
      <c r="AC80" s="7"/>
      <c r="AE80" s="66">
        <v>44917</v>
      </c>
      <c r="AF80" s="21" t="s">
        <v>1624</v>
      </c>
      <c r="AG80" s="7"/>
      <c r="AH80" s="7">
        <v>1.0031000000000001</v>
      </c>
      <c r="AI80" s="7"/>
      <c r="AK80" s="66">
        <v>44887</v>
      </c>
      <c r="AL80" s="21" t="s">
        <v>1630</v>
      </c>
      <c r="AM80" s="7"/>
      <c r="AN80" s="7">
        <v>1.0901000000000001</v>
      </c>
      <c r="AO80" s="7"/>
      <c r="AQ80" s="66">
        <v>44883</v>
      </c>
      <c r="AR80" s="21" t="s">
        <v>1630</v>
      </c>
      <c r="AS80" s="7"/>
      <c r="AT80" s="7">
        <v>1.0212000000000001</v>
      </c>
      <c r="AU80" s="7"/>
      <c r="AW80" s="66">
        <v>44874</v>
      </c>
      <c r="AX80" s="21" t="s">
        <v>1630</v>
      </c>
      <c r="AY80" s="7"/>
      <c r="AZ80" s="7">
        <v>1.0536000000000001</v>
      </c>
      <c r="BA80" s="7"/>
      <c r="BC80" s="66">
        <v>44869</v>
      </c>
      <c r="BD80" s="21" t="s">
        <v>1630</v>
      </c>
      <c r="BE80" s="7"/>
      <c r="BF80" s="7">
        <v>1.4991000000000001</v>
      </c>
      <c r="BG80" s="7"/>
      <c r="BI80" s="66">
        <v>44860</v>
      </c>
      <c r="BJ80" s="21" t="s">
        <v>1621</v>
      </c>
      <c r="BK80" s="7"/>
      <c r="BL80" s="7">
        <v>0.98</v>
      </c>
      <c r="BM80" s="7"/>
      <c r="BO80" s="66">
        <v>44848</v>
      </c>
      <c r="BP80" s="21" t="s">
        <v>1621</v>
      </c>
      <c r="BQ80" s="7"/>
      <c r="BR80" s="7">
        <v>1.2322</v>
      </c>
      <c r="BS80" s="7"/>
      <c r="BU80" s="66">
        <v>44834</v>
      </c>
      <c r="BV80" s="21" t="s">
        <v>1622</v>
      </c>
      <c r="BW80" s="7"/>
      <c r="BX80" s="7">
        <v>0.98</v>
      </c>
      <c r="BY80" s="7"/>
      <c r="CA80" s="66">
        <v>44834</v>
      </c>
      <c r="CB80" s="21" t="s">
        <v>1622</v>
      </c>
      <c r="CC80" s="7"/>
      <c r="CD80" s="7">
        <v>0.96899999999999997</v>
      </c>
      <c r="CE80" s="7"/>
      <c r="CG80" s="66">
        <v>44827</v>
      </c>
      <c r="CH80" s="21" t="s">
        <v>1622</v>
      </c>
      <c r="CI80" s="7"/>
      <c r="CJ80" s="7">
        <v>1.0569999999999999</v>
      </c>
      <c r="CK80" s="7"/>
      <c r="CM80" s="66">
        <v>44811</v>
      </c>
      <c r="CN80" s="21" t="s">
        <v>1622</v>
      </c>
      <c r="CO80" s="7"/>
      <c r="CP80" s="7">
        <v>1.0817000000000001</v>
      </c>
      <c r="CQ80" s="7"/>
      <c r="CS80" s="66">
        <v>44803</v>
      </c>
      <c r="CT80" s="21" t="s">
        <v>1623</v>
      </c>
      <c r="CU80" s="7"/>
      <c r="CV80" s="7">
        <v>1.0118</v>
      </c>
      <c r="CW80" s="7"/>
      <c r="CY80" s="66">
        <v>44798</v>
      </c>
      <c r="CZ80" s="21" t="s">
        <v>1623</v>
      </c>
      <c r="DA80" s="7"/>
      <c r="DB80" s="7">
        <v>1.2122999999999999</v>
      </c>
      <c r="DC80" s="7"/>
      <c r="DE80" s="66">
        <v>44784</v>
      </c>
      <c r="DF80" s="21" t="s">
        <v>1623</v>
      </c>
      <c r="DG80" s="7"/>
      <c r="DH80" s="7">
        <v>1.0247999999999999</v>
      </c>
      <c r="DI80" s="7"/>
      <c r="DK80" s="66">
        <v>44783</v>
      </c>
      <c r="DL80" s="21" t="s">
        <v>1623</v>
      </c>
      <c r="DM80" s="7"/>
      <c r="DN80" s="7">
        <v>0.99160000000000004</v>
      </c>
      <c r="DO80" s="7"/>
      <c r="DQ80" s="66">
        <v>44775</v>
      </c>
      <c r="DR80" s="21" t="s">
        <v>1623</v>
      </c>
      <c r="DS80" s="7"/>
      <c r="DT80" s="215">
        <v>0.97781190537984752</v>
      </c>
      <c r="DU80" s="7"/>
      <c r="DW80" s="66">
        <v>44757</v>
      </c>
      <c r="DX80" s="21" t="s">
        <v>638</v>
      </c>
      <c r="DY80" s="7"/>
      <c r="DZ80" s="7">
        <v>0.998</v>
      </c>
      <c r="EA80" s="7"/>
      <c r="EC80" s="66">
        <v>44721</v>
      </c>
      <c r="ED80" s="21" t="s">
        <v>570</v>
      </c>
      <c r="EE80" s="7"/>
      <c r="EF80" s="7">
        <v>1.1459999999999999</v>
      </c>
      <c r="EG80" s="7"/>
      <c r="EI80" s="66">
        <v>44721</v>
      </c>
      <c r="EJ80" s="7" t="s">
        <v>570</v>
      </c>
      <c r="EK80" s="7"/>
      <c r="EL80" s="134">
        <v>1.2081770000000001</v>
      </c>
      <c r="EM80" s="7"/>
      <c r="EO80" s="66">
        <v>44718</v>
      </c>
      <c r="EP80" s="21" t="s">
        <v>570</v>
      </c>
      <c r="EQ80" s="7"/>
      <c r="ER80" s="7">
        <v>0.94359999999999999</v>
      </c>
      <c r="ES80" s="7"/>
      <c r="EU80" s="66">
        <v>44714</v>
      </c>
      <c r="EV80" s="21" t="s">
        <v>570</v>
      </c>
      <c r="EW80" s="7"/>
      <c r="EX80" s="7">
        <v>1.1623000000000001</v>
      </c>
      <c r="EY80" s="7"/>
      <c r="FA80" s="66">
        <v>44699</v>
      </c>
      <c r="FB80" s="21" t="s">
        <v>345</v>
      </c>
      <c r="FC80" s="7"/>
      <c r="FD80" s="7">
        <v>1.431</v>
      </c>
      <c r="FE80" s="7"/>
      <c r="FG80" s="66">
        <v>44687</v>
      </c>
      <c r="FH80" s="21" t="s">
        <v>345</v>
      </c>
      <c r="FI80" s="7"/>
      <c r="FJ80" s="7">
        <v>1.0429999999999999</v>
      </c>
      <c r="FK80" s="7"/>
      <c r="FM80" s="66">
        <v>44686</v>
      </c>
      <c r="FN80" s="21" t="s">
        <v>345</v>
      </c>
      <c r="FO80" s="7"/>
      <c r="FP80" s="7">
        <v>1.071</v>
      </c>
      <c r="FQ80" s="7"/>
      <c r="FS80" s="66">
        <v>44665</v>
      </c>
      <c r="FT80" s="21" t="s">
        <v>334</v>
      </c>
      <c r="FU80" s="7"/>
      <c r="FV80" s="7">
        <v>1.2565999999999999</v>
      </c>
      <c r="FW80" s="7"/>
      <c r="FY80" s="66">
        <v>44662</v>
      </c>
      <c r="FZ80" s="21" t="s">
        <v>334</v>
      </c>
      <c r="GA80" s="7"/>
      <c r="GB80" s="7">
        <v>1.3746</v>
      </c>
      <c r="GC80" s="7"/>
      <c r="GE80" s="66">
        <v>44631</v>
      </c>
      <c r="GF80" s="21" t="s">
        <v>350</v>
      </c>
      <c r="GG80" s="7"/>
      <c r="GH80" s="7">
        <v>1.7463</v>
      </c>
      <c r="GI80" s="68"/>
      <c r="GK80" s="66">
        <v>44628</v>
      </c>
      <c r="GL80" s="21" t="s">
        <v>350</v>
      </c>
      <c r="GM80" s="7"/>
      <c r="GN80" s="215">
        <v>0.97476300000000005</v>
      </c>
      <c r="GO80" s="7"/>
      <c r="GQ80" s="66">
        <v>44579</v>
      </c>
      <c r="GR80" s="21" t="s">
        <v>346</v>
      </c>
      <c r="GS80" s="7"/>
      <c r="GT80" s="7">
        <v>1.21</v>
      </c>
      <c r="GU80" s="7"/>
      <c r="GW80" s="66">
        <v>44546</v>
      </c>
      <c r="GX80" s="21" t="s">
        <v>336</v>
      </c>
      <c r="GY80" s="7"/>
      <c r="GZ80" s="7">
        <v>1.0347999999999999</v>
      </c>
      <c r="HA80" s="7"/>
      <c r="HC80" s="66">
        <v>44532</v>
      </c>
      <c r="HD80" s="21" t="s">
        <v>336</v>
      </c>
      <c r="HE80" s="7"/>
      <c r="HF80" s="7">
        <v>1.2732000000000001</v>
      </c>
      <c r="HG80" s="7"/>
      <c r="HI80" s="66">
        <v>44494</v>
      </c>
      <c r="HJ80" s="21" t="s">
        <v>341</v>
      </c>
      <c r="HK80" s="7"/>
      <c r="HL80" s="21">
        <v>1.044</v>
      </c>
      <c r="HM80" s="7"/>
      <c r="HO80" s="58">
        <v>44487</v>
      </c>
      <c r="HP80" s="21" t="s">
        <v>341</v>
      </c>
      <c r="HQ80" s="7"/>
      <c r="HR80" s="56">
        <v>0.96176587187556206</v>
      </c>
      <c r="HS80" s="7"/>
      <c r="HU80" s="81">
        <v>43816</v>
      </c>
      <c r="HV80" s="23" t="s">
        <v>336</v>
      </c>
      <c r="HW80" s="21">
        <f>[1]!i_dq_close("881001.WI",HU80)</f>
        <v>4272.3145000000004</v>
      </c>
      <c r="HX80" s="82">
        <v>1.001609</v>
      </c>
      <c r="HY80" s="20"/>
      <c r="IA80" s="66">
        <v>44615</v>
      </c>
      <c r="IB80" s="21" t="s">
        <v>348</v>
      </c>
      <c r="IC80" s="7"/>
      <c r="ID80" s="7">
        <v>1.0089999999999999</v>
      </c>
      <c r="IE80" s="7"/>
      <c r="IG80" s="66">
        <v>44629</v>
      </c>
      <c r="IH80" s="21" t="s">
        <v>350</v>
      </c>
      <c r="II80" s="7"/>
      <c r="IJ80" s="21">
        <v>1.034</v>
      </c>
      <c r="IK80" s="7"/>
      <c r="IM80" s="66">
        <v>44694</v>
      </c>
      <c r="IN80" s="21" t="s">
        <v>345</v>
      </c>
      <c r="IO80" s="7"/>
      <c r="IP80" s="7">
        <v>1.0143</v>
      </c>
      <c r="IQ80" s="7"/>
      <c r="IS80" s="66">
        <v>44803</v>
      </c>
      <c r="IT80" s="21" t="s">
        <v>1623</v>
      </c>
      <c r="IU80" s="7"/>
      <c r="IV80" s="7">
        <v>1.0185999999999999</v>
      </c>
      <c r="IW80" s="7"/>
      <c r="IY80" s="66">
        <v>44820</v>
      </c>
      <c r="IZ80" s="21" t="s">
        <v>1622</v>
      </c>
      <c r="JA80" s="7"/>
      <c r="JB80" s="7">
        <v>0.97509999999999997</v>
      </c>
      <c r="JC80" s="7"/>
      <c r="JE80" s="66">
        <v>44846</v>
      </c>
      <c r="JF80" s="21" t="s">
        <v>1621</v>
      </c>
      <c r="JG80" s="7"/>
      <c r="JH80" s="7">
        <v>0.96950000000000003</v>
      </c>
      <c r="JI80" s="7"/>
      <c r="JK80" s="66">
        <v>44911</v>
      </c>
      <c r="JL80" s="21" t="s">
        <v>1624</v>
      </c>
      <c r="JM80" s="7"/>
      <c r="JN80" s="7">
        <v>1.0219</v>
      </c>
      <c r="JO80" s="7"/>
      <c r="JQ80" s="66">
        <v>44946</v>
      </c>
      <c r="JR80" s="21" t="s">
        <v>1626</v>
      </c>
      <c r="JS80" s="7"/>
      <c r="JT80" s="7">
        <v>0.97660000000000002</v>
      </c>
      <c r="JU80" s="7"/>
      <c r="JW80" s="66">
        <v>44943</v>
      </c>
      <c r="JX80" s="21" t="s">
        <v>1626</v>
      </c>
      <c r="JY80" s="7"/>
      <c r="JZ80" s="7">
        <v>0.99460000000000004</v>
      </c>
      <c r="KA80" s="7"/>
      <c r="KC80" s="66">
        <v>44665</v>
      </c>
      <c r="KD80" s="21" t="s">
        <v>334</v>
      </c>
      <c r="KE80" s="7"/>
      <c r="KF80" s="7">
        <v>1.3320000000000001</v>
      </c>
      <c r="KG80" s="7"/>
      <c r="KI80" s="66">
        <v>44960</v>
      </c>
      <c r="KJ80" s="21" t="s">
        <v>1632</v>
      </c>
      <c r="KK80" s="7"/>
      <c r="KL80" s="7">
        <v>1.1950000000000001</v>
      </c>
      <c r="KM80" s="7"/>
      <c r="KO80" s="66">
        <v>44967</v>
      </c>
      <c r="KP80" s="21" t="s">
        <v>1719</v>
      </c>
      <c r="KQ80" s="7"/>
      <c r="KR80" s="7">
        <v>0.99890000000000001</v>
      </c>
      <c r="KS80" s="7"/>
      <c r="KU80" s="66">
        <v>44967</v>
      </c>
      <c r="KV80" s="21" t="s">
        <v>1719</v>
      </c>
      <c r="KW80" s="7"/>
      <c r="KX80" s="7">
        <v>1.012</v>
      </c>
    </row>
    <row r="81" spans="1:298" customFormat="1">
      <c r="A81" s="138">
        <v>44495</v>
      </c>
      <c r="B81" s="74" t="s">
        <v>341</v>
      </c>
      <c r="C81" s="122"/>
      <c r="D81" s="74">
        <v>1.0612999999999999</v>
      </c>
      <c r="E81" s="122"/>
      <c r="G81" s="66">
        <v>44523</v>
      </c>
      <c r="H81" s="21" t="s">
        <v>342</v>
      </c>
      <c r="I81" s="7"/>
      <c r="J81" s="21">
        <v>0.99619999999999997</v>
      </c>
      <c r="K81" s="7"/>
      <c r="M81" s="66">
        <v>44936</v>
      </c>
      <c r="N81" s="21" t="s">
        <v>1626</v>
      </c>
      <c r="O81" s="7"/>
      <c r="P81" s="7">
        <v>2.0979999999999999</v>
      </c>
      <c r="Q81" s="7"/>
      <c r="S81" s="66">
        <v>44935</v>
      </c>
      <c r="T81" s="21" t="s">
        <v>1626</v>
      </c>
      <c r="U81" s="7"/>
      <c r="V81" s="7">
        <v>1.0014000000000001</v>
      </c>
      <c r="W81" s="7"/>
      <c r="Y81" s="66">
        <v>44921</v>
      </c>
      <c r="Z81" s="21" t="s">
        <v>1624</v>
      </c>
      <c r="AA81" s="7"/>
      <c r="AB81" s="7">
        <v>1.3260000000000001</v>
      </c>
      <c r="AC81" s="7"/>
      <c r="AE81" s="66">
        <v>44918</v>
      </c>
      <c r="AF81" s="21" t="s">
        <v>1624</v>
      </c>
      <c r="AG81" s="7"/>
      <c r="AH81" s="7">
        <v>1.004</v>
      </c>
      <c r="AI81" s="7"/>
      <c r="AK81" s="66">
        <v>44888</v>
      </c>
      <c r="AL81" s="21" t="s">
        <v>1630</v>
      </c>
      <c r="AM81" s="7"/>
      <c r="AN81" s="7">
        <v>1.0887</v>
      </c>
      <c r="AO81" s="7"/>
      <c r="AQ81" s="66">
        <v>44886</v>
      </c>
      <c r="AR81" s="21" t="s">
        <v>1630</v>
      </c>
      <c r="AS81" s="7"/>
      <c r="AT81" s="7">
        <v>1.0186999999999999</v>
      </c>
      <c r="AU81" s="7"/>
      <c r="AW81" s="66">
        <v>44875</v>
      </c>
      <c r="AX81" s="21" t="s">
        <v>1630</v>
      </c>
      <c r="AY81" s="7"/>
      <c r="AZ81" s="7">
        <v>1.054</v>
      </c>
      <c r="BA81" s="7"/>
      <c r="BC81" s="66">
        <v>44872</v>
      </c>
      <c r="BD81" s="21" t="s">
        <v>1630</v>
      </c>
      <c r="BE81" s="7"/>
      <c r="BF81" s="7">
        <v>1.5013000000000001</v>
      </c>
      <c r="BG81" s="7"/>
      <c r="BI81" s="66">
        <v>44861</v>
      </c>
      <c r="BJ81" s="21" t="s">
        <v>1621</v>
      </c>
      <c r="BK81" s="7"/>
      <c r="BL81" s="7">
        <v>0.9798</v>
      </c>
      <c r="BM81" s="7"/>
      <c r="BO81" s="66">
        <v>44851</v>
      </c>
      <c r="BP81" s="21" t="s">
        <v>1621</v>
      </c>
      <c r="BQ81" s="7"/>
      <c r="BR81" s="7">
        <v>1.2323999999999999</v>
      </c>
      <c r="BS81" s="7"/>
      <c r="BU81" s="66">
        <v>44844</v>
      </c>
      <c r="BV81" s="21" t="s">
        <v>341</v>
      </c>
      <c r="BW81" s="7"/>
      <c r="BX81" s="7">
        <v>0.98</v>
      </c>
      <c r="BY81" s="7"/>
      <c r="CA81" s="66">
        <v>44844</v>
      </c>
      <c r="CB81" s="21" t="s">
        <v>341</v>
      </c>
      <c r="CC81" s="7"/>
      <c r="CD81" s="7">
        <v>0.96799999999999997</v>
      </c>
      <c r="CE81" s="7"/>
      <c r="CG81" s="66">
        <v>44830</v>
      </c>
      <c r="CH81" s="21" t="s">
        <v>1622</v>
      </c>
      <c r="CI81" s="7"/>
      <c r="CJ81" s="7">
        <v>1.052</v>
      </c>
      <c r="CK81" s="7"/>
      <c r="CM81" s="66">
        <v>44812</v>
      </c>
      <c r="CN81" s="21" t="s">
        <v>1622</v>
      </c>
      <c r="CO81" s="7"/>
      <c r="CP81" s="7">
        <v>1.0767</v>
      </c>
      <c r="CQ81" s="37">
        <f>CQ36+1857527.63</f>
        <v>3748601.76</v>
      </c>
      <c r="CS81" s="66">
        <v>44804</v>
      </c>
      <c r="CT81" s="21" t="s">
        <v>1623</v>
      </c>
      <c r="CU81" s="7"/>
      <c r="CV81" s="7">
        <v>1.0045999999999999</v>
      </c>
      <c r="CW81" s="7"/>
      <c r="CY81" s="66">
        <v>44799</v>
      </c>
      <c r="CZ81" s="21" t="s">
        <v>1623</v>
      </c>
      <c r="DA81" s="7"/>
      <c r="DB81" s="7">
        <v>1.2128000000000001</v>
      </c>
      <c r="DC81" s="7"/>
      <c r="DE81" s="66">
        <v>44785</v>
      </c>
      <c r="DF81" s="21" t="s">
        <v>1623</v>
      </c>
      <c r="DG81" s="7"/>
      <c r="DH81" s="7">
        <v>1.0234000000000001</v>
      </c>
      <c r="DI81" s="7"/>
      <c r="DK81" s="66">
        <v>44784</v>
      </c>
      <c r="DL81" s="21" t="s">
        <v>1623</v>
      </c>
      <c r="DM81" s="7"/>
      <c r="DN81" s="7">
        <v>0.9899</v>
      </c>
      <c r="DO81" s="7"/>
      <c r="DQ81" s="66">
        <v>44776</v>
      </c>
      <c r="DR81" s="21" t="s">
        <v>1623</v>
      </c>
      <c r="DS81" s="7"/>
      <c r="DT81" s="215">
        <v>0.97865557397810432</v>
      </c>
      <c r="DU81" s="7"/>
      <c r="DW81" s="66">
        <v>44760</v>
      </c>
      <c r="DX81" s="21" t="s">
        <v>638</v>
      </c>
      <c r="DY81" s="7"/>
      <c r="DZ81" s="7">
        <v>0.99970000000000003</v>
      </c>
      <c r="EA81" s="7"/>
      <c r="EC81" s="66">
        <v>44722</v>
      </c>
      <c r="ED81" s="21" t="s">
        <v>570</v>
      </c>
      <c r="EE81" s="7"/>
      <c r="EF81" s="7">
        <v>1.145</v>
      </c>
      <c r="EG81" s="7"/>
      <c r="EI81" s="66">
        <v>44722</v>
      </c>
      <c r="EJ81" s="7" t="s">
        <v>570</v>
      </c>
      <c r="EK81" s="7"/>
      <c r="EL81" s="134">
        <v>1.2078040000000001</v>
      </c>
      <c r="EM81" s="7"/>
      <c r="EO81" s="66">
        <v>44719</v>
      </c>
      <c r="EP81" s="21" t="s">
        <v>570</v>
      </c>
      <c r="EQ81" s="7"/>
      <c r="ER81" s="7">
        <v>0.94530000000000003</v>
      </c>
      <c r="ES81" s="7"/>
      <c r="EU81" s="66">
        <v>44718</v>
      </c>
      <c r="EV81" s="21" t="s">
        <v>570</v>
      </c>
      <c r="EW81" s="7"/>
      <c r="EX81" s="7">
        <v>1.1596</v>
      </c>
      <c r="EY81" s="7"/>
      <c r="FA81" s="66">
        <v>44700</v>
      </c>
      <c r="FB81" s="21" t="s">
        <v>345</v>
      </c>
      <c r="FC81" s="7"/>
      <c r="FD81" s="7">
        <v>1.4330000000000001</v>
      </c>
      <c r="FE81" s="7"/>
      <c r="FG81" s="66">
        <v>44690</v>
      </c>
      <c r="FH81" s="21" t="s">
        <v>345</v>
      </c>
      <c r="FI81" s="7"/>
      <c r="FJ81" s="7">
        <v>1.0429999999999999</v>
      </c>
      <c r="FK81" s="7"/>
      <c r="FM81" s="66">
        <v>44687</v>
      </c>
      <c r="FN81" s="21" t="s">
        <v>345</v>
      </c>
      <c r="FO81" s="7"/>
      <c r="FP81" s="7">
        <v>1.0760000000000001</v>
      </c>
      <c r="FQ81" s="7"/>
      <c r="FS81" s="66">
        <v>44666</v>
      </c>
      <c r="FT81" s="21" t="s">
        <v>334</v>
      </c>
      <c r="FU81" s="7"/>
      <c r="FV81" s="7">
        <v>1.2553000000000001</v>
      </c>
      <c r="FW81" s="7"/>
      <c r="FY81" s="66">
        <v>44663</v>
      </c>
      <c r="FZ81" s="21" t="s">
        <v>334</v>
      </c>
      <c r="GA81" s="7"/>
      <c r="GB81" s="7">
        <v>1.3774</v>
      </c>
      <c r="GC81" s="7"/>
      <c r="GE81" s="66">
        <v>44634</v>
      </c>
      <c r="GF81" s="21" t="s">
        <v>350</v>
      </c>
      <c r="GG81" s="7"/>
      <c r="GH81" s="7">
        <v>1.7459</v>
      </c>
      <c r="GI81" s="68"/>
      <c r="GK81" s="66">
        <v>44629</v>
      </c>
      <c r="GL81" s="21" t="s">
        <v>350</v>
      </c>
      <c r="GM81" s="7"/>
      <c r="GN81" s="215">
        <v>0.97523499999999996</v>
      </c>
      <c r="GO81" s="7"/>
      <c r="GQ81" s="66">
        <v>44580</v>
      </c>
      <c r="GR81" s="21" t="s">
        <v>346</v>
      </c>
      <c r="GS81" s="7"/>
      <c r="GT81" s="7">
        <v>1.2050000000000001</v>
      </c>
      <c r="GU81" s="7"/>
      <c r="GW81" s="66">
        <v>44547</v>
      </c>
      <c r="GX81" s="21" t="s">
        <v>336</v>
      </c>
      <c r="GY81" s="7"/>
      <c r="GZ81" s="7">
        <v>1.0356000000000001</v>
      </c>
      <c r="HA81" s="7"/>
      <c r="HC81" s="66">
        <v>44533</v>
      </c>
      <c r="HD81" s="21" t="s">
        <v>336</v>
      </c>
      <c r="HE81" s="7"/>
      <c r="HF81" s="7">
        <v>1.2725</v>
      </c>
      <c r="HG81" s="7"/>
      <c r="HI81" s="66">
        <v>44495</v>
      </c>
      <c r="HJ81" s="21" t="s">
        <v>341</v>
      </c>
      <c r="HK81" s="7"/>
      <c r="HL81" s="21">
        <v>1.0429999999999999</v>
      </c>
      <c r="HM81" s="7"/>
      <c r="HO81" s="58">
        <v>44488</v>
      </c>
      <c r="HP81" s="21" t="s">
        <v>341</v>
      </c>
      <c r="HQ81" s="7"/>
      <c r="HR81" s="56">
        <v>0.96176587187556206</v>
      </c>
      <c r="HS81" s="7"/>
      <c r="HU81" s="81">
        <v>43817</v>
      </c>
      <c r="HV81" s="23" t="s">
        <v>336</v>
      </c>
      <c r="HW81" s="21">
        <f>[1]!i_dq_close("881001.WI",HU81)</f>
        <v>4269.0353999999998</v>
      </c>
      <c r="HX81" s="82">
        <v>0.99509899999999996</v>
      </c>
      <c r="HY81" s="20"/>
      <c r="IA81" s="66">
        <v>44616</v>
      </c>
      <c r="IB81" s="21" t="s">
        <v>348</v>
      </c>
      <c r="IC81" s="7"/>
      <c r="ID81" s="7">
        <v>1.004</v>
      </c>
      <c r="IE81" s="7"/>
      <c r="IG81" s="66">
        <v>44630</v>
      </c>
      <c r="IH81" s="21" t="s">
        <v>350</v>
      </c>
      <c r="II81" s="7"/>
      <c r="IJ81" s="21">
        <v>1.0249999999999999</v>
      </c>
      <c r="IK81" s="7"/>
      <c r="IM81" s="66">
        <v>44697</v>
      </c>
      <c r="IN81" s="21" t="s">
        <v>345</v>
      </c>
      <c r="IO81" s="7"/>
      <c r="IP81" s="7">
        <v>1.0168999999999999</v>
      </c>
      <c r="IQ81" s="7"/>
      <c r="IS81" s="66">
        <v>44804</v>
      </c>
      <c r="IT81" s="21" t="s">
        <v>1623</v>
      </c>
      <c r="IU81" s="7"/>
      <c r="IV81" s="7">
        <v>1.0204</v>
      </c>
      <c r="IW81" s="7"/>
      <c r="IY81" s="66">
        <v>44823</v>
      </c>
      <c r="IZ81" s="21" t="s">
        <v>1622</v>
      </c>
      <c r="JA81" s="7"/>
      <c r="JB81" s="7">
        <v>0.97660000000000002</v>
      </c>
      <c r="JC81" s="7"/>
      <c r="JE81" s="66">
        <v>44847</v>
      </c>
      <c r="JF81" s="21" t="s">
        <v>1621</v>
      </c>
      <c r="JG81" s="7"/>
      <c r="JH81" s="7">
        <v>0.96989999999999998</v>
      </c>
      <c r="JI81" s="7"/>
      <c r="JK81" s="66">
        <v>44914</v>
      </c>
      <c r="JL81" s="21" t="s">
        <v>1624</v>
      </c>
      <c r="JM81" s="7"/>
      <c r="JN81" s="7">
        <v>1.0206999999999999</v>
      </c>
      <c r="JO81" s="7"/>
      <c r="JQ81" s="66">
        <v>44956</v>
      </c>
      <c r="JR81" s="21" t="s">
        <v>1626</v>
      </c>
      <c r="JS81" s="7"/>
      <c r="JT81" s="7">
        <v>0.9768</v>
      </c>
      <c r="JU81" s="7"/>
      <c r="JW81" s="66">
        <v>44944</v>
      </c>
      <c r="JX81" s="21" t="s">
        <v>1626</v>
      </c>
      <c r="JY81" s="7"/>
      <c r="JZ81" s="7">
        <v>0.99299999999999999</v>
      </c>
      <c r="KA81" s="7"/>
      <c r="KC81" s="66">
        <v>44666</v>
      </c>
      <c r="KD81" s="21" t="s">
        <v>334</v>
      </c>
      <c r="KE81" s="7"/>
      <c r="KF81" s="7">
        <v>1.327</v>
      </c>
      <c r="KI81" s="49">
        <v>44963</v>
      </c>
      <c r="KJ81" s="21" t="s">
        <v>1632</v>
      </c>
      <c r="KK81" s="7"/>
      <c r="KL81">
        <v>1.1950000000000001</v>
      </c>
    </row>
    <row r="82" spans="1:298" customFormat="1">
      <c r="A82" s="138">
        <v>44496</v>
      </c>
      <c r="B82" s="74" t="s">
        <v>341</v>
      </c>
      <c r="C82" s="122"/>
      <c r="D82" s="74">
        <v>1.0642</v>
      </c>
      <c r="E82" s="122"/>
      <c r="G82" s="66">
        <v>44524</v>
      </c>
      <c r="H82" s="21" t="s">
        <v>342</v>
      </c>
      <c r="I82" s="7"/>
      <c r="J82" s="7">
        <v>0.99570000000000003</v>
      </c>
      <c r="K82" s="7"/>
      <c r="M82" s="66">
        <v>44937</v>
      </c>
      <c r="N82" s="21" t="s">
        <v>1626</v>
      </c>
      <c r="O82" s="7"/>
      <c r="P82" s="7">
        <v>2.1040000000000001</v>
      </c>
      <c r="Q82" s="7"/>
      <c r="S82" s="66">
        <v>44936</v>
      </c>
      <c r="T82" s="21" t="s">
        <v>1626</v>
      </c>
      <c r="U82" s="7"/>
      <c r="V82" s="7">
        <v>1</v>
      </c>
      <c r="W82" s="7"/>
      <c r="Y82" s="66">
        <v>44922</v>
      </c>
      <c r="Z82" s="21" t="s">
        <v>1624</v>
      </c>
      <c r="AA82" s="7"/>
      <c r="AB82" s="7">
        <v>1.3240000000000001</v>
      </c>
      <c r="AC82" s="7"/>
      <c r="AE82" s="66">
        <v>44921</v>
      </c>
      <c r="AF82" s="21" t="s">
        <v>1624</v>
      </c>
      <c r="AG82" s="7"/>
      <c r="AH82" s="7">
        <v>1.0044</v>
      </c>
      <c r="AI82" s="7"/>
      <c r="AK82" s="66">
        <v>44889</v>
      </c>
      <c r="AL82" s="21" t="s">
        <v>1630</v>
      </c>
      <c r="AM82" s="7"/>
      <c r="AN82" s="7">
        <v>1.0943000000000001</v>
      </c>
      <c r="AO82" s="7"/>
      <c r="AQ82" s="66">
        <v>44887</v>
      </c>
      <c r="AR82" s="21" t="s">
        <v>1630</v>
      </c>
      <c r="AS82" s="7"/>
      <c r="AT82" s="7">
        <v>1.0213000000000001</v>
      </c>
      <c r="AU82" s="7"/>
      <c r="AW82" s="66">
        <v>44876</v>
      </c>
      <c r="AX82" s="21" t="s">
        <v>1630</v>
      </c>
      <c r="AY82" s="7"/>
      <c r="AZ82" s="7">
        <v>1.0518000000000001</v>
      </c>
      <c r="BA82" s="7"/>
      <c r="BC82" s="66">
        <v>44873</v>
      </c>
      <c r="BD82" s="21" t="s">
        <v>1630</v>
      </c>
      <c r="BE82" s="7"/>
      <c r="BF82" s="7">
        <v>1.5012000000000001</v>
      </c>
      <c r="BG82" s="7"/>
      <c r="BI82" s="66">
        <v>44862</v>
      </c>
      <c r="BJ82" s="21" t="s">
        <v>1621</v>
      </c>
      <c r="BK82" s="7"/>
      <c r="BL82" s="7">
        <v>0.9768</v>
      </c>
      <c r="BM82" s="7"/>
      <c r="BO82" s="66">
        <v>44852</v>
      </c>
      <c r="BP82" s="21" t="s">
        <v>1621</v>
      </c>
      <c r="BQ82" s="7"/>
      <c r="BR82" s="7">
        <v>1.2327999999999999</v>
      </c>
      <c r="BS82" s="7"/>
      <c r="BU82" s="66">
        <v>44845</v>
      </c>
      <c r="BV82" s="21" t="s">
        <v>1621</v>
      </c>
      <c r="BW82" s="7"/>
      <c r="BX82" s="7">
        <v>0.97899999999999998</v>
      </c>
      <c r="BY82" s="7"/>
      <c r="CA82" s="66">
        <v>44845</v>
      </c>
      <c r="CB82" s="21" t="s">
        <v>1621</v>
      </c>
      <c r="CC82" s="7"/>
      <c r="CD82" s="7">
        <v>0.96799999999999997</v>
      </c>
      <c r="CE82" s="7"/>
      <c r="CG82" s="66">
        <v>44831</v>
      </c>
      <c r="CH82" s="21" t="s">
        <v>1622</v>
      </c>
      <c r="CI82" s="7"/>
      <c r="CJ82" s="7">
        <v>1.0489999999999999</v>
      </c>
      <c r="CK82" s="7"/>
      <c r="CM82" s="66">
        <v>44813</v>
      </c>
      <c r="CN82" s="21" t="s">
        <v>1622</v>
      </c>
      <c r="CO82" s="7"/>
      <c r="CP82" s="7">
        <v>1.0726</v>
      </c>
      <c r="CQ82" s="7"/>
      <c r="CS82" s="66">
        <v>44805</v>
      </c>
      <c r="CT82" s="21" t="s">
        <v>340</v>
      </c>
      <c r="CU82" s="7"/>
      <c r="CV82" s="7">
        <v>1.0053000000000001</v>
      </c>
      <c r="CW82" s="7"/>
      <c r="CY82" s="66">
        <v>44802</v>
      </c>
      <c r="CZ82" s="21" t="s">
        <v>1623</v>
      </c>
      <c r="DA82" s="7"/>
      <c r="DB82" s="7">
        <v>1.2126999999999999</v>
      </c>
      <c r="DC82" s="7"/>
      <c r="DE82" s="66">
        <v>44788</v>
      </c>
      <c r="DF82" s="21" t="s">
        <v>1623</v>
      </c>
      <c r="DG82" s="7"/>
      <c r="DH82" s="7">
        <v>1.0243</v>
      </c>
      <c r="DI82" s="7"/>
      <c r="DK82" s="66">
        <v>44785</v>
      </c>
      <c r="DL82" s="21" t="s">
        <v>1623</v>
      </c>
      <c r="DM82" s="7"/>
      <c r="DN82" s="7">
        <v>0.98860000000000003</v>
      </c>
      <c r="DO82" s="7"/>
      <c r="DQ82" s="66">
        <v>44777</v>
      </c>
      <c r="DR82" s="21" t="s">
        <v>1623</v>
      </c>
      <c r="DS82" s="7"/>
      <c r="DT82" s="215">
        <v>0.98034291117461825</v>
      </c>
      <c r="DU82" s="7"/>
      <c r="DW82" s="66">
        <v>44761</v>
      </c>
      <c r="DX82" s="21" t="s">
        <v>638</v>
      </c>
      <c r="DY82" s="7"/>
      <c r="DZ82" s="7">
        <v>1.0042</v>
      </c>
      <c r="EA82" s="7"/>
      <c r="EC82" s="66">
        <v>44725</v>
      </c>
      <c r="ED82" s="21" t="s">
        <v>570</v>
      </c>
      <c r="EE82" s="7"/>
      <c r="EF82" s="7">
        <v>1.1559999999999999</v>
      </c>
      <c r="EG82" s="7"/>
      <c r="EI82" s="66">
        <v>44725</v>
      </c>
      <c r="EJ82" s="7" t="s">
        <v>570</v>
      </c>
      <c r="EK82" s="7"/>
      <c r="EL82" s="134">
        <v>1.207711</v>
      </c>
      <c r="EM82" s="7"/>
      <c r="EO82" s="66">
        <v>44720</v>
      </c>
      <c r="EP82" s="21" t="s">
        <v>570</v>
      </c>
      <c r="EQ82" s="7"/>
      <c r="ER82" s="7">
        <v>0.9486</v>
      </c>
      <c r="ES82" s="7"/>
      <c r="EU82" s="66">
        <v>44719</v>
      </c>
      <c r="EV82" s="21" t="s">
        <v>570</v>
      </c>
      <c r="EW82" s="7"/>
      <c r="EX82" s="7">
        <v>1.1581999999999999</v>
      </c>
      <c r="EY82" s="7"/>
      <c r="FA82" s="66">
        <v>44701</v>
      </c>
      <c r="FB82" s="21" t="s">
        <v>345</v>
      </c>
      <c r="FC82" s="7"/>
      <c r="FD82" s="7">
        <v>1.4319999999999999</v>
      </c>
      <c r="FE82" s="7"/>
      <c r="FG82" s="66">
        <v>44691</v>
      </c>
      <c r="FH82" s="21" t="s">
        <v>345</v>
      </c>
      <c r="FI82" s="7"/>
      <c r="FJ82" s="7">
        <v>1.0409999999999999</v>
      </c>
      <c r="FK82" s="7"/>
      <c r="FM82" s="66">
        <v>44690</v>
      </c>
      <c r="FN82" s="21" t="s">
        <v>345</v>
      </c>
      <c r="FO82" s="7"/>
      <c r="FP82" s="7">
        <v>1.0780000000000001</v>
      </c>
      <c r="FQ82" s="7"/>
      <c r="FS82" s="66">
        <v>44669</v>
      </c>
      <c r="FT82" s="21" t="s">
        <v>334</v>
      </c>
      <c r="FU82" s="7"/>
      <c r="FV82" s="7">
        <v>1.2545999999999999</v>
      </c>
      <c r="FW82" s="7"/>
      <c r="FY82" s="66">
        <v>44664</v>
      </c>
      <c r="FZ82" s="21" t="s">
        <v>334</v>
      </c>
      <c r="GA82" s="7"/>
      <c r="GB82" s="7">
        <v>1.3771</v>
      </c>
      <c r="GC82" s="7"/>
      <c r="GE82" s="66">
        <v>44635</v>
      </c>
      <c r="GF82" s="21" t="s">
        <v>350</v>
      </c>
      <c r="GG82" s="7"/>
      <c r="GH82" s="7">
        <v>1.7386999999999999</v>
      </c>
      <c r="GI82" s="68"/>
      <c r="GK82" s="66">
        <v>44630</v>
      </c>
      <c r="GL82" s="21" t="s">
        <v>350</v>
      </c>
      <c r="GM82" s="7"/>
      <c r="GN82" s="215">
        <v>0.97580100000000003</v>
      </c>
      <c r="GO82" s="7"/>
      <c r="GQ82" s="66">
        <v>44581</v>
      </c>
      <c r="GR82" s="21" t="s">
        <v>367</v>
      </c>
      <c r="GS82" s="7"/>
      <c r="GT82" s="7">
        <v>1.2</v>
      </c>
      <c r="GU82" s="7"/>
      <c r="GW82" s="66">
        <v>44550</v>
      </c>
      <c r="GX82" s="21" t="s">
        <v>336</v>
      </c>
      <c r="GY82" s="7"/>
      <c r="GZ82" s="7">
        <v>1.0349999999999999</v>
      </c>
      <c r="HA82" s="7"/>
      <c r="HC82" s="66">
        <v>44536</v>
      </c>
      <c r="HD82" s="21" t="s">
        <v>336</v>
      </c>
      <c r="HE82" s="7"/>
      <c r="HF82" s="7">
        <v>1.2653000000000001</v>
      </c>
      <c r="HG82" s="7"/>
      <c r="HI82" s="66">
        <v>44496</v>
      </c>
      <c r="HJ82" s="21" t="s">
        <v>341</v>
      </c>
      <c r="HK82" s="7"/>
      <c r="HL82" s="21">
        <v>1.0409999999999999</v>
      </c>
      <c r="HM82" s="7"/>
      <c r="HO82" s="58">
        <v>44489</v>
      </c>
      <c r="HP82" s="21" t="s">
        <v>341</v>
      </c>
      <c r="HQ82" s="7"/>
      <c r="HR82" s="56">
        <v>0.96176587187556206</v>
      </c>
      <c r="HS82" s="7"/>
      <c r="HU82" s="81">
        <v>43818</v>
      </c>
      <c r="HV82" s="23" t="s">
        <v>336</v>
      </c>
      <c r="HW82" s="21">
        <f>[1]!i_dq_close("881001.WI",HU82)</f>
        <v>4273.3249999999998</v>
      </c>
      <c r="HX82" s="82">
        <v>0.99416899999999997</v>
      </c>
      <c r="HY82" s="20"/>
      <c r="IA82" s="66">
        <v>44617</v>
      </c>
      <c r="IB82" s="21" t="s">
        <v>348</v>
      </c>
      <c r="IC82" s="7"/>
      <c r="ID82" s="7">
        <v>1.002</v>
      </c>
      <c r="IE82" s="7"/>
      <c r="IG82" s="66">
        <v>44631</v>
      </c>
      <c r="IH82" s="21" t="s">
        <v>350</v>
      </c>
      <c r="II82" s="7"/>
      <c r="IJ82" s="21">
        <v>1.026</v>
      </c>
      <c r="IK82" s="7"/>
      <c r="IM82" s="66">
        <v>44698</v>
      </c>
      <c r="IN82" s="21" t="s">
        <v>345</v>
      </c>
      <c r="IO82" s="7"/>
      <c r="IP82" s="7">
        <v>1.0192000000000001</v>
      </c>
      <c r="IQ82" s="7"/>
      <c r="IS82" s="66">
        <v>44805</v>
      </c>
      <c r="IT82" s="21" t="s">
        <v>340</v>
      </c>
      <c r="IU82" s="7"/>
      <c r="IV82" s="7">
        <v>1.0203</v>
      </c>
      <c r="IW82" s="7"/>
      <c r="IY82" s="66">
        <v>44824</v>
      </c>
      <c r="IZ82" s="21" t="s">
        <v>1622</v>
      </c>
      <c r="JA82" s="7"/>
      <c r="JB82" s="7">
        <v>0.98040000000000005</v>
      </c>
      <c r="JC82" s="7"/>
      <c r="JE82" s="66">
        <v>44848</v>
      </c>
      <c r="JF82" s="21" t="s">
        <v>1621</v>
      </c>
      <c r="JG82" s="7"/>
      <c r="JH82" s="7">
        <v>0.96970000000000001</v>
      </c>
      <c r="JI82" s="7"/>
      <c r="JK82" s="66">
        <v>44915</v>
      </c>
      <c r="JL82" s="21" t="s">
        <v>1624</v>
      </c>
      <c r="JM82" s="7"/>
      <c r="JN82" s="7">
        <v>1.0221</v>
      </c>
      <c r="JO82" s="7"/>
      <c r="JQ82" s="66">
        <v>44957</v>
      </c>
      <c r="JR82" s="21" t="s">
        <v>1626</v>
      </c>
      <c r="JS82" s="7"/>
      <c r="JT82" s="7">
        <v>0.97560000000000002</v>
      </c>
      <c r="JU82" s="7"/>
      <c r="JW82" s="66">
        <v>44945</v>
      </c>
      <c r="JX82" s="21" t="s">
        <v>1626</v>
      </c>
      <c r="JY82" s="7"/>
      <c r="JZ82" s="7">
        <v>0.98770000000000002</v>
      </c>
      <c r="KA82" s="7"/>
      <c r="KC82" s="66">
        <v>44669</v>
      </c>
      <c r="KD82" s="21" t="s">
        <v>334</v>
      </c>
      <c r="KE82" s="7"/>
      <c r="KF82" s="7">
        <v>1.325</v>
      </c>
      <c r="KI82" s="49">
        <v>44964</v>
      </c>
      <c r="KJ82" s="21" t="s">
        <v>1688</v>
      </c>
      <c r="KK82" s="7"/>
      <c r="KL82">
        <v>1.1950000000000001</v>
      </c>
    </row>
    <row r="83" spans="1:298" customFormat="1">
      <c r="A83" s="138">
        <v>44497</v>
      </c>
      <c r="B83" s="74" t="s">
        <v>341</v>
      </c>
      <c r="C83" s="122"/>
      <c r="D83" s="74">
        <v>1.0489999999999999</v>
      </c>
      <c r="E83" s="122"/>
      <c r="G83" s="66">
        <v>44525</v>
      </c>
      <c r="H83" s="21" t="s">
        <v>342</v>
      </c>
      <c r="I83" s="7"/>
      <c r="J83" s="7">
        <v>0.99839999999999995</v>
      </c>
      <c r="K83" s="7"/>
      <c r="M83" s="66">
        <v>44938</v>
      </c>
      <c r="N83" s="21" t="s">
        <v>1626</v>
      </c>
      <c r="O83" s="7"/>
      <c r="P83" s="7">
        <v>2.1059999999999999</v>
      </c>
      <c r="Q83" s="7"/>
      <c r="S83" s="66">
        <v>44937</v>
      </c>
      <c r="T83" s="21" t="s">
        <v>1626</v>
      </c>
      <c r="U83" s="7"/>
      <c r="V83" s="7">
        <v>0.99099999999999999</v>
      </c>
      <c r="W83" s="7"/>
      <c r="Y83" s="66">
        <v>44923</v>
      </c>
      <c r="Z83" s="21" t="s">
        <v>1624</v>
      </c>
      <c r="AA83" s="7"/>
      <c r="AB83" s="7">
        <v>1.325</v>
      </c>
      <c r="AC83" s="7"/>
      <c r="AE83" s="66">
        <v>44922</v>
      </c>
      <c r="AF83" s="21" t="s">
        <v>1624</v>
      </c>
      <c r="AG83" s="7"/>
      <c r="AH83" s="7">
        <v>1.0049999999999999</v>
      </c>
      <c r="AI83" s="7"/>
      <c r="AK83" s="66">
        <v>44890</v>
      </c>
      <c r="AL83" s="21" t="s">
        <v>1630</v>
      </c>
      <c r="AM83" s="7"/>
      <c r="AN83" s="7">
        <v>1.0935999999999999</v>
      </c>
      <c r="AO83" s="7"/>
      <c r="AQ83" s="66">
        <v>44888</v>
      </c>
      <c r="AR83" s="21" t="s">
        <v>1630</v>
      </c>
      <c r="AS83" s="7"/>
      <c r="AT83" s="7">
        <v>1.0214000000000001</v>
      </c>
      <c r="AU83" s="7"/>
      <c r="AW83" s="66">
        <v>44879</v>
      </c>
      <c r="AX83" s="21" t="s">
        <v>1630</v>
      </c>
      <c r="AY83" s="7"/>
      <c r="AZ83" s="7">
        <v>1.0581</v>
      </c>
      <c r="BA83" s="7"/>
      <c r="BC83" s="66">
        <v>44874</v>
      </c>
      <c r="BD83" s="21" t="s">
        <v>1630</v>
      </c>
      <c r="BE83" s="7"/>
      <c r="BF83" s="7">
        <v>1.5029999999999999</v>
      </c>
      <c r="BG83" s="7"/>
      <c r="BI83" s="66">
        <v>44865</v>
      </c>
      <c r="BJ83" s="21" t="s">
        <v>1621</v>
      </c>
      <c r="BK83" s="7"/>
      <c r="BL83" s="7">
        <v>0.97650000000000003</v>
      </c>
      <c r="BM83" s="7"/>
      <c r="BO83" s="66">
        <v>44853</v>
      </c>
      <c r="BP83" s="21" t="s">
        <v>1621</v>
      </c>
      <c r="BQ83" s="7"/>
      <c r="BR83" s="7">
        <v>1.2331000000000001</v>
      </c>
      <c r="BS83" s="7"/>
      <c r="BU83" s="66">
        <v>44846</v>
      </c>
      <c r="BV83" s="21" t="s">
        <v>1621</v>
      </c>
      <c r="BW83" s="7"/>
      <c r="BX83" s="7">
        <v>0.98099999999999998</v>
      </c>
      <c r="BY83" s="7"/>
      <c r="CA83" s="66">
        <v>44846</v>
      </c>
      <c r="CB83" s="21" t="s">
        <v>1621</v>
      </c>
      <c r="CC83" s="7"/>
      <c r="CD83" s="7">
        <v>0.96599999999999997</v>
      </c>
      <c r="CE83" s="7"/>
      <c r="CG83" s="66">
        <v>44832</v>
      </c>
      <c r="CH83" s="21" t="s">
        <v>1622</v>
      </c>
      <c r="CI83" s="7"/>
      <c r="CJ83" s="7">
        <v>1.0489999999999999</v>
      </c>
      <c r="CK83" s="7"/>
      <c r="CM83" s="66">
        <v>44817</v>
      </c>
      <c r="CN83" s="21" t="s">
        <v>1622</v>
      </c>
      <c r="CO83" s="7"/>
      <c r="CP83" s="7">
        <v>1.0728</v>
      </c>
      <c r="CQ83" s="7"/>
      <c r="CS83" s="66">
        <v>44806</v>
      </c>
      <c r="CT83" s="21" t="s">
        <v>1622</v>
      </c>
      <c r="CU83" s="7"/>
      <c r="CV83" s="7">
        <v>1.0088999999999999</v>
      </c>
      <c r="CW83" s="7"/>
      <c r="CY83" s="66">
        <v>44803</v>
      </c>
      <c r="CZ83" s="21" t="s">
        <v>1623</v>
      </c>
      <c r="DA83" s="7"/>
      <c r="DB83" s="7">
        <v>1.2128000000000001</v>
      </c>
      <c r="DC83" s="7"/>
      <c r="DE83" s="66">
        <v>44789</v>
      </c>
      <c r="DF83" s="21" t="s">
        <v>1623</v>
      </c>
      <c r="DG83" s="7"/>
      <c r="DH83" s="7">
        <v>1.0245</v>
      </c>
      <c r="DI83" s="7"/>
      <c r="DK83" s="66">
        <v>44788</v>
      </c>
      <c r="DL83" s="21" t="s">
        <v>1623</v>
      </c>
      <c r="DM83" s="7"/>
      <c r="DN83" s="7">
        <v>0.99109999999999998</v>
      </c>
      <c r="DO83" s="7"/>
      <c r="DQ83" s="66">
        <v>44778</v>
      </c>
      <c r="DR83" s="21" t="s">
        <v>1623</v>
      </c>
      <c r="DS83" s="7"/>
      <c r="DT83" s="215">
        <v>0.98203024837113229</v>
      </c>
      <c r="DU83" s="7"/>
      <c r="DW83" s="66">
        <v>44762</v>
      </c>
      <c r="DX83" s="21" t="s">
        <v>638</v>
      </c>
      <c r="DY83" s="7"/>
      <c r="DZ83" s="7">
        <v>1.0046999999999999</v>
      </c>
      <c r="EA83" s="7"/>
      <c r="EC83" s="66">
        <v>44726</v>
      </c>
      <c r="ED83" s="21" t="s">
        <v>570</v>
      </c>
      <c r="EE83" s="7"/>
      <c r="EF83" s="7">
        <v>1.157</v>
      </c>
      <c r="EG83" s="7"/>
      <c r="EI83" s="66">
        <v>44726</v>
      </c>
      <c r="EJ83" s="7" t="s">
        <v>570</v>
      </c>
      <c r="EK83" s="7"/>
      <c r="EL83" s="134">
        <v>1.2084569999999999</v>
      </c>
      <c r="EM83" s="7"/>
      <c r="EO83" s="66">
        <v>44721</v>
      </c>
      <c r="EP83" s="21" t="s">
        <v>570</v>
      </c>
      <c r="EQ83" s="7"/>
      <c r="ER83" s="7">
        <v>0.95020000000000004</v>
      </c>
      <c r="ES83" s="7"/>
      <c r="EU83" s="66">
        <v>44720</v>
      </c>
      <c r="EV83" s="21" t="s">
        <v>570</v>
      </c>
      <c r="EW83" s="7"/>
      <c r="EX83" s="7">
        <v>1.1560999999999999</v>
      </c>
      <c r="EY83" s="7"/>
      <c r="FA83" s="66">
        <v>44704</v>
      </c>
      <c r="FB83" s="21" t="s">
        <v>535</v>
      </c>
      <c r="FC83" s="7"/>
      <c r="FD83" s="7">
        <v>1.4370000000000001</v>
      </c>
      <c r="FE83" s="7"/>
      <c r="FG83" s="66">
        <v>44692</v>
      </c>
      <c r="FH83" s="21" t="s">
        <v>345</v>
      </c>
      <c r="FI83" s="7"/>
      <c r="FJ83" s="7">
        <v>1.042</v>
      </c>
      <c r="FK83" s="7"/>
      <c r="FM83" s="66">
        <v>44691</v>
      </c>
      <c r="FN83" s="21" t="s">
        <v>345</v>
      </c>
      <c r="FO83" s="7"/>
      <c r="FP83" s="7">
        <v>1.075</v>
      </c>
      <c r="FQ83" s="7"/>
      <c r="FS83" s="66">
        <v>44670</v>
      </c>
      <c r="FT83" s="21" t="s">
        <v>334</v>
      </c>
      <c r="FU83" s="7"/>
      <c r="FV83" s="7">
        <v>1.2561</v>
      </c>
      <c r="FW83" s="7"/>
      <c r="FY83" s="66">
        <v>44665</v>
      </c>
      <c r="FZ83" s="21" t="s">
        <v>334</v>
      </c>
      <c r="GA83" s="7"/>
      <c r="GB83" s="7">
        <v>1.3786</v>
      </c>
      <c r="GC83" s="7"/>
      <c r="GE83" s="66">
        <v>44636</v>
      </c>
      <c r="GF83" s="21" t="s">
        <v>350</v>
      </c>
      <c r="GG83" s="7"/>
      <c r="GH83" s="7">
        <v>1.7404999999999999</v>
      </c>
      <c r="GI83" s="68"/>
      <c r="GK83" s="66">
        <v>44631</v>
      </c>
      <c r="GL83" s="21" t="s">
        <v>350</v>
      </c>
      <c r="GM83" s="7"/>
      <c r="GN83" s="215">
        <v>0.97627299999999995</v>
      </c>
      <c r="GO83" s="7"/>
      <c r="GQ83" s="66">
        <v>44582</v>
      </c>
      <c r="GR83" s="21" t="s">
        <v>346</v>
      </c>
      <c r="GS83" s="7"/>
      <c r="GT83" s="7">
        <v>1.1970000000000001</v>
      </c>
      <c r="GU83" s="7"/>
      <c r="GW83" s="66">
        <v>44551</v>
      </c>
      <c r="GX83" s="21" t="s">
        <v>336</v>
      </c>
      <c r="GY83" s="7"/>
      <c r="GZ83" s="7">
        <v>1.0350999999999999</v>
      </c>
      <c r="HA83" s="7"/>
      <c r="HC83" s="66">
        <v>44537</v>
      </c>
      <c r="HD83" s="21" t="s">
        <v>336</v>
      </c>
      <c r="HE83" s="7"/>
      <c r="HF83" s="7">
        <v>1.2668999999999999</v>
      </c>
      <c r="HG83" s="7"/>
      <c r="HI83" s="66">
        <v>44497</v>
      </c>
      <c r="HJ83" s="21" t="s">
        <v>341</v>
      </c>
      <c r="HK83" s="7"/>
      <c r="HL83" s="21">
        <v>1.0289999999999999</v>
      </c>
      <c r="HM83" s="7"/>
      <c r="HO83" s="58">
        <v>44490</v>
      </c>
      <c r="HP83" s="21" t="s">
        <v>341</v>
      </c>
      <c r="HQ83" s="7"/>
      <c r="HR83" s="56">
        <v>0.96176587187556206</v>
      </c>
      <c r="HS83" s="7"/>
      <c r="HU83" s="81">
        <v>43819</v>
      </c>
      <c r="HV83" s="23" t="s">
        <v>336</v>
      </c>
      <c r="HW83" s="21">
        <f>[1]!i_dq_close("881001.WI",HU83)</f>
        <v>4247.7250999999997</v>
      </c>
      <c r="HX83" s="82">
        <v>0.99695900000000004</v>
      </c>
      <c r="HY83" s="20"/>
      <c r="IA83" s="66">
        <v>44620</v>
      </c>
      <c r="IB83" s="21" t="s">
        <v>348</v>
      </c>
      <c r="IC83" s="7"/>
      <c r="ID83" s="7">
        <v>0.999</v>
      </c>
      <c r="IE83" s="7"/>
      <c r="IG83" s="66">
        <v>44634</v>
      </c>
      <c r="IH83" s="21" t="s">
        <v>350</v>
      </c>
      <c r="II83" s="7"/>
      <c r="IJ83" s="21">
        <v>1.018</v>
      </c>
      <c r="IK83" s="7"/>
      <c r="IM83" s="66">
        <v>44699</v>
      </c>
      <c r="IN83" s="21" t="s">
        <v>345</v>
      </c>
      <c r="IO83" s="7"/>
      <c r="IP83" s="7">
        <v>1.0153000000000001</v>
      </c>
      <c r="IQ83" s="7"/>
      <c r="IS83" s="66">
        <v>44806</v>
      </c>
      <c r="IT83" s="21" t="s">
        <v>1622</v>
      </c>
      <c r="IU83" s="7"/>
      <c r="IV83" s="7">
        <v>1.0198</v>
      </c>
      <c r="IW83" s="7"/>
      <c r="IY83" s="66">
        <v>44825</v>
      </c>
      <c r="IZ83" s="21" t="s">
        <v>1622</v>
      </c>
      <c r="JA83" s="7"/>
      <c r="JB83" s="7">
        <v>0.97370000000000001</v>
      </c>
      <c r="JC83" s="7"/>
      <c r="JE83" s="66">
        <v>44851</v>
      </c>
      <c r="JF83" s="21" t="s">
        <v>1621</v>
      </c>
      <c r="JG83" s="7"/>
      <c r="JH83" s="7">
        <v>0.97140000000000004</v>
      </c>
      <c r="JI83" s="7"/>
      <c r="JK83" s="66">
        <v>44916</v>
      </c>
      <c r="JL83" s="21" t="s">
        <v>1624</v>
      </c>
      <c r="JM83" s="7"/>
      <c r="JN83" s="7">
        <v>1.0244</v>
      </c>
      <c r="JO83" s="7"/>
      <c r="JQ83" s="66">
        <v>44958</v>
      </c>
      <c r="JR83" s="21" t="s">
        <v>348</v>
      </c>
      <c r="JS83" s="7"/>
      <c r="JT83" s="7">
        <v>0.97970000000000002</v>
      </c>
      <c r="JU83" s="7"/>
      <c r="JW83" s="66">
        <v>44946</v>
      </c>
      <c r="JX83" s="21" t="s">
        <v>1626</v>
      </c>
      <c r="JY83" s="7"/>
      <c r="JZ83" s="7">
        <v>0.98760000000000003</v>
      </c>
      <c r="KA83" s="7"/>
      <c r="KC83" s="66">
        <v>44670</v>
      </c>
      <c r="KD83" s="21" t="s">
        <v>334</v>
      </c>
      <c r="KE83" s="7"/>
      <c r="KF83" s="7">
        <v>1.3280000000000001</v>
      </c>
      <c r="KI83" s="49">
        <v>44965</v>
      </c>
      <c r="KJ83" s="21" t="s">
        <v>1694</v>
      </c>
      <c r="KK83" s="7"/>
      <c r="KL83">
        <v>1.1950000000000001</v>
      </c>
    </row>
    <row r="84" spans="1:298" customFormat="1">
      <c r="A84" s="138">
        <v>44498</v>
      </c>
      <c r="B84" s="74" t="s">
        <v>341</v>
      </c>
      <c r="C84" s="122"/>
      <c r="D84" s="74">
        <v>1.0528</v>
      </c>
      <c r="E84" s="122"/>
      <c r="G84" s="66">
        <v>44526</v>
      </c>
      <c r="H84" s="21" t="s">
        <v>342</v>
      </c>
      <c r="I84" s="7"/>
      <c r="J84" s="7">
        <v>1.0036</v>
      </c>
      <c r="K84" s="7"/>
      <c r="M84" s="66">
        <v>44939</v>
      </c>
      <c r="N84" s="21" t="s">
        <v>1626</v>
      </c>
      <c r="O84" s="7"/>
      <c r="P84" s="7">
        <v>2.1190000000000002</v>
      </c>
      <c r="Q84" s="7"/>
      <c r="S84" s="66">
        <v>44938</v>
      </c>
      <c r="T84" s="21" t="s">
        <v>1626</v>
      </c>
      <c r="U84" s="7"/>
      <c r="V84" s="7">
        <v>0.99950000000000006</v>
      </c>
      <c r="W84" s="7"/>
      <c r="Y84" s="66">
        <v>44924</v>
      </c>
      <c r="Z84" s="21" t="s">
        <v>1624</v>
      </c>
      <c r="AA84" s="7"/>
      <c r="AB84" s="7">
        <v>1.3240000000000001</v>
      </c>
      <c r="AC84" s="7"/>
      <c r="AE84" s="66">
        <v>44923</v>
      </c>
      <c r="AF84" s="21" t="s">
        <v>1624</v>
      </c>
      <c r="AG84" s="7"/>
      <c r="AH84" s="7">
        <v>1</v>
      </c>
      <c r="AI84" s="7"/>
      <c r="AK84" s="66">
        <v>44893</v>
      </c>
      <c r="AL84" s="21" t="s">
        <v>1630</v>
      </c>
      <c r="AM84" s="7"/>
      <c r="AN84" s="7">
        <v>1.0883</v>
      </c>
      <c r="AO84" s="7"/>
      <c r="AQ84" s="66">
        <v>44889</v>
      </c>
      <c r="AR84" s="21" t="s">
        <v>1630</v>
      </c>
      <c r="AS84" s="7"/>
      <c r="AT84" s="7">
        <v>1.0221</v>
      </c>
      <c r="AU84" s="7"/>
      <c r="AW84" s="66">
        <v>44880</v>
      </c>
      <c r="AX84" s="21" t="s">
        <v>1630</v>
      </c>
      <c r="AY84" s="7"/>
      <c r="AZ84" s="7">
        <v>1.0572999999999999</v>
      </c>
      <c r="BA84" s="7"/>
      <c r="BC84" s="66">
        <v>44875</v>
      </c>
      <c r="BD84" s="21" t="s">
        <v>1630</v>
      </c>
      <c r="BE84" s="7"/>
      <c r="BF84" s="7">
        <v>1.5072000000000001</v>
      </c>
      <c r="BG84" s="7"/>
      <c r="BI84" s="66">
        <v>44866</v>
      </c>
      <c r="BJ84" s="21" t="s">
        <v>342</v>
      </c>
      <c r="BK84" s="7"/>
      <c r="BL84" s="7">
        <v>0.97829999999999995</v>
      </c>
      <c r="BM84" s="7"/>
      <c r="BO84" s="66">
        <v>44854</v>
      </c>
      <c r="BP84" s="21" t="s">
        <v>1621</v>
      </c>
      <c r="BQ84" s="7"/>
      <c r="BR84" s="7">
        <v>1.2338</v>
      </c>
      <c r="BS84" s="7"/>
      <c r="BU84" s="66">
        <v>44847</v>
      </c>
      <c r="BV84" s="21" t="s">
        <v>1621</v>
      </c>
      <c r="BW84" s="7"/>
      <c r="BX84" s="7">
        <v>0.98099999999999998</v>
      </c>
      <c r="BY84" s="7"/>
      <c r="CA84" s="66">
        <v>44847</v>
      </c>
      <c r="CB84" s="21" t="s">
        <v>1621</v>
      </c>
      <c r="CC84" s="7"/>
      <c r="CD84" s="7">
        <v>0.96499999999999997</v>
      </c>
      <c r="CE84" s="7"/>
      <c r="CG84" s="66">
        <v>44833</v>
      </c>
      <c r="CH84" s="21" t="s">
        <v>1622</v>
      </c>
      <c r="CI84" s="7"/>
      <c r="CJ84" s="7">
        <v>1.048</v>
      </c>
      <c r="CK84" s="7"/>
      <c r="CM84" s="66">
        <v>44818</v>
      </c>
      <c r="CN84" s="21" t="s">
        <v>1622</v>
      </c>
      <c r="CO84" s="7"/>
      <c r="CP84" s="7">
        <v>1.0692999999999999</v>
      </c>
      <c r="CQ84" s="7"/>
      <c r="CS84" s="66">
        <v>44809</v>
      </c>
      <c r="CT84" s="21" t="s">
        <v>1622</v>
      </c>
      <c r="CU84" s="7"/>
      <c r="CV84" s="7">
        <v>1.0079</v>
      </c>
      <c r="CW84" s="7"/>
      <c r="CY84" s="66">
        <v>44804</v>
      </c>
      <c r="CZ84" s="21" t="s">
        <v>1623</v>
      </c>
      <c r="DA84" s="7"/>
      <c r="DB84" s="7">
        <v>1.2121999999999999</v>
      </c>
      <c r="DC84" s="7"/>
      <c r="DE84" s="66">
        <v>44790</v>
      </c>
      <c r="DF84" s="21" t="s">
        <v>1623</v>
      </c>
      <c r="DG84" s="7"/>
      <c r="DH84" s="7">
        <v>1.0228999999999999</v>
      </c>
      <c r="DI84" s="7"/>
      <c r="DK84" s="66">
        <v>44789</v>
      </c>
      <c r="DL84" s="21" t="s">
        <v>1623</v>
      </c>
      <c r="DM84" s="7"/>
      <c r="DN84" s="7">
        <v>0.99299999999999999</v>
      </c>
      <c r="DO84" s="7"/>
      <c r="DQ84" s="66">
        <v>44781</v>
      </c>
      <c r="DR84" s="21" t="s">
        <v>1623</v>
      </c>
      <c r="DS84" s="7"/>
      <c r="DT84" s="215">
        <v>0.98371758556764621</v>
      </c>
      <c r="DU84" s="7"/>
      <c r="DW84" s="66">
        <v>44763</v>
      </c>
      <c r="DX84" s="21" t="s">
        <v>638</v>
      </c>
      <c r="DY84" s="7"/>
      <c r="DZ84" s="7">
        <v>1.0032000000000001</v>
      </c>
      <c r="EA84" s="7"/>
      <c r="EC84" s="66">
        <v>44727</v>
      </c>
      <c r="ED84" s="21" t="s">
        <v>570</v>
      </c>
      <c r="EE84" s="7"/>
      <c r="EF84" s="7">
        <v>1.141</v>
      </c>
      <c r="EG84" s="7"/>
      <c r="EI84" s="66">
        <v>44727</v>
      </c>
      <c r="EJ84" s="7" t="s">
        <v>570</v>
      </c>
      <c r="EK84" s="7"/>
      <c r="EL84" s="134">
        <v>1.20939</v>
      </c>
      <c r="EM84" s="7"/>
      <c r="EO84" s="66">
        <v>44722</v>
      </c>
      <c r="EP84" s="21" t="s">
        <v>570</v>
      </c>
      <c r="EQ84" s="7"/>
      <c r="ER84" s="7">
        <v>0.94610000000000005</v>
      </c>
      <c r="ES84" s="7"/>
      <c r="EU84" s="66">
        <v>44721</v>
      </c>
      <c r="EV84" s="21" t="s">
        <v>570</v>
      </c>
      <c r="EW84" s="7"/>
      <c r="EX84" s="7">
        <v>1.1536</v>
      </c>
      <c r="EY84" s="7"/>
      <c r="FA84" s="66">
        <v>44705</v>
      </c>
      <c r="FB84" s="21" t="s">
        <v>535</v>
      </c>
      <c r="FC84" s="7"/>
      <c r="FD84" s="7">
        <v>1.4330000000000001</v>
      </c>
      <c r="FE84" s="7"/>
      <c r="FG84" s="66">
        <v>44693</v>
      </c>
      <c r="FH84" s="21" t="s">
        <v>345</v>
      </c>
      <c r="FI84" s="7"/>
      <c r="FJ84" s="7">
        <v>1.044</v>
      </c>
      <c r="FK84" s="7"/>
      <c r="FM84" s="66">
        <v>44692</v>
      </c>
      <c r="FN84" s="21" t="s">
        <v>345</v>
      </c>
      <c r="FO84" s="7"/>
      <c r="FP84" s="7">
        <v>1.071</v>
      </c>
      <c r="FQ84" s="7"/>
      <c r="FS84" s="66">
        <v>44671</v>
      </c>
      <c r="FT84" s="21" t="s">
        <v>334</v>
      </c>
      <c r="FU84" s="7"/>
      <c r="FV84" s="7">
        <v>1.2552000000000001</v>
      </c>
      <c r="FW84" s="7"/>
      <c r="FY84" s="66">
        <v>44666</v>
      </c>
      <c r="FZ84" s="21" t="s">
        <v>334</v>
      </c>
      <c r="GA84" s="7"/>
      <c r="GB84" s="7">
        <v>1.3782000000000001</v>
      </c>
      <c r="GC84" s="7"/>
      <c r="GE84" s="66">
        <v>44637</v>
      </c>
      <c r="GF84" s="21" t="s">
        <v>350</v>
      </c>
      <c r="GG84" s="7"/>
      <c r="GH84" s="7">
        <v>1.7408999999999999</v>
      </c>
      <c r="GI84" s="68"/>
      <c r="GK84" s="66">
        <v>44634</v>
      </c>
      <c r="GL84" s="21" t="s">
        <v>350</v>
      </c>
      <c r="GM84" s="7"/>
      <c r="GN84" s="215">
        <v>0.97665100000000005</v>
      </c>
      <c r="GO84" s="7"/>
      <c r="GQ84" s="66">
        <v>44585</v>
      </c>
      <c r="GR84" s="21" t="s">
        <v>346</v>
      </c>
      <c r="GS84" s="7"/>
      <c r="GT84" s="7">
        <v>1.204</v>
      </c>
      <c r="GU84" s="7"/>
      <c r="GW84" s="66">
        <v>44552</v>
      </c>
      <c r="GX84" s="21" t="s">
        <v>336</v>
      </c>
      <c r="GY84" s="7"/>
      <c r="GZ84" s="7">
        <v>1.0354000000000001</v>
      </c>
      <c r="HA84" s="7"/>
      <c r="HC84" s="66">
        <v>44538</v>
      </c>
      <c r="HD84" s="21" t="s">
        <v>336</v>
      </c>
      <c r="HE84" s="7"/>
      <c r="HF84" s="7">
        <v>1.2613000000000001</v>
      </c>
      <c r="HG84" s="7"/>
      <c r="HI84" s="66">
        <v>44498</v>
      </c>
      <c r="HJ84" s="21" t="s">
        <v>341</v>
      </c>
      <c r="HK84" s="7"/>
      <c r="HL84" s="21">
        <v>1.028</v>
      </c>
      <c r="HM84" s="7"/>
      <c r="HO84" s="58">
        <v>44491</v>
      </c>
      <c r="HP84" s="21" t="s">
        <v>341</v>
      </c>
      <c r="HQ84" s="7"/>
      <c r="HR84" s="56">
        <v>0.96176587187556206</v>
      </c>
      <c r="HS84" s="7"/>
      <c r="HU84" s="81">
        <v>43822</v>
      </c>
      <c r="HV84" s="23" t="s">
        <v>336</v>
      </c>
      <c r="HW84" s="21">
        <f>[1]!i_dq_close("881001.WI",HU84)</f>
        <v>4178.1049999999996</v>
      </c>
      <c r="HX84" s="82">
        <v>1.001609</v>
      </c>
      <c r="HY84" s="20"/>
      <c r="IA84" s="66">
        <v>44621</v>
      </c>
      <c r="IB84" s="21" t="s">
        <v>350</v>
      </c>
      <c r="IC84" s="7"/>
      <c r="ID84" s="7">
        <v>1.0049999999999999</v>
      </c>
      <c r="IE84" s="7"/>
      <c r="IG84" s="66">
        <v>44635</v>
      </c>
      <c r="IH84" s="21" t="s">
        <v>350</v>
      </c>
      <c r="II84" s="7"/>
      <c r="IJ84" s="21">
        <v>1.0209999999999999</v>
      </c>
      <c r="IK84" s="7"/>
      <c r="IM84" s="66">
        <v>44700</v>
      </c>
      <c r="IN84" s="21" t="s">
        <v>345</v>
      </c>
      <c r="IO84" s="7"/>
      <c r="IP84" s="7">
        <v>1.0177</v>
      </c>
      <c r="IQ84" s="7"/>
      <c r="IS84" s="66">
        <v>44809</v>
      </c>
      <c r="IT84" s="21" t="s">
        <v>1622</v>
      </c>
      <c r="IU84" s="7"/>
      <c r="IV84" s="7">
        <v>1.0209999999999999</v>
      </c>
      <c r="IW84" s="7"/>
      <c r="IY84" s="66">
        <v>44826</v>
      </c>
      <c r="IZ84" s="21" t="s">
        <v>1622</v>
      </c>
      <c r="JA84" s="7"/>
      <c r="JB84" s="7">
        <v>0.97419999999999995</v>
      </c>
      <c r="JC84" s="7"/>
      <c r="JE84" s="66">
        <v>44852</v>
      </c>
      <c r="JF84" s="21" t="s">
        <v>1621</v>
      </c>
      <c r="JG84" s="7"/>
      <c r="JH84" s="7">
        <v>0.97409999999999997</v>
      </c>
      <c r="JI84" s="7"/>
      <c r="JK84" s="66">
        <v>44917</v>
      </c>
      <c r="JL84" s="21" t="s">
        <v>1624</v>
      </c>
      <c r="JM84" s="7"/>
      <c r="JN84" s="7">
        <v>1.0230999999999999</v>
      </c>
      <c r="JO84" s="7"/>
      <c r="JQ84" s="66">
        <v>44959</v>
      </c>
      <c r="JR84" s="21" t="s">
        <v>1632</v>
      </c>
      <c r="JS84" s="7"/>
      <c r="JT84" s="7">
        <v>0.98009999999999997</v>
      </c>
      <c r="JU84" s="7"/>
      <c r="JW84" s="66">
        <v>44956</v>
      </c>
      <c r="JX84" s="21" t="s">
        <v>1626</v>
      </c>
      <c r="JY84" s="7"/>
      <c r="JZ84" s="7">
        <v>0.98640000000000005</v>
      </c>
      <c r="KA84" s="7"/>
      <c r="KC84" s="66">
        <v>44671</v>
      </c>
      <c r="KD84" s="21" t="s">
        <v>334</v>
      </c>
      <c r="KE84" s="7"/>
      <c r="KF84" s="7">
        <v>1.325</v>
      </c>
      <c r="KI84" s="49">
        <v>44966</v>
      </c>
      <c r="KJ84" s="21" t="s">
        <v>1704</v>
      </c>
      <c r="KK84" s="7"/>
      <c r="KL84">
        <v>1.1950000000000001</v>
      </c>
    </row>
    <row r="85" spans="1:298" customFormat="1">
      <c r="A85" s="138">
        <v>44501</v>
      </c>
      <c r="B85" s="74" t="s">
        <v>342</v>
      </c>
      <c r="C85" s="122"/>
      <c r="D85" s="74">
        <v>1.0527</v>
      </c>
      <c r="E85" s="122"/>
      <c r="G85" s="66">
        <v>44529</v>
      </c>
      <c r="H85" s="21" t="s">
        <v>342</v>
      </c>
      <c r="I85" s="7"/>
      <c r="J85" s="7">
        <v>1.0077</v>
      </c>
      <c r="K85" s="7"/>
      <c r="M85" s="66">
        <v>44942</v>
      </c>
      <c r="N85" s="21" t="s">
        <v>1626</v>
      </c>
      <c r="O85" s="7"/>
      <c r="P85" s="7">
        <v>2.121</v>
      </c>
      <c r="Q85" s="7"/>
      <c r="S85" s="66">
        <v>44939</v>
      </c>
      <c r="T85" s="21" t="s">
        <v>1626</v>
      </c>
      <c r="U85" s="7"/>
      <c r="V85" s="7">
        <v>1.0023</v>
      </c>
      <c r="W85" s="7"/>
      <c r="Y85" s="66">
        <v>44925</v>
      </c>
      <c r="Z85" s="21" t="s">
        <v>1624</v>
      </c>
      <c r="AA85" s="7"/>
      <c r="AB85" s="7">
        <v>1.3220000000000001</v>
      </c>
      <c r="AC85" s="7"/>
      <c r="AE85" s="66">
        <v>44924</v>
      </c>
      <c r="AF85" s="21" t="s">
        <v>1624</v>
      </c>
      <c r="AG85" s="7"/>
      <c r="AH85" s="7">
        <v>1.0011000000000001</v>
      </c>
      <c r="AI85" s="7"/>
      <c r="AK85" s="66">
        <v>44894</v>
      </c>
      <c r="AL85" s="21" t="s">
        <v>1630</v>
      </c>
      <c r="AM85" s="7"/>
      <c r="AN85" s="7">
        <v>1.1108</v>
      </c>
      <c r="AO85" s="7"/>
      <c r="AQ85" s="66">
        <v>44890</v>
      </c>
      <c r="AR85" s="21" t="s">
        <v>1630</v>
      </c>
      <c r="AS85" s="7"/>
      <c r="AT85" s="7">
        <v>1.0219</v>
      </c>
      <c r="AU85" s="7"/>
      <c r="AW85" s="66">
        <v>44881</v>
      </c>
      <c r="AX85" s="21" t="s">
        <v>1630</v>
      </c>
      <c r="AY85" s="7"/>
      <c r="AZ85" s="7">
        <v>1.0577000000000001</v>
      </c>
      <c r="BA85" s="7"/>
      <c r="BC85" s="66">
        <v>44876</v>
      </c>
      <c r="BD85" s="21" t="s">
        <v>1630</v>
      </c>
      <c r="BE85" s="7"/>
      <c r="BF85" s="7">
        <v>1.5035000000000001</v>
      </c>
      <c r="BG85" s="7"/>
      <c r="BI85" s="66">
        <v>44867</v>
      </c>
      <c r="BJ85" s="21" t="s">
        <v>1630</v>
      </c>
      <c r="BK85" s="7"/>
      <c r="BL85" s="7">
        <v>0.97829999999999995</v>
      </c>
      <c r="BM85" s="7"/>
      <c r="BO85" s="66">
        <v>44855</v>
      </c>
      <c r="BP85" s="21" t="s">
        <v>1621</v>
      </c>
      <c r="BQ85" s="7"/>
      <c r="BR85" s="7">
        <v>1.2346999999999999</v>
      </c>
      <c r="BS85" s="7"/>
      <c r="BU85" s="66">
        <v>44848</v>
      </c>
      <c r="BV85" s="21" t="s">
        <v>1621</v>
      </c>
      <c r="BW85" s="7"/>
      <c r="BX85" s="7">
        <v>0.97899999999999998</v>
      </c>
      <c r="BY85" s="7"/>
      <c r="CA85" s="66">
        <v>44848</v>
      </c>
      <c r="CB85" s="21" t="s">
        <v>1621</v>
      </c>
      <c r="CC85" s="7"/>
      <c r="CD85" s="7">
        <v>0.96499999999999997</v>
      </c>
      <c r="CE85" s="7"/>
      <c r="CG85" s="66">
        <v>44834</v>
      </c>
      <c r="CH85" s="21" t="s">
        <v>1622</v>
      </c>
      <c r="CI85" s="7"/>
      <c r="CJ85" s="7">
        <v>1.054</v>
      </c>
      <c r="CK85" s="7"/>
      <c r="CM85" s="66">
        <v>44819</v>
      </c>
      <c r="CN85" s="21" t="s">
        <v>1622</v>
      </c>
      <c r="CO85" s="7"/>
      <c r="CP85" s="7">
        <v>1.0708</v>
      </c>
      <c r="CQ85" s="7"/>
      <c r="CS85" s="66">
        <v>44810</v>
      </c>
      <c r="CT85" s="21" t="s">
        <v>1622</v>
      </c>
      <c r="CU85" s="7"/>
      <c r="CV85" s="7">
        <v>1.0072000000000001</v>
      </c>
      <c r="CW85" s="7"/>
      <c r="CY85" s="66">
        <v>44805</v>
      </c>
      <c r="CZ85" s="21" t="s">
        <v>1622</v>
      </c>
      <c r="DA85" s="7"/>
      <c r="DB85" s="7">
        <v>1.2119</v>
      </c>
      <c r="DC85" s="7"/>
      <c r="DE85" s="66">
        <v>44791</v>
      </c>
      <c r="DF85" s="21" t="s">
        <v>1623</v>
      </c>
      <c r="DG85" s="7"/>
      <c r="DH85" s="7">
        <v>1.0229999999999999</v>
      </c>
      <c r="DI85" s="7"/>
      <c r="DK85" s="66">
        <v>44790</v>
      </c>
      <c r="DL85" s="21" t="s">
        <v>1623</v>
      </c>
      <c r="DM85" s="7"/>
      <c r="DN85" s="7">
        <v>0.9909</v>
      </c>
      <c r="DO85" s="7"/>
      <c r="DQ85" s="66">
        <v>44782</v>
      </c>
      <c r="DR85" s="21" t="s">
        <v>1623</v>
      </c>
      <c r="DS85" s="7"/>
      <c r="DT85" s="215">
        <v>0.98456125416590323</v>
      </c>
      <c r="DU85" s="7"/>
      <c r="DW85" s="66">
        <v>44764</v>
      </c>
      <c r="DX85" s="21" t="s">
        <v>638</v>
      </c>
      <c r="DY85" s="7"/>
      <c r="DZ85" s="7">
        <v>1.0123</v>
      </c>
      <c r="EA85" s="7"/>
      <c r="EC85" s="66">
        <v>44728</v>
      </c>
      <c r="ED85" s="21" t="s">
        <v>570</v>
      </c>
      <c r="EE85" s="7"/>
      <c r="EF85" s="7">
        <v>1.151</v>
      </c>
      <c r="EG85" s="7"/>
      <c r="EI85" s="66">
        <v>44728</v>
      </c>
      <c r="EJ85" s="7" t="s">
        <v>570</v>
      </c>
      <c r="EK85" s="7"/>
      <c r="EL85" s="134">
        <v>1.210137</v>
      </c>
      <c r="EM85" s="7"/>
      <c r="EO85" s="66">
        <v>44725</v>
      </c>
      <c r="EP85" s="21" t="s">
        <v>570</v>
      </c>
      <c r="EQ85" s="7"/>
      <c r="ER85" s="7">
        <v>0.94530000000000003</v>
      </c>
      <c r="ES85" s="7"/>
      <c r="EU85" s="66">
        <v>44722</v>
      </c>
      <c r="EV85" s="21" t="s">
        <v>570</v>
      </c>
      <c r="EW85" s="7"/>
      <c r="EX85" s="7">
        <v>1.1526000000000001</v>
      </c>
      <c r="EY85" s="7"/>
      <c r="FA85" s="66">
        <v>44706</v>
      </c>
      <c r="FB85" s="21" t="s">
        <v>535</v>
      </c>
      <c r="FC85" s="7"/>
      <c r="FD85" s="7">
        <v>1.4350000000000001</v>
      </c>
      <c r="FE85" s="7"/>
      <c r="FG85" s="66">
        <v>44694</v>
      </c>
      <c r="FH85" s="21" t="s">
        <v>345</v>
      </c>
      <c r="FI85" s="7"/>
      <c r="FJ85" s="7">
        <v>1.042</v>
      </c>
      <c r="FK85" s="7"/>
      <c r="FM85" s="66">
        <v>44693</v>
      </c>
      <c r="FN85" s="21" t="s">
        <v>345</v>
      </c>
      <c r="FO85" s="7"/>
      <c r="FP85" s="7">
        <v>1.0780000000000001</v>
      </c>
      <c r="FQ85" s="7"/>
      <c r="FS85" s="66">
        <v>44672</v>
      </c>
      <c r="FT85" s="21" t="s">
        <v>334</v>
      </c>
      <c r="FU85" s="7"/>
      <c r="FV85" s="7">
        <v>1.2553000000000001</v>
      </c>
      <c r="FW85" s="7"/>
      <c r="FY85" s="66">
        <v>44669</v>
      </c>
      <c r="FZ85" s="21" t="s">
        <v>334</v>
      </c>
      <c r="GA85" s="7"/>
      <c r="GB85" s="7">
        <v>1.3773</v>
      </c>
      <c r="GC85" s="7"/>
      <c r="GE85" s="66">
        <v>44638</v>
      </c>
      <c r="GF85" s="21" t="s">
        <v>350</v>
      </c>
      <c r="GG85" s="7"/>
      <c r="GH85" s="7">
        <v>1.7402</v>
      </c>
      <c r="GI85" s="68"/>
      <c r="GK85" s="66">
        <v>44635</v>
      </c>
      <c r="GL85" s="21" t="s">
        <v>350</v>
      </c>
      <c r="GM85" s="7"/>
      <c r="GN85" s="215">
        <v>0.97778299999999996</v>
      </c>
      <c r="GO85" s="7"/>
      <c r="GQ85" s="66">
        <v>44586</v>
      </c>
      <c r="GR85" s="21" t="s">
        <v>346</v>
      </c>
      <c r="GS85" s="7"/>
      <c r="GT85" s="7">
        <v>1.1990000000000001</v>
      </c>
      <c r="GU85" s="7"/>
      <c r="GW85" s="66">
        <v>44553</v>
      </c>
      <c r="GX85" s="21" t="s">
        <v>336</v>
      </c>
      <c r="GY85" s="7"/>
      <c r="GZ85" s="7">
        <v>1.0350999999999999</v>
      </c>
      <c r="HA85" s="7"/>
      <c r="HC85" s="66">
        <v>44539</v>
      </c>
      <c r="HD85" s="21" t="s">
        <v>336</v>
      </c>
      <c r="HE85" s="7"/>
      <c r="HF85" s="7">
        <v>1.2525999999999999</v>
      </c>
      <c r="HG85" s="7"/>
      <c r="HI85" s="66">
        <v>44501</v>
      </c>
      <c r="HJ85" s="21" t="s">
        <v>342</v>
      </c>
      <c r="HK85" s="7"/>
      <c r="HL85" s="21">
        <v>1.032</v>
      </c>
      <c r="HM85" s="7"/>
      <c r="HO85" s="58">
        <v>44494</v>
      </c>
      <c r="HP85" s="21" t="s">
        <v>341</v>
      </c>
      <c r="HQ85" s="7"/>
      <c r="HR85" s="56">
        <v>0.96176587187556206</v>
      </c>
      <c r="HS85" s="7"/>
      <c r="HU85" s="81">
        <v>43823</v>
      </c>
      <c r="HV85" s="23" t="s">
        <v>336</v>
      </c>
      <c r="HW85" s="21">
        <f>[1]!i_dq_close("881001.WI",HU85)</f>
        <v>4224.9245000000001</v>
      </c>
      <c r="HX85" s="82">
        <v>1.0034689999999999</v>
      </c>
      <c r="HY85" s="20"/>
      <c r="IA85" s="66">
        <v>44622</v>
      </c>
      <c r="IB85" s="21" t="s">
        <v>350</v>
      </c>
      <c r="IC85" s="7"/>
      <c r="ID85" s="7">
        <v>1.004</v>
      </c>
      <c r="IE85" s="7"/>
      <c r="IG85" s="66">
        <v>44636</v>
      </c>
      <c r="IH85" s="21" t="s">
        <v>350</v>
      </c>
      <c r="II85" s="7"/>
      <c r="IJ85" s="21">
        <v>1.0289999999999999</v>
      </c>
      <c r="IK85" s="7"/>
      <c r="IM85" s="66">
        <v>44701</v>
      </c>
      <c r="IN85" s="21" t="s">
        <v>345</v>
      </c>
      <c r="IO85" s="7"/>
      <c r="IP85" s="7">
        <v>1.0169999999999999</v>
      </c>
      <c r="IQ85" s="7"/>
      <c r="IS85" s="66">
        <v>44810</v>
      </c>
      <c r="IT85" s="21" t="s">
        <v>1622</v>
      </c>
      <c r="IU85" s="7"/>
      <c r="IV85" s="7">
        <v>1.0205</v>
      </c>
      <c r="IW85" s="7"/>
      <c r="IY85" s="66">
        <v>44827</v>
      </c>
      <c r="IZ85" s="21" t="s">
        <v>1622</v>
      </c>
      <c r="JA85" s="7"/>
      <c r="JB85" s="7">
        <v>0.97</v>
      </c>
      <c r="JC85" s="7"/>
      <c r="JE85" s="66">
        <v>44853</v>
      </c>
      <c r="JF85" s="21" t="s">
        <v>1621</v>
      </c>
      <c r="JG85" s="7"/>
      <c r="JH85" s="7">
        <v>0.97130000000000005</v>
      </c>
      <c r="JI85" s="7"/>
      <c r="JK85" s="66">
        <v>44918</v>
      </c>
      <c r="JL85" s="21" t="s">
        <v>1624</v>
      </c>
      <c r="JM85" s="7"/>
      <c r="JN85" s="7">
        <v>1.0233000000000001</v>
      </c>
      <c r="JO85" s="7"/>
      <c r="JQ85" s="66">
        <v>44960</v>
      </c>
      <c r="JR85" s="21" t="s">
        <v>1632</v>
      </c>
      <c r="JS85" s="7"/>
      <c r="JT85" s="7">
        <v>0.98129999999999995</v>
      </c>
      <c r="JU85" s="7"/>
      <c r="JW85" s="66">
        <v>44957</v>
      </c>
      <c r="JX85" s="21" t="s">
        <v>1626</v>
      </c>
      <c r="JY85" s="7"/>
      <c r="JZ85" s="7">
        <v>0.98699999999999999</v>
      </c>
      <c r="KA85" s="7"/>
      <c r="KC85" s="66">
        <v>44672</v>
      </c>
      <c r="KD85" s="21" t="s">
        <v>334</v>
      </c>
      <c r="KE85" s="7"/>
      <c r="KF85" s="7">
        <v>1.319</v>
      </c>
      <c r="KI85" s="49">
        <v>44967</v>
      </c>
      <c r="KJ85" s="21" t="s">
        <v>1719</v>
      </c>
      <c r="KK85" s="7"/>
      <c r="KL85">
        <v>1.1950000000000001</v>
      </c>
    </row>
    <row r="86" spans="1:298" customFormat="1">
      <c r="A86" s="138">
        <v>44502</v>
      </c>
      <c r="B86" s="74" t="s">
        <v>342</v>
      </c>
      <c r="C86" s="122"/>
      <c r="D86" s="74">
        <v>1.0462</v>
      </c>
      <c r="E86" s="122"/>
      <c r="G86" s="66">
        <v>44530</v>
      </c>
      <c r="H86" s="21" t="s">
        <v>342</v>
      </c>
      <c r="I86" s="7"/>
      <c r="J86" s="7">
        <v>1.0078</v>
      </c>
      <c r="K86" s="7"/>
      <c r="M86" s="66">
        <v>44943</v>
      </c>
      <c r="N86" s="21" t="s">
        <v>1626</v>
      </c>
      <c r="O86" s="7"/>
      <c r="P86" s="7">
        <v>2.125</v>
      </c>
      <c r="Q86" s="7"/>
      <c r="S86" s="66">
        <v>44942</v>
      </c>
      <c r="T86" s="21" t="s">
        <v>1626</v>
      </c>
      <c r="U86" s="7"/>
      <c r="V86" s="7">
        <v>1.0003</v>
      </c>
      <c r="W86" s="7"/>
      <c r="Y86" s="66">
        <v>44929</v>
      </c>
      <c r="Z86" s="21" t="s">
        <v>1626</v>
      </c>
      <c r="AA86" s="7"/>
      <c r="AB86" s="7">
        <v>1.3149999999999999</v>
      </c>
      <c r="AC86" s="7"/>
      <c r="AE86" s="66">
        <v>44925</v>
      </c>
      <c r="AF86" s="21" t="s">
        <v>1624</v>
      </c>
      <c r="AG86" s="7"/>
      <c r="AH86" s="7">
        <v>1.0014000000000001</v>
      </c>
      <c r="AI86" s="7"/>
      <c r="AK86" s="66">
        <v>44895</v>
      </c>
      <c r="AL86" s="21" t="s">
        <v>1630</v>
      </c>
      <c r="AM86" s="7"/>
      <c r="AN86" s="7">
        <v>1.1101000000000001</v>
      </c>
      <c r="AO86" s="7"/>
      <c r="AQ86" s="66">
        <v>44893</v>
      </c>
      <c r="AR86" s="21" t="s">
        <v>1630</v>
      </c>
      <c r="AS86" s="7"/>
      <c r="AT86" s="7">
        <v>1.0186999999999999</v>
      </c>
      <c r="AU86" s="7"/>
      <c r="AW86" s="66">
        <v>44882</v>
      </c>
      <c r="AX86" s="21" t="s">
        <v>1630</v>
      </c>
      <c r="AY86" s="7"/>
      <c r="AZ86" s="7">
        <v>1.0587</v>
      </c>
      <c r="BA86" s="7"/>
      <c r="BC86" s="66">
        <v>44879</v>
      </c>
      <c r="BD86" s="21" t="s">
        <v>1630</v>
      </c>
      <c r="BE86" s="7"/>
      <c r="BF86" s="7">
        <v>1.5019</v>
      </c>
      <c r="BG86" s="7"/>
      <c r="BI86" s="66">
        <v>44868</v>
      </c>
      <c r="BJ86" s="21" t="s">
        <v>1630</v>
      </c>
      <c r="BK86" s="7"/>
      <c r="BL86" s="7">
        <v>0.97850000000000004</v>
      </c>
      <c r="BM86" s="7"/>
      <c r="BO86" s="66">
        <v>44858</v>
      </c>
      <c r="BP86" s="21" t="s">
        <v>1621</v>
      </c>
      <c r="BQ86" s="7"/>
      <c r="BR86" s="7">
        <v>1.2345999999999999</v>
      </c>
      <c r="BS86" s="7"/>
      <c r="BU86" s="66">
        <v>44851</v>
      </c>
      <c r="BV86" s="21" t="s">
        <v>1621</v>
      </c>
      <c r="BW86" s="7"/>
      <c r="BX86" s="7">
        <v>0.98099999999999998</v>
      </c>
      <c r="BY86" s="7"/>
      <c r="CA86" s="66">
        <v>44851</v>
      </c>
      <c r="CB86" s="21" t="s">
        <v>1621</v>
      </c>
      <c r="CC86" s="7"/>
      <c r="CD86" s="7">
        <v>0.96599999999999997</v>
      </c>
      <c r="CE86" s="7"/>
      <c r="CG86" s="66">
        <v>44844</v>
      </c>
      <c r="CH86" s="21" t="s">
        <v>341</v>
      </c>
      <c r="CI86" s="7"/>
      <c r="CJ86" s="7">
        <v>1.0569999999999999</v>
      </c>
      <c r="CK86" s="7"/>
      <c r="CM86" s="66">
        <v>44820</v>
      </c>
      <c r="CN86" s="21" t="s">
        <v>1622</v>
      </c>
      <c r="CO86" s="7"/>
      <c r="CP86" s="7">
        <v>1.0696000000000001</v>
      </c>
      <c r="CQ86" s="7"/>
      <c r="CS86" s="66">
        <v>44811</v>
      </c>
      <c r="CT86" s="21" t="s">
        <v>1622</v>
      </c>
      <c r="CU86" s="7"/>
      <c r="CV86" s="7">
        <v>1.0078</v>
      </c>
      <c r="CW86" s="7"/>
      <c r="CY86" s="66">
        <v>44806</v>
      </c>
      <c r="CZ86" s="21" t="s">
        <v>1622</v>
      </c>
      <c r="DA86" s="7"/>
      <c r="DB86" s="7">
        <v>1.2122999999999999</v>
      </c>
      <c r="DC86" s="7"/>
      <c r="DE86" s="66">
        <v>44792</v>
      </c>
      <c r="DF86" s="21" t="s">
        <v>1623</v>
      </c>
      <c r="DG86" s="7"/>
      <c r="DH86" s="7">
        <v>1.0230999999999999</v>
      </c>
      <c r="DI86" s="7"/>
      <c r="DK86" s="66">
        <v>44791</v>
      </c>
      <c r="DL86" s="21" t="s">
        <v>1623</v>
      </c>
      <c r="DM86" s="7"/>
      <c r="DN86" s="7">
        <v>0.99070000000000003</v>
      </c>
      <c r="DO86" s="7"/>
      <c r="DQ86" s="66">
        <v>44783</v>
      </c>
      <c r="DR86" s="21" t="s">
        <v>1623</v>
      </c>
      <c r="DS86" s="7"/>
      <c r="DT86" s="215">
        <v>0.9837175855676461</v>
      </c>
      <c r="DU86" s="7"/>
      <c r="DW86" s="66">
        <v>44767</v>
      </c>
      <c r="DX86" s="21" t="s">
        <v>638</v>
      </c>
      <c r="DY86" s="7"/>
      <c r="DZ86" s="7">
        <v>1.0143</v>
      </c>
      <c r="EA86" s="7"/>
      <c r="EC86" s="66">
        <v>44729</v>
      </c>
      <c r="ED86" s="21" t="s">
        <v>570</v>
      </c>
      <c r="EE86" s="7"/>
      <c r="EF86" s="7">
        <v>1.151</v>
      </c>
      <c r="EG86" s="7"/>
      <c r="EI86" s="66">
        <v>44729</v>
      </c>
      <c r="EJ86" s="7" t="s">
        <v>570</v>
      </c>
      <c r="EK86" s="7"/>
      <c r="EL86" s="134">
        <v>1.2099500000000001</v>
      </c>
      <c r="EM86" s="7"/>
      <c r="EO86" s="66">
        <v>44726</v>
      </c>
      <c r="EP86" s="21" t="s">
        <v>570</v>
      </c>
      <c r="EQ86" s="7"/>
      <c r="ER86" s="7">
        <v>0.94610000000000005</v>
      </c>
      <c r="ES86" s="7"/>
      <c r="EU86" s="66">
        <v>44725</v>
      </c>
      <c r="EV86" s="21" t="s">
        <v>570</v>
      </c>
      <c r="EW86" s="7"/>
      <c r="EX86" s="7">
        <v>1.1558999999999999</v>
      </c>
      <c r="EY86" s="7"/>
      <c r="FA86" s="66">
        <v>44707</v>
      </c>
      <c r="FB86" s="21" t="s">
        <v>535</v>
      </c>
      <c r="FC86" s="7"/>
      <c r="FD86" s="7">
        <v>1.431</v>
      </c>
      <c r="FE86" s="7"/>
      <c r="FG86" s="66">
        <v>44697</v>
      </c>
      <c r="FH86" s="21" t="s">
        <v>345</v>
      </c>
      <c r="FI86" s="7"/>
      <c r="FJ86" s="7">
        <v>1.044</v>
      </c>
      <c r="FK86" s="7"/>
      <c r="FM86" s="66">
        <v>44694</v>
      </c>
      <c r="FN86" s="21" t="s">
        <v>345</v>
      </c>
      <c r="FO86" s="7"/>
      <c r="FP86" s="7">
        <v>1.077</v>
      </c>
      <c r="FQ86" s="7"/>
      <c r="FS86" s="66">
        <v>44673</v>
      </c>
      <c r="FT86" s="21" t="s">
        <v>334</v>
      </c>
      <c r="FU86" s="7"/>
      <c r="FV86" s="7">
        <v>1.2554000000000001</v>
      </c>
      <c r="FW86" s="7"/>
      <c r="FY86" s="66">
        <v>44670</v>
      </c>
      <c r="FZ86" s="21" t="s">
        <v>334</v>
      </c>
      <c r="GA86" s="7"/>
      <c r="GB86" s="7">
        <v>1.3773</v>
      </c>
      <c r="GC86" s="7"/>
      <c r="GE86" s="66">
        <v>44641</v>
      </c>
      <c r="GF86" s="21" t="s">
        <v>350</v>
      </c>
      <c r="GG86" s="7"/>
      <c r="GH86" s="7">
        <v>1.744</v>
      </c>
      <c r="GI86" s="68"/>
      <c r="GK86" s="66">
        <v>44636</v>
      </c>
      <c r="GL86" s="21" t="s">
        <v>350</v>
      </c>
      <c r="GM86" s="7"/>
      <c r="GN86" s="215">
        <v>0.97919900000000004</v>
      </c>
      <c r="GO86" s="7"/>
      <c r="GQ86" s="66">
        <v>44587</v>
      </c>
      <c r="GR86" s="21" t="s">
        <v>346</v>
      </c>
      <c r="GS86" s="7"/>
      <c r="GT86" s="7">
        <v>1.202</v>
      </c>
      <c r="GU86" s="7"/>
      <c r="GW86" s="66">
        <v>44554</v>
      </c>
      <c r="GX86" s="21" t="s">
        <v>336</v>
      </c>
      <c r="GY86" s="7"/>
      <c r="GZ86" s="7">
        <v>1.0353000000000001</v>
      </c>
      <c r="HA86" s="7"/>
      <c r="HC86" s="66">
        <v>44540</v>
      </c>
      <c r="HD86" s="21" t="s">
        <v>336</v>
      </c>
      <c r="HE86" s="7"/>
      <c r="HF86" s="7">
        <v>1.2565999999999999</v>
      </c>
      <c r="HG86" s="7"/>
      <c r="HI86" s="66">
        <v>44502</v>
      </c>
      <c r="HJ86" s="21" t="s">
        <v>342</v>
      </c>
      <c r="HK86" s="7"/>
      <c r="HL86" s="21">
        <v>1.03</v>
      </c>
      <c r="HM86" s="7"/>
      <c r="HO86" s="58">
        <v>44495</v>
      </c>
      <c r="HP86" s="21" t="s">
        <v>341</v>
      </c>
      <c r="HQ86" s="7"/>
      <c r="HR86" s="56">
        <v>0.96176587187556206</v>
      </c>
      <c r="HS86" s="7"/>
      <c r="HU86" s="81">
        <v>43824</v>
      </c>
      <c r="HV86" s="23" t="s">
        <v>336</v>
      </c>
      <c r="HW86" s="21">
        <f>[1]!i_dq_close("881001.WI",HU86)</f>
        <v>4232.5594000000001</v>
      </c>
      <c r="HX86" s="82">
        <v>1.0053289999999999</v>
      </c>
      <c r="HY86" s="20"/>
      <c r="IA86" s="66">
        <v>44623</v>
      </c>
      <c r="IB86" s="21" t="s">
        <v>350</v>
      </c>
      <c r="IC86" s="7"/>
      <c r="ID86" s="7">
        <v>1.0029999999999999</v>
      </c>
      <c r="IE86" s="7"/>
      <c r="IG86" s="66">
        <v>44637</v>
      </c>
      <c r="IH86" s="21" t="s">
        <v>350</v>
      </c>
      <c r="II86" s="7"/>
      <c r="IJ86" s="21">
        <v>1.0329999999999999</v>
      </c>
      <c r="IK86" s="7"/>
      <c r="IM86" s="66">
        <v>44704</v>
      </c>
      <c r="IN86" s="21" t="s">
        <v>535</v>
      </c>
      <c r="IO86" s="7"/>
      <c r="IP86" s="7">
        <v>1.0216000000000001</v>
      </c>
      <c r="IQ86" s="7"/>
      <c r="IS86" s="66">
        <v>44811</v>
      </c>
      <c r="IT86" s="21" t="s">
        <v>1622</v>
      </c>
      <c r="IU86" s="7"/>
      <c r="IV86" s="7">
        <v>1.0156000000000001</v>
      </c>
      <c r="IW86" s="7"/>
      <c r="IY86" s="66">
        <v>44830</v>
      </c>
      <c r="IZ86" s="21" t="s">
        <v>1622</v>
      </c>
      <c r="JA86" s="7"/>
      <c r="JB86" s="7">
        <v>0.97370000000000001</v>
      </c>
      <c r="JC86" s="7"/>
      <c r="JE86" s="66">
        <v>44854</v>
      </c>
      <c r="JF86" s="21" t="s">
        <v>1621</v>
      </c>
      <c r="JG86" s="7"/>
      <c r="JH86" s="7">
        <v>0.97230000000000005</v>
      </c>
      <c r="JI86" s="7"/>
      <c r="JK86" s="66">
        <v>44921</v>
      </c>
      <c r="JL86" s="21" t="s">
        <v>1624</v>
      </c>
      <c r="JM86" s="7"/>
      <c r="JN86" s="7">
        <v>1.0232000000000001</v>
      </c>
      <c r="JO86" s="7"/>
      <c r="JQ86" s="66">
        <v>44963</v>
      </c>
      <c r="JR86" s="21" t="s">
        <v>1632</v>
      </c>
      <c r="JS86" s="7"/>
      <c r="JT86" s="7">
        <v>0.9819</v>
      </c>
      <c r="JU86" s="7"/>
      <c r="JW86" s="66">
        <v>44958</v>
      </c>
      <c r="JX86" s="21" t="s">
        <v>348</v>
      </c>
      <c r="JY86" s="7"/>
      <c r="JZ86" s="7">
        <v>0.98770000000000002</v>
      </c>
      <c r="KA86" s="7"/>
      <c r="KC86" s="66">
        <v>44673</v>
      </c>
      <c r="KD86" s="21" t="s">
        <v>334</v>
      </c>
      <c r="KE86" s="7"/>
      <c r="KF86" s="7">
        <v>1.3069999999999999</v>
      </c>
    </row>
    <row r="87" spans="1:298" customFormat="1">
      <c r="A87" s="138">
        <v>44503</v>
      </c>
      <c r="B87" s="74" t="s">
        <v>342</v>
      </c>
      <c r="C87" s="122"/>
      <c r="D87" s="74">
        <v>1.0426</v>
      </c>
      <c r="E87" s="122"/>
      <c r="G87" s="66">
        <v>44531</v>
      </c>
      <c r="H87" s="21" t="s">
        <v>336</v>
      </c>
      <c r="I87" s="7"/>
      <c r="J87" s="7">
        <v>1.0019</v>
      </c>
      <c r="K87" s="7"/>
      <c r="M87" s="66">
        <v>44944</v>
      </c>
      <c r="N87" s="21" t="s">
        <v>1626</v>
      </c>
      <c r="O87" s="7"/>
      <c r="P87" s="7">
        <v>2.1269999999999998</v>
      </c>
      <c r="Q87" s="7"/>
      <c r="S87" s="66">
        <v>44943</v>
      </c>
      <c r="T87" s="21" t="s">
        <v>1626</v>
      </c>
      <c r="U87" s="7"/>
      <c r="V87" s="7">
        <v>1.0014000000000001</v>
      </c>
      <c r="W87" s="7"/>
      <c r="Y87" s="66">
        <v>44930</v>
      </c>
      <c r="Z87" s="21" t="s">
        <v>1626</v>
      </c>
      <c r="AA87" s="7"/>
      <c r="AB87" s="7">
        <v>1.3140000000000001</v>
      </c>
      <c r="AC87" s="7"/>
      <c r="AE87" s="66">
        <v>44929</v>
      </c>
      <c r="AF87" s="21" t="s">
        <v>346</v>
      </c>
      <c r="AG87" s="7"/>
      <c r="AH87" s="7">
        <v>1.0019</v>
      </c>
      <c r="AI87" s="7"/>
      <c r="AK87" s="66">
        <v>44896</v>
      </c>
      <c r="AL87" s="21" t="s">
        <v>336</v>
      </c>
      <c r="AM87" s="7"/>
      <c r="AN87" s="7">
        <v>1.1091</v>
      </c>
      <c r="AO87" s="7"/>
      <c r="AQ87" s="66">
        <v>44894</v>
      </c>
      <c r="AR87" s="21" t="s">
        <v>1630</v>
      </c>
      <c r="AS87" s="7"/>
      <c r="AT87" s="7">
        <v>1.0203</v>
      </c>
      <c r="AU87" s="7"/>
      <c r="AW87" s="66">
        <v>44883</v>
      </c>
      <c r="AX87" s="21" t="s">
        <v>1630</v>
      </c>
      <c r="AY87" s="7"/>
      <c r="AZ87" s="7">
        <v>1.0586</v>
      </c>
      <c r="BA87" s="7"/>
      <c r="BC87" s="66">
        <v>44880</v>
      </c>
      <c r="BD87" s="21" t="s">
        <v>1630</v>
      </c>
      <c r="BE87" s="7"/>
      <c r="BF87" s="7">
        <v>1.4934000000000001</v>
      </c>
      <c r="BG87" s="7"/>
      <c r="BI87" s="66">
        <v>44869</v>
      </c>
      <c r="BJ87" s="21" t="s">
        <v>1630</v>
      </c>
      <c r="BK87" s="7"/>
      <c r="BL87" s="7">
        <v>0.97640000000000005</v>
      </c>
      <c r="BM87" s="7"/>
      <c r="BO87" s="66">
        <v>44859</v>
      </c>
      <c r="BP87" s="21" t="s">
        <v>1621</v>
      </c>
      <c r="BQ87" s="7"/>
      <c r="BR87" s="7">
        <v>1.2351000000000001</v>
      </c>
      <c r="BS87" s="7"/>
      <c r="BU87" s="66">
        <v>44852</v>
      </c>
      <c r="BV87" s="21" t="s">
        <v>1621</v>
      </c>
      <c r="BW87" s="7"/>
      <c r="BX87" s="7">
        <v>0.98399999999999999</v>
      </c>
      <c r="BY87" s="7"/>
      <c r="CA87" s="66">
        <v>44852</v>
      </c>
      <c r="CB87" s="21" t="s">
        <v>1621</v>
      </c>
      <c r="CC87" s="7"/>
      <c r="CD87" s="7">
        <v>0.96599999999999997</v>
      </c>
      <c r="CE87" s="7"/>
      <c r="CG87" s="66">
        <v>44845</v>
      </c>
      <c r="CH87" s="21" t="s">
        <v>1621</v>
      </c>
      <c r="CI87" s="7"/>
      <c r="CJ87" s="7">
        <v>1.06</v>
      </c>
      <c r="CK87" s="7"/>
      <c r="CM87" s="66">
        <v>44823</v>
      </c>
      <c r="CN87" s="21" t="s">
        <v>1622</v>
      </c>
      <c r="CO87" s="7"/>
      <c r="CP87" s="7">
        <v>1.0727</v>
      </c>
      <c r="CQ87" s="7"/>
      <c r="CS87" s="66">
        <v>44812</v>
      </c>
      <c r="CT87" s="21" t="s">
        <v>1622</v>
      </c>
      <c r="CU87" s="7"/>
      <c r="CV87" s="7">
        <v>1.0018</v>
      </c>
      <c r="CW87" s="7"/>
      <c r="CY87" s="66">
        <v>44809</v>
      </c>
      <c r="CZ87" s="21" t="s">
        <v>1622</v>
      </c>
      <c r="DA87" s="7"/>
      <c r="DB87" s="7">
        <v>1.2124999999999999</v>
      </c>
      <c r="DC87" s="7"/>
      <c r="DE87" s="66">
        <v>44795</v>
      </c>
      <c r="DF87" s="21" t="s">
        <v>1623</v>
      </c>
      <c r="DG87" s="7"/>
      <c r="DH87" s="7">
        <v>1.0235000000000001</v>
      </c>
      <c r="DI87" s="7"/>
      <c r="DK87" s="66">
        <v>44792</v>
      </c>
      <c r="DL87" s="21" t="s">
        <v>1623</v>
      </c>
      <c r="DM87" s="7"/>
      <c r="DN87" s="7">
        <v>0.98819999999999997</v>
      </c>
      <c r="DO87" s="7"/>
      <c r="DQ87" s="66">
        <v>44784</v>
      </c>
      <c r="DR87" s="21" t="s">
        <v>1623</v>
      </c>
      <c r="DS87" s="7"/>
      <c r="DT87" s="215">
        <v>0.98540492276416025</v>
      </c>
      <c r="DU87" s="7"/>
      <c r="DW87" s="66">
        <v>44768</v>
      </c>
      <c r="DX87" s="21" t="s">
        <v>638</v>
      </c>
      <c r="DY87" s="7"/>
      <c r="DZ87" s="7">
        <v>1.0130999999999999</v>
      </c>
      <c r="EA87" s="7"/>
      <c r="EC87" s="66">
        <v>44732</v>
      </c>
      <c r="ED87" s="21" t="s">
        <v>570</v>
      </c>
      <c r="EE87" s="7"/>
      <c r="EF87" s="7">
        <v>1.151</v>
      </c>
      <c r="EG87" s="7"/>
      <c r="EI87" s="66">
        <v>44732</v>
      </c>
      <c r="EJ87" s="7" t="s">
        <v>570</v>
      </c>
      <c r="EK87" s="7"/>
      <c r="EL87" s="134">
        <v>1.20967</v>
      </c>
      <c r="EM87" s="7"/>
      <c r="EO87" s="66">
        <v>44727</v>
      </c>
      <c r="EP87" s="21" t="s">
        <v>570</v>
      </c>
      <c r="EQ87" s="7"/>
      <c r="ER87" s="7">
        <v>0.93620000000000003</v>
      </c>
      <c r="ES87" s="7"/>
      <c r="EU87" s="66">
        <v>44726</v>
      </c>
      <c r="EV87" s="21" t="s">
        <v>570</v>
      </c>
      <c r="EW87" s="7"/>
      <c r="EX87" s="7">
        <v>1.1597</v>
      </c>
      <c r="EY87" s="7"/>
      <c r="FA87" s="66">
        <v>44708</v>
      </c>
      <c r="FB87" s="21" t="s">
        <v>535</v>
      </c>
      <c r="FC87" s="7"/>
      <c r="FD87" s="7">
        <v>1.431</v>
      </c>
      <c r="FE87" s="7"/>
      <c r="FG87" s="66">
        <v>44698</v>
      </c>
      <c r="FH87" s="21" t="s">
        <v>345</v>
      </c>
      <c r="FI87" s="7"/>
      <c r="FJ87" s="7">
        <v>1.0429999999999999</v>
      </c>
      <c r="FK87" s="7"/>
      <c r="FM87" s="66">
        <v>44697</v>
      </c>
      <c r="FN87" s="21" t="s">
        <v>345</v>
      </c>
      <c r="FO87" s="7"/>
      <c r="FP87" s="7">
        <v>1.081</v>
      </c>
      <c r="FQ87" s="7"/>
      <c r="FS87" s="66">
        <v>44676</v>
      </c>
      <c r="FT87" s="21" t="s">
        <v>334</v>
      </c>
      <c r="FU87" s="7"/>
      <c r="FV87" s="7">
        <v>1.2524</v>
      </c>
      <c r="FW87" s="7"/>
      <c r="FY87" s="66">
        <v>44671</v>
      </c>
      <c r="FZ87" s="21" t="s">
        <v>334</v>
      </c>
      <c r="GA87" s="7"/>
      <c r="GB87" s="7">
        <v>1.3734</v>
      </c>
      <c r="GC87" s="7"/>
      <c r="GE87" s="66">
        <v>44642</v>
      </c>
      <c r="GF87" s="21" t="s">
        <v>350</v>
      </c>
      <c r="GG87" s="7"/>
      <c r="GH87" s="7">
        <v>1.7417</v>
      </c>
      <c r="GI87" s="68"/>
      <c r="GK87" s="66">
        <v>44637</v>
      </c>
      <c r="GL87" s="21" t="s">
        <v>350</v>
      </c>
      <c r="GM87" s="7"/>
      <c r="GN87" s="215">
        <v>0.98023700000000002</v>
      </c>
      <c r="GO87" s="7"/>
      <c r="GQ87" s="66">
        <v>44588</v>
      </c>
      <c r="GR87" s="21" t="s">
        <v>367</v>
      </c>
      <c r="GS87" s="7"/>
      <c r="GT87" s="7">
        <v>1.1970000000000001</v>
      </c>
      <c r="GU87" s="7"/>
      <c r="GW87" s="66">
        <v>44557</v>
      </c>
      <c r="GX87" s="21" t="s">
        <v>336</v>
      </c>
      <c r="GY87" s="7"/>
      <c r="GZ87" s="7">
        <v>1.0355000000000001</v>
      </c>
      <c r="HA87" s="7"/>
      <c r="HC87" s="66">
        <v>44543</v>
      </c>
      <c r="HD87" s="21" t="s">
        <v>336</v>
      </c>
      <c r="HE87" s="7"/>
      <c r="HF87" s="7">
        <v>1.2574000000000001</v>
      </c>
      <c r="HG87" s="7"/>
      <c r="HI87" s="66">
        <v>44503</v>
      </c>
      <c r="HJ87" s="21" t="s">
        <v>342</v>
      </c>
      <c r="HK87" s="7"/>
      <c r="HL87" s="21">
        <v>1.03</v>
      </c>
      <c r="HM87" s="7"/>
      <c r="HO87" s="58">
        <v>44496</v>
      </c>
      <c r="HP87" s="21" t="s">
        <v>341</v>
      </c>
      <c r="HQ87" s="7"/>
      <c r="HR87" s="56">
        <v>0.96272476107982541</v>
      </c>
      <c r="HS87" s="7"/>
      <c r="HU87" s="81">
        <v>43825</v>
      </c>
      <c r="HV87" s="23" t="s">
        <v>336</v>
      </c>
      <c r="HW87" s="21">
        <f>[1]!i_dq_close("881001.WI",HU87)</f>
        <v>4267.3004000000001</v>
      </c>
      <c r="HX87" s="82">
        <v>1.008119</v>
      </c>
      <c r="HY87" s="20"/>
      <c r="IA87" s="66">
        <v>44624</v>
      </c>
      <c r="IB87" s="21" t="s">
        <v>350</v>
      </c>
      <c r="IC87" s="7"/>
      <c r="ID87" s="7">
        <v>1</v>
      </c>
      <c r="IE87" s="7"/>
      <c r="IG87" s="66">
        <v>44638</v>
      </c>
      <c r="IH87" s="21" t="s">
        <v>350</v>
      </c>
      <c r="II87" s="7"/>
      <c r="IJ87" s="21">
        <v>1.032</v>
      </c>
      <c r="IK87" s="7"/>
      <c r="IM87" s="66">
        <v>44705</v>
      </c>
      <c r="IN87" s="21" t="s">
        <v>535</v>
      </c>
      <c r="IO87" s="7"/>
      <c r="IP87" s="7">
        <v>1.0175000000000001</v>
      </c>
      <c r="IQ87" s="7"/>
      <c r="IS87" s="66">
        <v>44812</v>
      </c>
      <c r="IT87" s="21" t="s">
        <v>1622</v>
      </c>
      <c r="IU87" s="7"/>
      <c r="IV87" s="7">
        <v>1.0155000000000001</v>
      </c>
      <c r="IW87" s="7"/>
      <c r="IY87" s="66">
        <v>44831</v>
      </c>
      <c r="IZ87" s="21" t="s">
        <v>1622</v>
      </c>
      <c r="JA87" s="7"/>
      <c r="JB87" s="7">
        <v>0.97489999999999999</v>
      </c>
      <c r="JC87" s="7"/>
      <c r="JE87" s="66">
        <v>44855</v>
      </c>
      <c r="JF87" s="21" t="s">
        <v>1621</v>
      </c>
      <c r="JG87" s="7"/>
      <c r="JH87" s="7">
        <v>0.97560000000000002</v>
      </c>
      <c r="JI87" s="7"/>
      <c r="JK87" s="66">
        <v>44922</v>
      </c>
      <c r="JL87" s="21" t="s">
        <v>1624</v>
      </c>
      <c r="JM87" s="7"/>
      <c r="JN87" s="7">
        <v>1.0235000000000001</v>
      </c>
      <c r="JO87" s="7"/>
      <c r="JQ87" s="66">
        <v>44964</v>
      </c>
      <c r="JR87" s="21" t="s">
        <v>1688</v>
      </c>
      <c r="JS87" s="7"/>
      <c r="JT87" s="7">
        <v>0.98440000000000005</v>
      </c>
      <c r="JU87" s="7"/>
      <c r="JW87" s="66">
        <v>44959</v>
      </c>
      <c r="JX87" s="21" t="s">
        <v>1632</v>
      </c>
      <c r="JY87" s="7"/>
      <c r="JZ87" s="7">
        <v>0.98750000000000004</v>
      </c>
      <c r="KA87" s="7"/>
      <c r="KC87" s="66">
        <v>44676</v>
      </c>
      <c r="KD87" s="21" t="s">
        <v>334</v>
      </c>
      <c r="KE87" s="7"/>
      <c r="KF87" s="7">
        <v>1.2949999999999999</v>
      </c>
    </row>
    <row r="88" spans="1:298" customFormat="1">
      <c r="A88" s="138">
        <v>44504</v>
      </c>
      <c r="B88" s="74" t="s">
        <v>342</v>
      </c>
      <c r="C88" s="122"/>
      <c r="D88" s="74">
        <v>1.0478000000000001</v>
      </c>
      <c r="E88" s="122"/>
      <c r="G88" s="66">
        <v>44532</v>
      </c>
      <c r="H88" s="21" t="s">
        <v>336</v>
      </c>
      <c r="I88" s="7"/>
      <c r="J88" s="7">
        <v>1.0019</v>
      </c>
      <c r="K88" s="7"/>
      <c r="M88" s="66">
        <v>44945</v>
      </c>
      <c r="N88" s="21" t="s">
        <v>1626</v>
      </c>
      <c r="O88" s="7"/>
      <c r="P88" s="7">
        <v>2.1320000000000001</v>
      </c>
      <c r="Q88" s="7"/>
      <c r="S88" s="66">
        <v>44944</v>
      </c>
      <c r="T88" s="21" t="s">
        <v>1626</v>
      </c>
      <c r="U88" s="7"/>
      <c r="V88" s="7">
        <v>1.0011000000000001</v>
      </c>
      <c r="W88" s="7"/>
      <c r="Y88" s="66">
        <v>44931</v>
      </c>
      <c r="Z88" s="21" t="s">
        <v>1626</v>
      </c>
      <c r="AA88" s="7"/>
      <c r="AB88" s="7">
        <v>1.3140000000000001</v>
      </c>
      <c r="AC88" s="7"/>
      <c r="AE88" s="66">
        <v>44930</v>
      </c>
      <c r="AF88" s="21" t="s">
        <v>1626</v>
      </c>
      <c r="AG88" s="7"/>
      <c r="AH88" s="7">
        <v>1.0012000000000001</v>
      </c>
      <c r="AI88" s="7"/>
      <c r="AK88" s="66">
        <v>44897</v>
      </c>
      <c r="AL88" s="21" t="s">
        <v>336</v>
      </c>
      <c r="AM88" s="7"/>
      <c r="AN88" s="7">
        <v>1.1096999999999999</v>
      </c>
      <c r="AO88" s="7"/>
      <c r="AQ88" s="66">
        <v>44895</v>
      </c>
      <c r="AR88" s="21" t="s">
        <v>1630</v>
      </c>
      <c r="AS88" s="7"/>
      <c r="AT88" s="7">
        <v>1.0249999999999999</v>
      </c>
      <c r="AU88" s="7"/>
      <c r="AW88" s="66">
        <v>44886</v>
      </c>
      <c r="AX88" s="21" t="s">
        <v>1630</v>
      </c>
      <c r="AY88" s="7"/>
      <c r="AZ88" s="7">
        <v>1.0578000000000001</v>
      </c>
      <c r="BA88" s="7"/>
      <c r="BC88" s="66">
        <v>44881</v>
      </c>
      <c r="BD88" s="21" t="s">
        <v>1630</v>
      </c>
      <c r="BE88" s="7"/>
      <c r="BF88" s="7">
        <v>1.4871000000000001</v>
      </c>
      <c r="BG88" s="7"/>
      <c r="BI88" s="66">
        <v>44872</v>
      </c>
      <c r="BJ88" s="21" t="s">
        <v>1630</v>
      </c>
      <c r="BK88" s="7"/>
      <c r="BL88" s="7">
        <v>0.97629999999999995</v>
      </c>
      <c r="BM88" s="7"/>
      <c r="BO88" s="66">
        <v>44860</v>
      </c>
      <c r="BP88" s="21" t="s">
        <v>1621</v>
      </c>
      <c r="BQ88" s="7"/>
      <c r="BR88" s="7">
        <v>1.2350000000000001</v>
      </c>
      <c r="BS88" s="7"/>
      <c r="BU88" s="66">
        <v>44853</v>
      </c>
      <c r="BV88" s="21" t="s">
        <v>1621</v>
      </c>
      <c r="BW88" s="7"/>
      <c r="BX88" s="7">
        <v>0.98</v>
      </c>
      <c r="BY88" s="7"/>
      <c r="CA88" s="66">
        <v>44853</v>
      </c>
      <c r="CB88" s="21" t="s">
        <v>1621</v>
      </c>
      <c r="CC88" s="7"/>
      <c r="CD88" s="7">
        <v>0.96099999999999997</v>
      </c>
      <c r="CE88" s="7"/>
      <c r="CG88" s="66">
        <v>44846</v>
      </c>
      <c r="CH88" s="21" t="s">
        <v>1621</v>
      </c>
      <c r="CI88" s="7"/>
      <c r="CJ88" s="7">
        <v>1.0580000000000001</v>
      </c>
      <c r="CK88" s="7"/>
      <c r="CM88" s="66">
        <v>44824</v>
      </c>
      <c r="CN88" s="21" t="s">
        <v>1622</v>
      </c>
      <c r="CO88" s="7"/>
      <c r="CP88" s="7">
        <v>1.0749</v>
      </c>
      <c r="CQ88" s="7"/>
      <c r="CS88" s="66">
        <v>44813</v>
      </c>
      <c r="CT88" s="21" t="s">
        <v>1622</v>
      </c>
      <c r="CU88" s="7"/>
      <c r="CV88" s="7">
        <v>0.99619999999999997</v>
      </c>
      <c r="CW88" s="7"/>
      <c r="CY88" s="66">
        <v>44810</v>
      </c>
      <c r="CZ88" s="21" t="s">
        <v>1622</v>
      </c>
      <c r="DA88" s="7"/>
      <c r="DB88" s="7">
        <v>1.2137</v>
      </c>
      <c r="DC88" s="7"/>
      <c r="DE88" s="66">
        <v>44796</v>
      </c>
      <c r="DF88" s="21" t="s">
        <v>1623</v>
      </c>
      <c r="DG88" s="7"/>
      <c r="DH88" s="7">
        <v>1.0246</v>
      </c>
      <c r="DI88" s="7"/>
      <c r="DK88" s="66">
        <v>44795</v>
      </c>
      <c r="DL88" s="21" t="s">
        <v>1623</v>
      </c>
      <c r="DM88" s="7"/>
      <c r="DN88" s="7">
        <v>0.98839999999999995</v>
      </c>
      <c r="DO88" s="7"/>
      <c r="DQ88" s="66">
        <v>44785</v>
      </c>
      <c r="DR88" s="21" t="s">
        <v>1623</v>
      </c>
      <c r="DS88" s="7"/>
      <c r="DT88" s="215">
        <v>0.98456125416590334</v>
      </c>
      <c r="DU88" s="7"/>
      <c r="DW88" s="66">
        <v>44769</v>
      </c>
      <c r="DX88" s="21" t="s">
        <v>638</v>
      </c>
      <c r="DY88" s="7"/>
      <c r="DZ88" s="7">
        <v>1.0133000000000001</v>
      </c>
      <c r="EA88" s="7"/>
      <c r="EC88" s="66">
        <v>44733</v>
      </c>
      <c r="ED88" s="21" t="s">
        <v>570</v>
      </c>
      <c r="EE88" s="7"/>
      <c r="EF88" s="7">
        <v>1.155</v>
      </c>
      <c r="EG88" s="7"/>
      <c r="EI88" s="66">
        <v>44733</v>
      </c>
      <c r="EJ88" s="7" t="s">
        <v>570</v>
      </c>
      <c r="EK88" s="7"/>
      <c r="EL88" s="134">
        <v>1.210043</v>
      </c>
      <c r="EM88" s="7"/>
      <c r="EO88" s="66">
        <v>44728</v>
      </c>
      <c r="EP88" s="21" t="s">
        <v>570</v>
      </c>
      <c r="EQ88" s="7"/>
      <c r="ER88" s="7">
        <v>0.94450000000000001</v>
      </c>
      <c r="ES88" s="7"/>
      <c r="EU88" s="66">
        <v>44727</v>
      </c>
      <c r="EV88" s="21" t="s">
        <v>570</v>
      </c>
      <c r="EW88" s="7"/>
      <c r="EX88" s="7">
        <v>1.1527000000000001</v>
      </c>
      <c r="EY88" s="7"/>
      <c r="FA88" s="66">
        <v>44711</v>
      </c>
      <c r="FB88" s="21" t="s">
        <v>535</v>
      </c>
      <c r="FC88" s="7"/>
      <c r="FD88" s="7">
        <v>1.4359999999999999</v>
      </c>
      <c r="FE88" s="7"/>
      <c r="FG88" s="66">
        <v>44699</v>
      </c>
      <c r="FH88" s="21" t="s">
        <v>345</v>
      </c>
      <c r="FI88" s="7"/>
      <c r="FJ88" s="7">
        <v>1.048</v>
      </c>
      <c r="FK88" s="7"/>
      <c r="FM88" s="66">
        <v>44698</v>
      </c>
      <c r="FN88" s="21" t="s">
        <v>345</v>
      </c>
      <c r="FO88" s="7"/>
      <c r="FP88" s="7">
        <v>1.0820000000000001</v>
      </c>
      <c r="FQ88" s="7"/>
      <c r="FS88" s="66">
        <v>44677</v>
      </c>
      <c r="FT88" s="21" t="s">
        <v>334</v>
      </c>
      <c r="FU88" s="7"/>
      <c r="FV88" s="7">
        <v>1.252</v>
      </c>
      <c r="FW88" s="7"/>
      <c r="FY88" s="66">
        <v>44672</v>
      </c>
      <c r="FZ88" s="21" t="s">
        <v>334</v>
      </c>
      <c r="GA88" s="7"/>
      <c r="GB88" s="7">
        <v>1.3671</v>
      </c>
      <c r="GC88" s="7"/>
      <c r="GE88" s="66">
        <v>44643</v>
      </c>
      <c r="GF88" s="21" t="s">
        <v>350</v>
      </c>
      <c r="GG88" s="7"/>
      <c r="GH88" s="7">
        <v>1.7415</v>
      </c>
      <c r="GI88" s="68"/>
      <c r="GK88" s="66">
        <v>44638</v>
      </c>
      <c r="GL88" s="21" t="s">
        <v>350</v>
      </c>
      <c r="GM88" s="7"/>
      <c r="GN88" s="215">
        <v>0.98042600000000002</v>
      </c>
      <c r="GO88" s="7"/>
      <c r="GQ88" s="66">
        <v>44589</v>
      </c>
      <c r="GR88" s="21" t="s">
        <v>346</v>
      </c>
      <c r="GS88" s="7"/>
      <c r="GT88" s="7">
        <v>1.2010000000000001</v>
      </c>
      <c r="GU88" s="7"/>
      <c r="GW88" s="66">
        <v>44558</v>
      </c>
      <c r="GX88" s="21" t="s">
        <v>336</v>
      </c>
      <c r="GY88" s="7"/>
      <c r="GZ88" s="7">
        <v>1.0342</v>
      </c>
      <c r="HA88" s="7"/>
      <c r="HC88" s="66">
        <v>44544</v>
      </c>
      <c r="HD88" s="21" t="s">
        <v>336</v>
      </c>
      <c r="HE88" s="7"/>
      <c r="HF88" s="7">
        <v>1.2598</v>
      </c>
      <c r="HG88" s="7"/>
      <c r="HI88" s="66">
        <v>44504</v>
      </c>
      <c r="HJ88" s="21" t="s">
        <v>342</v>
      </c>
      <c r="HK88" s="7"/>
      <c r="HL88" s="21">
        <v>1.03</v>
      </c>
      <c r="HM88" s="7"/>
      <c r="HO88" s="58">
        <v>44497</v>
      </c>
      <c r="HP88" s="21" t="s">
        <v>341</v>
      </c>
      <c r="HQ88" s="7"/>
      <c r="HR88" s="56">
        <v>0.96272476107982541</v>
      </c>
      <c r="HS88" s="7"/>
      <c r="HU88" s="81">
        <v>43826</v>
      </c>
      <c r="HV88" s="23" t="s">
        <v>336</v>
      </c>
      <c r="HW88" s="21">
        <f>[1]!i_dq_close("881001.WI",HU88)</f>
        <v>4249.5146000000004</v>
      </c>
      <c r="HX88" s="82">
        <v>1.0090490000000001</v>
      </c>
      <c r="HY88" s="20"/>
      <c r="IA88" s="66">
        <v>44627</v>
      </c>
      <c r="IB88" s="21" t="s">
        <v>350</v>
      </c>
      <c r="IC88" s="7"/>
      <c r="ID88" s="7">
        <v>1.004</v>
      </c>
      <c r="IE88" s="7"/>
      <c r="IG88" s="66">
        <v>44641</v>
      </c>
      <c r="IH88" s="21" t="s">
        <v>350</v>
      </c>
      <c r="II88" s="7"/>
      <c r="IJ88" s="21">
        <v>1.0389999999999999</v>
      </c>
      <c r="IK88" s="7"/>
      <c r="IM88" s="66">
        <v>44706</v>
      </c>
      <c r="IN88" s="21" t="s">
        <v>535</v>
      </c>
      <c r="IO88" s="7"/>
      <c r="IP88" s="7">
        <v>1.0237000000000001</v>
      </c>
      <c r="IQ88" s="7"/>
      <c r="IS88" s="66">
        <v>44813</v>
      </c>
      <c r="IT88" s="21" t="s">
        <v>1622</v>
      </c>
      <c r="IU88" s="7"/>
      <c r="IV88" s="7">
        <v>1.0166999999999999</v>
      </c>
      <c r="IW88" s="7"/>
      <c r="IY88" s="66">
        <v>44832</v>
      </c>
      <c r="IZ88" s="21" t="s">
        <v>1622</v>
      </c>
      <c r="JA88" s="7"/>
      <c r="JB88" s="7">
        <v>0.96679999999999999</v>
      </c>
      <c r="JC88" s="7"/>
      <c r="JE88" s="66">
        <v>44858</v>
      </c>
      <c r="JF88" s="21" t="s">
        <v>1621</v>
      </c>
      <c r="JG88" s="7"/>
      <c r="JH88" s="7">
        <v>0.96840000000000004</v>
      </c>
      <c r="JI88" s="7"/>
      <c r="JK88" s="66">
        <v>44923</v>
      </c>
      <c r="JL88" s="21" t="s">
        <v>1624</v>
      </c>
      <c r="JM88" s="7"/>
      <c r="JN88" s="7">
        <v>1.0216000000000001</v>
      </c>
      <c r="JO88" s="7"/>
      <c r="JQ88" s="66">
        <v>44965</v>
      </c>
      <c r="JR88" s="21" t="s">
        <v>1694</v>
      </c>
      <c r="JS88" s="7"/>
      <c r="JT88" s="7">
        <v>0.98229999999999995</v>
      </c>
      <c r="JU88" s="7"/>
      <c r="JW88" s="66">
        <v>44960</v>
      </c>
      <c r="JX88" s="21" t="s">
        <v>1632</v>
      </c>
      <c r="JY88" s="7"/>
      <c r="JZ88" s="7">
        <v>0.98640000000000005</v>
      </c>
      <c r="KA88" s="7"/>
      <c r="KC88" s="66">
        <v>44677</v>
      </c>
      <c r="KD88" s="21" t="s">
        <v>334</v>
      </c>
      <c r="KE88" s="7"/>
      <c r="KF88" s="7">
        <v>1.2909999999999999</v>
      </c>
    </row>
    <row r="89" spans="1:298" customFormat="1">
      <c r="A89" s="138">
        <v>44505</v>
      </c>
      <c r="B89" s="74" t="s">
        <v>342</v>
      </c>
      <c r="C89" s="122"/>
      <c r="D89" s="74">
        <v>1.0342</v>
      </c>
      <c r="E89" s="122"/>
      <c r="G89" s="66">
        <v>44533</v>
      </c>
      <c r="H89" s="21" t="s">
        <v>336</v>
      </c>
      <c r="I89" s="7"/>
      <c r="J89" s="7">
        <v>1.0031000000000001</v>
      </c>
      <c r="K89" s="7"/>
      <c r="M89" s="66">
        <v>44946</v>
      </c>
      <c r="N89" s="21" t="s">
        <v>1626</v>
      </c>
      <c r="O89" s="7"/>
      <c r="P89" s="7">
        <v>2.1320000000000001</v>
      </c>
      <c r="Q89" s="7"/>
      <c r="S89" s="66">
        <v>44945</v>
      </c>
      <c r="T89" s="21" t="s">
        <v>1626</v>
      </c>
      <c r="U89" s="7"/>
      <c r="V89" s="7">
        <v>1.0023</v>
      </c>
      <c r="W89" s="7"/>
      <c r="Y89" s="66">
        <v>44932</v>
      </c>
      <c r="Z89" s="21" t="s">
        <v>1626</v>
      </c>
      <c r="AA89" s="7"/>
      <c r="AB89" s="7">
        <v>1.3120000000000001</v>
      </c>
      <c r="AC89" s="7"/>
      <c r="AE89" s="66">
        <v>44931</v>
      </c>
      <c r="AF89" s="21" t="s">
        <v>1626</v>
      </c>
      <c r="AG89" s="7"/>
      <c r="AH89" s="7">
        <v>1.0027999999999999</v>
      </c>
      <c r="AI89" s="7"/>
      <c r="AK89" s="66">
        <v>44900</v>
      </c>
      <c r="AL89" s="21" t="s">
        <v>1624</v>
      </c>
      <c r="AM89" s="7"/>
      <c r="AN89" s="7">
        <v>1.1099000000000001</v>
      </c>
      <c r="AO89" s="7"/>
      <c r="AQ89" s="66">
        <v>44896</v>
      </c>
      <c r="AR89" s="21" t="s">
        <v>336</v>
      </c>
      <c r="AS89" s="7"/>
      <c r="AT89" s="7">
        <v>1.0187999999999999</v>
      </c>
      <c r="AU89" s="7"/>
      <c r="AW89" s="66">
        <v>44887</v>
      </c>
      <c r="AX89" s="21" t="s">
        <v>1630</v>
      </c>
      <c r="AY89" s="7"/>
      <c r="AZ89" s="7">
        <v>1.0576000000000001</v>
      </c>
      <c r="BA89" s="7"/>
      <c r="BC89" s="66">
        <v>44882</v>
      </c>
      <c r="BD89" s="21" t="s">
        <v>1630</v>
      </c>
      <c r="BE89" s="7"/>
      <c r="BF89" s="7">
        <v>1.4850000000000001</v>
      </c>
      <c r="BG89" s="7"/>
      <c r="BI89" s="66">
        <v>44873</v>
      </c>
      <c r="BJ89" s="21" t="s">
        <v>1630</v>
      </c>
      <c r="BK89" s="7"/>
      <c r="BL89" s="7">
        <v>0.97719999999999996</v>
      </c>
      <c r="BM89" s="7"/>
      <c r="BO89" s="66">
        <v>44861</v>
      </c>
      <c r="BP89" s="21" t="s">
        <v>1621</v>
      </c>
      <c r="BQ89" s="7"/>
      <c r="BR89" s="7">
        <v>1.2352000000000001</v>
      </c>
      <c r="BS89" s="7"/>
      <c r="BU89" s="66">
        <v>44854</v>
      </c>
      <c r="BV89" s="21" t="s">
        <v>1621</v>
      </c>
      <c r="BW89" s="7"/>
      <c r="BX89" s="7">
        <v>0.97799999999999998</v>
      </c>
      <c r="BY89" s="7"/>
      <c r="CA89" s="66">
        <v>44854</v>
      </c>
      <c r="CB89" s="21" t="s">
        <v>1621</v>
      </c>
      <c r="CC89" s="7"/>
      <c r="CD89" s="7">
        <v>0.95899999999999996</v>
      </c>
      <c r="CE89" s="7"/>
      <c r="CG89" s="66">
        <v>44847</v>
      </c>
      <c r="CH89" s="21" t="s">
        <v>1621</v>
      </c>
      <c r="CI89" s="7"/>
      <c r="CJ89" s="7">
        <v>1.0549999999999999</v>
      </c>
      <c r="CK89" s="7"/>
      <c r="CM89" s="66">
        <v>44825</v>
      </c>
      <c r="CN89" s="21" t="s">
        <v>1622</v>
      </c>
      <c r="CO89" s="7"/>
      <c r="CP89" s="7">
        <v>1.0687</v>
      </c>
      <c r="CQ89" s="7"/>
      <c r="CS89" s="66">
        <v>44817</v>
      </c>
      <c r="CT89" s="21" t="s">
        <v>1622</v>
      </c>
      <c r="CU89" s="7"/>
      <c r="CV89" s="7">
        <v>0.99850000000000005</v>
      </c>
      <c r="CW89" s="7"/>
      <c r="CY89" s="66">
        <v>44811</v>
      </c>
      <c r="CZ89" s="21" t="s">
        <v>1622</v>
      </c>
      <c r="DA89" s="7"/>
      <c r="DB89" s="7">
        <v>1.214</v>
      </c>
      <c r="DC89" s="7"/>
      <c r="DE89" s="66">
        <v>44797</v>
      </c>
      <c r="DF89" s="21" t="s">
        <v>1623</v>
      </c>
      <c r="DG89" s="7"/>
      <c r="DH89" s="7">
        <v>1.0229999999999999</v>
      </c>
      <c r="DI89" s="7"/>
      <c r="DK89" s="66">
        <v>44796</v>
      </c>
      <c r="DL89" s="21" t="s">
        <v>1623</v>
      </c>
      <c r="DM89" s="7"/>
      <c r="DN89" s="7">
        <v>0.98870000000000002</v>
      </c>
      <c r="DO89" s="7"/>
      <c r="DQ89" s="66">
        <v>44788</v>
      </c>
      <c r="DR89" s="21" t="s">
        <v>1623</v>
      </c>
      <c r="DS89" s="7"/>
      <c r="DT89" s="215">
        <v>0.98456125416590334</v>
      </c>
      <c r="DU89" s="7"/>
      <c r="DW89" s="66">
        <v>44770</v>
      </c>
      <c r="DX89" s="21" t="s">
        <v>638</v>
      </c>
      <c r="DY89" s="7"/>
      <c r="DZ89" s="7">
        <v>1.0163</v>
      </c>
      <c r="EA89" s="7"/>
      <c r="EC89" s="66">
        <v>44734</v>
      </c>
      <c r="ED89" s="21" t="s">
        <v>570</v>
      </c>
      <c r="EE89" s="7"/>
      <c r="EF89" s="7">
        <v>1.155</v>
      </c>
      <c r="EG89" s="7"/>
      <c r="EI89" s="66">
        <v>44734</v>
      </c>
      <c r="EJ89" s="7" t="s">
        <v>570</v>
      </c>
      <c r="EK89" s="7"/>
      <c r="EL89" s="134">
        <v>1.2104170000000001</v>
      </c>
      <c r="EM89" s="7"/>
      <c r="EO89" s="66">
        <v>44729</v>
      </c>
      <c r="EP89" s="21" t="s">
        <v>570</v>
      </c>
      <c r="EQ89" s="7"/>
      <c r="ER89" s="7">
        <v>0.94610000000000005</v>
      </c>
      <c r="ES89" s="7"/>
      <c r="EU89" s="66">
        <v>44728</v>
      </c>
      <c r="EV89" s="21" t="s">
        <v>570</v>
      </c>
      <c r="EW89" s="7"/>
      <c r="EX89" s="7">
        <v>1.1558999999999999</v>
      </c>
      <c r="EY89" s="7"/>
      <c r="FA89" s="66">
        <v>44712</v>
      </c>
      <c r="FB89" s="21" t="s">
        <v>535</v>
      </c>
      <c r="FC89" s="7"/>
      <c r="FD89" s="7">
        <v>1.4379999999999999</v>
      </c>
      <c r="FE89" s="7"/>
      <c r="FG89" s="66">
        <v>44700</v>
      </c>
      <c r="FH89" s="21" t="s">
        <v>345</v>
      </c>
      <c r="FI89" s="7"/>
      <c r="FJ89" s="7">
        <v>1.046</v>
      </c>
      <c r="FK89" s="7"/>
      <c r="FM89" s="66">
        <v>44699</v>
      </c>
      <c r="FN89" s="21" t="s">
        <v>345</v>
      </c>
      <c r="FO89" s="7"/>
      <c r="FP89" s="7">
        <v>1.0820000000000001</v>
      </c>
      <c r="FQ89" s="7"/>
      <c r="FS89" s="66">
        <v>44678</v>
      </c>
      <c r="FT89" s="21" t="s">
        <v>334</v>
      </c>
      <c r="FU89" s="7"/>
      <c r="FV89" s="7">
        <v>1.2517</v>
      </c>
      <c r="FW89" s="7"/>
      <c r="FY89" s="66">
        <v>44673</v>
      </c>
      <c r="FZ89" s="21" t="s">
        <v>334</v>
      </c>
      <c r="GA89" s="7"/>
      <c r="GB89" s="7">
        <v>1.3698999999999999</v>
      </c>
      <c r="GC89" s="7"/>
      <c r="GE89" s="66">
        <v>44644</v>
      </c>
      <c r="GF89" s="21" t="s">
        <v>350</v>
      </c>
      <c r="GG89" s="7"/>
      <c r="GH89" s="7">
        <v>1.7441</v>
      </c>
      <c r="GI89" s="68"/>
      <c r="GK89" s="66">
        <v>44641</v>
      </c>
      <c r="GL89" s="21" t="s">
        <v>350</v>
      </c>
      <c r="GM89" s="7"/>
      <c r="GN89" s="215">
        <v>0.981653</v>
      </c>
      <c r="GO89" s="7"/>
      <c r="GQ89" s="66">
        <v>44599</v>
      </c>
      <c r="GR89" s="21" t="s">
        <v>348</v>
      </c>
      <c r="GS89" s="7"/>
      <c r="GT89" s="7">
        <v>1.2070000000000001</v>
      </c>
      <c r="GU89" s="7"/>
      <c r="GW89" s="66">
        <v>44559</v>
      </c>
      <c r="GX89" s="21" t="s">
        <v>336</v>
      </c>
      <c r="GY89" s="7"/>
      <c r="GZ89" s="7">
        <v>1.0342</v>
      </c>
      <c r="HA89" s="7"/>
      <c r="HC89" s="66">
        <v>44545</v>
      </c>
      <c r="HD89" s="21" t="s">
        <v>336</v>
      </c>
      <c r="HE89" s="7"/>
      <c r="HF89" s="7">
        <v>1.2618</v>
      </c>
      <c r="HG89" s="7"/>
      <c r="HI89" s="66">
        <v>44505</v>
      </c>
      <c r="HJ89" s="21" t="s">
        <v>342</v>
      </c>
      <c r="HK89" s="7"/>
      <c r="HL89" s="21">
        <v>1.0249999999999999</v>
      </c>
      <c r="HM89" s="7"/>
      <c r="HO89" s="58">
        <v>44498</v>
      </c>
      <c r="HP89" s="21" t="s">
        <v>341</v>
      </c>
      <c r="HQ89" s="7"/>
      <c r="HR89" s="56">
        <v>0.96368365028408776</v>
      </c>
      <c r="HS89" s="7"/>
      <c r="HU89" s="81">
        <v>43829</v>
      </c>
      <c r="HV89" s="23" t="s">
        <v>336</v>
      </c>
      <c r="HW89" s="21">
        <f>[1]!i_dq_close("881001.WI",HU89)</f>
        <v>4297.1198000000004</v>
      </c>
      <c r="HX89" s="82">
        <v>1.012769</v>
      </c>
      <c r="HY89" s="20"/>
      <c r="IA89" s="66">
        <v>44628</v>
      </c>
      <c r="IB89" s="21" t="s">
        <v>350</v>
      </c>
      <c r="IC89" s="7"/>
      <c r="ID89" s="7">
        <v>1.002</v>
      </c>
      <c r="IE89" s="7"/>
      <c r="IG89" s="66">
        <v>44642</v>
      </c>
      <c r="IH89" s="21" t="s">
        <v>350</v>
      </c>
      <c r="II89" s="7"/>
      <c r="IJ89" s="21">
        <v>1.036</v>
      </c>
      <c r="IK89" s="7"/>
      <c r="IM89" s="66">
        <v>44707</v>
      </c>
      <c r="IN89" s="21" t="s">
        <v>535</v>
      </c>
      <c r="IO89" s="7"/>
      <c r="IP89" s="7">
        <v>1.0145</v>
      </c>
      <c r="IQ89" s="7"/>
      <c r="IS89" s="66">
        <v>44817</v>
      </c>
      <c r="IT89" s="21" t="s">
        <v>1622</v>
      </c>
      <c r="IU89" s="7"/>
      <c r="IV89" s="7">
        <v>1.0141</v>
      </c>
      <c r="IW89" s="7"/>
      <c r="IY89" s="66">
        <v>44833</v>
      </c>
      <c r="IZ89" s="21" t="s">
        <v>1622</v>
      </c>
      <c r="JA89" s="7"/>
      <c r="JB89" s="7">
        <v>0.96850000000000003</v>
      </c>
      <c r="JC89" s="7"/>
      <c r="JE89" s="66">
        <v>44859</v>
      </c>
      <c r="JF89" s="21" t="s">
        <v>1621</v>
      </c>
      <c r="JG89" s="7"/>
      <c r="JH89" s="7">
        <v>0.96509999999999996</v>
      </c>
      <c r="JI89" s="7"/>
      <c r="JK89" s="66">
        <v>44924</v>
      </c>
      <c r="JL89" s="21" t="s">
        <v>1624</v>
      </c>
      <c r="JM89" s="7"/>
      <c r="JN89" s="7">
        <v>1.0188999999999999</v>
      </c>
      <c r="JO89" s="7"/>
      <c r="JQ89" s="66">
        <v>44966</v>
      </c>
      <c r="JR89" s="21" t="s">
        <v>1704</v>
      </c>
      <c r="JS89" s="7"/>
      <c r="JT89" s="7">
        <v>0.97950000000000004</v>
      </c>
      <c r="JU89" s="7"/>
      <c r="JW89" s="66">
        <v>44963</v>
      </c>
      <c r="JX89" s="21" t="s">
        <v>1632</v>
      </c>
      <c r="JY89" s="7"/>
      <c r="JZ89" s="7">
        <v>0.98829999999999996</v>
      </c>
      <c r="KA89" s="7"/>
      <c r="KC89" s="66">
        <v>44678</v>
      </c>
      <c r="KD89" s="21" t="s">
        <v>334</v>
      </c>
      <c r="KE89" s="7"/>
      <c r="KF89" s="7">
        <v>1.294</v>
      </c>
    </row>
    <row r="90" spans="1:298" customFormat="1">
      <c r="A90" s="138">
        <v>44508</v>
      </c>
      <c r="B90" s="74" t="s">
        <v>342</v>
      </c>
      <c r="C90" s="122"/>
      <c r="D90" s="74">
        <v>1.0379</v>
      </c>
      <c r="E90" s="122"/>
      <c r="G90" s="66">
        <v>44536</v>
      </c>
      <c r="H90" s="21" t="s">
        <v>336</v>
      </c>
      <c r="I90" s="7"/>
      <c r="J90" s="7">
        <v>0.99909999999999999</v>
      </c>
      <c r="K90" s="7"/>
      <c r="M90" s="66">
        <v>44956</v>
      </c>
      <c r="N90" s="21" t="s">
        <v>1626</v>
      </c>
      <c r="O90" s="7"/>
      <c r="P90" s="7">
        <v>2.1309999999999998</v>
      </c>
      <c r="Q90" s="7"/>
      <c r="S90" s="66">
        <v>44946</v>
      </c>
      <c r="T90" s="21" t="s">
        <v>1626</v>
      </c>
      <c r="U90" s="7"/>
      <c r="V90" s="7">
        <v>1.002</v>
      </c>
      <c r="W90" s="7"/>
      <c r="Y90" s="66">
        <v>44935</v>
      </c>
      <c r="Z90" s="21" t="s">
        <v>1626</v>
      </c>
      <c r="AA90" s="7"/>
      <c r="AB90" s="7">
        <v>1.3109999999999999</v>
      </c>
      <c r="AC90" s="7"/>
      <c r="AE90" s="66">
        <v>44932</v>
      </c>
      <c r="AF90" s="21" t="s">
        <v>1626</v>
      </c>
      <c r="AG90" s="7"/>
      <c r="AH90" s="7">
        <v>1.0042</v>
      </c>
      <c r="AI90" s="7"/>
      <c r="AK90" s="66">
        <v>44901</v>
      </c>
      <c r="AL90" s="21" t="s">
        <v>1624</v>
      </c>
      <c r="AM90" s="7"/>
      <c r="AN90" s="7">
        <v>1.1064000000000001</v>
      </c>
      <c r="AO90" s="7"/>
      <c r="AQ90" s="66">
        <v>44897</v>
      </c>
      <c r="AR90" s="21" t="s">
        <v>1624</v>
      </c>
      <c r="AS90" s="7"/>
      <c r="AT90" s="7">
        <v>1.0210999999999999</v>
      </c>
      <c r="AU90" s="7"/>
      <c r="AW90" s="66">
        <v>44888</v>
      </c>
      <c r="AX90" s="21" t="s">
        <v>1630</v>
      </c>
      <c r="AY90" s="7"/>
      <c r="AZ90" s="7">
        <v>1.0595000000000001</v>
      </c>
      <c r="BA90" s="7"/>
      <c r="BC90" s="66">
        <v>44883</v>
      </c>
      <c r="BD90" s="21" t="s">
        <v>1630</v>
      </c>
      <c r="BE90" s="7"/>
      <c r="BF90" s="7">
        <v>1.4792000000000001</v>
      </c>
      <c r="BG90" s="7"/>
      <c r="BI90" s="66">
        <v>44874</v>
      </c>
      <c r="BJ90" s="21" t="s">
        <v>1630</v>
      </c>
      <c r="BK90" s="7"/>
      <c r="BL90" s="7">
        <v>0.97870000000000001</v>
      </c>
      <c r="BM90" s="7"/>
      <c r="BO90" s="66">
        <v>44862</v>
      </c>
      <c r="BP90" s="21" t="s">
        <v>1621</v>
      </c>
      <c r="BQ90" s="7"/>
      <c r="BR90" s="7">
        <v>1.2358</v>
      </c>
      <c r="BS90" s="7"/>
      <c r="BU90" s="66">
        <v>44855</v>
      </c>
      <c r="BV90" s="21" t="s">
        <v>1621</v>
      </c>
      <c r="BW90" s="7"/>
      <c r="BX90" s="7">
        <v>0.97899999999999998</v>
      </c>
      <c r="BY90" s="7"/>
      <c r="CA90" s="66">
        <v>44855</v>
      </c>
      <c r="CB90" s="21" t="s">
        <v>1621</v>
      </c>
      <c r="CC90" s="7"/>
      <c r="CD90" s="7">
        <v>0.95899999999999996</v>
      </c>
      <c r="CE90" s="7"/>
      <c r="CG90" s="66">
        <v>44848</v>
      </c>
      <c r="CH90" s="21" t="s">
        <v>1621</v>
      </c>
      <c r="CI90" s="7"/>
      <c r="CJ90" s="7">
        <v>1.0489999999999999</v>
      </c>
      <c r="CK90" s="7"/>
      <c r="CM90" s="66">
        <v>44826</v>
      </c>
      <c r="CN90" s="21" t="s">
        <v>1622</v>
      </c>
      <c r="CO90" s="7"/>
      <c r="CP90" s="7">
        <v>1.0698000000000001</v>
      </c>
      <c r="CQ90" s="7"/>
      <c r="CS90" s="66">
        <v>44818</v>
      </c>
      <c r="CT90" s="21" t="s">
        <v>1622</v>
      </c>
      <c r="CU90" s="7"/>
      <c r="CV90" s="7">
        <v>0.99450000000000005</v>
      </c>
      <c r="CW90" s="7"/>
      <c r="CY90" s="66">
        <v>44812</v>
      </c>
      <c r="CZ90" s="21" t="s">
        <v>1622</v>
      </c>
      <c r="DA90" s="7"/>
      <c r="DB90" s="7">
        <v>1.214</v>
      </c>
      <c r="DC90" s="7"/>
      <c r="DE90" s="66">
        <v>44798</v>
      </c>
      <c r="DF90" s="21" t="s">
        <v>1623</v>
      </c>
      <c r="DG90" s="7"/>
      <c r="DH90" s="7">
        <v>1.0230999999999999</v>
      </c>
      <c r="DI90" s="7"/>
      <c r="DK90" s="66">
        <v>44797</v>
      </c>
      <c r="DL90" s="21" t="s">
        <v>1623</v>
      </c>
      <c r="DM90" s="7"/>
      <c r="DN90" s="7">
        <v>0.98870000000000002</v>
      </c>
      <c r="DO90" s="7"/>
      <c r="DQ90" s="66">
        <v>44789</v>
      </c>
      <c r="DR90" s="21" t="s">
        <v>1623</v>
      </c>
      <c r="DS90" s="7"/>
      <c r="DT90" s="215">
        <v>0.98456125416590334</v>
      </c>
      <c r="DU90" s="7"/>
      <c r="DW90" s="66">
        <v>44771</v>
      </c>
      <c r="DX90" s="21" t="s">
        <v>638</v>
      </c>
      <c r="DY90" s="7"/>
      <c r="DZ90" s="7">
        <v>1.0161</v>
      </c>
      <c r="EA90" s="7"/>
      <c r="EC90" s="66">
        <v>44735</v>
      </c>
      <c r="ED90" s="21" t="s">
        <v>570</v>
      </c>
      <c r="EE90" s="7"/>
      <c r="EF90" s="7">
        <v>1.155</v>
      </c>
      <c r="EG90" s="7"/>
      <c r="EI90" s="66">
        <v>44735</v>
      </c>
      <c r="EJ90" s="7" t="s">
        <v>570</v>
      </c>
      <c r="EK90" s="7"/>
      <c r="EL90" s="134">
        <v>1.2112560000000001</v>
      </c>
      <c r="EM90" s="7"/>
      <c r="EO90" s="66">
        <v>44732</v>
      </c>
      <c r="EP90" s="21" t="s">
        <v>570</v>
      </c>
      <c r="EQ90" s="7"/>
      <c r="ER90" s="7">
        <v>0.94689999999999996</v>
      </c>
      <c r="ES90" s="7"/>
      <c r="EU90" s="66">
        <v>44729</v>
      </c>
      <c r="EV90" s="21" t="s">
        <v>570</v>
      </c>
      <c r="EW90" s="7"/>
      <c r="EX90" s="7">
        <v>1.1565000000000001</v>
      </c>
      <c r="EY90" s="7"/>
      <c r="FA90" s="66">
        <v>44713</v>
      </c>
      <c r="FB90" s="21" t="s">
        <v>570</v>
      </c>
      <c r="FC90" s="7"/>
      <c r="FD90" s="7">
        <v>1.444</v>
      </c>
      <c r="FE90" s="7"/>
      <c r="FG90" s="66">
        <v>44701</v>
      </c>
      <c r="FH90" s="21" t="s">
        <v>345</v>
      </c>
      <c r="FI90" s="7"/>
      <c r="FJ90" s="7">
        <v>1.046</v>
      </c>
      <c r="FK90" s="7"/>
      <c r="FM90" s="66">
        <v>44700</v>
      </c>
      <c r="FN90" s="21" t="s">
        <v>345</v>
      </c>
      <c r="FO90" s="7"/>
      <c r="FP90" s="7">
        <v>1.085</v>
      </c>
      <c r="FQ90" s="7"/>
      <c r="FS90" s="66">
        <v>44679</v>
      </c>
      <c r="FT90" s="21" t="s">
        <v>334</v>
      </c>
      <c r="FU90" s="7"/>
      <c r="FV90" s="7">
        <v>1.2532000000000001</v>
      </c>
      <c r="FW90" s="7"/>
      <c r="FY90" s="66">
        <v>44676</v>
      </c>
      <c r="FZ90" s="21" t="s">
        <v>334</v>
      </c>
      <c r="GA90" s="7"/>
      <c r="GB90" s="7">
        <v>1.3621000000000001</v>
      </c>
      <c r="GC90" s="7"/>
      <c r="GE90" s="66">
        <v>44645</v>
      </c>
      <c r="GF90" s="21" t="s">
        <v>350</v>
      </c>
      <c r="GG90" s="7"/>
      <c r="GH90" s="7">
        <v>1.7443</v>
      </c>
      <c r="GI90" s="68"/>
      <c r="GK90" s="66">
        <v>44642</v>
      </c>
      <c r="GL90" s="21" t="s">
        <v>350</v>
      </c>
      <c r="GM90" s="7"/>
      <c r="GN90" s="215">
        <v>0.98202999999999996</v>
      </c>
      <c r="GO90" s="7"/>
      <c r="GQ90" s="66">
        <v>44600</v>
      </c>
      <c r="GR90" s="21" t="s">
        <v>348</v>
      </c>
      <c r="GS90" s="7"/>
      <c r="GT90" s="7">
        <v>1.202</v>
      </c>
      <c r="GU90" s="7"/>
      <c r="GW90" s="66">
        <v>44560</v>
      </c>
      <c r="GX90" s="21" t="s">
        <v>336</v>
      </c>
      <c r="GY90" s="7"/>
      <c r="GZ90" s="7">
        <v>1.0341</v>
      </c>
      <c r="HA90" s="7"/>
      <c r="HC90" s="66">
        <v>44546</v>
      </c>
      <c r="HD90" s="21" t="s">
        <v>336</v>
      </c>
      <c r="HE90" s="7"/>
      <c r="HF90" s="7">
        <v>1.2634000000000001</v>
      </c>
      <c r="HG90" s="7"/>
      <c r="HI90" s="66">
        <v>44508</v>
      </c>
      <c r="HJ90" s="21" t="s">
        <v>342</v>
      </c>
      <c r="HK90" s="7"/>
      <c r="HL90" s="21">
        <v>1.026</v>
      </c>
      <c r="HM90" s="7"/>
      <c r="HO90" s="58">
        <v>44501</v>
      </c>
      <c r="HP90" s="21" t="s">
        <v>342</v>
      </c>
      <c r="HQ90" s="7"/>
      <c r="HR90" s="56">
        <v>0.96368365028408776</v>
      </c>
      <c r="HS90" s="7"/>
      <c r="HU90" s="81">
        <v>43830</v>
      </c>
      <c r="HV90" s="23" t="s">
        <v>336</v>
      </c>
      <c r="HW90" s="21">
        <f>[1]!i_dq_close("881001.WI",HU90)</f>
        <v>4316.4898999999996</v>
      </c>
      <c r="HX90" s="82">
        <v>1.014629</v>
      </c>
      <c r="HY90" s="20"/>
      <c r="IA90" s="66">
        <v>44629</v>
      </c>
      <c r="IB90" s="21" t="s">
        <v>350</v>
      </c>
      <c r="IC90" s="7"/>
      <c r="ID90" s="7">
        <v>1.0189999999999999</v>
      </c>
      <c r="IE90" s="7"/>
      <c r="IG90" s="66">
        <v>44643</v>
      </c>
      <c r="IH90" s="21" t="s">
        <v>350</v>
      </c>
      <c r="II90" s="7"/>
      <c r="IJ90" s="21">
        <v>1.036</v>
      </c>
      <c r="IK90" s="7"/>
      <c r="IM90" s="66">
        <v>44708</v>
      </c>
      <c r="IN90" s="21" t="s">
        <v>535</v>
      </c>
      <c r="IO90" s="7"/>
      <c r="IP90" s="7">
        <v>1.0164</v>
      </c>
      <c r="IQ90" s="7"/>
      <c r="IS90" s="66">
        <v>44818</v>
      </c>
      <c r="IT90" s="21" t="s">
        <v>1622</v>
      </c>
      <c r="IU90" s="7"/>
      <c r="IV90" s="7">
        <v>1.0153000000000001</v>
      </c>
      <c r="IW90" s="7"/>
      <c r="IY90" s="66">
        <v>44834</v>
      </c>
      <c r="IZ90" s="21" t="s">
        <v>1622</v>
      </c>
      <c r="JA90" s="7"/>
      <c r="JB90" s="7">
        <v>0.96330000000000005</v>
      </c>
      <c r="JC90" s="7"/>
      <c r="JE90" s="66">
        <v>44860</v>
      </c>
      <c r="JF90" s="21" t="s">
        <v>1621</v>
      </c>
      <c r="JG90" s="7"/>
      <c r="JH90" s="7">
        <v>0.97030000000000005</v>
      </c>
      <c r="JI90" s="7"/>
      <c r="JK90" s="66">
        <v>44925</v>
      </c>
      <c r="JL90" s="21" t="s">
        <v>1624</v>
      </c>
      <c r="JM90" s="7"/>
      <c r="JN90" s="7">
        <v>1.0235000000000001</v>
      </c>
      <c r="JO90" s="7"/>
      <c r="JQ90" s="66">
        <v>44967</v>
      </c>
      <c r="JR90" s="21" t="s">
        <v>1719</v>
      </c>
      <c r="JS90" s="7"/>
      <c r="JT90" s="7">
        <v>0.98150000000000004</v>
      </c>
      <c r="JU90" s="7"/>
      <c r="JW90" s="66">
        <v>44964</v>
      </c>
      <c r="JX90" s="21" t="s">
        <v>1688</v>
      </c>
      <c r="JY90" s="7"/>
      <c r="JZ90" s="7">
        <v>0.99019999999999997</v>
      </c>
      <c r="KA90" s="7"/>
      <c r="KC90" s="66">
        <v>44679</v>
      </c>
      <c r="KD90" s="21" t="s">
        <v>334</v>
      </c>
      <c r="KE90" s="7"/>
      <c r="KF90" s="7">
        <v>1.2949999999999999</v>
      </c>
    </row>
    <row r="91" spans="1:298" customFormat="1">
      <c r="A91" s="138">
        <v>44509</v>
      </c>
      <c r="B91" s="74" t="s">
        <v>342</v>
      </c>
      <c r="C91" s="122"/>
      <c r="D91" s="74">
        <v>1.0470999999999999</v>
      </c>
      <c r="E91" s="122"/>
      <c r="G91" s="66">
        <v>44537</v>
      </c>
      <c r="H91" s="21" t="s">
        <v>336</v>
      </c>
      <c r="I91" s="7"/>
      <c r="J91" s="7">
        <v>0.99639999999999995</v>
      </c>
      <c r="K91" s="7"/>
      <c r="M91" s="66">
        <v>44957</v>
      </c>
      <c r="N91" s="21" t="s">
        <v>1626</v>
      </c>
      <c r="O91" s="7"/>
      <c r="P91" s="7">
        <v>2.1379999999999999</v>
      </c>
      <c r="Q91" s="7"/>
      <c r="S91" s="66">
        <v>44956</v>
      </c>
      <c r="T91" s="21" t="s">
        <v>1626</v>
      </c>
      <c r="U91" s="7"/>
      <c r="V91" s="7">
        <v>1.0026999999999999</v>
      </c>
      <c r="W91" s="7"/>
      <c r="Y91" s="66">
        <v>44936</v>
      </c>
      <c r="Z91" s="21" t="s">
        <v>1626</v>
      </c>
      <c r="AA91" s="7"/>
      <c r="AB91" s="7">
        <v>1.3089999999999999</v>
      </c>
      <c r="AC91" s="7"/>
      <c r="AE91" s="66">
        <v>44935</v>
      </c>
      <c r="AF91" s="21" t="s">
        <v>1626</v>
      </c>
      <c r="AG91" s="7"/>
      <c r="AH91" s="7">
        <v>1.0048999999999999</v>
      </c>
      <c r="AI91" s="7"/>
      <c r="AK91" s="66">
        <v>44902</v>
      </c>
      <c r="AL91" s="21" t="s">
        <v>1624</v>
      </c>
      <c r="AM91" s="7"/>
      <c r="AN91" s="7">
        <v>1.1062000000000001</v>
      </c>
      <c r="AO91" s="7"/>
      <c r="AQ91" s="66">
        <v>44900</v>
      </c>
      <c r="AR91" s="21" t="s">
        <v>1624</v>
      </c>
      <c r="AS91" s="7"/>
      <c r="AT91" s="7">
        <v>1.0295000000000001</v>
      </c>
      <c r="AU91" s="7"/>
      <c r="AW91" s="66">
        <v>44889</v>
      </c>
      <c r="AX91" s="21" t="s">
        <v>1630</v>
      </c>
      <c r="AY91" s="7"/>
      <c r="AZ91" s="7">
        <v>1.0585</v>
      </c>
      <c r="BA91" s="7"/>
      <c r="BC91" s="66">
        <v>44886</v>
      </c>
      <c r="BD91" s="21" t="s">
        <v>1630</v>
      </c>
      <c r="BE91" s="7"/>
      <c r="BF91" s="7">
        <v>1.4829000000000001</v>
      </c>
      <c r="BG91" s="7"/>
      <c r="BI91" s="66">
        <v>44875</v>
      </c>
      <c r="BJ91" s="21" t="s">
        <v>1630</v>
      </c>
      <c r="BK91" s="7"/>
      <c r="BL91" s="7">
        <v>0.97809999999999997</v>
      </c>
      <c r="BM91" s="7"/>
      <c r="BO91" s="66">
        <v>44865</v>
      </c>
      <c r="BP91" s="21" t="s">
        <v>1621</v>
      </c>
      <c r="BQ91" s="7"/>
      <c r="BR91" s="7">
        <v>1.2365999999999999</v>
      </c>
      <c r="BS91" s="7"/>
      <c r="BU91" s="66">
        <v>44858</v>
      </c>
      <c r="BV91" s="21" t="s">
        <v>1621</v>
      </c>
      <c r="BW91" s="7"/>
      <c r="BX91" s="7">
        <v>0.97499999999999998</v>
      </c>
      <c r="BY91" s="7"/>
      <c r="CA91" s="66">
        <v>44858</v>
      </c>
      <c r="CB91" s="21" t="s">
        <v>1621</v>
      </c>
      <c r="CC91" s="7"/>
      <c r="CD91" s="7">
        <v>0.95799999999999996</v>
      </c>
      <c r="CE91" s="7"/>
      <c r="CG91" s="66">
        <v>44851</v>
      </c>
      <c r="CH91" s="21" t="s">
        <v>1621</v>
      </c>
      <c r="CI91" s="7"/>
      <c r="CJ91" s="7">
        <v>1.0469999999999999</v>
      </c>
      <c r="CK91" s="7"/>
      <c r="CM91" s="66">
        <v>44827</v>
      </c>
      <c r="CN91" s="21" t="s">
        <v>1622</v>
      </c>
      <c r="CO91" s="7"/>
      <c r="CP91" s="7">
        <v>1.0656000000000001</v>
      </c>
      <c r="CQ91" s="7"/>
      <c r="CS91" s="66">
        <v>44819</v>
      </c>
      <c r="CT91" s="21" t="s">
        <v>1622</v>
      </c>
      <c r="CU91" s="7"/>
      <c r="CV91" s="7">
        <v>0.99260000000000004</v>
      </c>
      <c r="CW91" s="7"/>
      <c r="CY91" s="66">
        <v>44813</v>
      </c>
      <c r="CZ91" s="21" t="s">
        <v>1622</v>
      </c>
      <c r="DA91" s="7"/>
      <c r="DB91" s="7">
        <v>1.2154</v>
      </c>
      <c r="DC91" s="7"/>
      <c r="DE91" s="66">
        <v>44799</v>
      </c>
      <c r="DF91" s="21" t="s">
        <v>1623</v>
      </c>
      <c r="DG91" s="7"/>
      <c r="DH91" s="7">
        <v>1.0210999999999999</v>
      </c>
      <c r="DI91" s="7"/>
      <c r="DK91" s="66">
        <v>44798</v>
      </c>
      <c r="DL91" s="21" t="s">
        <v>1623</v>
      </c>
      <c r="DM91" s="7"/>
      <c r="DN91" s="7">
        <v>0.9899</v>
      </c>
      <c r="DO91" s="7"/>
      <c r="DQ91" s="66">
        <v>44790</v>
      </c>
      <c r="DR91" s="21" t="s">
        <v>1623</v>
      </c>
      <c r="DS91" s="7"/>
      <c r="DT91" s="215">
        <v>0.98287391696938953</v>
      </c>
      <c r="DU91" s="7"/>
      <c r="DW91" s="66">
        <v>44774</v>
      </c>
      <c r="DX91" s="21" t="s">
        <v>339</v>
      </c>
      <c r="DY91" s="7"/>
      <c r="DZ91" s="7">
        <v>1.0168999999999999</v>
      </c>
      <c r="EA91" s="7"/>
      <c r="EC91" s="66">
        <v>44736</v>
      </c>
      <c r="ED91" s="21" t="s">
        <v>570</v>
      </c>
      <c r="EE91" s="7"/>
      <c r="EF91" s="7">
        <v>1.1539999999999999</v>
      </c>
      <c r="EG91" s="7"/>
      <c r="EI91" s="66">
        <v>44736</v>
      </c>
      <c r="EJ91" s="7" t="s">
        <v>570</v>
      </c>
      <c r="EK91" s="7"/>
      <c r="EL91" s="134">
        <v>1.2106969999999999</v>
      </c>
      <c r="EM91" s="7"/>
      <c r="EO91" s="66">
        <v>44733</v>
      </c>
      <c r="EP91" s="21" t="s">
        <v>570</v>
      </c>
      <c r="EQ91" s="7"/>
      <c r="ER91" s="7">
        <v>0.95189999999999997</v>
      </c>
      <c r="ES91" s="7"/>
      <c r="EU91" s="66">
        <v>44732</v>
      </c>
      <c r="EV91" s="21" t="s">
        <v>570</v>
      </c>
      <c r="EW91" s="7"/>
      <c r="EX91" s="7">
        <v>1.1603000000000001</v>
      </c>
      <c r="EY91" s="7"/>
      <c r="FA91" s="66">
        <v>44714</v>
      </c>
      <c r="FB91" s="21" t="s">
        <v>570</v>
      </c>
      <c r="FC91" s="7"/>
      <c r="FD91" s="7">
        <v>1.4450000000000001</v>
      </c>
      <c r="FE91" s="7"/>
      <c r="FG91" s="66">
        <v>44704</v>
      </c>
      <c r="FH91" s="21" t="s">
        <v>535</v>
      </c>
      <c r="FI91" s="7"/>
      <c r="FJ91" s="7">
        <v>1.0469999999999999</v>
      </c>
      <c r="FK91" s="7"/>
      <c r="FM91" s="66">
        <v>44701</v>
      </c>
      <c r="FN91" s="21" t="s">
        <v>345</v>
      </c>
      <c r="FO91" s="7"/>
      <c r="FP91" s="7">
        <v>1.085</v>
      </c>
      <c r="FQ91" s="7"/>
      <c r="FS91" s="66">
        <v>44680</v>
      </c>
      <c r="FT91" s="21" t="s">
        <v>334</v>
      </c>
      <c r="FU91" s="7"/>
      <c r="FV91" s="7">
        <v>1.2529999999999999</v>
      </c>
      <c r="FW91" s="7"/>
      <c r="FY91" s="66">
        <v>44677</v>
      </c>
      <c r="FZ91" s="21" t="s">
        <v>334</v>
      </c>
      <c r="GA91" s="7"/>
      <c r="GB91" s="7">
        <v>1.3593999999999999</v>
      </c>
      <c r="GC91" s="7"/>
      <c r="GE91" s="66">
        <v>44648</v>
      </c>
      <c r="GF91" s="21" t="s">
        <v>350</v>
      </c>
      <c r="GG91" s="7"/>
      <c r="GH91" s="7">
        <v>1.7412000000000001</v>
      </c>
      <c r="GI91" s="68"/>
      <c r="GK91" s="66">
        <v>44643</v>
      </c>
      <c r="GL91" s="21" t="s">
        <v>350</v>
      </c>
      <c r="GM91" s="7"/>
      <c r="GN91" s="215">
        <v>0.98240799999999995</v>
      </c>
      <c r="GO91" s="7"/>
      <c r="GQ91" s="66">
        <v>44601</v>
      </c>
      <c r="GR91" s="21" t="s">
        <v>348</v>
      </c>
      <c r="GS91" s="7"/>
      <c r="GT91" s="7">
        <v>1.2030000000000001</v>
      </c>
      <c r="GU91" s="7"/>
      <c r="GW91" s="66">
        <v>44561</v>
      </c>
      <c r="GX91" s="21" t="s">
        <v>336</v>
      </c>
      <c r="GY91" s="7"/>
      <c r="GZ91" s="7">
        <v>1.034</v>
      </c>
      <c r="HA91" s="7"/>
      <c r="HC91" s="66">
        <v>44547</v>
      </c>
      <c r="HD91" s="21" t="s">
        <v>336</v>
      </c>
      <c r="HE91" s="7"/>
      <c r="HF91" s="7">
        <v>1.2609999999999999</v>
      </c>
      <c r="HG91" s="7"/>
      <c r="HI91" s="66">
        <v>44509</v>
      </c>
      <c r="HJ91" s="21" t="s">
        <v>342</v>
      </c>
      <c r="HK91" s="7"/>
      <c r="HL91" s="21">
        <v>1.026</v>
      </c>
      <c r="HM91" s="7"/>
      <c r="HO91" s="58">
        <v>44502</v>
      </c>
      <c r="HP91" s="21" t="s">
        <v>342</v>
      </c>
      <c r="HQ91" s="7"/>
      <c r="HR91" s="56">
        <v>0.96368365028408776</v>
      </c>
      <c r="HS91" s="7"/>
      <c r="HU91" s="81">
        <v>43832</v>
      </c>
      <c r="HV91" s="23" t="s">
        <v>346</v>
      </c>
      <c r="HW91" s="21">
        <f>[1]!i_dq_close("881001.WI",HU91)</f>
        <v>4384.9894999999997</v>
      </c>
      <c r="HX91" s="82">
        <v>1.0155590000000001</v>
      </c>
      <c r="HY91" s="20"/>
      <c r="IA91" s="66">
        <v>44630</v>
      </c>
      <c r="IB91" s="21" t="s">
        <v>350</v>
      </c>
      <c r="IC91" s="7"/>
      <c r="ID91" s="7">
        <v>1.016</v>
      </c>
      <c r="IE91" s="7"/>
      <c r="IG91" s="66">
        <v>44644</v>
      </c>
      <c r="IH91" s="21" t="s">
        <v>350</v>
      </c>
      <c r="II91" s="7"/>
      <c r="IJ91" s="21">
        <v>1.036</v>
      </c>
      <c r="IK91" s="7"/>
      <c r="IM91" s="66">
        <v>44711</v>
      </c>
      <c r="IN91" s="21" t="s">
        <v>535</v>
      </c>
      <c r="IO91" s="7"/>
      <c r="IP91" s="7">
        <v>1.0203</v>
      </c>
      <c r="IQ91" s="7"/>
      <c r="IS91" s="66">
        <v>44819</v>
      </c>
      <c r="IT91" s="21" t="s">
        <v>1622</v>
      </c>
      <c r="IU91" s="7"/>
      <c r="IV91" s="7">
        <v>1.0145999999999999</v>
      </c>
      <c r="IW91" s="7"/>
      <c r="IY91" s="66">
        <v>44844</v>
      </c>
      <c r="IZ91" s="21" t="s">
        <v>341</v>
      </c>
      <c r="JA91" s="7"/>
      <c r="JB91" s="7">
        <v>0.95489999999999997</v>
      </c>
      <c r="JC91" s="7"/>
      <c r="JE91" s="66">
        <v>44861</v>
      </c>
      <c r="JF91" s="21" t="s">
        <v>1621</v>
      </c>
      <c r="JG91" s="7"/>
      <c r="JH91" s="7">
        <v>0.96760000000000002</v>
      </c>
      <c r="JI91" s="7"/>
      <c r="JK91" s="66">
        <v>44929</v>
      </c>
      <c r="JL91" s="21" t="s">
        <v>1626</v>
      </c>
      <c r="JM91" s="7"/>
      <c r="JN91" s="7">
        <v>1.0229999999999999</v>
      </c>
      <c r="JO91" s="7"/>
      <c r="JQ91" s="7"/>
      <c r="JR91" s="7"/>
      <c r="JS91" s="7"/>
      <c r="JT91" s="7"/>
      <c r="JU91" s="7"/>
      <c r="JW91" s="66">
        <v>44965</v>
      </c>
      <c r="JX91" s="21" t="s">
        <v>1694</v>
      </c>
      <c r="JY91" s="7"/>
      <c r="JZ91" s="7">
        <v>0.99080000000000001</v>
      </c>
      <c r="KA91" s="7"/>
      <c r="KC91" s="66">
        <v>44680</v>
      </c>
      <c r="KD91" s="21" t="s">
        <v>334</v>
      </c>
      <c r="KE91" s="7"/>
      <c r="KF91" s="7">
        <v>1.296</v>
      </c>
    </row>
    <row r="92" spans="1:298" customFormat="1">
      <c r="A92" s="138">
        <v>44510</v>
      </c>
      <c r="B92" s="74" t="s">
        <v>342</v>
      </c>
      <c r="C92" s="122"/>
      <c r="D92" s="74">
        <v>1.0541</v>
      </c>
      <c r="E92" s="122"/>
      <c r="G92" s="66">
        <v>44538</v>
      </c>
      <c r="H92" s="21" t="s">
        <v>336</v>
      </c>
      <c r="I92" s="7"/>
      <c r="J92" s="7">
        <v>1.0003</v>
      </c>
      <c r="K92" s="7"/>
      <c r="M92" s="66">
        <v>44958</v>
      </c>
      <c r="N92" s="21" t="s">
        <v>348</v>
      </c>
      <c r="O92" s="7"/>
      <c r="P92" s="7">
        <v>2.137</v>
      </c>
      <c r="Q92" s="7"/>
      <c r="S92" s="66">
        <v>44957</v>
      </c>
      <c r="T92" s="21" t="s">
        <v>1626</v>
      </c>
      <c r="U92" s="7"/>
      <c r="V92" s="7">
        <v>1.0028999999999999</v>
      </c>
      <c r="W92" s="7"/>
      <c r="Y92" s="66">
        <v>44937</v>
      </c>
      <c r="Z92" s="21" t="s">
        <v>1626</v>
      </c>
      <c r="AA92" s="7"/>
      <c r="AB92" s="7">
        <v>1.3080000000000001</v>
      </c>
      <c r="AC92" s="7"/>
      <c r="AE92" s="66">
        <v>44936</v>
      </c>
      <c r="AF92" s="21" t="s">
        <v>1626</v>
      </c>
      <c r="AG92" s="7"/>
      <c r="AH92" s="7">
        <v>1.0059</v>
      </c>
      <c r="AI92" s="7"/>
      <c r="AK92" s="66">
        <v>44903</v>
      </c>
      <c r="AL92" s="21" t="s">
        <v>1624</v>
      </c>
      <c r="AM92" s="7"/>
      <c r="AN92" s="7">
        <v>1.1064000000000001</v>
      </c>
      <c r="AO92" s="7"/>
      <c r="AQ92" s="66">
        <v>44901</v>
      </c>
      <c r="AR92" s="21" t="s">
        <v>1624</v>
      </c>
      <c r="AS92" s="7"/>
      <c r="AT92" s="7">
        <v>1.0251999999999999</v>
      </c>
      <c r="AU92" s="7"/>
      <c r="AW92" s="66">
        <v>44890</v>
      </c>
      <c r="AX92" s="21" t="s">
        <v>1630</v>
      </c>
      <c r="AY92" s="7"/>
      <c r="AZ92" s="7">
        <v>1.0592999999999999</v>
      </c>
      <c r="BA92" s="7"/>
      <c r="BC92" s="66">
        <v>44887</v>
      </c>
      <c r="BD92" s="21" t="s">
        <v>1630</v>
      </c>
      <c r="BE92" s="7"/>
      <c r="BF92" s="7">
        <v>1.4898</v>
      </c>
      <c r="BG92" s="7"/>
      <c r="BI92" s="66">
        <v>44876</v>
      </c>
      <c r="BJ92" s="21" t="s">
        <v>1630</v>
      </c>
      <c r="BK92" s="7"/>
      <c r="BL92" s="7">
        <v>0.97840000000000005</v>
      </c>
      <c r="BM92" s="7"/>
      <c r="BO92" s="66">
        <v>44866</v>
      </c>
      <c r="BP92" s="21" t="s">
        <v>342</v>
      </c>
      <c r="BQ92" s="7"/>
      <c r="BR92" s="7">
        <v>1.2369000000000001</v>
      </c>
      <c r="BS92" s="7"/>
      <c r="BU92" s="66">
        <v>44859</v>
      </c>
      <c r="BV92" s="21" t="s">
        <v>1621</v>
      </c>
      <c r="BW92" s="7"/>
      <c r="BX92" s="7">
        <v>0.97099999999999997</v>
      </c>
      <c r="BY92" s="7"/>
      <c r="CA92" s="66">
        <v>44859</v>
      </c>
      <c r="CB92" s="21" t="s">
        <v>1621</v>
      </c>
      <c r="CC92" s="7"/>
      <c r="CD92" s="7">
        <v>0.95799999999999996</v>
      </c>
      <c r="CE92" s="7"/>
      <c r="CG92" s="66">
        <v>44852</v>
      </c>
      <c r="CH92" s="21" t="s">
        <v>1621</v>
      </c>
      <c r="CI92" s="7"/>
      <c r="CJ92" s="7">
        <v>1.0469999999999999</v>
      </c>
      <c r="CK92" s="7"/>
      <c r="CM92" s="66">
        <v>44830</v>
      </c>
      <c r="CN92" s="21" t="s">
        <v>1622</v>
      </c>
      <c r="CO92" s="7"/>
      <c r="CP92" s="7">
        <v>1.0645</v>
      </c>
      <c r="CQ92" s="7"/>
      <c r="CS92" s="66">
        <v>44820</v>
      </c>
      <c r="CT92" s="21" t="s">
        <v>1622</v>
      </c>
      <c r="CU92" s="7"/>
      <c r="CV92" s="7">
        <v>0.99019999999999997</v>
      </c>
      <c r="CW92" s="7"/>
      <c r="CY92" s="66">
        <v>44817</v>
      </c>
      <c r="CZ92" s="21" t="s">
        <v>1622</v>
      </c>
      <c r="DA92" s="7"/>
      <c r="DB92" s="7">
        <v>1.2149000000000001</v>
      </c>
      <c r="DC92" s="7"/>
      <c r="DE92" s="66">
        <v>44802</v>
      </c>
      <c r="DF92" s="21" t="s">
        <v>1623</v>
      </c>
      <c r="DG92" s="7"/>
      <c r="DH92" s="7">
        <v>1.0213000000000001</v>
      </c>
      <c r="DI92" s="7"/>
      <c r="DK92" s="66">
        <v>44799</v>
      </c>
      <c r="DL92" s="21" t="s">
        <v>1623</v>
      </c>
      <c r="DM92" s="7"/>
      <c r="DN92" s="7">
        <v>0.98719999999999997</v>
      </c>
      <c r="DO92" s="7"/>
      <c r="DQ92" s="66">
        <v>44791</v>
      </c>
      <c r="DR92" s="21" t="s">
        <v>1623</v>
      </c>
      <c r="DS92" s="7"/>
      <c r="DT92" s="215">
        <v>0.98371758556764632</v>
      </c>
      <c r="DU92" s="7"/>
      <c r="DW92" s="66">
        <v>44775</v>
      </c>
      <c r="DX92" s="21" t="s">
        <v>1623</v>
      </c>
      <c r="DY92" s="7"/>
      <c r="DZ92" s="7">
        <v>1.0044</v>
      </c>
      <c r="EA92" s="7"/>
      <c r="EC92" s="66">
        <v>44739</v>
      </c>
      <c r="ED92" s="21" t="s">
        <v>570</v>
      </c>
      <c r="EE92" s="7"/>
      <c r="EF92" s="7">
        <v>1.161</v>
      </c>
      <c r="EG92" s="7"/>
      <c r="EI92" s="66">
        <v>44739</v>
      </c>
      <c r="EJ92" s="7" t="s">
        <v>570</v>
      </c>
      <c r="EK92" s="7"/>
      <c r="EL92" s="134">
        <v>1.2117230000000001</v>
      </c>
      <c r="EM92" s="7"/>
      <c r="EO92" s="66">
        <v>44734</v>
      </c>
      <c r="EP92" s="21" t="s">
        <v>570</v>
      </c>
      <c r="EQ92" s="7"/>
      <c r="ER92" s="7">
        <v>0.95109999999999995</v>
      </c>
      <c r="ES92" s="7"/>
      <c r="EU92" s="66">
        <v>44733</v>
      </c>
      <c r="EV92" s="21" t="s">
        <v>570</v>
      </c>
      <c r="EW92" s="7"/>
      <c r="EX92" s="7">
        <v>1.1625000000000001</v>
      </c>
      <c r="EY92" s="7"/>
      <c r="FA92" s="66">
        <v>44718</v>
      </c>
      <c r="FB92" s="21" t="s">
        <v>570</v>
      </c>
      <c r="FC92" s="7"/>
      <c r="FD92" s="7">
        <v>1.4490000000000001</v>
      </c>
      <c r="FE92" s="7"/>
      <c r="FG92" s="66">
        <v>44705</v>
      </c>
      <c r="FH92" s="21" t="s">
        <v>535</v>
      </c>
      <c r="FI92" s="7"/>
      <c r="FJ92" s="7">
        <v>1.044</v>
      </c>
      <c r="FK92" s="7"/>
      <c r="FM92" s="66">
        <v>44704</v>
      </c>
      <c r="FN92" s="21" t="s">
        <v>535</v>
      </c>
      <c r="FO92" s="7"/>
      <c r="FP92" s="7">
        <v>1.0860000000000001</v>
      </c>
      <c r="FQ92" s="7"/>
      <c r="FS92" s="66">
        <v>44686</v>
      </c>
      <c r="FT92" s="21" t="s">
        <v>345</v>
      </c>
      <c r="FU92" s="7"/>
      <c r="FV92" s="7">
        <v>1.2544999999999999</v>
      </c>
      <c r="FW92" s="7"/>
      <c r="FY92" s="66">
        <v>44678</v>
      </c>
      <c r="FZ92" s="21" t="s">
        <v>334</v>
      </c>
      <c r="GA92" s="7"/>
      <c r="GB92" s="7">
        <v>1.3624000000000001</v>
      </c>
      <c r="GC92" s="7"/>
      <c r="GE92" s="66">
        <v>44649</v>
      </c>
      <c r="GF92" s="21" t="s">
        <v>350</v>
      </c>
      <c r="GG92" s="7"/>
      <c r="GH92" s="7">
        <v>1.7443</v>
      </c>
      <c r="GI92" s="68"/>
      <c r="GK92" s="66">
        <v>44644</v>
      </c>
      <c r="GL92" s="21" t="s">
        <v>350</v>
      </c>
      <c r="GM92" s="7"/>
      <c r="GN92" s="215">
        <v>0.98221899999999995</v>
      </c>
      <c r="GO92" s="7"/>
      <c r="GQ92" s="66">
        <v>44602</v>
      </c>
      <c r="GR92" s="21" t="s">
        <v>349</v>
      </c>
      <c r="GS92" s="7"/>
      <c r="GT92" s="7">
        <v>1.2010000000000001</v>
      </c>
      <c r="GU92" s="7"/>
      <c r="GW92" s="66">
        <v>44565</v>
      </c>
      <c r="GX92" s="21" t="s">
        <v>346</v>
      </c>
      <c r="GY92" s="7"/>
      <c r="GZ92" s="7">
        <v>1.0368999999999999</v>
      </c>
      <c r="HA92" s="7"/>
      <c r="HC92" s="66">
        <v>44550</v>
      </c>
      <c r="HD92" s="21" t="s">
        <v>336</v>
      </c>
      <c r="HE92" s="7"/>
      <c r="HF92" s="7">
        <v>1.2655000000000001</v>
      </c>
      <c r="HG92" s="7"/>
      <c r="HI92" s="66">
        <v>44510</v>
      </c>
      <c r="HJ92" s="21" t="s">
        <v>342</v>
      </c>
      <c r="HK92" s="7"/>
      <c r="HL92" s="21">
        <v>1.0269999999999999</v>
      </c>
      <c r="HM92" s="7"/>
      <c r="HO92" s="58">
        <v>44503</v>
      </c>
      <c r="HP92" s="21" t="s">
        <v>342</v>
      </c>
      <c r="HQ92" s="7"/>
      <c r="HR92" s="56">
        <v>0.96464253948835088</v>
      </c>
      <c r="HS92" s="7"/>
      <c r="HU92" s="81">
        <v>43833</v>
      </c>
      <c r="HV92" s="23" t="s">
        <v>346</v>
      </c>
      <c r="HW92" s="21">
        <f>[1]!i_dq_close("881001.WI",HU92)</f>
        <v>4389.5668999999998</v>
      </c>
      <c r="HX92" s="82">
        <v>1.0155590000000001</v>
      </c>
      <c r="HY92" s="20"/>
      <c r="IA92" s="66">
        <v>44631</v>
      </c>
      <c r="IB92" s="21" t="s">
        <v>350</v>
      </c>
      <c r="IC92" s="7"/>
      <c r="ID92" s="7">
        <v>1.0129999999999999</v>
      </c>
      <c r="IE92" s="7"/>
      <c r="IG92" s="66">
        <v>44645</v>
      </c>
      <c r="IH92" s="21" t="s">
        <v>350</v>
      </c>
      <c r="II92" s="7"/>
      <c r="IJ92" s="21">
        <v>1.0329999999999999</v>
      </c>
      <c r="IK92" s="7"/>
      <c r="IM92" s="66">
        <v>44712</v>
      </c>
      <c r="IN92" s="21" t="s">
        <v>535</v>
      </c>
      <c r="IO92" s="7"/>
      <c r="IP92" s="7">
        <v>1.0157</v>
      </c>
      <c r="IQ92" s="7"/>
      <c r="IS92" s="66">
        <v>44820</v>
      </c>
      <c r="IT92" s="21" t="s">
        <v>1622</v>
      </c>
      <c r="IU92" s="7"/>
      <c r="IV92" s="7">
        <v>1.0157</v>
      </c>
      <c r="IW92" s="7"/>
      <c r="IY92" s="66">
        <v>44845</v>
      </c>
      <c r="IZ92" s="21" t="s">
        <v>1621</v>
      </c>
      <c r="JA92" s="7"/>
      <c r="JB92" s="7">
        <v>0.95169999999999999</v>
      </c>
      <c r="JC92" s="7"/>
      <c r="JE92" s="66">
        <v>44862</v>
      </c>
      <c r="JF92" s="21" t="s">
        <v>1621</v>
      </c>
      <c r="JG92" s="7"/>
      <c r="JH92" s="7">
        <v>0.9647</v>
      </c>
      <c r="JI92" s="7"/>
      <c r="JK92" s="66">
        <v>44930</v>
      </c>
      <c r="JL92" s="21" t="s">
        <v>1626</v>
      </c>
      <c r="JM92" s="7"/>
      <c r="JN92" s="7">
        <v>1.0266</v>
      </c>
      <c r="JO92" s="7"/>
      <c r="JQ92" s="7"/>
      <c r="JR92" s="7"/>
      <c r="JS92" s="7"/>
      <c r="JT92" s="7"/>
      <c r="JU92" s="7"/>
      <c r="JW92" s="66">
        <v>44966</v>
      </c>
      <c r="JX92" s="21" t="s">
        <v>1704</v>
      </c>
      <c r="JY92" s="7"/>
      <c r="JZ92" s="7">
        <v>0.98629999999999995</v>
      </c>
      <c r="KA92" s="7"/>
      <c r="KC92" s="66">
        <v>44686</v>
      </c>
      <c r="KD92" s="21" t="s">
        <v>345</v>
      </c>
      <c r="KE92" s="7"/>
      <c r="KF92" s="7">
        <v>1.2949999999999999</v>
      </c>
    </row>
    <row r="93" spans="1:298" customFormat="1">
      <c r="A93" s="138">
        <v>44511</v>
      </c>
      <c r="B93" s="74" t="s">
        <v>342</v>
      </c>
      <c r="C93" s="122"/>
      <c r="D93" s="74">
        <v>1.0504</v>
      </c>
      <c r="E93" s="122"/>
      <c r="G93" s="66">
        <v>44539</v>
      </c>
      <c r="H93" s="21" t="s">
        <v>336</v>
      </c>
      <c r="I93" s="7"/>
      <c r="J93" s="7">
        <v>0.99890000000000001</v>
      </c>
      <c r="K93" s="7"/>
      <c r="M93" s="66">
        <v>44959</v>
      </c>
      <c r="N93" s="21" t="s">
        <v>1632</v>
      </c>
      <c r="O93" s="7"/>
      <c r="P93" s="7">
        <v>2.141</v>
      </c>
      <c r="Q93" s="7"/>
      <c r="S93" s="66">
        <v>44958</v>
      </c>
      <c r="T93" s="21" t="s">
        <v>348</v>
      </c>
      <c r="U93" s="7"/>
      <c r="V93" s="7">
        <v>1.0039</v>
      </c>
      <c r="W93" s="7"/>
      <c r="Y93" s="66">
        <v>44938</v>
      </c>
      <c r="Z93" s="21" t="s">
        <v>1626</v>
      </c>
      <c r="AA93" s="7"/>
      <c r="AB93" s="7">
        <v>1.3140000000000001</v>
      </c>
      <c r="AC93" s="7"/>
      <c r="AE93" s="66">
        <v>44937</v>
      </c>
      <c r="AF93" s="21" t="s">
        <v>1626</v>
      </c>
      <c r="AG93" s="7"/>
      <c r="AH93" s="7">
        <v>1.0073000000000001</v>
      </c>
      <c r="AI93" s="7"/>
      <c r="AK93" s="66">
        <v>44904</v>
      </c>
      <c r="AL93" s="21" t="s">
        <v>1624</v>
      </c>
      <c r="AM93" s="7"/>
      <c r="AN93" s="7">
        <v>1.1054999999999999</v>
      </c>
      <c r="AO93" s="7"/>
      <c r="AQ93" s="66">
        <v>44902</v>
      </c>
      <c r="AR93" s="21" t="s">
        <v>1624</v>
      </c>
      <c r="AS93" s="7"/>
      <c r="AT93" s="7">
        <v>1.0264</v>
      </c>
      <c r="AU93" s="7"/>
      <c r="AW93" s="66">
        <v>44893</v>
      </c>
      <c r="AX93" s="21" t="s">
        <v>1630</v>
      </c>
      <c r="AY93" s="7"/>
      <c r="AZ93" s="7">
        <v>1.0572999999999999</v>
      </c>
      <c r="BA93" s="7"/>
      <c r="BC93" s="66">
        <v>44888</v>
      </c>
      <c r="BD93" s="21" t="s">
        <v>1630</v>
      </c>
      <c r="BE93" s="7"/>
      <c r="BF93" s="7">
        <v>1.4883</v>
      </c>
      <c r="BG93" s="7"/>
      <c r="BI93" s="66">
        <v>44879</v>
      </c>
      <c r="BJ93" s="21" t="s">
        <v>1630</v>
      </c>
      <c r="BK93" s="7"/>
      <c r="BL93" s="7">
        <v>0.97350000000000003</v>
      </c>
      <c r="BM93" s="7"/>
      <c r="BO93" s="66">
        <v>44867</v>
      </c>
      <c r="BP93" s="21" t="s">
        <v>1630</v>
      </c>
      <c r="BQ93" s="7"/>
      <c r="BR93" s="7">
        <v>1.238</v>
      </c>
      <c r="BS93" s="7"/>
      <c r="BU93" s="66">
        <v>44860</v>
      </c>
      <c r="BV93" s="21" t="s">
        <v>1621</v>
      </c>
      <c r="BW93" s="7"/>
      <c r="BX93" s="7">
        <v>0.97499999999999998</v>
      </c>
      <c r="BY93" s="7"/>
      <c r="CA93" s="66">
        <v>44860</v>
      </c>
      <c r="CB93" s="21" t="s">
        <v>1621</v>
      </c>
      <c r="CC93" s="7"/>
      <c r="CD93" s="7">
        <v>0.96099999999999997</v>
      </c>
      <c r="CE93" s="7"/>
      <c r="CG93" s="66">
        <v>44853</v>
      </c>
      <c r="CH93" s="21" t="s">
        <v>1621</v>
      </c>
      <c r="CI93" s="7"/>
      <c r="CJ93" s="7">
        <v>1.044</v>
      </c>
      <c r="CK93" s="7"/>
      <c r="CM93" s="66">
        <v>44831</v>
      </c>
      <c r="CN93" s="21" t="s">
        <v>1622</v>
      </c>
      <c r="CO93" s="7"/>
      <c r="CP93" s="7">
        <v>1.0669999999999999</v>
      </c>
      <c r="CQ93" s="7"/>
      <c r="CS93" s="66">
        <v>44823</v>
      </c>
      <c r="CT93" s="21" t="s">
        <v>1622</v>
      </c>
      <c r="CU93" s="7"/>
      <c r="CV93" s="7">
        <v>0.99170000000000003</v>
      </c>
      <c r="CW93" s="7"/>
      <c r="CY93" s="66">
        <v>44818</v>
      </c>
      <c r="CZ93" s="21" t="s">
        <v>1622</v>
      </c>
      <c r="DA93" s="7"/>
      <c r="DB93" s="7">
        <v>1.2144999999999999</v>
      </c>
      <c r="DC93" s="7"/>
      <c r="DE93" s="66">
        <v>44803</v>
      </c>
      <c r="DF93" s="21" t="s">
        <v>1623</v>
      </c>
      <c r="DG93" s="7"/>
      <c r="DH93" s="7">
        <v>1.0202</v>
      </c>
      <c r="DI93" s="7"/>
      <c r="DK93" s="66">
        <v>44802</v>
      </c>
      <c r="DL93" s="21" t="s">
        <v>1623</v>
      </c>
      <c r="DM93" s="7"/>
      <c r="DN93" s="7">
        <v>0.98929999999999996</v>
      </c>
      <c r="DO93" s="7"/>
      <c r="DQ93" s="66">
        <v>44792</v>
      </c>
      <c r="DR93" s="21" t="s">
        <v>1623</v>
      </c>
      <c r="DS93" s="7"/>
      <c r="DT93" s="215">
        <v>0.98456125416590334</v>
      </c>
      <c r="DU93" s="7"/>
      <c r="DW93" s="66">
        <v>44776</v>
      </c>
      <c r="DX93" s="21" t="s">
        <v>1623</v>
      </c>
      <c r="DY93" s="7"/>
      <c r="DZ93" s="7">
        <v>1.0094000000000001</v>
      </c>
      <c r="EA93" s="7"/>
      <c r="EC93" s="66">
        <v>44740</v>
      </c>
      <c r="ED93" s="21" t="s">
        <v>570</v>
      </c>
      <c r="EE93" s="7"/>
      <c r="EF93" s="7">
        <v>1.163</v>
      </c>
      <c r="EG93" s="7"/>
      <c r="EI93" s="66">
        <v>44740</v>
      </c>
      <c r="EJ93" s="7" t="s">
        <v>570</v>
      </c>
      <c r="EK93" s="7"/>
      <c r="EL93" s="134">
        <v>1.212656</v>
      </c>
      <c r="EM93" s="7"/>
      <c r="EO93" s="66">
        <v>44735</v>
      </c>
      <c r="EP93" s="21" t="s">
        <v>570</v>
      </c>
      <c r="EQ93" s="7"/>
      <c r="ER93" s="7">
        <v>0.94530000000000003</v>
      </c>
      <c r="ES93" s="7"/>
      <c r="EU93" s="66">
        <v>44734</v>
      </c>
      <c r="EV93" s="21" t="s">
        <v>570</v>
      </c>
      <c r="EW93" s="7"/>
      <c r="EX93" s="7">
        <v>1.1615</v>
      </c>
      <c r="EY93" s="7"/>
      <c r="FA93" s="66">
        <v>44719</v>
      </c>
      <c r="FB93" s="21" t="s">
        <v>570</v>
      </c>
      <c r="FC93" s="7"/>
      <c r="FD93" s="7">
        <v>1.446</v>
      </c>
      <c r="FE93" s="7"/>
      <c r="FG93" s="66">
        <v>44706</v>
      </c>
      <c r="FH93" s="21" t="s">
        <v>535</v>
      </c>
      <c r="FI93" s="7"/>
      <c r="FJ93" s="7">
        <v>1.046</v>
      </c>
      <c r="FK93" s="7"/>
      <c r="FM93" s="66">
        <v>44705</v>
      </c>
      <c r="FN93" s="21" t="s">
        <v>535</v>
      </c>
      <c r="FO93" s="7"/>
      <c r="FP93" s="7">
        <v>1.081</v>
      </c>
      <c r="FQ93" s="7"/>
      <c r="FS93" s="66">
        <v>44687</v>
      </c>
      <c r="FT93" s="21" t="s">
        <v>345</v>
      </c>
      <c r="FU93" s="7"/>
      <c r="FV93" s="7">
        <v>1.2551000000000001</v>
      </c>
      <c r="FW93" s="7"/>
      <c r="FY93" s="66">
        <v>44679</v>
      </c>
      <c r="FZ93" s="21" t="s">
        <v>334</v>
      </c>
      <c r="GA93" s="7"/>
      <c r="GB93" s="7">
        <v>1.3631</v>
      </c>
      <c r="GC93" s="7"/>
      <c r="GE93" s="66">
        <v>44650</v>
      </c>
      <c r="GF93" s="21" t="s">
        <v>350</v>
      </c>
      <c r="GG93" s="7"/>
      <c r="GH93" s="7">
        <v>1.7451000000000001</v>
      </c>
      <c r="GI93" s="68"/>
      <c r="GK93" s="66">
        <v>44645</v>
      </c>
      <c r="GL93" s="21" t="s">
        <v>350</v>
      </c>
      <c r="GM93" s="7"/>
      <c r="GN93" s="215">
        <v>0.98269099999999998</v>
      </c>
      <c r="GO93" s="7"/>
      <c r="GQ93" s="66">
        <v>44603</v>
      </c>
      <c r="GR93" s="21" t="s">
        <v>348</v>
      </c>
      <c r="GS93" s="7"/>
      <c r="GT93" s="7">
        <v>1.1930000000000001</v>
      </c>
      <c r="GU93" s="7"/>
      <c r="GW93" s="66">
        <v>44566</v>
      </c>
      <c r="GX93" s="21" t="s">
        <v>346</v>
      </c>
      <c r="GY93" s="7"/>
      <c r="GZ93" s="7">
        <v>1.0375000000000001</v>
      </c>
      <c r="HA93" s="7"/>
      <c r="HC93" s="66">
        <v>44551</v>
      </c>
      <c r="HD93" s="21" t="s">
        <v>336</v>
      </c>
      <c r="HE93" s="7"/>
      <c r="HF93" s="7">
        <v>1.2668999999999999</v>
      </c>
      <c r="HG93" s="7"/>
      <c r="HI93" s="66">
        <v>44511</v>
      </c>
      <c r="HJ93" s="21" t="s">
        <v>342</v>
      </c>
      <c r="HK93" s="7"/>
      <c r="HL93" s="21">
        <v>1.0229999999999999</v>
      </c>
      <c r="HM93" s="7"/>
      <c r="HO93" s="58">
        <v>44504</v>
      </c>
      <c r="HP93" s="21" t="s">
        <v>342</v>
      </c>
      <c r="HQ93" s="7"/>
      <c r="HR93" s="56">
        <v>0.96560142869261323</v>
      </c>
      <c r="HS93" s="7"/>
      <c r="HU93" s="81">
        <v>43836</v>
      </c>
      <c r="HV93" s="23" t="s">
        <v>346</v>
      </c>
      <c r="HW93" s="21">
        <f>[1]!i_dq_close("881001.WI",HU93)</f>
        <v>4397.9805999999999</v>
      </c>
      <c r="HX93" s="82">
        <v>1.012769</v>
      </c>
      <c r="HY93" s="20"/>
      <c r="IA93" s="66">
        <v>44634</v>
      </c>
      <c r="IB93" s="21" t="s">
        <v>350</v>
      </c>
      <c r="IC93" s="7"/>
      <c r="ID93" s="7">
        <v>1.004</v>
      </c>
      <c r="IE93" s="7"/>
      <c r="IG93" s="66">
        <v>44648</v>
      </c>
      <c r="IH93" s="21" t="s">
        <v>350</v>
      </c>
      <c r="II93" s="7"/>
      <c r="IJ93" s="21">
        <v>1.0269999999999999</v>
      </c>
      <c r="IK93" s="7"/>
      <c r="IM93" s="66">
        <v>44713</v>
      </c>
      <c r="IN93" s="21" t="s">
        <v>570</v>
      </c>
      <c r="IO93" s="7"/>
      <c r="IP93" s="7">
        <v>1.0182</v>
      </c>
      <c r="IQ93" s="7"/>
      <c r="IS93" s="66">
        <v>44823</v>
      </c>
      <c r="IT93" s="21" t="s">
        <v>1622</v>
      </c>
      <c r="IU93" s="7"/>
      <c r="IV93" s="7">
        <v>1.0133000000000001</v>
      </c>
      <c r="IW93" s="7"/>
      <c r="IY93" s="66">
        <v>44846</v>
      </c>
      <c r="IZ93" s="21" t="s">
        <v>1621</v>
      </c>
      <c r="JA93" s="7"/>
      <c r="JB93" s="7">
        <v>0.95609999999999995</v>
      </c>
      <c r="JC93" s="7"/>
      <c r="JE93" s="66">
        <v>44865</v>
      </c>
      <c r="JF93" s="21" t="s">
        <v>1621</v>
      </c>
      <c r="JG93" s="7"/>
      <c r="JH93" s="7">
        <v>0.96660000000000001</v>
      </c>
      <c r="JI93" s="7"/>
      <c r="JK93" s="66">
        <v>44931</v>
      </c>
      <c r="JL93" s="21" t="s">
        <v>1626</v>
      </c>
      <c r="JM93" s="7"/>
      <c r="JN93" s="7">
        <v>1.0227999999999999</v>
      </c>
      <c r="JO93" s="7"/>
      <c r="JQ93" s="7"/>
      <c r="JR93" s="7"/>
      <c r="JS93" s="7"/>
      <c r="JT93" s="7"/>
      <c r="JU93" s="7"/>
      <c r="JW93" s="66">
        <v>44967</v>
      </c>
      <c r="JX93" s="21" t="s">
        <v>1719</v>
      </c>
      <c r="JY93" s="7"/>
      <c r="JZ93" s="7">
        <v>0.98640000000000005</v>
      </c>
      <c r="KA93" s="7"/>
      <c r="KC93" s="66">
        <v>44687</v>
      </c>
      <c r="KD93" s="21" t="s">
        <v>345</v>
      </c>
      <c r="KE93" s="7"/>
      <c r="KF93" s="7">
        <v>1.2949999999999999</v>
      </c>
    </row>
    <row r="94" spans="1:298" customFormat="1">
      <c r="A94" s="138">
        <v>44512</v>
      </c>
      <c r="B94" s="74" t="s">
        <v>342</v>
      </c>
      <c r="C94" s="122"/>
      <c r="D94" s="74">
        <v>1.0539000000000001</v>
      </c>
      <c r="E94" s="122"/>
      <c r="G94" s="66">
        <v>44540</v>
      </c>
      <c r="H94" s="21" t="s">
        <v>336</v>
      </c>
      <c r="I94" s="7"/>
      <c r="J94" s="7">
        <v>1.0004999999999999</v>
      </c>
      <c r="K94" s="7"/>
      <c r="M94" s="66">
        <v>44960</v>
      </c>
      <c r="N94" s="21" t="s">
        <v>1632</v>
      </c>
      <c r="O94" s="7"/>
      <c r="P94" s="7">
        <v>2.141</v>
      </c>
      <c r="Q94" s="7"/>
      <c r="S94" s="66">
        <v>44959</v>
      </c>
      <c r="T94" s="21" t="s">
        <v>1632</v>
      </c>
      <c r="U94" s="7"/>
      <c r="V94" s="7">
        <v>1.0036</v>
      </c>
      <c r="W94" s="7"/>
      <c r="Y94" s="66">
        <v>44939</v>
      </c>
      <c r="Z94" s="21" t="s">
        <v>1626</v>
      </c>
      <c r="AA94" s="7"/>
      <c r="AB94" s="7">
        <v>1.319</v>
      </c>
      <c r="AC94" s="7"/>
      <c r="AE94" s="66">
        <v>44938</v>
      </c>
      <c r="AF94" s="21" t="s">
        <v>1626</v>
      </c>
      <c r="AG94" s="7"/>
      <c r="AH94" s="7">
        <v>1.0081</v>
      </c>
      <c r="AI94" s="7"/>
      <c r="AK94" s="66">
        <v>44907</v>
      </c>
      <c r="AL94" s="21" t="s">
        <v>1624</v>
      </c>
      <c r="AM94" s="7"/>
      <c r="AN94" s="7">
        <v>1.107</v>
      </c>
      <c r="AO94" s="7"/>
      <c r="AQ94" s="66">
        <v>44903</v>
      </c>
      <c r="AR94" s="21" t="s">
        <v>1624</v>
      </c>
      <c r="AS94" s="7"/>
      <c r="AT94" s="7">
        <v>1.0279</v>
      </c>
      <c r="AU94" s="7"/>
      <c r="AW94" s="66">
        <v>44894</v>
      </c>
      <c r="AX94" s="21" t="s">
        <v>1630</v>
      </c>
      <c r="AY94" s="7"/>
      <c r="AZ94" s="7">
        <v>1.0637000000000001</v>
      </c>
      <c r="BA94" s="7"/>
      <c r="BC94" s="66">
        <v>44889</v>
      </c>
      <c r="BD94" s="21" t="s">
        <v>1630</v>
      </c>
      <c r="BE94" s="7"/>
      <c r="BF94" s="7">
        <v>1.4944999999999999</v>
      </c>
      <c r="BG94" s="7"/>
      <c r="BI94" s="66">
        <v>44880</v>
      </c>
      <c r="BJ94" s="21" t="s">
        <v>1630</v>
      </c>
      <c r="BK94" s="7"/>
      <c r="BL94" s="7">
        <v>0.97170000000000001</v>
      </c>
      <c r="BM94" s="7"/>
      <c r="BO94" s="66">
        <v>44868</v>
      </c>
      <c r="BP94" s="21" t="s">
        <v>1630</v>
      </c>
      <c r="BQ94" s="7"/>
      <c r="BR94" s="7">
        <v>1.2383</v>
      </c>
      <c r="BS94" s="7"/>
      <c r="BU94" s="66">
        <v>44861</v>
      </c>
      <c r="BV94" s="21" t="s">
        <v>1621</v>
      </c>
      <c r="BW94" s="7"/>
      <c r="BX94" s="7">
        <v>0.96699999999999997</v>
      </c>
      <c r="BY94" s="7"/>
      <c r="CA94" s="66">
        <v>44861</v>
      </c>
      <c r="CB94" s="21" t="s">
        <v>1621</v>
      </c>
      <c r="CC94" s="7"/>
      <c r="CD94" s="7">
        <v>0.96399999999999997</v>
      </c>
      <c r="CE94" s="7"/>
      <c r="CG94" s="66">
        <v>44854</v>
      </c>
      <c r="CH94" s="21" t="s">
        <v>1621</v>
      </c>
      <c r="CI94" s="7"/>
      <c r="CJ94" s="7">
        <v>1.0409999999999999</v>
      </c>
      <c r="CK94" s="7"/>
      <c r="CM94" s="66">
        <v>44832</v>
      </c>
      <c r="CN94" s="21" t="s">
        <v>1622</v>
      </c>
      <c r="CO94" s="7"/>
      <c r="CP94" s="7">
        <v>1.0669999999999999</v>
      </c>
      <c r="CQ94" s="7"/>
      <c r="CS94" s="66">
        <v>44824</v>
      </c>
      <c r="CT94" s="21" t="s">
        <v>1622</v>
      </c>
      <c r="CU94" s="7"/>
      <c r="CV94" s="7">
        <v>0.99129999999999996</v>
      </c>
      <c r="CW94" s="7"/>
      <c r="CY94" s="66">
        <v>44819</v>
      </c>
      <c r="CZ94" s="21" t="s">
        <v>1622</v>
      </c>
      <c r="DA94" s="7"/>
      <c r="DB94" s="7">
        <v>1.2139</v>
      </c>
      <c r="DC94" s="7"/>
      <c r="DE94" s="66">
        <v>44804</v>
      </c>
      <c r="DF94" s="21" t="s">
        <v>1623</v>
      </c>
      <c r="DG94" s="7"/>
      <c r="DH94" s="7">
        <v>1.0165</v>
      </c>
      <c r="DI94" s="7"/>
      <c r="DK94" s="66">
        <v>44803</v>
      </c>
      <c r="DL94" s="21" t="s">
        <v>1623</v>
      </c>
      <c r="DM94" s="7"/>
      <c r="DN94" s="7">
        <v>0.9899</v>
      </c>
      <c r="DO94" s="7"/>
      <c r="DQ94" s="66">
        <v>44795</v>
      </c>
      <c r="DR94" s="21" t="s">
        <v>1623</v>
      </c>
      <c r="DS94" s="7"/>
      <c r="DT94" s="215">
        <v>0.98624859136241738</v>
      </c>
      <c r="DU94" s="7"/>
      <c r="DW94" s="66">
        <v>44777</v>
      </c>
      <c r="DX94" s="21" t="s">
        <v>1623</v>
      </c>
      <c r="DY94" s="7"/>
      <c r="DZ94" s="7">
        <v>1.0194000000000001</v>
      </c>
      <c r="EA94" s="7"/>
      <c r="EC94" s="66">
        <v>44741</v>
      </c>
      <c r="ED94" s="21" t="s">
        <v>570</v>
      </c>
      <c r="EE94" s="7"/>
      <c r="EF94" s="7">
        <v>1.1539999999999999</v>
      </c>
      <c r="EG94" s="7"/>
      <c r="EI94" s="66">
        <v>44741</v>
      </c>
      <c r="EJ94" s="7" t="s">
        <v>570</v>
      </c>
      <c r="EK94" s="7"/>
      <c r="EL94" s="134">
        <v>1.2148950000000001</v>
      </c>
      <c r="EM94" s="7"/>
      <c r="EO94" s="66">
        <v>44736</v>
      </c>
      <c r="EP94" s="21" t="s">
        <v>570</v>
      </c>
      <c r="EQ94" s="7"/>
      <c r="ER94" s="7">
        <v>0.94450000000000001</v>
      </c>
      <c r="ES94" s="7"/>
      <c r="EU94" s="66">
        <v>44735</v>
      </c>
      <c r="EV94" s="21" t="s">
        <v>570</v>
      </c>
      <c r="EW94" s="7"/>
      <c r="EX94" s="7">
        <v>1.1624000000000001</v>
      </c>
      <c r="EY94" s="7"/>
      <c r="FA94" s="66">
        <v>44720</v>
      </c>
      <c r="FB94" s="21" t="s">
        <v>570</v>
      </c>
      <c r="FC94" s="7"/>
      <c r="FD94" s="7">
        <v>1.444</v>
      </c>
      <c r="FE94" s="7"/>
      <c r="FG94" s="66">
        <v>44707</v>
      </c>
      <c r="FH94" s="21" t="s">
        <v>535</v>
      </c>
      <c r="FI94" s="7"/>
      <c r="FJ94" s="7">
        <v>1.044</v>
      </c>
      <c r="FK94" s="7"/>
      <c r="FM94" s="66">
        <v>44706</v>
      </c>
      <c r="FN94" s="21" t="s">
        <v>535</v>
      </c>
      <c r="FO94" s="7"/>
      <c r="FP94" s="7">
        <v>1.089</v>
      </c>
      <c r="FQ94" s="7"/>
      <c r="FS94" s="66">
        <v>44690</v>
      </c>
      <c r="FT94" s="21" t="s">
        <v>345</v>
      </c>
      <c r="FU94" s="7"/>
      <c r="FV94" s="7">
        <v>1.2545999999999999</v>
      </c>
      <c r="FW94" s="7"/>
      <c r="FY94" s="66">
        <v>44680</v>
      </c>
      <c r="FZ94" s="21" t="s">
        <v>334</v>
      </c>
      <c r="GA94" s="7"/>
      <c r="GB94" s="7">
        <v>1.3665</v>
      </c>
      <c r="GC94" s="7"/>
      <c r="GE94" s="66">
        <v>44651</v>
      </c>
      <c r="GF94" s="21" t="s">
        <v>350</v>
      </c>
      <c r="GG94" s="7"/>
      <c r="GH94" s="7">
        <v>1.7439</v>
      </c>
      <c r="GI94" s="68"/>
      <c r="GK94" s="66">
        <v>44648</v>
      </c>
      <c r="GL94" s="21" t="s">
        <v>350</v>
      </c>
      <c r="GM94" s="7"/>
      <c r="GN94" s="215">
        <v>0.98353999999999997</v>
      </c>
      <c r="GO94" s="7"/>
      <c r="GQ94" s="66">
        <v>44606</v>
      </c>
      <c r="GR94" s="21" t="s">
        <v>348</v>
      </c>
      <c r="GS94" s="7"/>
      <c r="GT94" s="7">
        <v>1.1930000000000001</v>
      </c>
      <c r="GU94" s="7"/>
      <c r="GW94" s="66">
        <v>44567</v>
      </c>
      <c r="GX94" s="21" t="s">
        <v>346</v>
      </c>
      <c r="GY94" s="7"/>
      <c r="GZ94" s="7">
        <v>1.0376000000000001</v>
      </c>
      <c r="HA94" s="7"/>
      <c r="HC94" s="66">
        <v>44552</v>
      </c>
      <c r="HD94" s="21" t="s">
        <v>336</v>
      </c>
      <c r="HE94" s="7"/>
      <c r="HF94" s="7">
        <v>1.2668999999999999</v>
      </c>
      <c r="HG94" s="7"/>
      <c r="HI94" s="66">
        <v>44512</v>
      </c>
      <c r="HJ94" s="21" t="s">
        <v>342</v>
      </c>
      <c r="HK94" s="7"/>
      <c r="HL94" s="21">
        <v>1.0209999999999999</v>
      </c>
      <c r="HM94" s="7"/>
      <c r="HO94" s="58">
        <v>44505</v>
      </c>
      <c r="HP94" s="21" t="s">
        <v>342</v>
      </c>
      <c r="HQ94" s="7"/>
      <c r="HR94" s="56">
        <v>0.96560142869261323</v>
      </c>
      <c r="HS94" s="7"/>
      <c r="HU94" s="81">
        <v>43837</v>
      </c>
      <c r="HV94" s="23" t="s">
        <v>346</v>
      </c>
      <c r="HW94" s="21">
        <f>[1]!i_dq_close("881001.WI",HU94)</f>
        <v>4443.0874000000003</v>
      </c>
      <c r="HX94" s="82">
        <v>1.016489</v>
      </c>
      <c r="HY94" s="20"/>
      <c r="IA94" s="66">
        <v>44635</v>
      </c>
      <c r="IB94" s="21" t="s">
        <v>350</v>
      </c>
      <c r="IC94" s="7"/>
      <c r="ID94" s="7">
        <v>1.0129999999999999</v>
      </c>
      <c r="IE94" s="7"/>
      <c r="IG94" s="66">
        <v>44649</v>
      </c>
      <c r="IH94" s="21" t="s">
        <v>350</v>
      </c>
      <c r="II94" s="7"/>
      <c r="IJ94" s="21">
        <v>1.024</v>
      </c>
      <c r="IK94" s="7"/>
      <c r="IM94" s="66">
        <v>44714</v>
      </c>
      <c r="IN94" s="21" t="s">
        <v>570</v>
      </c>
      <c r="IO94" s="7"/>
      <c r="IP94" s="7">
        <v>1.0112000000000001</v>
      </c>
      <c r="IQ94" s="7"/>
      <c r="IS94" s="66">
        <v>44824</v>
      </c>
      <c r="IT94" s="21" t="s">
        <v>1622</v>
      </c>
      <c r="IU94" s="7"/>
      <c r="IV94" s="7">
        <v>1.0147999999999999</v>
      </c>
      <c r="IW94" s="7"/>
      <c r="IY94" s="66">
        <v>44847</v>
      </c>
      <c r="IZ94" s="21" t="s">
        <v>1621</v>
      </c>
      <c r="JA94" s="7"/>
      <c r="JB94" s="7">
        <v>0.95179999999999998</v>
      </c>
      <c r="JC94" s="7"/>
      <c r="JE94" s="66">
        <v>44866</v>
      </c>
      <c r="JF94" s="21" t="s">
        <v>342</v>
      </c>
      <c r="JG94" s="7"/>
      <c r="JH94" s="7">
        <v>0.97270000000000001</v>
      </c>
      <c r="JI94" s="7"/>
      <c r="JK94" s="66">
        <v>44932</v>
      </c>
      <c r="JL94" s="21" t="s">
        <v>1626</v>
      </c>
      <c r="JM94" s="7"/>
      <c r="JN94" s="7">
        <v>1.0223</v>
      </c>
      <c r="JO94" s="7"/>
      <c r="JQ94" s="7"/>
      <c r="JR94" s="7"/>
      <c r="JS94" s="7"/>
      <c r="JT94" s="7"/>
      <c r="JU94" s="7"/>
      <c r="JW94" s="7"/>
      <c r="JX94" s="7"/>
      <c r="JY94" s="7"/>
      <c r="JZ94" s="7"/>
      <c r="KA94" s="7"/>
      <c r="KC94" s="66">
        <v>44690</v>
      </c>
      <c r="KD94" s="21" t="s">
        <v>345</v>
      </c>
      <c r="KE94" s="7"/>
      <c r="KF94" s="7">
        <v>1.294</v>
      </c>
    </row>
    <row r="95" spans="1:298" customFormat="1">
      <c r="A95" s="138">
        <v>44515</v>
      </c>
      <c r="B95" s="74" t="s">
        <v>342</v>
      </c>
      <c r="C95" s="122"/>
      <c r="D95" s="74">
        <v>1.0544</v>
      </c>
      <c r="E95" s="122"/>
      <c r="G95" s="66">
        <v>44543</v>
      </c>
      <c r="H95" s="21" t="s">
        <v>336</v>
      </c>
      <c r="I95" s="7"/>
      <c r="J95" s="7">
        <v>0.99909999999999999</v>
      </c>
      <c r="K95" s="7"/>
      <c r="M95" s="66">
        <v>44963</v>
      </c>
      <c r="N95" s="21" t="s">
        <v>1632</v>
      </c>
      <c r="O95" s="7"/>
      <c r="P95" s="7">
        <v>2.1320000000000001</v>
      </c>
      <c r="Q95" s="7"/>
      <c r="S95" s="66">
        <v>44960</v>
      </c>
      <c r="T95" s="21" t="s">
        <v>1632</v>
      </c>
      <c r="U95" s="7"/>
      <c r="V95" s="7">
        <v>1.0031000000000001</v>
      </c>
      <c r="W95" s="7"/>
      <c r="Y95" s="66">
        <v>44942</v>
      </c>
      <c r="Z95" s="21" t="s">
        <v>1626</v>
      </c>
      <c r="AA95" s="7"/>
      <c r="AB95" s="7">
        <v>1.327</v>
      </c>
      <c r="AC95" s="7"/>
      <c r="AE95" s="66">
        <v>44939</v>
      </c>
      <c r="AF95" s="21" t="s">
        <v>1626</v>
      </c>
      <c r="AG95" s="7"/>
      <c r="AH95" s="7">
        <v>1.0085999999999999</v>
      </c>
      <c r="AI95" s="7"/>
      <c r="AK95" s="66">
        <v>44908</v>
      </c>
      <c r="AL95" s="21" t="s">
        <v>1624</v>
      </c>
      <c r="AM95" s="7"/>
      <c r="AN95" s="7">
        <v>1.1054999999999999</v>
      </c>
      <c r="AO95" s="7"/>
      <c r="AQ95" s="66">
        <v>44904</v>
      </c>
      <c r="AR95" s="21" t="s">
        <v>1624</v>
      </c>
      <c r="AS95" s="7"/>
      <c r="AT95" s="7">
        <v>1.0226999999999999</v>
      </c>
      <c r="AU95" s="7"/>
      <c r="AW95" s="66">
        <v>44895</v>
      </c>
      <c r="AX95" s="21" t="s">
        <v>1630</v>
      </c>
      <c r="AY95" s="7"/>
      <c r="AZ95" s="7">
        <v>1.0642</v>
      </c>
      <c r="BA95" s="7"/>
      <c r="BC95" s="66">
        <v>44890</v>
      </c>
      <c r="BD95" s="21" t="s">
        <v>1630</v>
      </c>
      <c r="BE95" s="7"/>
      <c r="BF95" s="7">
        <v>1.4950000000000001</v>
      </c>
      <c r="BG95" s="7"/>
      <c r="BI95" s="66">
        <v>44881</v>
      </c>
      <c r="BJ95" s="21" t="s">
        <v>1630</v>
      </c>
      <c r="BK95" s="7"/>
      <c r="BL95" s="7">
        <v>0.97370000000000001</v>
      </c>
      <c r="BM95" s="7"/>
      <c r="BO95" s="66">
        <v>44869</v>
      </c>
      <c r="BP95" s="21" t="s">
        <v>1630</v>
      </c>
      <c r="BQ95" s="7"/>
      <c r="BR95" s="7">
        <v>1.2379</v>
      </c>
      <c r="BS95" s="7"/>
      <c r="BU95" s="66">
        <v>44862</v>
      </c>
      <c r="BV95" s="21" t="s">
        <v>1621</v>
      </c>
      <c r="BW95" s="7"/>
      <c r="BX95" s="7">
        <v>0.96699999999999997</v>
      </c>
      <c r="BY95" s="7"/>
      <c r="CA95" s="66">
        <v>44862</v>
      </c>
      <c r="CB95" s="21" t="s">
        <v>1621</v>
      </c>
      <c r="CC95" s="7"/>
      <c r="CD95" s="7">
        <v>0.95799999999999996</v>
      </c>
      <c r="CE95" s="7"/>
      <c r="CG95" s="66">
        <v>44855</v>
      </c>
      <c r="CH95" s="21" t="s">
        <v>1621</v>
      </c>
      <c r="CI95" s="7"/>
      <c r="CJ95" s="7">
        <v>1.0389999999999999</v>
      </c>
      <c r="CK95" s="7"/>
      <c r="CM95" s="66">
        <v>44833</v>
      </c>
      <c r="CN95" s="21" t="s">
        <v>1622</v>
      </c>
      <c r="CO95" s="7"/>
      <c r="CP95" s="7">
        <v>1.0616000000000001</v>
      </c>
      <c r="CQ95" s="7"/>
      <c r="CS95" s="66">
        <v>44825</v>
      </c>
      <c r="CT95" s="21" t="s">
        <v>1622</v>
      </c>
      <c r="CU95" s="7"/>
      <c r="CV95" s="7">
        <v>0.98670000000000002</v>
      </c>
      <c r="CW95" s="7"/>
      <c r="CY95" s="66">
        <v>44820</v>
      </c>
      <c r="CZ95" s="21" t="s">
        <v>1622</v>
      </c>
      <c r="DA95" s="7"/>
      <c r="DB95" s="7">
        <v>1.2126999999999999</v>
      </c>
      <c r="DC95" s="7"/>
      <c r="DE95" s="66">
        <v>44805</v>
      </c>
      <c r="DF95" s="21" t="s">
        <v>340</v>
      </c>
      <c r="DG95" s="7"/>
      <c r="DH95" s="7">
        <v>1.0165</v>
      </c>
      <c r="DI95" s="7"/>
      <c r="DK95" s="66">
        <v>44804</v>
      </c>
      <c r="DL95" s="21" t="s">
        <v>1623</v>
      </c>
      <c r="DM95" s="7"/>
      <c r="DN95" s="7">
        <v>0.98340000000000005</v>
      </c>
      <c r="DO95" s="7"/>
      <c r="DQ95" s="66">
        <v>44796</v>
      </c>
      <c r="DR95" s="21" t="s">
        <v>1623</v>
      </c>
      <c r="DS95" s="7"/>
      <c r="DT95" s="215">
        <v>0.98624859136241738</v>
      </c>
      <c r="DU95" s="7"/>
      <c r="DW95" s="66">
        <v>44778</v>
      </c>
      <c r="DX95" s="21" t="s">
        <v>1623</v>
      </c>
      <c r="DY95" s="7"/>
      <c r="DZ95" s="7">
        <v>1.0125</v>
      </c>
      <c r="EA95" s="7"/>
      <c r="EC95" s="66">
        <v>44742</v>
      </c>
      <c r="ED95" s="21" t="s">
        <v>570</v>
      </c>
      <c r="EE95" s="7"/>
      <c r="EF95" s="7">
        <v>1.1579999999999999</v>
      </c>
      <c r="EG95" s="7"/>
      <c r="EI95" s="66">
        <v>44742</v>
      </c>
      <c r="EJ95" s="7" t="s">
        <v>570</v>
      </c>
      <c r="EK95" s="7"/>
      <c r="EL95" s="134">
        <v>1.217041</v>
      </c>
      <c r="EM95" s="7"/>
      <c r="EO95" s="66">
        <v>44739</v>
      </c>
      <c r="EP95" s="21" t="s">
        <v>570</v>
      </c>
      <c r="EQ95" s="7"/>
      <c r="ER95" s="7">
        <v>0.94610000000000005</v>
      </c>
      <c r="ES95" s="7"/>
      <c r="EU95" s="66">
        <v>44736</v>
      </c>
      <c r="EV95" s="21" t="s">
        <v>570</v>
      </c>
      <c r="EW95" s="7"/>
      <c r="EX95" s="7">
        <v>1.1611</v>
      </c>
      <c r="EY95" s="37">
        <f>EY36+6890018.09</f>
        <v>17210823.109999999</v>
      </c>
      <c r="FA95" s="66">
        <v>44721</v>
      </c>
      <c r="FB95" s="21" t="s">
        <v>570</v>
      </c>
      <c r="FC95" s="7"/>
      <c r="FD95" s="7">
        <v>1.44</v>
      </c>
      <c r="FE95" s="7"/>
      <c r="FG95" s="66">
        <v>44708</v>
      </c>
      <c r="FH95" s="21" t="s">
        <v>535</v>
      </c>
      <c r="FI95" s="7"/>
      <c r="FJ95" s="7">
        <v>1.0429999999999999</v>
      </c>
      <c r="FK95" s="7"/>
      <c r="FM95" s="66">
        <v>44707</v>
      </c>
      <c r="FN95" s="21" t="s">
        <v>535</v>
      </c>
      <c r="FO95" s="7"/>
      <c r="FP95" s="7">
        <v>1.0840000000000001</v>
      </c>
      <c r="FQ95" s="7"/>
      <c r="FS95" s="66">
        <v>44691</v>
      </c>
      <c r="FT95" s="21" t="s">
        <v>345</v>
      </c>
      <c r="FU95" s="7"/>
      <c r="FV95" s="7">
        <v>1.2542</v>
      </c>
      <c r="FW95" s="7"/>
      <c r="FY95" s="66">
        <v>44686</v>
      </c>
      <c r="FZ95" s="21" t="s">
        <v>345</v>
      </c>
      <c r="GA95" s="7"/>
      <c r="GB95" s="7">
        <v>1.3673999999999999</v>
      </c>
      <c r="GC95" s="7"/>
      <c r="GE95" s="66">
        <v>44652</v>
      </c>
      <c r="GF95" s="21" t="s">
        <v>351</v>
      </c>
      <c r="GG95" s="7"/>
      <c r="GH95" s="7">
        <v>1.7475000000000001</v>
      </c>
      <c r="GI95" s="68"/>
      <c r="GK95" s="66">
        <v>44649</v>
      </c>
      <c r="GL95" s="21" t="s">
        <v>350</v>
      </c>
      <c r="GM95" s="7"/>
      <c r="GN95" s="215">
        <v>0.98420099999999999</v>
      </c>
      <c r="GO95" s="7"/>
      <c r="GQ95" s="66">
        <v>44607</v>
      </c>
      <c r="GR95" s="21" t="s">
        <v>348</v>
      </c>
      <c r="GS95" s="7"/>
      <c r="GT95" s="7">
        <v>1.1950000000000001</v>
      </c>
      <c r="GU95" s="7"/>
      <c r="GW95" s="66">
        <v>44568</v>
      </c>
      <c r="GX95" s="21" t="s">
        <v>346</v>
      </c>
      <c r="GY95" s="7"/>
      <c r="GZ95" s="7">
        <v>1.0365</v>
      </c>
      <c r="HA95" s="7"/>
      <c r="HC95" s="66">
        <v>44553</v>
      </c>
      <c r="HD95" s="21" t="s">
        <v>336</v>
      </c>
      <c r="HE95" s="7"/>
      <c r="HF95" s="7">
        <v>1.2692000000000001</v>
      </c>
      <c r="HG95" s="7"/>
      <c r="HI95" s="66">
        <v>44515</v>
      </c>
      <c r="HJ95" s="21" t="s">
        <v>342</v>
      </c>
      <c r="HK95" s="7"/>
      <c r="HL95" s="21">
        <v>1.026</v>
      </c>
      <c r="HM95" s="7"/>
      <c r="HO95" s="66">
        <v>44508</v>
      </c>
      <c r="HP95" s="21" t="s">
        <v>342</v>
      </c>
      <c r="HQ95" s="7"/>
      <c r="HR95" s="56">
        <v>0.96560142869261323</v>
      </c>
      <c r="HS95" s="7"/>
      <c r="HU95" s="81">
        <v>43838</v>
      </c>
      <c r="HV95" s="23" t="s">
        <v>346</v>
      </c>
      <c r="HW95" s="21">
        <f>[1]!i_dq_close("881001.WI",HU95)</f>
        <v>4388.2569000000003</v>
      </c>
      <c r="HX95" s="82">
        <v>1.0174190000000001</v>
      </c>
      <c r="HY95" s="20"/>
      <c r="IA95" s="66">
        <v>44636</v>
      </c>
      <c r="IB95" s="21" t="s">
        <v>350</v>
      </c>
      <c r="IC95" s="7"/>
      <c r="ID95" s="7">
        <v>1.0229999999999999</v>
      </c>
      <c r="IE95" s="7"/>
      <c r="IG95" s="66">
        <v>44650</v>
      </c>
      <c r="IH95" s="21" t="s">
        <v>350</v>
      </c>
      <c r="II95" s="7"/>
      <c r="IJ95" s="21">
        <v>1.0269999999999999</v>
      </c>
      <c r="IK95" s="7"/>
      <c r="IM95" s="66">
        <v>44718</v>
      </c>
      <c r="IN95" s="21" t="s">
        <v>570</v>
      </c>
      <c r="IO95" s="7"/>
      <c r="IP95" s="7">
        <v>1.0190999999999999</v>
      </c>
      <c r="IQ95" s="7"/>
      <c r="IS95" s="66">
        <v>44825</v>
      </c>
      <c r="IT95" s="21" t="s">
        <v>1622</v>
      </c>
      <c r="IU95" s="7"/>
      <c r="IV95" s="7">
        <v>1.0163</v>
      </c>
      <c r="IW95" s="7"/>
      <c r="IY95" s="66">
        <v>44848</v>
      </c>
      <c r="IZ95" s="21" t="s">
        <v>1621</v>
      </c>
      <c r="JA95" s="7"/>
      <c r="JB95" s="7">
        <v>0.95020000000000004</v>
      </c>
      <c r="JC95" s="7"/>
      <c r="JE95" s="66">
        <v>44867</v>
      </c>
      <c r="JF95" s="21" t="s">
        <v>1630</v>
      </c>
      <c r="JG95" s="7"/>
      <c r="JH95" s="7">
        <v>0.9738</v>
      </c>
      <c r="JI95" s="7"/>
      <c r="JK95" s="66">
        <v>44935</v>
      </c>
      <c r="JL95" s="21" t="s">
        <v>1626</v>
      </c>
      <c r="JM95" s="7"/>
      <c r="JN95" s="7">
        <v>1.0224</v>
      </c>
      <c r="JO95" s="7"/>
      <c r="JQ95" s="7"/>
      <c r="JR95" s="7"/>
      <c r="JS95" s="7"/>
      <c r="JT95" s="7"/>
      <c r="JU95" s="7"/>
      <c r="JW95" s="7"/>
      <c r="JX95" s="7"/>
      <c r="JY95" s="7"/>
      <c r="JZ95" s="7"/>
      <c r="KA95" s="7"/>
      <c r="KC95" s="66">
        <v>44691</v>
      </c>
      <c r="KD95" s="21" t="s">
        <v>345</v>
      </c>
      <c r="KE95" s="7"/>
      <c r="KF95" s="7">
        <v>1.2949999999999999</v>
      </c>
    </row>
    <row r="96" spans="1:298" customFormat="1">
      <c r="A96" s="138">
        <v>44516</v>
      </c>
      <c r="B96" s="74" t="s">
        <v>342</v>
      </c>
      <c r="C96" s="122"/>
      <c r="D96" s="74">
        <v>1.0501</v>
      </c>
      <c r="E96" s="122"/>
      <c r="G96" s="66">
        <v>44544</v>
      </c>
      <c r="H96" s="21" t="s">
        <v>336</v>
      </c>
      <c r="I96" s="7"/>
      <c r="J96" s="7">
        <v>0.99519999999999997</v>
      </c>
      <c r="K96" s="7"/>
      <c r="M96" s="66">
        <v>44964</v>
      </c>
      <c r="N96" s="21" t="s">
        <v>1688</v>
      </c>
      <c r="O96" s="7"/>
      <c r="P96" s="7">
        <v>2.137</v>
      </c>
      <c r="Q96" s="7"/>
      <c r="S96" s="66">
        <v>44963</v>
      </c>
      <c r="T96" s="21" t="s">
        <v>1632</v>
      </c>
      <c r="U96" s="7"/>
      <c r="V96" s="7">
        <v>1.0036</v>
      </c>
      <c r="W96" s="7"/>
      <c r="Y96" s="66">
        <v>44943</v>
      </c>
      <c r="Z96" s="21" t="s">
        <v>1626</v>
      </c>
      <c r="AA96" s="7"/>
      <c r="AB96" s="7">
        <v>1.33</v>
      </c>
      <c r="AC96" s="7"/>
      <c r="AE96" s="66">
        <v>44942</v>
      </c>
      <c r="AF96" s="21" t="s">
        <v>1626</v>
      </c>
      <c r="AG96" s="7"/>
      <c r="AH96" s="7">
        <v>1.0079</v>
      </c>
      <c r="AI96" s="7"/>
      <c r="AK96" s="66">
        <v>44909</v>
      </c>
      <c r="AL96" s="21" t="s">
        <v>1624</v>
      </c>
      <c r="AM96" s="7"/>
      <c r="AN96" s="7">
        <v>1.1074999999999999</v>
      </c>
      <c r="AO96" s="7"/>
      <c r="AQ96" s="66">
        <v>44907</v>
      </c>
      <c r="AR96" s="21" t="s">
        <v>1624</v>
      </c>
      <c r="AS96" s="7"/>
      <c r="AT96" s="7">
        <v>1.0184</v>
      </c>
      <c r="AU96" s="7"/>
      <c r="AW96" s="66">
        <v>44896</v>
      </c>
      <c r="AX96" s="21" t="s">
        <v>336</v>
      </c>
      <c r="AY96" s="7"/>
      <c r="AZ96" s="7">
        <v>1.0657000000000001</v>
      </c>
      <c r="BA96" s="7"/>
      <c r="BC96" s="66">
        <v>44893</v>
      </c>
      <c r="BD96" s="21" t="s">
        <v>1630</v>
      </c>
      <c r="BE96" s="7"/>
      <c r="BF96" s="7">
        <v>1.4952000000000001</v>
      </c>
      <c r="BG96" s="7"/>
      <c r="BI96" s="66">
        <v>44882</v>
      </c>
      <c r="BJ96" s="21" t="s">
        <v>1630</v>
      </c>
      <c r="BK96" s="7"/>
      <c r="BL96" s="7">
        <v>0.97009999999999996</v>
      </c>
      <c r="BM96" s="7"/>
      <c r="BO96" s="66">
        <v>44872</v>
      </c>
      <c r="BP96" s="21" t="s">
        <v>1630</v>
      </c>
      <c r="BQ96" s="7"/>
      <c r="BR96" s="7">
        <v>1.2377</v>
      </c>
      <c r="BS96" s="7"/>
      <c r="BU96" s="66">
        <v>44865</v>
      </c>
      <c r="BV96" s="21" t="s">
        <v>1621</v>
      </c>
      <c r="BW96" s="7"/>
      <c r="BX96" s="7">
        <v>0.96599999999999997</v>
      </c>
      <c r="BY96" s="7"/>
      <c r="CA96" s="66">
        <v>44865</v>
      </c>
      <c r="CB96" s="21" t="s">
        <v>1621</v>
      </c>
      <c r="CC96" s="7"/>
      <c r="CD96" s="7">
        <v>0.95399999999999996</v>
      </c>
      <c r="CE96" s="7"/>
      <c r="CG96" s="66">
        <v>44858</v>
      </c>
      <c r="CH96" s="21" t="s">
        <v>1621</v>
      </c>
      <c r="CI96" s="7"/>
      <c r="CJ96" s="7">
        <v>1.0309999999999999</v>
      </c>
      <c r="CK96" s="7"/>
      <c r="CM96" s="66">
        <v>44834</v>
      </c>
      <c r="CN96" s="21" t="s">
        <v>1622</v>
      </c>
      <c r="CO96" s="7"/>
      <c r="CP96" s="7">
        <v>1.0562</v>
      </c>
      <c r="CQ96" s="7"/>
      <c r="CS96" s="66">
        <v>44826</v>
      </c>
      <c r="CT96" s="21" t="s">
        <v>1622</v>
      </c>
      <c r="CU96" s="7"/>
      <c r="CV96" s="7">
        <v>0.98529999999999995</v>
      </c>
      <c r="CW96" s="7"/>
      <c r="CY96" s="66">
        <v>44823</v>
      </c>
      <c r="CZ96" s="21" t="s">
        <v>1622</v>
      </c>
      <c r="DA96" s="7"/>
      <c r="DB96" s="7">
        <v>1.2126999999999999</v>
      </c>
      <c r="DC96" s="7"/>
      <c r="DE96" s="66">
        <v>44806</v>
      </c>
      <c r="DF96" s="21" t="s">
        <v>1622</v>
      </c>
      <c r="DG96" s="7"/>
      <c r="DH96" s="7">
        <v>1.0165</v>
      </c>
      <c r="DI96" s="7"/>
      <c r="DK96" s="66">
        <v>44805</v>
      </c>
      <c r="DL96" s="21" t="s">
        <v>340</v>
      </c>
      <c r="DM96" s="7"/>
      <c r="DN96" s="7">
        <v>0.98440000000000005</v>
      </c>
      <c r="DO96" s="7"/>
      <c r="DQ96" s="66">
        <v>44797</v>
      </c>
      <c r="DR96" s="21" t="s">
        <v>1623</v>
      </c>
      <c r="DS96" s="7"/>
      <c r="DT96" s="215">
        <v>0.98624859136241738</v>
      </c>
      <c r="DU96" s="7"/>
      <c r="DW96" s="66">
        <v>44781</v>
      </c>
      <c r="DX96" s="21" t="s">
        <v>1623</v>
      </c>
      <c r="DY96" s="7"/>
      <c r="DZ96" s="7">
        <v>1.0129999999999999</v>
      </c>
      <c r="EA96" s="7"/>
      <c r="EC96" s="66">
        <v>44743</v>
      </c>
      <c r="ED96" s="21" t="s">
        <v>638</v>
      </c>
      <c r="EE96" s="7"/>
      <c r="EF96" s="7">
        <v>1.165</v>
      </c>
      <c r="EG96" s="7"/>
      <c r="EI96" s="66">
        <v>44743</v>
      </c>
      <c r="EJ96" s="7" t="s">
        <v>638</v>
      </c>
      <c r="EK96" s="7"/>
      <c r="EL96" s="134">
        <v>1.2171339999999999</v>
      </c>
      <c r="EM96" s="7"/>
      <c r="EO96" s="66">
        <v>44740</v>
      </c>
      <c r="EP96" s="21" t="s">
        <v>570</v>
      </c>
      <c r="EQ96" s="7"/>
      <c r="ER96" s="7">
        <v>0.94450000000000001</v>
      </c>
      <c r="ES96" s="7"/>
      <c r="EU96" s="66">
        <v>44739</v>
      </c>
      <c r="EV96" s="21" t="s">
        <v>570</v>
      </c>
      <c r="EW96" s="7"/>
      <c r="EX96" s="7">
        <v>1.1637</v>
      </c>
      <c r="EY96" s="7"/>
      <c r="FA96" s="66">
        <v>44722</v>
      </c>
      <c r="FB96" s="21" t="s">
        <v>570</v>
      </c>
      <c r="FC96" s="7"/>
      <c r="FD96" s="7">
        <v>1.4430000000000001</v>
      </c>
      <c r="FE96" s="7"/>
      <c r="FG96" s="66">
        <v>44711</v>
      </c>
      <c r="FH96" s="21" t="s">
        <v>535</v>
      </c>
      <c r="FI96" s="7"/>
      <c r="FJ96" s="7">
        <v>1.0469999999999999</v>
      </c>
      <c r="FK96" s="7"/>
      <c r="FM96" s="66">
        <v>44708</v>
      </c>
      <c r="FN96" s="21" t="s">
        <v>535</v>
      </c>
      <c r="FO96" s="7"/>
      <c r="FP96" s="7">
        <v>1.087</v>
      </c>
      <c r="FQ96" s="7"/>
      <c r="FS96" s="66">
        <v>44692</v>
      </c>
      <c r="FT96" s="21" t="s">
        <v>345</v>
      </c>
      <c r="FU96" s="7"/>
      <c r="FV96" s="7">
        <v>1.2539</v>
      </c>
      <c r="FW96" s="7"/>
      <c r="FY96" s="66">
        <v>44687</v>
      </c>
      <c r="FZ96" s="21" t="s">
        <v>345</v>
      </c>
      <c r="GA96" s="7"/>
      <c r="GB96" s="7">
        <v>1.3643000000000001</v>
      </c>
      <c r="GC96" s="7"/>
      <c r="GE96" s="66">
        <v>44657</v>
      </c>
      <c r="GF96" s="21" t="s">
        <v>351</v>
      </c>
      <c r="GG96" s="7"/>
      <c r="GH96" s="7">
        <v>1.7475000000000001</v>
      </c>
      <c r="GI96" s="68"/>
      <c r="GK96" s="66">
        <v>44650</v>
      </c>
      <c r="GL96" s="21" t="s">
        <v>350</v>
      </c>
      <c r="GM96" s="7"/>
      <c r="GN96" s="215">
        <v>0.98429500000000003</v>
      </c>
      <c r="GO96" s="7"/>
      <c r="GQ96" s="66">
        <v>44608</v>
      </c>
      <c r="GR96" s="21" t="s">
        <v>348</v>
      </c>
      <c r="GS96" s="7"/>
      <c r="GT96" s="7">
        <v>1.2030000000000001</v>
      </c>
      <c r="GU96" s="7"/>
      <c r="GW96" s="66">
        <v>44571</v>
      </c>
      <c r="GX96" s="21" t="s">
        <v>346</v>
      </c>
      <c r="GY96" s="7"/>
      <c r="GZ96" s="7">
        <v>1.0376000000000001</v>
      </c>
      <c r="HA96" s="7"/>
      <c r="HC96" s="66">
        <v>44554</v>
      </c>
      <c r="HD96" s="21" t="s">
        <v>336</v>
      </c>
      <c r="HE96" s="7"/>
      <c r="HF96" s="7">
        <v>1.2656000000000001</v>
      </c>
      <c r="HG96" s="7"/>
      <c r="HI96" s="66">
        <v>44516</v>
      </c>
      <c r="HJ96" s="21" t="s">
        <v>342</v>
      </c>
      <c r="HK96" s="7"/>
      <c r="HL96" s="21">
        <v>1.0229999999999999</v>
      </c>
      <c r="HM96" s="7"/>
      <c r="HO96" s="66">
        <v>44509</v>
      </c>
      <c r="HP96" s="21" t="s">
        <v>342</v>
      </c>
      <c r="HQ96" s="7"/>
      <c r="HR96" s="134">
        <v>0.96464253948835088</v>
      </c>
      <c r="HS96" s="7"/>
      <c r="HU96" s="81">
        <v>43839</v>
      </c>
      <c r="HV96" s="23" t="s">
        <v>346</v>
      </c>
      <c r="HW96" s="21">
        <f>[1]!i_dq_close("881001.WI",HU96)</f>
        <v>4449.6207000000004</v>
      </c>
      <c r="HX96" s="82">
        <v>1.0220689999999999</v>
      </c>
      <c r="HY96" s="20"/>
      <c r="IA96" s="66">
        <v>44637</v>
      </c>
      <c r="IB96" s="21" t="s">
        <v>350</v>
      </c>
      <c r="IC96" s="7"/>
      <c r="ID96" s="7">
        <v>1.0289999999999999</v>
      </c>
      <c r="IE96" s="7"/>
      <c r="IG96" s="66">
        <v>44651</v>
      </c>
      <c r="IH96" s="21" t="s">
        <v>392</v>
      </c>
      <c r="II96" s="7"/>
      <c r="IJ96" s="21">
        <v>1.0249999999999999</v>
      </c>
      <c r="IK96" s="7">
        <f>29850746.27-116490.72</f>
        <v>29734255.550000001</v>
      </c>
      <c r="IM96" s="66">
        <v>44719</v>
      </c>
      <c r="IN96" s="21" t="s">
        <v>570</v>
      </c>
      <c r="IO96" s="7"/>
      <c r="IP96" s="7">
        <v>1.0246999999999999</v>
      </c>
      <c r="IQ96" s="7"/>
      <c r="IS96" s="66">
        <v>44826</v>
      </c>
      <c r="IT96" s="21" t="s">
        <v>1622</v>
      </c>
      <c r="IU96" s="7"/>
      <c r="IV96" s="7">
        <v>1.0176000000000001</v>
      </c>
      <c r="IW96" s="7"/>
      <c r="IY96" s="66">
        <v>44851</v>
      </c>
      <c r="IZ96" s="21" t="s">
        <v>1621</v>
      </c>
      <c r="JA96" s="7"/>
      <c r="JB96" s="7">
        <v>0.95</v>
      </c>
      <c r="JC96" s="7"/>
      <c r="JE96" s="66">
        <v>44868</v>
      </c>
      <c r="JF96" s="21" t="s">
        <v>1630</v>
      </c>
      <c r="JG96" s="7"/>
      <c r="JH96" s="7">
        <v>0.97170000000000001</v>
      </c>
      <c r="JI96" s="7"/>
      <c r="JK96" s="66">
        <v>44936</v>
      </c>
      <c r="JL96" s="21" t="s">
        <v>1626</v>
      </c>
      <c r="JM96" s="7"/>
      <c r="JN96" s="7">
        <v>1.0197000000000001</v>
      </c>
      <c r="JO96" s="7"/>
      <c r="JQ96" s="7"/>
      <c r="JR96" s="7"/>
      <c r="JS96" s="7"/>
      <c r="JT96" s="7"/>
      <c r="JU96" s="7"/>
      <c r="JW96" s="7"/>
      <c r="JX96" s="7"/>
      <c r="JY96" s="7"/>
      <c r="JZ96" s="7"/>
      <c r="KA96" s="7"/>
      <c r="KC96" s="66">
        <v>44692</v>
      </c>
      <c r="KD96" s="21" t="s">
        <v>345</v>
      </c>
      <c r="KE96" s="7"/>
      <c r="KF96" s="7">
        <v>1.2969999999999999</v>
      </c>
    </row>
    <row r="97" spans="1:292" customFormat="1">
      <c r="A97" s="138">
        <v>44517</v>
      </c>
      <c r="B97" s="74" t="s">
        <v>342</v>
      </c>
      <c r="C97" s="122"/>
      <c r="D97" s="74">
        <v>1.0643</v>
      </c>
      <c r="E97" s="122"/>
      <c r="G97" s="66">
        <v>44545</v>
      </c>
      <c r="H97" s="21" t="s">
        <v>336</v>
      </c>
      <c r="I97" s="7"/>
      <c r="J97" s="7">
        <v>0.99160000000000004</v>
      </c>
      <c r="K97" s="7"/>
      <c r="M97" s="66">
        <v>44965</v>
      </c>
      <c r="N97" s="21" t="s">
        <v>1694</v>
      </c>
      <c r="O97" s="7"/>
      <c r="P97" s="7">
        <v>2.1389999999999998</v>
      </c>
      <c r="Q97" s="7"/>
      <c r="S97" s="66">
        <v>44964</v>
      </c>
      <c r="T97" s="21" t="s">
        <v>1688</v>
      </c>
      <c r="U97" s="7"/>
      <c r="V97" s="7">
        <v>1.0035000000000001</v>
      </c>
      <c r="W97" s="7"/>
      <c r="Y97" s="66">
        <v>44944</v>
      </c>
      <c r="Z97" s="21" t="s">
        <v>1626</v>
      </c>
      <c r="AA97" s="7"/>
      <c r="AB97" s="7">
        <v>1.339</v>
      </c>
      <c r="AC97" s="7"/>
      <c r="AE97" s="66">
        <v>44943</v>
      </c>
      <c r="AF97" s="21" t="s">
        <v>1626</v>
      </c>
      <c r="AG97" s="7"/>
      <c r="AH97" s="7">
        <v>1.0082</v>
      </c>
      <c r="AI97" s="7"/>
      <c r="AK97" s="66">
        <v>44910</v>
      </c>
      <c r="AL97" s="21" t="s">
        <v>1624</v>
      </c>
      <c r="AM97" s="7"/>
      <c r="AN97" s="7">
        <v>1.1068</v>
      </c>
      <c r="AO97" s="7"/>
      <c r="AQ97" s="66">
        <v>44908</v>
      </c>
      <c r="AR97" s="21" t="s">
        <v>1624</v>
      </c>
      <c r="AS97" s="7"/>
      <c r="AT97" s="7">
        <v>1.0232000000000001</v>
      </c>
      <c r="AU97" s="7"/>
      <c r="AW97" s="66">
        <v>44897</v>
      </c>
      <c r="AX97" s="21" t="s">
        <v>1624</v>
      </c>
      <c r="AY97" s="7"/>
      <c r="AZ97" s="7">
        <v>1.0578000000000001</v>
      </c>
      <c r="BA97" s="7"/>
      <c r="BC97" s="66">
        <v>44894</v>
      </c>
      <c r="BD97" s="21" t="s">
        <v>1630</v>
      </c>
      <c r="BE97" s="7"/>
      <c r="BF97" s="7">
        <v>1.4953000000000001</v>
      </c>
      <c r="BG97" s="7"/>
      <c r="BI97" s="66">
        <v>44883</v>
      </c>
      <c r="BJ97" s="21" t="s">
        <v>1630</v>
      </c>
      <c r="BK97" s="7"/>
      <c r="BL97" s="7">
        <v>0.97030000000000005</v>
      </c>
      <c r="BM97" s="7"/>
      <c r="BO97" s="66">
        <v>44873</v>
      </c>
      <c r="BP97" s="21" t="s">
        <v>1630</v>
      </c>
      <c r="BQ97" s="7"/>
      <c r="BR97" s="7">
        <v>1.238</v>
      </c>
      <c r="BS97" s="7"/>
      <c r="BU97" s="66">
        <v>44866</v>
      </c>
      <c r="BV97" s="21" t="s">
        <v>342</v>
      </c>
      <c r="BW97" s="7"/>
      <c r="BX97" s="7">
        <v>0.96599999999999997</v>
      </c>
      <c r="BY97" s="7"/>
      <c r="CA97" s="66">
        <v>44866</v>
      </c>
      <c r="CB97" s="21" t="s">
        <v>342</v>
      </c>
      <c r="CC97" s="7"/>
      <c r="CD97" s="7">
        <v>0.95699999999999996</v>
      </c>
      <c r="CE97" s="7"/>
      <c r="CG97" s="66">
        <v>44859</v>
      </c>
      <c r="CH97" s="21" t="s">
        <v>1621</v>
      </c>
      <c r="CI97" s="7"/>
      <c r="CJ97" s="7">
        <v>1.0249999999999999</v>
      </c>
      <c r="CK97" s="7"/>
      <c r="CM97" s="66">
        <v>44844</v>
      </c>
      <c r="CN97" s="21" t="s">
        <v>341</v>
      </c>
      <c r="CO97" s="7"/>
      <c r="CP97" s="7">
        <v>1.052</v>
      </c>
      <c r="CQ97" s="7"/>
      <c r="CS97" s="66">
        <v>44827</v>
      </c>
      <c r="CT97" s="21" t="s">
        <v>1622</v>
      </c>
      <c r="CU97" s="7"/>
      <c r="CV97" s="7">
        <v>0.98360000000000003</v>
      </c>
      <c r="CW97" s="7"/>
      <c r="CY97" s="66">
        <v>44824</v>
      </c>
      <c r="CZ97" s="21" t="s">
        <v>1622</v>
      </c>
      <c r="DA97" s="7"/>
      <c r="DB97" s="7">
        <v>1.2121999999999999</v>
      </c>
      <c r="DC97" s="7"/>
      <c r="DE97" s="66">
        <v>44809</v>
      </c>
      <c r="DF97" s="21" t="s">
        <v>1622</v>
      </c>
      <c r="DG97" s="7"/>
      <c r="DH97" s="7">
        <v>1.0166999999999999</v>
      </c>
      <c r="DI97" s="7"/>
      <c r="DK97" s="66">
        <v>44806</v>
      </c>
      <c r="DL97" s="21" t="s">
        <v>1622</v>
      </c>
      <c r="DM97" s="7"/>
      <c r="DN97" s="7">
        <v>0.98570000000000002</v>
      </c>
      <c r="DO97" s="7"/>
      <c r="DQ97" s="66">
        <v>44798</v>
      </c>
      <c r="DR97" s="21" t="s">
        <v>1623</v>
      </c>
      <c r="DS97" s="7"/>
      <c r="DT97" s="215">
        <v>0.98793592855893131</v>
      </c>
      <c r="DU97" s="7"/>
      <c r="DW97" s="66">
        <v>44782</v>
      </c>
      <c r="DX97" s="21" t="s">
        <v>1623</v>
      </c>
      <c r="DY97" s="7"/>
      <c r="DZ97" s="7">
        <v>1.0136000000000001</v>
      </c>
      <c r="EA97" s="7"/>
      <c r="EC97" s="66">
        <v>44746</v>
      </c>
      <c r="ED97" s="21" t="s">
        <v>638</v>
      </c>
      <c r="EE97" s="7"/>
      <c r="EF97" s="7">
        <v>1.165</v>
      </c>
      <c r="EG97" s="7"/>
      <c r="EI97" s="66">
        <v>44746</v>
      </c>
      <c r="EJ97" s="7" t="s">
        <v>638</v>
      </c>
      <c r="EK97" s="7"/>
      <c r="EL97" s="134">
        <v>1.217508</v>
      </c>
      <c r="EM97" s="7"/>
      <c r="EO97" s="66">
        <v>44741</v>
      </c>
      <c r="EP97" s="21" t="s">
        <v>570</v>
      </c>
      <c r="EQ97" s="7"/>
      <c r="ER97" s="7">
        <v>0.94530000000000003</v>
      </c>
      <c r="ES97" s="7"/>
      <c r="EU97" s="66">
        <v>44740</v>
      </c>
      <c r="EV97" s="21" t="s">
        <v>570</v>
      </c>
      <c r="EW97" s="7"/>
      <c r="EX97" s="7">
        <v>1.1628000000000001</v>
      </c>
      <c r="EY97" s="7"/>
      <c r="FA97" s="66">
        <v>44725</v>
      </c>
      <c r="FB97" s="21" t="s">
        <v>570</v>
      </c>
      <c r="FC97" s="7"/>
      <c r="FD97" s="7">
        <v>1.4510000000000001</v>
      </c>
      <c r="FE97" s="7"/>
      <c r="FG97" s="66">
        <v>44712</v>
      </c>
      <c r="FH97" s="21" t="s">
        <v>535</v>
      </c>
      <c r="FI97" s="7"/>
      <c r="FJ97" s="7">
        <v>1.046</v>
      </c>
      <c r="FK97" s="7"/>
      <c r="FM97" s="66">
        <v>44711</v>
      </c>
      <c r="FN97" s="21" t="s">
        <v>535</v>
      </c>
      <c r="FO97" s="7"/>
      <c r="FP97" s="7">
        <v>1.0900000000000001</v>
      </c>
      <c r="FQ97" s="7"/>
      <c r="FS97" s="66">
        <v>44693</v>
      </c>
      <c r="FT97" s="21" t="s">
        <v>345</v>
      </c>
      <c r="FU97" s="7"/>
      <c r="FV97" s="7">
        <v>1.254</v>
      </c>
      <c r="FW97" s="7"/>
      <c r="FY97" s="66">
        <v>44690</v>
      </c>
      <c r="FZ97" s="21" t="s">
        <v>345</v>
      </c>
      <c r="GA97" s="7"/>
      <c r="GB97" s="7">
        <v>1.3635999999999999</v>
      </c>
      <c r="GC97" s="7"/>
      <c r="GE97" s="66">
        <v>44658</v>
      </c>
      <c r="GF97" s="21" t="s">
        <v>351</v>
      </c>
      <c r="GG97" s="7"/>
      <c r="GH97" s="7">
        <v>1.7497</v>
      </c>
      <c r="GI97" s="68"/>
      <c r="GK97" s="66">
        <v>44651</v>
      </c>
      <c r="GL97" s="21" t="s">
        <v>392</v>
      </c>
      <c r="GM97" s="7"/>
      <c r="GN97" s="215">
        <v>0.98740899999999998</v>
      </c>
      <c r="GO97" s="7"/>
      <c r="GQ97" s="66">
        <v>44609</v>
      </c>
      <c r="GR97" s="7" t="s">
        <v>349</v>
      </c>
      <c r="GS97" s="7"/>
      <c r="GT97" s="7">
        <v>1.204</v>
      </c>
      <c r="GU97" s="7"/>
      <c r="GW97" s="66">
        <v>44572</v>
      </c>
      <c r="GX97" s="21" t="s">
        <v>346</v>
      </c>
      <c r="GY97" s="7"/>
      <c r="GZ97" s="7">
        <v>1.036</v>
      </c>
      <c r="HA97" s="7"/>
      <c r="HC97" s="66">
        <v>44557</v>
      </c>
      <c r="HD97" s="21" t="s">
        <v>336</v>
      </c>
      <c r="HE97" s="7"/>
      <c r="HF97" s="7">
        <v>1.266</v>
      </c>
      <c r="HG97" s="7"/>
      <c r="HI97" s="66">
        <v>44517</v>
      </c>
      <c r="HJ97" s="21" t="s">
        <v>342</v>
      </c>
      <c r="HK97" s="7"/>
      <c r="HL97" s="21">
        <v>1.0269999999999999</v>
      </c>
      <c r="HM97" s="7"/>
      <c r="HO97" s="66">
        <v>44510</v>
      </c>
      <c r="HP97" s="21" t="s">
        <v>342</v>
      </c>
      <c r="HQ97" s="7"/>
      <c r="HR97" s="134">
        <v>0.96560142869261323</v>
      </c>
      <c r="HS97" s="7"/>
      <c r="HU97" s="81">
        <v>43840</v>
      </c>
      <c r="HV97" s="23" t="s">
        <v>346</v>
      </c>
      <c r="HW97" s="21">
        <f>[1]!i_dq_close("881001.WI",HU97)</f>
        <v>4443.1761999999999</v>
      </c>
      <c r="HX97" s="82">
        <v>1.0202089999999999</v>
      </c>
      <c r="HY97" s="20"/>
      <c r="IA97" s="66">
        <v>44638</v>
      </c>
      <c r="IB97" s="21" t="s">
        <v>350</v>
      </c>
      <c r="IC97" s="7"/>
      <c r="ID97" s="7">
        <v>1.034</v>
      </c>
      <c r="IE97" s="7"/>
      <c r="IG97" s="66">
        <v>44652</v>
      </c>
      <c r="IH97" s="21" t="s">
        <v>351</v>
      </c>
      <c r="II97" s="7"/>
      <c r="IJ97" s="7">
        <v>1.0229999999999999</v>
      </c>
      <c r="IK97" s="7"/>
      <c r="IM97" s="66">
        <v>44720</v>
      </c>
      <c r="IN97" s="21" t="s">
        <v>570</v>
      </c>
      <c r="IO97" s="7"/>
      <c r="IP97" s="7">
        <v>1.0277000000000001</v>
      </c>
      <c r="IQ97" s="7"/>
      <c r="IS97" s="66">
        <v>44827</v>
      </c>
      <c r="IT97" s="21" t="s">
        <v>1622</v>
      </c>
      <c r="IU97" s="7"/>
      <c r="IV97" s="7">
        <v>1.0185</v>
      </c>
      <c r="IW97" s="7"/>
      <c r="IY97" s="66">
        <v>44852</v>
      </c>
      <c r="IZ97" s="21" t="s">
        <v>1621</v>
      </c>
      <c r="JA97" s="7"/>
      <c r="JB97" s="7">
        <v>0.95130000000000003</v>
      </c>
      <c r="JC97" s="7"/>
      <c r="JE97" s="66">
        <v>44869</v>
      </c>
      <c r="JF97" s="21" t="s">
        <v>1630</v>
      </c>
      <c r="JG97" s="7"/>
      <c r="JH97" s="7">
        <v>0.97</v>
      </c>
      <c r="JI97" s="7"/>
      <c r="JK97" s="66">
        <v>44937</v>
      </c>
      <c r="JL97" s="21" t="s">
        <v>1626</v>
      </c>
      <c r="JM97" s="7"/>
      <c r="JN97" s="7">
        <v>1.0196000000000001</v>
      </c>
      <c r="JO97" s="7"/>
      <c r="JQ97" s="7"/>
      <c r="JR97" s="7"/>
      <c r="JS97" s="7"/>
      <c r="JT97" s="7"/>
      <c r="JU97" s="7"/>
      <c r="JW97" s="7"/>
      <c r="JX97" s="7"/>
      <c r="JY97" s="7"/>
      <c r="JZ97" s="7"/>
      <c r="KA97" s="7"/>
      <c r="KC97" s="66">
        <v>44693</v>
      </c>
      <c r="KD97" s="21" t="s">
        <v>345</v>
      </c>
      <c r="KE97" s="7"/>
      <c r="KF97" s="7">
        <v>1.296</v>
      </c>
    </row>
    <row r="98" spans="1:292" customFormat="1">
      <c r="A98" s="138">
        <v>44518</v>
      </c>
      <c r="B98" s="74" t="s">
        <v>342</v>
      </c>
      <c r="C98" s="122"/>
      <c r="D98" s="74">
        <v>1.0637000000000001</v>
      </c>
      <c r="E98" s="122"/>
      <c r="G98" s="66">
        <v>44546</v>
      </c>
      <c r="H98" s="21" t="s">
        <v>336</v>
      </c>
      <c r="I98" s="7"/>
      <c r="J98" s="7">
        <v>0.99239999999999995</v>
      </c>
      <c r="K98" s="7"/>
      <c r="M98" s="66">
        <v>44966</v>
      </c>
      <c r="N98" s="21" t="s">
        <v>1704</v>
      </c>
      <c r="O98" s="7"/>
      <c r="P98" s="7">
        <v>2.145</v>
      </c>
      <c r="Q98" s="7"/>
      <c r="S98" s="66">
        <v>44965</v>
      </c>
      <c r="T98" s="21" t="s">
        <v>1694</v>
      </c>
      <c r="U98" s="7"/>
      <c r="V98" s="7">
        <v>1.0036</v>
      </c>
      <c r="W98" s="7"/>
      <c r="Y98" s="66">
        <v>44945</v>
      </c>
      <c r="Z98" s="21" t="s">
        <v>1626</v>
      </c>
      <c r="AA98" s="7"/>
      <c r="AB98" s="7">
        <v>1.343</v>
      </c>
      <c r="AC98" s="7"/>
      <c r="AE98" s="66">
        <v>44944</v>
      </c>
      <c r="AF98" s="21" t="s">
        <v>1626</v>
      </c>
      <c r="AG98" s="7"/>
      <c r="AH98" s="7">
        <v>1.0071000000000001</v>
      </c>
      <c r="AI98" s="7"/>
      <c r="AK98" s="66">
        <v>44911</v>
      </c>
      <c r="AL98" s="21" t="s">
        <v>1624</v>
      </c>
      <c r="AM98" s="7"/>
      <c r="AN98" s="7">
        <v>1.1028</v>
      </c>
      <c r="AO98" s="7"/>
      <c r="AQ98" s="66">
        <v>44909</v>
      </c>
      <c r="AR98" s="21" t="s">
        <v>1624</v>
      </c>
      <c r="AS98" s="7"/>
      <c r="AT98" s="7">
        <v>1.0287999999999999</v>
      </c>
      <c r="AU98" s="7"/>
      <c r="AW98" s="66">
        <v>44900</v>
      </c>
      <c r="AX98" s="21" t="s">
        <v>1624</v>
      </c>
      <c r="AY98" s="7"/>
      <c r="AZ98" s="7">
        <v>1.0585</v>
      </c>
      <c r="BA98" s="7"/>
      <c r="BC98" s="66">
        <v>44895</v>
      </c>
      <c r="BD98" s="21" t="s">
        <v>1630</v>
      </c>
      <c r="BE98" s="7"/>
      <c r="BF98" s="7">
        <v>1.5035000000000001</v>
      </c>
      <c r="BG98" s="7"/>
      <c r="BI98" s="66">
        <v>44886</v>
      </c>
      <c r="BJ98" s="21" t="s">
        <v>1630</v>
      </c>
      <c r="BK98" s="7"/>
      <c r="BL98" s="7">
        <v>0.96640000000000004</v>
      </c>
      <c r="BM98" s="7"/>
      <c r="BO98" s="66">
        <v>44874</v>
      </c>
      <c r="BP98" s="21" t="s">
        <v>1630</v>
      </c>
      <c r="BQ98" s="7"/>
      <c r="BR98" s="7">
        <v>1.2386999999999999</v>
      </c>
      <c r="BS98" s="7"/>
      <c r="BU98" s="66">
        <v>44867</v>
      </c>
      <c r="BV98" s="21" t="s">
        <v>1630</v>
      </c>
      <c r="BW98" s="7"/>
      <c r="BX98" s="7">
        <v>0.96599999999999997</v>
      </c>
      <c r="BY98" s="7"/>
      <c r="CA98" s="66">
        <v>44867</v>
      </c>
      <c r="CB98" s="21" t="s">
        <v>1630</v>
      </c>
      <c r="CC98" s="7"/>
      <c r="CD98" s="7">
        <v>0.96</v>
      </c>
      <c r="CE98" s="7"/>
      <c r="CG98" s="66">
        <v>44860</v>
      </c>
      <c r="CH98" s="21" t="s">
        <v>1621</v>
      </c>
      <c r="CI98" s="7"/>
      <c r="CJ98" s="7">
        <v>1.0249999999999999</v>
      </c>
      <c r="CK98" s="7"/>
      <c r="CM98" s="66">
        <v>44845</v>
      </c>
      <c r="CN98" s="21" t="s">
        <v>1621</v>
      </c>
      <c r="CO98" s="7"/>
      <c r="CP98" s="7">
        <v>1.0519000000000001</v>
      </c>
      <c r="CQ98" s="7"/>
      <c r="CS98" s="66">
        <v>44830</v>
      </c>
      <c r="CT98" s="21" t="s">
        <v>1622</v>
      </c>
      <c r="CU98" s="7"/>
      <c r="CV98" s="7">
        <v>0.97940000000000005</v>
      </c>
      <c r="CW98" s="7"/>
      <c r="CY98" s="66">
        <v>44825</v>
      </c>
      <c r="CZ98" s="21" t="s">
        <v>1622</v>
      </c>
      <c r="DA98" s="7"/>
      <c r="DB98" s="7">
        <v>1.2123999999999999</v>
      </c>
      <c r="DC98" s="7"/>
      <c r="DE98" s="66">
        <v>44810</v>
      </c>
      <c r="DF98" s="21" t="s">
        <v>1622</v>
      </c>
      <c r="DG98" s="7"/>
      <c r="DH98" s="7">
        <v>1.0159</v>
      </c>
      <c r="DI98" s="7"/>
      <c r="DK98" s="66">
        <v>44809</v>
      </c>
      <c r="DL98" s="21" t="s">
        <v>1622</v>
      </c>
      <c r="DM98" s="7"/>
      <c r="DN98" s="7">
        <v>0.98680000000000001</v>
      </c>
      <c r="DO98" s="7"/>
      <c r="DQ98" s="66">
        <v>44799</v>
      </c>
      <c r="DR98" s="21" t="s">
        <v>1623</v>
      </c>
      <c r="DS98" s="7"/>
      <c r="DT98" s="215">
        <v>0.98877959715718822</v>
      </c>
      <c r="DU98" s="7"/>
      <c r="DW98" s="66">
        <v>44783</v>
      </c>
      <c r="DX98" s="21" t="s">
        <v>1623</v>
      </c>
      <c r="DY98" s="7"/>
      <c r="DZ98" s="7">
        <v>1.0175000000000001</v>
      </c>
      <c r="EA98" s="7"/>
      <c r="EC98" s="66">
        <v>44747</v>
      </c>
      <c r="ED98" s="21" t="s">
        <v>638</v>
      </c>
      <c r="EE98" s="7"/>
      <c r="EF98" s="7">
        <v>1.17</v>
      </c>
      <c r="EG98" s="7"/>
      <c r="EI98" s="66">
        <v>44747</v>
      </c>
      <c r="EJ98" s="7" t="s">
        <v>638</v>
      </c>
      <c r="EK98" s="7"/>
      <c r="EL98" s="134">
        <v>1.2179739999999999</v>
      </c>
      <c r="EM98" s="7"/>
      <c r="EO98" s="66">
        <v>44742</v>
      </c>
      <c r="EP98" s="21" t="s">
        <v>570</v>
      </c>
      <c r="EQ98" s="7"/>
      <c r="ER98" s="7">
        <v>0.94779999999999998</v>
      </c>
      <c r="ES98" s="7"/>
      <c r="EU98" s="66">
        <v>44741</v>
      </c>
      <c r="EV98" s="21" t="s">
        <v>570</v>
      </c>
      <c r="EW98" s="7"/>
      <c r="EX98" s="7">
        <v>1.1574</v>
      </c>
      <c r="EY98" s="7"/>
      <c r="FA98" s="66">
        <v>44726</v>
      </c>
      <c r="FB98" s="21" t="s">
        <v>570</v>
      </c>
      <c r="FC98" s="7"/>
      <c r="FD98" s="7">
        <v>1.446</v>
      </c>
      <c r="FE98" s="7"/>
      <c r="FG98" s="66">
        <v>44713</v>
      </c>
      <c r="FH98" s="21" t="s">
        <v>570</v>
      </c>
      <c r="FI98" s="7"/>
      <c r="FJ98" s="7">
        <v>1.0509999999999999</v>
      </c>
      <c r="FK98" s="7"/>
      <c r="FM98" s="66">
        <v>44712</v>
      </c>
      <c r="FN98" s="21" t="s">
        <v>535</v>
      </c>
      <c r="FO98" s="7"/>
      <c r="FP98" s="7">
        <v>1.087</v>
      </c>
      <c r="FQ98" s="7"/>
      <c r="FS98" s="66">
        <v>44694</v>
      </c>
      <c r="FT98" s="21" t="s">
        <v>345</v>
      </c>
      <c r="FU98" s="7"/>
      <c r="FV98" s="7">
        <v>1.2521</v>
      </c>
      <c r="FW98" s="7"/>
      <c r="FY98" s="66">
        <v>44691</v>
      </c>
      <c r="FZ98" s="21" t="s">
        <v>345</v>
      </c>
      <c r="GA98" s="7"/>
      <c r="GB98" s="7">
        <v>1.3646</v>
      </c>
      <c r="GC98" s="7"/>
      <c r="GE98" s="66">
        <v>44659</v>
      </c>
      <c r="GF98" s="21" t="s">
        <v>351</v>
      </c>
      <c r="GG98" s="7"/>
      <c r="GH98" s="7">
        <v>1.7486999999999999</v>
      </c>
      <c r="GI98" s="68"/>
      <c r="GK98" s="66">
        <v>44652</v>
      </c>
      <c r="GL98" s="21" t="s">
        <v>351</v>
      </c>
      <c r="GM98" s="7"/>
      <c r="GN98" s="215">
        <v>0.98712599999999995</v>
      </c>
      <c r="GO98" s="7"/>
      <c r="GQ98" s="66">
        <v>44610</v>
      </c>
      <c r="GR98" s="7" t="s">
        <v>348</v>
      </c>
      <c r="GS98" s="7"/>
      <c r="GT98" s="7">
        <v>1.204</v>
      </c>
      <c r="GU98" s="7"/>
      <c r="GW98" s="66">
        <v>44573</v>
      </c>
      <c r="GX98" s="21" t="s">
        <v>346</v>
      </c>
      <c r="GY98" s="7"/>
      <c r="GZ98" s="7">
        <v>1.0356000000000001</v>
      </c>
      <c r="HA98" s="7"/>
      <c r="HC98" s="66">
        <v>44558</v>
      </c>
      <c r="HD98" s="21" t="s">
        <v>336</v>
      </c>
      <c r="HE98" s="7"/>
      <c r="HF98" s="7">
        <v>1.2654000000000001</v>
      </c>
      <c r="HG98" s="7"/>
      <c r="HI98" s="66">
        <v>44518</v>
      </c>
      <c r="HJ98" s="21" t="s">
        <v>342</v>
      </c>
      <c r="HK98" s="7"/>
      <c r="HL98" s="21">
        <v>1.026</v>
      </c>
      <c r="HM98" s="7"/>
      <c r="HO98" s="66">
        <v>44511</v>
      </c>
      <c r="HP98" s="21" t="s">
        <v>342</v>
      </c>
      <c r="HQ98" s="7"/>
      <c r="HR98" s="134">
        <v>0.96751920710113881</v>
      </c>
      <c r="HS98" s="7"/>
      <c r="HU98" s="81">
        <v>43843</v>
      </c>
      <c r="HV98" s="23" t="s">
        <v>346</v>
      </c>
      <c r="HW98" s="21">
        <f>[1]!i_dq_close("881001.WI",HU98)</f>
        <v>4492.1388999999999</v>
      </c>
      <c r="HX98" s="82">
        <v>1.021139</v>
      </c>
      <c r="HY98" s="20"/>
      <c r="IA98" s="66">
        <v>44641</v>
      </c>
      <c r="IB98" s="21" t="s">
        <v>350</v>
      </c>
      <c r="IC98" s="7"/>
      <c r="ID98" s="7">
        <v>1.0489999999999999</v>
      </c>
      <c r="IE98" s="7"/>
      <c r="IG98" s="66">
        <v>44657</v>
      </c>
      <c r="IH98" s="21" t="s">
        <v>351</v>
      </c>
      <c r="II98" s="7"/>
      <c r="IJ98" s="7">
        <v>1.026</v>
      </c>
      <c r="IK98" s="7"/>
      <c r="IM98" s="66">
        <v>44721</v>
      </c>
      <c r="IN98" s="21" t="s">
        <v>570</v>
      </c>
      <c r="IO98" s="7"/>
      <c r="IP98" s="7">
        <v>1.0259</v>
      </c>
      <c r="IQ98" s="7"/>
      <c r="IS98" s="66">
        <v>44830</v>
      </c>
      <c r="IT98" s="21" t="s">
        <v>1622</v>
      </c>
      <c r="IU98" s="7"/>
      <c r="IV98" s="7">
        <v>1.0170999999999999</v>
      </c>
      <c r="IW98" s="7"/>
      <c r="IY98" s="66">
        <v>44853</v>
      </c>
      <c r="IZ98" s="21" t="s">
        <v>1621</v>
      </c>
      <c r="JA98" s="7"/>
      <c r="JB98" s="7">
        <v>0.94850000000000001</v>
      </c>
      <c r="JC98" s="7"/>
      <c r="JE98" s="66">
        <v>44872</v>
      </c>
      <c r="JF98" s="21" t="s">
        <v>1630</v>
      </c>
      <c r="JG98" s="7"/>
      <c r="JH98" s="7">
        <v>0.97230000000000005</v>
      </c>
      <c r="JI98" s="7"/>
      <c r="JK98" s="66">
        <v>44938</v>
      </c>
      <c r="JL98" s="21" t="s">
        <v>1626</v>
      </c>
      <c r="JM98" s="7"/>
      <c r="JN98" s="7">
        <v>1.02</v>
      </c>
      <c r="JO98" s="7"/>
      <c r="JQ98" s="7"/>
      <c r="JR98" s="7"/>
      <c r="JS98" s="7"/>
      <c r="JT98" s="7"/>
      <c r="JU98" s="7"/>
      <c r="JW98" s="7"/>
      <c r="JX98" s="7"/>
      <c r="JY98" s="7"/>
      <c r="JZ98" s="7"/>
      <c r="KA98" s="7"/>
      <c r="KC98" s="66">
        <v>44694</v>
      </c>
      <c r="KD98" s="21" t="s">
        <v>345</v>
      </c>
      <c r="KE98" s="7"/>
      <c r="KF98" s="7">
        <v>1.296</v>
      </c>
    </row>
    <row r="99" spans="1:292" customFormat="1">
      <c r="A99" s="121">
        <v>44519</v>
      </c>
      <c r="B99" s="74" t="s">
        <v>342</v>
      </c>
      <c r="C99" s="122"/>
      <c r="D99" s="74">
        <v>1.0638000000000001</v>
      </c>
      <c r="E99" s="122"/>
      <c r="G99" s="66">
        <v>44547</v>
      </c>
      <c r="H99" s="21" t="s">
        <v>336</v>
      </c>
      <c r="I99" s="7"/>
      <c r="J99" s="7">
        <v>0.98099999999999998</v>
      </c>
      <c r="K99" s="7"/>
      <c r="M99" s="66">
        <v>44967</v>
      </c>
      <c r="N99" s="21" t="s">
        <v>1719</v>
      </c>
      <c r="O99" s="7"/>
      <c r="P99" s="7">
        <v>2.1459999999999999</v>
      </c>
      <c r="Q99" s="7"/>
      <c r="S99" s="66">
        <v>44966</v>
      </c>
      <c r="T99" s="21" t="s">
        <v>1704</v>
      </c>
      <c r="U99" s="7"/>
      <c r="V99" s="7">
        <v>1.0033000000000001</v>
      </c>
      <c r="W99" s="7"/>
      <c r="Y99" s="66">
        <v>44946</v>
      </c>
      <c r="Z99" s="21" t="s">
        <v>1626</v>
      </c>
      <c r="AA99" s="7"/>
      <c r="AB99" s="7">
        <v>1.345</v>
      </c>
      <c r="AC99" s="7"/>
      <c r="AE99" s="66">
        <v>44945</v>
      </c>
      <c r="AF99" s="21" t="s">
        <v>1626</v>
      </c>
      <c r="AG99" s="7"/>
      <c r="AH99" s="7">
        <v>1.0058</v>
      </c>
      <c r="AI99" s="7"/>
      <c r="AK99" s="66">
        <v>44914</v>
      </c>
      <c r="AL99" s="21" t="s">
        <v>1624</v>
      </c>
      <c r="AM99" s="7"/>
      <c r="AN99" s="7">
        <v>1.1025</v>
      </c>
      <c r="AO99" s="7"/>
      <c r="AQ99" s="66">
        <v>44910</v>
      </c>
      <c r="AR99" s="21" t="s">
        <v>1624</v>
      </c>
      <c r="AS99" s="7"/>
      <c r="AT99" s="7">
        <v>1.03</v>
      </c>
      <c r="AU99" s="7"/>
      <c r="AW99" s="66">
        <v>44901</v>
      </c>
      <c r="AX99" s="21" t="s">
        <v>1624</v>
      </c>
      <c r="AY99" s="7"/>
      <c r="AZ99" s="7">
        <v>1.0616000000000001</v>
      </c>
      <c r="BA99" s="7"/>
      <c r="BC99" s="66">
        <v>44896</v>
      </c>
      <c r="BD99" s="21" t="s">
        <v>336</v>
      </c>
      <c r="BE99" s="7"/>
      <c r="BF99" s="7">
        <v>1.5034000000000001</v>
      </c>
      <c r="BG99" s="7"/>
      <c r="BI99" s="66">
        <v>44887</v>
      </c>
      <c r="BJ99" s="21" t="s">
        <v>1630</v>
      </c>
      <c r="BK99" s="7"/>
      <c r="BL99" s="7">
        <v>0.96679999999999999</v>
      </c>
      <c r="BM99" s="7"/>
      <c r="BO99" s="66">
        <v>44875</v>
      </c>
      <c r="BP99" s="21" t="s">
        <v>1630</v>
      </c>
      <c r="BQ99" s="7"/>
      <c r="BR99" s="7">
        <v>1.2397</v>
      </c>
      <c r="BS99" s="7"/>
      <c r="BU99" s="66">
        <v>44868</v>
      </c>
      <c r="BV99" s="21" t="s">
        <v>1630</v>
      </c>
      <c r="BW99" s="7"/>
      <c r="BX99" s="7">
        <v>0.96599999999999997</v>
      </c>
      <c r="BY99" s="7"/>
      <c r="CA99" s="66">
        <v>44868</v>
      </c>
      <c r="CB99" s="21" t="s">
        <v>1630</v>
      </c>
      <c r="CC99" s="7"/>
      <c r="CD99" s="7">
        <v>0.96099999999999997</v>
      </c>
      <c r="CE99" s="7"/>
      <c r="CG99" s="66">
        <v>44861</v>
      </c>
      <c r="CH99" s="21" t="s">
        <v>1621</v>
      </c>
      <c r="CI99" s="7"/>
      <c r="CJ99" s="7">
        <v>1.0269999999999999</v>
      </c>
      <c r="CK99" s="7"/>
      <c r="CM99" s="66">
        <v>44846</v>
      </c>
      <c r="CN99" s="21" t="s">
        <v>1621</v>
      </c>
      <c r="CO99" s="7"/>
      <c r="CP99" s="7">
        <v>1.0585</v>
      </c>
      <c r="CQ99" s="7"/>
      <c r="CS99" s="66">
        <v>44831</v>
      </c>
      <c r="CT99" s="21" t="s">
        <v>1622</v>
      </c>
      <c r="CU99" s="7"/>
      <c r="CV99" s="7">
        <v>0.98340000000000005</v>
      </c>
      <c r="CW99" s="7"/>
      <c r="CY99" s="66">
        <v>44826</v>
      </c>
      <c r="CZ99" s="21" t="s">
        <v>1622</v>
      </c>
      <c r="DA99" s="7"/>
      <c r="DB99" s="7">
        <v>1.2117</v>
      </c>
      <c r="DC99" s="7"/>
      <c r="DE99" s="66">
        <v>44811</v>
      </c>
      <c r="DF99" s="21" t="s">
        <v>1622</v>
      </c>
      <c r="DG99" s="7"/>
      <c r="DH99" s="7">
        <v>1.0165999999999999</v>
      </c>
      <c r="DI99" s="7"/>
      <c r="DK99" s="66">
        <v>44810</v>
      </c>
      <c r="DL99" s="21" t="s">
        <v>1622</v>
      </c>
      <c r="DM99" s="7"/>
      <c r="DN99" s="7">
        <v>0.99</v>
      </c>
      <c r="DO99" s="7"/>
      <c r="DQ99" s="66">
        <v>44802</v>
      </c>
      <c r="DR99" s="21" t="s">
        <v>1623</v>
      </c>
      <c r="DS99" s="7"/>
      <c r="DT99" s="215">
        <v>0.99131060295195939</v>
      </c>
      <c r="DU99" s="7"/>
      <c r="DW99" s="66">
        <v>44784</v>
      </c>
      <c r="DX99" s="21" t="s">
        <v>1623</v>
      </c>
      <c r="DY99" s="7"/>
      <c r="DZ99" s="7">
        <v>1.0105999999999999</v>
      </c>
      <c r="EA99" s="7"/>
      <c r="EC99" s="66">
        <v>44748</v>
      </c>
      <c r="ED99" s="21" t="s">
        <v>638</v>
      </c>
      <c r="EE99" s="7"/>
      <c r="EF99" s="7">
        <v>1.17</v>
      </c>
      <c r="EG99" s="7"/>
      <c r="EI99" s="66">
        <v>44748</v>
      </c>
      <c r="EJ99" s="7" t="s">
        <v>638</v>
      </c>
      <c r="EK99" s="7"/>
      <c r="EL99" s="134">
        <v>1.21984</v>
      </c>
      <c r="EM99" s="7"/>
      <c r="EO99" s="66">
        <v>44743</v>
      </c>
      <c r="EP99" s="21" t="s">
        <v>638</v>
      </c>
      <c r="EQ99" s="7"/>
      <c r="ER99" s="7">
        <v>0.95269999999999999</v>
      </c>
      <c r="ES99" s="7"/>
      <c r="EU99" s="66">
        <v>44742</v>
      </c>
      <c r="EV99" s="21" t="s">
        <v>570</v>
      </c>
      <c r="EW99" s="7"/>
      <c r="EX99" s="7">
        <v>1.1571</v>
      </c>
      <c r="EY99" s="7"/>
      <c r="FA99" s="66">
        <v>44727</v>
      </c>
      <c r="FB99" s="21" t="s">
        <v>570</v>
      </c>
      <c r="FC99" s="7"/>
      <c r="FD99" s="7">
        <v>1.4430000000000001</v>
      </c>
      <c r="FE99" s="7"/>
      <c r="FG99" s="66">
        <v>44714</v>
      </c>
      <c r="FH99" s="21" t="s">
        <v>570</v>
      </c>
      <c r="FI99" s="7"/>
      <c r="FJ99" s="7">
        <v>1.048</v>
      </c>
      <c r="FK99" s="7"/>
      <c r="FM99" s="66">
        <v>44713</v>
      </c>
      <c r="FN99" s="21" t="s">
        <v>570</v>
      </c>
      <c r="FO99" s="7"/>
      <c r="FP99" s="7">
        <v>1.093</v>
      </c>
      <c r="FQ99" s="7"/>
      <c r="FS99" s="66">
        <v>44697</v>
      </c>
      <c r="FT99" s="21" t="s">
        <v>345</v>
      </c>
      <c r="FU99" s="7"/>
      <c r="FV99" s="7">
        <v>1.2529999999999999</v>
      </c>
      <c r="FW99" s="7"/>
      <c r="FY99" s="66">
        <v>44692</v>
      </c>
      <c r="FZ99" s="21" t="s">
        <v>345</v>
      </c>
      <c r="GA99" s="7"/>
      <c r="GB99" s="7">
        <v>1.3668</v>
      </c>
      <c r="GC99" s="7"/>
      <c r="GE99" s="66">
        <v>44662</v>
      </c>
      <c r="GF99" s="21" t="s">
        <v>351</v>
      </c>
      <c r="GG99" s="7"/>
      <c r="GH99" s="7">
        <v>1.7457</v>
      </c>
      <c r="GI99" s="68"/>
      <c r="GK99" s="66">
        <v>44657</v>
      </c>
      <c r="GL99" s="21" t="s">
        <v>351</v>
      </c>
      <c r="GM99" s="7"/>
      <c r="GN99" s="219">
        <v>0.98712599999999995</v>
      </c>
      <c r="GO99" s="7"/>
      <c r="GQ99" s="66">
        <v>44613</v>
      </c>
      <c r="GR99" s="7" t="s">
        <v>348</v>
      </c>
      <c r="GS99" s="7"/>
      <c r="GT99" s="7">
        <v>1.206</v>
      </c>
      <c r="GU99" s="7"/>
      <c r="GW99" s="66">
        <v>44574</v>
      </c>
      <c r="GX99" s="21" t="s">
        <v>346</v>
      </c>
      <c r="GY99" s="7"/>
      <c r="GZ99" s="7">
        <v>1.0321</v>
      </c>
      <c r="HA99" s="7"/>
      <c r="HC99" s="66">
        <v>44559</v>
      </c>
      <c r="HD99" s="21" t="s">
        <v>336</v>
      </c>
      <c r="HE99" s="7"/>
      <c r="HF99" s="7">
        <v>1.2625</v>
      </c>
      <c r="HG99" s="7"/>
      <c r="HI99" s="66">
        <v>44519</v>
      </c>
      <c r="HJ99" s="21" t="s">
        <v>342</v>
      </c>
      <c r="HK99" s="7"/>
      <c r="HL99" s="21">
        <v>1.0269999999999999</v>
      </c>
      <c r="HM99" s="7"/>
      <c r="HO99" s="66">
        <v>44512</v>
      </c>
      <c r="HP99" s="21" t="s">
        <v>342</v>
      </c>
      <c r="HQ99" s="7"/>
      <c r="HR99" s="134">
        <v>0.96943698550966417</v>
      </c>
      <c r="HS99" s="7"/>
      <c r="HU99" s="81">
        <v>43844</v>
      </c>
      <c r="HV99" s="23" t="s">
        <v>346</v>
      </c>
      <c r="HW99" s="21">
        <f>[1]!i_dq_close("881001.WI",HU99)</f>
        <v>4480.3071</v>
      </c>
      <c r="HX99" s="82">
        <v>1.0202089999999999</v>
      </c>
      <c r="HY99" s="20"/>
      <c r="IA99" s="66">
        <v>44642</v>
      </c>
      <c r="IB99" s="21" t="s">
        <v>350</v>
      </c>
      <c r="IC99" s="7"/>
      <c r="ID99" s="7">
        <v>1.044</v>
      </c>
      <c r="IE99" s="7"/>
      <c r="IG99" s="66">
        <v>44658</v>
      </c>
      <c r="IH99" s="21" t="s">
        <v>351</v>
      </c>
      <c r="II99" s="7"/>
      <c r="IJ99" s="7">
        <v>1.0229999999999999</v>
      </c>
      <c r="IK99" s="7"/>
      <c r="IM99" s="66">
        <v>44722</v>
      </c>
      <c r="IN99" s="21" t="s">
        <v>570</v>
      </c>
      <c r="IO99" s="7"/>
      <c r="IP99" s="7">
        <v>1.0254000000000001</v>
      </c>
      <c r="IQ99" s="7"/>
      <c r="IS99" s="66">
        <v>44831</v>
      </c>
      <c r="IT99" s="21" t="s">
        <v>1622</v>
      </c>
      <c r="IU99" s="7"/>
      <c r="IV99" s="7">
        <v>1.0173000000000001</v>
      </c>
      <c r="IW99" s="7"/>
      <c r="IY99" s="66">
        <v>44854</v>
      </c>
      <c r="IZ99" s="21" t="s">
        <v>1621</v>
      </c>
      <c r="JA99" s="7"/>
      <c r="JB99" s="7">
        <v>0.9516</v>
      </c>
      <c r="JC99" s="7"/>
      <c r="JE99" s="66">
        <v>44873</v>
      </c>
      <c r="JF99" s="21" t="s">
        <v>1630</v>
      </c>
      <c r="JG99" s="7"/>
      <c r="JH99" s="7">
        <v>0.97160000000000002</v>
      </c>
      <c r="JI99" s="7"/>
      <c r="JK99" s="66">
        <v>44939</v>
      </c>
      <c r="JL99" s="21" t="s">
        <v>1626</v>
      </c>
      <c r="JM99" s="7"/>
      <c r="JN99" s="7">
        <v>1.0214000000000001</v>
      </c>
      <c r="JO99" s="7"/>
      <c r="JQ99" s="7"/>
      <c r="JR99" s="7"/>
      <c r="JS99" s="7"/>
      <c r="JT99" s="7"/>
      <c r="JU99" s="7"/>
      <c r="JW99" s="7"/>
      <c r="JX99" s="7"/>
      <c r="JY99" s="7"/>
      <c r="JZ99" s="7"/>
      <c r="KA99" s="7"/>
      <c r="KC99" s="66">
        <v>44697</v>
      </c>
      <c r="KD99" s="21" t="s">
        <v>345</v>
      </c>
      <c r="KE99" s="7"/>
      <c r="KF99" s="7">
        <v>1.2949999999999999</v>
      </c>
    </row>
    <row r="100" spans="1:292" customFormat="1">
      <c r="A100" s="121">
        <v>44522</v>
      </c>
      <c r="B100" s="74" t="s">
        <v>342</v>
      </c>
      <c r="C100" s="122"/>
      <c r="D100" s="122">
        <v>1.0752999999999999</v>
      </c>
      <c r="E100" s="122"/>
      <c r="G100" s="66">
        <v>44550</v>
      </c>
      <c r="H100" s="21" t="s">
        <v>336</v>
      </c>
      <c r="I100" s="7"/>
      <c r="J100" s="7">
        <v>0.97540000000000004</v>
      </c>
      <c r="K100" s="7"/>
      <c r="M100" s="7"/>
      <c r="N100" s="7"/>
      <c r="O100" s="7"/>
      <c r="P100" s="7"/>
      <c r="Q100" s="7"/>
      <c r="S100" s="66">
        <v>44967</v>
      </c>
      <c r="T100" s="21" t="s">
        <v>1719</v>
      </c>
      <c r="U100" s="7"/>
      <c r="V100" s="7">
        <v>1.0034000000000001</v>
      </c>
      <c r="W100" s="7"/>
      <c r="Y100" s="66">
        <v>44956</v>
      </c>
      <c r="Z100" s="21" t="s">
        <v>1626</v>
      </c>
      <c r="AA100" s="7"/>
      <c r="AB100" s="7">
        <v>1.3480000000000001</v>
      </c>
      <c r="AC100" s="7"/>
      <c r="AE100" s="66">
        <v>44946</v>
      </c>
      <c r="AF100" s="21" t="s">
        <v>1626</v>
      </c>
      <c r="AG100" s="7"/>
      <c r="AH100" s="7">
        <v>1.0059</v>
      </c>
      <c r="AI100" s="7"/>
      <c r="AK100" s="66">
        <v>44915</v>
      </c>
      <c r="AL100" s="21" t="s">
        <v>1624</v>
      </c>
      <c r="AM100" s="7"/>
      <c r="AN100" s="7">
        <v>1.1025</v>
      </c>
      <c r="AO100" s="7"/>
      <c r="AQ100" s="66">
        <v>44911</v>
      </c>
      <c r="AR100" s="21" t="s">
        <v>1624</v>
      </c>
      <c r="AS100" s="7"/>
      <c r="AT100" s="7">
        <v>1.0267999999999999</v>
      </c>
      <c r="AU100" s="7"/>
      <c r="AW100" s="66">
        <v>44902</v>
      </c>
      <c r="AX100" s="21" t="s">
        <v>1624</v>
      </c>
      <c r="AY100" s="7"/>
      <c r="AZ100" s="7">
        <v>1.0609999999999999</v>
      </c>
      <c r="BA100" s="7"/>
      <c r="BC100" s="66">
        <v>44897</v>
      </c>
      <c r="BD100" s="21" t="s">
        <v>1624</v>
      </c>
      <c r="BE100" s="7"/>
      <c r="BF100" s="7">
        <v>1.5075000000000001</v>
      </c>
      <c r="BG100" s="7"/>
      <c r="BI100" s="66">
        <v>44888</v>
      </c>
      <c r="BJ100" s="21" t="s">
        <v>1630</v>
      </c>
      <c r="BK100" s="7"/>
      <c r="BL100" s="7">
        <v>0.96899999999999997</v>
      </c>
      <c r="BM100" s="7"/>
      <c r="BO100" s="66">
        <v>44876</v>
      </c>
      <c r="BP100" s="21" t="s">
        <v>1630</v>
      </c>
      <c r="BQ100" s="7"/>
      <c r="BR100" s="7">
        <v>1.2401</v>
      </c>
      <c r="BS100" s="7"/>
      <c r="BU100" s="66">
        <v>44869</v>
      </c>
      <c r="BV100" s="21" t="s">
        <v>1630</v>
      </c>
      <c r="BW100" s="7"/>
      <c r="BX100" s="7">
        <v>0.96599999999999997</v>
      </c>
      <c r="BY100" s="7"/>
      <c r="CA100" s="66">
        <v>44869</v>
      </c>
      <c r="CB100" s="21" t="s">
        <v>1630</v>
      </c>
      <c r="CC100" s="7"/>
      <c r="CD100" s="7">
        <v>0.95399999999999996</v>
      </c>
      <c r="CE100" s="7"/>
      <c r="CG100" s="66">
        <v>44862</v>
      </c>
      <c r="CH100" s="21" t="s">
        <v>1621</v>
      </c>
      <c r="CI100" s="7"/>
      <c r="CJ100" s="7">
        <v>1.0269999999999999</v>
      </c>
      <c r="CK100" s="7"/>
      <c r="CM100" s="66">
        <v>44847</v>
      </c>
      <c r="CN100" s="21" t="s">
        <v>1621</v>
      </c>
      <c r="CO100" s="7"/>
      <c r="CP100" s="7">
        <v>1.0538000000000001</v>
      </c>
      <c r="CQ100" s="7"/>
      <c r="CS100" s="66">
        <v>44832</v>
      </c>
      <c r="CT100" s="21" t="s">
        <v>1622</v>
      </c>
      <c r="CU100" s="7"/>
      <c r="CV100" s="7">
        <v>0.98340000000000005</v>
      </c>
      <c r="CW100" s="7"/>
      <c r="CY100" s="66">
        <v>44827</v>
      </c>
      <c r="CZ100" s="21" t="s">
        <v>1622</v>
      </c>
      <c r="DA100" s="7"/>
      <c r="DB100" s="7">
        <v>1.2113</v>
      </c>
      <c r="DC100" s="7"/>
      <c r="DE100" s="66">
        <v>44812</v>
      </c>
      <c r="DF100" s="21" t="s">
        <v>1622</v>
      </c>
      <c r="DG100" s="7"/>
      <c r="DH100" s="7">
        <v>1.0150999999999999</v>
      </c>
      <c r="DI100" s="7"/>
      <c r="DK100" s="66">
        <v>44811</v>
      </c>
      <c r="DL100" s="21" t="s">
        <v>1622</v>
      </c>
      <c r="DM100" s="7"/>
      <c r="DN100" s="7">
        <v>0.98909999999999998</v>
      </c>
      <c r="DO100" s="7"/>
      <c r="DQ100" s="66">
        <v>44803</v>
      </c>
      <c r="DR100" s="21" t="s">
        <v>1623</v>
      </c>
      <c r="DS100" s="7"/>
      <c r="DT100" s="215">
        <v>0.99131060295195939</v>
      </c>
      <c r="DU100" s="7"/>
      <c r="DW100" s="66">
        <v>44785</v>
      </c>
      <c r="DX100" s="21" t="s">
        <v>1623</v>
      </c>
      <c r="DY100" s="7"/>
      <c r="DZ100" s="7">
        <v>1.0099</v>
      </c>
      <c r="EA100" s="7"/>
      <c r="EC100" s="66">
        <v>44749</v>
      </c>
      <c r="ED100" s="21" t="s">
        <v>638</v>
      </c>
      <c r="EE100" s="7"/>
      <c r="EF100" s="7">
        <v>1.171</v>
      </c>
      <c r="EG100" s="7"/>
      <c r="EI100" s="66">
        <v>44749</v>
      </c>
      <c r="EJ100" s="7" t="s">
        <v>638</v>
      </c>
      <c r="EK100" s="7"/>
      <c r="EL100" s="134">
        <v>1.2204930000000001</v>
      </c>
      <c r="EM100" s="7"/>
      <c r="EO100" s="66">
        <v>44746</v>
      </c>
      <c r="EP100" s="21" t="s">
        <v>638</v>
      </c>
      <c r="EQ100" s="7"/>
      <c r="ER100" s="7">
        <v>0.95430000000000004</v>
      </c>
      <c r="ES100" s="7"/>
      <c r="EU100" s="66">
        <v>44743</v>
      </c>
      <c r="EV100" s="21" t="s">
        <v>638</v>
      </c>
      <c r="EW100" s="7"/>
      <c r="EX100" s="7">
        <v>1.1586000000000001</v>
      </c>
      <c r="EY100" s="7"/>
      <c r="FA100" s="66">
        <v>44728</v>
      </c>
      <c r="FB100" s="21" t="s">
        <v>570</v>
      </c>
      <c r="FC100" s="7"/>
      <c r="FD100" s="7">
        <v>1.4530000000000001</v>
      </c>
      <c r="FE100" s="7"/>
      <c r="FG100" s="66">
        <v>44718</v>
      </c>
      <c r="FH100" s="21" t="s">
        <v>570</v>
      </c>
      <c r="FI100" s="7"/>
      <c r="FJ100" s="7">
        <v>1.052</v>
      </c>
      <c r="FK100" s="32">
        <v>1924629.68</v>
      </c>
      <c r="FM100" s="66">
        <v>44714</v>
      </c>
      <c r="FN100" s="21" t="s">
        <v>570</v>
      </c>
      <c r="FO100" s="7"/>
      <c r="FP100" s="7">
        <v>1.087</v>
      </c>
      <c r="FQ100" s="7"/>
      <c r="FS100" s="66">
        <v>44698</v>
      </c>
      <c r="FT100" s="21" t="s">
        <v>345</v>
      </c>
      <c r="FU100" s="7"/>
      <c r="FV100" s="7">
        <v>1.2532000000000001</v>
      </c>
      <c r="FW100" s="7"/>
      <c r="FY100" s="66">
        <v>44693</v>
      </c>
      <c r="FZ100" s="21" t="s">
        <v>345</v>
      </c>
      <c r="GA100" s="7"/>
      <c r="GB100" s="7">
        <v>1.3660000000000001</v>
      </c>
      <c r="GC100" s="7"/>
      <c r="GE100" s="66">
        <v>44663</v>
      </c>
      <c r="GF100" s="21" t="s">
        <v>351</v>
      </c>
      <c r="GG100" s="7"/>
      <c r="GH100" s="7">
        <v>1.7487999999999999</v>
      </c>
      <c r="GI100" s="68"/>
      <c r="GK100" s="66">
        <v>44658</v>
      </c>
      <c r="GL100" s="21" t="s">
        <v>351</v>
      </c>
      <c r="GM100" s="7"/>
      <c r="GN100" s="215">
        <v>0.98788100000000001</v>
      </c>
      <c r="GO100" s="7"/>
      <c r="GQ100" s="66">
        <v>44614</v>
      </c>
      <c r="GR100" s="7" t="s">
        <v>348</v>
      </c>
      <c r="GS100" s="7"/>
      <c r="GT100" s="7">
        <v>1.2050000000000001</v>
      </c>
      <c r="GU100" s="7"/>
      <c r="GW100" s="66">
        <v>44575</v>
      </c>
      <c r="GX100" s="21" t="s">
        <v>346</v>
      </c>
      <c r="GY100" s="7"/>
      <c r="GZ100" s="7">
        <v>1.0290999999999999</v>
      </c>
      <c r="HA100" s="7"/>
      <c r="HC100" s="66">
        <v>44560</v>
      </c>
      <c r="HD100" s="21" t="s">
        <v>336</v>
      </c>
      <c r="HE100" s="7"/>
      <c r="HF100" s="7">
        <v>1.2638</v>
      </c>
      <c r="HG100" s="7"/>
      <c r="HI100" s="66">
        <v>44522</v>
      </c>
      <c r="HJ100" s="21" t="s">
        <v>342</v>
      </c>
      <c r="HK100" s="7"/>
      <c r="HL100" s="21">
        <v>1.03</v>
      </c>
      <c r="HM100" s="7"/>
      <c r="HO100" s="66">
        <v>44515</v>
      </c>
      <c r="HP100" s="21" t="s">
        <v>342</v>
      </c>
      <c r="HQ100" s="7"/>
      <c r="HR100" s="134">
        <v>0.97039587471392741</v>
      </c>
      <c r="HS100" s="7"/>
      <c r="HU100" s="81">
        <v>43845</v>
      </c>
      <c r="HV100" s="23" t="s">
        <v>346</v>
      </c>
      <c r="HW100" s="21">
        <f>[1]!i_dq_close("881001.WI",HU100)</f>
        <v>4462.4975000000004</v>
      </c>
      <c r="HX100" s="82">
        <v>1.019279</v>
      </c>
      <c r="HY100" s="20"/>
      <c r="IA100" s="66">
        <v>44643</v>
      </c>
      <c r="IB100" s="21" t="s">
        <v>350</v>
      </c>
      <c r="IC100" s="7"/>
      <c r="ID100" s="7">
        <v>1.0409999999999999</v>
      </c>
      <c r="IE100" s="7"/>
      <c r="IG100" s="66">
        <v>44659</v>
      </c>
      <c r="IH100" s="21" t="s">
        <v>351</v>
      </c>
      <c r="II100" s="7"/>
      <c r="IJ100" s="7">
        <v>1.0269999999999999</v>
      </c>
      <c r="IK100" s="7"/>
      <c r="IM100" s="66">
        <v>44725</v>
      </c>
      <c r="IN100" s="21" t="s">
        <v>570</v>
      </c>
      <c r="IO100" s="7"/>
      <c r="IP100" s="7">
        <v>1.0336000000000001</v>
      </c>
      <c r="IQ100" s="7"/>
      <c r="IS100" s="66">
        <v>44832</v>
      </c>
      <c r="IT100" s="21" t="s">
        <v>1622</v>
      </c>
      <c r="IU100" s="7"/>
      <c r="IV100" s="7">
        <v>1.0173000000000001</v>
      </c>
      <c r="IW100" s="7"/>
      <c r="IY100" s="66">
        <v>44855</v>
      </c>
      <c r="IZ100" s="21" t="s">
        <v>1621</v>
      </c>
      <c r="JA100" s="7"/>
      <c r="JB100" s="7">
        <v>0.94910000000000005</v>
      </c>
      <c r="JC100" s="7"/>
      <c r="JE100" s="66">
        <v>44874</v>
      </c>
      <c r="JF100" s="21" t="s">
        <v>1630</v>
      </c>
      <c r="JG100" s="7"/>
      <c r="JH100" s="7">
        <v>0.97250000000000003</v>
      </c>
      <c r="JI100" s="7"/>
      <c r="JK100" s="66">
        <v>44942</v>
      </c>
      <c r="JL100" s="21" t="s">
        <v>1626</v>
      </c>
      <c r="JM100" s="7"/>
      <c r="JN100" s="7">
        <v>1.0194000000000001</v>
      </c>
      <c r="JO100" s="7"/>
      <c r="JQ100" s="7"/>
      <c r="JR100" s="7"/>
      <c r="JS100" s="7"/>
      <c r="JT100" s="7"/>
      <c r="JU100" s="7"/>
      <c r="JW100" s="7"/>
      <c r="JX100" s="7"/>
      <c r="JY100" s="7"/>
      <c r="JZ100" s="7"/>
      <c r="KA100" s="7"/>
      <c r="KC100" s="66">
        <v>44698</v>
      </c>
      <c r="KD100" s="21" t="s">
        <v>345</v>
      </c>
      <c r="KE100" s="7"/>
      <c r="KF100" s="7">
        <v>1.296</v>
      </c>
    </row>
    <row r="101" spans="1:292" customFormat="1">
      <c r="A101" s="121">
        <v>44523</v>
      </c>
      <c r="B101" s="74" t="s">
        <v>342</v>
      </c>
      <c r="C101" s="122"/>
      <c r="D101" s="122">
        <v>1.0750999999999999</v>
      </c>
      <c r="E101" s="122"/>
      <c r="G101" s="66">
        <v>44551</v>
      </c>
      <c r="H101" s="21" t="s">
        <v>336</v>
      </c>
      <c r="I101" s="7"/>
      <c r="J101" s="7">
        <v>0.98180000000000001</v>
      </c>
      <c r="K101" s="7"/>
      <c r="M101" s="7"/>
      <c r="N101" s="7"/>
      <c r="O101" s="7"/>
      <c r="P101" s="7"/>
      <c r="Q101" s="7"/>
      <c r="S101" s="7"/>
      <c r="T101" s="7"/>
      <c r="U101" s="7"/>
      <c r="V101" s="7"/>
      <c r="W101" s="7"/>
      <c r="Y101" s="66">
        <v>44957</v>
      </c>
      <c r="Z101" s="21" t="s">
        <v>1626</v>
      </c>
      <c r="AA101" s="7"/>
      <c r="AB101" s="7">
        <v>1.363</v>
      </c>
      <c r="AC101" s="7"/>
      <c r="AE101" s="66">
        <v>44956</v>
      </c>
      <c r="AF101" s="21" t="s">
        <v>1626</v>
      </c>
      <c r="AG101" s="7"/>
      <c r="AH101" s="7">
        <v>1.0089999999999999</v>
      </c>
      <c r="AI101" s="7"/>
      <c r="AK101" s="66">
        <v>44916</v>
      </c>
      <c r="AL101" s="21" t="s">
        <v>1624</v>
      </c>
      <c r="AM101" s="7"/>
      <c r="AN101" s="7">
        <v>1.1026</v>
      </c>
      <c r="AO101" s="7"/>
      <c r="AQ101" s="66">
        <v>44914</v>
      </c>
      <c r="AR101" s="21" t="s">
        <v>1624</v>
      </c>
      <c r="AS101" s="7"/>
      <c r="AT101" s="7">
        <v>1.0222</v>
      </c>
      <c r="AU101" s="7"/>
      <c r="AW101" s="66">
        <v>44903</v>
      </c>
      <c r="AX101" s="21" t="s">
        <v>1624</v>
      </c>
      <c r="AY101" s="7"/>
      <c r="AZ101" s="7">
        <v>1.0589999999999999</v>
      </c>
      <c r="BA101" s="7"/>
      <c r="BC101" s="66">
        <v>44900</v>
      </c>
      <c r="BD101" s="21" t="s">
        <v>1624</v>
      </c>
      <c r="BE101" s="7"/>
      <c r="BF101" s="7">
        <v>1.5147999999999999</v>
      </c>
      <c r="BG101" s="7"/>
      <c r="BI101" s="66">
        <v>44889</v>
      </c>
      <c r="BJ101" s="21" t="s">
        <v>1630</v>
      </c>
      <c r="BK101" s="7"/>
      <c r="BL101" s="7">
        <v>0.96709999999999996</v>
      </c>
      <c r="BM101" s="7"/>
      <c r="BO101" s="66">
        <v>44879</v>
      </c>
      <c r="BP101" s="21" t="s">
        <v>1630</v>
      </c>
      <c r="BQ101" s="7"/>
      <c r="BR101" s="7">
        <v>1.2406999999999999</v>
      </c>
      <c r="BS101" s="7"/>
      <c r="BU101" s="66">
        <v>44872</v>
      </c>
      <c r="BV101" s="21" t="s">
        <v>1630</v>
      </c>
      <c r="BW101" s="7"/>
      <c r="BX101" s="7">
        <v>0.96599999999999997</v>
      </c>
      <c r="BY101" s="7"/>
      <c r="CA101" s="66">
        <v>44872</v>
      </c>
      <c r="CB101" s="21" t="s">
        <v>1630</v>
      </c>
      <c r="CC101" s="7"/>
      <c r="CD101" s="7">
        <v>0.95299999999999996</v>
      </c>
      <c r="CE101" s="7"/>
      <c r="CG101" s="66">
        <v>44865</v>
      </c>
      <c r="CH101" s="21" t="s">
        <v>1621</v>
      </c>
      <c r="CI101" s="7"/>
      <c r="CJ101" s="7">
        <v>1.026</v>
      </c>
      <c r="CK101" s="7"/>
      <c r="CM101" s="66">
        <v>44848</v>
      </c>
      <c r="CN101" s="21" t="s">
        <v>1621</v>
      </c>
      <c r="CO101" s="7"/>
      <c r="CP101" s="7">
        <v>1.0526</v>
      </c>
      <c r="CQ101" s="7"/>
      <c r="CS101" s="66">
        <v>44833</v>
      </c>
      <c r="CT101" s="21" t="s">
        <v>1622</v>
      </c>
      <c r="CU101" s="7"/>
      <c r="CV101" s="7">
        <v>0.98180000000000001</v>
      </c>
      <c r="CW101" s="7"/>
      <c r="CY101" s="66">
        <v>44830</v>
      </c>
      <c r="CZ101" s="21" t="s">
        <v>1622</v>
      </c>
      <c r="DA101" s="7"/>
      <c r="DB101" s="7">
        <v>1.2109000000000001</v>
      </c>
      <c r="DC101" s="7"/>
      <c r="DE101" s="66">
        <v>44813</v>
      </c>
      <c r="DF101" s="21" t="s">
        <v>1622</v>
      </c>
      <c r="DG101" s="7"/>
      <c r="DH101" s="7">
        <v>1.0127999999999999</v>
      </c>
      <c r="DI101" s="7"/>
      <c r="DK101" s="66">
        <v>44812</v>
      </c>
      <c r="DL101" s="21" t="s">
        <v>1622</v>
      </c>
      <c r="DM101" s="7"/>
      <c r="DN101" s="7">
        <v>0.98670000000000002</v>
      </c>
      <c r="DO101" s="7"/>
      <c r="DQ101" s="66">
        <v>44804</v>
      </c>
      <c r="DR101" s="21" t="s">
        <v>1623</v>
      </c>
      <c r="DS101" s="7"/>
      <c r="DT101" s="215">
        <v>0.99131060295195939</v>
      </c>
      <c r="DU101" s="7"/>
      <c r="DW101" s="66">
        <v>44788</v>
      </c>
      <c r="DX101" s="21" t="s">
        <v>1623</v>
      </c>
      <c r="DY101" s="7"/>
      <c r="DZ101" s="7">
        <v>1.0118</v>
      </c>
      <c r="EA101" s="7"/>
      <c r="EC101" s="66">
        <v>44750</v>
      </c>
      <c r="ED101" s="21" t="s">
        <v>638</v>
      </c>
      <c r="EE101" s="7"/>
      <c r="EF101" s="7">
        <v>1.171</v>
      </c>
      <c r="EG101" s="7"/>
      <c r="EI101" s="66">
        <v>44750</v>
      </c>
      <c r="EJ101" s="7" t="s">
        <v>638</v>
      </c>
      <c r="EK101" s="7"/>
      <c r="EL101" s="134">
        <v>1.22096</v>
      </c>
      <c r="EM101" s="7"/>
      <c r="EO101" s="66">
        <v>44747</v>
      </c>
      <c r="EP101" s="21" t="s">
        <v>638</v>
      </c>
      <c r="EQ101" s="7"/>
      <c r="ER101" s="7">
        <v>0.95850000000000002</v>
      </c>
      <c r="ES101" s="7"/>
      <c r="EU101" s="66">
        <v>44746</v>
      </c>
      <c r="EV101" s="21" t="s">
        <v>638</v>
      </c>
      <c r="EW101" s="7"/>
      <c r="EX101" s="7">
        <v>1.1574</v>
      </c>
      <c r="EY101" s="7"/>
      <c r="FA101" s="66">
        <v>44729</v>
      </c>
      <c r="FB101" s="21" t="s">
        <v>570</v>
      </c>
      <c r="FC101" s="7"/>
      <c r="FD101" s="7">
        <v>1.4609999999999901</v>
      </c>
      <c r="FE101" s="7"/>
      <c r="FG101" s="66">
        <v>44719</v>
      </c>
      <c r="FH101" s="21" t="s">
        <v>570</v>
      </c>
      <c r="FI101" s="7"/>
      <c r="FJ101" s="7">
        <v>1.0529999999999999</v>
      </c>
      <c r="FK101" s="7"/>
      <c r="FM101" s="66">
        <v>44718</v>
      </c>
      <c r="FN101" s="21" t="s">
        <v>570</v>
      </c>
      <c r="FO101" s="7"/>
      <c r="FP101" s="7">
        <v>1.0920000000000001</v>
      </c>
      <c r="FQ101" s="7"/>
      <c r="FS101" s="66">
        <v>44699</v>
      </c>
      <c r="FT101" s="21" t="s">
        <v>345</v>
      </c>
      <c r="FU101" s="7"/>
      <c r="FV101" s="7">
        <v>1.2525999999999999</v>
      </c>
      <c r="FW101" s="7"/>
      <c r="FY101" s="66">
        <v>44694</v>
      </c>
      <c r="FZ101" s="21" t="s">
        <v>345</v>
      </c>
      <c r="GA101" s="7"/>
      <c r="GB101" s="7">
        <v>1.3674999999999999</v>
      </c>
      <c r="GC101" s="7"/>
      <c r="GE101" s="66">
        <v>44664</v>
      </c>
      <c r="GF101" s="21" t="s">
        <v>351</v>
      </c>
      <c r="GG101" s="7"/>
      <c r="GH101" s="7">
        <v>1.7487999999999999</v>
      </c>
      <c r="GI101" s="68"/>
      <c r="GK101" s="66">
        <v>44659</v>
      </c>
      <c r="GL101" s="21" t="s">
        <v>351</v>
      </c>
      <c r="GM101" s="7"/>
      <c r="GN101" s="215">
        <v>0.98797500000000005</v>
      </c>
      <c r="GO101" s="7"/>
      <c r="GQ101" s="66">
        <v>44615</v>
      </c>
      <c r="GR101" s="7" t="s">
        <v>348</v>
      </c>
      <c r="GS101" s="7"/>
      <c r="GT101" s="7">
        <v>1.2090000000000001</v>
      </c>
      <c r="GU101" s="7"/>
      <c r="GW101" s="66">
        <v>44578</v>
      </c>
      <c r="GX101" s="21" t="s">
        <v>346</v>
      </c>
      <c r="GY101" s="7"/>
      <c r="GZ101" s="7">
        <v>1.0295000000000001</v>
      </c>
      <c r="HA101" s="7"/>
      <c r="HC101" s="66">
        <v>44561</v>
      </c>
      <c r="HD101" s="21" t="s">
        <v>336</v>
      </c>
      <c r="HE101" s="7"/>
      <c r="HF101" s="7">
        <v>1.2625</v>
      </c>
      <c r="HG101" s="7"/>
      <c r="HI101" s="66">
        <v>44523</v>
      </c>
      <c r="HJ101" s="21" t="s">
        <v>342</v>
      </c>
      <c r="HK101" s="7"/>
      <c r="HL101" s="7">
        <v>1.0289999999999999</v>
      </c>
      <c r="HM101" s="7"/>
      <c r="HO101" s="66">
        <v>44516</v>
      </c>
      <c r="HP101" s="21" t="s">
        <v>342</v>
      </c>
      <c r="HQ101" s="7"/>
      <c r="HR101" s="134">
        <v>0.97231365312245766</v>
      </c>
      <c r="HS101" s="7"/>
      <c r="HU101" s="81">
        <v>43846</v>
      </c>
      <c r="HV101" s="23" t="s">
        <v>346</v>
      </c>
      <c r="HW101" s="21">
        <f>[1]!i_dq_close("881001.WI",HU101)</f>
        <v>4449.5164000000004</v>
      </c>
      <c r="HX101" s="82">
        <v>1.0220689999999999</v>
      </c>
      <c r="HY101" s="20"/>
      <c r="IA101" s="66">
        <v>44644</v>
      </c>
      <c r="IB101" s="21" t="s">
        <v>350</v>
      </c>
      <c r="IC101" s="7"/>
      <c r="ID101" s="7">
        <v>1.038</v>
      </c>
      <c r="IE101" s="7"/>
      <c r="IG101" s="66">
        <v>44662</v>
      </c>
      <c r="IH101" s="21" t="s">
        <v>351</v>
      </c>
      <c r="II101" s="7"/>
      <c r="IJ101" s="7">
        <v>1.024</v>
      </c>
      <c r="IK101" s="7"/>
      <c r="IM101" s="66">
        <v>44726</v>
      </c>
      <c r="IN101" s="21" t="s">
        <v>570</v>
      </c>
      <c r="IO101" s="7"/>
      <c r="IP101" s="7">
        <v>1.0337000000000001</v>
      </c>
      <c r="IQ101" s="7"/>
      <c r="IS101" s="66">
        <v>44833</v>
      </c>
      <c r="IT101" s="21" t="s">
        <v>1622</v>
      </c>
      <c r="IU101" s="7"/>
      <c r="IV101" s="7">
        <v>1.0167999999999999</v>
      </c>
      <c r="IW101" s="7"/>
      <c r="IY101" s="66">
        <v>44858</v>
      </c>
      <c r="IZ101" s="21" t="s">
        <v>1621</v>
      </c>
      <c r="JA101" s="7"/>
      <c r="JB101" s="7">
        <v>0.94620000000000004</v>
      </c>
      <c r="JC101" s="7"/>
      <c r="JE101" s="66">
        <v>44875</v>
      </c>
      <c r="JF101" s="21" t="s">
        <v>1630</v>
      </c>
      <c r="JG101" s="7"/>
      <c r="JH101" s="7">
        <v>0.97119999999999995</v>
      </c>
      <c r="JI101" s="7"/>
      <c r="JK101" s="66">
        <v>44943</v>
      </c>
      <c r="JL101" s="21" t="s">
        <v>1626</v>
      </c>
      <c r="JM101" s="7"/>
      <c r="JN101" s="7">
        <v>1.0179</v>
      </c>
      <c r="JO101" s="7"/>
      <c r="JQ101" s="7"/>
      <c r="JR101" s="7"/>
      <c r="JS101" s="7"/>
      <c r="JT101" s="7"/>
      <c r="JU101" s="7"/>
      <c r="JW101" s="7"/>
      <c r="JX101" s="7"/>
      <c r="JY101" s="7"/>
      <c r="JZ101" s="7"/>
      <c r="KA101" s="7"/>
      <c r="KC101" s="66">
        <v>44699</v>
      </c>
      <c r="KD101" s="21" t="s">
        <v>345</v>
      </c>
      <c r="KE101" s="7"/>
      <c r="KF101" s="7">
        <v>1.296</v>
      </c>
    </row>
    <row r="102" spans="1:292" customFormat="1">
      <c r="A102" s="121">
        <v>44524</v>
      </c>
      <c r="B102" s="74" t="s">
        <v>342</v>
      </c>
      <c r="C102" s="122"/>
      <c r="D102" s="122">
        <v>1.0760000000000001</v>
      </c>
      <c r="E102" s="122"/>
      <c r="G102" s="66">
        <v>44552</v>
      </c>
      <c r="H102" s="21" t="s">
        <v>336</v>
      </c>
      <c r="I102" s="7"/>
      <c r="J102" s="7">
        <v>0.98309999999999997</v>
      </c>
      <c r="K102" s="7"/>
      <c r="M102" s="7"/>
      <c r="N102" s="7"/>
      <c r="O102" s="7"/>
      <c r="P102" s="7"/>
      <c r="Q102" s="7"/>
      <c r="S102" s="7"/>
      <c r="T102" s="7"/>
      <c r="U102" s="7"/>
      <c r="V102" s="7"/>
      <c r="W102" s="7"/>
      <c r="Y102" s="66">
        <v>44958</v>
      </c>
      <c r="Z102" s="21" t="s">
        <v>348</v>
      </c>
      <c r="AA102" s="7"/>
      <c r="AB102" s="7">
        <v>1.3520000000000001</v>
      </c>
      <c r="AC102" s="7"/>
      <c r="AE102" s="66">
        <v>44957</v>
      </c>
      <c r="AF102" s="21" t="s">
        <v>1626</v>
      </c>
      <c r="AG102" s="7"/>
      <c r="AH102" s="7">
        <v>1.0101</v>
      </c>
      <c r="AI102" s="7"/>
      <c r="AK102" s="66">
        <v>44917</v>
      </c>
      <c r="AL102" s="21" t="s">
        <v>1624</v>
      </c>
      <c r="AM102" s="7"/>
      <c r="AN102" s="7">
        <v>1.1026</v>
      </c>
      <c r="AO102" s="7"/>
      <c r="AQ102" s="66">
        <v>44915</v>
      </c>
      <c r="AR102" s="21" t="s">
        <v>1624</v>
      </c>
      <c r="AS102" s="7"/>
      <c r="AT102" s="7">
        <v>1.0250999999999999</v>
      </c>
      <c r="AU102" s="7"/>
      <c r="AW102" s="66">
        <v>44904</v>
      </c>
      <c r="AX102" s="21" t="s">
        <v>1624</v>
      </c>
      <c r="AY102" s="7"/>
      <c r="AZ102" s="7">
        <v>1.0631999999999999</v>
      </c>
      <c r="BA102" s="7"/>
      <c r="BC102" s="66">
        <v>44901</v>
      </c>
      <c r="BD102" s="21" t="s">
        <v>1624</v>
      </c>
      <c r="BE102" s="7"/>
      <c r="BF102" s="7">
        <v>1.5054000000000001</v>
      </c>
      <c r="BG102" s="7"/>
      <c r="BI102" s="66">
        <v>44890</v>
      </c>
      <c r="BJ102" s="21" t="s">
        <v>1630</v>
      </c>
      <c r="BK102" s="7"/>
      <c r="BL102" s="7">
        <v>0.97060000000000002</v>
      </c>
      <c r="BM102" s="7"/>
      <c r="BO102" s="66">
        <v>44880</v>
      </c>
      <c r="BP102" s="21" t="s">
        <v>1630</v>
      </c>
      <c r="BQ102" s="7"/>
      <c r="BR102" s="7">
        <v>1.2406999999999999</v>
      </c>
      <c r="BS102" s="7"/>
      <c r="BU102" s="66">
        <v>44873</v>
      </c>
      <c r="BV102" s="21" t="s">
        <v>1630</v>
      </c>
      <c r="BW102" s="7"/>
      <c r="BX102" s="7">
        <v>0.96599999999999997</v>
      </c>
      <c r="BY102" s="7"/>
      <c r="CA102" s="66">
        <v>44873</v>
      </c>
      <c r="CB102" s="21" t="s">
        <v>1630</v>
      </c>
      <c r="CC102" s="7"/>
      <c r="CD102" s="7">
        <v>0.95599999999999996</v>
      </c>
      <c r="CE102" s="7"/>
      <c r="CG102" s="66">
        <v>44866</v>
      </c>
      <c r="CH102" s="21" t="s">
        <v>342</v>
      </c>
      <c r="CI102" s="7"/>
      <c r="CJ102" s="7">
        <v>1.0249999999999999</v>
      </c>
      <c r="CK102" s="7"/>
      <c r="CM102" s="66">
        <v>44851</v>
      </c>
      <c r="CN102" s="21" t="s">
        <v>1621</v>
      </c>
      <c r="CO102" s="7"/>
      <c r="CP102" s="7">
        <v>1.0561</v>
      </c>
      <c r="CQ102" s="7"/>
      <c r="CS102" s="66">
        <v>44834</v>
      </c>
      <c r="CT102" s="21" t="s">
        <v>1622</v>
      </c>
      <c r="CU102" s="7"/>
      <c r="CV102" s="7">
        <v>0.98070000000000002</v>
      </c>
      <c r="CW102" s="7"/>
      <c r="CY102" s="66">
        <v>44831</v>
      </c>
      <c r="CZ102" s="21" t="s">
        <v>1622</v>
      </c>
      <c r="DA102" s="7"/>
      <c r="DB102" s="7">
        <v>1.212</v>
      </c>
      <c r="DC102" s="7"/>
      <c r="DE102" s="66">
        <v>44817</v>
      </c>
      <c r="DF102" s="21" t="s">
        <v>1622</v>
      </c>
      <c r="DG102" s="7"/>
      <c r="DH102" s="7">
        <v>1.0139</v>
      </c>
      <c r="DI102" s="7"/>
      <c r="DK102" s="66">
        <v>44813</v>
      </c>
      <c r="DL102" s="21" t="s">
        <v>1622</v>
      </c>
      <c r="DM102" s="7"/>
      <c r="DN102" s="7">
        <v>0.98419999999999996</v>
      </c>
      <c r="DO102" s="7"/>
      <c r="DQ102" s="66">
        <v>44805</v>
      </c>
      <c r="DR102" s="21" t="s">
        <v>340</v>
      </c>
      <c r="DS102" s="7"/>
      <c r="DT102" s="215">
        <v>0.99384160874673011</v>
      </c>
      <c r="DU102" s="7"/>
      <c r="DW102" s="66">
        <v>44789</v>
      </c>
      <c r="DX102" s="21" t="s">
        <v>1623</v>
      </c>
      <c r="DY102" s="7"/>
      <c r="DZ102" s="7">
        <v>1.0102</v>
      </c>
      <c r="EA102" s="7"/>
      <c r="EC102" s="66">
        <v>44753</v>
      </c>
      <c r="ED102" s="21" t="s">
        <v>638</v>
      </c>
      <c r="EE102" s="7"/>
      <c r="EF102" s="7">
        <v>1.173</v>
      </c>
      <c r="EG102" s="7"/>
      <c r="EI102" s="66">
        <v>44753</v>
      </c>
      <c r="EJ102" s="7" t="s">
        <v>638</v>
      </c>
      <c r="EK102" s="7"/>
      <c r="EL102" s="134">
        <v>1.2214259999999999</v>
      </c>
      <c r="EM102" s="7"/>
      <c r="EO102" s="66">
        <v>44748</v>
      </c>
      <c r="EP102" s="21" t="s">
        <v>638</v>
      </c>
      <c r="EQ102" s="7"/>
      <c r="ER102" s="7">
        <v>0.95430000000000004</v>
      </c>
      <c r="ES102" s="7"/>
      <c r="EU102" s="66">
        <v>44747</v>
      </c>
      <c r="EV102" s="21" t="s">
        <v>638</v>
      </c>
      <c r="EW102" s="7"/>
      <c r="EX102" s="7">
        <v>1.1572</v>
      </c>
      <c r="EY102" s="7"/>
      <c r="FA102" s="66">
        <v>44732</v>
      </c>
      <c r="FB102" s="21" t="s">
        <v>570</v>
      </c>
      <c r="FC102" s="7"/>
      <c r="FD102" s="7">
        <v>1.472</v>
      </c>
      <c r="FE102" s="7"/>
      <c r="FG102" s="66">
        <v>44720</v>
      </c>
      <c r="FH102" s="21" t="s">
        <v>570</v>
      </c>
      <c r="FI102" s="7"/>
      <c r="FJ102" s="7">
        <v>1.05</v>
      </c>
      <c r="FK102" s="7"/>
      <c r="FM102" s="66">
        <v>44719</v>
      </c>
      <c r="FN102" s="21" t="s">
        <v>570</v>
      </c>
      <c r="FO102" s="7"/>
      <c r="FP102" s="7">
        <v>1.095</v>
      </c>
      <c r="FQ102" s="7"/>
      <c r="FS102" s="66">
        <v>44700</v>
      </c>
      <c r="FT102" s="21" t="s">
        <v>345</v>
      </c>
      <c r="FU102" s="7"/>
      <c r="FV102" s="7">
        <v>1.2524999999999999</v>
      </c>
      <c r="FW102" s="7"/>
      <c r="FY102" s="66">
        <v>44697</v>
      </c>
      <c r="FZ102" s="21" t="s">
        <v>345</v>
      </c>
      <c r="GA102" s="7"/>
      <c r="GB102" s="60">
        <v>1.3674999999999999</v>
      </c>
      <c r="GC102" s="7"/>
      <c r="GE102" s="66">
        <v>44665</v>
      </c>
      <c r="GF102" s="21" t="s">
        <v>351</v>
      </c>
      <c r="GG102" s="7"/>
      <c r="GH102" s="7">
        <v>1.7523</v>
      </c>
      <c r="GI102" s="68"/>
      <c r="GK102" s="66">
        <v>44662</v>
      </c>
      <c r="GL102" s="21" t="s">
        <v>351</v>
      </c>
      <c r="GM102" s="7"/>
      <c r="GN102" s="215">
        <v>0.98844699999999996</v>
      </c>
      <c r="GO102" s="7"/>
      <c r="GQ102" s="66">
        <v>44616</v>
      </c>
      <c r="GR102" s="7" t="s">
        <v>348</v>
      </c>
      <c r="GS102" s="7"/>
      <c r="GT102" s="7">
        <v>1.204</v>
      </c>
      <c r="GU102" s="7"/>
      <c r="GW102" s="66">
        <v>44579</v>
      </c>
      <c r="GX102" s="21" t="s">
        <v>346</v>
      </c>
      <c r="GY102" s="7"/>
      <c r="GZ102" s="7">
        <v>1.0298</v>
      </c>
      <c r="HA102" s="7"/>
      <c r="HC102" s="66">
        <v>44565</v>
      </c>
      <c r="HD102" s="21" t="s">
        <v>346</v>
      </c>
      <c r="HE102" s="7"/>
      <c r="HF102" s="7">
        <v>1.2622</v>
      </c>
      <c r="HG102" s="7"/>
      <c r="HI102" s="66">
        <v>44524</v>
      </c>
      <c r="HJ102" s="21" t="s">
        <v>342</v>
      </c>
      <c r="HK102" s="7"/>
      <c r="HL102" s="7">
        <v>1.0289999999999999</v>
      </c>
      <c r="HM102" s="7"/>
      <c r="HO102" s="66">
        <v>44517</v>
      </c>
      <c r="HP102" s="21" t="s">
        <v>342</v>
      </c>
      <c r="HQ102" s="7"/>
      <c r="HR102" s="134">
        <v>0.97327254232671212</v>
      </c>
      <c r="HS102" s="7"/>
      <c r="HU102" s="81">
        <v>43847</v>
      </c>
      <c r="HV102" s="23" t="s">
        <v>346</v>
      </c>
      <c r="HW102" s="21">
        <f>[1]!i_dq_close("881001.WI",HU102)</f>
        <v>4447.6152000000002</v>
      </c>
      <c r="HX102" s="82">
        <v>1.021139</v>
      </c>
      <c r="HY102" s="20"/>
      <c r="IA102" s="66">
        <v>44645</v>
      </c>
      <c r="IB102" s="21" t="s">
        <v>350</v>
      </c>
      <c r="IC102" s="7"/>
      <c r="ID102" s="7">
        <v>1.044</v>
      </c>
      <c r="IE102" s="7"/>
      <c r="IG102" s="66">
        <v>44663</v>
      </c>
      <c r="IH102" s="21" t="s">
        <v>351</v>
      </c>
      <c r="II102" s="7"/>
      <c r="IJ102" s="7">
        <v>1.0189999999999999</v>
      </c>
      <c r="IK102" s="7"/>
      <c r="IM102" s="66">
        <v>44727</v>
      </c>
      <c r="IN102" s="21" t="s">
        <v>570</v>
      </c>
      <c r="IO102" s="7"/>
      <c r="IP102" s="7">
        <v>1.0227999999999999</v>
      </c>
      <c r="IQ102" s="7"/>
      <c r="IS102" s="66">
        <v>44834</v>
      </c>
      <c r="IT102" s="21" t="s">
        <v>1622</v>
      </c>
      <c r="IU102" s="7"/>
      <c r="IV102" s="7">
        <v>1.0172000000000001</v>
      </c>
      <c r="IW102" s="7"/>
      <c r="IY102" s="66">
        <v>44859</v>
      </c>
      <c r="IZ102" s="21" t="s">
        <v>1621</v>
      </c>
      <c r="JA102" s="7"/>
      <c r="JB102" s="7">
        <v>0.94530000000000003</v>
      </c>
      <c r="JC102" s="7"/>
      <c r="JE102" s="66">
        <v>44876</v>
      </c>
      <c r="JF102" s="21" t="s">
        <v>1630</v>
      </c>
      <c r="JG102" s="7"/>
      <c r="JH102" s="7">
        <v>0.97240000000000004</v>
      </c>
      <c r="JI102" s="7"/>
      <c r="JK102" s="66">
        <v>44944</v>
      </c>
      <c r="JL102" s="21" t="s">
        <v>1626</v>
      </c>
      <c r="JM102" s="7"/>
      <c r="JN102" s="7">
        <v>1.0170999999999999</v>
      </c>
      <c r="JO102" s="7"/>
      <c r="JQ102" s="7"/>
      <c r="JR102" s="7"/>
      <c r="JS102" s="7"/>
      <c r="JT102" s="7"/>
      <c r="JU102" s="7"/>
      <c r="JW102" s="7"/>
      <c r="JX102" s="7"/>
      <c r="JY102" s="7"/>
      <c r="JZ102" s="7"/>
      <c r="KA102" s="7"/>
      <c r="KC102" s="66">
        <v>44700</v>
      </c>
      <c r="KD102" s="21" t="s">
        <v>345</v>
      </c>
      <c r="KE102" s="7"/>
      <c r="KF102" s="7">
        <v>1.296</v>
      </c>
    </row>
    <row r="103" spans="1:292" customFormat="1">
      <c r="A103" s="121">
        <v>44525</v>
      </c>
      <c r="B103" s="74" t="s">
        <v>342</v>
      </c>
      <c r="C103" s="122"/>
      <c r="D103" s="122">
        <v>1.0746</v>
      </c>
      <c r="E103" s="122"/>
      <c r="G103" s="66">
        <v>44553</v>
      </c>
      <c r="H103" s="21" t="s">
        <v>336</v>
      </c>
      <c r="I103" s="7"/>
      <c r="J103" s="7">
        <v>0.97760000000000002</v>
      </c>
      <c r="K103" s="7"/>
      <c r="M103" s="7"/>
      <c r="N103" s="7"/>
      <c r="O103" s="7"/>
      <c r="P103" s="7"/>
      <c r="Q103" s="7"/>
      <c r="S103" s="7"/>
      <c r="T103" s="7"/>
      <c r="U103" s="7"/>
      <c r="V103" s="7"/>
      <c r="W103" s="7"/>
      <c r="Y103" s="66">
        <v>44959</v>
      </c>
      <c r="Z103" s="21" t="s">
        <v>1632</v>
      </c>
      <c r="AA103" s="7"/>
      <c r="AB103" s="7">
        <v>1.3560000000000001</v>
      </c>
      <c r="AC103" s="7"/>
      <c r="AE103" s="66">
        <v>44958</v>
      </c>
      <c r="AF103" s="21" t="s">
        <v>348</v>
      </c>
      <c r="AG103" s="7"/>
      <c r="AH103" s="7">
        <v>1.0105999999999999</v>
      </c>
      <c r="AI103" s="7"/>
      <c r="AK103" s="66">
        <v>44918</v>
      </c>
      <c r="AL103" s="21" t="s">
        <v>1624</v>
      </c>
      <c r="AM103" s="7"/>
      <c r="AN103" s="7">
        <v>1.101</v>
      </c>
      <c r="AO103" s="7"/>
      <c r="AQ103" s="66">
        <v>44916</v>
      </c>
      <c r="AR103" s="21" t="s">
        <v>1624</v>
      </c>
      <c r="AS103" s="7"/>
      <c r="AT103" s="7">
        <v>1.0238</v>
      </c>
      <c r="AU103" s="7"/>
      <c r="AW103" s="66">
        <v>44907</v>
      </c>
      <c r="AX103" s="21" t="s">
        <v>1624</v>
      </c>
      <c r="AY103" s="7"/>
      <c r="AZ103" s="7">
        <v>1.0587</v>
      </c>
      <c r="BA103" s="7"/>
      <c r="BC103" s="66">
        <v>44902</v>
      </c>
      <c r="BD103" s="21" t="s">
        <v>1624</v>
      </c>
      <c r="BE103" s="7"/>
      <c r="BF103" s="7">
        <v>1.5007999999999999</v>
      </c>
      <c r="BG103" s="7"/>
      <c r="BI103" s="66">
        <v>44893</v>
      </c>
      <c r="BJ103" s="21" t="s">
        <v>1630</v>
      </c>
      <c r="BK103" s="7"/>
      <c r="BL103" s="7">
        <v>0.96399999999999997</v>
      </c>
      <c r="BM103" s="7"/>
      <c r="BO103" s="66">
        <v>44881</v>
      </c>
      <c r="BP103" s="21" t="s">
        <v>1630</v>
      </c>
      <c r="BQ103" s="7"/>
      <c r="BR103" s="7">
        <v>1.2415</v>
      </c>
      <c r="BS103" s="7"/>
      <c r="BU103" s="66">
        <v>44874</v>
      </c>
      <c r="BV103" s="21" t="s">
        <v>1630</v>
      </c>
      <c r="BW103" s="7"/>
      <c r="BX103" s="7">
        <v>0.96599999999999997</v>
      </c>
      <c r="BY103" s="7"/>
      <c r="CA103" s="66">
        <v>44874</v>
      </c>
      <c r="CB103" s="21" t="s">
        <v>1630</v>
      </c>
      <c r="CC103" s="7"/>
      <c r="CD103" s="7">
        <v>0.95399999999999996</v>
      </c>
      <c r="CE103" s="7"/>
      <c r="CG103" s="66">
        <v>44867</v>
      </c>
      <c r="CH103" s="21" t="s">
        <v>1630</v>
      </c>
      <c r="CI103" s="7"/>
      <c r="CJ103" s="7">
        <v>1.026</v>
      </c>
      <c r="CK103" s="7"/>
      <c r="CM103" s="66">
        <v>44852</v>
      </c>
      <c r="CN103" s="21" t="s">
        <v>1621</v>
      </c>
      <c r="CO103" s="7"/>
      <c r="CP103" s="7">
        <v>1.0586</v>
      </c>
      <c r="CQ103" s="7"/>
      <c r="CS103" s="66">
        <v>44844</v>
      </c>
      <c r="CT103" s="21" t="s">
        <v>341</v>
      </c>
      <c r="CU103" s="7"/>
      <c r="CV103" s="7">
        <v>0.9778</v>
      </c>
      <c r="CW103" s="7"/>
      <c r="CY103" s="66">
        <v>44832</v>
      </c>
      <c r="CZ103" s="21" t="s">
        <v>1622</v>
      </c>
      <c r="DA103" s="7"/>
      <c r="DB103" s="7">
        <v>1.212</v>
      </c>
      <c r="DC103" s="7"/>
      <c r="DE103" s="66">
        <v>44818</v>
      </c>
      <c r="DF103" s="21" t="s">
        <v>1622</v>
      </c>
      <c r="DG103" s="7"/>
      <c r="DH103" s="7">
        <v>1.0121</v>
      </c>
      <c r="DI103" s="7"/>
      <c r="DK103" s="66">
        <v>44817</v>
      </c>
      <c r="DL103" s="21" t="s">
        <v>1622</v>
      </c>
      <c r="DM103" s="7"/>
      <c r="DN103" s="7">
        <v>0.98109999999999997</v>
      </c>
      <c r="DO103" s="7"/>
      <c r="DQ103" s="66">
        <v>44806</v>
      </c>
      <c r="DR103" s="21" t="s">
        <v>1622</v>
      </c>
      <c r="DS103" s="7"/>
      <c r="DT103" s="215">
        <v>0.99721628313975808</v>
      </c>
      <c r="DU103" s="7"/>
      <c r="DW103" s="66">
        <v>44790</v>
      </c>
      <c r="DX103" s="21" t="s">
        <v>1623</v>
      </c>
      <c r="DY103" s="7"/>
      <c r="DZ103" s="7">
        <v>1.0063</v>
      </c>
      <c r="EA103" s="7"/>
      <c r="EC103" s="66">
        <v>44754</v>
      </c>
      <c r="ED103" s="21" t="s">
        <v>638</v>
      </c>
      <c r="EE103" s="7"/>
      <c r="EF103" s="7">
        <v>1.1659999999999999</v>
      </c>
      <c r="EG103" s="7"/>
      <c r="EI103" s="66">
        <v>44754</v>
      </c>
      <c r="EJ103" s="7" t="s">
        <v>638</v>
      </c>
      <c r="EK103" s="7"/>
      <c r="EL103" s="134">
        <v>1.2218929999999999</v>
      </c>
      <c r="EM103" s="7"/>
      <c r="EO103" s="66">
        <v>44749</v>
      </c>
      <c r="EP103" s="21" t="s">
        <v>638</v>
      </c>
      <c r="EQ103" s="7"/>
      <c r="ER103" s="7">
        <v>0.94940000000000002</v>
      </c>
      <c r="ES103" s="7"/>
      <c r="EU103" s="66">
        <v>44748</v>
      </c>
      <c r="EV103" s="21" t="s">
        <v>638</v>
      </c>
      <c r="EW103" s="7"/>
      <c r="EX103" s="7">
        <v>1.1588000000000001</v>
      </c>
      <c r="EY103" s="7"/>
      <c r="FA103" s="66">
        <v>44733</v>
      </c>
      <c r="FB103" s="21" t="s">
        <v>570</v>
      </c>
      <c r="FC103" s="7"/>
      <c r="FD103" s="7">
        <v>1.472</v>
      </c>
      <c r="FE103" s="7"/>
      <c r="FG103" s="66">
        <v>44721</v>
      </c>
      <c r="FH103" s="21" t="s">
        <v>570</v>
      </c>
      <c r="FI103" s="7"/>
      <c r="FJ103" s="7">
        <v>1.0469999999999999</v>
      </c>
      <c r="FK103" s="7"/>
      <c r="FM103" s="66">
        <v>44720</v>
      </c>
      <c r="FN103" s="21" t="s">
        <v>570</v>
      </c>
      <c r="FO103" s="7"/>
      <c r="FP103" s="7">
        <v>1.0980000000000001</v>
      </c>
      <c r="FQ103" s="7"/>
      <c r="FS103" s="66">
        <v>44701</v>
      </c>
      <c r="FT103" s="21" t="s">
        <v>345</v>
      </c>
      <c r="FU103" s="7"/>
      <c r="FV103" s="7">
        <v>1.2524</v>
      </c>
      <c r="FW103" s="7"/>
      <c r="FY103" s="66">
        <v>44698</v>
      </c>
      <c r="FZ103" s="21" t="s">
        <v>345</v>
      </c>
      <c r="GA103" s="7"/>
      <c r="GB103" s="7">
        <v>1.3682000000000001</v>
      </c>
      <c r="GC103" s="7"/>
      <c r="GE103" s="66">
        <v>44666</v>
      </c>
      <c r="GF103" s="21" t="s">
        <v>351</v>
      </c>
      <c r="GG103" s="7"/>
      <c r="GH103" s="7">
        <v>1.7523</v>
      </c>
      <c r="GI103" s="68"/>
      <c r="GK103" s="66">
        <v>44663</v>
      </c>
      <c r="GL103" s="21" t="s">
        <v>351</v>
      </c>
      <c r="GM103" s="7"/>
      <c r="GN103" s="215">
        <v>0.988259</v>
      </c>
      <c r="GO103" s="7"/>
      <c r="GQ103" s="66">
        <v>44617</v>
      </c>
      <c r="GR103" s="7" t="s">
        <v>348</v>
      </c>
      <c r="GS103" s="7"/>
      <c r="GT103" s="7">
        <v>1.2090000000000001</v>
      </c>
      <c r="GU103" s="7"/>
      <c r="GW103" s="66">
        <v>44580</v>
      </c>
      <c r="GX103" s="21" t="s">
        <v>346</v>
      </c>
      <c r="GY103" s="7"/>
      <c r="GZ103" s="7">
        <v>1.0310999999999999</v>
      </c>
      <c r="HA103" s="7"/>
      <c r="HC103" s="66">
        <v>44566</v>
      </c>
      <c r="HD103" s="21" t="s">
        <v>346</v>
      </c>
      <c r="HE103" s="7"/>
      <c r="HF103" s="7">
        <v>1.2578</v>
      </c>
      <c r="HG103" s="7"/>
      <c r="HI103" s="66">
        <v>44525</v>
      </c>
      <c r="HJ103" s="21" t="s">
        <v>342</v>
      </c>
      <c r="HK103" s="7"/>
      <c r="HL103" s="7">
        <v>1.0289999999999999</v>
      </c>
      <c r="HM103" s="7"/>
      <c r="HO103" s="66">
        <v>44518</v>
      </c>
      <c r="HP103" s="21" t="s">
        <v>342</v>
      </c>
      <c r="HQ103" s="7"/>
      <c r="HR103" s="134">
        <v>0.97423143153097624</v>
      </c>
      <c r="HS103" s="7"/>
      <c r="HU103" s="81">
        <v>43850</v>
      </c>
      <c r="HV103" s="23" t="s">
        <v>346</v>
      </c>
      <c r="HW103" s="21">
        <f>[1]!i_dq_close("881001.WI",HU103)</f>
        <v>4492.0515999999998</v>
      </c>
      <c r="HX103" s="82">
        <v>1.0239290000000001</v>
      </c>
      <c r="HY103" s="20"/>
      <c r="IA103" s="66">
        <v>44648</v>
      </c>
      <c r="IB103" s="21" t="s">
        <v>350</v>
      </c>
      <c r="IC103" s="7"/>
      <c r="ID103" s="7">
        <v>1.038</v>
      </c>
      <c r="IE103" s="7"/>
      <c r="IG103" s="66">
        <v>44664</v>
      </c>
      <c r="IH103" s="21" t="s">
        <v>351</v>
      </c>
      <c r="II103" s="7"/>
      <c r="IJ103" s="7">
        <v>1.0109999999999999</v>
      </c>
      <c r="IK103" s="7"/>
      <c r="IM103" s="66">
        <v>44728</v>
      </c>
      <c r="IN103" s="21" t="s">
        <v>570</v>
      </c>
      <c r="IO103" s="7"/>
      <c r="IP103" s="7">
        <v>1.0305</v>
      </c>
      <c r="IQ103" s="7"/>
      <c r="IS103" s="66">
        <v>44844</v>
      </c>
      <c r="IT103" s="21" t="s">
        <v>341</v>
      </c>
      <c r="IU103" s="7"/>
      <c r="IV103" s="7">
        <v>1.0183</v>
      </c>
      <c r="IW103" s="7"/>
      <c r="IY103" s="66">
        <v>44860</v>
      </c>
      <c r="IZ103" s="21" t="s">
        <v>1621</v>
      </c>
      <c r="JA103" s="7"/>
      <c r="JB103" s="7">
        <v>0.94820000000000004</v>
      </c>
      <c r="JC103" s="7"/>
      <c r="JE103" s="66">
        <v>44879</v>
      </c>
      <c r="JF103" s="21" t="s">
        <v>1630</v>
      </c>
      <c r="JG103" s="7"/>
      <c r="JH103" s="7">
        <v>0.97750000000000004</v>
      </c>
      <c r="JI103" s="7"/>
      <c r="JK103" s="66">
        <v>44945</v>
      </c>
      <c r="JL103" s="21" t="s">
        <v>1626</v>
      </c>
      <c r="JM103" s="7"/>
      <c r="JN103" s="7">
        <v>1.0164</v>
      </c>
      <c r="JO103" s="7"/>
      <c r="JQ103" s="7"/>
      <c r="JR103" s="7"/>
      <c r="JS103" s="7"/>
      <c r="JT103" s="7"/>
      <c r="JU103" s="7"/>
      <c r="JW103" s="7"/>
      <c r="JX103" s="7"/>
      <c r="JY103" s="7"/>
      <c r="JZ103" s="7"/>
      <c r="KA103" s="7"/>
      <c r="KC103" s="66">
        <v>44701</v>
      </c>
      <c r="KD103" s="21" t="s">
        <v>345</v>
      </c>
      <c r="KE103" s="7"/>
      <c r="KF103" s="7">
        <v>1.296</v>
      </c>
    </row>
    <row r="104" spans="1:292" customFormat="1">
      <c r="A104" s="121">
        <v>44526</v>
      </c>
      <c r="B104" s="74" t="s">
        <v>342</v>
      </c>
      <c r="C104" s="122"/>
      <c r="D104" s="122">
        <v>1.0806</v>
      </c>
      <c r="E104" s="122"/>
      <c r="G104" s="66">
        <v>44554</v>
      </c>
      <c r="H104" s="21" t="s">
        <v>336</v>
      </c>
      <c r="I104" s="7"/>
      <c r="J104" s="7">
        <v>0.9708</v>
      </c>
      <c r="K104" s="7"/>
      <c r="M104" s="7"/>
      <c r="N104" s="7"/>
      <c r="O104" s="7"/>
      <c r="P104" s="7"/>
      <c r="Q104" s="7"/>
      <c r="S104" s="7"/>
      <c r="T104" s="7"/>
      <c r="U104" s="7"/>
      <c r="V104" s="7"/>
      <c r="W104" s="7"/>
      <c r="Y104" s="66">
        <v>44960</v>
      </c>
      <c r="Z104" s="21" t="s">
        <v>1632</v>
      </c>
      <c r="AA104" s="7"/>
      <c r="AB104" s="7">
        <v>1.341</v>
      </c>
      <c r="AC104" s="7"/>
      <c r="AE104" s="66">
        <v>44959</v>
      </c>
      <c r="AF104" s="21" t="s">
        <v>1632</v>
      </c>
      <c r="AG104" s="7"/>
      <c r="AH104" s="7">
        <v>1.0103</v>
      </c>
      <c r="AI104" s="7"/>
      <c r="AK104" s="66">
        <v>44921</v>
      </c>
      <c r="AL104" s="21" t="s">
        <v>1624</v>
      </c>
      <c r="AM104" s="7"/>
      <c r="AN104" s="7">
        <v>1.1029</v>
      </c>
      <c r="AO104" s="7"/>
      <c r="AQ104" s="66">
        <v>44917</v>
      </c>
      <c r="AR104" s="21" t="s">
        <v>1624</v>
      </c>
      <c r="AS104" s="7"/>
      <c r="AT104" s="7">
        <v>1.0217000000000001</v>
      </c>
      <c r="AU104" s="7"/>
      <c r="AW104" s="66">
        <v>44908</v>
      </c>
      <c r="AX104" s="21" t="s">
        <v>1624</v>
      </c>
      <c r="AY104" s="7"/>
      <c r="AZ104" s="7">
        <v>1.0587</v>
      </c>
      <c r="BA104" s="7"/>
      <c r="BC104" s="66">
        <v>44903</v>
      </c>
      <c r="BD104" s="21" t="s">
        <v>1624</v>
      </c>
      <c r="BE104" s="7"/>
      <c r="BF104" s="7">
        <v>1.4937</v>
      </c>
      <c r="BG104" s="7"/>
      <c r="BI104" s="66">
        <v>44894</v>
      </c>
      <c r="BJ104" s="21" t="s">
        <v>1630</v>
      </c>
      <c r="BK104" s="7"/>
      <c r="BL104" s="7">
        <v>0.97130000000000005</v>
      </c>
      <c r="BM104" s="7"/>
      <c r="BO104" s="66">
        <v>44882</v>
      </c>
      <c r="BP104" s="21" t="s">
        <v>1630</v>
      </c>
      <c r="BQ104" s="7"/>
      <c r="BR104" s="7">
        <v>1.2416</v>
      </c>
      <c r="BS104" s="7"/>
      <c r="BU104" s="66">
        <v>44875</v>
      </c>
      <c r="BV104" s="21" t="s">
        <v>1630</v>
      </c>
      <c r="BW104" s="7"/>
      <c r="BX104" s="7">
        <v>0.96599999999999997</v>
      </c>
      <c r="BY104" s="7"/>
      <c r="CA104" s="66">
        <v>44875</v>
      </c>
      <c r="CB104" s="21" t="s">
        <v>1630</v>
      </c>
      <c r="CC104" s="7"/>
      <c r="CD104" s="7">
        <v>0.95399999999999996</v>
      </c>
      <c r="CE104" s="7"/>
      <c r="CG104" s="66">
        <v>44868</v>
      </c>
      <c r="CH104" s="21" t="s">
        <v>1630</v>
      </c>
      <c r="CI104" s="7"/>
      <c r="CJ104" s="7">
        <v>1.0269999999999999</v>
      </c>
      <c r="CK104" s="7"/>
      <c r="CM104" s="66">
        <v>44853</v>
      </c>
      <c r="CN104" s="21" t="s">
        <v>1621</v>
      </c>
      <c r="CO104" s="7"/>
      <c r="CP104" s="7">
        <v>1.0557000000000001</v>
      </c>
      <c r="CQ104" s="7"/>
      <c r="CS104" s="66">
        <v>44845</v>
      </c>
      <c r="CT104" s="21" t="s">
        <v>1621</v>
      </c>
      <c r="CU104" s="7"/>
      <c r="CV104" s="7">
        <v>0.97419999999999995</v>
      </c>
      <c r="CW104" s="7"/>
      <c r="CY104" s="66">
        <v>44833</v>
      </c>
      <c r="CZ104" s="21" t="s">
        <v>1622</v>
      </c>
      <c r="DA104" s="7"/>
      <c r="DB104" s="7">
        <v>1.2102999999999999</v>
      </c>
      <c r="DC104" s="7"/>
      <c r="DE104" s="66">
        <v>44819</v>
      </c>
      <c r="DF104" s="21" t="s">
        <v>1622</v>
      </c>
      <c r="DG104" s="7"/>
      <c r="DH104" s="7">
        <v>1.0124</v>
      </c>
      <c r="DI104" s="7"/>
      <c r="DK104" s="66">
        <v>44818</v>
      </c>
      <c r="DL104" s="21" t="s">
        <v>1622</v>
      </c>
      <c r="DM104" s="7"/>
      <c r="DN104" s="7">
        <v>0.98109999999999997</v>
      </c>
      <c r="DO104" s="7"/>
      <c r="DQ104" s="66">
        <v>44809</v>
      </c>
      <c r="DR104" s="21" t="s">
        <v>1622</v>
      </c>
      <c r="DS104" s="7"/>
      <c r="DT104" s="215">
        <v>0.998903620336272</v>
      </c>
      <c r="DU104" s="7"/>
      <c r="DW104" s="66">
        <v>44791</v>
      </c>
      <c r="DX104" s="21" t="s">
        <v>1623</v>
      </c>
      <c r="DY104" s="7"/>
      <c r="DZ104" s="7">
        <v>1.0095000000000001</v>
      </c>
      <c r="EA104" s="7"/>
      <c r="EC104" s="66">
        <v>44755</v>
      </c>
      <c r="ED104" s="21" t="s">
        <v>638</v>
      </c>
      <c r="EE104" s="7"/>
      <c r="EF104" s="7">
        <v>1.1739999999999999</v>
      </c>
      <c r="EG104" s="7"/>
      <c r="EI104" s="66">
        <v>44755</v>
      </c>
      <c r="EJ104" s="7" t="s">
        <v>638</v>
      </c>
      <c r="EK104" s="7"/>
      <c r="EL104" s="134">
        <v>1.2222660000000001</v>
      </c>
      <c r="EM104" s="7"/>
      <c r="EO104" s="66">
        <v>44750</v>
      </c>
      <c r="EP104" s="21" t="s">
        <v>638</v>
      </c>
      <c r="EQ104" s="7"/>
      <c r="ER104" s="7">
        <v>0.95020000000000004</v>
      </c>
      <c r="ES104" s="7"/>
      <c r="EU104" s="66">
        <v>44749</v>
      </c>
      <c r="EV104" s="21" t="s">
        <v>638</v>
      </c>
      <c r="EW104" s="7"/>
      <c r="EX104" s="7">
        <v>1.1578999999999999</v>
      </c>
      <c r="EY104" s="7"/>
      <c r="FA104" s="66">
        <v>44734</v>
      </c>
      <c r="FB104" s="21" t="s">
        <v>570</v>
      </c>
      <c r="FC104" s="7"/>
      <c r="FD104" s="7">
        <v>1.474</v>
      </c>
      <c r="FE104" s="7"/>
      <c r="FG104" s="66">
        <v>44722</v>
      </c>
      <c r="FH104" s="21" t="s">
        <v>570</v>
      </c>
      <c r="FI104" s="7"/>
      <c r="FJ104" s="7">
        <v>1.05</v>
      </c>
      <c r="FK104" s="7"/>
      <c r="FM104" s="66">
        <v>44721</v>
      </c>
      <c r="FN104" s="21" t="s">
        <v>570</v>
      </c>
      <c r="FO104" s="7"/>
      <c r="FP104" s="7">
        <v>1.093</v>
      </c>
      <c r="FQ104" s="7"/>
      <c r="FS104" s="66">
        <v>44704</v>
      </c>
      <c r="FT104" s="21" t="s">
        <v>535</v>
      </c>
      <c r="FU104" s="7"/>
      <c r="FV104" s="7">
        <v>1.254</v>
      </c>
      <c r="FW104" s="7"/>
      <c r="FY104" s="66">
        <v>44699</v>
      </c>
      <c r="FZ104" s="21" t="s">
        <v>345</v>
      </c>
      <c r="GA104" s="7"/>
      <c r="GB104" s="7">
        <v>1.3692</v>
      </c>
      <c r="GC104" s="7"/>
      <c r="GE104" s="66">
        <v>44669</v>
      </c>
      <c r="GF104" s="21" t="s">
        <v>351</v>
      </c>
      <c r="GG104" s="7"/>
      <c r="GH104" s="7">
        <v>1.7537</v>
      </c>
      <c r="GI104" s="68"/>
      <c r="GK104" s="66">
        <v>44664</v>
      </c>
      <c r="GL104" s="21" t="s">
        <v>351</v>
      </c>
      <c r="GM104" s="7"/>
      <c r="GN104" s="215">
        <v>0.98986300000000005</v>
      </c>
      <c r="GO104" s="7"/>
      <c r="GQ104" s="66">
        <v>44620</v>
      </c>
      <c r="GR104" s="7" t="s">
        <v>348</v>
      </c>
      <c r="GS104" s="7"/>
      <c r="GT104" s="7">
        <v>1.208</v>
      </c>
      <c r="GU104" s="7"/>
      <c r="GW104" s="66">
        <v>44581</v>
      </c>
      <c r="GX104" s="21" t="s">
        <v>346</v>
      </c>
      <c r="GY104" s="7"/>
      <c r="GZ104" s="7">
        <v>1.0291999999999999</v>
      </c>
      <c r="HA104" s="7"/>
      <c r="HC104" s="66">
        <v>44567</v>
      </c>
      <c r="HD104" s="21" t="s">
        <v>346</v>
      </c>
      <c r="HE104" s="7"/>
      <c r="HF104" s="7">
        <v>1.2564</v>
      </c>
      <c r="HG104" s="7"/>
      <c r="HI104" s="66">
        <v>44526</v>
      </c>
      <c r="HJ104" s="21" t="s">
        <v>342</v>
      </c>
      <c r="HK104" s="7"/>
      <c r="HL104" s="7">
        <v>1.0289999999999999</v>
      </c>
      <c r="HM104" s="7"/>
      <c r="HO104" s="66">
        <v>44519</v>
      </c>
      <c r="HP104" s="21" t="s">
        <v>342</v>
      </c>
      <c r="HQ104" s="7"/>
      <c r="HR104" s="134">
        <v>0.97423143153097624</v>
      </c>
      <c r="HS104" s="7"/>
      <c r="HU104" s="81">
        <v>43851</v>
      </c>
      <c r="HV104" s="23" t="s">
        <v>346</v>
      </c>
      <c r="HW104" s="21">
        <f>[1]!i_dq_close("881001.WI",HU104)</f>
        <v>4429.4453000000003</v>
      </c>
      <c r="HX104" s="82">
        <v>1.0220689999999999</v>
      </c>
      <c r="HY104" s="20"/>
      <c r="IA104" s="66">
        <v>44649</v>
      </c>
      <c r="IB104" s="21" t="s">
        <v>350</v>
      </c>
      <c r="IC104" s="7"/>
      <c r="ID104" s="7">
        <v>1.036</v>
      </c>
      <c r="IE104" s="7"/>
      <c r="IG104" s="66">
        <v>44665</v>
      </c>
      <c r="IH104" s="21" t="s">
        <v>351</v>
      </c>
      <c r="II104" s="7"/>
      <c r="IJ104" s="7">
        <v>1.014</v>
      </c>
      <c r="IK104" s="7"/>
      <c r="IM104" s="66">
        <v>44729</v>
      </c>
      <c r="IN104" s="21" t="s">
        <v>570</v>
      </c>
      <c r="IO104" s="7"/>
      <c r="IP104" s="7">
        <v>1.0331999999999999</v>
      </c>
      <c r="IQ104" s="7"/>
      <c r="IS104" s="66">
        <v>44845</v>
      </c>
      <c r="IT104" s="21" t="s">
        <v>1621</v>
      </c>
      <c r="IU104" s="7"/>
      <c r="IV104" s="7">
        <v>1.0137</v>
      </c>
      <c r="IW104" s="7"/>
      <c r="IY104" s="66">
        <v>44861</v>
      </c>
      <c r="IZ104" s="21" t="s">
        <v>1621</v>
      </c>
      <c r="JA104" s="7"/>
      <c r="JB104" s="7">
        <v>0.93889999999999996</v>
      </c>
      <c r="JC104" s="7"/>
      <c r="JE104" s="66">
        <v>44880</v>
      </c>
      <c r="JF104" s="21" t="s">
        <v>1630</v>
      </c>
      <c r="JG104" s="7"/>
      <c r="JH104" s="7">
        <v>0.98</v>
      </c>
      <c r="JI104" s="7"/>
      <c r="JK104" s="66">
        <v>44946</v>
      </c>
      <c r="JL104" s="21" t="s">
        <v>1626</v>
      </c>
      <c r="JM104" s="7"/>
      <c r="JN104" s="7">
        <v>1.0168999999999999</v>
      </c>
      <c r="JO104" s="7"/>
      <c r="JQ104" s="7"/>
      <c r="JR104" s="7"/>
      <c r="JS104" s="7"/>
      <c r="JT104" s="7"/>
      <c r="JU104" s="7"/>
      <c r="JW104" s="7"/>
      <c r="JX104" s="7"/>
      <c r="JY104" s="7"/>
      <c r="JZ104" s="7"/>
      <c r="KA104" s="7"/>
      <c r="KC104" s="66">
        <v>44704</v>
      </c>
      <c r="KD104" s="21" t="s">
        <v>535</v>
      </c>
      <c r="KE104" s="7"/>
      <c r="KF104" s="7">
        <v>1.2969999999999999</v>
      </c>
    </row>
    <row r="105" spans="1:292" customFormat="1">
      <c r="A105" s="121">
        <v>44529</v>
      </c>
      <c r="B105" s="74" t="s">
        <v>342</v>
      </c>
      <c r="C105" s="122"/>
      <c r="D105" s="122">
        <v>1.0868</v>
      </c>
      <c r="E105" s="122"/>
      <c r="G105" s="66">
        <v>44557</v>
      </c>
      <c r="H105" s="21" t="s">
        <v>336</v>
      </c>
      <c r="I105" s="7"/>
      <c r="J105" s="7">
        <v>0.97260000000000002</v>
      </c>
      <c r="K105" s="7"/>
      <c r="M105" s="7"/>
      <c r="N105" s="7"/>
      <c r="O105" s="7"/>
      <c r="P105" s="7"/>
      <c r="Q105" s="7"/>
      <c r="S105" s="7"/>
      <c r="T105" s="7"/>
      <c r="U105" s="7"/>
      <c r="V105" s="7"/>
      <c r="W105" s="7"/>
      <c r="Y105" s="66">
        <v>44963</v>
      </c>
      <c r="Z105" s="21" t="s">
        <v>1632</v>
      </c>
      <c r="AA105" s="7"/>
      <c r="AB105" s="7">
        <v>1.333</v>
      </c>
      <c r="AC105" s="7"/>
      <c r="AE105" s="66">
        <v>44960</v>
      </c>
      <c r="AF105" s="21" t="s">
        <v>1632</v>
      </c>
      <c r="AG105" s="7"/>
      <c r="AH105" s="7">
        <v>1.0104</v>
      </c>
      <c r="AI105" s="7"/>
      <c r="AK105" s="66">
        <v>44922</v>
      </c>
      <c r="AL105" s="21" t="s">
        <v>1624</v>
      </c>
      <c r="AM105" s="7"/>
      <c r="AN105" s="7">
        <v>1.1028</v>
      </c>
      <c r="AO105" s="7"/>
      <c r="AQ105" s="66">
        <v>44918</v>
      </c>
      <c r="AR105" s="21" t="s">
        <v>1624</v>
      </c>
      <c r="AS105" s="7"/>
      <c r="AT105" s="7">
        <v>1.0221</v>
      </c>
      <c r="AU105" s="7"/>
      <c r="AW105" s="66">
        <v>44909</v>
      </c>
      <c r="AX105" s="21" t="s">
        <v>1624</v>
      </c>
      <c r="AY105" s="7"/>
      <c r="AZ105" s="7">
        <v>1.0589999999999999</v>
      </c>
      <c r="BA105" s="7"/>
      <c r="BC105" s="66">
        <v>44904</v>
      </c>
      <c r="BD105" s="21" t="s">
        <v>1624</v>
      </c>
      <c r="BE105" s="7"/>
      <c r="BF105" s="7">
        <v>1.4861</v>
      </c>
      <c r="BG105" s="7"/>
      <c r="BI105" s="66">
        <v>44895</v>
      </c>
      <c r="BJ105" s="21" t="s">
        <v>1630</v>
      </c>
      <c r="BK105" s="7"/>
      <c r="BL105" s="7">
        <v>0.97270000000000001</v>
      </c>
      <c r="BM105" s="7"/>
      <c r="BO105" s="66">
        <v>44883</v>
      </c>
      <c r="BP105" s="21" t="s">
        <v>1630</v>
      </c>
      <c r="BQ105" s="7"/>
      <c r="BR105" s="7">
        <v>1.242</v>
      </c>
      <c r="BS105" s="7"/>
      <c r="BU105" s="66">
        <v>44876</v>
      </c>
      <c r="BV105" s="21" t="s">
        <v>1630</v>
      </c>
      <c r="BW105" s="7"/>
      <c r="BX105" s="7">
        <v>0.96099999999999997</v>
      </c>
      <c r="BY105" s="7"/>
      <c r="CA105" s="66">
        <v>44876</v>
      </c>
      <c r="CB105" s="21" t="s">
        <v>1630</v>
      </c>
      <c r="CC105" s="7"/>
      <c r="CD105" s="7">
        <v>0.95499999999999996</v>
      </c>
      <c r="CE105" s="7"/>
      <c r="CG105" s="66">
        <v>44869</v>
      </c>
      <c r="CH105" s="21" t="s">
        <v>1630</v>
      </c>
      <c r="CI105" s="7"/>
      <c r="CJ105" s="7">
        <v>1.0289999999999999</v>
      </c>
      <c r="CK105" s="7"/>
      <c r="CM105" s="66">
        <v>44854</v>
      </c>
      <c r="CN105" s="21" t="s">
        <v>1621</v>
      </c>
      <c r="CO105" s="7"/>
      <c r="CP105" s="7">
        <v>1.0555000000000001</v>
      </c>
      <c r="CQ105" s="7"/>
      <c r="CS105" s="66">
        <v>44846</v>
      </c>
      <c r="CT105" s="21" t="s">
        <v>1621</v>
      </c>
      <c r="CU105" s="7"/>
      <c r="CV105" s="7">
        <v>0.97529999999999994</v>
      </c>
      <c r="CW105" s="7"/>
      <c r="CY105" s="66">
        <v>44834</v>
      </c>
      <c r="CZ105" s="21" t="s">
        <v>341</v>
      </c>
      <c r="DA105" s="7"/>
      <c r="DB105" s="7">
        <v>1.2096</v>
      </c>
      <c r="DC105" s="7"/>
      <c r="DE105" s="66">
        <v>44820</v>
      </c>
      <c r="DF105" s="21" t="s">
        <v>1622</v>
      </c>
      <c r="DG105" s="7"/>
      <c r="DH105" s="7">
        <v>1.0089999999999999</v>
      </c>
      <c r="DI105" s="7"/>
      <c r="DK105" s="66">
        <v>44819</v>
      </c>
      <c r="DL105" s="21" t="s">
        <v>1622</v>
      </c>
      <c r="DM105" s="7"/>
      <c r="DN105" s="7">
        <v>0.98219999999999996</v>
      </c>
      <c r="DO105" s="7"/>
      <c r="DQ105" s="66">
        <v>44810</v>
      </c>
      <c r="DR105" s="21" t="s">
        <v>1622</v>
      </c>
      <c r="DS105" s="7"/>
      <c r="DT105" s="215">
        <v>1.000590957532786</v>
      </c>
      <c r="DU105" s="7"/>
      <c r="DW105" s="66">
        <v>44792</v>
      </c>
      <c r="DX105" s="21" t="s">
        <v>1623</v>
      </c>
      <c r="DY105" s="7"/>
      <c r="DZ105" s="7">
        <v>1.0121</v>
      </c>
      <c r="EA105" s="7"/>
      <c r="EC105" s="66">
        <v>44756</v>
      </c>
      <c r="ED105" s="21" t="s">
        <v>638</v>
      </c>
      <c r="EE105" s="7"/>
      <c r="EF105" s="7">
        <v>1.1739999999999999</v>
      </c>
      <c r="EG105" s="7"/>
      <c r="EI105" s="66">
        <v>44756</v>
      </c>
      <c r="EJ105" s="7" t="s">
        <v>638</v>
      </c>
      <c r="EK105" s="7"/>
      <c r="EL105" s="134">
        <v>1.2227330000000001</v>
      </c>
      <c r="EM105" s="7"/>
      <c r="EO105" s="66">
        <v>44753</v>
      </c>
      <c r="EP105" s="21" t="s">
        <v>638</v>
      </c>
      <c r="EQ105" s="7"/>
      <c r="ER105" s="7">
        <v>0.95599999999999996</v>
      </c>
      <c r="ES105" s="7"/>
      <c r="EU105" s="66">
        <v>44750</v>
      </c>
      <c r="EV105" s="21" t="s">
        <v>638</v>
      </c>
      <c r="EW105" s="7"/>
      <c r="EX105" s="7">
        <v>1.1593</v>
      </c>
      <c r="EY105" s="7"/>
      <c r="FA105" s="66">
        <v>44735</v>
      </c>
      <c r="FB105" s="21" t="s">
        <v>570</v>
      </c>
      <c r="FC105" s="7"/>
      <c r="FD105" s="7">
        <v>1.4769999999999901</v>
      </c>
      <c r="FE105" s="7"/>
      <c r="FG105" s="66">
        <v>44725</v>
      </c>
      <c r="FH105" s="21" t="s">
        <v>570</v>
      </c>
      <c r="FI105" s="7"/>
      <c r="FJ105" s="7">
        <v>1.056</v>
      </c>
      <c r="FK105" s="7"/>
      <c r="FM105" s="66">
        <v>44722</v>
      </c>
      <c r="FN105" s="21" t="s">
        <v>570</v>
      </c>
      <c r="FO105" s="7"/>
      <c r="FP105" s="7">
        <v>1.0940000000000001</v>
      </c>
      <c r="FQ105" s="7"/>
      <c r="FS105" s="66">
        <v>44705</v>
      </c>
      <c r="FT105" s="21" t="s">
        <v>535</v>
      </c>
      <c r="FU105" s="7"/>
      <c r="FV105" s="7">
        <v>1.2539</v>
      </c>
      <c r="FW105" s="7"/>
      <c r="FY105" s="66">
        <v>44700</v>
      </c>
      <c r="FZ105" s="21" t="s">
        <v>345</v>
      </c>
      <c r="GA105" s="7"/>
      <c r="GB105" s="7">
        <v>1.3693</v>
      </c>
      <c r="GC105" s="7"/>
      <c r="GE105" s="66">
        <v>44670</v>
      </c>
      <c r="GF105" s="21" t="s">
        <v>351</v>
      </c>
      <c r="GG105" s="7"/>
      <c r="GH105" s="7">
        <v>1.7504</v>
      </c>
      <c r="GI105" s="68"/>
      <c r="GK105" s="66">
        <v>44665</v>
      </c>
      <c r="GL105" s="21" t="s">
        <v>351</v>
      </c>
      <c r="GM105" s="7"/>
      <c r="GN105" s="215">
        <v>0.99024000000000001</v>
      </c>
      <c r="GO105" s="7"/>
      <c r="GQ105" s="66">
        <v>44621</v>
      </c>
      <c r="GR105" s="7" t="s">
        <v>350</v>
      </c>
      <c r="GS105" s="7"/>
      <c r="GT105" s="7">
        <v>1.212</v>
      </c>
      <c r="GU105" s="7"/>
      <c r="GW105" s="66">
        <v>44582</v>
      </c>
      <c r="GX105" s="21" t="s">
        <v>346</v>
      </c>
      <c r="GY105" s="7"/>
      <c r="GZ105" s="7">
        <v>1.0256000000000001</v>
      </c>
      <c r="HA105" s="7"/>
      <c r="HC105" s="66">
        <v>44568</v>
      </c>
      <c r="HD105" s="21" t="s">
        <v>346</v>
      </c>
      <c r="HE105" s="7"/>
      <c r="HF105" s="7">
        <v>1.2601</v>
      </c>
      <c r="HG105" s="7"/>
      <c r="HI105" s="66">
        <v>44529</v>
      </c>
      <c r="HJ105" s="21" t="s">
        <v>342</v>
      </c>
      <c r="HK105" s="7"/>
      <c r="HL105" s="7">
        <v>1.0289999999999999</v>
      </c>
      <c r="HM105" s="7"/>
      <c r="HO105" s="66">
        <v>44522</v>
      </c>
      <c r="HP105" s="21" t="s">
        <v>342</v>
      </c>
      <c r="HQ105" s="7"/>
      <c r="HR105" s="134">
        <v>0.97423143153097624</v>
      </c>
      <c r="HS105" s="7"/>
      <c r="HU105" s="81">
        <v>43852</v>
      </c>
      <c r="HV105" s="23" t="s">
        <v>346</v>
      </c>
      <c r="HW105" s="21">
        <f>[1]!i_dq_close("881001.WI",HU105)</f>
        <v>4451.1855999999998</v>
      </c>
      <c r="HX105" s="82">
        <v>1.0220689999999999</v>
      </c>
      <c r="HY105" s="20"/>
      <c r="IA105" s="66">
        <v>44650</v>
      </c>
      <c r="IB105" s="21" t="s">
        <v>350</v>
      </c>
      <c r="IC105" s="7"/>
      <c r="ID105" s="7">
        <v>1.0369999999999999</v>
      </c>
      <c r="IE105" s="7"/>
      <c r="IG105" s="66">
        <v>44666</v>
      </c>
      <c r="IH105" s="21" t="s">
        <v>351</v>
      </c>
      <c r="II105" s="7"/>
      <c r="IJ105" s="7">
        <v>1.016</v>
      </c>
      <c r="IK105" s="7"/>
      <c r="IM105" s="66">
        <v>44732</v>
      </c>
      <c r="IN105" s="21" t="s">
        <v>570</v>
      </c>
      <c r="IO105" s="7"/>
      <c r="IP105" s="7">
        <v>1.0373000000000001</v>
      </c>
      <c r="IQ105" s="7"/>
      <c r="IS105" s="66">
        <v>44846</v>
      </c>
      <c r="IT105" s="21" t="s">
        <v>1621</v>
      </c>
      <c r="IU105" s="7"/>
      <c r="IV105" s="7">
        <v>1.0118</v>
      </c>
      <c r="IW105" s="7"/>
      <c r="IY105" s="66">
        <v>44862</v>
      </c>
      <c r="IZ105" s="21" t="s">
        <v>1621</v>
      </c>
      <c r="JA105" s="7"/>
      <c r="JB105" s="7">
        <v>0.9385</v>
      </c>
      <c r="JC105" s="7"/>
      <c r="JE105" s="66">
        <v>44881</v>
      </c>
      <c r="JF105" s="21" t="s">
        <v>1630</v>
      </c>
      <c r="JG105" s="7"/>
      <c r="JH105" s="7">
        <v>0.97919999999999996</v>
      </c>
      <c r="JI105" s="7"/>
      <c r="JK105" s="66">
        <v>44956</v>
      </c>
      <c r="JL105" s="21" t="s">
        <v>1626</v>
      </c>
      <c r="JM105" s="7"/>
      <c r="JN105" s="7">
        <v>1.0214000000000001</v>
      </c>
      <c r="JO105" s="7"/>
      <c r="JQ105" s="7"/>
      <c r="JR105" s="7"/>
      <c r="JS105" s="7"/>
      <c r="JT105" s="7"/>
      <c r="JU105" s="7"/>
      <c r="JW105" s="7"/>
      <c r="JX105" s="7"/>
      <c r="JY105" s="7"/>
      <c r="JZ105" s="7"/>
      <c r="KA105" s="7"/>
      <c r="KC105" s="66">
        <v>44705</v>
      </c>
      <c r="KD105" s="21" t="s">
        <v>535</v>
      </c>
      <c r="KE105" s="7"/>
      <c r="KF105" s="7">
        <v>1.296</v>
      </c>
    </row>
    <row r="106" spans="1:292" customFormat="1">
      <c r="A106" s="121">
        <v>44530</v>
      </c>
      <c r="B106" s="74" t="s">
        <v>342</v>
      </c>
      <c r="C106" s="122"/>
      <c r="D106" s="122">
        <v>1.0880000000000001</v>
      </c>
      <c r="E106" s="122"/>
      <c r="G106" s="66">
        <v>44558</v>
      </c>
      <c r="H106" s="21" t="s">
        <v>336</v>
      </c>
      <c r="I106" s="7"/>
      <c r="J106" s="7">
        <v>0.97789999999999999</v>
      </c>
      <c r="K106" s="7"/>
      <c r="M106" s="7"/>
      <c r="N106" s="7"/>
      <c r="O106" s="7"/>
      <c r="P106" s="7"/>
      <c r="Q106" s="7"/>
      <c r="S106" s="7"/>
      <c r="T106" s="7"/>
      <c r="U106" s="7"/>
      <c r="V106" s="7"/>
      <c r="W106" s="7"/>
      <c r="Y106" s="66">
        <v>44964</v>
      </c>
      <c r="Z106" s="21" t="s">
        <v>1688</v>
      </c>
      <c r="AA106" s="7"/>
      <c r="AB106" s="7">
        <v>1.333</v>
      </c>
      <c r="AC106" s="7"/>
      <c r="AE106" s="66">
        <v>44963</v>
      </c>
      <c r="AF106" s="21" t="s">
        <v>1632</v>
      </c>
      <c r="AG106" s="7"/>
      <c r="AH106" s="7">
        <v>1.01</v>
      </c>
      <c r="AI106" s="7"/>
      <c r="AK106" s="66">
        <v>44923</v>
      </c>
      <c r="AL106" s="21" t="s">
        <v>1624</v>
      </c>
      <c r="AM106" s="7"/>
      <c r="AN106" s="7">
        <v>1.1016999999999999</v>
      </c>
      <c r="AO106" s="7"/>
      <c r="AQ106" s="66">
        <v>44921</v>
      </c>
      <c r="AR106" s="21" t="s">
        <v>1624</v>
      </c>
      <c r="AS106" s="7"/>
      <c r="AT106" s="7">
        <v>1.0234000000000001</v>
      </c>
      <c r="AU106" s="7"/>
      <c r="AW106" s="66">
        <v>44910</v>
      </c>
      <c r="AX106" s="21" t="s">
        <v>1624</v>
      </c>
      <c r="AY106" s="7"/>
      <c r="AZ106" s="7">
        <v>1.0590999999999999</v>
      </c>
      <c r="BA106" s="7"/>
      <c r="BC106" s="66">
        <v>44907</v>
      </c>
      <c r="BD106" s="21" t="s">
        <v>1624</v>
      </c>
      <c r="BE106" s="7"/>
      <c r="BF106" s="7">
        <v>1.4863</v>
      </c>
      <c r="BG106" s="7"/>
      <c r="BI106" s="66">
        <v>44896</v>
      </c>
      <c r="BJ106" s="21" t="s">
        <v>336</v>
      </c>
      <c r="BK106" s="7"/>
      <c r="BL106" s="7">
        <v>0.97629999999999995</v>
      </c>
      <c r="BM106" s="7"/>
      <c r="BO106" s="66">
        <v>44886</v>
      </c>
      <c r="BP106" s="21" t="s">
        <v>1630</v>
      </c>
      <c r="BQ106" s="7"/>
      <c r="BR106" s="7">
        <v>1.2417</v>
      </c>
      <c r="BS106" s="7"/>
      <c r="BU106" s="66">
        <v>44879</v>
      </c>
      <c r="BV106" s="21" t="s">
        <v>1630</v>
      </c>
      <c r="BW106" s="7"/>
      <c r="BX106" s="7">
        <v>0.96699999999999997</v>
      </c>
      <c r="BY106" s="7"/>
      <c r="CA106" s="66">
        <v>44879</v>
      </c>
      <c r="CB106" s="21" t="s">
        <v>1630</v>
      </c>
      <c r="CC106" s="7"/>
      <c r="CD106" s="7">
        <v>0.95699999999999996</v>
      </c>
      <c r="CE106" s="7"/>
      <c r="CG106" s="66">
        <v>44872</v>
      </c>
      <c r="CH106" s="21" t="s">
        <v>1630</v>
      </c>
      <c r="CI106" s="7"/>
      <c r="CJ106" s="7">
        <v>1.028</v>
      </c>
      <c r="CK106" s="7"/>
      <c r="CM106" s="66">
        <v>44855</v>
      </c>
      <c r="CN106" s="21" t="s">
        <v>1621</v>
      </c>
      <c r="CO106" s="7"/>
      <c r="CP106" s="7">
        <v>1.0556000000000001</v>
      </c>
      <c r="CQ106" s="7"/>
      <c r="CS106" s="66">
        <v>44847</v>
      </c>
      <c r="CT106" s="21" t="s">
        <v>1621</v>
      </c>
      <c r="CU106" s="7"/>
      <c r="CV106" s="7">
        <v>0.97499999999999998</v>
      </c>
      <c r="CW106" s="7"/>
      <c r="CY106" s="66">
        <v>44844</v>
      </c>
      <c r="CZ106" s="21" t="s">
        <v>1621</v>
      </c>
      <c r="DA106" s="7"/>
      <c r="DB106" s="7">
        <v>1.2081</v>
      </c>
      <c r="DC106" s="7"/>
      <c r="DE106" s="66">
        <v>44823</v>
      </c>
      <c r="DF106" s="21" t="s">
        <v>1622</v>
      </c>
      <c r="DG106" s="7"/>
      <c r="DH106" s="7">
        <v>1.0125999999999999</v>
      </c>
      <c r="DI106" s="7"/>
      <c r="DK106" s="66">
        <v>44820</v>
      </c>
      <c r="DL106" s="21" t="s">
        <v>1622</v>
      </c>
      <c r="DM106" s="7"/>
      <c r="DN106" s="7">
        <v>0.97609999999999997</v>
      </c>
      <c r="DO106" s="7"/>
      <c r="DQ106" s="66">
        <v>44811</v>
      </c>
      <c r="DR106" s="21" t="s">
        <v>1622</v>
      </c>
      <c r="DS106" s="7"/>
      <c r="DT106" s="215">
        <v>1.0014346261310432</v>
      </c>
      <c r="DU106" s="7"/>
      <c r="DW106" s="66">
        <v>44795</v>
      </c>
      <c r="DX106" s="21" t="s">
        <v>1623</v>
      </c>
      <c r="DY106" s="7"/>
      <c r="DZ106" s="7">
        <v>1.0106999999999999</v>
      </c>
      <c r="EA106" s="7"/>
      <c r="EC106" s="66">
        <v>44757</v>
      </c>
      <c r="ED106" s="21" t="s">
        <v>638</v>
      </c>
      <c r="EE106" s="7"/>
      <c r="EF106" s="7">
        <v>1.1779999999999999</v>
      </c>
      <c r="EG106" s="7"/>
      <c r="EI106" s="66">
        <v>44757</v>
      </c>
      <c r="EJ106" s="7" t="s">
        <v>638</v>
      </c>
      <c r="EK106" s="7"/>
      <c r="EL106" s="134">
        <v>1.2227330000000001</v>
      </c>
      <c r="EM106" s="7"/>
      <c r="EO106" s="66">
        <v>44754</v>
      </c>
      <c r="EP106" s="21" t="s">
        <v>638</v>
      </c>
      <c r="EQ106" s="7"/>
      <c r="ER106" s="7">
        <v>0.96089999999999998</v>
      </c>
      <c r="ES106" s="7"/>
      <c r="EU106" s="66">
        <v>44753</v>
      </c>
      <c r="EV106" s="21" t="s">
        <v>638</v>
      </c>
      <c r="EW106" s="7"/>
      <c r="EX106" s="7">
        <v>1.1606000000000001</v>
      </c>
      <c r="EY106" s="7"/>
      <c r="FA106" s="66">
        <v>44736</v>
      </c>
      <c r="FB106" s="21" t="s">
        <v>570</v>
      </c>
      <c r="FC106" s="7"/>
      <c r="FD106" s="7">
        <v>1.4790000000000001</v>
      </c>
      <c r="FE106" s="7"/>
      <c r="FG106" s="66">
        <v>44726</v>
      </c>
      <c r="FH106" s="21" t="s">
        <v>570</v>
      </c>
      <c r="FI106" s="7"/>
      <c r="FJ106" s="7">
        <v>1.0469999999999999</v>
      </c>
      <c r="FK106" s="7"/>
      <c r="FM106" s="66">
        <v>44725</v>
      </c>
      <c r="FN106" s="21" t="s">
        <v>570</v>
      </c>
      <c r="FO106" s="7"/>
      <c r="FP106" s="7">
        <v>1.1000000000000001</v>
      </c>
      <c r="FQ106" s="7"/>
      <c r="FS106" s="66">
        <v>44706</v>
      </c>
      <c r="FT106" s="21" t="s">
        <v>535</v>
      </c>
      <c r="FU106" s="7"/>
      <c r="FV106" s="7">
        <v>1.2535000000000001</v>
      </c>
      <c r="FW106" s="7"/>
      <c r="FY106" s="66">
        <v>44701</v>
      </c>
      <c r="FZ106" s="21" t="s">
        <v>345</v>
      </c>
      <c r="GA106" s="7"/>
      <c r="GB106" s="7">
        <v>1.3723000000000001</v>
      </c>
      <c r="GC106" s="7"/>
      <c r="GE106" s="66">
        <v>44671</v>
      </c>
      <c r="GF106" s="21" t="s">
        <v>351</v>
      </c>
      <c r="GG106" s="7"/>
      <c r="GH106" s="7">
        <v>1.7514000000000001</v>
      </c>
      <c r="GI106" s="68"/>
      <c r="GK106" s="66">
        <v>44666</v>
      </c>
      <c r="GL106" s="21" t="s">
        <v>351</v>
      </c>
      <c r="GM106" s="7"/>
      <c r="GN106" s="215">
        <v>0.990429</v>
      </c>
      <c r="GO106" s="7"/>
      <c r="GQ106" s="66">
        <v>44622</v>
      </c>
      <c r="GR106" s="7" t="s">
        <v>350</v>
      </c>
      <c r="GS106" s="7"/>
      <c r="GT106" s="7">
        <v>1.208</v>
      </c>
      <c r="GU106" s="7"/>
      <c r="GW106" s="66">
        <v>44585</v>
      </c>
      <c r="GX106" s="21" t="s">
        <v>346</v>
      </c>
      <c r="GY106" s="7"/>
      <c r="GZ106" s="7">
        <v>1.028</v>
      </c>
      <c r="HA106" s="7"/>
      <c r="HC106" s="66">
        <v>44571</v>
      </c>
      <c r="HD106" s="21" t="s">
        <v>346</v>
      </c>
      <c r="HE106" s="7"/>
      <c r="HF106" s="7">
        <v>1.2616000000000001</v>
      </c>
      <c r="HG106" s="7"/>
      <c r="HI106" s="66">
        <v>44530</v>
      </c>
      <c r="HJ106" s="21" t="s">
        <v>342</v>
      </c>
      <c r="HK106" s="7"/>
      <c r="HL106" s="7">
        <v>1.028</v>
      </c>
      <c r="HM106" s="7"/>
      <c r="HO106" s="66">
        <v>44523</v>
      </c>
      <c r="HP106" s="21" t="s">
        <v>342</v>
      </c>
      <c r="HQ106" s="7"/>
      <c r="HR106" s="134">
        <v>0.97423143153097624</v>
      </c>
      <c r="HS106" s="7"/>
      <c r="HU106" s="81">
        <v>43853</v>
      </c>
      <c r="HV106" s="23" t="s">
        <v>346</v>
      </c>
      <c r="HW106" s="21">
        <f>[1]!i_dq_close("881001.WI",HU106)</f>
        <v>4305.5828000000001</v>
      </c>
      <c r="HX106" s="82">
        <v>1.0174190000000001</v>
      </c>
      <c r="HY106" s="20"/>
      <c r="IA106" s="66">
        <v>44651</v>
      </c>
      <c r="IB106" s="21" t="s">
        <v>392</v>
      </c>
      <c r="IC106" s="7"/>
      <c r="ID106" s="7">
        <v>1.04</v>
      </c>
      <c r="IE106" s="7"/>
      <c r="IG106" s="66">
        <v>44669</v>
      </c>
      <c r="IH106" s="21" t="s">
        <v>351</v>
      </c>
      <c r="II106" s="7"/>
      <c r="IJ106" s="7">
        <v>1.0169999999999999</v>
      </c>
      <c r="IK106" s="7"/>
      <c r="IM106" s="66">
        <v>44733</v>
      </c>
      <c r="IN106" s="21" t="s">
        <v>570</v>
      </c>
      <c r="IO106" s="7"/>
      <c r="IP106" s="7">
        <v>1.0382</v>
      </c>
      <c r="IQ106" s="7"/>
      <c r="IS106" s="66">
        <v>44847</v>
      </c>
      <c r="IT106" s="21" t="s">
        <v>1621</v>
      </c>
      <c r="IU106" s="7"/>
      <c r="IV106" s="7">
        <v>1.0127999999999999</v>
      </c>
      <c r="IW106" s="7"/>
      <c r="IY106" s="66">
        <v>44865</v>
      </c>
      <c r="IZ106" s="21" t="s">
        <v>1621</v>
      </c>
      <c r="JA106" s="7"/>
      <c r="JB106" s="7">
        <v>0.93689999999999996</v>
      </c>
      <c r="JC106" s="7"/>
      <c r="JE106" s="66">
        <v>44882</v>
      </c>
      <c r="JF106" s="21" t="s">
        <v>1630</v>
      </c>
      <c r="JG106" s="7"/>
      <c r="JH106" s="7">
        <v>0.97809999999999997</v>
      </c>
      <c r="JI106" s="7"/>
      <c r="JK106" s="66">
        <v>44957</v>
      </c>
      <c r="JL106" s="21" t="s">
        <v>1626</v>
      </c>
      <c r="JM106" s="7"/>
      <c r="JN106" s="7">
        <v>1.0236000000000001</v>
      </c>
      <c r="JO106" s="7"/>
      <c r="JQ106" s="7"/>
      <c r="JR106" s="7"/>
      <c r="JS106" s="7"/>
      <c r="JT106" s="7"/>
      <c r="JU106" s="7"/>
      <c r="JW106" s="7"/>
      <c r="JX106" s="7"/>
      <c r="JY106" s="7"/>
      <c r="JZ106" s="7"/>
      <c r="KA106" s="7"/>
      <c r="KC106" s="66">
        <v>44706</v>
      </c>
      <c r="KD106" s="21" t="s">
        <v>535</v>
      </c>
      <c r="KE106" s="7"/>
      <c r="KF106" s="7">
        <v>1.296</v>
      </c>
    </row>
    <row r="107" spans="1:292" customFormat="1">
      <c r="A107" s="121">
        <v>44531</v>
      </c>
      <c r="B107" s="74" t="s">
        <v>336</v>
      </c>
      <c r="C107" s="122"/>
      <c r="D107" s="122">
        <v>1.0802</v>
      </c>
      <c r="E107" s="122"/>
      <c r="G107" s="66">
        <v>44559</v>
      </c>
      <c r="H107" s="21" t="s">
        <v>336</v>
      </c>
      <c r="I107" s="7"/>
      <c r="J107" s="7">
        <v>0.97289999999999999</v>
      </c>
      <c r="K107" s="7"/>
      <c r="M107" s="7"/>
      <c r="N107" s="7"/>
      <c r="O107" s="7"/>
      <c r="P107" s="7"/>
      <c r="Q107" s="7"/>
      <c r="S107" s="7"/>
      <c r="T107" s="7"/>
      <c r="U107" s="7"/>
      <c r="V107" s="7"/>
      <c r="W107" s="7"/>
      <c r="Y107" s="66">
        <v>44965</v>
      </c>
      <c r="Z107" s="21" t="s">
        <v>1694</v>
      </c>
      <c r="AA107" s="7"/>
      <c r="AB107" s="7">
        <v>1.333</v>
      </c>
      <c r="AC107" s="7"/>
      <c r="AE107" s="66">
        <v>44964</v>
      </c>
      <c r="AF107" s="21" t="s">
        <v>1688</v>
      </c>
      <c r="AG107" s="7"/>
      <c r="AH107" s="7">
        <v>1.0114000000000001</v>
      </c>
      <c r="AI107" s="7"/>
      <c r="AK107" s="66">
        <v>44924</v>
      </c>
      <c r="AL107" s="21" t="s">
        <v>1624</v>
      </c>
      <c r="AM107" s="7"/>
      <c r="AN107" s="7">
        <v>1.1000000000000001</v>
      </c>
      <c r="AO107" s="7"/>
      <c r="AQ107" s="66">
        <v>44922</v>
      </c>
      <c r="AR107" s="21" t="s">
        <v>1624</v>
      </c>
      <c r="AS107" s="7"/>
      <c r="AT107" s="7">
        <v>1.0215000000000001</v>
      </c>
      <c r="AU107" s="7"/>
      <c r="AW107" s="66">
        <v>44911</v>
      </c>
      <c r="AX107" s="21" t="s">
        <v>1624</v>
      </c>
      <c r="AY107" s="7"/>
      <c r="AZ107" s="7">
        <v>1.0618000000000001</v>
      </c>
      <c r="BA107" s="7"/>
      <c r="BC107" s="66">
        <v>44908</v>
      </c>
      <c r="BD107" s="21" t="s">
        <v>1624</v>
      </c>
      <c r="BE107" s="7"/>
      <c r="BF107" s="7">
        <v>1.4819</v>
      </c>
      <c r="BG107" s="7"/>
      <c r="BI107" s="66">
        <v>44897</v>
      </c>
      <c r="BJ107" s="21" t="s">
        <v>1624</v>
      </c>
      <c r="BK107" s="7"/>
      <c r="BL107" s="7">
        <v>0.97550000000000003</v>
      </c>
      <c r="BM107" s="7"/>
      <c r="BO107" s="66">
        <v>44887</v>
      </c>
      <c r="BP107" s="21" t="s">
        <v>1630</v>
      </c>
      <c r="BQ107" s="7"/>
      <c r="BR107" s="7">
        <v>1.2423</v>
      </c>
      <c r="BS107" s="7"/>
      <c r="BU107" s="66">
        <v>44880</v>
      </c>
      <c r="BV107" s="21" t="s">
        <v>1630</v>
      </c>
      <c r="BW107" s="7"/>
      <c r="BX107" s="7">
        <v>0.96499999999999997</v>
      </c>
      <c r="BY107" s="7"/>
      <c r="CA107" s="66">
        <v>44880</v>
      </c>
      <c r="CB107" s="21" t="s">
        <v>1630</v>
      </c>
      <c r="CC107" s="7"/>
      <c r="CD107" s="7">
        <v>0.95199999999999996</v>
      </c>
      <c r="CE107" s="7"/>
      <c r="CG107" s="66">
        <v>44873</v>
      </c>
      <c r="CH107" s="21" t="s">
        <v>1630</v>
      </c>
      <c r="CI107" s="7"/>
      <c r="CJ107" s="7">
        <v>1.026</v>
      </c>
      <c r="CK107" s="7"/>
      <c r="CM107" s="66">
        <v>44858</v>
      </c>
      <c r="CN107" s="21" t="s">
        <v>1621</v>
      </c>
      <c r="CO107" s="7"/>
      <c r="CP107" s="7">
        <v>1.0517000000000001</v>
      </c>
      <c r="CQ107" s="7"/>
      <c r="CS107" s="66">
        <v>44848</v>
      </c>
      <c r="CT107" s="21" t="s">
        <v>1621</v>
      </c>
      <c r="CU107" s="7"/>
      <c r="CV107" s="7">
        <v>0.97440000000000004</v>
      </c>
      <c r="CW107" s="7"/>
      <c r="CY107" s="66">
        <v>44845</v>
      </c>
      <c r="CZ107" s="21" t="s">
        <v>1621</v>
      </c>
      <c r="DA107" s="7"/>
      <c r="DB107" s="7">
        <v>1.2081</v>
      </c>
      <c r="DC107" s="7"/>
      <c r="DE107" s="66">
        <v>44824</v>
      </c>
      <c r="DF107" s="21" t="s">
        <v>1622</v>
      </c>
      <c r="DG107" s="7"/>
      <c r="DH107" s="7">
        <v>1.0150999999999999</v>
      </c>
      <c r="DI107" s="7"/>
      <c r="DK107" s="66">
        <v>44823</v>
      </c>
      <c r="DL107" s="21" t="s">
        <v>1622</v>
      </c>
      <c r="DM107" s="7"/>
      <c r="DN107" s="7">
        <v>0.97840000000000005</v>
      </c>
      <c r="DO107" s="7"/>
      <c r="DQ107" s="66">
        <v>44812</v>
      </c>
      <c r="DR107" s="21" t="s">
        <v>1622</v>
      </c>
      <c r="DS107" s="7"/>
      <c r="DT107" s="215">
        <v>1.0031219633275572</v>
      </c>
      <c r="DU107" s="7"/>
      <c r="DW107" s="66">
        <v>44796</v>
      </c>
      <c r="DX107" s="21" t="s">
        <v>1623</v>
      </c>
      <c r="DY107" s="7"/>
      <c r="DZ107" s="7">
        <v>1.0126999999999999</v>
      </c>
      <c r="EA107" s="7"/>
      <c r="EC107" s="66">
        <v>44760</v>
      </c>
      <c r="ED107" s="21" t="s">
        <v>638</v>
      </c>
      <c r="EE107" s="7"/>
      <c r="EF107" s="7">
        <v>1.1830000000000001</v>
      </c>
      <c r="EG107" s="7"/>
      <c r="EI107" s="66">
        <v>44760</v>
      </c>
      <c r="EJ107" s="7" t="s">
        <v>638</v>
      </c>
      <c r="EK107" s="7"/>
      <c r="EL107" s="134">
        <v>1.2229190000000001</v>
      </c>
      <c r="EM107" s="7"/>
      <c r="EO107" s="66">
        <v>44755</v>
      </c>
      <c r="EP107" s="21" t="s">
        <v>638</v>
      </c>
      <c r="EQ107" s="7"/>
      <c r="ER107" s="7">
        <v>0.96089999999999998</v>
      </c>
      <c r="ES107" s="7"/>
      <c r="EU107" s="66">
        <v>44754</v>
      </c>
      <c r="EV107" s="21" t="s">
        <v>638</v>
      </c>
      <c r="EW107" s="7"/>
      <c r="EX107" s="7">
        <v>1.1588000000000001</v>
      </c>
      <c r="EY107" s="7"/>
      <c r="FA107" s="66">
        <v>44739</v>
      </c>
      <c r="FB107" s="21" t="s">
        <v>570</v>
      </c>
      <c r="FC107" s="7"/>
      <c r="FD107" s="7">
        <v>1.484</v>
      </c>
      <c r="FE107" s="7"/>
      <c r="FG107" s="66">
        <v>44727</v>
      </c>
      <c r="FH107" s="21" t="s">
        <v>570</v>
      </c>
      <c r="FI107" s="7"/>
      <c r="FJ107" s="7">
        <v>1.05</v>
      </c>
      <c r="FK107" s="7"/>
      <c r="FM107" s="66">
        <v>44726</v>
      </c>
      <c r="FN107" s="21" t="s">
        <v>570</v>
      </c>
      <c r="FO107" s="7"/>
      <c r="FP107" s="7">
        <v>1.099</v>
      </c>
      <c r="FQ107" s="7"/>
      <c r="FS107" s="66">
        <v>44707</v>
      </c>
      <c r="FT107" s="21" t="s">
        <v>535</v>
      </c>
      <c r="FU107" s="7"/>
      <c r="FV107" s="7">
        <v>1.256</v>
      </c>
      <c r="FW107" s="7"/>
      <c r="FY107" s="66">
        <v>44704</v>
      </c>
      <c r="FZ107" s="21" t="s">
        <v>535</v>
      </c>
      <c r="GA107" s="7"/>
      <c r="GB107" s="7">
        <v>1.3722000000000001</v>
      </c>
      <c r="GC107" s="7"/>
      <c r="GE107" s="66">
        <v>44672</v>
      </c>
      <c r="GF107" s="21" t="s">
        <v>351</v>
      </c>
      <c r="GG107" s="7"/>
      <c r="GH107" s="7">
        <v>1.752</v>
      </c>
      <c r="GI107" s="68"/>
      <c r="GK107" s="66">
        <v>44669</v>
      </c>
      <c r="GL107" s="21" t="s">
        <v>351</v>
      </c>
      <c r="GM107" s="7"/>
      <c r="GN107" s="215">
        <v>0.99005200000000004</v>
      </c>
      <c r="GO107" s="7"/>
      <c r="GQ107" s="66">
        <v>44623</v>
      </c>
      <c r="GR107" s="7" t="s">
        <v>350</v>
      </c>
      <c r="GS107" s="7"/>
      <c r="GT107" s="7">
        <v>1.202</v>
      </c>
      <c r="GU107" s="7"/>
      <c r="GW107" s="66">
        <v>44586</v>
      </c>
      <c r="GX107" s="21" t="s">
        <v>346</v>
      </c>
      <c r="GY107" s="7"/>
      <c r="GZ107" s="7">
        <v>1.0321</v>
      </c>
      <c r="HA107" s="7"/>
      <c r="HC107" s="66">
        <v>44572</v>
      </c>
      <c r="HD107" s="21" t="s">
        <v>346</v>
      </c>
      <c r="HE107" s="7"/>
      <c r="HF107" s="7">
        <v>1.2646999999999999</v>
      </c>
      <c r="HG107" s="7"/>
      <c r="HI107" s="66">
        <v>44531</v>
      </c>
      <c r="HJ107" s="21" t="s">
        <v>336</v>
      </c>
      <c r="HK107" s="7"/>
      <c r="HL107" s="7">
        <v>1.028</v>
      </c>
      <c r="HM107" s="7"/>
      <c r="HO107" s="66">
        <v>44524</v>
      </c>
      <c r="HP107" s="21" t="s">
        <v>342</v>
      </c>
      <c r="HQ107" s="7"/>
      <c r="HR107" s="134">
        <v>0.97423143153097624</v>
      </c>
      <c r="HS107" s="7"/>
      <c r="HU107" s="81">
        <v>43861</v>
      </c>
      <c r="HV107" s="23" t="s">
        <v>346</v>
      </c>
      <c r="HW107" s="21">
        <f>[1]!i_dq_close("881001.WI",HU107)</f>
        <v>4305.5828000000001</v>
      </c>
      <c r="HX107" s="82">
        <v>1.019279</v>
      </c>
      <c r="HY107" s="20"/>
      <c r="IA107" s="66">
        <v>44652</v>
      </c>
      <c r="IB107" s="21" t="s">
        <v>351</v>
      </c>
      <c r="IC107" s="7"/>
      <c r="ID107" s="7">
        <v>1.032</v>
      </c>
      <c r="IE107" s="7"/>
      <c r="IG107" s="66">
        <v>44670</v>
      </c>
      <c r="IH107" s="21" t="s">
        <v>351</v>
      </c>
      <c r="II107" s="7"/>
      <c r="IJ107" s="7">
        <v>1.018</v>
      </c>
      <c r="IK107" s="7"/>
      <c r="IM107" s="66">
        <v>44734</v>
      </c>
      <c r="IN107" s="21" t="s">
        <v>570</v>
      </c>
      <c r="IO107" s="7"/>
      <c r="IP107" s="7">
        <v>1.0385</v>
      </c>
      <c r="IQ107" s="7"/>
      <c r="IS107" s="66">
        <v>44848</v>
      </c>
      <c r="IT107" s="21" t="s">
        <v>1621</v>
      </c>
      <c r="IU107" s="7"/>
      <c r="IV107" s="7">
        <v>1.0088999999999999</v>
      </c>
      <c r="IW107" s="7"/>
      <c r="IY107" s="66">
        <v>44866</v>
      </c>
      <c r="IZ107" s="21" t="s">
        <v>342</v>
      </c>
      <c r="JA107" s="7"/>
      <c r="JB107" s="7">
        <v>0.93989999999999996</v>
      </c>
      <c r="JC107" s="7"/>
      <c r="JE107" s="66">
        <v>44883</v>
      </c>
      <c r="JF107" s="21" t="s">
        <v>1630</v>
      </c>
      <c r="JG107" s="7"/>
      <c r="JH107" s="7">
        <v>0.97119999999999995</v>
      </c>
      <c r="JI107" s="7"/>
      <c r="JK107" s="66">
        <v>44958</v>
      </c>
      <c r="JL107" s="21" t="s">
        <v>348</v>
      </c>
      <c r="JM107" s="7"/>
      <c r="JN107" s="7">
        <v>1.0279</v>
      </c>
      <c r="JO107" s="7"/>
      <c r="JQ107" s="7"/>
      <c r="JR107" s="7"/>
      <c r="JS107" s="7"/>
      <c r="JT107" s="7"/>
      <c r="JU107" s="7"/>
      <c r="JW107" s="7"/>
      <c r="JX107" s="7"/>
      <c r="JY107" s="7"/>
      <c r="JZ107" s="7"/>
      <c r="KA107" s="7"/>
      <c r="KC107" s="66">
        <v>44707</v>
      </c>
      <c r="KD107" s="21" t="s">
        <v>535</v>
      </c>
      <c r="KE107" s="7"/>
      <c r="KF107" s="7">
        <v>1.2969999999999999</v>
      </c>
    </row>
    <row r="108" spans="1:292" customFormat="1">
      <c r="A108" s="121">
        <v>44532</v>
      </c>
      <c r="B108" s="74" t="s">
        <v>336</v>
      </c>
      <c r="C108" s="122"/>
      <c r="D108" s="122">
        <v>1.0746</v>
      </c>
      <c r="E108" s="122"/>
      <c r="G108" s="66">
        <v>44560</v>
      </c>
      <c r="H108" s="21" t="s">
        <v>336</v>
      </c>
      <c r="I108" s="7"/>
      <c r="J108" s="7">
        <v>0.97299999999999998</v>
      </c>
      <c r="K108" s="7"/>
      <c r="M108" s="7"/>
      <c r="N108" s="7"/>
      <c r="O108" s="7"/>
      <c r="P108" s="7"/>
      <c r="Q108" s="7"/>
      <c r="S108" s="7"/>
      <c r="T108" s="7"/>
      <c r="U108" s="7"/>
      <c r="V108" s="7"/>
      <c r="W108" s="7"/>
      <c r="Y108" s="66">
        <v>44966</v>
      </c>
      <c r="Z108" s="21" t="s">
        <v>1704</v>
      </c>
      <c r="AA108" s="7"/>
      <c r="AB108" s="7">
        <v>1.335</v>
      </c>
      <c r="AC108" s="7"/>
      <c r="AE108" s="66">
        <v>44965</v>
      </c>
      <c r="AF108" s="21" t="s">
        <v>1694</v>
      </c>
      <c r="AG108" s="7"/>
      <c r="AH108" s="7">
        <v>1.0113000000000001</v>
      </c>
      <c r="AI108" s="7"/>
      <c r="AK108" s="66">
        <v>44925</v>
      </c>
      <c r="AL108" s="21" t="s">
        <v>1624</v>
      </c>
      <c r="AM108" s="7"/>
      <c r="AN108" s="7">
        <v>1.1013999999999999</v>
      </c>
      <c r="AO108" s="7"/>
      <c r="AQ108" s="66">
        <v>44923</v>
      </c>
      <c r="AR108" s="21" t="s">
        <v>1624</v>
      </c>
      <c r="AS108" s="7"/>
      <c r="AT108" s="7">
        <v>1.0153000000000001</v>
      </c>
      <c r="AU108" s="7"/>
      <c r="AW108" s="66">
        <v>44914</v>
      </c>
      <c r="AX108" s="21" t="s">
        <v>1624</v>
      </c>
      <c r="AY108" s="7"/>
      <c r="AZ108" s="7">
        <v>1.0611999999999999</v>
      </c>
      <c r="BA108" s="7"/>
      <c r="BC108" s="66">
        <v>44909</v>
      </c>
      <c r="BD108" s="21" t="s">
        <v>1624</v>
      </c>
      <c r="BE108" s="7"/>
      <c r="BF108" s="7">
        <v>1.4792000000000001</v>
      </c>
      <c r="BG108" s="7"/>
      <c r="BI108" s="66">
        <v>44900</v>
      </c>
      <c r="BJ108" s="21" t="s">
        <v>1624</v>
      </c>
      <c r="BK108" s="7"/>
      <c r="BL108" s="7">
        <v>0.97909999999999997</v>
      </c>
      <c r="BM108" s="7"/>
      <c r="BO108" s="66">
        <v>44888</v>
      </c>
      <c r="BP108" s="21" t="s">
        <v>1630</v>
      </c>
      <c r="BQ108" s="7"/>
      <c r="BR108" s="7">
        <v>1.2428999999999999</v>
      </c>
      <c r="BS108" s="7"/>
      <c r="BU108" s="66">
        <v>44881</v>
      </c>
      <c r="BV108" s="21" t="s">
        <v>1630</v>
      </c>
      <c r="BW108" s="7"/>
      <c r="BX108" s="7">
        <v>0.96399999999999997</v>
      </c>
      <c r="BY108" s="7"/>
      <c r="CA108" s="66">
        <v>44881</v>
      </c>
      <c r="CB108" s="21" t="s">
        <v>1630</v>
      </c>
      <c r="CC108" s="7"/>
      <c r="CD108" s="7">
        <v>0.95199999999999996</v>
      </c>
      <c r="CE108" s="7"/>
      <c r="CG108" s="66">
        <v>44874</v>
      </c>
      <c r="CH108" s="21" t="s">
        <v>1630</v>
      </c>
      <c r="CI108" s="7"/>
      <c r="CJ108" s="7">
        <v>1.0249999999999999</v>
      </c>
      <c r="CK108" s="7"/>
      <c r="CM108" s="66">
        <v>44859</v>
      </c>
      <c r="CN108" s="21" t="s">
        <v>1621</v>
      </c>
      <c r="CO108" s="7"/>
      <c r="CP108" s="7">
        <v>1.0536000000000001</v>
      </c>
      <c r="CQ108" s="7"/>
      <c r="CS108" s="66">
        <v>44851</v>
      </c>
      <c r="CT108" s="21" t="s">
        <v>1621</v>
      </c>
      <c r="CU108" s="7"/>
      <c r="CV108" s="7">
        <v>0.97360000000000002</v>
      </c>
      <c r="CW108" s="7"/>
      <c r="CY108" s="66">
        <v>44846</v>
      </c>
      <c r="CZ108" s="21" t="s">
        <v>1621</v>
      </c>
      <c r="DA108" s="7"/>
      <c r="DB108" s="7">
        <v>1.2083999999999999</v>
      </c>
      <c r="DC108" s="7"/>
      <c r="DE108" s="66">
        <v>44825</v>
      </c>
      <c r="DF108" s="21" t="s">
        <v>1622</v>
      </c>
      <c r="DG108" s="7"/>
      <c r="DH108" s="7">
        <v>1.0127999999999999</v>
      </c>
      <c r="DI108" s="7"/>
      <c r="DK108" s="66">
        <v>44824</v>
      </c>
      <c r="DL108" s="21" t="s">
        <v>1622</v>
      </c>
      <c r="DM108" s="7"/>
      <c r="DN108" s="7">
        <v>0.98370000000000002</v>
      </c>
      <c r="DO108" s="7"/>
      <c r="DQ108" s="66">
        <v>44813</v>
      </c>
      <c r="DR108" s="21" t="s">
        <v>1622</v>
      </c>
      <c r="DS108" s="7"/>
      <c r="DT108" s="215">
        <v>1.0005909575327863</v>
      </c>
      <c r="DU108" s="7"/>
      <c r="DW108" s="66">
        <v>44797</v>
      </c>
      <c r="DX108" s="21" t="s">
        <v>1623</v>
      </c>
      <c r="DY108" s="7"/>
      <c r="DZ108" s="7">
        <v>1.0076000000000001</v>
      </c>
      <c r="EA108" s="7"/>
      <c r="EC108" s="66">
        <v>44761</v>
      </c>
      <c r="ED108" s="21" t="s">
        <v>638</v>
      </c>
      <c r="EE108" s="7"/>
      <c r="EF108" s="7">
        <v>1.1890000000000001</v>
      </c>
      <c r="EG108" s="7"/>
      <c r="EI108" s="66">
        <v>44761</v>
      </c>
      <c r="EJ108" s="7" t="s">
        <v>638</v>
      </c>
      <c r="EK108" s="7"/>
      <c r="EL108" s="134">
        <v>1.223106</v>
      </c>
      <c r="EM108" s="7"/>
      <c r="EO108" s="66">
        <v>44756</v>
      </c>
      <c r="EP108" s="21" t="s">
        <v>638</v>
      </c>
      <c r="EQ108" s="7"/>
      <c r="ER108" s="7">
        <v>0.95430000000000004</v>
      </c>
      <c r="ES108" s="7"/>
      <c r="EU108" s="66">
        <v>44755</v>
      </c>
      <c r="EV108" s="21" t="s">
        <v>638</v>
      </c>
      <c r="EW108" s="7"/>
      <c r="EX108" s="7">
        <v>1.1616</v>
      </c>
      <c r="EY108" s="7"/>
      <c r="FA108" s="66">
        <v>44740</v>
      </c>
      <c r="FB108" s="21" t="s">
        <v>570</v>
      </c>
      <c r="FC108" s="7"/>
      <c r="FD108" s="7">
        <v>1.48</v>
      </c>
      <c r="FE108" s="7"/>
      <c r="FG108" s="66">
        <v>44728</v>
      </c>
      <c r="FH108" s="21" t="s">
        <v>570</v>
      </c>
      <c r="FI108" s="7"/>
      <c r="FJ108" s="7">
        <v>1.052</v>
      </c>
      <c r="FK108" s="7"/>
      <c r="FM108" s="66">
        <v>44727</v>
      </c>
      <c r="FN108" s="21" t="s">
        <v>570</v>
      </c>
      <c r="FO108" s="7"/>
      <c r="FP108" s="7">
        <v>1.0880000000000001</v>
      </c>
      <c r="FQ108" s="7"/>
      <c r="FS108" s="66">
        <v>44708</v>
      </c>
      <c r="FT108" s="21" t="s">
        <v>535</v>
      </c>
      <c r="FU108" s="7"/>
      <c r="FV108" s="7">
        <v>1.2545999999999999</v>
      </c>
      <c r="FW108" s="7"/>
      <c r="FY108" s="66">
        <v>44705</v>
      </c>
      <c r="FZ108" s="21" t="s">
        <v>535</v>
      </c>
      <c r="GA108" s="7"/>
      <c r="GB108" s="7">
        <v>1.3673</v>
      </c>
      <c r="GC108" s="7"/>
      <c r="GE108" s="66">
        <v>44673</v>
      </c>
      <c r="GF108" s="21" t="s">
        <v>351</v>
      </c>
      <c r="GG108" s="7"/>
      <c r="GH108" s="7">
        <v>1.7529999999999999</v>
      </c>
      <c r="GI108" s="68"/>
      <c r="GK108" s="66">
        <v>44670</v>
      </c>
      <c r="GL108" s="21" t="s">
        <v>351</v>
      </c>
      <c r="GM108" s="7"/>
      <c r="GN108" s="215">
        <v>0.97868500000000003</v>
      </c>
      <c r="GO108" s="86">
        <f>3913894.32+126045.34</f>
        <v>4039939.6599999997</v>
      </c>
      <c r="GQ108" s="66">
        <v>44624</v>
      </c>
      <c r="GR108" s="7" t="s">
        <v>350</v>
      </c>
      <c r="GS108" s="7"/>
      <c r="GT108" s="7">
        <v>1.1970000000000001</v>
      </c>
      <c r="GU108" s="7"/>
      <c r="GW108" s="66">
        <v>44587</v>
      </c>
      <c r="GX108" s="21" t="s">
        <v>346</v>
      </c>
      <c r="GY108" s="7"/>
      <c r="GZ108" s="7">
        <v>1.0353000000000001</v>
      </c>
      <c r="HA108" s="7"/>
      <c r="HC108" s="66">
        <v>44573</v>
      </c>
      <c r="HD108" s="21" t="s">
        <v>346</v>
      </c>
      <c r="HE108" s="7"/>
      <c r="HF108" s="7">
        <v>1.264</v>
      </c>
      <c r="HG108" s="7"/>
      <c r="HI108" s="66">
        <v>44532</v>
      </c>
      <c r="HJ108" s="21" t="s">
        <v>336</v>
      </c>
      <c r="HK108" s="7"/>
      <c r="HL108" s="7">
        <v>1.0269999999999999</v>
      </c>
      <c r="HM108" s="7"/>
      <c r="HO108" s="66">
        <v>44525</v>
      </c>
      <c r="HP108" s="21" t="s">
        <v>342</v>
      </c>
      <c r="HQ108" s="7"/>
      <c r="HR108" s="134">
        <v>0.97423143153097624</v>
      </c>
      <c r="HS108" s="7"/>
      <c r="HU108" s="81">
        <v>43864</v>
      </c>
      <c r="HV108" s="23" t="s">
        <v>348</v>
      </c>
      <c r="HW108" s="21">
        <f>[1]!i_dq_close("881001.WI",HU108)</f>
        <v>3954.3220999999999</v>
      </c>
      <c r="HX108" s="82">
        <v>1.024859</v>
      </c>
      <c r="HY108" s="20"/>
      <c r="IA108" s="66">
        <v>44657</v>
      </c>
      <c r="IB108" s="21" t="s">
        <v>351</v>
      </c>
      <c r="IC108" s="7"/>
      <c r="ID108" s="7">
        <v>1.0389999999999999</v>
      </c>
      <c r="IE108" s="7"/>
      <c r="IG108" s="66">
        <v>44671</v>
      </c>
      <c r="IH108" s="21" t="s">
        <v>351</v>
      </c>
      <c r="II108" s="7"/>
      <c r="IJ108" s="7">
        <v>1.0169999999999999</v>
      </c>
      <c r="IK108" s="7"/>
      <c r="IM108" s="66">
        <v>44735</v>
      </c>
      <c r="IN108" s="21" t="s">
        <v>570</v>
      </c>
      <c r="IO108" s="7"/>
      <c r="IP108" s="7">
        <v>1.0370999999999999</v>
      </c>
      <c r="IQ108" s="7"/>
      <c r="IS108" s="66">
        <v>44851</v>
      </c>
      <c r="IT108" s="21" t="s">
        <v>1621</v>
      </c>
      <c r="IU108" s="7"/>
      <c r="IV108" s="7">
        <v>1.0081</v>
      </c>
      <c r="IW108" s="7"/>
      <c r="IY108" s="66">
        <v>44867</v>
      </c>
      <c r="IZ108" s="21" t="s">
        <v>1630</v>
      </c>
      <c r="JA108" s="7"/>
      <c r="JB108" s="7">
        <v>0.94199999999999995</v>
      </c>
      <c r="JC108" s="7"/>
      <c r="JE108" s="66">
        <v>44886</v>
      </c>
      <c r="JF108" s="21" t="s">
        <v>1630</v>
      </c>
      <c r="JG108" s="7"/>
      <c r="JH108" s="7">
        <v>0.97350000000000003</v>
      </c>
      <c r="JI108" s="7"/>
      <c r="JK108" s="66">
        <v>44959</v>
      </c>
      <c r="JL108" s="21" t="s">
        <v>1632</v>
      </c>
      <c r="JM108" s="7"/>
      <c r="JN108" s="7">
        <v>1.0279</v>
      </c>
      <c r="JO108" s="7"/>
      <c r="JQ108" s="7"/>
      <c r="JR108" s="7"/>
      <c r="JS108" s="7"/>
      <c r="JT108" s="7"/>
      <c r="JU108" s="7"/>
      <c r="JW108" s="7"/>
      <c r="JX108" s="7"/>
      <c r="JY108" s="7"/>
      <c r="JZ108" s="7"/>
      <c r="KA108" s="7"/>
      <c r="KC108" s="66">
        <v>44708</v>
      </c>
      <c r="KD108" s="21" t="s">
        <v>535</v>
      </c>
      <c r="KE108" s="7"/>
      <c r="KF108" s="7">
        <v>1.296</v>
      </c>
    </row>
    <row r="109" spans="1:292" customFormat="1">
      <c r="A109" s="121">
        <v>44533</v>
      </c>
      <c r="B109" s="74" t="s">
        <v>336</v>
      </c>
      <c r="C109" s="122"/>
      <c r="D109" s="122">
        <v>1.075</v>
      </c>
      <c r="E109" s="122"/>
      <c r="G109" s="66">
        <v>44561</v>
      </c>
      <c r="H109" s="21" t="s">
        <v>336</v>
      </c>
      <c r="I109" s="7"/>
      <c r="J109" s="7">
        <v>0.97199999999999998</v>
      </c>
      <c r="K109" s="7"/>
      <c r="M109" s="7"/>
      <c r="N109" s="7"/>
      <c r="O109" s="7"/>
      <c r="P109" s="7"/>
      <c r="Q109" s="7"/>
      <c r="S109" s="7"/>
      <c r="T109" s="7"/>
      <c r="U109" s="7"/>
      <c r="V109" s="7"/>
      <c r="W109" s="7"/>
      <c r="Y109" s="66">
        <v>44967</v>
      </c>
      <c r="Z109" s="21" t="s">
        <v>1719</v>
      </c>
      <c r="AA109" s="7"/>
      <c r="AB109" s="7">
        <v>1.333</v>
      </c>
      <c r="AC109" s="7"/>
      <c r="AE109" s="66">
        <v>44966</v>
      </c>
      <c r="AF109" s="21" t="s">
        <v>1704</v>
      </c>
      <c r="AG109" s="7"/>
      <c r="AH109" s="7">
        <v>1.0133000000000001</v>
      </c>
      <c r="AI109" s="7"/>
      <c r="AK109" s="66">
        <v>44929</v>
      </c>
      <c r="AL109" s="21" t="s">
        <v>346</v>
      </c>
      <c r="AM109" s="7"/>
      <c r="AN109" s="7">
        <v>1.1022000000000001</v>
      </c>
      <c r="AO109" s="7"/>
      <c r="AQ109" s="66">
        <v>44924</v>
      </c>
      <c r="AR109" s="21" t="s">
        <v>1624</v>
      </c>
      <c r="AS109" s="7"/>
      <c r="AT109" s="7">
        <v>1.0135000000000001</v>
      </c>
      <c r="AU109" s="7"/>
      <c r="AW109" s="66">
        <v>44915</v>
      </c>
      <c r="AX109" s="21" t="s">
        <v>1624</v>
      </c>
      <c r="AY109" s="7"/>
      <c r="AZ109" s="7">
        <v>1.0618000000000001</v>
      </c>
      <c r="BA109" s="7"/>
      <c r="BC109" s="66">
        <v>44910</v>
      </c>
      <c r="BD109" s="21" t="s">
        <v>1624</v>
      </c>
      <c r="BE109" s="7"/>
      <c r="BF109" s="7">
        <v>1.474</v>
      </c>
      <c r="BG109" s="7"/>
      <c r="BI109" s="66">
        <v>44901</v>
      </c>
      <c r="BJ109" s="21" t="s">
        <v>1624</v>
      </c>
      <c r="BK109" s="7"/>
      <c r="BL109" s="7">
        <v>0.98109999999999997</v>
      </c>
      <c r="BM109" s="7"/>
      <c r="BO109" s="66">
        <v>44889</v>
      </c>
      <c r="BP109" s="21" t="s">
        <v>1630</v>
      </c>
      <c r="BQ109" s="7"/>
      <c r="BR109" s="7">
        <v>1.2428999999999999</v>
      </c>
      <c r="BS109" s="7"/>
      <c r="BU109" s="66">
        <v>44882</v>
      </c>
      <c r="BV109" s="21" t="s">
        <v>1630</v>
      </c>
      <c r="BW109" s="7"/>
      <c r="BX109" s="7">
        <v>0.97099999999999997</v>
      </c>
      <c r="BY109" s="7"/>
      <c r="CA109" s="66">
        <v>44882</v>
      </c>
      <c r="CB109" s="21" t="s">
        <v>1630</v>
      </c>
      <c r="CC109" s="7"/>
      <c r="CD109" s="7">
        <v>0.95199999999999996</v>
      </c>
      <c r="CE109" s="7"/>
      <c r="CG109" s="66">
        <v>44875</v>
      </c>
      <c r="CH109" s="21" t="s">
        <v>1630</v>
      </c>
      <c r="CI109" s="7"/>
      <c r="CJ109" s="7">
        <v>1.026</v>
      </c>
      <c r="CK109" s="7"/>
      <c r="CM109" s="66">
        <v>44860</v>
      </c>
      <c r="CN109" s="21" t="s">
        <v>1621</v>
      </c>
      <c r="CO109" s="7"/>
      <c r="CP109" s="7">
        <v>1.0538000000000001</v>
      </c>
      <c r="CQ109" s="7"/>
      <c r="CS109" s="66">
        <v>44852</v>
      </c>
      <c r="CT109" s="21" t="s">
        <v>1621</v>
      </c>
      <c r="CU109" s="7"/>
      <c r="CV109" s="7">
        <v>0.97309999999999997</v>
      </c>
      <c r="CW109" s="7"/>
      <c r="CY109" s="66">
        <v>44847</v>
      </c>
      <c r="CZ109" s="21" t="s">
        <v>1621</v>
      </c>
      <c r="DA109" s="7"/>
      <c r="DB109" s="7">
        <v>1.2090000000000001</v>
      </c>
      <c r="DC109" s="7"/>
      <c r="DE109" s="66">
        <v>44826</v>
      </c>
      <c r="DF109" s="21" t="s">
        <v>1622</v>
      </c>
      <c r="DG109" s="7"/>
      <c r="DH109" s="7">
        <v>1.0123</v>
      </c>
      <c r="DI109" s="7"/>
      <c r="DK109" s="66">
        <v>44825</v>
      </c>
      <c r="DL109" s="21" t="s">
        <v>1622</v>
      </c>
      <c r="DM109" s="7"/>
      <c r="DN109" s="7">
        <v>0.98350000000000004</v>
      </c>
      <c r="DO109" s="7"/>
      <c r="DQ109" s="66">
        <v>44817</v>
      </c>
      <c r="DR109" s="21" t="s">
        <v>1622</v>
      </c>
      <c r="DS109" s="7"/>
      <c r="DT109" s="215">
        <v>1.0022782947293003</v>
      </c>
      <c r="DU109" s="7"/>
      <c r="DW109" s="66">
        <v>44798</v>
      </c>
      <c r="DX109" s="21" t="s">
        <v>1623</v>
      </c>
      <c r="DY109" s="7"/>
      <c r="DZ109" s="7">
        <v>1.0066999999999999</v>
      </c>
      <c r="EA109" s="7"/>
      <c r="EC109" s="66">
        <v>44762</v>
      </c>
      <c r="ED109" s="21" t="s">
        <v>638</v>
      </c>
      <c r="EE109" s="7"/>
      <c r="EF109" s="7">
        <v>1.1879999999999999</v>
      </c>
      <c r="EG109" s="7"/>
      <c r="EI109" s="66">
        <v>44762</v>
      </c>
      <c r="EJ109" s="7" t="s">
        <v>638</v>
      </c>
      <c r="EK109" s="7"/>
      <c r="EL109" s="134">
        <v>1.223479</v>
      </c>
      <c r="EM109" s="7"/>
      <c r="EO109" s="66">
        <v>44757</v>
      </c>
      <c r="EP109" s="21" t="s">
        <v>638</v>
      </c>
      <c r="EQ109" s="7"/>
      <c r="ER109" s="7">
        <v>0.95269999999999999</v>
      </c>
      <c r="ES109" s="7"/>
      <c r="EU109" s="66">
        <v>44756</v>
      </c>
      <c r="EV109" s="21" t="s">
        <v>638</v>
      </c>
      <c r="EW109" s="7"/>
      <c r="EX109" s="7">
        <v>1.1616</v>
      </c>
      <c r="EY109" s="7"/>
      <c r="FA109" s="66">
        <v>44741</v>
      </c>
      <c r="FB109" s="21" t="s">
        <v>570</v>
      </c>
      <c r="FC109" s="7"/>
      <c r="FD109" s="7">
        <v>1.472</v>
      </c>
      <c r="FE109" s="7"/>
      <c r="FG109" s="66">
        <v>44729</v>
      </c>
      <c r="FH109" s="21" t="s">
        <v>570</v>
      </c>
      <c r="FI109" s="7"/>
      <c r="FJ109" s="7">
        <v>1.0529999999999999</v>
      </c>
      <c r="FK109" s="7"/>
      <c r="FM109" s="66">
        <v>44728</v>
      </c>
      <c r="FN109" s="21" t="s">
        <v>570</v>
      </c>
      <c r="FO109" s="7"/>
      <c r="FP109" s="7">
        <v>1.095</v>
      </c>
      <c r="FQ109" s="7"/>
      <c r="FS109" s="66">
        <v>44711</v>
      </c>
      <c r="FT109" s="21" t="s">
        <v>535</v>
      </c>
      <c r="FU109" s="7"/>
      <c r="FV109" s="7">
        <v>1.2547999999999999</v>
      </c>
      <c r="FW109" s="7"/>
      <c r="FY109" s="66">
        <v>44706</v>
      </c>
      <c r="FZ109" s="21" t="s">
        <v>535</v>
      </c>
      <c r="GA109" s="7"/>
      <c r="GB109" s="7">
        <v>1.369</v>
      </c>
      <c r="GC109" s="7"/>
      <c r="GE109" s="66">
        <v>44676</v>
      </c>
      <c r="GF109" s="21" t="s">
        <v>351</v>
      </c>
      <c r="GG109" s="7"/>
      <c r="GH109" s="7">
        <v>1.7594000000000001</v>
      </c>
      <c r="GI109" s="68"/>
      <c r="GK109" s="66">
        <v>44671</v>
      </c>
      <c r="GL109" s="21" t="s">
        <v>351</v>
      </c>
      <c r="GM109" s="7"/>
      <c r="GN109" s="215">
        <v>0.97907500000000003</v>
      </c>
      <c r="GO109" s="7"/>
      <c r="GQ109" s="66">
        <v>44627</v>
      </c>
      <c r="GR109" s="7" t="s">
        <v>350</v>
      </c>
      <c r="GS109" s="7"/>
      <c r="GT109" s="7">
        <v>1.1990000000000001</v>
      </c>
      <c r="GU109" s="7"/>
      <c r="GW109" s="66">
        <v>44588</v>
      </c>
      <c r="GX109" s="21" t="s">
        <v>346</v>
      </c>
      <c r="GY109" s="7"/>
      <c r="GZ109" s="7">
        <v>1.0364</v>
      </c>
      <c r="HA109" s="7"/>
      <c r="HC109" s="66">
        <v>44574</v>
      </c>
      <c r="HD109" s="21" t="s">
        <v>346</v>
      </c>
      <c r="HE109" s="7"/>
      <c r="HF109" s="7">
        <v>1.2585</v>
      </c>
      <c r="HG109" s="7"/>
      <c r="HI109" s="66">
        <v>44533</v>
      </c>
      <c r="HJ109" s="21" t="s">
        <v>336</v>
      </c>
      <c r="HK109" s="7"/>
      <c r="HL109" s="7">
        <v>1.0249999999999999</v>
      </c>
      <c r="HM109" s="7"/>
      <c r="HO109" s="66">
        <v>44526</v>
      </c>
      <c r="HP109" s="21" t="s">
        <v>342</v>
      </c>
      <c r="HQ109" s="7"/>
      <c r="HR109" s="134">
        <v>0.97519032073524026</v>
      </c>
      <c r="HS109" s="7"/>
      <c r="HU109" s="81">
        <v>43865</v>
      </c>
      <c r="HV109" s="23" t="s">
        <v>348</v>
      </c>
      <c r="HW109" s="21">
        <f>[1]!i_dq_close("881001.WI",HU109)</f>
        <v>4022.9634000000001</v>
      </c>
      <c r="HX109" s="82">
        <v>1.029509</v>
      </c>
      <c r="HY109" s="20"/>
      <c r="IA109" s="66">
        <v>44658</v>
      </c>
      <c r="IB109" s="21" t="s">
        <v>351</v>
      </c>
      <c r="IC109" s="7"/>
      <c r="ID109" s="7">
        <v>1.032</v>
      </c>
      <c r="IE109" s="7"/>
      <c r="IG109" s="66">
        <v>44672</v>
      </c>
      <c r="IH109" s="21" t="s">
        <v>351</v>
      </c>
      <c r="II109" s="7"/>
      <c r="IJ109" s="7">
        <v>1.0149999999999999</v>
      </c>
      <c r="IK109" s="7"/>
      <c r="IM109" s="66">
        <v>44736</v>
      </c>
      <c r="IN109" s="21" t="s">
        <v>570</v>
      </c>
      <c r="IO109" s="7"/>
      <c r="IP109" s="7">
        <v>1.0361</v>
      </c>
      <c r="IQ109" s="7"/>
      <c r="IS109" s="66">
        <v>44852</v>
      </c>
      <c r="IT109" s="21" t="s">
        <v>1621</v>
      </c>
      <c r="IU109" s="7"/>
      <c r="IV109" s="7">
        <v>1.0099</v>
      </c>
      <c r="IW109" s="7"/>
      <c r="IY109" s="66">
        <v>44868</v>
      </c>
      <c r="IZ109" s="21" t="s">
        <v>1630</v>
      </c>
      <c r="JA109" s="7"/>
      <c r="JB109" s="7">
        <v>0.94510000000000005</v>
      </c>
      <c r="JC109" s="7"/>
      <c r="JE109" s="66">
        <v>44887</v>
      </c>
      <c r="JF109" s="21" t="s">
        <v>1630</v>
      </c>
      <c r="JG109" s="7"/>
      <c r="JH109" s="7">
        <v>0.98</v>
      </c>
      <c r="JI109" s="7"/>
      <c r="JK109" s="66">
        <v>44960</v>
      </c>
      <c r="JL109" s="21" t="s">
        <v>1632</v>
      </c>
      <c r="JM109" s="7"/>
      <c r="JN109" s="7">
        <v>1.0302</v>
      </c>
      <c r="JO109" s="7"/>
      <c r="JQ109" s="7"/>
      <c r="JR109" s="7"/>
      <c r="JS109" s="7"/>
      <c r="JT109" s="7"/>
      <c r="JU109" s="7"/>
      <c r="JW109" s="7"/>
      <c r="JX109" s="7"/>
      <c r="JY109" s="7"/>
      <c r="JZ109" s="7"/>
      <c r="KA109" s="7"/>
      <c r="KC109" s="66">
        <v>44711</v>
      </c>
      <c r="KD109" s="21" t="s">
        <v>535</v>
      </c>
      <c r="KE109" s="7"/>
      <c r="KF109" s="7">
        <v>1.296</v>
      </c>
    </row>
    <row r="110" spans="1:292" customFormat="1">
      <c r="A110" s="121">
        <v>44536</v>
      </c>
      <c r="B110" s="74" t="s">
        <v>336</v>
      </c>
      <c r="C110" s="122"/>
      <c r="D110" s="122">
        <v>1.0678000000000001</v>
      </c>
      <c r="E110" s="122"/>
      <c r="G110" s="66">
        <v>44565</v>
      </c>
      <c r="H110" s="21" t="s">
        <v>346</v>
      </c>
      <c r="I110" s="7"/>
      <c r="J110" s="7">
        <v>0.96550000000000002</v>
      </c>
      <c r="K110" s="7"/>
      <c r="M110" s="7"/>
      <c r="N110" s="7"/>
      <c r="O110" s="7"/>
      <c r="P110" s="7"/>
      <c r="Q110" s="7"/>
      <c r="S110" s="7"/>
      <c r="T110" s="7"/>
      <c r="U110" s="7"/>
      <c r="V110" s="7"/>
      <c r="W110" s="7"/>
      <c r="Y110" s="7"/>
      <c r="Z110" s="7"/>
      <c r="AA110" s="7"/>
      <c r="AB110" s="7"/>
      <c r="AC110" s="7"/>
      <c r="AE110" s="66">
        <v>44967</v>
      </c>
      <c r="AF110" s="21" t="s">
        <v>1719</v>
      </c>
      <c r="AG110" s="7"/>
      <c r="AH110" s="7">
        <v>1.0137</v>
      </c>
      <c r="AI110" s="7"/>
      <c r="AK110" s="66">
        <v>44930</v>
      </c>
      <c r="AL110" s="21" t="s">
        <v>1626</v>
      </c>
      <c r="AM110" s="7"/>
      <c r="AN110" s="7">
        <v>1.1012999999999999</v>
      </c>
      <c r="AO110" s="7"/>
      <c r="AQ110" s="66">
        <v>44925</v>
      </c>
      <c r="AR110" s="21" t="s">
        <v>1624</v>
      </c>
      <c r="AS110" s="7"/>
      <c r="AT110" s="7">
        <v>1.0169999999999999</v>
      </c>
      <c r="AU110" s="7"/>
      <c r="AW110" s="66">
        <v>44916</v>
      </c>
      <c r="AX110" s="21" t="s">
        <v>1624</v>
      </c>
      <c r="AY110" s="7"/>
      <c r="AZ110" s="7">
        <v>1.0626</v>
      </c>
      <c r="BA110" s="7"/>
      <c r="BC110" s="66">
        <v>44911</v>
      </c>
      <c r="BD110" s="21" t="s">
        <v>1624</v>
      </c>
      <c r="BE110" s="7"/>
      <c r="BF110" s="7">
        <v>1.4642999999999999</v>
      </c>
      <c r="BG110" s="7"/>
      <c r="BI110" s="66">
        <v>44902</v>
      </c>
      <c r="BJ110" s="21" t="s">
        <v>1624</v>
      </c>
      <c r="BK110" s="7"/>
      <c r="BL110" s="7">
        <v>0.97870000000000001</v>
      </c>
      <c r="BM110" s="7"/>
      <c r="BO110" s="66">
        <v>44890</v>
      </c>
      <c r="BP110" s="21" t="s">
        <v>1630</v>
      </c>
      <c r="BQ110" s="7"/>
      <c r="BR110" s="7">
        <v>1.2430000000000001</v>
      </c>
      <c r="BS110" s="7"/>
      <c r="BU110" s="66">
        <v>44883</v>
      </c>
      <c r="BV110" s="21" t="s">
        <v>1630</v>
      </c>
      <c r="BW110" s="7"/>
      <c r="BX110" s="7">
        <v>0.96499999999999997</v>
      </c>
      <c r="BY110" s="7"/>
      <c r="CA110" s="66">
        <v>44883</v>
      </c>
      <c r="CB110" s="21" t="s">
        <v>1630</v>
      </c>
      <c r="CC110" s="7"/>
      <c r="CD110" s="7">
        <v>0.95299999999999996</v>
      </c>
      <c r="CE110" s="7"/>
      <c r="CG110" s="66">
        <v>44876</v>
      </c>
      <c r="CH110" s="21" t="s">
        <v>1630</v>
      </c>
      <c r="CI110" s="7"/>
      <c r="CJ110" s="7">
        <v>1.032</v>
      </c>
      <c r="CK110" s="7"/>
      <c r="CM110" s="66">
        <v>44861</v>
      </c>
      <c r="CN110" s="21" t="s">
        <v>1621</v>
      </c>
      <c r="CO110" s="7"/>
      <c r="CP110" s="7">
        <v>1.0466</v>
      </c>
      <c r="CQ110" s="7"/>
      <c r="CS110" s="66">
        <v>44853</v>
      </c>
      <c r="CT110" s="21" t="s">
        <v>1621</v>
      </c>
      <c r="CU110" s="7"/>
      <c r="CV110" s="7">
        <v>0.96940000000000004</v>
      </c>
      <c r="CW110" s="7"/>
      <c r="CY110" s="66">
        <v>44848</v>
      </c>
      <c r="CZ110" s="21" t="s">
        <v>1621</v>
      </c>
      <c r="DA110" s="7"/>
      <c r="DB110" s="7">
        <v>1.2099</v>
      </c>
      <c r="DC110" s="7"/>
      <c r="DE110" s="66">
        <v>44827</v>
      </c>
      <c r="DF110" s="21" t="s">
        <v>1622</v>
      </c>
      <c r="DG110" s="7"/>
      <c r="DH110" s="7">
        <v>1.0111000000000001</v>
      </c>
      <c r="DI110" s="7"/>
      <c r="DK110" s="66">
        <v>44826</v>
      </c>
      <c r="DL110" s="21" t="s">
        <v>1622</v>
      </c>
      <c r="DM110" s="7"/>
      <c r="DN110" s="7">
        <v>0.98529999999999995</v>
      </c>
      <c r="DO110" s="7"/>
      <c r="DQ110" s="66">
        <v>44818</v>
      </c>
      <c r="DR110" s="21" t="s">
        <v>1622</v>
      </c>
      <c r="DS110" s="7"/>
      <c r="DT110" s="215">
        <v>1.0039656319258143</v>
      </c>
      <c r="DU110" s="7"/>
      <c r="DW110" s="66">
        <v>44799</v>
      </c>
      <c r="DX110" s="21" t="s">
        <v>1623</v>
      </c>
      <c r="DY110" s="7"/>
      <c r="DZ110" s="7">
        <v>0.99750000000000005</v>
      </c>
      <c r="EA110" s="7"/>
      <c r="EC110" s="66">
        <v>44763</v>
      </c>
      <c r="ED110" s="21" t="s">
        <v>638</v>
      </c>
      <c r="EE110" s="7"/>
      <c r="EF110" s="7">
        <v>1.1830000000000001</v>
      </c>
      <c r="EG110" s="7"/>
      <c r="EI110" s="66">
        <v>44763</v>
      </c>
      <c r="EJ110" s="7" t="s">
        <v>638</v>
      </c>
      <c r="EK110" s="7"/>
      <c r="EL110" s="134">
        <v>1.2240390000000001</v>
      </c>
      <c r="EM110" s="7"/>
      <c r="EO110" s="66">
        <v>44760</v>
      </c>
      <c r="EP110" s="21" t="s">
        <v>638</v>
      </c>
      <c r="EQ110" s="7"/>
      <c r="ER110" s="7">
        <v>0.95350000000000001</v>
      </c>
      <c r="ES110" s="7"/>
      <c r="EU110" s="66">
        <v>44757</v>
      </c>
      <c r="EV110" s="21" t="s">
        <v>638</v>
      </c>
      <c r="EW110" s="7"/>
      <c r="EX110" s="7">
        <v>1.1612</v>
      </c>
      <c r="EY110" s="7"/>
      <c r="FA110" s="66">
        <v>44742</v>
      </c>
      <c r="FB110" s="21" t="s">
        <v>570</v>
      </c>
      <c r="FC110" s="7"/>
      <c r="FD110" s="7">
        <v>1.474</v>
      </c>
      <c r="FE110" s="7"/>
      <c r="FG110" s="66">
        <v>44732</v>
      </c>
      <c r="FH110" s="21" t="s">
        <v>570</v>
      </c>
      <c r="FI110" s="7"/>
      <c r="FJ110" s="7">
        <v>1.06</v>
      </c>
      <c r="FK110" s="7"/>
      <c r="FM110" s="66">
        <v>44729</v>
      </c>
      <c r="FN110" s="21" t="s">
        <v>570</v>
      </c>
      <c r="FO110" s="7"/>
      <c r="FP110" s="7">
        <v>1.0980000000000001</v>
      </c>
      <c r="FQ110" s="37">
        <v>4263583.49</v>
      </c>
      <c r="FS110" s="66">
        <v>44712</v>
      </c>
      <c r="FT110" s="21" t="s">
        <v>535</v>
      </c>
      <c r="FU110" s="7"/>
      <c r="FV110" s="7">
        <v>1.2572000000000001</v>
      </c>
      <c r="FW110" s="7"/>
      <c r="FY110" s="66">
        <v>44707</v>
      </c>
      <c r="FZ110" s="21" t="s">
        <v>535</v>
      </c>
      <c r="GA110" s="7"/>
      <c r="GB110" s="7">
        <v>1.3728</v>
      </c>
      <c r="GC110" s="7"/>
      <c r="GE110" s="66">
        <v>44677</v>
      </c>
      <c r="GF110" s="21" t="s">
        <v>351</v>
      </c>
      <c r="GG110" s="7"/>
      <c r="GH110" s="7">
        <v>1.7524999999999999</v>
      </c>
      <c r="GI110" s="68"/>
      <c r="GK110" s="66">
        <v>44672</v>
      </c>
      <c r="GL110" s="21" t="s">
        <v>351</v>
      </c>
      <c r="GM110" s="7"/>
      <c r="GN110" s="215">
        <v>0.97946500000000003</v>
      </c>
      <c r="GO110" s="7"/>
      <c r="GQ110" s="66">
        <v>44628</v>
      </c>
      <c r="GR110" s="7" t="s">
        <v>350</v>
      </c>
      <c r="GS110" s="7"/>
      <c r="GT110" s="7">
        <v>1.204</v>
      </c>
      <c r="GU110" s="7"/>
      <c r="GW110" s="66">
        <v>44589</v>
      </c>
      <c r="GX110" s="21" t="s">
        <v>346</v>
      </c>
      <c r="GY110" s="7"/>
      <c r="GZ110" s="7">
        <v>1.0258</v>
      </c>
      <c r="HA110" s="7"/>
      <c r="HC110" s="66">
        <v>44575</v>
      </c>
      <c r="HD110" s="21" t="s">
        <v>346</v>
      </c>
      <c r="HE110" s="7"/>
      <c r="HF110" s="7">
        <v>1.264</v>
      </c>
      <c r="HG110" s="7"/>
      <c r="HI110" s="66">
        <v>44536</v>
      </c>
      <c r="HJ110" s="21" t="s">
        <v>336</v>
      </c>
      <c r="HK110" s="7"/>
      <c r="HL110" s="7">
        <v>1.0249999999999999</v>
      </c>
      <c r="HM110" s="7"/>
      <c r="HO110" s="66">
        <v>44529</v>
      </c>
      <c r="HP110" s="21" t="s">
        <v>342</v>
      </c>
      <c r="HQ110" s="7"/>
      <c r="HR110" s="134">
        <v>0.97519032073524026</v>
      </c>
      <c r="HS110" s="7"/>
      <c r="HU110" s="81">
        <v>43866</v>
      </c>
      <c r="HV110" s="23" t="s">
        <v>348</v>
      </c>
      <c r="HW110" s="21">
        <f>[1]!i_dq_close("881001.WI",HU110)</f>
        <v>4098.8193000000001</v>
      </c>
      <c r="HX110" s="82">
        <v>1.031369</v>
      </c>
      <c r="HY110" s="20"/>
      <c r="IA110" s="66">
        <v>44659</v>
      </c>
      <c r="IB110" s="21" t="s">
        <v>351</v>
      </c>
      <c r="IC110" s="7"/>
      <c r="ID110" s="7">
        <v>1.032</v>
      </c>
      <c r="IE110" s="7"/>
      <c r="IG110" s="66">
        <v>44673</v>
      </c>
      <c r="IH110" s="21" t="s">
        <v>351</v>
      </c>
      <c r="II110" s="7"/>
      <c r="IJ110" s="7">
        <v>1.016</v>
      </c>
      <c r="IK110" s="7"/>
      <c r="IM110" s="66">
        <v>44739</v>
      </c>
      <c r="IN110" s="21" t="s">
        <v>570</v>
      </c>
      <c r="IO110" s="7"/>
      <c r="IP110" s="7">
        <v>1.0426</v>
      </c>
      <c r="IQ110" s="7"/>
      <c r="IS110" s="66">
        <v>44853</v>
      </c>
      <c r="IT110" s="21" t="s">
        <v>1621</v>
      </c>
      <c r="IU110" s="7"/>
      <c r="IV110" s="7">
        <v>1.0081</v>
      </c>
      <c r="IW110" s="7"/>
      <c r="IY110" s="66">
        <v>44869</v>
      </c>
      <c r="IZ110" s="21" t="s">
        <v>1630</v>
      </c>
      <c r="JA110" s="7"/>
      <c r="JB110" s="7">
        <v>0.94589999999999996</v>
      </c>
      <c r="JC110" s="7"/>
      <c r="JE110" s="66">
        <v>44888</v>
      </c>
      <c r="JF110" s="21" t="s">
        <v>1630</v>
      </c>
      <c r="JG110" s="7"/>
      <c r="JH110" s="7">
        <v>0.97909999999999997</v>
      </c>
      <c r="JI110" s="7"/>
      <c r="JK110" s="66">
        <v>44963</v>
      </c>
      <c r="JL110" s="21" t="s">
        <v>1632</v>
      </c>
      <c r="JM110" s="7"/>
      <c r="JN110" s="7">
        <v>1.0350999999999999</v>
      </c>
      <c r="JO110" s="7"/>
      <c r="JQ110" s="7"/>
      <c r="JR110" s="7"/>
      <c r="JS110" s="7"/>
      <c r="JT110" s="7"/>
      <c r="JU110" s="7"/>
      <c r="JW110" s="7"/>
      <c r="JX110" s="7"/>
      <c r="JY110" s="7"/>
      <c r="JZ110" s="7"/>
      <c r="KA110" s="7"/>
      <c r="KC110" s="66">
        <v>44712</v>
      </c>
      <c r="KD110" s="21" t="s">
        <v>535</v>
      </c>
      <c r="KE110" s="7"/>
      <c r="KF110" s="7">
        <v>1.296</v>
      </c>
    </row>
    <row r="111" spans="1:292" customFormat="1">
      <c r="A111" s="121">
        <v>44537</v>
      </c>
      <c r="B111" s="74" t="s">
        <v>336</v>
      </c>
      <c r="C111" s="122"/>
      <c r="D111" s="122">
        <v>1.0607</v>
      </c>
      <c r="E111" s="122"/>
      <c r="G111" s="66">
        <v>44566</v>
      </c>
      <c r="H111" s="21" t="s">
        <v>346</v>
      </c>
      <c r="I111" s="7"/>
      <c r="J111" s="7">
        <v>0.95850000000000002</v>
      </c>
      <c r="K111" s="7"/>
      <c r="M111" s="7"/>
      <c r="N111" s="7"/>
      <c r="O111" s="7"/>
      <c r="P111" s="7"/>
      <c r="Q111" s="7"/>
      <c r="S111" s="7"/>
      <c r="T111" s="7"/>
      <c r="U111" s="7"/>
      <c r="V111" s="7"/>
      <c r="W111" s="7"/>
      <c r="Y111" s="7"/>
      <c r="Z111" s="7"/>
      <c r="AA111" s="7"/>
      <c r="AB111" s="7"/>
      <c r="AC111" s="7"/>
      <c r="AE111" s="7"/>
      <c r="AF111" s="7"/>
      <c r="AG111" s="7"/>
      <c r="AH111" s="7"/>
      <c r="AI111" s="7"/>
      <c r="AK111" s="66">
        <v>44931</v>
      </c>
      <c r="AL111" s="21" t="s">
        <v>1626</v>
      </c>
      <c r="AM111" s="7"/>
      <c r="AN111" s="7">
        <v>1.1007</v>
      </c>
      <c r="AO111" s="7"/>
      <c r="AQ111" s="66">
        <v>44929</v>
      </c>
      <c r="AR111" s="21" t="s">
        <v>346</v>
      </c>
      <c r="AS111" s="7"/>
      <c r="AT111" s="7">
        <v>1.0208999999999999</v>
      </c>
      <c r="AU111" s="7"/>
      <c r="AW111" s="66">
        <v>44917</v>
      </c>
      <c r="AX111" s="21" t="s">
        <v>1624</v>
      </c>
      <c r="AY111" s="7"/>
      <c r="AZ111" s="7">
        <v>1.0636000000000001</v>
      </c>
      <c r="BA111" s="7"/>
      <c r="BC111" s="66">
        <v>44914</v>
      </c>
      <c r="BD111" s="21" t="s">
        <v>1624</v>
      </c>
      <c r="BE111" s="7"/>
      <c r="BF111" s="7">
        <v>1.4567000000000001</v>
      </c>
      <c r="BG111" s="7"/>
      <c r="BI111" s="66">
        <v>44903</v>
      </c>
      <c r="BJ111" s="21" t="s">
        <v>1624</v>
      </c>
      <c r="BK111" s="7"/>
      <c r="BL111" s="7">
        <v>0.97919999999999996</v>
      </c>
      <c r="BM111" s="7"/>
      <c r="BO111" s="66">
        <v>44893</v>
      </c>
      <c r="BP111" s="21" t="s">
        <v>1630</v>
      </c>
      <c r="BQ111" s="7"/>
      <c r="BR111" s="7">
        <v>1.2425999999999999</v>
      </c>
      <c r="BS111" s="7"/>
      <c r="BU111" s="66">
        <v>44886</v>
      </c>
      <c r="BV111" s="21" t="s">
        <v>1630</v>
      </c>
      <c r="BW111" s="7"/>
      <c r="BX111" s="7">
        <v>0.96599999999999997</v>
      </c>
      <c r="BY111" s="7"/>
      <c r="CA111" s="66">
        <v>44886</v>
      </c>
      <c r="CB111" s="21" t="s">
        <v>1630</v>
      </c>
      <c r="CC111" s="7"/>
      <c r="CD111" s="7">
        <v>0.95099999999999996</v>
      </c>
      <c r="CE111" s="7"/>
      <c r="CG111" s="66">
        <v>44879</v>
      </c>
      <c r="CH111" s="21" t="s">
        <v>1630</v>
      </c>
      <c r="CI111" s="7"/>
      <c r="CJ111" s="7">
        <v>1.0349999999999999</v>
      </c>
      <c r="CK111" s="7"/>
      <c r="CM111" s="66">
        <v>44862</v>
      </c>
      <c r="CN111" s="21" t="s">
        <v>1621</v>
      </c>
      <c r="CO111" s="7"/>
      <c r="CP111" s="7">
        <v>1.0444</v>
      </c>
      <c r="CQ111" s="7"/>
      <c r="CS111" s="66">
        <v>44854</v>
      </c>
      <c r="CT111" s="21" t="s">
        <v>1621</v>
      </c>
      <c r="CU111" s="7"/>
      <c r="CV111" s="7">
        <v>0.96960000000000002</v>
      </c>
      <c r="CW111" s="7"/>
      <c r="CY111" s="66">
        <v>44851</v>
      </c>
      <c r="CZ111" s="21" t="s">
        <v>1621</v>
      </c>
      <c r="DA111" s="7"/>
      <c r="DB111" s="7">
        <v>1.2099</v>
      </c>
      <c r="DC111" s="7"/>
      <c r="DE111" s="66">
        <v>44830</v>
      </c>
      <c r="DF111" s="21" t="s">
        <v>1622</v>
      </c>
      <c r="DG111" s="7"/>
      <c r="DH111" s="7">
        <v>1.0083</v>
      </c>
      <c r="DI111" s="7"/>
      <c r="DK111" s="66">
        <v>44827</v>
      </c>
      <c r="DL111" s="21" t="s">
        <v>1622</v>
      </c>
      <c r="DM111" s="7"/>
      <c r="DN111" s="7">
        <v>0.98319999999999996</v>
      </c>
      <c r="DO111" s="7"/>
      <c r="DQ111" s="66">
        <v>44819</v>
      </c>
      <c r="DR111" s="21" t="s">
        <v>1622</v>
      </c>
      <c r="DS111" s="7"/>
      <c r="DT111" s="215">
        <v>1.0039656319258143</v>
      </c>
      <c r="DU111" s="7"/>
      <c r="DW111" s="66">
        <v>44802</v>
      </c>
      <c r="DX111" s="21" t="s">
        <v>1623</v>
      </c>
      <c r="DY111" s="7"/>
      <c r="DZ111" s="7">
        <v>1.0003</v>
      </c>
      <c r="EA111" s="7"/>
      <c r="EC111" s="66">
        <v>44764</v>
      </c>
      <c r="ED111" s="21" t="s">
        <v>638</v>
      </c>
      <c r="EE111" s="7"/>
      <c r="EF111" s="7">
        <v>1.194</v>
      </c>
      <c r="EG111" s="7"/>
      <c r="EI111" s="66">
        <v>44764</v>
      </c>
      <c r="EJ111" s="7" t="s">
        <v>638</v>
      </c>
      <c r="EK111" s="7"/>
      <c r="EL111" s="134">
        <v>1.2246919999999999</v>
      </c>
      <c r="EM111" s="7"/>
      <c r="EO111" s="66">
        <v>44761</v>
      </c>
      <c r="EP111" s="21" t="s">
        <v>638</v>
      </c>
      <c r="EQ111" s="7"/>
      <c r="ER111" s="7">
        <v>0.95679999999999998</v>
      </c>
      <c r="ES111" s="7"/>
      <c r="EU111" s="66">
        <v>44760</v>
      </c>
      <c r="EV111" s="21" t="s">
        <v>638</v>
      </c>
      <c r="EW111" s="7"/>
      <c r="EX111" s="7">
        <v>1.1626000000000001</v>
      </c>
      <c r="EY111" s="7"/>
      <c r="FA111" s="66">
        <v>44743</v>
      </c>
      <c r="FB111" s="21" t="s">
        <v>638</v>
      </c>
      <c r="FC111" s="7"/>
      <c r="FD111" s="7">
        <v>1.4750000000000001</v>
      </c>
      <c r="FE111" s="7"/>
      <c r="FG111" s="66">
        <v>44733</v>
      </c>
      <c r="FH111" s="21" t="s">
        <v>570</v>
      </c>
      <c r="FI111" s="7"/>
      <c r="FJ111" s="7">
        <v>1.06</v>
      </c>
      <c r="FK111" s="7"/>
      <c r="FM111" s="66">
        <v>44732</v>
      </c>
      <c r="FN111" s="21" t="s">
        <v>570</v>
      </c>
      <c r="FO111" s="7"/>
      <c r="FP111" s="7">
        <v>1.1020000000000001</v>
      </c>
      <c r="FQ111" s="7"/>
      <c r="FS111" s="66">
        <v>44713</v>
      </c>
      <c r="FT111" s="21" t="s">
        <v>570</v>
      </c>
      <c r="FU111" s="7"/>
      <c r="FV111" s="7">
        <v>1.2566999999999999</v>
      </c>
      <c r="FW111" s="7"/>
      <c r="FY111" s="66">
        <v>44708</v>
      </c>
      <c r="FZ111" s="21" t="s">
        <v>535</v>
      </c>
      <c r="GA111" s="7"/>
      <c r="GB111" s="7">
        <v>1.3723000000000001</v>
      </c>
      <c r="GC111" s="7"/>
      <c r="GE111" s="66">
        <v>44678</v>
      </c>
      <c r="GF111" s="21" t="s">
        <v>351</v>
      </c>
      <c r="GG111" s="7"/>
      <c r="GH111" s="7">
        <v>1.7535000000000001</v>
      </c>
      <c r="GI111" s="68"/>
      <c r="GK111" s="66">
        <v>44673</v>
      </c>
      <c r="GL111" s="21" t="s">
        <v>351</v>
      </c>
      <c r="GM111" s="7"/>
      <c r="GN111" s="215">
        <v>0.97956200000000004</v>
      </c>
      <c r="GO111" s="7"/>
      <c r="GQ111" s="66">
        <v>44629</v>
      </c>
      <c r="GR111" s="7" t="s">
        <v>350</v>
      </c>
      <c r="GS111" s="7"/>
      <c r="GT111" s="7">
        <v>1.212</v>
      </c>
      <c r="GU111" s="7"/>
      <c r="GW111" s="66">
        <v>44599</v>
      </c>
      <c r="GX111" s="21" t="s">
        <v>349</v>
      </c>
      <c r="GY111" s="7"/>
      <c r="GZ111" s="7">
        <v>1.0462</v>
      </c>
      <c r="HA111" s="7"/>
      <c r="HC111" s="66">
        <v>44578</v>
      </c>
      <c r="HD111" s="21" t="s">
        <v>346</v>
      </c>
      <c r="HE111" s="7"/>
      <c r="HF111" s="7">
        <v>1.2701</v>
      </c>
      <c r="HG111" s="7"/>
      <c r="HI111" s="66">
        <v>44537</v>
      </c>
      <c r="HJ111" s="21" t="s">
        <v>336</v>
      </c>
      <c r="HK111" s="7"/>
      <c r="HL111" s="7">
        <v>1.0229999999999999</v>
      </c>
      <c r="HM111" s="7"/>
      <c r="HO111" s="66">
        <v>44530</v>
      </c>
      <c r="HP111" s="21" t="s">
        <v>342</v>
      </c>
      <c r="HQ111" s="7"/>
      <c r="HR111" s="134">
        <v>0.97614920993950449</v>
      </c>
      <c r="HS111" s="7"/>
      <c r="HU111" s="81">
        <v>43867</v>
      </c>
      <c r="HV111" s="23" t="s">
        <v>348</v>
      </c>
      <c r="HW111" s="21">
        <f>[1]!i_dq_close("881001.WI",HU111)</f>
        <v>4196.2012000000004</v>
      </c>
      <c r="HX111" s="82">
        <v>1.036019</v>
      </c>
      <c r="HY111" s="20"/>
      <c r="IA111" s="66">
        <v>44662</v>
      </c>
      <c r="IB111" s="21" t="s">
        <v>351</v>
      </c>
      <c r="IC111" s="7"/>
      <c r="ID111" s="7">
        <v>1.028</v>
      </c>
      <c r="IE111" s="7"/>
      <c r="IG111" s="66">
        <v>44676</v>
      </c>
      <c r="IH111" s="21" t="s">
        <v>351</v>
      </c>
      <c r="II111" s="7"/>
      <c r="IJ111" s="7">
        <v>1.01</v>
      </c>
      <c r="IK111" s="7"/>
      <c r="IM111" s="66">
        <v>44740</v>
      </c>
      <c r="IN111" s="21" t="s">
        <v>570</v>
      </c>
      <c r="IO111" s="7"/>
      <c r="IP111" s="7">
        <v>1.0419</v>
      </c>
      <c r="IQ111" s="7"/>
      <c r="IS111" s="66">
        <v>44854</v>
      </c>
      <c r="IT111" s="21" t="s">
        <v>1621</v>
      </c>
      <c r="IU111" s="7"/>
      <c r="IV111" s="7">
        <v>1.0074000000000001</v>
      </c>
      <c r="IW111" s="7"/>
      <c r="IY111" s="66">
        <v>44872</v>
      </c>
      <c r="IZ111" s="21" t="s">
        <v>1630</v>
      </c>
      <c r="JA111" s="7"/>
      <c r="JB111" s="7">
        <v>0.94730000000000003</v>
      </c>
      <c r="JC111" s="7"/>
      <c r="JE111" s="66">
        <v>44889</v>
      </c>
      <c r="JF111" s="21" t="s">
        <v>1630</v>
      </c>
      <c r="JG111" s="7"/>
      <c r="JH111" s="7">
        <v>0.98080000000000001</v>
      </c>
      <c r="JI111" s="7"/>
      <c r="JK111" s="66">
        <v>44964</v>
      </c>
      <c r="JL111" s="21" t="s">
        <v>1688</v>
      </c>
      <c r="JM111" s="7"/>
      <c r="JN111" s="7">
        <v>1.0407</v>
      </c>
      <c r="JO111" s="7"/>
      <c r="JQ111" s="7"/>
      <c r="JR111" s="7"/>
      <c r="JS111" s="7"/>
      <c r="JT111" s="7"/>
      <c r="JU111" s="7"/>
      <c r="JW111" s="7"/>
      <c r="JX111" s="7"/>
      <c r="JY111" s="7"/>
      <c r="JZ111" s="7"/>
      <c r="KA111" s="7"/>
      <c r="KC111" s="66">
        <v>44713</v>
      </c>
      <c r="KD111" s="21" t="s">
        <v>570</v>
      </c>
      <c r="KE111" s="7"/>
      <c r="KF111" s="7">
        <v>1.296</v>
      </c>
    </row>
    <row r="112" spans="1:292" customFormat="1">
      <c r="A112" s="121">
        <v>44538</v>
      </c>
      <c r="B112" s="74" t="s">
        <v>336</v>
      </c>
      <c r="C112" s="122"/>
      <c r="D112" s="122">
        <v>1.0690999999999999</v>
      </c>
      <c r="E112" s="122"/>
      <c r="G112" s="66">
        <v>44567</v>
      </c>
      <c r="H112" s="21" t="s">
        <v>346</v>
      </c>
      <c r="I112" s="7"/>
      <c r="J112" s="7">
        <v>0.96030000000000004</v>
      </c>
      <c r="K112" s="7"/>
      <c r="M112" s="7"/>
      <c r="N112" s="7"/>
      <c r="O112" s="7"/>
      <c r="P112" s="7"/>
      <c r="Q112" s="7"/>
      <c r="S112" s="7"/>
      <c r="T112" s="7"/>
      <c r="U112" s="7"/>
      <c r="V112" s="7"/>
      <c r="W112" s="7"/>
      <c r="Y112" s="7"/>
      <c r="Z112" s="7"/>
      <c r="AA112" s="7"/>
      <c r="AB112" s="7"/>
      <c r="AC112" s="7"/>
      <c r="AE112" s="7"/>
      <c r="AF112" s="7"/>
      <c r="AG112" s="7"/>
      <c r="AH112" s="7"/>
      <c r="AI112" s="7"/>
      <c r="AK112" s="66">
        <v>44932</v>
      </c>
      <c r="AL112" s="21" t="s">
        <v>1626</v>
      </c>
      <c r="AM112" s="7"/>
      <c r="AN112" s="7">
        <v>1.1012999999999999</v>
      </c>
      <c r="AO112" s="7"/>
      <c r="AQ112" s="66">
        <v>44930</v>
      </c>
      <c r="AR112" s="21" t="s">
        <v>1626</v>
      </c>
      <c r="AS112" s="7"/>
      <c r="AT112" s="7">
        <v>1.0199</v>
      </c>
      <c r="AU112" s="7"/>
      <c r="AW112" s="66">
        <v>44918</v>
      </c>
      <c r="AX112" s="21" t="s">
        <v>1624</v>
      </c>
      <c r="AY112" s="7"/>
      <c r="AZ112" s="7">
        <v>1.0624</v>
      </c>
      <c r="BA112" s="7"/>
      <c r="BC112" s="66">
        <v>44915</v>
      </c>
      <c r="BD112" s="21" t="s">
        <v>1624</v>
      </c>
      <c r="BE112" s="7"/>
      <c r="BF112" s="7">
        <v>1.4587000000000001</v>
      </c>
      <c r="BG112" s="7"/>
      <c r="BI112" s="66">
        <v>44904</v>
      </c>
      <c r="BJ112" s="21" t="s">
        <v>1624</v>
      </c>
      <c r="BK112" s="7"/>
      <c r="BL112" s="7">
        <v>0.98470000000000002</v>
      </c>
      <c r="BM112" s="7"/>
      <c r="BO112" s="66">
        <v>44894</v>
      </c>
      <c r="BP112" s="21" t="s">
        <v>1630</v>
      </c>
      <c r="BQ112" s="7"/>
      <c r="BR112" s="7">
        <v>1.2426999999999999</v>
      </c>
      <c r="BS112" s="7"/>
      <c r="BU112" s="66">
        <v>44887</v>
      </c>
      <c r="BV112" s="21" t="s">
        <v>1630</v>
      </c>
      <c r="BW112" s="7"/>
      <c r="BX112" s="7">
        <v>0.97</v>
      </c>
      <c r="BY112" s="7"/>
      <c r="CA112" s="66">
        <v>44887</v>
      </c>
      <c r="CB112" s="21" t="s">
        <v>1630</v>
      </c>
      <c r="CC112" s="7"/>
      <c r="CD112" s="7">
        <v>0.95099999999999996</v>
      </c>
      <c r="CE112" s="7"/>
      <c r="CG112" s="66">
        <v>44880</v>
      </c>
      <c r="CH112" s="21" t="s">
        <v>1630</v>
      </c>
      <c r="CI112" s="7"/>
      <c r="CJ112" s="7">
        <v>1.0249999999999999</v>
      </c>
      <c r="CK112" s="7"/>
      <c r="CM112" s="66">
        <v>44865</v>
      </c>
      <c r="CN112" s="21" t="s">
        <v>1621</v>
      </c>
      <c r="CO112" s="7"/>
      <c r="CP112" s="7">
        <v>1.044</v>
      </c>
      <c r="CQ112" s="7"/>
      <c r="CS112" s="66">
        <v>44855</v>
      </c>
      <c r="CT112" s="21" t="s">
        <v>1621</v>
      </c>
      <c r="CU112" s="7"/>
      <c r="CV112" s="7">
        <v>0.9728</v>
      </c>
      <c r="CW112" s="7"/>
      <c r="CY112" s="66">
        <v>44852</v>
      </c>
      <c r="CZ112" s="21" t="s">
        <v>1621</v>
      </c>
      <c r="DA112" s="7"/>
      <c r="DB112" s="7">
        <v>1.21</v>
      </c>
      <c r="DC112" s="7"/>
      <c r="DE112" s="66">
        <v>44831</v>
      </c>
      <c r="DF112" s="21" t="s">
        <v>1622</v>
      </c>
      <c r="DG112" s="7"/>
      <c r="DH112" s="7">
        <v>1.0092000000000001</v>
      </c>
      <c r="DI112" s="7"/>
      <c r="DK112" s="66">
        <v>44830</v>
      </c>
      <c r="DL112" s="21" t="s">
        <v>1622</v>
      </c>
      <c r="DM112" s="7"/>
      <c r="DN112" s="7">
        <v>0.98170000000000002</v>
      </c>
      <c r="DO112" s="7"/>
      <c r="DQ112" s="66">
        <v>44820</v>
      </c>
      <c r="DR112" s="21" t="s">
        <v>1622</v>
      </c>
      <c r="DS112" s="7"/>
      <c r="DT112" s="215">
        <v>1.0064966377205855</v>
      </c>
      <c r="DU112" s="7"/>
      <c r="DW112" s="66">
        <v>44803</v>
      </c>
      <c r="DX112" s="21" t="s">
        <v>1623</v>
      </c>
      <c r="DY112" s="7"/>
      <c r="DZ112" s="7">
        <v>0.99880000000000002</v>
      </c>
      <c r="EA112" s="7"/>
      <c r="EC112" s="66">
        <v>44767</v>
      </c>
      <c r="ED112" s="21" t="s">
        <v>638</v>
      </c>
      <c r="EE112" s="7"/>
      <c r="EF112" s="7">
        <v>1.194</v>
      </c>
      <c r="EG112" s="7"/>
      <c r="EI112" s="66">
        <v>44767</v>
      </c>
      <c r="EJ112" s="7" t="s">
        <v>638</v>
      </c>
      <c r="EK112" s="7"/>
      <c r="EL112" s="134">
        <v>1.225625</v>
      </c>
      <c r="EM112" s="7">
        <v>11688417.76</v>
      </c>
      <c r="EO112" s="66">
        <v>44762</v>
      </c>
      <c r="EP112" s="21" t="s">
        <v>638</v>
      </c>
      <c r="EQ112" s="7"/>
      <c r="ER112" s="7">
        <v>0.95679999999999998</v>
      </c>
      <c r="ES112" s="7"/>
      <c r="EU112" s="66">
        <v>44761</v>
      </c>
      <c r="EV112" s="21" t="s">
        <v>638</v>
      </c>
      <c r="EW112" s="7"/>
      <c r="EX112" s="7">
        <v>1.1644000000000001</v>
      </c>
      <c r="EY112" s="7"/>
      <c r="FA112" s="66">
        <v>44746</v>
      </c>
      <c r="FB112" s="21" t="s">
        <v>638</v>
      </c>
      <c r="FC112" s="7"/>
      <c r="FD112" s="7">
        <v>1.4830000000000001</v>
      </c>
      <c r="FE112" s="7"/>
      <c r="FG112" s="66">
        <v>44734</v>
      </c>
      <c r="FH112" s="21" t="s">
        <v>570</v>
      </c>
      <c r="FI112" s="7"/>
      <c r="FJ112" s="7">
        <v>1.0609999999999999</v>
      </c>
      <c r="FK112" s="7"/>
      <c r="FM112" s="66">
        <v>44733</v>
      </c>
      <c r="FN112" s="21" t="s">
        <v>570</v>
      </c>
      <c r="FO112" s="7"/>
      <c r="FP112" s="7">
        <v>1.103</v>
      </c>
      <c r="FQ112" s="7"/>
      <c r="FS112" s="66">
        <v>44714</v>
      </c>
      <c r="FT112" s="21" t="s">
        <v>570</v>
      </c>
      <c r="FU112" s="7"/>
      <c r="FV112" s="7">
        <v>1.2567999999999999</v>
      </c>
      <c r="FW112" s="7"/>
      <c r="FY112" s="66">
        <v>44711</v>
      </c>
      <c r="FZ112" s="21" t="s">
        <v>535</v>
      </c>
      <c r="GA112" s="7"/>
      <c r="GB112" s="7">
        <v>1.3732</v>
      </c>
      <c r="GC112" s="7"/>
      <c r="GE112" s="66">
        <v>44679</v>
      </c>
      <c r="GF112" s="21" t="s">
        <v>351</v>
      </c>
      <c r="GG112" s="7"/>
      <c r="GH112" s="7">
        <v>1.7533000000000001</v>
      </c>
      <c r="GI112" s="68"/>
      <c r="GK112" s="66">
        <v>44676</v>
      </c>
      <c r="GL112" s="21" t="s">
        <v>351</v>
      </c>
      <c r="GM112" s="7"/>
      <c r="GN112" s="215">
        <v>0.979854</v>
      </c>
      <c r="GO112" s="7"/>
      <c r="GQ112" s="66">
        <v>44630</v>
      </c>
      <c r="GR112" s="7" t="s">
        <v>350</v>
      </c>
      <c r="GS112" s="7"/>
      <c r="GT112" s="7">
        <v>1.214</v>
      </c>
      <c r="GU112" s="7"/>
      <c r="GW112" s="66">
        <v>44600</v>
      </c>
      <c r="GX112" s="21" t="s">
        <v>348</v>
      </c>
      <c r="GY112" s="7"/>
      <c r="GZ112" s="7">
        <v>1.0379</v>
      </c>
      <c r="HA112" s="7"/>
      <c r="HC112" s="66">
        <v>44579</v>
      </c>
      <c r="HD112" s="21" t="s">
        <v>346</v>
      </c>
      <c r="HE112" s="7"/>
      <c r="HF112" s="7">
        <v>1.2679</v>
      </c>
      <c r="HG112" s="7"/>
      <c r="HI112" s="66">
        <v>44538</v>
      </c>
      <c r="HJ112" s="21" t="s">
        <v>336</v>
      </c>
      <c r="HK112" s="7"/>
      <c r="HL112" s="7">
        <v>1.0209999999999999</v>
      </c>
      <c r="HM112" s="7"/>
      <c r="HO112" s="66">
        <v>44531</v>
      </c>
      <c r="HP112" s="21" t="s">
        <v>336</v>
      </c>
      <c r="HQ112" s="7"/>
      <c r="HR112" s="134">
        <v>0.97614920993950449</v>
      </c>
      <c r="HS112" s="7"/>
      <c r="HU112" s="81">
        <v>43868</v>
      </c>
      <c r="HV112" s="23" t="s">
        <v>348</v>
      </c>
      <c r="HW112" s="21">
        <f>[1]!i_dq_close("881001.WI",HU112)</f>
        <v>4216.9879000000001</v>
      </c>
      <c r="HX112" s="82">
        <v>1.0369489999999999</v>
      </c>
      <c r="HY112" s="20"/>
      <c r="IA112" s="66">
        <v>44663</v>
      </c>
      <c r="IB112" s="21" t="s">
        <v>351</v>
      </c>
      <c r="IC112" s="7"/>
      <c r="ID112" s="7">
        <v>1.0289999999999999</v>
      </c>
      <c r="IE112" s="7"/>
      <c r="IG112" s="66">
        <v>44677</v>
      </c>
      <c r="IH112" s="21" t="s">
        <v>351</v>
      </c>
      <c r="II112" s="7"/>
      <c r="IJ112" s="7">
        <v>1.0149999999999999</v>
      </c>
      <c r="IK112" s="7"/>
      <c r="IM112" s="66">
        <v>44741</v>
      </c>
      <c r="IN112" s="21" t="s">
        <v>570</v>
      </c>
      <c r="IO112" s="7"/>
      <c r="IP112" s="7">
        <v>1.0364</v>
      </c>
      <c r="IQ112" s="7"/>
      <c r="IS112" s="66">
        <v>44855</v>
      </c>
      <c r="IT112" s="21" t="s">
        <v>1621</v>
      </c>
      <c r="IU112" s="7"/>
      <c r="IV112" s="7">
        <v>1.0087999999999999</v>
      </c>
      <c r="IW112" s="7"/>
      <c r="IY112" s="66">
        <v>44873</v>
      </c>
      <c r="IZ112" s="21" t="s">
        <v>1630</v>
      </c>
      <c r="JA112" s="7"/>
      <c r="JB112" s="7">
        <v>0.94550000000000001</v>
      </c>
      <c r="JC112" s="7"/>
      <c r="JE112" s="66">
        <v>44890</v>
      </c>
      <c r="JF112" s="21" t="s">
        <v>1630</v>
      </c>
      <c r="JG112" s="7"/>
      <c r="JH112" s="7">
        <v>0.98070000000000002</v>
      </c>
      <c r="JI112" s="7"/>
      <c r="JK112" s="66">
        <v>44965</v>
      </c>
      <c r="JL112" s="21" t="s">
        <v>1704</v>
      </c>
      <c r="JM112" s="7"/>
      <c r="JN112" s="7">
        <v>1.0423</v>
      </c>
      <c r="JO112" s="7"/>
      <c r="JQ112" s="7"/>
      <c r="JR112" s="7"/>
      <c r="JS112" s="7"/>
      <c r="JT112" s="7"/>
      <c r="JU112" s="7"/>
      <c r="JW112" s="7"/>
      <c r="JX112" s="7"/>
      <c r="JY112" s="7"/>
      <c r="JZ112" s="7"/>
      <c r="KA112" s="7"/>
      <c r="KC112" s="66">
        <v>44714</v>
      </c>
      <c r="KD112" s="21" t="s">
        <v>570</v>
      </c>
      <c r="KE112" s="7"/>
      <c r="KF112" s="7">
        <v>1.296</v>
      </c>
    </row>
    <row r="113" spans="1:292" customFormat="1">
      <c r="A113" s="121">
        <v>44539</v>
      </c>
      <c r="B113" s="74" t="s">
        <v>336</v>
      </c>
      <c r="C113" s="122"/>
      <c r="D113" s="122">
        <v>1.0642</v>
      </c>
      <c r="E113" s="122"/>
      <c r="G113" s="66">
        <v>44568</v>
      </c>
      <c r="H113" s="21" t="s">
        <v>346</v>
      </c>
      <c r="I113" s="7"/>
      <c r="J113" s="7">
        <v>0.95520000000000005</v>
      </c>
      <c r="K113" s="7"/>
      <c r="M113" s="7"/>
      <c r="N113" s="7"/>
      <c r="O113" s="7"/>
      <c r="P113" s="7"/>
      <c r="Q113" s="7"/>
      <c r="S113" s="7"/>
      <c r="T113" s="7"/>
      <c r="U113" s="7"/>
      <c r="V113" s="7"/>
      <c r="W113" s="7"/>
      <c r="Y113" s="7"/>
      <c r="Z113" s="7"/>
      <c r="AA113" s="7"/>
      <c r="AB113" s="7"/>
      <c r="AC113" s="7"/>
      <c r="AE113" s="7"/>
      <c r="AF113" s="7"/>
      <c r="AG113" s="7"/>
      <c r="AH113" s="7"/>
      <c r="AI113" s="7"/>
      <c r="AK113" s="66">
        <v>44935</v>
      </c>
      <c r="AL113" s="21" t="s">
        <v>1626</v>
      </c>
      <c r="AM113" s="7"/>
      <c r="AN113" s="7">
        <v>1.1012999999999999</v>
      </c>
      <c r="AO113" s="7"/>
      <c r="AQ113" s="66">
        <v>44931</v>
      </c>
      <c r="AR113" s="21" t="s">
        <v>1626</v>
      </c>
      <c r="AS113" s="7"/>
      <c r="AT113" s="7">
        <v>1.0189999999999999</v>
      </c>
      <c r="AU113" s="7"/>
      <c r="AW113" s="66">
        <v>44921</v>
      </c>
      <c r="AX113" s="21" t="s">
        <v>1624</v>
      </c>
      <c r="AY113" s="7"/>
      <c r="AZ113" s="7">
        <v>1.0627</v>
      </c>
      <c r="BA113" s="7"/>
      <c r="BC113" s="66">
        <v>44916</v>
      </c>
      <c r="BD113" s="21" t="s">
        <v>1624</v>
      </c>
      <c r="BE113" s="7"/>
      <c r="BF113" s="7">
        <v>1.4630000000000001</v>
      </c>
      <c r="BG113" s="7"/>
      <c r="BI113" s="66">
        <v>44907</v>
      </c>
      <c r="BJ113" s="21" t="s">
        <v>1624</v>
      </c>
      <c r="BK113" s="7"/>
      <c r="BL113" s="7">
        <v>0.98129999999999995</v>
      </c>
      <c r="BM113" s="7"/>
      <c r="BO113" s="66">
        <v>44895</v>
      </c>
      <c r="BP113" s="21" t="s">
        <v>1630</v>
      </c>
      <c r="BQ113" s="7"/>
      <c r="BR113" s="7">
        <v>1.2430000000000001</v>
      </c>
      <c r="BS113" s="7"/>
      <c r="BU113" s="66">
        <v>44888</v>
      </c>
      <c r="BV113" s="21" t="s">
        <v>1630</v>
      </c>
      <c r="BW113" s="7"/>
      <c r="BX113" s="7">
        <v>0.96799999999999997</v>
      </c>
      <c r="BY113" s="7"/>
      <c r="CA113" s="66">
        <v>44888</v>
      </c>
      <c r="CB113" s="21" t="s">
        <v>1630</v>
      </c>
      <c r="CC113" s="7"/>
      <c r="CD113" s="7">
        <v>0.95099999999999996</v>
      </c>
      <c r="CE113" s="7"/>
      <c r="CG113" s="66">
        <v>44881</v>
      </c>
      <c r="CH113" s="21" t="s">
        <v>1630</v>
      </c>
      <c r="CI113" s="7"/>
      <c r="CJ113" s="7">
        <v>1.0209999999999999</v>
      </c>
      <c r="CK113" s="7"/>
      <c r="CM113" s="66">
        <v>44866</v>
      </c>
      <c r="CN113" s="21" t="s">
        <v>342</v>
      </c>
      <c r="CO113" s="7"/>
      <c r="CP113" s="7">
        <v>1.0472999999999999</v>
      </c>
      <c r="CQ113" s="7"/>
      <c r="CS113" s="66">
        <v>44858</v>
      </c>
      <c r="CT113" s="21" t="s">
        <v>1621</v>
      </c>
      <c r="CU113" s="7"/>
      <c r="CV113" s="7">
        <v>0.97040000000000004</v>
      </c>
      <c r="CW113" s="7"/>
      <c r="CY113" s="66">
        <v>44853</v>
      </c>
      <c r="CZ113" s="21" t="s">
        <v>1621</v>
      </c>
      <c r="DA113" s="7"/>
      <c r="DB113" s="7">
        <v>1.2092000000000001</v>
      </c>
      <c r="DC113" s="7"/>
      <c r="DE113" s="66">
        <v>44832</v>
      </c>
      <c r="DF113" s="21" t="s">
        <v>1622</v>
      </c>
      <c r="DG113" s="7"/>
      <c r="DH113" s="7">
        <v>1.0092000000000001</v>
      </c>
      <c r="DI113" s="7"/>
      <c r="DK113" s="66">
        <v>44831</v>
      </c>
      <c r="DL113" s="21" t="s">
        <v>1622</v>
      </c>
      <c r="DM113" s="7"/>
      <c r="DN113" s="7">
        <v>0.98699999999999999</v>
      </c>
      <c r="DO113" s="7"/>
      <c r="DQ113" s="66">
        <v>44823</v>
      </c>
      <c r="DR113" s="21" t="s">
        <v>1622</v>
      </c>
      <c r="DS113" s="7"/>
      <c r="DT113" s="215">
        <v>1.0090276435153562</v>
      </c>
      <c r="DU113" s="7"/>
      <c r="DW113" s="66">
        <v>44804</v>
      </c>
      <c r="DX113" s="21" t="s">
        <v>1623</v>
      </c>
      <c r="DY113" s="7"/>
      <c r="DZ113" s="7">
        <v>0.9889</v>
      </c>
      <c r="EA113" s="7"/>
      <c r="EC113" s="66">
        <v>44768</v>
      </c>
      <c r="ED113" s="21" t="s">
        <v>638</v>
      </c>
      <c r="EE113" s="7"/>
      <c r="EF113" s="7">
        <v>1.1950000000000001</v>
      </c>
      <c r="EG113" s="7"/>
      <c r="EI113" s="66">
        <v>44768</v>
      </c>
      <c r="EJ113" s="7" t="s">
        <v>638</v>
      </c>
      <c r="EK113" s="7"/>
      <c r="EL113" s="134">
        <v>1.2261850000000001</v>
      </c>
      <c r="EM113" s="7"/>
      <c r="EO113" s="66">
        <v>44763</v>
      </c>
      <c r="EP113" s="21" t="s">
        <v>638</v>
      </c>
      <c r="EQ113" s="7"/>
      <c r="ER113" s="7">
        <v>0.95520000000000005</v>
      </c>
      <c r="ES113" s="7"/>
      <c r="EU113" s="66">
        <v>44762</v>
      </c>
      <c r="EV113" s="21" t="s">
        <v>638</v>
      </c>
      <c r="EW113" s="7"/>
      <c r="EX113" s="7">
        <v>1.1635</v>
      </c>
      <c r="EY113" s="7"/>
      <c r="FA113" s="66">
        <v>44747</v>
      </c>
      <c r="FB113" s="21" t="s">
        <v>638</v>
      </c>
      <c r="FC113" s="7"/>
      <c r="FD113" s="7">
        <v>1.482</v>
      </c>
      <c r="FE113" s="7"/>
      <c r="FG113" s="66">
        <v>44735</v>
      </c>
      <c r="FH113" s="21" t="s">
        <v>570</v>
      </c>
      <c r="FI113" s="7"/>
      <c r="FJ113" s="7">
        <v>1.06</v>
      </c>
      <c r="FK113" s="7"/>
      <c r="FM113" s="66">
        <v>44734</v>
      </c>
      <c r="FN113" s="21" t="s">
        <v>570</v>
      </c>
      <c r="FO113" s="7"/>
      <c r="FP113" s="7">
        <v>1.103</v>
      </c>
      <c r="FQ113" s="7"/>
      <c r="FS113" s="66">
        <v>44718</v>
      </c>
      <c r="FT113" s="21" t="s">
        <v>570</v>
      </c>
      <c r="FU113" s="7"/>
      <c r="FV113" s="7">
        <v>1.2587999999999999</v>
      </c>
      <c r="FW113" s="7"/>
      <c r="FY113" s="66">
        <v>44712</v>
      </c>
      <c r="FZ113" s="21" t="s">
        <v>535</v>
      </c>
      <c r="GA113" s="7"/>
      <c r="GB113" s="7">
        <v>1.3759999999999999</v>
      </c>
      <c r="GC113" s="7"/>
      <c r="GE113" s="66">
        <v>44680</v>
      </c>
      <c r="GF113" s="21" t="s">
        <v>351</v>
      </c>
      <c r="GG113" s="7"/>
      <c r="GH113" s="7">
        <v>1.7551000000000001</v>
      </c>
      <c r="GI113" s="68"/>
      <c r="GK113" s="66">
        <v>44677</v>
      </c>
      <c r="GL113" s="21" t="s">
        <v>351</v>
      </c>
      <c r="GM113" s="7"/>
      <c r="GN113" s="215">
        <v>0.980244</v>
      </c>
      <c r="GO113" s="7"/>
      <c r="GQ113" s="66">
        <v>44631</v>
      </c>
      <c r="GR113" s="7" t="s">
        <v>350</v>
      </c>
      <c r="GS113" s="7"/>
      <c r="GT113" s="7">
        <v>1.21</v>
      </c>
      <c r="GU113" s="7"/>
      <c r="GW113" s="66">
        <v>44601</v>
      </c>
      <c r="GX113" s="21" t="s">
        <v>348</v>
      </c>
      <c r="GY113" s="7"/>
      <c r="GZ113" s="7">
        <v>1.0403</v>
      </c>
      <c r="HA113" s="7"/>
      <c r="HC113" s="66">
        <v>44580</v>
      </c>
      <c r="HD113" s="21" t="s">
        <v>346</v>
      </c>
      <c r="HE113" s="7"/>
      <c r="HF113" s="7">
        <v>1.2662</v>
      </c>
      <c r="HG113" s="7"/>
      <c r="HI113" s="66">
        <v>44539</v>
      </c>
      <c r="HJ113" s="21" t="s">
        <v>336</v>
      </c>
      <c r="HK113" s="7"/>
      <c r="HL113" s="7">
        <v>1.0169999999999999</v>
      </c>
      <c r="HM113" s="7"/>
      <c r="HO113" s="66">
        <v>44532</v>
      </c>
      <c r="HP113" s="21" t="s">
        <v>336</v>
      </c>
      <c r="HQ113" s="7"/>
      <c r="HR113" s="134">
        <v>0.97614920993950449</v>
      </c>
      <c r="HS113" s="7"/>
      <c r="HU113" s="81">
        <v>43871</v>
      </c>
      <c r="HV113" s="23" t="s">
        <v>348</v>
      </c>
      <c r="HW113" s="21">
        <f>[1]!i_dq_close("881001.WI",HU113)</f>
        <v>4252.5931</v>
      </c>
      <c r="HX113" s="82">
        <v>1.039739</v>
      </c>
      <c r="HY113" s="20"/>
      <c r="IA113" s="66">
        <v>44664</v>
      </c>
      <c r="IB113" s="21" t="s">
        <v>351</v>
      </c>
      <c r="IC113" s="7"/>
      <c r="ID113" s="7">
        <v>1.0189999999999999</v>
      </c>
      <c r="IE113" s="7"/>
      <c r="IG113" s="66">
        <v>44678</v>
      </c>
      <c r="IH113" s="21" t="s">
        <v>351</v>
      </c>
      <c r="II113" s="7"/>
      <c r="IJ113" s="7">
        <v>1.0169999999999999</v>
      </c>
      <c r="IK113" s="7"/>
      <c r="IM113" s="66">
        <v>44742</v>
      </c>
      <c r="IN113" s="21" t="s">
        <v>570</v>
      </c>
      <c r="IO113" s="7"/>
      <c r="IP113" s="7">
        <v>1.0426</v>
      </c>
      <c r="IQ113" s="7"/>
      <c r="IS113" s="66">
        <v>44858</v>
      </c>
      <c r="IT113" s="21" t="s">
        <v>1621</v>
      </c>
      <c r="IU113" s="7"/>
      <c r="IV113" s="7">
        <v>1.0145</v>
      </c>
      <c r="IW113" s="7"/>
      <c r="IY113" s="66">
        <v>44874</v>
      </c>
      <c r="IZ113" s="21" t="s">
        <v>1630</v>
      </c>
      <c r="JA113" s="7"/>
      <c r="JB113" s="7">
        <v>0.9425</v>
      </c>
      <c r="JC113" s="7"/>
      <c r="JE113" s="66">
        <v>44893</v>
      </c>
      <c r="JF113" s="21" t="s">
        <v>1630</v>
      </c>
      <c r="JG113" s="7"/>
      <c r="JH113" s="7">
        <v>0.98040000000000005</v>
      </c>
      <c r="JI113" s="7"/>
      <c r="JK113" s="66">
        <v>44966</v>
      </c>
      <c r="JL113" s="21" t="s">
        <v>1704</v>
      </c>
      <c r="JM113" s="7"/>
      <c r="JN113" s="7">
        <v>1.0392999999999999</v>
      </c>
      <c r="JO113" s="7"/>
      <c r="JQ113" s="7"/>
      <c r="JR113" s="7"/>
      <c r="JS113" s="7"/>
      <c r="JT113" s="7"/>
      <c r="JU113" s="7"/>
      <c r="JW113" s="7"/>
      <c r="JX113" s="7"/>
      <c r="JY113" s="7"/>
      <c r="JZ113" s="7"/>
      <c r="KA113" s="7"/>
      <c r="KC113" s="66">
        <v>44718</v>
      </c>
      <c r="KD113" s="21" t="s">
        <v>570</v>
      </c>
      <c r="KE113" s="7"/>
      <c r="KF113" s="7">
        <v>1.296</v>
      </c>
    </row>
    <row r="114" spans="1:292" customFormat="1">
      <c r="A114" s="121">
        <v>44540</v>
      </c>
      <c r="B114" s="74" t="s">
        <v>336</v>
      </c>
      <c r="C114" s="122"/>
      <c r="D114" s="122">
        <v>1.0661</v>
      </c>
      <c r="E114" s="107">
        <v>42779181.600000001</v>
      </c>
      <c r="G114" s="66">
        <v>44571</v>
      </c>
      <c r="H114" s="21" t="s">
        <v>346</v>
      </c>
      <c r="I114" s="7"/>
      <c r="J114" s="7">
        <v>0.95850000000000002</v>
      </c>
      <c r="K114" s="7"/>
      <c r="M114" s="7"/>
      <c r="N114" s="7"/>
      <c r="O114" s="7"/>
      <c r="P114" s="7"/>
      <c r="Q114" s="7"/>
      <c r="S114" s="7"/>
      <c r="T114" s="7"/>
      <c r="U114" s="7"/>
      <c r="V114" s="7"/>
      <c r="W114" s="7"/>
      <c r="Y114" s="7"/>
      <c r="Z114" s="7"/>
      <c r="AA114" s="7"/>
      <c r="AB114" s="7"/>
      <c r="AC114" s="7"/>
      <c r="AE114" s="7"/>
      <c r="AF114" s="7"/>
      <c r="AG114" s="7"/>
      <c r="AH114" s="7"/>
      <c r="AI114" s="7"/>
      <c r="AK114" s="66">
        <v>44936</v>
      </c>
      <c r="AL114" s="21" t="s">
        <v>1626</v>
      </c>
      <c r="AM114" s="7"/>
      <c r="AN114" s="7">
        <v>1.0999000000000001</v>
      </c>
      <c r="AO114" s="7"/>
      <c r="AQ114" s="66">
        <v>44932</v>
      </c>
      <c r="AR114" s="21" t="s">
        <v>1626</v>
      </c>
      <c r="AS114" s="7"/>
      <c r="AT114" s="7">
        <v>1.0244</v>
      </c>
      <c r="AU114" s="7"/>
      <c r="AW114" s="66">
        <v>44922</v>
      </c>
      <c r="AX114" s="21" t="s">
        <v>1624</v>
      </c>
      <c r="AY114" s="7"/>
      <c r="AZ114" s="7">
        <v>1.069</v>
      </c>
      <c r="BA114" s="7"/>
      <c r="BC114" s="66">
        <v>44917</v>
      </c>
      <c r="BD114" s="21" t="s">
        <v>1624</v>
      </c>
      <c r="BE114" s="7"/>
      <c r="BF114" s="7">
        <v>1.4611000000000001</v>
      </c>
      <c r="BG114" s="7"/>
      <c r="BI114" s="66">
        <v>44908</v>
      </c>
      <c r="BJ114" s="21" t="s">
        <v>1624</v>
      </c>
      <c r="BK114" s="7"/>
      <c r="BL114" s="7">
        <v>0.98109999999999997</v>
      </c>
      <c r="BM114" s="7"/>
      <c r="BO114" s="66">
        <v>44896</v>
      </c>
      <c r="BP114" s="21" t="s">
        <v>336</v>
      </c>
      <c r="BQ114" s="7"/>
      <c r="BR114" s="7">
        <v>1.2428999999999999</v>
      </c>
      <c r="BS114" s="7"/>
      <c r="BU114" s="66">
        <v>44889</v>
      </c>
      <c r="BV114" s="21" t="s">
        <v>1630</v>
      </c>
      <c r="BW114" s="7"/>
      <c r="BX114" s="7">
        <v>0.96899999999999997</v>
      </c>
      <c r="BY114" s="7"/>
      <c r="CA114" s="66">
        <v>44889</v>
      </c>
      <c r="CB114" s="21" t="s">
        <v>1630</v>
      </c>
      <c r="CC114" s="7"/>
      <c r="CD114" s="7">
        <v>0.95199999999999996</v>
      </c>
      <c r="CE114" s="7"/>
      <c r="CG114" s="66">
        <v>44882</v>
      </c>
      <c r="CH114" s="21" t="s">
        <v>1630</v>
      </c>
      <c r="CI114" s="7"/>
      <c r="CJ114" s="7">
        <v>1.014</v>
      </c>
      <c r="CK114" s="7"/>
      <c r="CM114" s="66">
        <v>44867</v>
      </c>
      <c r="CN114" s="21" t="s">
        <v>1630</v>
      </c>
      <c r="CO114" s="7"/>
      <c r="CP114" s="7">
        <v>1.0508</v>
      </c>
      <c r="CQ114" s="7"/>
      <c r="CS114" s="66">
        <v>44859</v>
      </c>
      <c r="CT114" s="21" t="s">
        <v>1621</v>
      </c>
      <c r="CU114" s="7"/>
      <c r="CV114" s="7">
        <v>0.97050000000000003</v>
      </c>
      <c r="CW114" s="7"/>
      <c r="CY114" s="66">
        <v>44854</v>
      </c>
      <c r="CZ114" s="21" t="s">
        <v>1621</v>
      </c>
      <c r="DA114" s="7"/>
      <c r="DB114" s="7">
        <v>1.2088000000000001</v>
      </c>
      <c r="DC114" s="7"/>
      <c r="DE114" s="66">
        <v>44833</v>
      </c>
      <c r="DF114" s="21" t="s">
        <v>1622</v>
      </c>
      <c r="DG114" s="7"/>
      <c r="DH114" s="7">
        <v>1.0081</v>
      </c>
      <c r="DI114" s="7"/>
      <c r="DK114" s="66">
        <v>44832</v>
      </c>
      <c r="DL114" s="21" t="s">
        <v>1622</v>
      </c>
      <c r="DM114" s="7"/>
      <c r="DN114" s="7">
        <v>0.98699999999999999</v>
      </c>
      <c r="DO114" s="7"/>
      <c r="DQ114" s="66">
        <v>44824</v>
      </c>
      <c r="DR114" s="21" t="s">
        <v>1622</v>
      </c>
      <c r="DS114" s="7"/>
      <c r="DT114" s="215">
        <v>1.0090276435153562</v>
      </c>
      <c r="DU114" s="7"/>
      <c r="DW114" s="66">
        <v>44805</v>
      </c>
      <c r="DX114" s="21" t="s">
        <v>340</v>
      </c>
      <c r="DY114" s="7"/>
      <c r="DZ114" s="7">
        <v>0.98980000000000001</v>
      </c>
      <c r="EA114" s="7"/>
      <c r="EC114" s="66">
        <v>44769</v>
      </c>
      <c r="ED114" s="21" t="s">
        <v>638</v>
      </c>
      <c r="EE114" s="7"/>
      <c r="EF114" s="7">
        <v>1.2010000000000001</v>
      </c>
      <c r="EG114" s="7"/>
      <c r="EI114" s="66">
        <v>44769</v>
      </c>
      <c r="EJ114" s="7" t="s">
        <v>638</v>
      </c>
      <c r="EK114" s="7"/>
      <c r="EL114" s="134">
        <v>1.225905</v>
      </c>
      <c r="EM114" s="7"/>
      <c r="EO114" s="66">
        <v>44764</v>
      </c>
      <c r="EP114" s="21" t="s">
        <v>638</v>
      </c>
      <c r="EQ114" s="7"/>
      <c r="ER114" s="7">
        <v>0.96009999999999995</v>
      </c>
      <c r="ES114" s="7"/>
      <c r="EU114" s="66">
        <v>44763</v>
      </c>
      <c r="EV114" s="21" t="s">
        <v>638</v>
      </c>
      <c r="EW114" s="7"/>
      <c r="EX114" s="7">
        <v>1.1628000000000001</v>
      </c>
      <c r="EY114" s="7"/>
      <c r="FA114" s="66">
        <v>44748</v>
      </c>
      <c r="FB114" s="21" t="s">
        <v>638</v>
      </c>
      <c r="FC114" s="7"/>
      <c r="FD114" s="7">
        <v>1.484</v>
      </c>
      <c r="FE114" s="7"/>
      <c r="FG114" s="66">
        <v>44736</v>
      </c>
      <c r="FH114" s="21" t="s">
        <v>570</v>
      </c>
      <c r="FI114" s="7"/>
      <c r="FJ114" s="7">
        <v>1.06</v>
      </c>
      <c r="FK114" s="7"/>
      <c r="FM114" s="66">
        <v>44735</v>
      </c>
      <c r="FN114" s="21" t="s">
        <v>570</v>
      </c>
      <c r="FO114" s="7"/>
      <c r="FP114" s="7">
        <v>1.103</v>
      </c>
      <c r="FQ114" s="7"/>
      <c r="FS114" s="66">
        <v>44719</v>
      </c>
      <c r="FT114" s="21" t="s">
        <v>570</v>
      </c>
      <c r="FU114" s="7"/>
      <c r="FV114" s="7">
        <v>1.2582</v>
      </c>
      <c r="FW114" s="7"/>
      <c r="FY114" s="66">
        <v>44713</v>
      </c>
      <c r="FZ114" s="21" t="s">
        <v>570</v>
      </c>
      <c r="GA114" s="7"/>
      <c r="GB114" s="7">
        <v>1.3762000000000001</v>
      </c>
      <c r="GC114" s="7"/>
      <c r="GE114" s="66">
        <v>44686</v>
      </c>
      <c r="GF114" s="21" t="s">
        <v>353</v>
      </c>
      <c r="GG114" s="7"/>
      <c r="GH114" s="7">
        <v>1.7546999999999999</v>
      </c>
      <c r="GI114" s="68"/>
      <c r="GK114" s="66">
        <v>44678</v>
      </c>
      <c r="GL114" s="21" t="s">
        <v>351</v>
      </c>
      <c r="GM114" s="7"/>
      <c r="GN114" s="215">
        <v>0.98053599999999996</v>
      </c>
      <c r="GO114" s="7"/>
      <c r="GQ114" s="66">
        <v>44634</v>
      </c>
      <c r="GR114" s="7" t="s">
        <v>350</v>
      </c>
      <c r="GS114" s="7"/>
      <c r="GT114" s="7">
        <v>1.2050000000000001</v>
      </c>
      <c r="GU114" s="7"/>
      <c r="GW114" s="66">
        <v>44602</v>
      </c>
      <c r="GX114" s="21" t="s">
        <v>348</v>
      </c>
      <c r="GY114" s="7"/>
      <c r="GZ114" s="7">
        <v>1.0354000000000001</v>
      </c>
      <c r="HA114" s="7"/>
      <c r="HC114" s="66">
        <v>44581</v>
      </c>
      <c r="HD114" s="21" t="s">
        <v>367</v>
      </c>
      <c r="HE114" s="7"/>
      <c r="HF114" s="7">
        <v>1.2678</v>
      </c>
      <c r="HG114" s="7"/>
      <c r="HI114" s="66">
        <v>44540</v>
      </c>
      <c r="HJ114" s="21" t="s">
        <v>336</v>
      </c>
      <c r="HK114" s="7"/>
      <c r="HL114" s="7">
        <v>1.0189999999999999</v>
      </c>
      <c r="HM114" s="7"/>
      <c r="HO114" s="66">
        <v>44533</v>
      </c>
      <c r="HP114" s="21" t="s">
        <v>336</v>
      </c>
      <c r="HQ114" s="7"/>
      <c r="HR114" s="134">
        <v>0.97614920993950449</v>
      </c>
      <c r="HS114" s="7"/>
      <c r="HU114" s="81">
        <v>43872</v>
      </c>
      <c r="HV114" s="23" t="s">
        <v>348</v>
      </c>
      <c r="HW114" s="21">
        <f>[1]!i_dq_close("881001.WI",HU114)</f>
        <v>4260.0209999999997</v>
      </c>
      <c r="HX114" s="82">
        <v>1.0388090000000001</v>
      </c>
      <c r="HY114" s="20"/>
      <c r="IA114" s="66">
        <v>44665</v>
      </c>
      <c r="IB114" s="21" t="s">
        <v>351</v>
      </c>
      <c r="IC114" s="7"/>
      <c r="ID114" s="7">
        <v>1.0209999999999999</v>
      </c>
      <c r="IE114" s="7"/>
      <c r="IG114" s="66">
        <v>44679</v>
      </c>
      <c r="IH114" s="21" t="s">
        <v>351</v>
      </c>
      <c r="II114" s="7"/>
      <c r="IJ114" s="7">
        <v>1.016</v>
      </c>
      <c r="IK114" s="7"/>
      <c r="IM114" s="66">
        <v>44743</v>
      </c>
      <c r="IN114" s="21" t="s">
        <v>638</v>
      </c>
      <c r="IO114" s="7"/>
      <c r="IP114" s="7">
        <v>1.0494000000000001</v>
      </c>
      <c r="IQ114" s="7"/>
      <c r="IS114" s="66">
        <v>44859</v>
      </c>
      <c r="IT114" s="21" t="s">
        <v>1621</v>
      </c>
      <c r="IU114" s="7"/>
      <c r="IV114" s="7">
        <v>1.0096000000000001</v>
      </c>
      <c r="IW114" s="7"/>
      <c r="IY114" s="66">
        <v>44875</v>
      </c>
      <c r="IZ114" s="21" t="s">
        <v>1630</v>
      </c>
      <c r="JA114" s="7"/>
      <c r="JB114" s="7">
        <v>0.93810000000000004</v>
      </c>
      <c r="JC114" s="7"/>
      <c r="JE114" s="66">
        <v>44894</v>
      </c>
      <c r="JF114" s="21" t="s">
        <v>1630</v>
      </c>
      <c r="JG114" s="7"/>
      <c r="JH114" s="7">
        <v>0.98240000000000005</v>
      </c>
      <c r="JI114" s="7"/>
      <c r="JK114" s="66">
        <v>44967</v>
      </c>
      <c r="JL114" s="21" t="s">
        <v>1719</v>
      </c>
      <c r="JM114" s="7"/>
      <c r="JN114" s="7">
        <v>1.0430999999999999</v>
      </c>
      <c r="JO114" s="7"/>
      <c r="JQ114" s="7"/>
      <c r="JR114" s="7"/>
      <c r="JS114" s="7"/>
      <c r="JT114" s="7"/>
      <c r="JU114" s="7"/>
      <c r="JW114" s="7"/>
      <c r="JX114" s="7"/>
      <c r="JY114" s="7"/>
      <c r="JZ114" s="7"/>
      <c r="KA114" s="7"/>
      <c r="KC114" s="66">
        <v>44719</v>
      </c>
      <c r="KD114" s="21" t="s">
        <v>570</v>
      </c>
      <c r="KE114" s="7"/>
      <c r="KF114" s="7">
        <v>1.2949999999999999</v>
      </c>
    </row>
    <row r="115" spans="1:292" customFormat="1">
      <c r="A115" s="121">
        <v>44543</v>
      </c>
      <c r="B115" s="74" t="s">
        <v>336</v>
      </c>
      <c r="C115" s="122"/>
      <c r="D115" s="122">
        <v>1.0693999999999999</v>
      </c>
      <c r="E115" s="107">
        <v>42779181.600000001</v>
      </c>
      <c r="G115" s="66">
        <v>44572</v>
      </c>
      <c r="H115" s="21" t="s">
        <v>346</v>
      </c>
      <c r="I115" s="7"/>
      <c r="J115" s="7">
        <v>0.95509999999999995</v>
      </c>
      <c r="K115" s="7"/>
      <c r="M115" s="7"/>
      <c r="N115" s="7"/>
      <c r="O115" s="7"/>
      <c r="P115" s="7"/>
      <c r="Q115" s="7"/>
      <c r="S115" s="7"/>
      <c r="T115" s="7"/>
      <c r="U115" s="7"/>
      <c r="V115" s="7"/>
      <c r="W115" s="7"/>
      <c r="Y115" s="7"/>
      <c r="Z115" s="7"/>
      <c r="AA115" s="7"/>
      <c r="AB115" s="7"/>
      <c r="AC115" s="7"/>
      <c r="AE115" s="7"/>
      <c r="AF115" s="7"/>
      <c r="AG115" s="7"/>
      <c r="AH115" s="7"/>
      <c r="AI115" s="7"/>
      <c r="AK115" s="66">
        <v>44937</v>
      </c>
      <c r="AL115" s="21" t="s">
        <v>1626</v>
      </c>
      <c r="AM115" s="7"/>
      <c r="AN115" s="7">
        <v>1.1083000000000001</v>
      </c>
      <c r="AO115" s="7"/>
      <c r="AQ115" s="66">
        <v>44935</v>
      </c>
      <c r="AR115" s="21" t="s">
        <v>1626</v>
      </c>
      <c r="AS115" s="7"/>
      <c r="AT115" s="7">
        <v>1.0293000000000001</v>
      </c>
      <c r="AU115" s="7"/>
      <c r="AW115" s="66">
        <v>44923</v>
      </c>
      <c r="AX115" s="21" t="s">
        <v>1624</v>
      </c>
      <c r="AY115" s="7"/>
      <c r="AZ115" s="7">
        <v>1.0646</v>
      </c>
      <c r="BA115" s="7"/>
      <c r="BC115" s="66">
        <v>44918</v>
      </c>
      <c r="BD115" s="21" t="s">
        <v>1624</v>
      </c>
      <c r="BE115" s="7"/>
      <c r="BF115" s="7">
        <v>1.4604999999999999</v>
      </c>
      <c r="BG115" s="7"/>
      <c r="BI115" s="66">
        <v>44909</v>
      </c>
      <c r="BJ115" s="21" t="s">
        <v>1624</v>
      </c>
      <c r="BK115" s="7"/>
      <c r="BL115" s="7">
        <v>0.98199999999999998</v>
      </c>
      <c r="BM115" s="7"/>
      <c r="BO115" s="66">
        <v>44897</v>
      </c>
      <c r="BP115" s="21" t="s">
        <v>1624</v>
      </c>
      <c r="BQ115" s="7"/>
      <c r="BR115" s="7">
        <v>1.2428999999999999</v>
      </c>
      <c r="BS115" s="7"/>
      <c r="BU115" s="66">
        <v>44890</v>
      </c>
      <c r="BV115" s="21" t="s">
        <v>1630</v>
      </c>
      <c r="BW115" s="7"/>
      <c r="BX115" s="7">
        <v>0.96899999999999997</v>
      </c>
      <c r="BY115" s="7"/>
      <c r="CA115" s="66">
        <v>44890</v>
      </c>
      <c r="CB115" s="21" t="s">
        <v>1630</v>
      </c>
      <c r="CC115" s="7"/>
      <c r="CD115" s="7">
        <v>0.95199999999999996</v>
      </c>
      <c r="CE115" s="7"/>
      <c r="CG115" s="66">
        <v>44883</v>
      </c>
      <c r="CH115" s="21" t="s">
        <v>1630</v>
      </c>
      <c r="CI115" s="7"/>
      <c r="CJ115" s="7">
        <v>1.0109999999999999</v>
      </c>
      <c r="CK115" s="7"/>
      <c r="CM115" s="66">
        <v>44868</v>
      </c>
      <c r="CN115" s="21" t="s">
        <v>1630</v>
      </c>
      <c r="CO115" s="7"/>
      <c r="CP115" s="7">
        <v>1.0539000000000001</v>
      </c>
      <c r="CQ115" s="7"/>
      <c r="CS115" s="66">
        <v>44860</v>
      </c>
      <c r="CT115" s="21" t="s">
        <v>1621</v>
      </c>
      <c r="CU115" s="7"/>
      <c r="CV115" s="7">
        <v>0.97060000000000002</v>
      </c>
      <c r="CW115" s="7"/>
      <c r="CY115" s="66">
        <v>44855</v>
      </c>
      <c r="CZ115" s="21" t="s">
        <v>1621</v>
      </c>
      <c r="DA115" s="7"/>
      <c r="DB115" s="7">
        <v>1.2092000000000001</v>
      </c>
      <c r="DC115" s="7"/>
      <c r="DE115" s="66">
        <v>44834</v>
      </c>
      <c r="DF115" s="21" t="s">
        <v>1622</v>
      </c>
      <c r="DG115" s="7"/>
      <c r="DH115" s="7">
        <v>1.0074000000000001</v>
      </c>
      <c r="DI115" s="7"/>
      <c r="DK115" s="66">
        <v>44833</v>
      </c>
      <c r="DL115" s="21" t="s">
        <v>1622</v>
      </c>
      <c r="DM115" s="7"/>
      <c r="DN115" s="7">
        <v>0.98440000000000005</v>
      </c>
      <c r="DO115" s="7"/>
      <c r="DQ115" s="66">
        <v>44825</v>
      </c>
      <c r="DR115" s="21" t="s">
        <v>1622</v>
      </c>
      <c r="DS115" s="7"/>
      <c r="DT115" s="215">
        <v>1</v>
      </c>
      <c r="DU115" s="37">
        <f>DU36+488487.36</f>
        <v>3124691.23</v>
      </c>
      <c r="DW115" s="66">
        <v>44806</v>
      </c>
      <c r="DX115" s="21" t="s">
        <v>1622</v>
      </c>
      <c r="DY115" s="7"/>
      <c r="DZ115" s="7">
        <v>0.99609999999999999</v>
      </c>
      <c r="EA115" s="7"/>
      <c r="EC115" s="66">
        <v>44770</v>
      </c>
      <c r="ED115" s="21" t="s">
        <v>638</v>
      </c>
      <c r="EE115" s="7"/>
      <c r="EF115" s="7">
        <v>1.2050000000000001</v>
      </c>
      <c r="EG115" s="7"/>
      <c r="EI115" s="66">
        <v>44770</v>
      </c>
      <c r="EJ115" s="7" t="s">
        <v>638</v>
      </c>
      <c r="EK115" s="7"/>
      <c r="EL115" s="134">
        <v>1.2266509999999999</v>
      </c>
      <c r="EM115" s="7"/>
      <c r="EO115" s="66">
        <v>44767</v>
      </c>
      <c r="EP115" s="21" t="s">
        <v>638</v>
      </c>
      <c r="EQ115" s="7"/>
      <c r="ER115" s="7">
        <v>0.96340000000000003</v>
      </c>
      <c r="ES115" s="7"/>
      <c r="EU115" s="66">
        <v>44764</v>
      </c>
      <c r="EV115" s="21" t="s">
        <v>638</v>
      </c>
      <c r="EW115" s="7"/>
      <c r="EX115" s="7">
        <v>1.1674</v>
      </c>
      <c r="EY115" s="7"/>
      <c r="FA115" s="66">
        <v>44749</v>
      </c>
      <c r="FB115" s="21" t="s">
        <v>638</v>
      </c>
      <c r="FC115" s="7"/>
      <c r="FD115" s="7">
        <v>1.4869999999999901</v>
      </c>
      <c r="FE115" s="7"/>
      <c r="FG115" s="66">
        <v>44739</v>
      </c>
      <c r="FH115" s="21" t="s">
        <v>570</v>
      </c>
      <c r="FI115" s="7"/>
      <c r="FJ115" s="7">
        <v>1.0669999999999999</v>
      </c>
      <c r="FK115" s="7"/>
      <c r="FM115" s="66">
        <v>44736</v>
      </c>
      <c r="FN115" s="21" t="s">
        <v>570</v>
      </c>
      <c r="FO115" s="7"/>
      <c r="FP115" s="7">
        <v>1.1020000000000001</v>
      </c>
      <c r="FQ115" s="7"/>
      <c r="FS115" s="66">
        <v>44720</v>
      </c>
      <c r="FT115" s="21" t="s">
        <v>570</v>
      </c>
      <c r="FU115" s="7"/>
      <c r="FV115" s="7">
        <v>1.2618</v>
      </c>
      <c r="FW115" s="7"/>
      <c r="FY115" s="66">
        <v>44714</v>
      </c>
      <c r="FZ115" s="21" t="s">
        <v>570</v>
      </c>
      <c r="GA115" s="7"/>
      <c r="GB115" s="7">
        <v>1.3803000000000001</v>
      </c>
      <c r="GC115" s="7"/>
      <c r="GE115" s="66">
        <v>44687</v>
      </c>
      <c r="GF115" s="21" t="s">
        <v>353</v>
      </c>
      <c r="GG115" s="7"/>
      <c r="GH115" s="7">
        <v>1.7545999999999999</v>
      </c>
      <c r="GI115" s="68"/>
      <c r="GK115" s="66">
        <v>44679</v>
      </c>
      <c r="GL115" s="21" t="s">
        <v>351</v>
      </c>
      <c r="GM115" s="7"/>
      <c r="GN115" s="215">
        <v>0.98112100000000002</v>
      </c>
      <c r="GO115" s="7"/>
      <c r="GQ115" s="66">
        <v>44635</v>
      </c>
      <c r="GR115" s="7" t="s">
        <v>350</v>
      </c>
      <c r="GS115" s="7"/>
      <c r="GT115" s="7">
        <v>1.208</v>
      </c>
      <c r="GU115" s="7"/>
      <c r="GW115" s="66">
        <v>44603</v>
      </c>
      <c r="GX115" s="21" t="s">
        <v>348</v>
      </c>
      <c r="GY115" s="7"/>
      <c r="GZ115" s="7">
        <v>1.0359</v>
      </c>
      <c r="HA115" s="7"/>
      <c r="HC115" s="66">
        <v>44582</v>
      </c>
      <c r="HD115" s="21" t="s">
        <v>346</v>
      </c>
      <c r="HE115" s="7"/>
      <c r="HF115" s="7">
        <v>1.2695000000000001</v>
      </c>
      <c r="HG115" s="7"/>
      <c r="HI115" s="66">
        <v>44543</v>
      </c>
      <c r="HJ115" s="21" t="s">
        <v>336</v>
      </c>
      <c r="HK115" s="7"/>
      <c r="HL115" s="7">
        <v>1.022</v>
      </c>
      <c r="HM115" s="7"/>
      <c r="HO115" s="66">
        <v>44536</v>
      </c>
      <c r="HP115" s="21" t="s">
        <v>336</v>
      </c>
      <c r="HQ115" s="7"/>
      <c r="HR115" s="134">
        <v>0.97614920993950449</v>
      </c>
      <c r="HS115" s="7"/>
      <c r="HU115" s="81">
        <v>43873</v>
      </c>
      <c r="HV115" s="23" t="s">
        <v>348</v>
      </c>
      <c r="HW115" s="21">
        <f>[1]!i_dq_close("881001.WI",HU115)</f>
        <v>4317.1104999999998</v>
      </c>
      <c r="HX115" s="82">
        <v>1.039739</v>
      </c>
      <c r="HY115" s="20"/>
      <c r="IA115" s="66">
        <v>44666</v>
      </c>
      <c r="IB115" s="21" t="s">
        <v>351</v>
      </c>
      <c r="IC115" s="7"/>
      <c r="ID115" s="7">
        <v>1.0169999999999999</v>
      </c>
      <c r="IE115" s="7"/>
      <c r="IG115" s="66">
        <v>44680</v>
      </c>
      <c r="IH115" s="21" t="s">
        <v>351</v>
      </c>
      <c r="II115" s="7"/>
      <c r="IJ115" s="7">
        <v>1.0129999999999999</v>
      </c>
      <c r="IK115" s="7"/>
      <c r="IM115" s="66">
        <v>44746</v>
      </c>
      <c r="IN115" s="21" t="s">
        <v>638</v>
      </c>
      <c r="IO115" s="7"/>
      <c r="IP115" s="7">
        <v>1.0542</v>
      </c>
      <c r="IQ115" s="7"/>
      <c r="IS115" s="66">
        <v>44860</v>
      </c>
      <c r="IT115" s="21" t="s">
        <v>1621</v>
      </c>
      <c r="IU115" s="7"/>
      <c r="IV115" s="7">
        <v>1.0085</v>
      </c>
      <c r="IW115" s="7"/>
      <c r="IY115" s="66">
        <v>44876</v>
      </c>
      <c r="IZ115" s="21" t="s">
        <v>1630</v>
      </c>
      <c r="JA115" s="7"/>
      <c r="JB115" s="7">
        <v>0.93679999999999997</v>
      </c>
      <c r="JC115" s="7"/>
      <c r="JE115" s="66">
        <v>44895</v>
      </c>
      <c r="JF115" s="21" t="s">
        <v>1630</v>
      </c>
      <c r="JG115" s="7"/>
      <c r="JH115" s="7">
        <v>0.98550000000000004</v>
      </c>
      <c r="JI115" s="7"/>
      <c r="JK115" s="7"/>
      <c r="JL115" s="7"/>
      <c r="JM115" s="7"/>
      <c r="JN115" s="7"/>
      <c r="JO115" s="7"/>
      <c r="JQ115" s="7"/>
      <c r="JR115" s="7"/>
      <c r="JS115" s="7"/>
      <c r="JT115" s="7"/>
      <c r="JU115" s="7"/>
      <c r="JW115" s="7"/>
      <c r="JX115" s="7"/>
      <c r="JY115" s="7"/>
      <c r="JZ115" s="7"/>
      <c r="KA115" s="7"/>
      <c r="KC115" s="66">
        <v>44720</v>
      </c>
      <c r="KD115" s="21" t="s">
        <v>570</v>
      </c>
      <c r="KE115" s="7"/>
      <c r="KF115" s="7">
        <v>1.296</v>
      </c>
    </row>
    <row r="116" spans="1:292" customFormat="1">
      <c r="A116" s="121">
        <v>44544</v>
      </c>
      <c r="B116" s="74" t="s">
        <v>336</v>
      </c>
      <c r="C116" s="122"/>
      <c r="D116" s="122">
        <v>1.0670999999999999</v>
      </c>
      <c r="E116" s="122"/>
      <c r="G116" s="66">
        <v>44573</v>
      </c>
      <c r="H116" s="21" t="s">
        <v>346</v>
      </c>
      <c r="I116" s="7"/>
      <c r="J116" s="7">
        <v>0.95630000000000004</v>
      </c>
      <c r="K116" s="7"/>
      <c r="M116" s="7"/>
      <c r="N116" s="7"/>
      <c r="O116" s="7"/>
      <c r="P116" s="7"/>
      <c r="Q116" s="7"/>
      <c r="S116" s="7"/>
      <c r="T116" s="7"/>
      <c r="U116" s="7"/>
      <c r="V116" s="7"/>
      <c r="W116" s="7"/>
      <c r="Y116" s="7"/>
      <c r="Z116" s="7"/>
      <c r="AA116" s="7"/>
      <c r="AB116" s="7"/>
      <c r="AC116" s="7"/>
      <c r="AE116" s="7"/>
      <c r="AF116" s="7"/>
      <c r="AG116" s="7"/>
      <c r="AH116" s="7"/>
      <c r="AI116" s="7"/>
      <c r="AK116" s="66">
        <v>44938</v>
      </c>
      <c r="AL116" s="21" t="s">
        <v>1626</v>
      </c>
      <c r="AM116" s="7"/>
      <c r="AN116" s="7">
        <v>1.1135999999999999</v>
      </c>
      <c r="AO116" s="7"/>
      <c r="AQ116" s="66">
        <v>44936</v>
      </c>
      <c r="AR116" s="21" t="s">
        <v>1626</v>
      </c>
      <c r="AS116" s="7"/>
      <c r="AT116" s="7">
        <v>1.0306999999999999</v>
      </c>
      <c r="AU116" s="7"/>
      <c r="AW116" s="66">
        <v>44924</v>
      </c>
      <c r="AX116" s="21" t="s">
        <v>1624</v>
      </c>
      <c r="AY116" s="7"/>
      <c r="AZ116" s="7">
        <v>1.0645</v>
      </c>
      <c r="BA116" s="7"/>
      <c r="BC116" s="66">
        <v>44921</v>
      </c>
      <c r="BD116" s="21" t="s">
        <v>1624</v>
      </c>
      <c r="BE116" s="7"/>
      <c r="BF116" s="7">
        <v>1.4653</v>
      </c>
      <c r="BG116" s="7"/>
      <c r="BI116" s="66">
        <v>44910</v>
      </c>
      <c r="BJ116" s="21" t="s">
        <v>1624</v>
      </c>
      <c r="BK116" s="7"/>
      <c r="BL116" s="7">
        <v>0.98209999999999997</v>
      </c>
      <c r="BM116" s="7"/>
      <c r="BO116" s="66">
        <v>44900</v>
      </c>
      <c r="BP116" s="21" t="s">
        <v>1624</v>
      </c>
      <c r="BQ116" s="7"/>
      <c r="BR116" s="7">
        <v>1.2425999999999999</v>
      </c>
      <c r="BS116" s="7"/>
      <c r="BU116" s="66">
        <v>44893</v>
      </c>
      <c r="BV116" s="21" t="s">
        <v>1630</v>
      </c>
      <c r="BW116" s="7"/>
      <c r="BX116" s="7">
        <v>0.97199999999999998</v>
      </c>
      <c r="BY116" s="7"/>
      <c r="CA116" s="66">
        <v>44893</v>
      </c>
      <c r="CB116" s="21" t="s">
        <v>1630</v>
      </c>
      <c r="CC116" s="7"/>
      <c r="CD116" s="7">
        <v>0.95299999999999996</v>
      </c>
      <c r="CE116" s="7"/>
      <c r="CG116" s="66">
        <v>44886</v>
      </c>
      <c r="CH116" s="21" t="s">
        <v>1630</v>
      </c>
      <c r="CI116" s="7"/>
      <c r="CJ116" s="7">
        <v>1.0149999999999999</v>
      </c>
      <c r="CK116" s="7"/>
      <c r="CM116" s="66">
        <v>44869</v>
      </c>
      <c r="CN116" s="21" t="s">
        <v>1630</v>
      </c>
      <c r="CO116" s="7"/>
      <c r="CP116" s="7">
        <v>1.0528999999999999</v>
      </c>
      <c r="CQ116" s="7"/>
      <c r="CS116" s="66">
        <v>44861</v>
      </c>
      <c r="CT116" s="21" t="s">
        <v>1621</v>
      </c>
      <c r="CU116" s="7"/>
      <c r="CV116" s="7">
        <v>0.97050000000000003</v>
      </c>
      <c r="CW116" s="7"/>
      <c r="CY116" s="66">
        <v>44858</v>
      </c>
      <c r="CZ116" s="21" t="s">
        <v>1621</v>
      </c>
      <c r="DA116" s="7"/>
      <c r="DB116" s="7">
        <v>1.2062999999999999</v>
      </c>
      <c r="DC116" s="7"/>
      <c r="DE116" s="66">
        <v>44844</v>
      </c>
      <c r="DF116" s="21" t="s">
        <v>341</v>
      </c>
      <c r="DG116" s="7"/>
      <c r="DH116" s="7">
        <v>1.0074000000000001</v>
      </c>
      <c r="DI116" s="7"/>
      <c r="DK116" s="66">
        <v>44834</v>
      </c>
      <c r="DL116" s="21" t="s">
        <v>1622</v>
      </c>
      <c r="DM116" s="7"/>
      <c r="DN116" s="7">
        <v>0.98309999999999997</v>
      </c>
      <c r="DO116" s="7"/>
      <c r="DQ116" s="66">
        <v>44826</v>
      </c>
      <c r="DR116" s="21" t="s">
        <v>1622</v>
      </c>
      <c r="DS116" s="7"/>
      <c r="DT116" s="215">
        <v>1.0029999999999999</v>
      </c>
      <c r="DU116" s="7"/>
      <c r="DW116" s="66">
        <v>44809</v>
      </c>
      <c r="DX116" s="21" t="s">
        <v>1622</v>
      </c>
      <c r="DY116" s="7"/>
      <c r="DZ116" s="7">
        <v>1.0012000000000001</v>
      </c>
      <c r="EA116" s="7"/>
      <c r="EC116" s="66">
        <v>44771</v>
      </c>
      <c r="ED116" s="21" t="s">
        <v>638</v>
      </c>
      <c r="EE116" s="7"/>
      <c r="EF116" s="7">
        <v>1.208</v>
      </c>
      <c r="EG116" s="7"/>
      <c r="EI116" s="66">
        <v>44771</v>
      </c>
      <c r="EJ116" s="7" t="s">
        <v>638</v>
      </c>
      <c r="EK116" s="7"/>
      <c r="EL116" s="134">
        <v>1.2279580000000001</v>
      </c>
      <c r="EM116" s="7"/>
      <c r="EO116" s="66">
        <v>44768</v>
      </c>
      <c r="EP116" s="21" t="s">
        <v>638</v>
      </c>
      <c r="EQ116" s="7"/>
      <c r="ER116" s="7">
        <v>0.96260000000000001</v>
      </c>
      <c r="ES116" s="7"/>
      <c r="EU116" s="66">
        <v>44767</v>
      </c>
      <c r="EV116" s="21" t="s">
        <v>638</v>
      </c>
      <c r="EW116" s="7"/>
      <c r="EX116" s="7">
        <v>1.1665000000000001</v>
      </c>
      <c r="EY116" s="7"/>
      <c r="FA116" s="66">
        <v>44750</v>
      </c>
      <c r="FB116" s="21" t="s">
        <v>638</v>
      </c>
      <c r="FC116" s="7"/>
      <c r="FD116" s="7">
        <v>1.488</v>
      </c>
      <c r="FE116" s="7"/>
      <c r="FG116" s="66">
        <v>44740</v>
      </c>
      <c r="FH116" s="21" t="s">
        <v>570</v>
      </c>
      <c r="FI116" s="7"/>
      <c r="FJ116" s="7">
        <v>1.0660000000000001</v>
      </c>
      <c r="FK116" s="7"/>
      <c r="FM116" s="66">
        <v>44739</v>
      </c>
      <c r="FN116" s="21" t="s">
        <v>570</v>
      </c>
      <c r="FO116" s="7"/>
      <c r="FP116" s="7">
        <v>1.109</v>
      </c>
      <c r="FQ116" s="7"/>
      <c r="FS116" s="66">
        <v>44721</v>
      </c>
      <c r="FT116" s="21" t="s">
        <v>570</v>
      </c>
      <c r="FU116" s="7"/>
      <c r="FV116" s="7">
        <v>1.2612000000000001</v>
      </c>
      <c r="FW116" s="7"/>
      <c r="FY116" s="66">
        <v>44718</v>
      </c>
      <c r="FZ116" s="21" t="s">
        <v>570</v>
      </c>
      <c r="GA116" s="7"/>
      <c r="GB116" s="7">
        <v>1.3831</v>
      </c>
      <c r="GC116" s="7"/>
      <c r="GE116" s="66">
        <v>44690</v>
      </c>
      <c r="GF116" s="21" t="s">
        <v>353</v>
      </c>
      <c r="GG116" s="7"/>
      <c r="GH116" s="7">
        <v>1.7579</v>
      </c>
      <c r="GI116" s="68"/>
      <c r="GK116" s="66">
        <v>44680</v>
      </c>
      <c r="GL116" s="21" t="s">
        <v>351</v>
      </c>
      <c r="GM116" s="7"/>
      <c r="GN116" s="215">
        <v>0.98121800000000003</v>
      </c>
      <c r="GO116" s="7"/>
      <c r="GQ116" s="66">
        <v>44636</v>
      </c>
      <c r="GR116" s="7" t="s">
        <v>350</v>
      </c>
      <c r="GS116" s="7"/>
      <c r="GT116" s="7">
        <v>1.208</v>
      </c>
      <c r="GU116" s="7"/>
      <c r="GW116" s="66">
        <v>44606</v>
      </c>
      <c r="GX116" s="21" t="s">
        <v>348</v>
      </c>
      <c r="GY116" s="7"/>
      <c r="GZ116" s="7">
        <v>1.0370999999999999</v>
      </c>
      <c r="HA116" s="7"/>
      <c r="HC116" s="66">
        <v>44585</v>
      </c>
      <c r="HD116" s="21" t="s">
        <v>346</v>
      </c>
      <c r="HE116" s="7"/>
      <c r="HF116" s="7">
        <v>1.2706999999999999</v>
      </c>
      <c r="HG116" s="7"/>
      <c r="HI116" s="66">
        <v>44544</v>
      </c>
      <c r="HJ116" s="21" t="s">
        <v>336</v>
      </c>
      <c r="HK116" s="7"/>
      <c r="HL116" s="7">
        <v>1.0209999999999999</v>
      </c>
      <c r="HM116" s="7"/>
      <c r="HO116" s="66">
        <v>44537</v>
      </c>
      <c r="HP116" s="21" t="s">
        <v>336</v>
      </c>
      <c r="HQ116" s="7"/>
      <c r="HR116" s="134">
        <v>0.97614920993950449</v>
      </c>
      <c r="HS116" s="7"/>
      <c r="HU116" s="81">
        <v>43874</v>
      </c>
      <c r="HV116" s="23" t="s">
        <v>348</v>
      </c>
      <c r="HW116" s="21">
        <f>[1]!i_dq_close("881001.WI",HU116)</f>
        <v>4285.3348999999998</v>
      </c>
      <c r="HX116" s="82">
        <v>1.0453190000000001</v>
      </c>
      <c r="HY116" s="20"/>
      <c r="IA116" s="66">
        <v>44669</v>
      </c>
      <c r="IB116" s="21" t="s">
        <v>351</v>
      </c>
      <c r="IC116" s="7"/>
      <c r="ID116" s="7">
        <v>1.0209999999999999</v>
      </c>
      <c r="IE116" s="7"/>
      <c r="IG116" s="66">
        <v>44686</v>
      </c>
      <c r="IH116" s="21" t="s">
        <v>353</v>
      </c>
      <c r="II116" s="7"/>
      <c r="IJ116" s="7">
        <v>1.01</v>
      </c>
      <c r="IK116" s="7"/>
      <c r="IM116" s="66">
        <v>44747</v>
      </c>
      <c r="IN116" s="21" t="s">
        <v>638</v>
      </c>
      <c r="IO116" s="7"/>
      <c r="IP116" s="7">
        <v>1.0581</v>
      </c>
      <c r="IQ116" s="7"/>
      <c r="IS116" s="66">
        <v>44861</v>
      </c>
      <c r="IT116" s="21" t="s">
        <v>1621</v>
      </c>
      <c r="IU116" s="7"/>
      <c r="IV116" s="7">
        <v>1.0066999999999999</v>
      </c>
      <c r="IW116" s="7"/>
      <c r="IY116" s="66">
        <v>44879</v>
      </c>
      <c r="IZ116" s="21" t="s">
        <v>1630</v>
      </c>
      <c r="JA116" s="7"/>
      <c r="JB116" s="7">
        <v>0.93759999999999999</v>
      </c>
      <c r="JC116" s="7"/>
      <c r="JE116" s="66">
        <v>44896</v>
      </c>
      <c r="JF116" s="21" t="s">
        <v>336</v>
      </c>
      <c r="JG116" s="7"/>
      <c r="JH116" s="7">
        <v>0.98370000000000002</v>
      </c>
      <c r="JI116" s="7"/>
      <c r="JK116" s="7"/>
      <c r="JL116" s="7"/>
      <c r="JM116" s="7"/>
      <c r="JN116" s="7"/>
      <c r="JO116" s="7"/>
      <c r="JQ116" s="7"/>
      <c r="JR116" s="7"/>
      <c r="JS116" s="7"/>
      <c r="JT116" s="7"/>
      <c r="JU116" s="7"/>
      <c r="JW116" s="7"/>
      <c r="JX116" s="7"/>
      <c r="JY116" s="7"/>
      <c r="JZ116" s="7"/>
      <c r="KA116" s="7"/>
      <c r="KC116" s="66">
        <v>44721</v>
      </c>
      <c r="KD116" s="21" t="s">
        <v>570</v>
      </c>
      <c r="KE116" s="7"/>
      <c r="KF116" s="7">
        <v>1.2949999999999999</v>
      </c>
    </row>
    <row r="117" spans="1:292" customFormat="1">
      <c r="A117" s="121">
        <v>44545</v>
      </c>
      <c r="B117" s="74" t="s">
        <v>336</v>
      </c>
      <c r="C117" s="122"/>
      <c r="D117" s="122">
        <v>1.0632999999999999</v>
      </c>
      <c r="E117" s="122"/>
      <c r="G117" s="66">
        <v>44574</v>
      </c>
      <c r="H117" s="21" t="s">
        <v>346</v>
      </c>
      <c r="I117" s="7"/>
      <c r="J117" s="7">
        <v>0.94910000000000005</v>
      </c>
      <c r="K117" s="7"/>
      <c r="M117" s="7"/>
      <c r="N117" s="7"/>
      <c r="O117" s="7"/>
      <c r="P117" s="7"/>
      <c r="Q117" s="7"/>
      <c r="S117" s="7"/>
      <c r="T117" s="7"/>
      <c r="U117" s="7"/>
      <c r="V117" s="7"/>
      <c r="W117" s="7"/>
      <c r="Y117" s="7"/>
      <c r="Z117" s="7"/>
      <c r="AA117" s="7"/>
      <c r="AB117" s="7"/>
      <c r="AC117" s="7"/>
      <c r="AE117" s="7"/>
      <c r="AF117" s="7"/>
      <c r="AG117" s="7"/>
      <c r="AH117" s="7"/>
      <c r="AI117" s="7"/>
      <c r="AK117" s="66">
        <v>44939</v>
      </c>
      <c r="AL117" s="21" t="s">
        <v>1626</v>
      </c>
      <c r="AM117" s="7"/>
      <c r="AN117" s="7">
        <v>1.1144000000000001</v>
      </c>
      <c r="AO117" s="7"/>
      <c r="AQ117" s="66">
        <v>44937</v>
      </c>
      <c r="AR117" s="21" t="s">
        <v>1626</v>
      </c>
      <c r="AS117" s="7"/>
      <c r="AT117" s="7">
        <v>1.0263</v>
      </c>
      <c r="AU117" s="7"/>
      <c r="AW117" s="66">
        <v>44925</v>
      </c>
      <c r="AX117" s="21" t="s">
        <v>1624</v>
      </c>
      <c r="AY117" s="7"/>
      <c r="AZ117" s="7">
        <v>1.0648</v>
      </c>
      <c r="BA117" s="7"/>
      <c r="BC117" s="66">
        <v>44922</v>
      </c>
      <c r="BD117" s="21" t="s">
        <v>1624</v>
      </c>
      <c r="BE117" s="7"/>
      <c r="BF117" s="7">
        <v>1.474</v>
      </c>
      <c r="BG117" s="7"/>
      <c r="BI117" s="66">
        <v>44911</v>
      </c>
      <c r="BJ117" s="21" t="s">
        <v>1624</v>
      </c>
      <c r="BK117" s="7"/>
      <c r="BL117" s="7">
        <v>0.98229999999999995</v>
      </c>
      <c r="BM117" s="7"/>
      <c r="BO117" s="66">
        <v>44901</v>
      </c>
      <c r="BP117" s="21" t="s">
        <v>1624</v>
      </c>
      <c r="BQ117" s="7"/>
      <c r="BR117" s="7">
        <v>1.2426999999999999</v>
      </c>
      <c r="BS117" s="7"/>
      <c r="BU117" s="66">
        <v>44894</v>
      </c>
      <c r="BV117" s="21" t="s">
        <v>1630</v>
      </c>
      <c r="BW117" s="7"/>
      <c r="BX117" s="7">
        <v>0.96899999999999997</v>
      </c>
      <c r="BY117" s="7"/>
      <c r="CA117" s="66">
        <v>44894</v>
      </c>
      <c r="CB117" s="21" t="s">
        <v>1630</v>
      </c>
      <c r="CC117" s="7"/>
      <c r="CD117" s="7">
        <v>0.95199999999999996</v>
      </c>
      <c r="CE117" s="7"/>
      <c r="CG117" s="66">
        <v>44887</v>
      </c>
      <c r="CH117" s="21" t="s">
        <v>1630</v>
      </c>
      <c r="CI117" s="7"/>
      <c r="CJ117" s="7">
        <v>1.0169999999999999</v>
      </c>
      <c r="CK117" s="7"/>
      <c r="CM117" s="66">
        <v>44872</v>
      </c>
      <c r="CN117" s="21" t="s">
        <v>1630</v>
      </c>
      <c r="CO117" s="7"/>
      <c r="CP117" s="7">
        <v>1.0559000000000001</v>
      </c>
      <c r="CQ117" s="7"/>
      <c r="CS117" s="66">
        <v>44862</v>
      </c>
      <c r="CT117" s="21" t="s">
        <v>1621</v>
      </c>
      <c r="CU117" s="7"/>
      <c r="CV117" s="7">
        <v>0.97019999999999995</v>
      </c>
      <c r="CW117" s="7"/>
      <c r="CY117" s="66">
        <v>44859</v>
      </c>
      <c r="CZ117" s="21" t="s">
        <v>1621</v>
      </c>
      <c r="DA117" s="7"/>
      <c r="DB117" s="7">
        <v>1.2064999999999999</v>
      </c>
      <c r="DC117" s="7"/>
      <c r="DE117" s="66">
        <v>44845</v>
      </c>
      <c r="DF117" s="21" t="s">
        <v>1621</v>
      </c>
      <c r="DG117" s="7"/>
      <c r="DH117" s="7">
        <v>1.0085</v>
      </c>
      <c r="DI117" s="7"/>
      <c r="DK117" s="66">
        <v>44844</v>
      </c>
      <c r="DL117" s="21" t="s">
        <v>341</v>
      </c>
      <c r="DM117" s="7"/>
      <c r="DN117" s="7">
        <v>0.98260000000000003</v>
      </c>
      <c r="DO117" s="7"/>
      <c r="DQ117" s="66">
        <v>44827</v>
      </c>
      <c r="DR117" s="21" t="s">
        <v>1622</v>
      </c>
      <c r="DS117" s="7"/>
      <c r="DT117" s="7">
        <v>1.002</v>
      </c>
      <c r="DU117" s="7"/>
      <c r="DW117" s="66">
        <v>44810</v>
      </c>
      <c r="DX117" s="21" t="s">
        <v>1622</v>
      </c>
      <c r="DY117" s="7"/>
      <c r="DZ117" s="7">
        <v>1.0026999999999999</v>
      </c>
      <c r="EA117" s="7"/>
      <c r="EC117" s="66">
        <v>44774</v>
      </c>
      <c r="ED117" s="21" t="s">
        <v>339</v>
      </c>
      <c r="EE117" s="7"/>
      <c r="EF117" s="7">
        <v>1.212</v>
      </c>
      <c r="EG117" s="7"/>
      <c r="EI117" s="66">
        <v>44774</v>
      </c>
      <c r="EJ117" s="7" t="s">
        <v>339</v>
      </c>
      <c r="EK117" s="7"/>
      <c r="EL117" s="134">
        <v>1.2285170000000001</v>
      </c>
      <c r="EM117" s="7"/>
      <c r="EO117" s="66">
        <v>44769</v>
      </c>
      <c r="EP117" s="21" t="s">
        <v>638</v>
      </c>
      <c r="EQ117" s="7"/>
      <c r="ER117" s="7">
        <v>0.96089999999999998</v>
      </c>
      <c r="ES117" s="7"/>
      <c r="EU117" s="66">
        <v>44768</v>
      </c>
      <c r="EV117" s="21" t="s">
        <v>638</v>
      </c>
      <c r="EW117" s="7"/>
      <c r="EX117" s="7">
        <v>1.1672</v>
      </c>
      <c r="EY117" s="7"/>
      <c r="FA117" s="66">
        <v>44753</v>
      </c>
      <c r="FB117" s="21" t="s">
        <v>638</v>
      </c>
      <c r="FC117" s="7"/>
      <c r="FD117" s="7">
        <v>1.4909999999999899</v>
      </c>
      <c r="FE117" s="7"/>
      <c r="FG117" s="66">
        <v>44741</v>
      </c>
      <c r="FH117" s="21" t="s">
        <v>570</v>
      </c>
      <c r="FI117" s="7"/>
      <c r="FJ117" s="7">
        <v>1.0609999999999999</v>
      </c>
      <c r="FK117" s="7"/>
      <c r="FM117" s="66">
        <v>44740</v>
      </c>
      <c r="FN117" s="21" t="s">
        <v>570</v>
      </c>
      <c r="FO117" s="7"/>
      <c r="FP117" s="7">
        <v>1.1100000000000001</v>
      </c>
      <c r="FQ117" s="7"/>
      <c r="FS117" s="66">
        <v>44722</v>
      </c>
      <c r="FT117" s="21" t="s">
        <v>570</v>
      </c>
      <c r="FU117" s="7"/>
      <c r="FV117" s="7">
        <v>1.2602</v>
      </c>
      <c r="FW117" s="7"/>
      <c r="FY117" s="66">
        <v>44719</v>
      </c>
      <c r="FZ117" s="21" t="s">
        <v>570</v>
      </c>
      <c r="GA117" s="7"/>
      <c r="GB117" s="7">
        <v>1.3832</v>
      </c>
      <c r="GC117" s="7"/>
      <c r="GE117" s="66">
        <v>44691</v>
      </c>
      <c r="GF117" s="21" t="s">
        <v>353</v>
      </c>
      <c r="GG117" s="7"/>
      <c r="GH117" s="7">
        <v>1.7571000000000001</v>
      </c>
      <c r="GI117" s="68"/>
      <c r="GK117" s="66">
        <v>44686</v>
      </c>
      <c r="GL117" s="21" t="s">
        <v>353</v>
      </c>
      <c r="GM117" s="7"/>
      <c r="GN117" s="215">
        <v>0.98131599999999997</v>
      </c>
      <c r="GO117" s="7"/>
      <c r="GQ117" s="66">
        <v>44637</v>
      </c>
      <c r="GR117" s="7" t="s">
        <v>350</v>
      </c>
      <c r="GS117" s="7"/>
      <c r="GT117" s="7">
        <v>1.2150000000000001</v>
      </c>
      <c r="GU117" s="7"/>
      <c r="GW117" s="66">
        <v>44607</v>
      </c>
      <c r="GX117" s="21" t="s">
        <v>348</v>
      </c>
      <c r="GY117" s="7"/>
      <c r="GZ117" s="7">
        <v>1.0341</v>
      </c>
      <c r="HA117" s="7"/>
      <c r="HC117" s="66">
        <v>44586</v>
      </c>
      <c r="HD117" s="21" t="s">
        <v>346</v>
      </c>
      <c r="HE117" s="7"/>
      <c r="HF117" s="7">
        <v>1.2735000000000001</v>
      </c>
      <c r="HG117" s="7"/>
      <c r="HI117" s="66">
        <v>44545</v>
      </c>
      <c r="HJ117" s="21" t="s">
        <v>336</v>
      </c>
      <c r="HK117" s="7"/>
      <c r="HL117" s="7">
        <v>1.02</v>
      </c>
      <c r="HM117" s="7"/>
      <c r="HO117" s="66">
        <v>44538</v>
      </c>
      <c r="HP117" s="21" t="s">
        <v>336</v>
      </c>
      <c r="HQ117" s="7"/>
      <c r="HR117" s="134">
        <v>0.97614920993950449</v>
      </c>
      <c r="HS117" s="7"/>
      <c r="HU117" s="81">
        <v>43875</v>
      </c>
      <c r="HV117" s="23" t="s">
        <v>348</v>
      </c>
      <c r="HW117" s="21">
        <f>[1]!i_dq_close("881001.WI",HU117)</f>
        <v>4304.3486000000003</v>
      </c>
      <c r="HX117" s="82">
        <v>1.0499689999999999</v>
      </c>
      <c r="HY117" s="20"/>
      <c r="IA117" s="66">
        <v>44670</v>
      </c>
      <c r="IB117" s="21" t="s">
        <v>351</v>
      </c>
      <c r="IC117" s="7"/>
      <c r="ID117" s="7">
        <v>1.024</v>
      </c>
      <c r="IE117" s="7"/>
      <c r="IG117" s="66">
        <v>44687</v>
      </c>
      <c r="IH117" s="21" t="s">
        <v>353</v>
      </c>
      <c r="II117" s="7"/>
      <c r="IJ117" s="7">
        <v>1.012</v>
      </c>
      <c r="IK117" s="7"/>
      <c r="IM117" s="66">
        <v>44748</v>
      </c>
      <c r="IN117" s="21" t="s">
        <v>638</v>
      </c>
      <c r="IO117" s="7"/>
      <c r="IP117" s="7">
        <v>1.0552999999999999</v>
      </c>
      <c r="IQ117" s="7"/>
      <c r="IS117" s="66">
        <v>44862</v>
      </c>
      <c r="IT117" s="21" t="s">
        <v>1621</v>
      </c>
      <c r="IU117" s="7"/>
      <c r="IV117" s="7">
        <v>1.0086999999999999</v>
      </c>
      <c r="IW117" s="7"/>
      <c r="IY117" s="66">
        <v>44880</v>
      </c>
      <c r="IZ117" s="21" t="s">
        <v>1630</v>
      </c>
      <c r="JA117" s="7"/>
      <c r="JB117" s="7">
        <v>0.94140000000000001</v>
      </c>
      <c r="JC117" s="7"/>
      <c r="JE117" s="66">
        <v>44897</v>
      </c>
      <c r="JF117" s="21" t="s">
        <v>1624</v>
      </c>
      <c r="JG117" s="7"/>
      <c r="JH117" s="7">
        <v>0.98870000000000002</v>
      </c>
      <c r="JI117" s="7"/>
      <c r="JK117" s="7"/>
      <c r="JL117" s="7"/>
      <c r="JM117" s="7"/>
      <c r="JN117" s="7"/>
      <c r="JO117" s="7"/>
      <c r="JQ117" s="7"/>
      <c r="JR117" s="7"/>
      <c r="JS117" s="7"/>
      <c r="JT117" s="7"/>
      <c r="JU117" s="7"/>
      <c r="JW117" s="7"/>
      <c r="JX117" s="7"/>
      <c r="JY117" s="7"/>
      <c r="JZ117" s="7"/>
      <c r="KA117" s="7"/>
      <c r="KC117" s="66">
        <v>44722</v>
      </c>
      <c r="KD117" s="21" t="s">
        <v>570</v>
      </c>
      <c r="KE117" s="7"/>
      <c r="KF117" s="7">
        <v>1.2949999999999999</v>
      </c>
    </row>
    <row r="118" spans="1:292" customFormat="1">
      <c r="A118" s="121">
        <v>44546</v>
      </c>
      <c r="B118" s="74" t="s">
        <v>336</v>
      </c>
      <c r="C118" s="122"/>
      <c r="D118" s="122">
        <v>1.0661</v>
      </c>
      <c r="E118" s="122"/>
      <c r="G118" s="66">
        <v>44575</v>
      </c>
      <c r="H118" s="21" t="s">
        <v>346</v>
      </c>
      <c r="I118" s="7"/>
      <c r="J118" s="7">
        <v>0.95099999999999996</v>
      </c>
      <c r="K118" s="7"/>
      <c r="M118" s="7"/>
      <c r="N118" s="7"/>
      <c r="O118" s="7"/>
      <c r="P118" s="7"/>
      <c r="Q118" s="7"/>
      <c r="S118" s="7"/>
      <c r="T118" s="7"/>
      <c r="U118" s="7"/>
      <c r="V118" s="7"/>
      <c r="W118" s="7"/>
      <c r="Y118" s="7"/>
      <c r="Z118" s="7"/>
      <c r="AA118" s="7"/>
      <c r="AB118" s="7"/>
      <c r="AC118" s="7"/>
      <c r="AE118" s="7"/>
      <c r="AF118" s="7"/>
      <c r="AG118" s="7"/>
      <c r="AH118" s="7"/>
      <c r="AI118" s="7"/>
      <c r="AK118" s="66">
        <v>44942</v>
      </c>
      <c r="AL118" s="21" t="s">
        <v>1626</v>
      </c>
      <c r="AM118" s="7"/>
      <c r="AN118" s="7">
        <v>1.1136999999999999</v>
      </c>
      <c r="AO118" s="7"/>
      <c r="AQ118" s="66">
        <v>44938</v>
      </c>
      <c r="AR118" s="21" t="s">
        <v>1626</v>
      </c>
      <c r="AS118" s="7"/>
      <c r="AT118" s="7">
        <v>1.0262</v>
      </c>
      <c r="AU118" s="7"/>
      <c r="AW118" s="66">
        <v>44929</v>
      </c>
      <c r="AX118" s="21" t="s">
        <v>346</v>
      </c>
      <c r="AY118" s="7"/>
      <c r="AZ118" s="7">
        <v>1.0653999999999999</v>
      </c>
      <c r="BA118" s="7"/>
      <c r="BC118" s="66">
        <v>44923</v>
      </c>
      <c r="BD118" s="21" t="s">
        <v>1624</v>
      </c>
      <c r="BE118" s="7"/>
      <c r="BF118" s="7">
        <v>1.4712000000000001</v>
      </c>
      <c r="BG118" s="7"/>
      <c r="BI118" s="66">
        <v>44914</v>
      </c>
      <c r="BJ118" s="21" t="s">
        <v>1624</v>
      </c>
      <c r="BK118" s="7"/>
      <c r="BL118" s="7">
        <v>0.97560000000000002</v>
      </c>
      <c r="BM118" s="7"/>
      <c r="BO118" s="66">
        <v>44902</v>
      </c>
      <c r="BP118" s="21" t="s">
        <v>1624</v>
      </c>
      <c r="BQ118" s="7"/>
      <c r="BR118" s="7">
        <v>1.2428999999999999</v>
      </c>
      <c r="BS118" s="7"/>
      <c r="BU118" s="66">
        <v>44895</v>
      </c>
      <c r="BV118" s="21" t="s">
        <v>1630</v>
      </c>
      <c r="BW118" s="7"/>
      <c r="BX118" s="7">
        <v>0.97</v>
      </c>
      <c r="BY118" s="7"/>
      <c r="CA118" s="66">
        <v>44895</v>
      </c>
      <c r="CB118" s="21" t="s">
        <v>1630</v>
      </c>
      <c r="CC118" s="7"/>
      <c r="CD118" s="7">
        <v>0.95299999999999996</v>
      </c>
      <c r="CE118" s="7"/>
      <c r="CG118" s="66">
        <v>44888</v>
      </c>
      <c r="CH118" s="21" t="s">
        <v>1630</v>
      </c>
      <c r="CI118" s="7"/>
      <c r="CJ118" s="7">
        <v>1.016</v>
      </c>
      <c r="CK118" s="7"/>
      <c r="CM118" s="66">
        <v>44873</v>
      </c>
      <c r="CN118" s="21" t="s">
        <v>1630</v>
      </c>
      <c r="CO118" s="7"/>
      <c r="CP118" s="7">
        <v>1.0548</v>
      </c>
      <c r="CQ118" s="7"/>
      <c r="CS118" s="66">
        <v>44865</v>
      </c>
      <c r="CT118" s="21" t="s">
        <v>1621</v>
      </c>
      <c r="CU118" s="7"/>
      <c r="CV118" s="7">
        <v>0.96840000000000004</v>
      </c>
      <c r="CW118" s="7"/>
      <c r="CY118" s="66">
        <v>44860</v>
      </c>
      <c r="CZ118" s="21" t="s">
        <v>1621</v>
      </c>
      <c r="DA118" s="7"/>
      <c r="DB118" s="7">
        <v>1.2048000000000001</v>
      </c>
      <c r="DC118" s="7"/>
      <c r="DE118" s="66">
        <v>44846</v>
      </c>
      <c r="DF118" s="21" t="s">
        <v>1621</v>
      </c>
      <c r="DG118" s="7"/>
      <c r="DH118" s="7">
        <v>1.0109999999999999</v>
      </c>
      <c r="DI118" s="7"/>
      <c r="DK118" s="66">
        <v>44845</v>
      </c>
      <c r="DL118" s="21" t="s">
        <v>1621</v>
      </c>
      <c r="DM118" s="7"/>
      <c r="DN118" s="7">
        <v>0.98419999999999996</v>
      </c>
      <c r="DO118" s="7"/>
      <c r="DQ118" s="66">
        <v>44830</v>
      </c>
      <c r="DR118" s="21" t="s">
        <v>1622</v>
      </c>
      <c r="DS118" s="7"/>
      <c r="DT118" s="7">
        <v>0.996</v>
      </c>
      <c r="DU118" s="7"/>
      <c r="DW118" s="66">
        <v>44811</v>
      </c>
      <c r="DX118" s="21" t="s">
        <v>1622</v>
      </c>
      <c r="DY118" s="7"/>
      <c r="DZ118" s="7">
        <v>1.0007999999999999</v>
      </c>
      <c r="EA118" s="7"/>
      <c r="EC118" s="66">
        <v>44775</v>
      </c>
      <c r="ED118" s="21" t="s">
        <v>1623</v>
      </c>
      <c r="EE118" s="7"/>
      <c r="EF118" s="7">
        <v>1.1990000000000001</v>
      </c>
      <c r="EG118" s="7"/>
      <c r="EI118" s="66">
        <v>44775</v>
      </c>
      <c r="EJ118" s="7" t="s">
        <v>1623</v>
      </c>
      <c r="EK118" s="7"/>
      <c r="EL118" s="134">
        <v>1.23197</v>
      </c>
      <c r="EM118" s="7"/>
      <c r="EO118" s="66">
        <v>44770</v>
      </c>
      <c r="EP118" s="21" t="s">
        <v>638</v>
      </c>
      <c r="EQ118" s="7"/>
      <c r="ER118" s="7">
        <v>0.96009999999999995</v>
      </c>
      <c r="ES118" s="7"/>
      <c r="EU118" s="66">
        <v>44769</v>
      </c>
      <c r="EV118" s="21" t="s">
        <v>638</v>
      </c>
      <c r="EW118" s="7"/>
      <c r="EX118" s="7">
        <v>1.1672</v>
      </c>
      <c r="EY118" s="7"/>
      <c r="FA118" s="66">
        <v>44754</v>
      </c>
      <c r="FB118" s="21" t="s">
        <v>638</v>
      </c>
      <c r="FC118" s="7"/>
      <c r="FD118" s="7">
        <v>1.4870000000000001</v>
      </c>
      <c r="FE118" s="7"/>
      <c r="FG118" s="66">
        <v>44742</v>
      </c>
      <c r="FH118" s="21" t="s">
        <v>570</v>
      </c>
      <c r="FI118" s="7"/>
      <c r="FJ118" s="7">
        <v>1.0669999999999999</v>
      </c>
      <c r="FK118" s="7"/>
      <c r="FM118" s="66">
        <v>44741</v>
      </c>
      <c r="FN118" s="21" t="s">
        <v>570</v>
      </c>
      <c r="FO118" s="7"/>
      <c r="FP118" s="7">
        <v>1.101</v>
      </c>
      <c r="FQ118" s="7"/>
      <c r="FS118" s="66">
        <v>44725</v>
      </c>
      <c r="FT118" s="21" t="s">
        <v>570</v>
      </c>
      <c r="FU118" s="7"/>
      <c r="FV118" s="7">
        <v>1.2608999999999999</v>
      </c>
      <c r="FW118" s="7"/>
      <c r="FY118" s="66">
        <v>44720</v>
      </c>
      <c r="FZ118" s="21" t="s">
        <v>570</v>
      </c>
      <c r="GA118" s="7"/>
      <c r="GB118" s="7">
        <v>1.3827</v>
      </c>
      <c r="GC118" s="7"/>
      <c r="GE118" s="66">
        <v>44692</v>
      </c>
      <c r="GF118" s="21" t="s">
        <v>353</v>
      </c>
      <c r="GG118" s="7"/>
      <c r="GH118" s="7">
        <v>1.7545999999999999</v>
      </c>
      <c r="GI118" s="68"/>
      <c r="GK118" s="66">
        <v>44687</v>
      </c>
      <c r="GL118" s="21" t="s">
        <v>353</v>
      </c>
      <c r="GM118" s="7"/>
      <c r="GN118" s="215">
        <v>0.98141299999999998</v>
      </c>
      <c r="GO118" s="7"/>
      <c r="GQ118" s="66">
        <v>44638</v>
      </c>
      <c r="GR118" s="7" t="s">
        <v>350</v>
      </c>
      <c r="GS118" s="7"/>
      <c r="GT118" s="7">
        <v>1.216</v>
      </c>
      <c r="GU118" s="7"/>
      <c r="GW118" s="66">
        <v>44608</v>
      </c>
      <c r="GX118" s="21" t="s">
        <v>348</v>
      </c>
      <c r="GY118" s="7"/>
      <c r="GZ118" s="7">
        <v>1.036</v>
      </c>
      <c r="HA118" s="7"/>
      <c r="HC118" s="66">
        <v>44587</v>
      </c>
      <c r="HD118" s="21" t="s">
        <v>346</v>
      </c>
      <c r="HE118" s="7"/>
      <c r="HF118" s="7">
        <v>1.2698</v>
      </c>
      <c r="HG118" s="7"/>
      <c r="HI118" s="66">
        <v>44546</v>
      </c>
      <c r="HJ118" s="21" t="s">
        <v>336</v>
      </c>
      <c r="HK118" s="7"/>
      <c r="HL118" s="7">
        <v>1.0229999999999999</v>
      </c>
      <c r="HM118" s="7"/>
      <c r="HO118" s="66">
        <v>44539</v>
      </c>
      <c r="HP118" s="21" t="s">
        <v>336</v>
      </c>
      <c r="HQ118" s="7"/>
      <c r="HR118" s="134">
        <v>0.97614920993950449</v>
      </c>
      <c r="HS118" s="7"/>
      <c r="HU118" s="81">
        <v>43878</v>
      </c>
      <c r="HV118" s="23" t="s">
        <v>348</v>
      </c>
      <c r="HW118" s="21">
        <f>[1]!i_dq_close("881001.WI",HU118)</f>
        <v>4423.7655000000004</v>
      </c>
      <c r="HX118" s="82">
        <v>1.0471790000000001</v>
      </c>
      <c r="HY118" s="20"/>
      <c r="IA118" s="66">
        <v>44671</v>
      </c>
      <c r="IB118" s="21" t="s">
        <v>351</v>
      </c>
      <c r="IC118" s="7"/>
      <c r="ID118" s="7">
        <v>1.0249999999999999</v>
      </c>
      <c r="IE118" s="7"/>
      <c r="IG118" s="66">
        <v>44690</v>
      </c>
      <c r="IH118" s="21" t="s">
        <v>353</v>
      </c>
      <c r="II118" s="7"/>
      <c r="IJ118" s="7">
        <v>1.0169999999999999</v>
      </c>
      <c r="IK118" s="7"/>
      <c r="IM118" s="66">
        <v>44749</v>
      </c>
      <c r="IN118" s="21" t="s">
        <v>638</v>
      </c>
      <c r="IO118" s="7"/>
      <c r="IP118" s="7">
        <v>1.0536000000000001</v>
      </c>
      <c r="IQ118" s="7"/>
      <c r="IS118" s="66">
        <v>44865</v>
      </c>
      <c r="IT118" s="21" t="s">
        <v>1621</v>
      </c>
      <c r="IU118" s="7"/>
      <c r="IV118" s="7">
        <v>1.0117</v>
      </c>
      <c r="IW118" s="7"/>
      <c r="IY118" s="66">
        <v>44881</v>
      </c>
      <c r="IZ118" s="21" t="s">
        <v>1630</v>
      </c>
      <c r="JA118" s="7"/>
      <c r="JB118" s="7">
        <v>0.93879999999999997</v>
      </c>
      <c r="JC118" s="7"/>
      <c r="JE118" s="66">
        <v>44900</v>
      </c>
      <c r="JF118" s="21" t="s">
        <v>1624</v>
      </c>
      <c r="JG118" s="7"/>
      <c r="JH118" s="7">
        <v>0.99680000000000002</v>
      </c>
      <c r="JI118" s="7"/>
      <c r="JK118" s="7"/>
      <c r="JL118" s="7"/>
      <c r="JM118" s="7"/>
      <c r="JN118" s="7"/>
      <c r="JO118" s="7"/>
      <c r="JQ118" s="7"/>
      <c r="JR118" s="7"/>
      <c r="JS118" s="7"/>
      <c r="JT118" s="7"/>
      <c r="JU118" s="7"/>
      <c r="JW118" s="7"/>
      <c r="JX118" s="7"/>
      <c r="JY118" s="7"/>
      <c r="JZ118" s="7"/>
      <c r="KA118" s="7"/>
      <c r="KC118" s="66">
        <v>44725</v>
      </c>
      <c r="KD118" s="21" t="s">
        <v>570</v>
      </c>
      <c r="KE118" s="7"/>
      <c r="KF118" s="7">
        <v>1.2949999999999999</v>
      </c>
    </row>
    <row r="119" spans="1:292" customFormat="1">
      <c r="A119" s="121">
        <v>44547</v>
      </c>
      <c r="B119" s="74" t="s">
        <v>336</v>
      </c>
      <c r="C119" s="122"/>
      <c r="D119" s="122">
        <v>1.0596000000000001</v>
      </c>
      <c r="E119" s="122"/>
      <c r="G119" s="66">
        <v>44578</v>
      </c>
      <c r="H119" s="21" t="s">
        <v>346</v>
      </c>
      <c r="I119" s="7"/>
      <c r="J119" s="7">
        <v>0.95420000000000005</v>
      </c>
      <c r="K119" s="7"/>
      <c r="M119" s="7"/>
      <c r="N119" s="7"/>
      <c r="O119" s="7"/>
      <c r="P119" s="7"/>
      <c r="Q119" s="7"/>
      <c r="S119" s="7"/>
      <c r="T119" s="7"/>
      <c r="U119" s="7"/>
      <c r="V119" s="7"/>
      <c r="W119" s="7"/>
      <c r="Y119" s="7"/>
      <c r="Z119" s="7"/>
      <c r="AA119" s="7"/>
      <c r="AB119" s="7"/>
      <c r="AC119" s="7"/>
      <c r="AE119" s="7"/>
      <c r="AF119" s="7"/>
      <c r="AG119" s="7"/>
      <c r="AH119" s="7"/>
      <c r="AI119" s="7"/>
      <c r="AK119" s="66">
        <v>44943</v>
      </c>
      <c r="AL119" s="21" t="s">
        <v>1626</v>
      </c>
      <c r="AM119" s="7"/>
      <c r="AN119" s="7">
        <v>1.1156999999999999</v>
      </c>
      <c r="AO119" s="7"/>
      <c r="AQ119" s="66">
        <v>44939</v>
      </c>
      <c r="AR119" s="21" t="s">
        <v>1626</v>
      </c>
      <c r="AS119" s="7"/>
      <c r="AT119" s="7">
        <v>1.0213000000000001</v>
      </c>
      <c r="AU119" s="7"/>
      <c r="AW119" s="66">
        <v>44930</v>
      </c>
      <c r="AX119" s="21" t="s">
        <v>1626</v>
      </c>
      <c r="AY119" s="7"/>
      <c r="AZ119" s="7">
        <v>1.0670999999999999</v>
      </c>
      <c r="BA119" s="7"/>
      <c r="BC119" s="66">
        <v>44924</v>
      </c>
      <c r="BD119" s="21" t="s">
        <v>1624</v>
      </c>
      <c r="BE119" s="7"/>
      <c r="BF119" s="7">
        <v>1.4683999999999999</v>
      </c>
      <c r="BG119" s="7"/>
      <c r="BI119" s="66">
        <v>44915</v>
      </c>
      <c r="BJ119" s="21" t="s">
        <v>1624</v>
      </c>
      <c r="BK119" s="7"/>
      <c r="BL119" s="7">
        <v>0.96689999999999998</v>
      </c>
      <c r="BM119" s="7"/>
      <c r="BO119" s="66">
        <v>44903</v>
      </c>
      <c r="BP119" s="21" t="s">
        <v>1624</v>
      </c>
      <c r="BQ119" s="7"/>
      <c r="BR119" s="7">
        <v>1.2431000000000001</v>
      </c>
      <c r="BS119" s="7"/>
      <c r="BU119" s="66">
        <v>44896</v>
      </c>
      <c r="BV119" s="21" t="s">
        <v>336</v>
      </c>
      <c r="BW119" s="7"/>
      <c r="BX119" s="7">
        <v>0.96499999999999997</v>
      </c>
      <c r="BY119" s="7"/>
      <c r="CA119" s="66">
        <v>44896</v>
      </c>
      <c r="CB119" s="21" t="s">
        <v>336</v>
      </c>
      <c r="CC119" s="7"/>
      <c r="CD119" s="7">
        <v>0.95499999999999996</v>
      </c>
      <c r="CE119" s="7"/>
      <c r="CG119" s="66">
        <v>44889</v>
      </c>
      <c r="CH119" s="21" t="s">
        <v>1630</v>
      </c>
      <c r="CI119" s="7"/>
      <c r="CJ119" s="7">
        <v>1.018</v>
      </c>
      <c r="CK119" s="7"/>
      <c r="CM119" s="66">
        <v>44874</v>
      </c>
      <c r="CN119" s="21" t="s">
        <v>1630</v>
      </c>
      <c r="CO119" s="7"/>
      <c r="CP119" s="7">
        <v>1.0527</v>
      </c>
      <c r="CQ119" s="7"/>
      <c r="CS119" s="66">
        <v>44866</v>
      </c>
      <c r="CT119" s="21" t="s">
        <v>342</v>
      </c>
      <c r="CU119" s="7"/>
      <c r="CV119" s="7">
        <v>0.96750000000000003</v>
      </c>
      <c r="CW119" s="7"/>
      <c r="CY119" s="66">
        <v>44861</v>
      </c>
      <c r="CZ119" s="21" t="s">
        <v>1621</v>
      </c>
      <c r="DA119" s="7"/>
      <c r="DB119" s="7">
        <v>1.2047000000000001</v>
      </c>
      <c r="DC119" s="7"/>
      <c r="DE119" s="66">
        <v>44847</v>
      </c>
      <c r="DF119" s="21" t="s">
        <v>1621</v>
      </c>
      <c r="DG119" s="7"/>
      <c r="DH119" s="7">
        <v>1.0085999999999999</v>
      </c>
      <c r="DI119" s="7"/>
      <c r="DK119" s="66">
        <v>44846</v>
      </c>
      <c r="DL119" s="21" t="s">
        <v>1621</v>
      </c>
      <c r="DM119" s="7"/>
      <c r="DN119" s="7">
        <v>0.99129999999999996</v>
      </c>
      <c r="DO119" s="7"/>
      <c r="DQ119" s="66">
        <v>44831</v>
      </c>
      <c r="DR119" s="21" t="s">
        <v>1622</v>
      </c>
      <c r="DS119" s="7"/>
      <c r="DT119" s="7">
        <v>0.998</v>
      </c>
      <c r="DU119" s="7"/>
      <c r="DW119" s="66">
        <v>44812</v>
      </c>
      <c r="DX119" s="21" t="s">
        <v>1622</v>
      </c>
      <c r="DY119" s="7"/>
      <c r="DZ119" s="7">
        <v>0.99550000000000005</v>
      </c>
      <c r="EA119" s="7"/>
      <c r="EC119" s="66">
        <v>44776</v>
      </c>
      <c r="ED119" s="21" t="s">
        <v>1623</v>
      </c>
      <c r="EE119" s="7"/>
      <c r="EF119" s="7">
        <v>1.2</v>
      </c>
      <c r="EG119" s="7"/>
      <c r="EI119" s="66">
        <v>44776</v>
      </c>
      <c r="EJ119" s="7" t="s">
        <v>1623</v>
      </c>
      <c r="EK119" s="7"/>
      <c r="EL119" s="134">
        <v>1.2334620000000001</v>
      </c>
      <c r="EM119" s="7"/>
      <c r="EO119" s="66">
        <v>44771</v>
      </c>
      <c r="EP119" s="21" t="s">
        <v>638</v>
      </c>
      <c r="EQ119" s="7"/>
      <c r="ER119" s="7">
        <v>0.96089999999999998</v>
      </c>
      <c r="ES119" s="7"/>
      <c r="EU119" s="66">
        <v>44770</v>
      </c>
      <c r="EV119" s="21" t="s">
        <v>638</v>
      </c>
      <c r="EW119" s="7"/>
      <c r="EX119" s="7">
        <v>1.1682999999999999</v>
      </c>
      <c r="EY119" s="7"/>
      <c r="FA119" s="66">
        <v>44755</v>
      </c>
      <c r="FB119" s="21" t="s">
        <v>638</v>
      </c>
      <c r="FC119" s="7"/>
      <c r="FD119" s="7">
        <v>1.494</v>
      </c>
      <c r="FE119" s="7"/>
      <c r="FG119" s="66">
        <v>44743</v>
      </c>
      <c r="FH119" s="21" t="s">
        <v>638</v>
      </c>
      <c r="FI119" s="7"/>
      <c r="FJ119" s="7">
        <v>1.069</v>
      </c>
      <c r="FK119" s="7"/>
      <c r="FM119" s="66">
        <v>44742</v>
      </c>
      <c r="FN119" s="21" t="s">
        <v>570</v>
      </c>
      <c r="FO119" s="7"/>
      <c r="FP119" s="7">
        <v>1.1060000000000001</v>
      </c>
      <c r="FQ119" s="7"/>
      <c r="FS119" s="66">
        <v>44726</v>
      </c>
      <c r="FT119" s="21" t="s">
        <v>570</v>
      </c>
      <c r="FU119" s="7"/>
      <c r="FV119" s="7">
        <v>1.2624</v>
      </c>
      <c r="FW119" s="7"/>
      <c r="FY119" s="66">
        <v>44721</v>
      </c>
      <c r="FZ119" s="21" t="s">
        <v>570</v>
      </c>
      <c r="GA119" s="7"/>
      <c r="GB119" s="7">
        <v>1.3875999999999999</v>
      </c>
      <c r="GC119" s="7"/>
      <c r="GE119" s="66">
        <v>44693</v>
      </c>
      <c r="GF119" s="21" t="s">
        <v>353</v>
      </c>
      <c r="GG119" s="7"/>
      <c r="GH119" s="7">
        <v>1.7582</v>
      </c>
      <c r="GI119" s="68"/>
      <c r="GK119" s="66">
        <v>44690</v>
      </c>
      <c r="GL119" s="21" t="s">
        <v>353</v>
      </c>
      <c r="GM119" s="7"/>
      <c r="GN119" s="215">
        <v>0.9819</v>
      </c>
      <c r="GO119" s="7"/>
      <c r="GQ119" s="66">
        <v>44641</v>
      </c>
      <c r="GR119" s="7" t="s">
        <v>350</v>
      </c>
      <c r="GS119" s="7"/>
      <c r="GT119" s="7">
        <v>1.2250000000000001</v>
      </c>
      <c r="GU119" s="7"/>
      <c r="GW119" s="66">
        <v>44609</v>
      </c>
      <c r="GX119" s="21" t="s">
        <v>348</v>
      </c>
      <c r="GY119" s="7"/>
      <c r="GZ119" s="7">
        <v>1.0361</v>
      </c>
      <c r="HA119" s="7"/>
      <c r="HC119" s="66">
        <v>44588</v>
      </c>
      <c r="HD119" s="21" t="s">
        <v>367</v>
      </c>
      <c r="HE119" s="7"/>
      <c r="HF119" s="7">
        <v>1.2718</v>
      </c>
      <c r="HG119" s="7"/>
      <c r="HI119" s="66">
        <v>44547</v>
      </c>
      <c r="HJ119" s="21" t="s">
        <v>336</v>
      </c>
      <c r="HK119" s="7"/>
      <c r="HL119" s="7">
        <v>1.022</v>
      </c>
      <c r="HM119" s="7"/>
      <c r="HO119" s="66">
        <v>44540</v>
      </c>
      <c r="HP119" s="21" t="s">
        <v>336</v>
      </c>
      <c r="HQ119" s="7"/>
      <c r="HR119" s="134">
        <v>0.97614920993950449</v>
      </c>
      <c r="HS119" s="7"/>
      <c r="HU119" s="81">
        <v>43879</v>
      </c>
      <c r="HV119" s="23" t="s">
        <v>348</v>
      </c>
      <c r="HW119" s="21">
        <f>[1]!i_dq_close("881001.WI",HU119)</f>
        <v>4449.2731000000003</v>
      </c>
      <c r="HX119" s="82">
        <v>1.0518289999999999</v>
      </c>
      <c r="HY119" s="20"/>
      <c r="IA119" s="66">
        <v>44672</v>
      </c>
      <c r="IB119" s="21" t="s">
        <v>351</v>
      </c>
      <c r="IC119" s="7"/>
      <c r="ID119" s="7">
        <v>1.0169999999999999</v>
      </c>
      <c r="IE119" s="7"/>
      <c r="IG119" s="66">
        <v>44691</v>
      </c>
      <c r="IH119" s="21" t="s">
        <v>353</v>
      </c>
      <c r="II119" s="7"/>
      <c r="IJ119" s="7">
        <v>1.016</v>
      </c>
      <c r="IK119" s="7"/>
      <c r="IM119" s="66">
        <v>44750</v>
      </c>
      <c r="IN119" s="21" t="s">
        <v>638</v>
      </c>
      <c r="IO119" s="7"/>
      <c r="IP119" s="7">
        <v>1.0529999999999999</v>
      </c>
      <c r="IQ119" s="7"/>
      <c r="IS119" s="66">
        <v>44866</v>
      </c>
      <c r="IT119" s="21" t="s">
        <v>342</v>
      </c>
      <c r="IU119" s="7"/>
      <c r="IV119" s="7">
        <v>1.0213000000000001</v>
      </c>
      <c r="IW119" s="7"/>
      <c r="IY119" s="66">
        <v>44882</v>
      </c>
      <c r="IZ119" s="21" t="s">
        <v>1630</v>
      </c>
      <c r="JA119" s="7"/>
      <c r="JB119" s="7">
        <v>0.93879999999999997</v>
      </c>
      <c r="JC119" s="7"/>
      <c r="JE119" s="66">
        <v>44901</v>
      </c>
      <c r="JF119" s="21" t="s">
        <v>1624</v>
      </c>
      <c r="JG119" s="7"/>
      <c r="JH119" s="7">
        <v>0.99429999999999996</v>
      </c>
      <c r="JI119" s="7"/>
      <c r="JK119" s="7"/>
      <c r="JL119" s="7"/>
      <c r="JM119" s="7"/>
      <c r="JN119" s="7"/>
      <c r="JO119" s="7"/>
      <c r="JQ119" s="7"/>
      <c r="JR119" s="7"/>
      <c r="JS119" s="7"/>
      <c r="JT119" s="7"/>
      <c r="JU119" s="7"/>
      <c r="JW119" s="7"/>
      <c r="JX119" s="7"/>
      <c r="JY119" s="7"/>
      <c r="JZ119" s="7"/>
      <c r="KA119" s="7"/>
      <c r="KC119" s="66">
        <v>44726</v>
      </c>
      <c r="KD119" s="21" t="s">
        <v>570</v>
      </c>
      <c r="KE119" s="7"/>
      <c r="KF119" s="7">
        <v>1.2949999999999999</v>
      </c>
    </row>
    <row r="120" spans="1:292" customFormat="1">
      <c r="A120" s="121">
        <v>44550</v>
      </c>
      <c r="B120" s="74" t="s">
        <v>336</v>
      </c>
      <c r="C120" s="122"/>
      <c r="D120" s="122">
        <v>1.0519000000000001</v>
      </c>
      <c r="E120" s="122"/>
      <c r="G120" s="66">
        <v>44579</v>
      </c>
      <c r="H120" s="21" t="s">
        <v>346</v>
      </c>
      <c r="I120" s="7"/>
      <c r="J120" s="7">
        <v>0.95630000000000004</v>
      </c>
      <c r="K120" s="7"/>
      <c r="M120" s="7"/>
      <c r="N120" s="7"/>
      <c r="O120" s="7"/>
      <c r="P120" s="7"/>
      <c r="Q120" s="7"/>
      <c r="S120" s="7"/>
      <c r="T120" s="7"/>
      <c r="U120" s="7"/>
      <c r="V120" s="7"/>
      <c r="W120" s="7"/>
      <c r="Y120" s="7"/>
      <c r="Z120" s="7"/>
      <c r="AA120" s="7"/>
      <c r="AB120" s="7"/>
      <c r="AC120" s="7"/>
      <c r="AE120" s="7"/>
      <c r="AF120" s="7"/>
      <c r="AG120" s="7"/>
      <c r="AH120" s="7"/>
      <c r="AI120" s="7"/>
      <c r="AK120" s="66">
        <v>44944</v>
      </c>
      <c r="AL120" s="21" t="s">
        <v>1626</v>
      </c>
      <c r="AM120" s="7"/>
      <c r="AN120" s="7">
        <v>1.1203000000000001</v>
      </c>
      <c r="AO120" s="7"/>
      <c r="AQ120" s="66">
        <v>44942</v>
      </c>
      <c r="AR120" s="21" t="s">
        <v>1626</v>
      </c>
      <c r="AS120" s="7"/>
      <c r="AT120" s="7">
        <v>1.0190999999999999</v>
      </c>
      <c r="AU120" s="7"/>
      <c r="AW120" s="66">
        <v>44931</v>
      </c>
      <c r="AX120" s="21" t="s">
        <v>1626</v>
      </c>
      <c r="AY120" s="7"/>
      <c r="AZ120" s="7">
        <v>1.0699000000000001</v>
      </c>
      <c r="BA120" s="7"/>
      <c r="BC120" s="66">
        <v>44925</v>
      </c>
      <c r="BD120" s="21" t="s">
        <v>1624</v>
      </c>
      <c r="BE120" s="7"/>
      <c r="BF120" s="7">
        <v>1.4719</v>
      </c>
      <c r="BG120" s="7"/>
      <c r="BI120" s="66">
        <v>44916</v>
      </c>
      <c r="BJ120" s="21" t="s">
        <v>1624</v>
      </c>
      <c r="BK120" s="7"/>
      <c r="BL120" s="7">
        <v>0.96909999999999996</v>
      </c>
      <c r="BM120" s="7"/>
      <c r="BO120" s="66">
        <v>44904</v>
      </c>
      <c r="BP120" s="21" t="s">
        <v>1624</v>
      </c>
      <c r="BQ120" s="7"/>
      <c r="BR120" s="7">
        <v>1.2438</v>
      </c>
      <c r="BS120" s="7"/>
      <c r="BU120" s="66">
        <v>44897</v>
      </c>
      <c r="BV120" s="21" t="s">
        <v>1624</v>
      </c>
      <c r="BW120" s="7"/>
      <c r="BX120" s="7">
        <v>0.96599999999999997</v>
      </c>
      <c r="BY120" s="7"/>
      <c r="CA120" s="66">
        <v>44897</v>
      </c>
      <c r="CB120" s="21" t="s">
        <v>1624</v>
      </c>
      <c r="CC120" s="7"/>
      <c r="CD120" s="7">
        <v>0.95499999999999996</v>
      </c>
      <c r="CE120" s="7"/>
      <c r="CG120" s="66">
        <v>44890</v>
      </c>
      <c r="CH120" s="21" t="s">
        <v>1630</v>
      </c>
      <c r="CI120" s="7"/>
      <c r="CJ120" s="7">
        <v>1.018</v>
      </c>
      <c r="CK120" s="7"/>
      <c r="CM120" s="66">
        <v>44875</v>
      </c>
      <c r="CN120" s="21" t="s">
        <v>1630</v>
      </c>
      <c r="CO120" s="7"/>
      <c r="CP120" s="7">
        <v>1.0486</v>
      </c>
      <c r="CQ120" s="7"/>
      <c r="CS120" s="66">
        <v>44867</v>
      </c>
      <c r="CT120" s="21" t="s">
        <v>1630</v>
      </c>
      <c r="CU120" s="7"/>
      <c r="CV120" s="7">
        <v>0.96809999999999996</v>
      </c>
      <c r="CW120" s="7"/>
      <c r="CY120" s="66">
        <v>44862</v>
      </c>
      <c r="CZ120" s="21" t="s">
        <v>1621</v>
      </c>
      <c r="DA120" s="7"/>
      <c r="DB120" s="7">
        <v>1.2028000000000001</v>
      </c>
      <c r="DC120" s="7"/>
      <c r="DE120" s="66">
        <v>44848</v>
      </c>
      <c r="DF120" s="21" t="s">
        <v>1621</v>
      </c>
      <c r="DG120" s="7"/>
      <c r="DH120" s="7">
        <v>1.0083</v>
      </c>
      <c r="DI120" s="7"/>
      <c r="DK120" s="66">
        <v>44847</v>
      </c>
      <c r="DL120" s="21" t="s">
        <v>1621</v>
      </c>
      <c r="DM120" s="7"/>
      <c r="DN120" s="7">
        <v>0.98870000000000002</v>
      </c>
      <c r="DO120" s="7"/>
      <c r="DQ120" s="66">
        <v>44832</v>
      </c>
      <c r="DR120" s="21" t="s">
        <v>1622</v>
      </c>
      <c r="DS120" s="7"/>
      <c r="DT120" s="7">
        <v>0.99</v>
      </c>
      <c r="DU120" s="7"/>
      <c r="DW120" s="66">
        <v>44813</v>
      </c>
      <c r="DX120" s="21" t="s">
        <v>1622</v>
      </c>
      <c r="DY120" s="7"/>
      <c r="DZ120" s="7">
        <v>0.99460000000000004</v>
      </c>
      <c r="EA120" s="7"/>
      <c r="EC120" s="66">
        <v>44777</v>
      </c>
      <c r="ED120" s="21" t="s">
        <v>1623</v>
      </c>
      <c r="EE120" s="7"/>
      <c r="EF120" s="7">
        <v>1.2130000000000001</v>
      </c>
      <c r="EG120" s="7"/>
      <c r="EI120" s="66">
        <v>44777</v>
      </c>
      <c r="EJ120" s="7" t="s">
        <v>1623</v>
      </c>
      <c r="EK120" s="7"/>
      <c r="EL120" s="134">
        <v>1.234955</v>
      </c>
      <c r="EM120" s="7"/>
      <c r="EO120" s="66">
        <v>44774</v>
      </c>
      <c r="EP120" s="21" t="s">
        <v>339</v>
      </c>
      <c r="EQ120" s="7"/>
      <c r="ER120" s="7">
        <v>0.95930000000000004</v>
      </c>
      <c r="ES120" s="7"/>
      <c r="EU120" s="66">
        <v>44771</v>
      </c>
      <c r="EV120" s="21" t="s">
        <v>638</v>
      </c>
      <c r="EW120" s="7"/>
      <c r="EX120" s="7">
        <v>1.1692</v>
      </c>
      <c r="EY120" s="7"/>
      <c r="FA120" s="66">
        <v>44756</v>
      </c>
      <c r="FB120" s="21" t="s">
        <v>638</v>
      </c>
      <c r="FC120" s="7"/>
      <c r="FD120" s="7">
        <v>1.4970000000000001</v>
      </c>
      <c r="FE120" s="7"/>
      <c r="FG120" s="66">
        <v>44746</v>
      </c>
      <c r="FH120" s="21" t="s">
        <v>638</v>
      </c>
      <c r="FI120" s="7"/>
      <c r="FJ120" s="7">
        <v>1.0720000000000001</v>
      </c>
      <c r="FK120" s="7"/>
      <c r="FM120" s="66">
        <v>44743</v>
      </c>
      <c r="FN120" s="21" t="s">
        <v>638</v>
      </c>
      <c r="FO120" s="7"/>
      <c r="FP120" s="7">
        <v>1.109</v>
      </c>
      <c r="FQ120" s="7"/>
      <c r="FS120" s="66">
        <v>44727</v>
      </c>
      <c r="FT120" s="21" t="s">
        <v>570</v>
      </c>
      <c r="FU120" s="7"/>
      <c r="FV120" s="7">
        <v>1.2625</v>
      </c>
      <c r="FW120" s="7"/>
      <c r="FY120" s="66">
        <v>44722</v>
      </c>
      <c r="FZ120" s="21" t="s">
        <v>570</v>
      </c>
      <c r="GA120" s="7"/>
      <c r="GB120" s="7">
        <v>1.391</v>
      </c>
      <c r="GC120" s="7"/>
      <c r="GE120" s="66">
        <v>44694</v>
      </c>
      <c r="GF120" s="21" t="s">
        <v>353</v>
      </c>
      <c r="GG120" s="7"/>
      <c r="GH120" s="7">
        <v>1.7599</v>
      </c>
      <c r="GI120" s="68"/>
      <c r="GK120" s="66">
        <v>44691</v>
      </c>
      <c r="GL120" s="21" t="s">
        <v>353</v>
      </c>
      <c r="GM120" s="7"/>
      <c r="GN120" s="215">
        <v>0.98209500000000005</v>
      </c>
      <c r="GO120" s="7"/>
      <c r="GQ120" s="66">
        <v>44642</v>
      </c>
      <c r="GR120" s="7" t="s">
        <v>350</v>
      </c>
      <c r="GS120" s="7"/>
      <c r="GT120" s="7">
        <v>1.2250000000000001</v>
      </c>
      <c r="GU120" s="7"/>
      <c r="GW120" s="66">
        <v>44610</v>
      </c>
      <c r="GX120" s="21" t="s">
        <v>348</v>
      </c>
      <c r="GY120" s="7"/>
      <c r="GZ120" s="7">
        <v>1.0345</v>
      </c>
      <c r="HA120" s="7"/>
      <c r="HC120" s="66">
        <v>44589</v>
      </c>
      <c r="HD120" s="21" t="s">
        <v>346</v>
      </c>
      <c r="HE120" s="7"/>
      <c r="HF120" s="7">
        <v>1.2724</v>
      </c>
      <c r="HG120" s="7"/>
      <c r="HI120" s="66">
        <v>44550</v>
      </c>
      <c r="HJ120" s="21" t="s">
        <v>336</v>
      </c>
      <c r="HK120" s="7"/>
      <c r="HL120" s="7">
        <v>1.0229999999999999</v>
      </c>
      <c r="HM120" s="7"/>
      <c r="HO120" s="66">
        <v>44543</v>
      </c>
      <c r="HP120" s="21" t="s">
        <v>336</v>
      </c>
      <c r="HQ120" s="7"/>
      <c r="HR120" s="134">
        <v>0.97614920993950449</v>
      </c>
      <c r="HS120" s="7"/>
      <c r="HU120" s="81">
        <v>43880</v>
      </c>
      <c r="HV120" s="23" t="s">
        <v>348</v>
      </c>
      <c r="HW120" s="21">
        <f>[1]!i_dq_close("881001.WI",HU120)</f>
        <v>4427.3433999999997</v>
      </c>
      <c r="HX120" s="82">
        <v>1.0555490000000001</v>
      </c>
      <c r="HY120" s="20"/>
      <c r="IA120" s="66">
        <v>44673</v>
      </c>
      <c r="IB120" s="21" t="s">
        <v>351</v>
      </c>
      <c r="IC120" s="7"/>
      <c r="ID120" s="7">
        <v>1.0109999999999999</v>
      </c>
      <c r="IE120" s="7"/>
      <c r="IG120" s="66">
        <v>44692</v>
      </c>
      <c r="IH120" s="21" t="s">
        <v>353</v>
      </c>
      <c r="II120" s="7"/>
      <c r="IJ120" s="7">
        <v>1.008</v>
      </c>
      <c r="IK120" s="7"/>
      <c r="IM120" s="66">
        <v>44753</v>
      </c>
      <c r="IN120" s="21" t="s">
        <v>638</v>
      </c>
      <c r="IO120" s="7"/>
      <c r="IP120" s="7">
        <v>1.0522</v>
      </c>
      <c r="IQ120" s="7"/>
      <c r="IS120" s="66">
        <v>44867</v>
      </c>
      <c r="IT120" s="21" t="s">
        <v>1630</v>
      </c>
      <c r="IU120" s="7"/>
      <c r="IV120" s="7">
        <v>1.0139</v>
      </c>
      <c r="IW120" s="7"/>
      <c r="IY120" s="66">
        <v>44883</v>
      </c>
      <c r="IZ120" s="21" t="s">
        <v>1630</v>
      </c>
      <c r="JA120" s="7"/>
      <c r="JB120" s="7">
        <v>0.93179999999999996</v>
      </c>
      <c r="JC120" s="7"/>
      <c r="JE120" s="66">
        <v>44902</v>
      </c>
      <c r="JF120" s="21" t="s">
        <v>1624</v>
      </c>
      <c r="JG120" s="7"/>
      <c r="JH120" s="7">
        <v>0.99629999999999996</v>
      </c>
      <c r="JI120" s="7"/>
      <c r="JK120" s="7"/>
      <c r="JL120" s="7"/>
      <c r="JM120" s="7"/>
      <c r="JN120" s="7"/>
      <c r="JO120" s="7"/>
      <c r="JQ120" s="7"/>
      <c r="JR120" s="7"/>
      <c r="JS120" s="7"/>
      <c r="JT120" s="7"/>
      <c r="JU120" s="7"/>
      <c r="JW120" s="7"/>
      <c r="JX120" s="7"/>
      <c r="JY120" s="7"/>
      <c r="JZ120" s="7"/>
      <c r="KA120" s="7"/>
      <c r="KC120" s="66">
        <v>44727</v>
      </c>
      <c r="KD120" s="21" t="s">
        <v>570</v>
      </c>
      <c r="KE120" s="7"/>
      <c r="KF120" s="7">
        <v>1.296</v>
      </c>
    </row>
    <row r="121" spans="1:292" customFormat="1">
      <c r="A121" s="121">
        <v>44551</v>
      </c>
      <c r="B121" s="74" t="s">
        <v>336</v>
      </c>
      <c r="C121" s="122"/>
      <c r="D121" s="122">
        <v>1.0568</v>
      </c>
      <c r="E121" s="122"/>
      <c r="G121" s="66">
        <v>44580</v>
      </c>
      <c r="H121" s="21" t="s">
        <v>346</v>
      </c>
      <c r="I121" s="7"/>
      <c r="J121" s="7">
        <v>0.95130000000000003</v>
      </c>
      <c r="K121" s="7"/>
      <c r="M121" s="7"/>
      <c r="N121" s="7"/>
      <c r="O121" s="7"/>
      <c r="P121" s="7"/>
      <c r="Q121" s="7"/>
      <c r="S121" s="7"/>
      <c r="T121" s="7"/>
      <c r="U121" s="7"/>
      <c r="V121" s="7"/>
      <c r="W121" s="7"/>
      <c r="Y121" s="7"/>
      <c r="Z121" s="7"/>
      <c r="AA121" s="7"/>
      <c r="AB121" s="7"/>
      <c r="AC121" s="7"/>
      <c r="AE121" s="7"/>
      <c r="AF121" s="7"/>
      <c r="AG121" s="7"/>
      <c r="AH121" s="7"/>
      <c r="AI121" s="7"/>
      <c r="AK121" s="66">
        <v>44945</v>
      </c>
      <c r="AL121" s="21" t="s">
        <v>1626</v>
      </c>
      <c r="AM121" s="7"/>
      <c r="AN121" s="7">
        <v>1.1211</v>
      </c>
      <c r="AO121" s="7"/>
      <c r="AQ121" s="66">
        <v>44943</v>
      </c>
      <c r="AR121" s="21" t="s">
        <v>1626</v>
      </c>
      <c r="AS121" s="7"/>
      <c r="AT121" s="7">
        <v>1.0125</v>
      </c>
      <c r="AU121" s="7"/>
      <c r="AW121" s="66">
        <v>44932</v>
      </c>
      <c r="AX121" s="21" t="s">
        <v>1626</v>
      </c>
      <c r="AY121" s="7"/>
      <c r="AZ121" s="7">
        <v>1.0699000000000001</v>
      </c>
      <c r="BA121" s="7"/>
      <c r="BC121" s="66">
        <v>44929</v>
      </c>
      <c r="BD121" s="21" t="s">
        <v>346</v>
      </c>
      <c r="BE121" s="7"/>
      <c r="BF121" s="7">
        <v>1.4784999999999999</v>
      </c>
      <c r="BG121" s="7"/>
      <c r="BI121" s="66">
        <v>44917</v>
      </c>
      <c r="BJ121" s="21" t="s">
        <v>1624</v>
      </c>
      <c r="BK121" s="7"/>
      <c r="BL121" s="7">
        <v>0.97119999999999995</v>
      </c>
      <c r="BM121" s="7"/>
      <c r="BO121" s="66">
        <v>44907</v>
      </c>
      <c r="BP121" s="21" t="s">
        <v>1624</v>
      </c>
      <c r="BQ121" s="7"/>
      <c r="BR121" s="7">
        <v>1.2436</v>
      </c>
      <c r="BS121" s="7"/>
      <c r="BU121" s="66">
        <v>44900</v>
      </c>
      <c r="BV121" s="21" t="s">
        <v>1624</v>
      </c>
      <c r="BW121" s="7"/>
      <c r="BX121" s="7">
        <v>0.97099999999999997</v>
      </c>
      <c r="BY121" s="7"/>
      <c r="CA121" s="66">
        <v>44900</v>
      </c>
      <c r="CB121" s="21" t="s">
        <v>1624</v>
      </c>
      <c r="CC121" s="7"/>
      <c r="CD121" s="7">
        <v>0.95299999999999996</v>
      </c>
      <c r="CE121" s="7"/>
      <c r="CG121" s="66">
        <v>44893</v>
      </c>
      <c r="CH121" s="21" t="s">
        <v>1630</v>
      </c>
      <c r="CI121" s="7"/>
      <c r="CJ121" s="7">
        <v>1.0189999999999999</v>
      </c>
      <c r="CK121" s="7"/>
      <c r="CM121" s="66">
        <v>44876</v>
      </c>
      <c r="CN121" s="21" t="s">
        <v>1630</v>
      </c>
      <c r="CO121" s="7"/>
      <c r="CP121" s="7">
        <v>1.0451999999999999</v>
      </c>
      <c r="CQ121" s="7"/>
      <c r="CS121" s="66">
        <v>44868</v>
      </c>
      <c r="CT121" s="21" t="s">
        <v>1630</v>
      </c>
      <c r="CU121" s="7"/>
      <c r="CV121" s="7">
        <v>0.97250000000000003</v>
      </c>
      <c r="CW121" s="7"/>
      <c r="CY121" s="66">
        <v>44865</v>
      </c>
      <c r="CZ121" s="21" t="s">
        <v>1621</v>
      </c>
      <c r="DA121" s="7"/>
      <c r="DB121" s="7">
        <v>1.2017</v>
      </c>
      <c r="DC121" s="7"/>
      <c r="DE121" s="66">
        <v>44851</v>
      </c>
      <c r="DF121" s="21" t="s">
        <v>1621</v>
      </c>
      <c r="DG121" s="7"/>
      <c r="DH121" s="7">
        <v>1.0072000000000001</v>
      </c>
      <c r="DI121" s="7"/>
      <c r="DK121" s="66">
        <v>44848</v>
      </c>
      <c r="DL121" s="21" t="s">
        <v>1621</v>
      </c>
      <c r="DM121" s="7"/>
      <c r="DN121" s="7">
        <v>0.99229999999999996</v>
      </c>
      <c r="DO121" s="7"/>
      <c r="DQ121" s="66">
        <v>44833</v>
      </c>
      <c r="DR121" s="21" t="s">
        <v>1622</v>
      </c>
      <c r="DS121" s="7"/>
      <c r="DT121" s="7">
        <v>0.99</v>
      </c>
      <c r="DU121" s="7"/>
      <c r="DW121" s="66">
        <v>44817</v>
      </c>
      <c r="DX121" s="21" t="s">
        <v>1622</v>
      </c>
      <c r="DY121" s="7"/>
      <c r="DZ121" s="7">
        <v>0.99539999999999995</v>
      </c>
      <c r="EA121" s="7"/>
      <c r="EC121" s="66">
        <v>44778</v>
      </c>
      <c r="ED121" s="21" t="s">
        <v>1623</v>
      </c>
      <c r="EE121" s="7"/>
      <c r="EF121" s="7">
        <v>1.202</v>
      </c>
      <c r="EG121" s="7"/>
      <c r="EI121" s="66">
        <v>44778</v>
      </c>
      <c r="EJ121" s="7" t="s">
        <v>1623</v>
      </c>
      <c r="EK121" s="7"/>
      <c r="EL121" s="134">
        <v>1.237568</v>
      </c>
      <c r="EM121" s="7"/>
      <c r="EO121" s="66">
        <v>44775</v>
      </c>
      <c r="EP121" s="21" t="s">
        <v>1623</v>
      </c>
      <c r="EQ121" s="7"/>
      <c r="ER121" s="7">
        <v>0.95350000000000001</v>
      </c>
      <c r="ES121" s="7"/>
      <c r="EU121" s="66">
        <v>44774</v>
      </c>
      <c r="EV121" s="21" t="s">
        <v>339</v>
      </c>
      <c r="EW121" s="7"/>
      <c r="EX121" s="7">
        <v>1.1707000000000001</v>
      </c>
      <c r="EY121" s="7"/>
      <c r="FA121" s="66">
        <v>44757</v>
      </c>
      <c r="FB121" s="21" t="s">
        <v>638</v>
      </c>
      <c r="FC121" s="7"/>
      <c r="FD121" s="7">
        <v>1.4950000000000001</v>
      </c>
      <c r="FE121" s="7"/>
      <c r="FG121" s="66">
        <v>44747</v>
      </c>
      <c r="FH121" s="21" t="s">
        <v>638</v>
      </c>
      <c r="FI121" s="7"/>
      <c r="FJ121" s="7">
        <v>1.073</v>
      </c>
      <c r="FK121" s="7"/>
      <c r="FM121" s="66">
        <v>44746</v>
      </c>
      <c r="FN121" s="21" t="s">
        <v>638</v>
      </c>
      <c r="FO121" s="7"/>
      <c r="FP121" s="7">
        <v>1.113</v>
      </c>
      <c r="FQ121" s="7"/>
      <c r="FS121" s="66">
        <v>44728</v>
      </c>
      <c r="FT121" s="21" t="s">
        <v>570</v>
      </c>
      <c r="FU121" s="7"/>
      <c r="FV121" s="7">
        <v>1.2614000000000001</v>
      </c>
      <c r="FW121" s="7"/>
      <c r="FY121" s="66">
        <v>44725</v>
      </c>
      <c r="FZ121" s="21" t="s">
        <v>570</v>
      </c>
      <c r="GA121" s="7"/>
      <c r="GB121" s="7">
        <v>1.3875999999999999</v>
      </c>
      <c r="GC121" s="7"/>
      <c r="GE121" s="66">
        <v>44697</v>
      </c>
      <c r="GF121" s="21" t="s">
        <v>353</v>
      </c>
      <c r="GG121" s="7"/>
      <c r="GH121" s="7">
        <v>1.7548999999999999</v>
      </c>
      <c r="GI121" s="68"/>
      <c r="GK121" s="66">
        <v>44692</v>
      </c>
      <c r="GL121" s="21" t="s">
        <v>353</v>
      </c>
      <c r="GM121" s="7"/>
      <c r="GN121" s="215">
        <v>0.98258199999999996</v>
      </c>
      <c r="GO121" s="7"/>
      <c r="GQ121" s="66">
        <v>44643</v>
      </c>
      <c r="GR121" s="7" t="s">
        <v>350</v>
      </c>
      <c r="GS121" s="7"/>
      <c r="GT121" s="7">
        <v>1.222</v>
      </c>
      <c r="GU121" s="7"/>
      <c r="GW121" s="66">
        <v>44613</v>
      </c>
      <c r="GX121" s="21" t="s">
        <v>348</v>
      </c>
      <c r="GY121" s="7"/>
      <c r="GZ121" s="7">
        <v>1.0347999999999999</v>
      </c>
      <c r="HA121" s="7"/>
      <c r="HC121" s="66">
        <v>44599</v>
      </c>
      <c r="HD121" s="21" t="s">
        <v>348</v>
      </c>
      <c r="HE121" s="7"/>
      <c r="HF121" s="7">
        <v>1.2776000000000001</v>
      </c>
      <c r="HG121" s="7"/>
      <c r="HI121" s="66">
        <v>44551</v>
      </c>
      <c r="HJ121" s="21" t="s">
        <v>336</v>
      </c>
      <c r="HK121" s="7"/>
      <c r="HL121" s="7">
        <v>1.0229999999999999</v>
      </c>
      <c r="HM121" s="7"/>
      <c r="HO121" s="66">
        <v>44544</v>
      </c>
      <c r="HP121" s="21" t="s">
        <v>336</v>
      </c>
      <c r="HQ121" s="7"/>
      <c r="HR121" s="134">
        <v>0.97710809914376862</v>
      </c>
      <c r="HS121" s="7"/>
      <c r="HU121" s="81">
        <v>43881</v>
      </c>
      <c r="HV121" s="23" t="s">
        <v>348</v>
      </c>
      <c r="HW121" s="21">
        <f>[1]!i_dq_close("881001.WI",HU121)</f>
        <v>4518.9507000000003</v>
      </c>
      <c r="HX121" s="82">
        <v>1.0601989999999999</v>
      </c>
      <c r="HY121" s="20"/>
      <c r="IA121" s="66">
        <v>44676</v>
      </c>
      <c r="IB121" s="21" t="s">
        <v>351</v>
      </c>
      <c r="IC121" s="7"/>
      <c r="ID121" s="7">
        <v>0.999</v>
      </c>
      <c r="IE121" s="7"/>
      <c r="IG121" s="66">
        <v>44693</v>
      </c>
      <c r="IH121" s="21" t="s">
        <v>353</v>
      </c>
      <c r="II121" s="7"/>
      <c r="IJ121" s="7">
        <v>1.016</v>
      </c>
      <c r="IK121" s="7"/>
      <c r="IM121" s="66">
        <v>44754</v>
      </c>
      <c r="IN121" s="21" t="s">
        <v>638</v>
      </c>
      <c r="IO121" s="7"/>
      <c r="IP121" s="7">
        <v>1.0482</v>
      </c>
      <c r="IQ121" s="7"/>
      <c r="IS121" s="66">
        <v>44868</v>
      </c>
      <c r="IT121" s="21" t="s">
        <v>1630</v>
      </c>
      <c r="IU121" s="7"/>
      <c r="IV121" s="7">
        <v>1.0089999999999999</v>
      </c>
      <c r="IW121" s="7"/>
      <c r="IY121" s="66">
        <v>44886</v>
      </c>
      <c r="IZ121" s="21" t="s">
        <v>1630</v>
      </c>
      <c r="JA121" s="7"/>
      <c r="JB121" s="7">
        <v>0.93289999999999995</v>
      </c>
      <c r="JC121" s="7"/>
      <c r="JE121" s="66">
        <v>44903</v>
      </c>
      <c r="JF121" s="21" t="s">
        <v>1624</v>
      </c>
      <c r="JG121" s="7"/>
      <c r="JH121" s="7">
        <v>0.995</v>
      </c>
      <c r="JI121" s="7"/>
      <c r="JK121" s="7"/>
      <c r="JL121" s="7"/>
      <c r="JM121" s="7"/>
      <c r="JN121" s="7"/>
      <c r="JO121" s="7"/>
      <c r="JQ121" s="7"/>
      <c r="JR121" s="7"/>
      <c r="JS121" s="7"/>
      <c r="JT121" s="7"/>
      <c r="JU121" s="7"/>
      <c r="JW121" s="7"/>
      <c r="JX121" s="7"/>
      <c r="JY121" s="7"/>
      <c r="JZ121" s="7"/>
      <c r="KA121" s="7"/>
      <c r="KC121" s="66">
        <v>44728</v>
      </c>
      <c r="KD121" s="21" t="s">
        <v>570</v>
      </c>
      <c r="KE121" s="7"/>
      <c r="KF121" s="7">
        <v>1.2969999999999999</v>
      </c>
    </row>
    <row r="122" spans="1:292" customFormat="1">
      <c r="A122" s="121">
        <v>44552</v>
      </c>
      <c r="B122" s="74" t="s">
        <v>336</v>
      </c>
      <c r="C122" s="122"/>
      <c r="D122" s="122">
        <v>1.0616000000000001</v>
      </c>
      <c r="E122" s="122"/>
      <c r="G122" s="66">
        <v>44581</v>
      </c>
      <c r="H122" s="21" t="s">
        <v>346</v>
      </c>
      <c r="I122" s="7"/>
      <c r="J122" s="7">
        <v>0.94310000000000005</v>
      </c>
      <c r="K122" s="7"/>
      <c r="M122" s="7"/>
      <c r="N122" s="7"/>
      <c r="O122" s="7"/>
      <c r="P122" s="7"/>
      <c r="Q122" s="7"/>
      <c r="S122" s="7"/>
      <c r="T122" s="7"/>
      <c r="U122" s="7"/>
      <c r="V122" s="7"/>
      <c r="W122" s="7"/>
      <c r="Y122" s="7"/>
      <c r="Z122" s="7"/>
      <c r="AA122" s="7"/>
      <c r="AB122" s="7"/>
      <c r="AC122" s="7"/>
      <c r="AE122" s="7"/>
      <c r="AF122" s="7"/>
      <c r="AG122" s="7"/>
      <c r="AH122" s="7"/>
      <c r="AI122" s="7"/>
      <c r="AK122" s="66">
        <v>44946</v>
      </c>
      <c r="AL122" s="21" t="s">
        <v>1626</v>
      </c>
      <c r="AM122" s="7"/>
      <c r="AN122" s="7">
        <v>1.1208</v>
      </c>
      <c r="AO122" s="7"/>
      <c r="AQ122" s="66">
        <v>44944</v>
      </c>
      <c r="AR122" s="21" t="s">
        <v>1626</v>
      </c>
      <c r="AS122" s="7"/>
      <c r="AT122" s="7">
        <v>1.0154000000000001</v>
      </c>
      <c r="AU122" s="7"/>
      <c r="AW122" s="66">
        <v>44935</v>
      </c>
      <c r="AX122" s="21" t="s">
        <v>1626</v>
      </c>
      <c r="AY122" s="7"/>
      <c r="AZ122" s="7">
        <v>1.0532999999999999</v>
      </c>
      <c r="BA122" s="7"/>
      <c r="BC122" s="66">
        <v>44930</v>
      </c>
      <c r="BD122" s="21" t="s">
        <v>1626</v>
      </c>
      <c r="BE122" s="7"/>
      <c r="BF122" s="7">
        <v>1.4902</v>
      </c>
      <c r="BG122" s="7"/>
      <c r="BI122" s="66">
        <v>44918</v>
      </c>
      <c r="BJ122" s="21" t="s">
        <v>1624</v>
      </c>
      <c r="BK122" s="7"/>
      <c r="BL122" s="7">
        <v>0.97050000000000003</v>
      </c>
      <c r="BM122" s="7"/>
      <c r="BO122" s="66">
        <v>44908</v>
      </c>
      <c r="BP122" s="21" t="s">
        <v>1624</v>
      </c>
      <c r="BQ122" s="7"/>
      <c r="BR122" s="7">
        <v>1.2436</v>
      </c>
      <c r="BS122" s="7"/>
      <c r="BU122" s="66">
        <v>44901</v>
      </c>
      <c r="BV122" s="21" t="s">
        <v>1624</v>
      </c>
      <c r="BW122" s="7"/>
      <c r="BX122" s="7">
        <v>0.97099999999999997</v>
      </c>
      <c r="BY122" s="7"/>
      <c r="CA122" s="66">
        <v>44901</v>
      </c>
      <c r="CB122" s="21" t="s">
        <v>1624</v>
      </c>
      <c r="CC122" s="7"/>
      <c r="CD122" s="7">
        <v>0.95499999999999996</v>
      </c>
      <c r="CE122" s="7"/>
      <c r="CG122" s="66">
        <v>44894</v>
      </c>
      <c r="CH122" s="21" t="s">
        <v>1630</v>
      </c>
      <c r="CI122" s="7"/>
      <c r="CJ122" s="7">
        <v>1.0209999999999999</v>
      </c>
      <c r="CK122" s="7"/>
      <c r="CM122" s="66">
        <v>44879</v>
      </c>
      <c r="CN122" s="21" t="s">
        <v>1630</v>
      </c>
      <c r="CO122" s="7"/>
      <c r="CP122" s="7">
        <v>1.0485</v>
      </c>
      <c r="CQ122" s="7"/>
      <c r="CS122" s="66">
        <v>44869</v>
      </c>
      <c r="CT122" s="21" t="s">
        <v>1630</v>
      </c>
      <c r="CU122" s="7"/>
      <c r="CV122" s="7">
        <v>0.96840000000000004</v>
      </c>
      <c r="CW122" s="7"/>
      <c r="CY122" s="66">
        <v>44866</v>
      </c>
      <c r="CZ122" s="21" t="s">
        <v>342</v>
      </c>
      <c r="DA122" s="7"/>
      <c r="DB122" s="7">
        <v>1.2055</v>
      </c>
      <c r="DC122" s="7"/>
      <c r="DE122" s="66">
        <v>44852</v>
      </c>
      <c r="DF122" s="21" t="s">
        <v>1621</v>
      </c>
      <c r="DG122" s="7"/>
      <c r="DH122" s="7">
        <v>1.0083</v>
      </c>
      <c r="DI122" s="7"/>
      <c r="DK122" s="66">
        <v>44851</v>
      </c>
      <c r="DL122" s="21" t="s">
        <v>1621</v>
      </c>
      <c r="DM122" s="7"/>
      <c r="DN122" s="7">
        <v>0.99409999999999998</v>
      </c>
      <c r="DO122" s="7"/>
      <c r="DQ122" s="66">
        <v>44834</v>
      </c>
      <c r="DR122" s="21" t="s">
        <v>1622</v>
      </c>
      <c r="DS122" s="7"/>
      <c r="DT122" s="7">
        <v>0.98799999999999999</v>
      </c>
      <c r="DU122" s="7"/>
      <c r="DW122" s="66">
        <v>44818</v>
      </c>
      <c r="DX122" s="21" t="s">
        <v>1622</v>
      </c>
      <c r="DY122" s="7"/>
      <c r="DZ122" s="7">
        <v>0.99150000000000005</v>
      </c>
      <c r="EA122" s="7"/>
      <c r="EC122" s="66">
        <v>44781</v>
      </c>
      <c r="ED122" s="21" t="s">
        <v>1623</v>
      </c>
      <c r="EE122" s="7"/>
      <c r="EF122" s="7">
        <v>1.21</v>
      </c>
      <c r="EG122" s="7"/>
      <c r="EI122" s="66">
        <v>44781</v>
      </c>
      <c r="EJ122" s="7" t="s">
        <v>1623</v>
      </c>
      <c r="EK122" s="7"/>
      <c r="EL122" s="134">
        <v>1.239061</v>
      </c>
      <c r="EM122" s="7"/>
      <c r="EO122" s="66">
        <v>44776</v>
      </c>
      <c r="EP122" s="21" t="s">
        <v>1623</v>
      </c>
      <c r="EQ122" s="7"/>
      <c r="ER122" s="7">
        <v>0.95520000000000005</v>
      </c>
      <c r="ES122" s="7"/>
      <c r="EU122" s="66">
        <v>44775</v>
      </c>
      <c r="EV122" s="21" t="s">
        <v>1623</v>
      </c>
      <c r="EW122" s="7"/>
      <c r="EX122" s="7">
        <v>1.1613</v>
      </c>
      <c r="EY122" s="7"/>
      <c r="FA122" s="66">
        <v>44760</v>
      </c>
      <c r="FB122" s="21" t="s">
        <v>638</v>
      </c>
      <c r="FC122" s="7"/>
      <c r="FD122" s="7">
        <v>1.4970000000000001</v>
      </c>
      <c r="FE122" s="7"/>
      <c r="FG122" s="66">
        <v>44748</v>
      </c>
      <c r="FH122" s="21" t="s">
        <v>638</v>
      </c>
      <c r="FI122" s="7"/>
      <c r="FJ122" s="7">
        <v>1.069</v>
      </c>
      <c r="FK122" s="7"/>
      <c r="FM122" s="66">
        <v>44747</v>
      </c>
      <c r="FN122" s="21" t="s">
        <v>638</v>
      </c>
      <c r="FO122" s="7"/>
      <c r="FP122" s="7">
        <v>1.119</v>
      </c>
      <c r="FQ122" s="7"/>
      <c r="FS122" s="66">
        <v>44729</v>
      </c>
      <c r="FT122" s="21" t="s">
        <v>570</v>
      </c>
      <c r="FU122" s="7"/>
      <c r="FV122" s="7">
        <v>1.2611000000000001</v>
      </c>
      <c r="FW122" s="7"/>
      <c r="FY122" s="66">
        <v>44726</v>
      </c>
      <c r="FZ122" s="21" t="s">
        <v>570</v>
      </c>
      <c r="GA122" s="7"/>
      <c r="GB122" s="7">
        <v>1.3872</v>
      </c>
      <c r="GC122" s="7"/>
      <c r="GE122" s="66">
        <v>44698</v>
      </c>
      <c r="GF122" s="21" t="s">
        <v>353</v>
      </c>
      <c r="GG122" s="7"/>
      <c r="GH122" s="7">
        <v>1.7613000000000001</v>
      </c>
      <c r="GI122" s="68"/>
      <c r="GK122" s="66">
        <v>44693</v>
      </c>
      <c r="GL122" s="21" t="s">
        <v>353</v>
      </c>
      <c r="GM122" s="7"/>
      <c r="GN122" s="215">
        <v>0.98277700000000001</v>
      </c>
      <c r="GO122" s="7"/>
      <c r="GQ122" s="66">
        <v>44644</v>
      </c>
      <c r="GR122" s="7" t="s">
        <v>350</v>
      </c>
      <c r="GS122" s="7"/>
      <c r="GT122" s="7">
        <v>1.22</v>
      </c>
      <c r="GU122" s="7"/>
      <c r="GW122" s="66">
        <v>44614</v>
      </c>
      <c r="GX122" s="21" t="s">
        <v>348</v>
      </c>
      <c r="GY122" s="7"/>
      <c r="GZ122" s="7">
        <v>1.0384</v>
      </c>
      <c r="HA122" s="7"/>
      <c r="HC122" s="66">
        <v>44600</v>
      </c>
      <c r="HD122" s="21" t="s">
        <v>348</v>
      </c>
      <c r="HE122" s="7"/>
      <c r="HF122" s="7">
        <v>1.2766</v>
      </c>
      <c r="HG122" s="7"/>
      <c r="HI122" s="66">
        <v>44552</v>
      </c>
      <c r="HJ122" s="21" t="s">
        <v>336</v>
      </c>
      <c r="HK122" s="7"/>
      <c r="HL122" s="7">
        <v>1.0249999999999999</v>
      </c>
      <c r="HM122" s="7"/>
      <c r="HO122" s="66">
        <v>44545</v>
      </c>
      <c r="HP122" s="21" t="s">
        <v>336</v>
      </c>
      <c r="HQ122" s="7"/>
      <c r="HR122" s="134">
        <v>0.97710809914376862</v>
      </c>
      <c r="HS122" s="7"/>
      <c r="HU122" s="81">
        <v>43882</v>
      </c>
      <c r="HV122" s="23" t="s">
        <v>348</v>
      </c>
      <c r="HW122" s="21">
        <f>[1]!i_dq_close("881001.WI",HU122)</f>
        <v>4551.1728999999996</v>
      </c>
      <c r="HX122" s="82">
        <v>1.0555490000000001</v>
      </c>
      <c r="HY122" s="20"/>
      <c r="IA122" s="66">
        <v>44677</v>
      </c>
      <c r="IB122" s="21" t="s">
        <v>351</v>
      </c>
      <c r="IC122" s="7"/>
      <c r="ID122" s="7">
        <v>0.99</v>
      </c>
      <c r="IE122" s="7"/>
      <c r="IG122" s="66">
        <v>44694</v>
      </c>
      <c r="IH122" s="21" t="s">
        <v>353</v>
      </c>
      <c r="II122" s="7"/>
      <c r="IJ122" s="7">
        <v>1.0129999999999999</v>
      </c>
      <c r="IK122" s="7"/>
      <c r="IM122" s="66">
        <v>44755</v>
      </c>
      <c r="IN122" s="21" t="s">
        <v>638</v>
      </c>
      <c r="IO122" s="7"/>
      <c r="IP122" s="7">
        <v>1.0505</v>
      </c>
      <c r="IQ122" s="7"/>
      <c r="IS122" s="66">
        <v>44869</v>
      </c>
      <c r="IT122" s="21" t="s">
        <v>1630</v>
      </c>
      <c r="IU122" s="7"/>
      <c r="IV122" s="7">
        <v>1.0143</v>
      </c>
      <c r="IW122" s="7"/>
      <c r="IY122" s="66">
        <v>44887</v>
      </c>
      <c r="IZ122" s="21" t="s">
        <v>1630</v>
      </c>
      <c r="JA122" s="7"/>
      <c r="JB122" s="7">
        <v>0.93559999999999999</v>
      </c>
      <c r="JC122" s="7"/>
      <c r="JE122" s="66">
        <v>44904</v>
      </c>
      <c r="JF122" s="21" t="s">
        <v>1624</v>
      </c>
      <c r="JG122" s="7"/>
      <c r="JH122" s="7">
        <v>0.98950000000000005</v>
      </c>
      <c r="JI122" s="7"/>
      <c r="JK122" s="7"/>
      <c r="JL122" s="7"/>
      <c r="JM122" s="7"/>
      <c r="JN122" s="7"/>
      <c r="JO122" s="7"/>
      <c r="JQ122" s="7"/>
      <c r="JR122" s="7"/>
      <c r="JS122" s="7"/>
      <c r="JT122" s="7"/>
      <c r="JU122" s="7"/>
      <c r="JW122" s="7"/>
      <c r="JX122" s="7"/>
      <c r="JY122" s="7"/>
      <c r="JZ122" s="7"/>
      <c r="KA122" s="7"/>
      <c r="KC122" s="66">
        <v>44729</v>
      </c>
      <c r="KD122" s="21" t="s">
        <v>570</v>
      </c>
      <c r="KE122" s="7"/>
      <c r="KF122" s="7">
        <v>1.2969999999999999</v>
      </c>
    </row>
    <row r="123" spans="1:292" customFormat="1">
      <c r="A123" s="121">
        <v>44553</v>
      </c>
      <c r="B123" s="74" t="s">
        <v>336</v>
      </c>
      <c r="C123" s="122"/>
      <c r="D123" s="122">
        <v>1.0569</v>
      </c>
      <c r="E123" s="122"/>
      <c r="G123" s="66">
        <v>44582</v>
      </c>
      <c r="H123" s="21" t="s">
        <v>346</v>
      </c>
      <c r="I123" s="7"/>
      <c r="J123" s="7">
        <v>0.94389999999999996</v>
      </c>
      <c r="K123" s="7"/>
      <c r="M123" s="7"/>
      <c r="N123" s="7"/>
      <c r="O123" s="7"/>
      <c r="P123" s="7"/>
      <c r="Q123" s="7"/>
      <c r="S123" s="7"/>
      <c r="T123" s="7"/>
      <c r="U123" s="7"/>
      <c r="V123" s="7"/>
      <c r="W123" s="7"/>
      <c r="Y123" s="7"/>
      <c r="Z123" s="7"/>
      <c r="AA123" s="7"/>
      <c r="AB123" s="7"/>
      <c r="AC123" s="7"/>
      <c r="AE123" s="7"/>
      <c r="AF123" s="7"/>
      <c r="AG123" s="7"/>
      <c r="AH123" s="7"/>
      <c r="AI123" s="7"/>
      <c r="AK123" s="66">
        <v>44956</v>
      </c>
      <c r="AL123" s="21" t="s">
        <v>1626</v>
      </c>
      <c r="AM123" s="7"/>
      <c r="AN123" s="7">
        <v>1.1185</v>
      </c>
      <c r="AO123" s="7"/>
      <c r="AQ123" s="66">
        <v>44945</v>
      </c>
      <c r="AR123" s="21" t="s">
        <v>1626</v>
      </c>
      <c r="AS123" s="7"/>
      <c r="AT123" s="7">
        <v>1.0063</v>
      </c>
      <c r="AU123" s="7"/>
      <c r="AW123" s="66">
        <v>44936</v>
      </c>
      <c r="AX123" s="21" t="s">
        <v>1626</v>
      </c>
      <c r="AY123" s="7"/>
      <c r="AZ123" s="7">
        <v>1.0489999999999999</v>
      </c>
      <c r="BA123" s="7"/>
      <c r="BC123" s="66">
        <v>44931</v>
      </c>
      <c r="BD123" s="21" t="s">
        <v>1626</v>
      </c>
      <c r="BE123" s="7"/>
      <c r="BF123" s="7">
        <v>1.4890000000000001</v>
      </c>
      <c r="BG123" s="7"/>
      <c r="BI123" s="66">
        <v>44921</v>
      </c>
      <c r="BJ123" s="21" t="s">
        <v>1624</v>
      </c>
      <c r="BK123" s="7"/>
      <c r="BL123" s="7">
        <v>0.97009999999999996</v>
      </c>
      <c r="BM123" s="7"/>
      <c r="BO123" s="66">
        <v>44909</v>
      </c>
      <c r="BP123" s="21" t="s">
        <v>1624</v>
      </c>
      <c r="BQ123" s="7"/>
      <c r="BR123" s="7">
        <v>1.2437</v>
      </c>
      <c r="BS123" s="7"/>
      <c r="BU123" s="66">
        <v>44902</v>
      </c>
      <c r="BV123" s="21" t="s">
        <v>1624</v>
      </c>
      <c r="BW123" s="7"/>
      <c r="BX123" s="7">
        <v>0.97299999999999998</v>
      </c>
      <c r="BY123" s="7"/>
      <c r="CA123" s="66">
        <v>44902</v>
      </c>
      <c r="CB123" s="21" t="s">
        <v>1624</v>
      </c>
      <c r="CC123" s="7"/>
      <c r="CD123" s="7">
        <v>0.95499999999999996</v>
      </c>
      <c r="CE123" s="7"/>
      <c r="CG123" s="66">
        <v>44895</v>
      </c>
      <c r="CH123" s="21" t="s">
        <v>1630</v>
      </c>
      <c r="CI123" s="7"/>
      <c r="CJ123" s="7">
        <v>1.0229999999999999</v>
      </c>
      <c r="CK123" s="7"/>
      <c r="CM123" s="66">
        <v>44880</v>
      </c>
      <c r="CN123" s="21" t="s">
        <v>1630</v>
      </c>
      <c r="CO123" s="7"/>
      <c r="CP123" s="7">
        <v>1.0496000000000001</v>
      </c>
      <c r="CQ123" s="7"/>
      <c r="CS123" s="66">
        <v>44872</v>
      </c>
      <c r="CT123" s="21" t="s">
        <v>1630</v>
      </c>
      <c r="CU123" s="7"/>
      <c r="CV123" s="7">
        <v>0.97150000000000003</v>
      </c>
      <c r="CW123" s="7"/>
      <c r="CY123" s="66">
        <v>44867</v>
      </c>
      <c r="CZ123" s="21" t="s">
        <v>1630</v>
      </c>
      <c r="DA123" s="7"/>
      <c r="DB123" s="7">
        <v>1.2065999999999999</v>
      </c>
      <c r="DC123" s="7"/>
      <c r="DE123" s="66">
        <v>44853</v>
      </c>
      <c r="DF123" s="21" t="s">
        <v>1621</v>
      </c>
      <c r="DG123" s="7"/>
      <c r="DH123" s="7">
        <v>1.0072000000000001</v>
      </c>
      <c r="DI123" s="7"/>
      <c r="DK123" s="66">
        <v>44852</v>
      </c>
      <c r="DL123" s="21" t="s">
        <v>1621</v>
      </c>
      <c r="DM123" s="7"/>
      <c r="DN123" s="7">
        <v>0.99419999999999997</v>
      </c>
      <c r="DO123" s="7"/>
      <c r="DQ123" s="66">
        <v>44844</v>
      </c>
      <c r="DR123" s="21" t="s">
        <v>341</v>
      </c>
      <c r="DS123" s="7"/>
      <c r="DT123" s="7">
        <v>0.98</v>
      </c>
      <c r="DU123" s="7"/>
      <c r="DW123" s="66">
        <v>44819</v>
      </c>
      <c r="DX123" s="21" t="s">
        <v>1622</v>
      </c>
      <c r="DY123" s="7"/>
      <c r="DZ123" s="7">
        <v>0.99280000000000002</v>
      </c>
      <c r="EA123" s="7"/>
      <c r="EC123" s="66">
        <v>44782</v>
      </c>
      <c r="ED123" s="21" t="s">
        <v>1623</v>
      </c>
      <c r="EE123" s="7"/>
      <c r="EF123" s="7">
        <v>1.2150000000000001</v>
      </c>
      <c r="EG123" s="7"/>
      <c r="EI123" s="66">
        <v>44782</v>
      </c>
      <c r="EJ123" s="7" t="s">
        <v>1623</v>
      </c>
      <c r="EK123" s="7"/>
      <c r="EL123" s="134">
        <v>1.240367</v>
      </c>
      <c r="EM123" s="7"/>
      <c r="EO123" s="66">
        <v>44777</v>
      </c>
      <c r="EP123" s="21" t="s">
        <v>1623</v>
      </c>
      <c r="EQ123" s="7"/>
      <c r="ER123" s="7">
        <v>0.96419999999999995</v>
      </c>
      <c r="ES123" s="7"/>
      <c r="EU123" s="66">
        <v>44776</v>
      </c>
      <c r="EV123" s="21" t="s">
        <v>1623</v>
      </c>
      <c r="EW123" s="7"/>
      <c r="EX123" s="7">
        <v>1.1649</v>
      </c>
      <c r="EY123" s="7"/>
      <c r="FA123" s="66">
        <v>44761</v>
      </c>
      <c r="FB123" s="21" t="s">
        <v>638</v>
      </c>
      <c r="FC123" s="7"/>
      <c r="FD123" s="7">
        <v>1.498</v>
      </c>
      <c r="FE123" s="7"/>
      <c r="FG123" s="66">
        <v>44749</v>
      </c>
      <c r="FH123" s="7" t="s">
        <v>638</v>
      </c>
      <c r="FI123" s="7"/>
      <c r="FJ123" s="7">
        <v>1.07</v>
      </c>
      <c r="FK123" s="7"/>
      <c r="FM123" s="66">
        <v>44748</v>
      </c>
      <c r="FN123" s="21" t="s">
        <v>638</v>
      </c>
      <c r="FO123" s="7"/>
      <c r="FP123" s="7">
        <v>1.113</v>
      </c>
      <c r="FQ123" s="7"/>
      <c r="FS123" s="66">
        <v>44732</v>
      </c>
      <c r="FT123" s="21" t="s">
        <v>570</v>
      </c>
      <c r="FU123" s="7"/>
      <c r="FV123" s="7">
        <v>1.2603</v>
      </c>
      <c r="FW123" s="7"/>
      <c r="FY123" s="66">
        <v>44727</v>
      </c>
      <c r="FZ123" s="21" t="s">
        <v>570</v>
      </c>
      <c r="GA123" s="7"/>
      <c r="GB123" s="7">
        <v>1.3897999999999999</v>
      </c>
      <c r="GC123" s="7"/>
      <c r="GE123" s="66">
        <v>44699</v>
      </c>
      <c r="GF123" s="21" t="s">
        <v>353</v>
      </c>
      <c r="GG123" s="7"/>
      <c r="GH123" s="7">
        <v>1.7630999999999999</v>
      </c>
      <c r="GI123" s="68"/>
      <c r="GK123" s="66">
        <v>44694</v>
      </c>
      <c r="GL123" s="21" t="s">
        <v>353</v>
      </c>
      <c r="GM123" s="7"/>
      <c r="GN123" s="215">
        <v>0.98229</v>
      </c>
      <c r="GO123" s="7"/>
      <c r="GQ123" s="66">
        <v>44645</v>
      </c>
      <c r="GR123" s="7" t="s">
        <v>350</v>
      </c>
      <c r="GS123" s="7"/>
      <c r="GT123" s="7">
        <v>1.2230000000000001</v>
      </c>
      <c r="GU123" s="7"/>
      <c r="GW123" s="66">
        <v>44615</v>
      </c>
      <c r="GX123" s="21" t="s">
        <v>348</v>
      </c>
      <c r="GY123" s="7"/>
      <c r="GZ123" s="7">
        <v>1.0364</v>
      </c>
      <c r="HA123" s="7"/>
      <c r="HC123" s="66">
        <v>44601</v>
      </c>
      <c r="HD123" s="21" t="s">
        <v>348</v>
      </c>
      <c r="HE123" s="7"/>
      <c r="HF123" s="7">
        <v>1.2783</v>
      </c>
      <c r="HG123" s="7"/>
      <c r="HI123" s="66">
        <v>44553</v>
      </c>
      <c r="HJ123" s="21" t="s">
        <v>336</v>
      </c>
      <c r="HK123" s="7"/>
      <c r="HL123" s="7">
        <v>1.0229999999999999</v>
      </c>
      <c r="HM123" s="7"/>
      <c r="HO123" s="66">
        <v>44546</v>
      </c>
      <c r="HP123" s="21" t="s">
        <v>336</v>
      </c>
      <c r="HQ123" s="7"/>
      <c r="HR123" s="134">
        <v>0.97710809914376862</v>
      </c>
      <c r="HS123" s="7"/>
      <c r="HU123" s="81">
        <v>43886</v>
      </c>
      <c r="HV123" s="23" t="s">
        <v>348</v>
      </c>
      <c r="HW123" s="21">
        <f>[1]!i_dq_close("881001.WI",HU123)</f>
        <v>4580.8139000000001</v>
      </c>
      <c r="HX123" s="82">
        <v>1.057409</v>
      </c>
      <c r="HY123" s="20"/>
      <c r="IA123" s="66">
        <v>44678</v>
      </c>
      <c r="IB123" s="21" t="s">
        <v>351</v>
      </c>
      <c r="IC123" s="7"/>
      <c r="ID123" s="7">
        <v>1</v>
      </c>
      <c r="IE123" s="7"/>
      <c r="IG123" s="66">
        <v>44697</v>
      </c>
      <c r="IH123" s="21" t="s">
        <v>353</v>
      </c>
      <c r="II123" s="7"/>
      <c r="IJ123" s="7">
        <v>1.0149999999999999</v>
      </c>
      <c r="IK123" s="7"/>
      <c r="IM123" s="66">
        <v>44756</v>
      </c>
      <c r="IN123" s="21" t="s">
        <v>638</v>
      </c>
      <c r="IO123" s="7"/>
      <c r="IP123" s="7">
        <v>1.0482</v>
      </c>
      <c r="IQ123" s="7"/>
      <c r="IS123" s="66">
        <v>44872</v>
      </c>
      <c r="IT123" s="21" t="s">
        <v>1630</v>
      </c>
      <c r="IU123" s="7"/>
      <c r="IV123" s="7">
        <v>1.0132000000000001</v>
      </c>
      <c r="IW123" s="7"/>
      <c r="IY123" s="66">
        <v>44888</v>
      </c>
      <c r="IZ123" s="21" t="s">
        <v>1630</v>
      </c>
      <c r="JA123" s="7"/>
      <c r="JB123" s="7">
        <v>0.93530000000000002</v>
      </c>
      <c r="JC123" s="7"/>
      <c r="JE123" s="66">
        <v>44907</v>
      </c>
      <c r="JF123" s="21" t="s">
        <v>1624</v>
      </c>
      <c r="JG123" s="7"/>
      <c r="JH123" s="7">
        <v>0.98950000000000005</v>
      </c>
      <c r="JI123" s="7"/>
      <c r="JK123" s="7"/>
      <c r="JL123" s="7"/>
      <c r="JM123" s="7"/>
      <c r="JN123" s="7"/>
      <c r="JO123" s="7"/>
      <c r="JQ123" s="7"/>
      <c r="JR123" s="7"/>
      <c r="JS123" s="7"/>
      <c r="JT123" s="7"/>
      <c r="JU123" s="7"/>
      <c r="JW123" s="7"/>
      <c r="JX123" s="7"/>
      <c r="JY123" s="7"/>
      <c r="JZ123" s="7"/>
      <c r="KA123" s="7"/>
      <c r="KC123" s="66">
        <v>44732</v>
      </c>
      <c r="KD123" s="21" t="s">
        <v>570</v>
      </c>
      <c r="KE123" s="7"/>
      <c r="KF123" s="7">
        <v>1.296</v>
      </c>
    </row>
    <row r="124" spans="1:292" customFormat="1">
      <c r="A124" s="121">
        <v>44554</v>
      </c>
      <c r="B124" s="74" t="s">
        <v>336</v>
      </c>
      <c r="C124" s="122"/>
      <c r="D124" s="122">
        <v>1.0452999999999999</v>
      </c>
      <c r="E124" s="122"/>
      <c r="G124" s="66">
        <v>44585</v>
      </c>
      <c r="H124" s="21" t="s">
        <v>346</v>
      </c>
      <c r="I124" s="7"/>
      <c r="J124" s="7">
        <v>0.94520000000000004</v>
      </c>
      <c r="K124" s="7"/>
      <c r="M124" s="7"/>
      <c r="N124" s="7"/>
      <c r="O124" s="7"/>
      <c r="P124" s="7"/>
      <c r="Q124" s="7"/>
      <c r="S124" s="7"/>
      <c r="T124" s="7"/>
      <c r="U124" s="7"/>
      <c r="V124" s="7"/>
      <c r="W124" s="7"/>
      <c r="Y124" s="7"/>
      <c r="Z124" s="7"/>
      <c r="AA124" s="7"/>
      <c r="AB124" s="7"/>
      <c r="AC124" s="7"/>
      <c r="AE124" s="7"/>
      <c r="AF124" s="7"/>
      <c r="AG124" s="7"/>
      <c r="AH124" s="7"/>
      <c r="AI124" s="7"/>
      <c r="AK124" s="66">
        <v>44957</v>
      </c>
      <c r="AL124" s="21" t="s">
        <v>1626</v>
      </c>
      <c r="AM124" s="7"/>
      <c r="AN124" s="7">
        <v>1.1178999999999999</v>
      </c>
      <c r="AO124" s="7"/>
      <c r="AQ124" s="66">
        <v>44946</v>
      </c>
      <c r="AR124" s="21" t="s">
        <v>1626</v>
      </c>
      <c r="AS124" s="7"/>
      <c r="AT124" s="7">
        <v>1.0097</v>
      </c>
      <c r="AU124" s="7"/>
      <c r="AW124" s="66">
        <v>44937</v>
      </c>
      <c r="AX124" s="21" t="s">
        <v>1626</v>
      </c>
      <c r="AY124" s="7"/>
      <c r="AZ124" s="7">
        <v>1.0417000000000001</v>
      </c>
      <c r="BA124" s="7"/>
      <c r="BC124" s="66">
        <v>44932</v>
      </c>
      <c r="BD124" s="21" t="s">
        <v>1626</v>
      </c>
      <c r="BE124" s="7"/>
      <c r="BF124" s="7">
        <v>1.4898</v>
      </c>
      <c r="BG124" s="7"/>
      <c r="BI124" s="66">
        <v>44922</v>
      </c>
      <c r="BJ124" s="21" t="s">
        <v>1624</v>
      </c>
      <c r="BK124" s="7"/>
      <c r="BL124" s="7">
        <v>0.97650000000000003</v>
      </c>
      <c r="BM124" s="7"/>
      <c r="BO124" s="66">
        <v>44910</v>
      </c>
      <c r="BP124" s="21" t="s">
        <v>1624</v>
      </c>
      <c r="BQ124" s="7"/>
      <c r="BR124" s="7">
        <v>1.244</v>
      </c>
      <c r="BS124" s="7"/>
      <c r="BU124" s="66">
        <v>44903</v>
      </c>
      <c r="BV124" s="21" t="s">
        <v>1624</v>
      </c>
      <c r="BW124" s="7"/>
      <c r="BX124" s="7">
        <v>0.97199999999999998</v>
      </c>
      <c r="BY124" s="7"/>
      <c r="CA124" s="66">
        <v>44903</v>
      </c>
      <c r="CB124" s="21" t="s">
        <v>1624</v>
      </c>
      <c r="CC124" s="7"/>
      <c r="CD124" s="7">
        <v>0.95599999999999996</v>
      </c>
      <c r="CE124" s="7"/>
      <c r="CG124" s="66">
        <v>44896</v>
      </c>
      <c r="CH124" s="21" t="s">
        <v>336</v>
      </c>
      <c r="CI124" s="7"/>
      <c r="CJ124" s="7">
        <v>1.024</v>
      </c>
      <c r="CK124" s="7"/>
      <c r="CM124" s="66">
        <v>44881</v>
      </c>
      <c r="CN124" s="21" t="s">
        <v>1630</v>
      </c>
      <c r="CO124" s="7"/>
      <c r="CP124" s="7">
        <v>1.0479000000000001</v>
      </c>
      <c r="CQ124" s="7"/>
      <c r="CS124" s="66">
        <v>44873</v>
      </c>
      <c r="CT124" s="21" t="s">
        <v>1630</v>
      </c>
      <c r="CU124" s="7"/>
      <c r="CV124" s="7">
        <v>0.96919999999999995</v>
      </c>
      <c r="CW124" s="7"/>
      <c r="CY124" s="66">
        <v>44868</v>
      </c>
      <c r="CZ124" s="21" t="s">
        <v>1630</v>
      </c>
      <c r="DA124" s="7"/>
      <c r="DB124" s="7">
        <v>1.2059</v>
      </c>
      <c r="DC124" s="7"/>
      <c r="DE124" s="66">
        <v>44854</v>
      </c>
      <c r="DF124" s="21" t="s">
        <v>1621</v>
      </c>
      <c r="DG124" s="7"/>
      <c r="DH124" s="7">
        <v>1.0077</v>
      </c>
      <c r="DI124" s="7"/>
      <c r="DK124" s="66">
        <v>44853</v>
      </c>
      <c r="DL124" s="21" t="s">
        <v>1621</v>
      </c>
      <c r="DM124" s="7"/>
      <c r="DN124" s="7">
        <v>0.99439999999999995</v>
      </c>
      <c r="DO124" s="7"/>
      <c r="DQ124" s="66">
        <v>44845</v>
      </c>
      <c r="DR124" s="21" t="s">
        <v>1621</v>
      </c>
      <c r="DS124" s="7"/>
      <c r="DT124" s="7">
        <v>0.98299999999999998</v>
      </c>
      <c r="DU124" s="7"/>
      <c r="DW124" s="66">
        <v>44820</v>
      </c>
      <c r="DX124" s="21" t="s">
        <v>1622</v>
      </c>
      <c r="DY124" s="7"/>
      <c r="DZ124" s="7">
        <v>0.9909</v>
      </c>
      <c r="EA124" s="7"/>
      <c r="EC124" s="66">
        <v>44783</v>
      </c>
      <c r="ED124" s="21" t="s">
        <v>1623</v>
      </c>
      <c r="EE124" s="7"/>
      <c r="EF124" s="7">
        <v>1.2210000000000001</v>
      </c>
      <c r="EG124" s="7"/>
      <c r="EI124" s="66">
        <v>44783</v>
      </c>
      <c r="EJ124" s="7" t="s">
        <v>1623</v>
      </c>
      <c r="EK124" s="7"/>
      <c r="EL124" s="134">
        <v>1.24186</v>
      </c>
      <c r="EM124" s="7"/>
      <c r="EO124" s="66">
        <v>44778</v>
      </c>
      <c r="EP124" s="21" t="s">
        <v>1623</v>
      </c>
      <c r="EQ124" s="7"/>
      <c r="ER124" s="7">
        <v>0.9617</v>
      </c>
      <c r="ES124" s="7"/>
      <c r="EU124" s="66">
        <v>44777</v>
      </c>
      <c r="EV124" s="21" t="s">
        <v>1623</v>
      </c>
      <c r="EW124" s="7"/>
      <c r="EX124" s="7">
        <v>1.1698999999999999</v>
      </c>
      <c r="EY124" s="7"/>
      <c r="FA124" s="66">
        <v>44762</v>
      </c>
      <c r="FB124" s="21" t="s">
        <v>638</v>
      </c>
      <c r="FC124" s="7"/>
      <c r="FD124" s="7">
        <v>1.496</v>
      </c>
      <c r="FE124" s="7"/>
      <c r="FG124" s="66">
        <v>44750</v>
      </c>
      <c r="FH124" s="7" t="s">
        <v>638</v>
      </c>
      <c r="FI124" s="7"/>
      <c r="FJ124" s="7">
        <v>1.075</v>
      </c>
      <c r="FK124" s="7"/>
      <c r="FM124" s="66">
        <v>44749</v>
      </c>
      <c r="FN124" s="21" t="s">
        <v>638</v>
      </c>
      <c r="FO124" s="7"/>
      <c r="FP124" s="7">
        <v>1.115</v>
      </c>
      <c r="FQ124" s="7"/>
      <c r="FS124" s="66">
        <v>44733</v>
      </c>
      <c r="FT124" s="21" t="s">
        <v>570</v>
      </c>
      <c r="FU124" s="7"/>
      <c r="FV124" s="7">
        <v>1.2596000000000001</v>
      </c>
      <c r="FW124" s="7"/>
      <c r="FY124" s="66">
        <v>44728</v>
      </c>
      <c r="FZ124" s="21" t="s">
        <v>570</v>
      </c>
      <c r="GA124" s="7"/>
      <c r="GB124" s="7">
        <v>1.3882000000000001</v>
      </c>
      <c r="GC124" s="7"/>
      <c r="GE124" s="66">
        <v>44700</v>
      </c>
      <c r="GF124" s="21" t="s">
        <v>353</v>
      </c>
      <c r="GG124" s="7"/>
      <c r="GH124" s="7">
        <v>1.7636000000000001</v>
      </c>
      <c r="GI124" s="68"/>
      <c r="GK124" s="66">
        <v>44697</v>
      </c>
      <c r="GL124" s="21" t="s">
        <v>353</v>
      </c>
      <c r="GM124" s="7"/>
      <c r="GN124" s="215">
        <v>0.98229</v>
      </c>
      <c r="GO124" s="7"/>
      <c r="GQ124" s="66">
        <v>44648</v>
      </c>
      <c r="GR124" s="7" t="s">
        <v>350</v>
      </c>
      <c r="GS124" s="7"/>
      <c r="GT124" s="7">
        <v>1.218</v>
      </c>
      <c r="GU124" s="7"/>
      <c r="GW124" s="66">
        <v>44616</v>
      </c>
      <c r="GX124" s="21" t="s">
        <v>348</v>
      </c>
      <c r="GY124" s="7"/>
      <c r="GZ124" s="7">
        <v>1.0359</v>
      </c>
      <c r="HA124" s="7"/>
      <c r="HC124" s="66">
        <v>44602</v>
      </c>
      <c r="HD124" s="21" t="s">
        <v>348</v>
      </c>
      <c r="HE124" s="7"/>
      <c r="HF124" s="7">
        <v>1.2811999999999999</v>
      </c>
      <c r="HG124" s="7"/>
      <c r="HI124" s="66">
        <v>44554</v>
      </c>
      <c r="HJ124" s="21" t="s">
        <v>336</v>
      </c>
      <c r="HK124" s="7"/>
      <c r="HL124" s="7">
        <v>1.0209999999999999</v>
      </c>
      <c r="HM124" s="7"/>
      <c r="HO124" s="66">
        <v>44547</v>
      </c>
      <c r="HP124" s="21" t="s">
        <v>336</v>
      </c>
      <c r="HQ124" s="7"/>
      <c r="HR124" s="134">
        <v>0.97710809914376862</v>
      </c>
      <c r="HS124" s="7"/>
      <c r="HU124" s="81">
        <v>43887</v>
      </c>
      <c r="HV124" s="23" t="s">
        <v>348</v>
      </c>
      <c r="HW124" s="21">
        <f>[1]!i_dq_close("881001.WI",HU124)</f>
        <v>4496.1623</v>
      </c>
      <c r="HX124" s="82">
        <v>1.050899</v>
      </c>
      <c r="HY124" s="20"/>
      <c r="IA124" s="66">
        <v>44679</v>
      </c>
      <c r="IB124" s="21" t="s">
        <v>351</v>
      </c>
      <c r="IC124" s="7"/>
      <c r="ID124" s="7">
        <v>0.995</v>
      </c>
      <c r="IE124" s="7"/>
      <c r="IG124" s="66">
        <v>44698</v>
      </c>
      <c r="IH124" s="21" t="s">
        <v>353</v>
      </c>
      <c r="II124" s="7"/>
      <c r="IJ124" s="7">
        <v>1.014</v>
      </c>
      <c r="IK124" s="7"/>
      <c r="IM124" s="66">
        <v>44757</v>
      </c>
      <c r="IN124" s="21" t="s">
        <v>638</v>
      </c>
      <c r="IO124" s="7"/>
      <c r="IP124" s="7">
        <v>1.0484</v>
      </c>
      <c r="IQ124" s="7"/>
      <c r="IS124" s="66">
        <v>44873</v>
      </c>
      <c r="IT124" s="21" t="s">
        <v>1630</v>
      </c>
      <c r="IU124" s="7"/>
      <c r="IV124" s="7">
        <v>1.0158</v>
      </c>
      <c r="IW124" s="7"/>
      <c r="IY124" s="66">
        <v>44889</v>
      </c>
      <c r="IZ124" s="21" t="s">
        <v>1630</v>
      </c>
      <c r="JA124" s="7"/>
      <c r="JB124" s="7">
        <v>0.93740000000000001</v>
      </c>
      <c r="JC124" s="7"/>
      <c r="JE124" s="66">
        <v>44908</v>
      </c>
      <c r="JF124" s="21" t="s">
        <v>1624</v>
      </c>
      <c r="JG124" s="7"/>
      <c r="JH124" s="7">
        <v>0.9919</v>
      </c>
      <c r="JI124" s="7"/>
      <c r="JK124" s="7"/>
      <c r="JL124" s="7"/>
      <c r="JM124" s="7"/>
      <c r="JN124" s="7"/>
      <c r="JO124" s="7"/>
      <c r="JQ124" s="7"/>
      <c r="JR124" s="7"/>
      <c r="JS124" s="7"/>
      <c r="JT124" s="7"/>
      <c r="JU124" s="7"/>
      <c r="JW124" s="7"/>
      <c r="JX124" s="7"/>
      <c r="JY124" s="7"/>
      <c r="JZ124" s="7"/>
      <c r="KA124" s="7"/>
      <c r="KC124" s="66">
        <v>44733</v>
      </c>
      <c r="KD124" s="21" t="s">
        <v>570</v>
      </c>
      <c r="KE124" s="7"/>
      <c r="KF124" s="7">
        <v>1.296</v>
      </c>
    </row>
    <row r="125" spans="1:292" customFormat="1">
      <c r="A125" s="121">
        <v>44557</v>
      </c>
      <c r="B125" s="74" t="s">
        <v>336</v>
      </c>
      <c r="C125" s="122"/>
      <c r="D125" s="122">
        <v>1.0448999999999999</v>
      </c>
      <c r="E125" s="122"/>
      <c r="G125" s="66">
        <v>44586</v>
      </c>
      <c r="H125" s="21" t="s">
        <v>346</v>
      </c>
      <c r="I125" s="7"/>
      <c r="J125" s="7">
        <v>0.9395</v>
      </c>
      <c r="K125" s="7"/>
      <c r="M125" s="7"/>
      <c r="N125" s="7"/>
      <c r="O125" s="7"/>
      <c r="P125" s="7"/>
      <c r="Q125" s="7"/>
      <c r="S125" s="7"/>
      <c r="T125" s="7"/>
      <c r="U125" s="7"/>
      <c r="V125" s="7"/>
      <c r="W125" s="7"/>
      <c r="Y125" s="7"/>
      <c r="Z125" s="7"/>
      <c r="AA125" s="7"/>
      <c r="AB125" s="7"/>
      <c r="AC125" s="7"/>
      <c r="AE125" s="7"/>
      <c r="AF125" s="7"/>
      <c r="AG125" s="7"/>
      <c r="AH125" s="7"/>
      <c r="AI125" s="7"/>
      <c r="AK125" s="66">
        <v>44958</v>
      </c>
      <c r="AL125" s="21" t="s">
        <v>348</v>
      </c>
      <c r="AM125" s="7"/>
      <c r="AN125" s="7">
        <v>1.1182000000000001</v>
      </c>
      <c r="AO125" s="7"/>
      <c r="AQ125" s="66">
        <v>44956</v>
      </c>
      <c r="AR125" s="21" t="s">
        <v>1626</v>
      </c>
      <c r="AS125" s="7"/>
      <c r="AT125" s="7">
        <v>1.0197000000000001</v>
      </c>
      <c r="AU125" s="7"/>
      <c r="AW125" s="66">
        <v>44938</v>
      </c>
      <c r="AX125" s="21" t="s">
        <v>1626</v>
      </c>
      <c r="AY125" s="7"/>
      <c r="AZ125" s="7">
        <v>1.0548</v>
      </c>
      <c r="BA125" s="7"/>
      <c r="BC125" s="66">
        <v>44935</v>
      </c>
      <c r="BD125" s="21" t="s">
        <v>1626</v>
      </c>
      <c r="BE125" s="7"/>
      <c r="BF125" s="7">
        <v>1.4953000000000001</v>
      </c>
      <c r="BG125" s="7"/>
      <c r="BI125" s="66">
        <v>44923</v>
      </c>
      <c r="BJ125" s="21" t="s">
        <v>1624</v>
      </c>
      <c r="BK125" s="7"/>
      <c r="BL125" s="7">
        <v>0.97729999999999995</v>
      </c>
      <c r="BM125" s="7"/>
      <c r="BO125" s="66">
        <v>44911</v>
      </c>
      <c r="BP125" s="21" t="s">
        <v>1624</v>
      </c>
      <c r="BQ125" s="7"/>
      <c r="BR125" s="7">
        <v>1.2441</v>
      </c>
      <c r="BS125" s="7"/>
      <c r="BU125" s="66">
        <v>44904</v>
      </c>
      <c r="BV125" s="21" t="s">
        <v>1624</v>
      </c>
      <c r="BW125" s="7"/>
      <c r="BX125" s="7">
        <v>0.97099999999999997</v>
      </c>
      <c r="BY125" s="7"/>
      <c r="CA125" s="66">
        <v>44904</v>
      </c>
      <c r="CB125" s="21" t="s">
        <v>1624</v>
      </c>
      <c r="CC125" s="7"/>
      <c r="CD125" s="7">
        <v>0.95599999999999996</v>
      </c>
      <c r="CE125" s="7"/>
      <c r="CG125" s="66">
        <v>44897</v>
      </c>
      <c r="CH125" s="21" t="s">
        <v>1624</v>
      </c>
      <c r="CI125" s="7"/>
      <c r="CJ125" s="7">
        <v>1.026</v>
      </c>
      <c r="CK125" s="7"/>
      <c r="CM125" s="66">
        <v>44882</v>
      </c>
      <c r="CN125" s="21" t="s">
        <v>1630</v>
      </c>
      <c r="CO125" s="7"/>
      <c r="CP125" s="7">
        <v>1.0488</v>
      </c>
      <c r="CQ125" s="7"/>
      <c r="CS125" s="66">
        <v>44874</v>
      </c>
      <c r="CT125" s="21" t="s">
        <v>1630</v>
      </c>
      <c r="CU125" s="7"/>
      <c r="CV125" s="7">
        <v>0.96860000000000002</v>
      </c>
      <c r="CW125" s="7"/>
      <c r="CY125" s="66">
        <v>44869</v>
      </c>
      <c r="CZ125" s="21" t="s">
        <v>1630</v>
      </c>
      <c r="DA125" s="7"/>
      <c r="DB125" s="7">
        <v>1.2073</v>
      </c>
      <c r="DC125" s="7"/>
      <c r="DE125" s="66">
        <v>44855</v>
      </c>
      <c r="DF125" s="21" t="s">
        <v>1621</v>
      </c>
      <c r="DG125" s="7"/>
      <c r="DH125" s="7">
        <v>1.0077</v>
      </c>
      <c r="DI125" s="7"/>
      <c r="DK125" s="66">
        <v>44854</v>
      </c>
      <c r="DL125" s="21" t="s">
        <v>1621</v>
      </c>
      <c r="DM125" s="7"/>
      <c r="DN125" s="7">
        <v>0.99590000000000001</v>
      </c>
      <c r="DO125" s="7"/>
      <c r="DQ125" s="66">
        <v>44846</v>
      </c>
      <c r="DR125" s="21" t="s">
        <v>1621</v>
      </c>
      <c r="DS125" s="7"/>
      <c r="DT125" s="7">
        <v>0.98899999999999999</v>
      </c>
      <c r="DU125" s="7"/>
      <c r="DW125" s="66">
        <v>44823</v>
      </c>
      <c r="DX125" s="21" t="s">
        <v>1622</v>
      </c>
      <c r="DY125" s="7"/>
      <c r="DZ125" s="7">
        <v>0.99529999999999996</v>
      </c>
      <c r="EA125" s="7"/>
      <c r="EC125" s="66">
        <v>44784</v>
      </c>
      <c r="ED125" s="21" t="s">
        <v>1623</v>
      </c>
      <c r="EE125" s="7"/>
      <c r="EF125" s="7">
        <v>1.2110000000000001</v>
      </c>
      <c r="EG125" s="7"/>
      <c r="EI125" s="66">
        <v>44784</v>
      </c>
      <c r="EJ125" s="7" t="s">
        <v>1623</v>
      </c>
      <c r="EK125" s="7"/>
      <c r="EL125" s="134">
        <v>1.2422329999999999</v>
      </c>
      <c r="EM125" s="7"/>
      <c r="EO125" s="66">
        <v>44781</v>
      </c>
      <c r="EP125" s="21" t="s">
        <v>1623</v>
      </c>
      <c r="EQ125" s="7"/>
      <c r="ER125" s="7">
        <v>0.9617</v>
      </c>
      <c r="ES125" s="7"/>
      <c r="EU125" s="66">
        <v>44778</v>
      </c>
      <c r="EV125" s="21" t="s">
        <v>1623</v>
      </c>
      <c r="EW125" s="7"/>
      <c r="EX125" s="7">
        <v>1.1702999999999999</v>
      </c>
      <c r="EY125" s="7"/>
      <c r="FA125" s="66">
        <v>44763</v>
      </c>
      <c r="FB125" s="21" t="s">
        <v>638</v>
      </c>
      <c r="FC125" s="7"/>
      <c r="FD125" s="7">
        <v>1.4930000000000001</v>
      </c>
      <c r="FE125" s="7"/>
      <c r="FG125" s="66">
        <v>44753</v>
      </c>
      <c r="FH125" s="7" t="s">
        <v>638</v>
      </c>
      <c r="FI125" s="7"/>
      <c r="FJ125" s="7">
        <v>1.073</v>
      </c>
      <c r="FK125" s="7"/>
      <c r="FM125" s="66">
        <v>44750</v>
      </c>
      <c r="FN125" s="21" t="s">
        <v>638</v>
      </c>
      <c r="FO125" s="7"/>
      <c r="FP125" s="7">
        <v>1.113</v>
      </c>
      <c r="FQ125" s="7"/>
      <c r="FS125" s="66">
        <v>44734</v>
      </c>
      <c r="FT125" s="21" t="s">
        <v>570</v>
      </c>
      <c r="FU125" s="7"/>
      <c r="FV125" s="7">
        <v>1.2591000000000001</v>
      </c>
      <c r="FW125" s="7"/>
      <c r="FY125" s="66">
        <v>44729</v>
      </c>
      <c r="FZ125" s="21" t="s">
        <v>570</v>
      </c>
      <c r="GA125" s="7"/>
      <c r="GB125" s="7">
        <v>1.3900999999999999</v>
      </c>
      <c r="GC125" s="7"/>
      <c r="GE125" s="66">
        <v>44701</v>
      </c>
      <c r="GF125" s="21" t="s">
        <v>353</v>
      </c>
      <c r="GG125" s="7"/>
      <c r="GH125" s="7">
        <v>1.7664</v>
      </c>
      <c r="GI125" s="68"/>
      <c r="GK125" s="66">
        <v>44698</v>
      </c>
      <c r="GL125" s="21" t="s">
        <v>353</v>
      </c>
      <c r="GM125" s="7"/>
      <c r="GN125" s="215">
        <v>0.98248400000000002</v>
      </c>
      <c r="GO125" s="7"/>
      <c r="GQ125" s="66">
        <v>44649</v>
      </c>
      <c r="GR125" s="7" t="s">
        <v>350</v>
      </c>
      <c r="GS125" s="7"/>
      <c r="GT125" s="7">
        <v>1.216</v>
      </c>
      <c r="GU125" s="7"/>
      <c r="GW125" s="66">
        <v>44617</v>
      </c>
      <c r="GX125" s="21" t="s">
        <v>348</v>
      </c>
      <c r="GY125" s="7"/>
      <c r="GZ125" s="7">
        <v>1.0355000000000001</v>
      </c>
      <c r="HA125" s="7"/>
      <c r="HC125" s="66">
        <v>44603</v>
      </c>
      <c r="HD125" s="21" t="s">
        <v>348</v>
      </c>
      <c r="HE125" s="7"/>
      <c r="HF125" s="7">
        <v>1.2869999999999999</v>
      </c>
      <c r="HG125" s="7"/>
      <c r="HI125" s="66">
        <v>44557</v>
      </c>
      <c r="HJ125" s="21" t="s">
        <v>336</v>
      </c>
      <c r="HK125" s="7"/>
      <c r="HL125" s="7">
        <v>1.0209999999999999</v>
      </c>
      <c r="HM125" s="7"/>
      <c r="HO125" s="66">
        <v>44550</v>
      </c>
      <c r="HP125" s="21" t="s">
        <v>336</v>
      </c>
      <c r="HQ125" s="7"/>
      <c r="HR125" s="134">
        <v>0.97806698834803285</v>
      </c>
      <c r="HS125" s="7"/>
      <c r="HU125" s="81">
        <v>43888</v>
      </c>
      <c r="HV125" s="23" t="s">
        <v>348</v>
      </c>
      <c r="HW125" s="21">
        <f>[1]!i_dq_close("881001.WI",HU125)</f>
        <v>4504.7624999999998</v>
      </c>
      <c r="HX125" s="82">
        <v>1.050899</v>
      </c>
      <c r="HY125" s="20"/>
      <c r="IA125" s="66">
        <v>44680</v>
      </c>
      <c r="IB125" s="21" t="s">
        <v>351</v>
      </c>
      <c r="IC125" s="7"/>
      <c r="ID125" s="7">
        <v>1.0009999999999999</v>
      </c>
      <c r="IE125" s="7"/>
      <c r="IG125" s="66">
        <v>44699</v>
      </c>
      <c r="IH125" s="21" t="s">
        <v>353</v>
      </c>
      <c r="II125" s="7"/>
      <c r="IJ125" s="7">
        <v>1.016</v>
      </c>
      <c r="IK125" s="7"/>
      <c r="IM125" s="66">
        <v>44760</v>
      </c>
      <c r="IN125" s="21" t="s">
        <v>638</v>
      </c>
      <c r="IO125" s="7"/>
      <c r="IP125" s="7">
        <v>1.0464</v>
      </c>
      <c r="IQ125" s="7"/>
      <c r="IS125" s="66">
        <v>44874</v>
      </c>
      <c r="IT125" s="21" t="s">
        <v>1630</v>
      </c>
      <c r="IU125" s="7"/>
      <c r="IV125" s="7">
        <v>1.0187999999999999</v>
      </c>
      <c r="IW125" s="7"/>
      <c r="IY125" s="66">
        <v>44890</v>
      </c>
      <c r="IZ125" s="21" t="s">
        <v>1630</v>
      </c>
      <c r="JA125" s="7"/>
      <c r="JB125" s="7">
        <v>0.93659999999999999</v>
      </c>
      <c r="JC125" s="7"/>
      <c r="JE125" s="66">
        <v>44909</v>
      </c>
      <c r="JF125" s="21" t="s">
        <v>1624</v>
      </c>
      <c r="JG125" s="7"/>
      <c r="JH125" s="7">
        <v>0.99099999999999999</v>
      </c>
      <c r="JI125" s="7"/>
      <c r="JK125" s="7"/>
      <c r="JL125" s="7"/>
      <c r="JM125" s="7"/>
      <c r="JN125" s="7"/>
      <c r="JO125" s="7"/>
      <c r="JQ125" s="7"/>
      <c r="JR125" s="7"/>
      <c r="JS125" s="7"/>
      <c r="JT125" s="7"/>
      <c r="JU125" s="7"/>
      <c r="JW125" s="7"/>
      <c r="JX125" s="7"/>
      <c r="JY125" s="7"/>
      <c r="JZ125" s="7"/>
      <c r="KA125" s="7"/>
      <c r="KC125" s="66">
        <v>44734</v>
      </c>
      <c r="KD125" s="21" t="s">
        <v>570</v>
      </c>
      <c r="KE125" s="7"/>
      <c r="KF125" s="7">
        <v>1.298</v>
      </c>
    </row>
    <row r="126" spans="1:292" customFormat="1">
      <c r="A126" s="121">
        <v>44558</v>
      </c>
      <c r="B126" s="74" t="s">
        <v>336</v>
      </c>
      <c r="C126" s="122"/>
      <c r="D126" s="122">
        <v>1.0561</v>
      </c>
      <c r="E126" s="122"/>
      <c r="G126" s="66">
        <v>44587</v>
      </c>
      <c r="H126" s="21" t="s">
        <v>346</v>
      </c>
      <c r="I126" s="7"/>
      <c r="J126" s="7">
        <v>0.94610000000000005</v>
      </c>
      <c r="K126" s="7"/>
      <c r="M126" s="7"/>
      <c r="N126" s="7"/>
      <c r="O126" s="7"/>
      <c r="P126" s="7"/>
      <c r="Q126" s="7"/>
      <c r="S126" s="7"/>
      <c r="T126" s="7"/>
      <c r="U126" s="7"/>
      <c r="V126" s="7"/>
      <c r="W126" s="7"/>
      <c r="Y126" s="7"/>
      <c r="Z126" s="7"/>
      <c r="AA126" s="7"/>
      <c r="AB126" s="7"/>
      <c r="AC126" s="7"/>
      <c r="AE126" s="7"/>
      <c r="AF126" s="7"/>
      <c r="AG126" s="7"/>
      <c r="AH126" s="7"/>
      <c r="AI126" s="7"/>
      <c r="AK126" s="66">
        <v>44959</v>
      </c>
      <c r="AL126" s="21" t="s">
        <v>1632</v>
      </c>
      <c r="AM126" s="7"/>
      <c r="AN126" s="7">
        <v>1.1182000000000001</v>
      </c>
      <c r="AO126" s="7"/>
      <c r="AQ126" s="66">
        <v>44957</v>
      </c>
      <c r="AR126" s="21" t="s">
        <v>1626</v>
      </c>
      <c r="AS126" s="7"/>
      <c r="AT126" s="7">
        <v>1.0223</v>
      </c>
      <c r="AU126" s="7"/>
      <c r="AW126" s="66">
        <v>44939</v>
      </c>
      <c r="AX126" s="21" t="s">
        <v>1626</v>
      </c>
      <c r="AY126" s="7"/>
      <c r="AZ126" s="7">
        <v>1.0589999999999999</v>
      </c>
      <c r="BA126" s="7"/>
      <c r="BC126" s="66">
        <v>44936</v>
      </c>
      <c r="BD126" s="21" t="s">
        <v>1626</v>
      </c>
      <c r="BE126" s="7"/>
      <c r="BF126" s="7">
        <v>1.4837</v>
      </c>
      <c r="BG126" s="7"/>
      <c r="BI126" s="66">
        <v>44924</v>
      </c>
      <c r="BJ126" s="21" t="s">
        <v>1624</v>
      </c>
      <c r="BK126" s="7"/>
      <c r="BL126" s="7">
        <v>0.97519999999999996</v>
      </c>
      <c r="BM126" s="7"/>
      <c r="BO126" s="66">
        <v>44914</v>
      </c>
      <c r="BP126" s="21" t="s">
        <v>1624</v>
      </c>
      <c r="BQ126" s="7"/>
      <c r="BR126" s="7">
        <v>1.2439</v>
      </c>
      <c r="BS126" s="7"/>
      <c r="BU126" s="66">
        <v>44907</v>
      </c>
      <c r="BV126" s="21" t="s">
        <v>1624</v>
      </c>
      <c r="BW126" s="7"/>
      <c r="BX126" s="7">
        <v>0.96799999999999997</v>
      </c>
      <c r="BY126" s="7"/>
      <c r="CA126" s="66">
        <v>44907</v>
      </c>
      <c r="CB126" s="21" t="s">
        <v>1624</v>
      </c>
      <c r="CC126" s="7"/>
      <c r="CD126" s="7">
        <v>0.95699999999999996</v>
      </c>
      <c r="CE126" s="7"/>
      <c r="CG126" s="66">
        <v>44900</v>
      </c>
      <c r="CH126" s="21" t="s">
        <v>1624</v>
      </c>
      <c r="CI126" s="7"/>
      <c r="CJ126" s="7">
        <v>1.0289999999999999</v>
      </c>
      <c r="CK126" s="7"/>
      <c r="CM126" s="66">
        <v>44883</v>
      </c>
      <c r="CN126" s="21" t="s">
        <v>1630</v>
      </c>
      <c r="CO126" s="7"/>
      <c r="CP126" s="7">
        <v>1.0409999999999999</v>
      </c>
      <c r="CQ126" s="7"/>
      <c r="CS126" s="66">
        <v>44875</v>
      </c>
      <c r="CT126" s="21" t="s">
        <v>1630</v>
      </c>
      <c r="CU126" s="7"/>
      <c r="CV126" s="7">
        <v>0.96719999999999995</v>
      </c>
      <c r="CW126" s="7"/>
      <c r="CY126" s="66">
        <v>44872</v>
      </c>
      <c r="CZ126" s="21" t="s">
        <v>1630</v>
      </c>
      <c r="DA126" s="7"/>
      <c r="DB126" s="7">
        <v>1.2072000000000001</v>
      </c>
      <c r="DC126" s="7"/>
      <c r="DE126" s="66">
        <v>44858</v>
      </c>
      <c r="DF126" s="21" t="s">
        <v>1621</v>
      </c>
      <c r="DG126" s="7"/>
      <c r="DH126" s="7">
        <v>1.0077</v>
      </c>
      <c r="DI126" s="7"/>
      <c r="DK126" s="66">
        <v>44855</v>
      </c>
      <c r="DL126" s="21" t="s">
        <v>1621</v>
      </c>
      <c r="DM126" s="7"/>
      <c r="DN126" s="7">
        <v>0.99719999999999998</v>
      </c>
      <c r="DO126" s="7"/>
      <c r="DQ126" s="66">
        <v>44847</v>
      </c>
      <c r="DR126" s="21" t="s">
        <v>1621</v>
      </c>
      <c r="DS126" s="7"/>
      <c r="DT126" s="7">
        <v>0.98899999999999999</v>
      </c>
      <c r="DU126" s="7"/>
      <c r="DW126" s="66">
        <v>44824</v>
      </c>
      <c r="DX126" s="21" t="s">
        <v>1622</v>
      </c>
      <c r="DY126" s="7"/>
      <c r="DZ126" s="7">
        <v>0.99870000000000003</v>
      </c>
      <c r="EA126" s="7"/>
      <c r="EC126" s="66">
        <v>44785</v>
      </c>
      <c r="ED126" s="21" t="s">
        <v>1623</v>
      </c>
      <c r="EE126" s="7"/>
      <c r="EF126" s="7">
        <v>1.21</v>
      </c>
      <c r="EG126" s="7"/>
      <c r="EI126" s="66">
        <v>44785</v>
      </c>
      <c r="EJ126" s="7" t="s">
        <v>1623</v>
      </c>
      <c r="EK126" s="7"/>
      <c r="EL126" s="134">
        <v>1.2429790000000001</v>
      </c>
      <c r="EM126" s="7"/>
      <c r="EO126" s="66">
        <v>44782</v>
      </c>
      <c r="EP126" s="21" t="s">
        <v>1623</v>
      </c>
      <c r="EQ126" s="7"/>
      <c r="ER126" s="7">
        <v>0.96260000000000001</v>
      </c>
      <c r="ES126" s="7"/>
      <c r="EU126" s="66">
        <v>44781</v>
      </c>
      <c r="EV126" s="21" t="s">
        <v>1623</v>
      </c>
      <c r="EW126" s="7"/>
      <c r="EX126" s="7">
        <v>1.1719999999999999</v>
      </c>
      <c r="EY126" s="7"/>
      <c r="FA126" s="66">
        <v>44764</v>
      </c>
      <c r="FB126" s="21" t="s">
        <v>638</v>
      </c>
      <c r="FC126" s="7"/>
      <c r="FD126" s="7">
        <v>1.5009999999999999</v>
      </c>
      <c r="FE126" s="7"/>
      <c r="FG126" s="66">
        <v>44754</v>
      </c>
      <c r="FH126" s="7" t="s">
        <v>638</v>
      </c>
      <c r="FI126" s="7"/>
      <c r="FJ126" s="7">
        <v>1.07</v>
      </c>
      <c r="FK126" s="7"/>
      <c r="FM126" s="66">
        <v>44753</v>
      </c>
      <c r="FN126" s="21" t="s">
        <v>638</v>
      </c>
      <c r="FO126" s="7"/>
      <c r="FP126" s="7">
        <v>1.1140000000000001</v>
      </c>
      <c r="FQ126" s="7"/>
      <c r="FS126" s="66">
        <v>44735</v>
      </c>
      <c r="FT126" s="21" t="s">
        <v>570</v>
      </c>
      <c r="FU126" s="7"/>
      <c r="FV126" s="7">
        <v>1.2592000000000001</v>
      </c>
      <c r="FW126" s="7"/>
      <c r="FY126" s="66">
        <v>44732</v>
      </c>
      <c r="FZ126" s="21" t="s">
        <v>570</v>
      </c>
      <c r="GA126" s="7"/>
      <c r="GB126" s="7">
        <v>1.3911</v>
      </c>
      <c r="GC126" s="7"/>
      <c r="GE126" s="66">
        <v>44704</v>
      </c>
      <c r="GF126" s="21" t="s">
        <v>353</v>
      </c>
      <c r="GG126" s="7"/>
      <c r="GH126" s="7">
        <v>1.7659</v>
      </c>
      <c r="GI126" s="68"/>
      <c r="GK126" s="66">
        <v>44699</v>
      </c>
      <c r="GL126" s="21" t="s">
        <v>353</v>
      </c>
      <c r="GM126" s="7"/>
      <c r="GN126" s="215">
        <v>0.98316599999999998</v>
      </c>
      <c r="GO126" s="7"/>
      <c r="GQ126" s="66">
        <v>44650</v>
      </c>
      <c r="GR126" s="7" t="s">
        <v>350</v>
      </c>
      <c r="GS126" s="7"/>
      <c r="GT126" s="7">
        <v>1.2170000000000001</v>
      </c>
      <c r="GU126" s="7"/>
      <c r="GW126" s="66">
        <v>44620</v>
      </c>
      <c r="GX126" s="21" t="s">
        <v>348</v>
      </c>
      <c r="GY126" s="7"/>
      <c r="GZ126" s="7">
        <v>1.0331999999999999</v>
      </c>
      <c r="HA126" s="7"/>
      <c r="HC126" s="66">
        <v>44606</v>
      </c>
      <c r="HD126" s="21" t="s">
        <v>348</v>
      </c>
      <c r="HE126" s="7"/>
      <c r="HF126" s="7">
        <v>1.2821</v>
      </c>
      <c r="HG126" s="7"/>
      <c r="HI126" s="66">
        <v>44558</v>
      </c>
      <c r="HJ126" s="21" t="s">
        <v>336</v>
      </c>
      <c r="HK126" s="7"/>
      <c r="HL126" s="7">
        <v>1.0249999999999999</v>
      </c>
      <c r="HM126" s="7"/>
      <c r="HO126" s="66">
        <v>44551</v>
      </c>
      <c r="HP126" s="21" t="s">
        <v>336</v>
      </c>
      <c r="HQ126" s="7"/>
      <c r="HR126" s="134">
        <v>0.9790258775522872</v>
      </c>
      <c r="HS126" s="7"/>
      <c r="HU126" s="81">
        <v>43889</v>
      </c>
      <c r="HV126" s="23" t="s">
        <v>348</v>
      </c>
      <c r="HW126" s="21">
        <f>[1]!i_dq_close("881001.WI",HU126)</f>
        <v>4304.3982999999998</v>
      </c>
      <c r="HX126" s="82">
        <v>1.050899</v>
      </c>
      <c r="HY126" s="20"/>
      <c r="IA126" s="66">
        <v>44686</v>
      </c>
      <c r="IB126" s="21" t="s">
        <v>353</v>
      </c>
      <c r="IC126" s="7"/>
      <c r="ID126" s="7">
        <v>1.004</v>
      </c>
      <c r="IE126" s="7"/>
      <c r="IG126" s="66">
        <v>44700</v>
      </c>
      <c r="IH126" s="21" t="s">
        <v>353</v>
      </c>
      <c r="II126" s="7"/>
      <c r="IJ126" s="7">
        <v>1.0209999999999999</v>
      </c>
      <c r="IK126" s="7"/>
      <c r="IM126" s="66">
        <v>44761</v>
      </c>
      <c r="IN126" s="21" t="s">
        <v>638</v>
      </c>
      <c r="IO126" s="7"/>
      <c r="IP126" s="7">
        <v>1.0492999999999999</v>
      </c>
      <c r="IQ126" s="7"/>
      <c r="IS126" s="66">
        <v>44875</v>
      </c>
      <c r="IT126" s="21" t="s">
        <v>1630</v>
      </c>
      <c r="IU126" s="7"/>
      <c r="IV126" s="7">
        <v>1.0217000000000001</v>
      </c>
      <c r="IW126" s="7"/>
      <c r="IY126" s="66">
        <v>44893</v>
      </c>
      <c r="IZ126" s="21" t="s">
        <v>1630</v>
      </c>
      <c r="JA126" s="7"/>
      <c r="JB126" s="7">
        <v>0.93869999999999998</v>
      </c>
      <c r="JC126" s="7"/>
      <c r="JE126" s="66">
        <v>44910</v>
      </c>
      <c r="JF126" s="21" t="s">
        <v>1624</v>
      </c>
      <c r="JG126" s="7"/>
      <c r="JH126" s="7">
        <v>0.98850000000000005</v>
      </c>
      <c r="JI126" s="7"/>
      <c r="JK126" s="7"/>
      <c r="JL126" s="7"/>
      <c r="JM126" s="7"/>
      <c r="JN126" s="7"/>
      <c r="JO126" s="7"/>
      <c r="JQ126" s="7"/>
      <c r="JR126" s="7"/>
      <c r="JS126" s="7"/>
      <c r="JT126" s="7"/>
      <c r="JU126" s="7"/>
      <c r="JW126" s="7"/>
      <c r="JX126" s="7"/>
      <c r="JY126" s="7"/>
      <c r="JZ126" s="7"/>
      <c r="KA126" s="7"/>
      <c r="KC126" s="66">
        <v>44735</v>
      </c>
      <c r="KD126" s="21" t="s">
        <v>570</v>
      </c>
      <c r="KE126" s="7"/>
      <c r="KF126" s="7">
        <v>1.298</v>
      </c>
    </row>
    <row r="127" spans="1:292" customFormat="1">
      <c r="A127" s="121">
        <v>44559</v>
      </c>
      <c r="B127" s="74" t="s">
        <v>336</v>
      </c>
      <c r="C127" s="122"/>
      <c r="D127" s="122">
        <v>1.0533999999999999</v>
      </c>
      <c r="E127" s="122"/>
      <c r="G127" s="66">
        <v>44588</v>
      </c>
      <c r="H127" s="21" t="s">
        <v>346</v>
      </c>
      <c r="I127" s="7"/>
      <c r="J127" s="7">
        <v>0.94679999999999997</v>
      </c>
      <c r="K127" s="7"/>
      <c r="M127" s="7"/>
      <c r="N127" s="7"/>
      <c r="O127" s="7"/>
      <c r="P127" s="7"/>
      <c r="Q127" s="7"/>
      <c r="S127" s="7"/>
      <c r="T127" s="7"/>
      <c r="U127" s="7"/>
      <c r="V127" s="7"/>
      <c r="W127" s="7"/>
      <c r="Y127" s="7"/>
      <c r="Z127" s="7"/>
      <c r="AA127" s="7"/>
      <c r="AB127" s="7"/>
      <c r="AC127" s="7"/>
      <c r="AE127" s="7"/>
      <c r="AF127" s="7"/>
      <c r="AG127" s="7"/>
      <c r="AH127" s="7"/>
      <c r="AI127" s="7"/>
      <c r="AK127" s="66">
        <v>44960</v>
      </c>
      <c r="AL127" s="21" t="s">
        <v>1632</v>
      </c>
      <c r="AM127" s="7"/>
      <c r="AN127" s="7">
        <v>1.1158999999999999</v>
      </c>
      <c r="AO127" s="7"/>
      <c r="AQ127" s="66">
        <v>44958</v>
      </c>
      <c r="AR127" s="21" t="s">
        <v>348</v>
      </c>
      <c r="AS127" s="7"/>
      <c r="AT127" s="7">
        <v>1.0246999999999999</v>
      </c>
      <c r="AU127" s="7"/>
      <c r="AW127" s="66">
        <v>44942</v>
      </c>
      <c r="AX127" s="21" t="s">
        <v>1626</v>
      </c>
      <c r="AY127" s="7"/>
      <c r="AZ127" s="7">
        <v>1.0536000000000001</v>
      </c>
      <c r="BA127" s="7"/>
      <c r="BC127" s="66">
        <v>44937</v>
      </c>
      <c r="BD127" s="21" t="s">
        <v>1626</v>
      </c>
      <c r="BE127" s="7"/>
      <c r="BF127" s="7">
        <v>1.4871000000000001</v>
      </c>
      <c r="BG127" s="7"/>
      <c r="BI127" s="66">
        <v>44925</v>
      </c>
      <c r="BJ127" s="21" t="s">
        <v>1624</v>
      </c>
      <c r="BK127" s="7"/>
      <c r="BL127" s="7">
        <v>0.97899999999999998</v>
      </c>
      <c r="BM127" s="7"/>
      <c r="BO127" s="66">
        <v>44915</v>
      </c>
      <c r="BP127" s="21" t="s">
        <v>1624</v>
      </c>
      <c r="BQ127" s="7"/>
      <c r="BR127" s="7">
        <v>1.2439</v>
      </c>
      <c r="BS127" s="7"/>
      <c r="BU127" s="66">
        <v>44908</v>
      </c>
      <c r="BV127" s="21" t="s">
        <v>1624</v>
      </c>
      <c r="BW127" s="7"/>
      <c r="BX127" s="7">
        <v>0.96799999999999997</v>
      </c>
      <c r="BY127" s="7"/>
      <c r="CA127" s="66">
        <v>44908</v>
      </c>
      <c r="CB127" s="21" t="s">
        <v>1624</v>
      </c>
      <c r="CC127" s="7"/>
      <c r="CD127" s="7">
        <v>0.95699999999999996</v>
      </c>
      <c r="CE127" s="7"/>
      <c r="CG127" s="66">
        <v>44901</v>
      </c>
      <c r="CH127" s="21" t="s">
        <v>1624</v>
      </c>
      <c r="CI127" s="7"/>
      <c r="CJ127" s="7">
        <v>1.026</v>
      </c>
      <c r="CK127" s="7"/>
      <c r="CM127" s="66">
        <v>44886</v>
      </c>
      <c r="CN127" s="21" t="s">
        <v>1630</v>
      </c>
      <c r="CO127" s="7"/>
      <c r="CP127" s="7">
        <v>1.0447</v>
      </c>
      <c r="CQ127" s="7"/>
      <c r="CS127" s="66">
        <v>44876</v>
      </c>
      <c r="CT127" s="21" t="s">
        <v>1630</v>
      </c>
      <c r="CU127" s="7"/>
      <c r="CV127" s="7">
        <v>0.96440000000000003</v>
      </c>
      <c r="CW127" s="7"/>
      <c r="CY127" s="66">
        <v>44873</v>
      </c>
      <c r="CZ127" s="21" t="s">
        <v>1630</v>
      </c>
      <c r="DA127" s="7"/>
      <c r="DB127" s="7">
        <v>1.2073</v>
      </c>
      <c r="DC127" s="7"/>
      <c r="DE127" s="66">
        <v>44859</v>
      </c>
      <c r="DF127" s="21" t="s">
        <v>1621</v>
      </c>
      <c r="DG127" s="7"/>
      <c r="DH127" s="7">
        <v>1.0065</v>
      </c>
      <c r="DI127" s="7"/>
      <c r="DK127" s="66">
        <v>44858</v>
      </c>
      <c r="DL127" s="21" t="s">
        <v>1621</v>
      </c>
      <c r="DM127" s="7"/>
      <c r="DN127" s="7">
        <v>1.0004999999999999</v>
      </c>
      <c r="DO127" s="7"/>
      <c r="DQ127" s="66">
        <v>44848</v>
      </c>
      <c r="DR127" s="21" t="s">
        <v>1621</v>
      </c>
      <c r="DS127" s="7"/>
      <c r="DT127" s="7">
        <v>0.98899999999999999</v>
      </c>
      <c r="DU127" s="7"/>
      <c r="DW127" s="66">
        <v>44825</v>
      </c>
      <c r="DX127" s="21" t="s">
        <v>1622</v>
      </c>
      <c r="DY127" s="7"/>
      <c r="DZ127" s="7">
        <v>0.99260000000000004</v>
      </c>
      <c r="EA127" s="7"/>
      <c r="EC127" s="66">
        <v>44788</v>
      </c>
      <c r="ED127" s="21" t="s">
        <v>1623</v>
      </c>
      <c r="EE127" s="7"/>
      <c r="EF127" s="7">
        <v>1.22</v>
      </c>
      <c r="EG127" s="7"/>
      <c r="EI127" s="66">
        <v>44788</v>
      </c>
      <c r="EJ127" s="7" t="s">
        <v>1623</v>
      </c>
      <c r="EK127" s="7"/>
      <c r="EL127" s="134">
        <v>1.2430730000000001</v>
      </c>
      <c r="EM127" s="7"/>
      <c r="EO127" s="66">
        <v>44783</v>
      </c>
      <c r="EP127" s="21" t="s">
        <v>1623</v>
      </c>
      <c r="EQ127" s="7"/>
      <c r="ER127" s="7">
        <v>0.96340000000000003</v>
      </c>
      <c r="ES127" s="7"/>
      <c r="EU127" s="66">
        <v>44782</v>
      </c>
      <c r="EV127" s="21" t="s">
        <v>1623</v>
      </c>
      <c r="EW127" s="7"/>
      <c r="EX127" s="7">
        <v>1.1719999999999999</v>
      </c>
      <c r="EY127" s="7"/>
      <c r="FA127" s="66">
        <v>44767</v>
      </c>
      <c r="FB127" s="21" t="s">
        <v>638</v>
      </c>
      <c r="FC127" s="7"/>
      <c r="FD127" s="7">
        <v>1.5</v>
      </c>
      <c r="FE127" s="7"/>
      <c r="FG127" s="66">
        <v>44755</v>
      </c>
      <c r="FH127" s="7" t="s">
        <v>638</v>
      </c>
      <c r="FI127" s="7"/>
      <c r="FJ127" s="7">
        <v>1.0760000000000001</v>
      </c>
      <c r="FK127" s="7"/>
      <c r="FM127" s="66">
        <v>44754</v>
      </c>
      <c r="FN127" s="21" t="s">
        <v>638</v>
      </c>
      <c r="FO127" s="7"/>
      <c r="FP127" s="7">
        <v>1.109</v>
      </c>
      <c r="FQ127" s="7"/>
      <c r="FS127" s="66">
        <v>44736</v>
      </c>
      <c r="FT127" s="21" t="s">
        <v>570</v>
      </c>
      <c r="FU127" s="7"/>
      <c r="FV127" s="7">
        <v>1.2591000000000001</v>
      </c>
      <c r="FW127" s="7"/>
      <c r="FY127" s="66">
        <v>44733</v>
      </c>
      <c r="FZ127" s="21" t="s">
        <v>570</v>
      </c>
      <c r="GA127" s="7"/>
      <c r="GB127" s="7">
        <v>1.3905000000000001</v>
      </c>
      <c r="GC127" s="7"/>
      <c r="GE127" s="66">
        <v>44705</v>
      </c>
      <c r="GF127" s="21" t="s">
        <v>353</v>
      </c>
      <c r="GG127" s="7"/>
      <c r="GH127" s="7">
        <v>1.7654000000000001</v>
      </c>
      <c r="GI127" s="68"/>
      <c r="GK127" s="66">
        <v>44700</v>
      </c>
      <c r="GL127" s="21" t="s">
        <v>353</v>
      </c>
      <c r="GM127" s="7"/>
      <c r="GN127" s="215">
        <v>0.98394599999999999</v>
      </c>
      <c r="GO127" s="7"/>
      <c r="GQ127" s="66">
        <v>44651</v>
      </c>
      <c r="GR127" s="7" t="s">
        <v>350</v>
      </c>
      <c r="GS127" s="7"/>
      <c r="GT127" s="7">
        <v>1.2170000000000001</v>
      </c>
      <c r="GU127" s="7"/>
      <c r="GW127" s="66">
        <v>44621</v>
      </c>
      <c r="GX127" s="21" t="s">
        <v>350</v>
      </c>
      <c r="GY127" s="7"/>
      <c r="GZ127" s="7">
        <v>1.0367</v>
      </c>
      <c r="HA127" s="7"/>
      <c r="HC127" s="66">
        <v>44607</v>
      </c>
      <c r="HD127" s="21" t="s">
        <v>348</v>
      </c>
      <c r="HE127" s="7"/>
      <c r="HF127" s="7">
        <v>1.2827</v>
      </c>
      <c r="HG127" s="7"/>
      <c r="HI127" s="66">
        <v>44559</v>
      </c>
      <c r="HJ127" s="21" t="s">
        <v>336</v>
      </c>
      <c r="HK127" s="7"/>
      <c r="HL127" s="7">
        <v>1.0249999999999999</v>
      </c>
      <c r="HM127" s="7"/>
      <c r="HO127" s="66">
        <v>44552</v>
      </c>
      <c r="HP127" s="21" t="s">
        <v>336</v>
      </c>
      <c r="HQ127" s="7"/>
      <c r="HR127" s="134">
        <v>0.9790258775522872</v>
      </c>
      <c r="HS127" s="7"/>
      <c r="HU127" s="81">
        <v>43890</v>
      </c>
      <c r="HV127" s="23" t="s">
        <v>348</v>
      </c>
      <c r="HW127" s="21">
        <f>[1]!i_dq_close("881001.WI",HU127)</f>
        <v>4304.3982999999998</v>
      </c>
      <c r="HX127" s="82">
        <v>1.050899</v>
      </c>
      <c r="HY127" s="20"/>
      <c r="IA127" s="66">
        <v>44687</v>
      </c>
      <c r="IB127" s="21" t="s">
        <v>353</v>
      </c>
      <c r="IC127" s="7"/>
      <c r="ID127" s="7">
        <v>1.0089999999999999</v>
      </c>
      <c r="IE127" s="7"/>
      <c r="IG127" s="66">
        <v>44701</v>
      </c>
      <c r="IH127" s="21" t="s">
        <v>353</v>
      </c>
      <c r="II127" s="7"/>
      <c r="IJ127" s="7">
        <v>1.0189999999999999</v>
      </c>
      <c r="IK127" s="7"/>
      <c r="IM127" s="66">
        <v>44762</v>
      </c>
      <c r="IN127" s="21" t="s">
        <v>638</v>
      </c>
      <c r="IO127" s="7"/>
      <c r="IP127" s="7">
        <v>1.0481</v>
      </c>
      <c r="IQ127" s="7"/>
      <c r="IS127" s="66">
        <v>44876</v>
      </c>
      <c r="IT127" s="21" t="s">
        <v>1630</v>
      </c>
      <c r="IU127" s="7"/>
      <c r="IV127" s="7">
        <v>1.024</v>
      </c>
      <c r="IW127" s="7"/>
      <c r="IY127" s="66">
        <v>44894</v>
      </c>
      <c r="IZ127" s="21" t="s">
        <v>1630</v>
      </c>
      <c r="JA127" s="7"/>
      <c r="JB127" s="7">
        <v>0.93510000000000004</v>
      </c>
      <c r="JC127" s="7"/>
      <c r="JE127" s="66">
        <v>44911</v>
      </c>
      <c r="JF127" s="21" t="s">
        <v>1624</v>
      </c>
      <c r="JG127" s="7"/>
      <c r="JH127" s="7">
        <v>0.98540000000000005</v>
      </c>
      <c r="JI127" s="7"/>
      <c r="JK127" s="7"/>
      <c r="JL127" s="7"/>
      <c r="JM127" s="7"/>
      <c r="JN127" s="7"/>
      <c r="JO127" s="7"/>
      <c r="JQ127" s="7"/>
      <c r="JR127" s="7"/>
      <c r="JS127" s="7"/>
      <c r="JT127" s="7"/>
      <c r="JU127" s="7"/>
      <c r="JW127" s="7"/>
      <c r="JX127" s="7"/>
      <c r="JY127" s="7"/>
      <c r="JZ127" s="7"/>
      <c r="KA127" s="7"/>
      <c r="KC127" s="66">
        <v>44736</v>
      </c>
      <c r="KD127" s="21" t="s">
        <v>570</v>
      </c>
      <c r="KE127" s="7"/>
      <c r="KF127" s="7">
        <v>1.2989999999999999</v>
      </c>
    </row>
    <row r="128" spans="1:292" customFormat="1">
      <c r="A128" s="121">
        <v>44560</v>
      </c>
      <c r="B128" s="74" t="s">
        <v>336</v>
      </c>
      <c r="C128" s="122"/>
      <c r="D128" s="122">
        <v>1.0558000000000001</v>
      </c>
      <c r="E128" s="122"/>
      <c r="G128" s="66">
        <v>44589</v>
      </c>
      <c r="H128" s="21" t="s">
        <v>346</v>
      </c>
      <c r="I128" s="7"/>
      <c r="J128" s="7">
        <v>0.95150000000000001</v>
      </c>
      <c r="K128" s="7"/>
      <c r="M128" s="7"/>
      <c r="N128" s="7"/>
      <c r="O128" s="7"/>
      <c r="P128" s="7"/>
      <c r="Q128" s="7"/>
      <c r="S128" s="7"/>
      <c r="T128" s="7"/>
      <c r="U128" s="7"/>
      <c r="V128" s="7"/>
      <c r="W128" s="7"/>
      <c r="Y128" s="7"/>
      <c r="Z128" s="7"/>
      <c r="AA128" s="7"/>
      <c r="AB128" s="7"/>
      <c r="AC128" s="7"/>
      <c r="AE128" s="7"/>
      <c r="AF128" s="7"/>
      <c r="AG128" s="7"/>
      <c r="AH128" s="7"/>
      <c r="AI128" s="7"/>
      <c r="AK128" s="66">
        <v>44963</v>
      </c>
      <c r="AL128" s="21" t="s">
        <v>1632</v>
      </c>
      <c r="AM128" s="7"/>
      <c r="AN128" s="7">
        <v>1.1192</v>
      </c>
      <c r="AO128" s="7"/>
      <c r="AQ128" s="66">
        <v>44959</v>
      </c>
      <c r="AR128" s="21" t="s">
        <v>1632</v>
      </c>
      <c r="AS128" s="7"/>
      <c r="AT128" s="7">
        <v>1.0236000000000001</v>
      </c>
      <c r="AU128" s="7"/>
      <c r="AW128" s="66">
        <v>44943</v>
      </c>
      <c r="AX128" s="21" t="s">
        <v>1626</v>
      </c>
      <c r="AY128" s="7"/>
      <c r="AZ128" s="7">
        <v>1.0478000000000001</v>
      </c>
      <c r="BA128" s="7"/>
      <c r="BC128" s="66">
        <v>44938</v>
      </c>
      <c r="BD128" s="21" t="s">
        <v>1626</v>
      </c>
      <c r="BE128" s="7"/>
      <c r="BF128" s="7">
        <v>1.4863999999999999</v>
      </c>
      <c r="BG128" s="7"/>
      <c r="BI128" s="66">
        <v>44929</v>
      </c>
      <c r="BJ128" s="21" t="s">
        <v>346</v>
      </c>
      <c r="BK128" s="7"/>
      <c r="BL128" s="7">
        <v>0.97860000000000003</v>
      </c>
      <c r="BM128" s="7"/>
      <c r="BO128" s="66">
        <v>44916</v>
      </c>
      <c r="BP128" s="21" t="s">
        <v>1624</v>
      </c>
      <c r="BQ128" s="7"/>
      <c r="BR128" s="7">
        <v>1.2439</v>
      </c>
      <c r="BS128" s="7"/>
      <c r="BU128" s="66">
        <v>44909</v>
      </c>
      <c r="BV128" s="21" t="s">
        <v>1624</v>
      </c>
      <c r="BW128" s="7"/>
      <c r="BX128" s="7">
        <v>0.96899999999999997</v>
      </c>
      <c r="BY128" s="7"/>
      <c r="CA128" s="66">
        <v>44909</v>
      </c>
      <c r="CB128" s="21" t="s">
        <v>1624</v>
      </c>
      <c r="CC128" s="7"/>
      <c r="CD128" s="7">
        <v>0.95899999999999996</v>
      </c>
      <c r="CE128" s="7"/>
      <c r="CG128" s="66">
        <v>44902</v>
      </c>
      <c r="CH128" s="21" t="s">
        <v>1624</v>
      </c>
      <c r="CI128" s="7"/>
      <c r="CJ128" s="7">
        <v>1.0209999999999999</v>
      </c>
      <c r="CK128" s="7"/>
      <c r="CM128" s="66">
        <v>44887</v>
      </c>
      <c r="CN128" s="21" t="s">
        <v>1630</v>
      </c>
      <c r="CO128" s="7"/>
      <c r="CP128" s="7">
        <v>1.0489999999999999</v>
      </c>
      <c r="CQ128" s="7"/>
      <c r="CS128" s="66">
        <v>44879</v>
      </c>
      <c r="CT128" s="21" t="s">
        <v>1630</v>
      </c>
      <c r="CU128" s="7"/>
      <c r="CV128" s="7">
        <v>0.96660000000000001</v>
      </c>
      <c r="CW128" s="7"/>
      <c r="CY128" s="66">
        <v>44874</v>
      </c>
      <c r="CZ128" s="21" t="s">
        <v>1630</v>
      </c>
      <c r="DA128" s="7"/>
      <c r="DB128" s="7">
        <v>1.2071000000000001</v>
      </c>
      <c r="DC128" s="7"/>
      <c r="DE128" s="66">
        <v>44860</v>
      </c>
      <c r="DF128" s="21" t="s">
        <v>1621</v>
      </c>
      <c r="DG128" s="7"/>
      <c r="DH128" s="7">
        <v>1.0087999999999999</v>
      </c>
      <c r="DI128" s="7"/>
      <c r="DK128" s="66">
        <v>44859</v>
      </c>
      <c r="DL128" s="21" t="s">
        <v>1621</v>
      </c>
      <c r="DM128" s="7"/>
      <c r="DN128" s="7">
        <v>0.99819999999999998</v>
      </c>
      <c r="DO128" s="7"/>
      <c r="DQ128" s="66">
        <v>44851</v>
      </c>
      <c r="DR128" s="21" t="s">
        <v>1621</v>
      </c>
      <c r="DS128" s="7"/>
      <c r="DT128" s="7">
        <v>0.99</v>
      </c>
      <c r="DU128" s="7"/>
      <c r="DW128" s="66">
        <v>44826</v>
      </c>
      <c r="DX128" s="21" t="s">
        <v>1622</v>
      </c>
      <c r="DY128" s="7"/>
      <c r="DZ128" s="7">
        <v>0.99209999999999998</v>
      </c>
      <c r="EA128" s="7"/>
      <c r="EC128" s="66">
        <v>44789</v>
      </c>
      <c r="ED128" s="21" t="s">
        <v>1623</v>
      </c>
      <c r="EE128" s="7"/>
      <c r="EF128" s="7">
        <v>1.226</v>
      </c>
      <c r="EG128" s="7"/>
      <c r="EI128" s="66">
        <v>44789</v>
      </c>
      <c r="EJ128" s="7" t="s">
        <v>1623</v>
      </c>
      <c r="EK128" s="7"/>
      <c r="EL128" s="134">
        <v>1.244286</v>
      </c>
      <c r="EM128" s="7"/>
      <c r="EO128" s="66">
        <v>44784</v>
      </c>
      <c r="EP128" s="21" t="s">
        <v>1623</v>
      </c>
      <c r="EQ128" s="7"/>
      <c r="ER128" s="7">
        <v>0.96009999999999995</v>
      </c>
      <c r="ES128" s="7"/>
      <c r="EU128" s="66">
        <v>44783</v>
      </c>
      <c r="EV128" s="21" t="s">
        <v>1623</v>
      </c>
      <c r="EW128" s="7"/>
      <c r="EX128" s="7">
        <v>1.1725000000000001</v>
      </c>
      <c r="EY128" s="7"/>
      <c r="FA128" s="66">
        <v>44768</v>
      </c>
      <c r="FB128" s="21" t="s">
        <v>638</v>
      </c>
      <c r="FC128" s="7"/>
      <c r="FD128" s="7">
        <v>1.5009999999999999</v>
      </c>
      <c r="FE128" s="7"/>
      <c r="FG128" s="66">
        <v>44756</v>
      </c>
      <c r="FH128" s="7" t="s">
        <v>638</v>
      </c>
      <c r="FI128" s="7"/>
      <c r="FJ128" s="7">
        <v>1.077</v>
      </c>
      <c r="FK128" s="7"/>
      <c r="FM128" s="66">
        <v>44755</v>
      </c>
      <c r="FN128" s="21" t="s">
        <v>638</v>
      </c>
      <c r="FO128" s="7"/>
      <c r="FP128" s="7">
        <v>1.1160000000000001</v>
      </c>
      <c r="FQ128" s="7"/>
      <c r="FS128" s="66">
        <v>44739</v>
      </c>
      <c r="FT128" s="21" t="s">
        <v>570</v>
      </c>
      <c r="FU128" s="7"/>
      <c r="FV128" s="7">
        <v>1.2587999999999999</v>
      </c>
      <c r="FW128" s="7"/>
      <c r="FY128" s="66">
        <v>44734</v>
      </c>
      <c r="FZ128" s="21" t="s">
        <v>570</v>
      </c>
      <c r="GA128" s="7"/>
      <c r="GB128" s="7">
        <v>1.3882000000000001</v>
      </c>
      <c r="GC128" s="7"/>
      <c r="GE128" s="66">
        <v>44706</v>
      </c>
      <c r="GF128" s="21" t="s">
        <v>353</v>
      </c>
      <c r="GG128" s="7"/>
      <c r="GH128" s="7">
        <v>1.7656000000000001</v>
      </c>
      <c r="GI128" s="68"/>
      <c r="GK128" s="66">
        <v>44701</v>
      </c>
      <c r="GL128" s="21" t="s">
        <v>353</v>
      </c>
      <c r="GM128" s="7"/>
      <c r="GN128" s="215">
        <v>0.984043</v>
      </c>
      <c r="GO128" s="7"/>
      <c r="GQ128" s="66">
        <v>44652</v>
      </c>
      <c r="GR128" s="7" t="s">
        <v>351</v>
      </c>
      <c r="GS128" s="7"/>
      <c r="GT128" s="7">
        <v>1.214</v>
      </c>
      <c r="GU128" s="7"/>
      <c r="GW128" s="66">
        <v>44622</v>
      </c>
      <c r="GX128" s="21" t="s">
        <v>350</v>
      </c>
      <c r="GY128" s="7"/>
      <c r="GZ128" s="7">
        <v>1.0391999999999999</v>
      </c>
      <c r="HA128" s="7"/>
      <c r="HC128" s="66">
        <v>44608</v>
      </c>
      <c r="HD128" s="21" t="s">
        <v>348</v>
      </c>
      <c r="HE128" s="7"/>
      <c r="HF128" s="7">
        <v>1.2831999999999999</v>
      </c>
      <c r="HG128" s="7"/>
      <c r="HI128" s="66">
        <v>44560</v>
      </c>
      <c r="HJ128" s="21" t="s">
        <v>336</v>
      </c>
      <c r="HK128" s="7"/>
      <c r="HL128" s="7">
        <v>1.0249999999999999</v>
      </c>
      <c r="HM128" s="7"/>
      <c r="HO128" s="66">
        <v>44553</v>
      </c>
      <c r="HP128" s="21" t="s">
        <v>336</v>
      </c>
      <c r="HQ128" s="7"/>
      <c r="HR128" s="134">
        <v>0.9790258775522872</v>
      </c>
      <c r="HS128" s="7"/>
      <c r="HU128" s="81">
        <v>43895</v>
      </c>
      <c r="HV128" s="23" t="s">
        <v>350</v>
      </c>
      <c r="HW128" s="21">
        <f>[1]!i_dq_close("881001.WI",HU128)</f>
        <v>4609.0846000000001</v>
      </c>
      <c r="HX128" s="82">
        <v>1.0648489999999999</v>
      </c>
      <c r="HY128" s="20"/>
      <c r="IA128" s="66">
        <v>44690</v>
      </c>
      <c r="IB128" s="21" t="s">
        <v>353</v>
      </c>
      <c r="IC128" s="7"/>
      <c r="ID128" s="7">
        <v>1.018</v>
      </c>
      <c r="IE128" s="7"/>
      <c r="IG128" s="66">
        <v>44704</v>
      </c>
      <c r="IH128" s="21" t="s">
        <v>534</v>
      </c>
      <c r="II128" s="7"/>
      <c r="IJ128" s="7">
        <v>1.02</v>
      </c>
      <c r="IK128" s="7"/>
      <c r="IM128" s="66">
        <v>44763</v>
      </c>
      <c r="IN128" s="21" t="s">
        <v>638</v>
      </c>
      <c r="IO128" s="7"/>
      <c r="IP128" s="7">
        <v>1.0417000000000001</v>
      </c>
      <c r="IQ128" s="7"/>
      <c r="IS128" s="66">
        <v>44879</v>
      </c>
      <c r="IT128" s="21" t="s">
        <v>1630</v>
      </c>
      <c r="IU128" s="7"/>
      <c r="IV128" s="7">
        <v>1.0236000000000001</v>
      </c>
      <c r="IW128" s="7"/>
      <c r="IY128" s="66">
        <v>44895</v>
      </c>
      <c r="IZ128" s="21" t="s">
        <v>1630</v>
      </c>
      <c r="JA128" s="7"/>
      <c r="JB128" s="7">
        <v>0.93959999999999999</v>
      </c>
      <c r="JC128" s="7"/>
      <c r="JE128" s="66">
        <v>44914</v>
      </c>
      <c r="JF128" s="21" t="s">
        <v>1624</v>
      </c>
      <c r="JG128" s="7"/>
      <c r="JH128" s="7">
        <v>0.98060000000000003</v>
      </c>
      <c r="JI128" s="7"/>
      <c r="JK128" s="7"/>
      <c r="JL128" s="7"/>
      <c r="JM128" s="7"/>
      <c r="JN128" s="7"/>
      <c r="JO128" s="7"/>
      <c r="JQ128" s="7"/>
      <c r="JR128" s="7"/>
      <c r="JS128" s="7"/>
      <c r="JT128" s="7"/>
      <c r="JU128" s="7"/>
      <c r="JW128" s="7"/>
      <c r="JX128" s="7"/>
      <c r="JY128" s="7"/>
      <c r="JZ128" s="7"/>
      <c r="KA128" s="7"/>
      <c r="KC128" s="66">
        <v>44739</v>
      </c>
      <c r="KD128" s="21" t="s">
        <v>570</v>
      </c>
      <c r="KE128" s="7"/>
      <c r="KF128" s="7">
        <v>1.3</v>
      </c>
    </row>
    <row r="129" spans="1:292" customFormat="1">
      <c r="A129" s="121">
        <v>44561</v>
      </c>
      <c r="B129" s="74" t="s">
        <v>336</v>
      </c>
      <c r="C129" s="122"/>
      <c r="D129" s="122">
        <v>1.0585</v>
      </c>
      <c r="E129" s="122"/>
      <c r="G129" s="66">
        <v>44599</v>
      </c>
      <c r="H129" s="21" t="s">
        <v>349</v>
      </c>
      <c r="I129" s="7"/>
      <c r="J129" s="7">
        <v>0.9536</v>
      </c>
      <c r="K129" s="7"/>
      <c r="M129" s="7"/>
      <c r="N129" s="7"/>
      <c r="O129" s="7"/>
      <c r="P129" s="7"/>
      <c r="Q129" s="7"/>
      <c r="S129" s="7"/>
      <c r="T129" s="7"/>
      <c r="U129" s="7"/>
      <c r="V129" s="7"/>
      <c r="W129" s="7"/>
      <c r="Y129" s="7"/>
      <c r="Z129" s="7"/>
      <c r="AA129" s="7"/>
      <c r="AB129" s="7"/>
      <c r="AC129" s="7"/>
      <c r="AE129" s="7"/>
      <c r="AF129" s="7"/>
      <c r="AG129" s="7"/>
      <c r="AH129" s="7"/>
      <c r="AI129" s="7"/>
      <c r="AK129" s="66">
        <v>44964</v>
      </c>
      <c r="AL129" s="21" t="s">
        <v>1688</v>
      </c>
      <c r="AM129" s="7"/>
      <c r="AN129" s="7">
        <v>1.1178999999999999</v>
      </c>
      <c r="AO129" s="7"/>
      <c r="AQ129" s="66">
        <v>44960</v>
      </c>
      <c r="AR129" s="21" t="s">
        <v>1632</v>
      </c>
      <c r="AS129" s="7"/>
      <c r="AT129" s="7">
        <v>1.0215000000000001</v>
      </c>
      <c r="AU129" s="7"/>
      <c r="AW129" s="66">
        <v>44944</v>
      </c>
      <c r="AX129" s="21" t="s">
        <v>1626</v>
      </c>
      <c r="AY129" s="7"/>
      <c r="AZ129" s="7">
        <v>1.0524</v>
      </c>
      <c r="BA129" s="7"/>
      <c r="BC129" s="66">
        <v>44939</v>
      </c>
      <c r="BD129" s="21" t="s">
        <v>1626</v>
      </c>
      <c r="BE129" s="7"/>
      <c r="BF129" s="7">
        <v>1.4836</v>
      </c>
      <c r="BG129" s="7"/>
      <c r="BI129" s="66">
        <v>44930</v>
      </c>
      <c r="BJ129" s="21" t="s">
        <v>1626</v>
      </c>
      <c r="BK129" s="7"/>
      <c r="BL129" s="7">
        <v>0.97870000000000001</v>
      </c>
      <c r="BM129" s="7"/>
      <c r="BO129" s="66">
        <v>44917</v>
      </c>
      <c r="BP129" s="21" t="s">
        <v>1624</v>
      </c>
      <c r="BQ129" s="7"/>
      <c r="BR129" s="7">
        <v>1.2437</v>
      </c>
      <c r="BS129" s="7"/>
      <c r="BU129" s="66">
        <v>44910</v>
      </c>
      <c r="BV129" s="21" t="s">
        <v>1624</v>
      </c>
      <c r="BW129" s="7"/>
      <c r="BX129" s="7">
        <v>0.96599999999999997</v>
      </c>
      <c r="BY129" s="7"/>
      <c r="CA129" s="66">
        <v>44910</v>
      </c>
      <c r="CB129" s="21" t="s">
        <v>1624</v>
      </c>
      <c r="CC129" s="7"/>
      <c r="CD129" s="7">
        <v>0.96199999999999997</v>
      </c>
      <c r="CE129" s="7"/>
      <c r="CG129" s="66">
        <v>44903</v>
      </c>
      <c r="CH129" s="21" t="s">
        <v>1624</v>
      </c>
      <c r="CI129" s="7"/>
      <c r="CJ129" s="7">
        <v>1.02</v>
      </c>
      <c r="CK129" s="7"/>
      <c r="CM129" s="66">
        <v>44888</v>
      </c>
      <c r="CN129" s="21" t="s">
        <v>1630</v>
      </c>
      <c r="CO129" s="7"/>
      <c r="CP129" s="7">
        <v>1.0481</v>
      </c>
      <c r="CQ129" s="7"/>
      <c r="CS129" s="66">
        <v>44880</v>
      </c>
      <c r="CT129" s="21" t="s">
        <v>1630</v>
      </c>
      <c r="CU129" s="7"/>
      <c r="CV129" s="7">
        <v>0.96499999999999997</v>
      </c>
      <c r="CW129" s="7"/>
      <c r="CY129" s="66">
        <v>44875</v>
      </c>
      <c r="CZ129" s="21" t="s">
        <v>1630</v>
      </c>
      <c r="DA129" s="7"/>
      <c r="DB129" s="7">
        <v>1.2069000000000001</v>
      </c>
      <c r="DC129" s="7"/>
      <c r="DE129" s="66">
        <v>44861</v>
      </c>
      <c r="DF129" s="21" t="s">
        <v>1621</v>
      </c>
      <c r="DG129" s="7"/>
      <c r="DH129" s="7">
        <v>1.0074000000000001</v>
      </c>
      <c r="DI129" s="7"/>
      <c r="DK129" s="66">
        <v>44860</v>
      </c>
      <c r="DL129" s="21" t="s">
        <v>1621</v>
      </c>
      <c r="DM129" s="7"/>
      <c r="DN129" s="7">
        <v>1.0041</v>
      </c>
      <c r="DO129" s="7"/>
      <c r="DQ129" s="66">
        <v>44852</v>
      </c>
      <c r="DR129" s="21" t="s">
        <v>1621</v>
      </c>
      <c r="DS129" s="7"/>
      <c r="DT129" s="7">
        <v>0.99099999999999999</v>
      </c>
      <c r="DU129" s="7"/>
      <c r="DW129" s="66">
        <v>44827</v>
      </c>
      <c r="DX129" s="21" t="s">
        <v>1622</v>
      </c>
      <c r="DY129" s="7"/>
      <c r="DZ129" s="7">
        <v>0.9849</v>
      </c>
      <c r="EA129" s="7"/>
      <c r="EC129" s="66">
        <v>44790</v>
      </c>
      <c r="ED129" s="21" t="s">
        <v>1623</v>
      </c>
      <c r="EE129" s="7"/>
      <c r="EF129" s="7">
        <v>1.2190000000000001</v>
      </c>
      <c r="EG129" s="7"/>
      <c r="EI129" s="66">
        <v>44790</v>
      </c>
      <c r="EJ129" s="7" t="s">
        <v>1623</v>
      </c>
      <c r="EK129" s="7"/>
      <c r="EL129" s="134">
        <v>1.2447520000000001</v>
      </c>
      <c r="EM129" s="7"/>
      <c r="EO129" s="66">
        <v>44785</v>
      </c>
      <c r="EP129" s="21" t="s">
        <v>1623</v>
      </c>
      <c r="EQ129" s="7"/>
      <c r="ER129" s="7">
        <v>0.96260000000000001</v>
      </c>
      <c r="ES129" s="7"/>
      <c r="EU129" s="66">
        <v>44784</v>
      </c>
      <c r="EV129" s="21" t="s">
        <v>1623</v>
      </c>
      <c r="EW129" s="7"/>
      <c r="EX129" s="7">
        <v>1.1697</v>
      </c>
      <c r="EY129" s="7"/>
      <c r="FA129" s="66">
        <v>44769</v>
      </c>
      <c r="FB129" s="21" t="s">
        <v>638</v>
      </c>
      <c r="FC129" s="7"/>
      <c r="FD129" s="7">
        <v>1.508</v>
      </c>
      <c r="FE129" s="7"/>
      <c r="FG129" s="66">
        <v>44757</v>
      </c>
      <c r="FH129" s="7" t="s">
        <v>638</v>
      </c>
      <c r="FI129" s="7"/>
      <c r="FJ129" s="7">
        <v>1.081</v>
      </c>
      <c r="FK129" s="7"/>
      <c r="FM129" s="66">
        <v>44756</v>
      </c>
      <c r="FN129" s="21" t="s">
        <v>638</v>
      </c>
      <c r="FO129" s="7"/>
      <c r="FP129" s="7">
        <v>1.115</v>
      </c>
      <c r="FQ129" s="7"/>
      <c r="FS129" s="66">
        <v>44740</v>
      </c>
      <c r="FT129" s="21" t="s">
        <v>570</v>
      </c>
      <c r="FU129" s="7"/>
      <c r="FV129" s="7">
        <v>1.2585</v>
      </c>
      <c r="FW129" s="7"/>
      <c r="FY129" s="66">
        <v>44735</v>
      </c>
      <c r="FZ129" s="21" t="s">
        <v>570</v>
      </c>
      <c r="GA129" s="7"/>
      <c r="GB129" s="7">
        <v>1.3922000000000001</v>
      </c>
      <c r="GC129" s="7"/>
      <c r="GE129" s="66">
        <v>44707</v>
      </c>
      <c r="GF129" s="21" t="s">
        <v>353</v>
      </c>
      <c r="GG129" s="7"/>
      <c r="GH129" s="7">
        <v>1.7657</v>
      </c>
      <c r="GI129" s="68"/>
      <c r="GK129" s="66">
        <v>44704</v>
      </c>
      <c r="GL129" s="21" t="s">
        <v>534</v>
      </c>
      <c r="GM129" s="7"/>
      <c r="GN129" s="215">
        <v>0.98472499999999996</v>
      </c>
      <c r="GO129" s="7"/>
      <c r="GQ129" s="66">
        <v>44657</v>
      </c>
      <c r="GR129" s="7" t="s">
        <v>351</v>
      </c>
      <c r="GS129" s="7"/>
      <c r="GT129" s="7">
        <v>1.22</v>
      </c>
      <c r="GU129" s="7"/>
      <c r="GW129" s="66">
        <v>44623</v>
      </c>
      <c r="GX129" s="21" t="s">
        <v>350</v>
      </c>
      <c r="GY129" s="7"/>
      <c r="GZ129" s="7">
        <v>1.0407</v>
      </c>
      <c r="HA129" s="7"/>
      <c r="HC129" s="66">
        <v>44609</v>
      </c>
      <c r="HD129" s="21" t="s">
        <v>348</v>
      </c>
      <c r="HE129" s="7"/>
      <c r="HF129" s="7">
        <v>1.2842</v>
      </c>
      <c r="HG129" s="7"/>
      <c r="HI129" s="66">
        <v>44561</v>
      </c>
      <c r="HJ129" s="21" t="s">
        <v>336</v>
      </c>
      <c r="HK129" s="7"/>
      <c r="HL129" s="7">
        <v>1.0269999999999999</v>
      </c>
      <c r="HM129" s="7"/>
      <c r="HO129" s="66">
        <v>44554</v>
      </c>
      <c r="HP129" s="21" t="s">
        <v>336</v>
      </c>
      <c r="HQ129" s="7"/>
      <c r="HR129" s="134">
        <v>0.98094365596081556</v>
      </c>
      <c r="HS129" s="7"/>
      <c r="HU129" s="81">
        <v>43896</v>
      </c>
      <c r="HV129" s="23" t="s">
        <v>350</v>
      </c>
      <c r="HW129" s="21">
        <f>[1]!i_dq_close("881001.WI",HU129)</f>
        <v>4561.4841999999999</v>
      </c>
      <c r="HX129" s="82">
        <v>1.0648489999999999</v>
      </c>
      <c r="HY129" s="20"/>
      <c r="IA129" s="66">
        <v>44691</v>
      </c>
      <c r="IB129" s="21" t="s">
        <v>353</v>
      </c>
      <c r="IC129" s="7"/>
      <c r="ID129" s="7">
        <v>1.018</v>
      </c>
      <c r="IE129" s="7"/>
      <c r="IG129" s="66">
        <v>44705</v>
      </c>
      <c r="IH129" s="21" t="s">
        <v>534</v>
      </c>
      <c r="II129" s="7"/>
      <c r="IJ129" s="7">
        <v>1.0129999999999999</v>
      </c>
      <c r="IK129" s="7"/>
      <c r="IM129" s="66">
        <v>44764</v>
      </c>
      <c r="IN129" s="21" t="s">
        <v>638</v>
      </c>
      <c r="IO129" s="7"/>
      <c r="IP129" s="7">
        <v>1.0492999999999999</v>
      </c>
      <c r="IQ129" s="7"/>
      <c r="IS129" s="66">
        <v>44880</v>
      </c>
      <c r="IT129" s="21" t="s">
        <v>1630</v>
      </c>
      <c r="IU129" s="7"/>
      <c r="IV129" s="7">
        <v>1.0227999999999999</v>
      </c>
      <c r="IW129" s="7"/>
      <c r="IY129" s="66">
        <v>44896</v>
      </c>
      <c r="IZ129" s="21" t="s">
        <v>336</v>
      </c>
      <c r="JA129" s="7"/>
      <c r="JB129" s="7">
        <v>0.94159999999999999</v>
      </c>
      <c r="JC129" s="7"/>
      <c r="JE129" s="66">
        <v>44915</v>
      </c>
      <c r="JF129" s="21" t="s">
        <v>1624</v>
      </c>
      <c r="JG129" s="7"/>
      <c r="JH129" s="7">
        <v>0.98050000000000004</v>
      </c>
      <c r="JI129" s="7"/>
      <c r="JK129" s="7"/>
      <c r="JL129" s="7"/>
      <c r="JM129" s="7"/>
      <c r="JN129" s="7"/>
      <c r="JO129" s="7"/>
      <c r="JQ129" s="7"/>
      <c r="JR129" s="7"/>
      <c r="JS129" s="7"/>
      <c r="JT129" s="7"/>
      <c r="JU129" s="7"/>
      <c r="JW129" s="7"/>
      <c r="JX129" s="7"/>
      <c r="JY129" s="7"/>
      <c r="JZ129" s="7"/>
      <c r="KA129" s="7"/>
      <c r="KC129" s="66">
        <v>44740</v>
      </c>
      <c r="KD129" s="21" t="s">
        <v>570</v>
      </c>
      <c r="KE129" s="7"/>
      <c r="KF129" s="7">
        <v>1.302</v>
      </c>
    </row>
    <row r="130" spans="1:292" customFormat="1">
      <c r="A130" s="121">
        <v>44565</v>
      </c>
      <c r="B130" s="74" t="s">
        <v>346</v>
      </c>
      <c r="C130" s="122"/>
      <c r="D130" s="122">
        <v>1.0495000000000001</v>
      </c>
      <c r="E130" s="122">
        <f>42779181.6-13919.05</f>
        <v>42765262.550000004</v>
      </c>
      <c r="G130" s="66">
        <v>44600</v>
      </c>
      <c r="H130" s="21" t="s">
        <v>348</v>
      </c>
      <c r="I130" s="7"/>
      <c r="J130" s="7">
        <v>0.95220000000000005</v>
      </c>
      <c r="K130" s="7"/>
      <c r="M130" s="7"/>
      <c r="N130" s="7"/>
      <c r="O130" s="7"/>
      <c r="P130" s="7"/>
      <c r="Q130" s="7"/>
      <c r="S130" s="7"/>
      <c r="T130" s="7"/>
      <c r="U130" s="7"/>
      <c r="V130" s="7"/>
      <c r="W130" s="7"/>
      <c r="Y130" s="7"/>
      <c r="Z130" s="7"/>
      <c r="AA130" s="7"/>
      <c r="AB130" s="7"/>
      <c r="AC130" s="7"/>
      <c r="AE130" s="7"/>
      <c r="AF130" s="7"/>
      <c r="AG130" s="7"/>
      <c r="AH130" s="7"/>
      <c r="AI130" s="7"/>
      <c r="AK130" s="66">
        <v>44965</v>
      </c>
      <c r="AL130" s="21" t="s">
        <v>1694</v>
      </c>
      <c r="AM130" s="7"/>
      <c r="AN130" s="7">
        <v>1.1200000000000001</v>
      </c>
      <c r="AO130" s="7"/>
      <c r="AQ130" s="66">
        <v>44963</v>
      </c>
      <c r="AR130" s="21" t="s">
        <v>1632</v>
      </c>
      <c r="AS130" s="7"/>
      <c r="AT130" s="7">
        <v>1.0237000000000001</v>
      </c>
      <c r="AU130" s="7"/>
      <c r="AW130" s="66">
        <v>44945</v>
      </c>
      <c r="AX130" s="21" t="s">
        <v>1626</v>
      </c>
      <c r="AY130" s="7"/>
      <c r="AZ130" s="7">
        <v>1.0663</v>
      </c>
      <c r="BA130" s="7"/>
      <c r="BC130" s="66">
        <v>44942</v>
      </c>
      <c r="BD130" s="21" t="s">
        <v>1626</v>
      </c>
      <c r="BE130" s="7"/>
      <c r="BF130" s="7">
        <v>1.4832000000000001</v>
      </c>
      <c r="BG130" s="7"/>
      <c r="BI130" s="66">
        <v>44931</v>
      </c>
      <c r="BJ130" s="21" t="s">
        <v>1626</v>
      </c>
      <c r="BK130" s="7"/>
      <c r="BL130" s="7">
        <v>0.98609999999999998</v>
      </c>
      <c r="BM130" s="7"/>
      <c r="BO130" s="66">
        <v>44918</v>
      </c>
      <c r="BP130" s="21" t="s">
        <v>1624</v>
      </c>
      <c r="BQ130" s="7"/>
      <c r="BR130" s="7">
        <v>1.2438</v>
      </c>
      <c r="BS130" s="7"/>
      <c r="BU130" s="66">
        <v>44911</v>
      </c>
      <c r="BV130" s="21" t="s">
        <v>1624</v>
      </c>
      <c r="BW130" s="7"/>
      <c r="BX130" s="7">
        <v>0.96499999999999997</v>
      </c>
      <c r="BY130" s="7"/>
      <c r="CA130" s="66">
        <v>44911</v>
      </c>
      <c r="CB130" s="21" t="s">
        <v>1624</v>
      </c>
      <c r="CC130" s="7"/>
      <c r="CD130" s="7">
        <v>0.96299999999999997</v>
      </c>
      <c r="CE130" s="7"/>
      <c r="CG130" s="66">
        <v>44904</v>
      </c>
      <c r="CH130" s="21" t="s">
        <v>1624</v>
      </c>
      <c r="CI130" s="7"/>
      <c r="CJ130" s="7">
        <v>1.018</v>
      </c>
      <c r="CK130" s="7"/>
      <c r="CM130" s="66">
        <v>44889</v>
      </c>
      <c r="CN130" s="21" t="s">
        <v>1630</v>
      </c>
      <c r="CO130" s="7"/>
      <c r="CP130" s="7">
        <v>1.0492999999999999</v>
      </c>
      <c r="CQ130" s="7"/>
      <c r="CS130" s="66">
        <v>44881</v>
      </c>
      <c r="CT130" s="21" t="s">
        <v>1630</v>
      </c>
      <c r="CU130" s="7"/>
      <c r="CV130" s="7">
        <v>0.9637</v>
      </c>
      <c r="CW130" s="7"/>
      <c r="CY130" s="66">
        <v>44876</v>
      </c>
      <c r="CZ130" s="21" t="s">
        <v>1630</v>
      </c>
      <c r="DA130" s="7"/>
      <c r="DB130" s="7">
        <v>1.2074</v>
      </c>
      <c r="DC130" s="7"/>
      <c r="DE130" s="66">
        <v>44862</v>
      </c>
      <c r="DF130" s="21" t="s">
        <v>1621</v>
      </c>
      <c r="DG130" s="7"/>
      <c r="DH130" s="7">
        <v>1.0067999999999999</v>
      </c>
      <c r="DI130" s="7"/>
      <c r="DK130" s="66">
        <v>44861</v>
      </c>
      <c r="DL130" s="21" t="s">
        <v>1621</v>
      </c>
      <c r="DM130" s="7"/>
      <c r="DN130" s="7">
        <v>1.0018</v>
      </c>
      <c r="DO130" s="7"/>
      <c r="DQ130" s="66">
        <v>44853</v>
      </c>
      <c r="DR130" s="21" t="s">
        <v>1621</v>
      </c>
      <c r="DS130" s="7"/>
      <c r="DT130" s="7">
        <v>0.99299999999999999</v>
      </c>
      <c r="DU130" s="7"/>
      <c r="DW130" s="66">
        <v>44830</v>
      </c>
      <c r="DX130" s="21" t="s">
        <v>1622</v>
      </c>
      <c r="DY130" s="7"/>
      <c r="DZ130" s="7">
        <v>0.98299999999999998</v>
      </c>
      <c r="EA130" s="7"/>
      <c r="EC130" s="66">
        <v>44791</v>
      </c>
      <c r="ED130" s="21" t="s">
        <v>1623</v>
      </c>
      <c r="EE130" s="7"/>
      <c r="EF130" s="7">
        <v>1.2270000000000001</v>
      </c>
      <c r="EG130" s="7"/>
      <c r="EI130" s="66">
        <v>44791</v>
      </c>
      <c r="EJ130" s="7" t="s">
        <v>1623</v>
      </c>
      <c r="EK130" s="7"/>
      <c r="EL130" s="134">
        <v>1.244845</v>
      </c>
      <c r="EM130" s="7"/>
      <c r="EO130" s="66">
        <v>44788</v>
      </c>
      <c r="EP130" s="21" t="s">
        <v>1623</v>
      </c>
      <c r="EQ130" s="7"/>
      <c r="ER130" s="7">
        <v>0.95850000000000002</v>
      </c>
      <c r="ES130" s="7"/>
      <c r="EU130" s="66">
        <v>44785</v>
      </c>
      <c r="EV130" s="21" t="s">
        <v>1623</v>
      </c>
      <c r="EW130" s="7"/>
      <c r="EX130" s="7">
        <v>1.1667000000000001</v>
      </c>
      <c r="EY130" s="7"/>
      <c r="FA130" s="66">
        <v>44770</v>
      </c>
      <c r="FB130" s="21" t="s">
        <v>638</v>
      </c>
      <c r="FC130" s="7"/>
      <c r="FD130" s="7">
        <v>1.5089999999999999</v>
      </c>
      <c r="FE130" s="7"/>
      <c r="FG130" s="66">
        <v>44760</v>
      </c>
      <c r="FH130" s="7" t="s">
        <v>638</v>
      </c>
      <c r="FI130" s="7"/>
      <c r="FJ130" s="7">
        <v>1.079</v>
      </c>
      <c r="FK130" s="7"/>
      <c r="FM130" s="66">
        <v>44757</v>
      </c>
      <c r="FN130" s="21" t="s">
        <v>638</v>
      </c>
      <c r="FO130" s="7"/>
      <c r="FP130" s="7">
        <v>1.1140000000000001</v>
      </c>
      <c r="FQ130" s="7"/>
      <c r="FS130" s="66">
        <v>44741</v>
      </c>
      <c r="FT130" s="21" t="s">
        <v>570</v>
      </c>
      <c r="FU130" s="7"/>
      <c r="FV130" s="7">
        <v>1.2593000000000001</v>
      </c>
      <c r="FW130" s="7"/>
      <c r="FY130" s="66">
        <v>44736</v>
      </c>
      <c r="FZ130" s="21" t="s">
        <v>570</v>
      </c>
      <c r="GA130" s="7"/>
      <c r="GB130" s="7">
        <v>1.3956</v>
      </c>
      <c r="GC130" s="7"/>
      <c r="GE130" s="66">
        <v>44708</v>
      </c>
      <c r="GF130" s="21" t="s">
        <v>353</v>
      </c>
      <c r="GG130" s="7"/>
      <c r="GH130" s="7">
        <v>1.7666999999999999</v>
      </c>
      <c r="GI130" s="68"/>
      <c r="GK130" s="66">
        <v>44705</v>
      </c>
      <c r="GL130" s="21" t="s">
        <v>534</v>
      </c>
      <c r="GM130" s="7"/>
      <c r="GN130" s="215">
        <v>0.98501700000000003</v>
      </c>
      <c r="GO130" s="7"/>
      <c r="GQ130" s="66">
        <v>44658</v>
      </c>
      <c r="GR130" s="7" t="s">
        <v>351</v>
      </c>
      <c r="GS130" s="7"/>
      <c r="GT130" s="7">
        <v>1.22</v>
      </c>
      <c r="GU130" s="7"/>
      <c r="GW130" s="66">
        <v>44624</v>
      </c>
      <c r="GX130" s="21" t="s">
        <v>350</v>
      </c>
      <c r="GY130" s="7"/>
      <c r="GZ130" s="7">
        <v>1.0426</v>
      </c>
      <c r="HA130" s="7"/>
      <c r="HC130" s="66">
        <v>44610</v>
      </c>
      <c r="HD130" s="21" t="s">
        <v>348</v>
      </c>
      <c r="HE130" s="7"/>
      <c r="HF130" s="7">
        <v>1.2841</v>
      </c>
      <c r="HG130" s="7"/>
      <c r="HI130" s="66">
        <v>44565</v>
      </c>
      <c r="HJ130" s="21" t="s">
        <v>346</v>
      </c>
      <c r="HK130" s="7"/>
      <c r="HL130" s="7">
        <v>1.03</v>
      </c>
      <c r="HM130" s="7"/>
      <c r="HO130" s="66">
        <v>44557</v>
      </c>
      <c r="HP130" s="21" t="s">
        <v>336</v>
      </c>
      <c r="HQ130" s="7"/>
      <c r="HR130" s="134">
        <v>0.97998476675655133</v>
      </c>
      <c r="HS130" s="7"/>
      <c r="HU130" s="81">
        <v>43899</v>
      </c>
      <c r="HV130" s="23" t="s">
        <v>350</v>
      </c>
      <c r="HW130" s="21">
        <f>[1]!i_dq_close("881001.WI",HU130)</f>
        <v>4398.4413999999997</v>
      </c>
      <c r="HX130" s="82">
        <v>1.062989</v>
      </c>
      <c r="HY130" s="20"/>
      <c r="IA130" s="66">
        <v>44692</v>
      </c>
      <c r="IB130" s="21" t="s">
        <v>353</v>
      </c>
      <c r="IC130" s="7"/>
      <c r="ID130" s="7">
        <v>1.01</v>
      </c>
      <c r="IE130" s="7"/>
      <c r="IG130" s="66">
        <v>44706</v>
      </c>
      <c r="IH130" s="21" t="s">
        <v>534</v>
      </c>
      <c r="II130" s="7"/>
      <c r="IJ130" s="7">
        <v>1.02</v>
      </c>
      <c r="IK130" s="7"/>
      <c r="IM130" s="66">
        <v>44767</v>
      </c>
      <c r="IN130" s="21" t="s">
        <v>638</v>
      </c>
      <c r="IO130" s="7"/>
      <c r="IP130" s="7">
        <v>1.0505</v>
      </c>
      <c r="IQ130" s="7"/>
      <c r="IS130" s="66">
        <v>44881</v>
      </c>
      <c r="IT130" s="21" t="s">
        <v>1630</v>
      </c>
      <c r="IU130" s="7"/>
      <c r="IV130" s="7">
        <v>1.0236000000000001</v>
      </c>
      <c r="IW130" s="7"/>
      <c r="IY130" s="66">
        <v>44897</v>
      </c>
      <c r="IZ130" s="21" t="s">
        <v>1624</v>
      </c>
      <c r="JA130" s="7"/>
      <c r="JB130" s="7">
        <v>0.94389999999999996</v>
      </c>
      <c r="JC130" s="7"/>
      <c r="JE130" s="66">
        <v>44916</v>
      </c>
      <c r="JF130" s="21" t="s">
        <v>1624</v>
      </c>
      <c r="JG130" s="7"/>
      <c r="JH130" s="7">
        <v>0.98370000000000002</v>
      </c>
      <c r="JI130" s="7"/>
      <c r="JK130" s="7"/>
      <c r="JL130" s="7"/>
      <c r="JM130" s="7"/>
      <c r="JN130" s="7"/>
      <c r="JO130" s="7"/>
      <c r="JQ130" s="7"/>
      <c r="JR130" s="7"/>
      <c r="JS130" s="7"/>
      <c r="JT130" s="7"/>
      <c r="JU130" s="7"/>
      <c r="JW130" s="7"/>
      <c r="JX130" s="7"/>
      <c r="JY130" s="7"/>
      <c r="JZ130" s="7"/>
      <c r="KA130" s="7"/>
      <c r="KC130" s="66">
        <v>44741</v>
      </c>
      <c r="KD130" s="21" t="s">
        <v>570</v>
      </c>
      <c r="KE130" s="7"/>
      <c r="KF130" s="7">
        <v>1.3089999999999999</v>
      </c>
    </row>
    <row r="131" spans="1:292" customFormat="1">
      <c r="A131" s="121">
        <v>44566</v>
      </c>
      <c r="B131" s="74" t="s">
        <v>346</v>
      </c>
      <c r="C131" s="122"/>
      <c r="D131" s="122">
        <v>1.0444</v>
      </c>
      <c r="E131" s="122"/>
      <c r="G131" s="66">
        <v>44601</v>
      </c>
      <c r="H131" s="21" t="s">
        <v>348</v>
      </c>
      <c r="I131" s="7"/>
      <c r="J131" s="7">
        <v>0.95209999999999995</v>
      </c>
      <c r="K131" s="7"/>
      <c r="M131" s="7"/>
      <c r="N131" s="7"/>
      <c r="O131" s="7"/>
      <c r="P131" s="7"/>
      <c r="Q131" s="7"/>
      <c r="S131" s="7"/>
      <c r="T131" s="7"/>
      <c r="U131" s="7"/>
      <c r="V131" s="7"/>
      <c r="W131" s="7"/>
      <c r="Y131" s="7"/>
      <c r="Z131" s="7"/>
      <c r="AA131" s="7"/>
      <c r="AB131" s="7"/>
      <c r="AC131" s="7"/>
      <c r="AE131" s="7"/>
      <c r="AF131" s="7"/>
      <c r="AG131" s="7"/>
      <c r="AH131" s="7"/>
      <c r="AI131" s="7"/>
      <c r="AK131" s="66">
        <v>44966</v>
      </c>
      <c r="AL131" s="21" t="s">
        <v>1704</v>
      </c>
      <c r="AM131" s="7"/>
      <c r="AN131" s="7">
        <v>1.1164000000000001</v>
      </c>
      <c r="AO131" s="7"/>
      <c r="AQ131" s="66">
        <v>44964</v>
      </c>
      <c r="AR131" s="21" t="s">
        <v>1688</v>
      </c>
      <c r="AS131" s="7"/>
      <c r="AT131" s="7">
        <v>1.0268999999999999</v>
      </c>
      <c r="AU131" s="7"/>
      <c r="AW131" s="66">
        <v>44946</v>
      </c>
      <c r="AX131" s="21" t="s">
        <v>1626</v>
      </c>
      <c r="AY131" s="7"/>
      <c r="AZ131" s="7">
        <v>1.0603</v>
      </c>
      <c r="BA131" s="7"/>
      <c r="BC131" s="66">
        <v>44943</v>
      </c>
      <c r="BD131" s="21" t="s">
        <v>1626</v>
      </c>
      <c r="BE131" s="7"/>
      <c r="BF131" s="7">
        <v>1.4858</v>
      </c>
      <c r="BG131" s="7"/>
      <c r="BI131" s="66">
        <v>44932</v>
      </c>
      <c r="BJ131" s="21" t="s">
        <v>1626</v>
      </c>
      <c r="BK131" s="7"/>
      <c r="BL131" s="7">
        <v>0.98919999999999997</v>
      </c>
      <c r="BM131" s="7"/>
      <c r="BO131" s="66">
        <v>44921</v>
      </c>
      <c r="BP131" s="21" t="s">
        <v>1624</v>
      </c>
      <c r="BQ131" s="7"/>
      <c r="BR131" s="7">
        <v>1.2435</v>
      </c>
      <c r="BS131" s="7"/>
      <c r="BU131" s="66">
        <v>44914</v>
      </c>
      <c r="BV131" s="21" t="s">
        <v>1624</v>
      </c>
      <c r="BW131" s="7"/>
      <c r="BX131" s="7">
        <v>0.96399999999999997</v>
      </c>
      <c r="BY131" s="7"/>
      <c r="CA131" s="66">
        <v>44914</v>
      </c>
      <c r="CB131" s="21" t="s">
        <v>1624</v>
      </c>
      <c r="CC131" s="7"/>
      <c r="CD131" s="7">
        <v>0.96299999999999997</v>
      </c>
      <c r="CE131" s="7"/>
      <c r="CG131" s="66">
        <v>44907</v>
      </c>
      <c r="CH131" s="21" t="s">
        <v>1624</v>
      </c>
      <c r="CI131" s="7"/>
      <c r="CJ131" s="7">
        <v>1.016</v>
      </c>
      <c r="CK131" s="7"/>
      <c r="CM131" s="66">
        <v>44890</v>
      </c>
      <c r="CN131" s="21" t="s">
        <v>1630</v>
      </c>
      <c r="CO131" s="7"/>
      <c r="CP131" s="7">
        <v>1.0488</v>
      </c>
      <c r="CQ131" s="7"/>
      <c r="CS131" s="66">
        <v>44882</v>
      </c>
      <c r="CT131" s="21" t="s">
        <v>1630</v>
      </c>
      <c r="CU131" s="7"/>
      <c r="CV131" s="7">
        <v>0.96399999999999997</v>
      </c>
      <c r="CW131" s="7"/>
      <c r="CY131" s="66">
        <v>44879</v>
      </c>
      <c r="CZ131" s="21" t="s">
        <v>1630</v>
      </c>
      <c r="DA131" s="7"/>
      <c r="DB131" s="7">
        <v>1.2128000000000001</v>
      </c>
      <c r="DC131" s="7"/>
      <c r="DE131" s="66">
        <v>44865</v>
      </c>
      <c r="DF131" s="21" t="s">
        <v>1621</v>
      </c>
      <c r="DG131" s="7"/>
      <c r="DH131" s="7">
        <v>1.0064</v>
      </c>
      <c r="DI131" s="7"/>
      <c r="DK131" s="66">
        <v>44862</v>
      </c>
      <c r="DL131" s="21" t="s">
        <v>1621</v>
      </c>
      <c r="DM131" s="7"/>
      <c r="DN131" s="7">
        <v>1.0009999999999999</v>
      </c>
      <c r="DO131" s="7"/>
      <c r="DQ131" s="66">
        <v>44854</v>
      </c>
      <c r="DR131" s="21" t="s">
        <v>1621</v>
      </c>
      <c r="DS131" s="7"/>
      <c r="DT131" s="7">
        <v>0.99399999999999999</v>
      </c>
      <c r="DU131" s="7"/>
      <c r="DW131" s="66">
        <v>44831</v>
      </c>
      <c r="DX131" s="21" t="s">
        <v>1622</v>
      </c>
      <c r="DY131" s="7"/>
      <c r="DZ131" s="7">
        <v>0.98770000000000002</v>
      </c>
      <c r="EA131" s="7"/>
      <c r="EC131" s="66">
        <v>44792</v>
      </c>
      <c r="ED131" s="21" t="s">
        <v>1623</v>
      </c>
      <c r="EE131" s="7"/>
      <c r="EF131" s="7">
        <v>1.2230000000000001</v>
      </c>
      <c r="EG131" s="7"/>
      <c r="EI131" s="66">
        <v>44792</v>
      </c>
      <c r="EJ131" s="7" t="s">
        <v>1623</v>
      </c>
      <c r="EK131" s="7"/>
      <c r="EL131" s="134">
        <v>1.2450319999999999</v>
      </c>
      <c r="EM131" s="7"/>
      <c r="EO131" s="66">
        <v>44789</v>
      </c>
      <c r="EP131" s="21" t="s">
        <v>1623</v>
      </c>
      <c r="EQ131" s="7"/>
      <c r="ER131" s="7">
        <v>0.95850000000000002</v>
      </c>
      <c r="ES131" s="7"/>
      <c r="EU131" s="66">
        <v>44788</v>
      </c>
      <c r="EV131" s="21" t="s">
        <v>1623</v>
      </c>
      <c r="EW131" s="7"/>
      <c r="EX131" s="7">
        <v>1.1689000000000001</v>
      </c>
      <c r="EY131" s="7"/>
      <c r="FA131" s="66">
        <v>44771</v>
      </c>
      <c r="FB131" s="21" t="s">
        <v>638</v>
      </c>
      <c r="FC131" s="7"/>
      <c r="FD131" s="7">
        <v>1.512</v>
      </c>
      <c r="FE131" s="7"/>
      <c r="FG131" s="66">
        <v>44761</v>
      </c>
      <c r="FH131" s="7" t="s">
        <v>638</v>
      </c>
      <c r="FI131" s="7"/>
      <c r="FJ131" s="7">
        <v>1.0820000000000001</v>
      </c>
      <c r="FK131" s="7"/>
      <c r="FM131" s="66">
        <v>44760</v>
      </c>
      <c r="FN131" s="21" t="s">
        <v>638</v>
      </c>
      <c r="FO131" s="7"/>
      <c r="FP131" s="7">
        <v>1.115</v>
      </c>
      <c r="FQ131" s="7"/>
      <c r="FS131" s="66">
        <v>44742</v>
      </c>
      <c r="FT131" s="21" t="s">
        <v>570</v>
      </c>
      <c r="FU131" s="7"/>
      <c r="FV131" s="7">
        <v>1.2609999999999999</v>
      </c>
      <c r="FW131" s="7"/>
      <c r="FY131" s="66">
        <v>44739</v>
      </c>
      <c r="FZ131" s="21" t="s">
        <v>570</v>
      </c>
      <c r="GA131" s="7"/>
      <c r="GB131" s="7">
        <v>1.3974</v>
      </c>
      <c r="GC131" s="7"/>
      <c r="GE131" s="66">
        <v>44711</v>
      </c>
      <c r="GF131" s="21" t="s">
        <v>353</v>
      </c>
      <c r="GG131" s="7"/>
      <c r="GH131" s="7">
        <v>1.7685</v>
      </c>
      <c r="GI131" s="68"/>
      <c r="GK131" s="66">
        <v>44706</v>
      </c>
      <c r="GL131" s="21" t="s">
        <v>534</v>
      </c>
      <c r="GM131" s="7"/>
      <c r="GN131" s="215">
        <v>0.98560199999999998</v>
      </c>
      <c r="GO131" s="7"/>
      <c r="GQ131" s="66">
        <v>44659</v>
      </c>
      <c r="GR131" s="7" t="s">
        <v>351</v>
      </c>
      <c r="GS131" s="7"/>
      <c r="GT131" s="7">
        <v>1.214</v>
      </c>
      <c r="GU131" s="7"/>
      <c r="GW131" s="66">
        <v>44627</v>
      </c>
      <c r="GX131" s="21" t="s">
        <v>350</v>
      </c>
      <c r="GY131" s="7"/>
      <c r="GZ131" s="7">
        <v>1.0434000000000001</v>
      </c>
      <c r="HA131" s="7"/>
      <c r="HC131" s="66">
        <v>44613</v>
      </c>
      <c r="HD131" s="21" t="s">
        <v>348</v>
      </c>
      <c r="HE131" s="7"/>
      <c r="HF131" s="7">
        <v>1.288</v>
      </c>
      <c r="HG131" s="7"/>
      <c r="HI131" s="66">
        <v>44566</v>
      </c>
      <c r="HJ131" s="21" t="s">
        <v>346</v>
      </c>
      <c r="HK131" s="7"/>
      <c r="HL131" s="7">
        <v>1.028</v>
      </c>
      <c r="HM131" s="7"/>
      <c r="HO131" s="66">
        <v>44558</v>
      </c>
      <c r="HP131" s="21" t="s">
        <v>336</v>
      </c>
      <c r="HQ131" s="7"/>
      <c r="HR131" s="134">
        <v>0.98094365596081556</v>
      </c>
      <c r="HS131" s="7"/>
      <c r="HU131" s="81">
        <v>43900</v>
      </c>
      <c r="HV131" s="23" t="s">
        <v>350</v>
      </c>
      <c r="HW131" s="21">
        <f>[1]!i_dq_close("881001.WI",HU131)</f>
        <v>4497.8226000000004</v>
      </c>
      <c r="HX131" s="82">
        <v>1.0667089999999999</v>
      </c>
      <c r="HY131" s="20"/>
      <c r="IA131" s="66">
        <v>44693</v>
      </c>
      <c r="IB131" s="21" t="s">
        <v>353</v>
      </c>
      <c r="IC131" s="7"/>
      <c r="ID131" s="7">
        <v>1.022</v>
      </c>
      <c r="IE131" s="7"/>
      <c r="IG131" s="66">
        <v>44707</v>
      </c>
      <c r="IH131" s="21" t="s">
        <v>534</v>
      </c>
      <c r="II131" s="7"/>
      <c r="IJ131" s="7">
        <v>1.016</v>
      </c>
      <c r="IK131" s="7"/>
      <c r="IM131" s="66">
        <v>44768</v>
      </c>
      <c r="IN131" s="21" t="s">
        <v>638</v>
      </c>
      <c r="IO131" s="7"/>
      <c r="IP131" s="7">
        <v>1.0495000000000001</v>
      </c>
      <c r="IQ131" s="7"/>
      <c r="IS131" s="66">
        <v>44882</v>
      </c>
      <c r="IT131" s="21" t="s">
        <v>1630</v>
      </c>
      <c r="IU131" s="7"/>
      <c r="IV131" s="7">
        <v>1.0198</v>
      </c>
      <c r="IW131" s="7"/>
      <c r="IY131" s="66">
        <v>44900</v>
      </c>
      <c r="IZ131" s="21" t="s">
        <v>1624</v>
      </c>
      <c r="JA131" s="7"/>
      <c r="JB131" s="7">
        <v>0.94550000000000001</v>
      </c>
      <c r="JC131" s="7"/>
      <c r="JE131" s="66">
        <v>44917</v>
      </c>
      <c r="JF131" s="21" t="s">
        <v>1624</v>
      </c>
      <c r="JG131" s="7"/>
      <c r="JH131" s="7">
        <v>0.98180000000000001</v>
      </c>
      <c r="JI131" s="7"/>
      <c r="JK131" s="7"/>
      <c r="JL131" s="7"/>
      <c r="JM131" s="7"/>
      <c r="JN131" s="7"/>
      <c r="JO131" s="7"/>
      <c r="JQ131" s="7"/>
      <c r="JR131" s="7"/>
      <c r="JS131" s="7"/>
      <c r="JT131" s="7"/>
      <c r="JU131" s="7"/>
      <c r="JW131" s="7"/>
      <c r="JX131" s="7"/>
      <c r="JY131" s="7"/>
      <c r="JZ131" s="7"/>
      <c r="KA131" s="7"/>
      <c r="KC131" s="66">
        <v>44742</v>
      </c>
      <c r="KD131" s="21" t="s">
        <v>570</v>
      </c>
      <c r="KE131" s="7"/>
      <c r="KF131" s="7">
        <v>1.3140000000000001</v>
      </c>
    </row>
    <row r="132" spans="1:292" customFormat="1">
      <c r="A132" s="121">
        <v>44567</v>
      </c>
      <c r="B132" s="74" t="s">
        <v>346</v>
      </c>
      <c r="C132" s="122"/>
      <c r="D132" s="122">
        <v>1.0529999999999999</v>
      </c>
      <c r="E132" s="122"/>
      <c r="G132" s="66">
        <v>44602</v>
      </c>
      <c r="H132" s="21" t="s">
        <v>348</v>
      </c>
      <c r="I132" s="7"/>
      <c r="J132" s="7">
        <v>0.95109999999999995</v>
      </c>
      <c r="K132" s="7"/>
      <c r="M132" s="7"/>
      <c r="N132" s="7"/>
      <c r="O132" s="7"/>
      <c r="P132" s="7"/>
      <c r="Q132" s="7"/>
      <c r="S132" s="7"/>
      <c r="T132" s="7"/>
      <c r="U132" s="7"/>
      <c r="V132" s="7"/>
      <c r="W132" s="7"/>
      <c r="Y132" s="7"/>
      <c r="Z132" s="7"/>
      <c r="AA132" s="7"/>
      <c r="AB132" s="7"/>
      <c r="AC132" s="7"/>
      <c r="AE132" s="7"/>
      <c r="AF132" s="7"/>
      <c r="AG132" s="7"/>
      <c r="AH132" s="7"/>
      <c r="AI132" s="7"/>
      <c r="AK132" s="66">
        <v>44967</v>
      </c>
      <c r="AL132" s="21" t="s">
        <v>1719</v>
      </c>
      <c r="AM132" s="7"/>
      <c r="AN132" s="7">
        <v>1.1173999999999999</v>
      </c>
      <c r="AO132" s="7"/>
      <c r="AQ132" s="66">
        <v>44965</v>
      </c>
      <c r="AR132" s="21" t="s">
        <v>1694</v>
      </c>
      <c r="AS132" s="7"/>
      <c r="AT132" s="7">
        <v>1.0268999999999999</v>
      </c>
      <c r="AU132" s="7"/>
      <c r="AW132" s="66">
        <v>44956</v>
      </c>
      <c r="AX132" s="21" t="s">
        <v>1626</v>
      </c>
      <c r="AY132" s="7"/>
      <c r="AZ132" s="7">
        <v>1.0597000000000001</v>
      </c>
      <c r="BA132" s="7"/>
      <c r="BC132" s="66">
        <v>44944</v>
      </c>
      <c r="BD132" s="21" t="s">
        <v>1626</v>
      </c>
      <c r="BE132" s="7"/>
      <c r="BF132" s="7">
        <v>1.4906999999999999</v>
      </c>
      <c r="BG132" s="7"/>
      <c r="BI132" s="66">
        <v>44935</v>
      </c>
      <c r="BJ132" s="21" t="s">
        <v>1626</v>
      </c>
      <c r="BK132" s="7"/>
      <c r="BL132" s="7">
        <v>0.99299999999999999</v>
      </c>
      <c r="BM132" s="7"/>
      <c r="BO132" s="66">
        <v>44922</v>
      </c>
      <c r="BP132" s="21" t="s">
        <v>1624</v>
      </c>
      <c r="BQ132" s="7"/>
      <c r="BR132" s="7">
        <v>1.2435</v>
      </c>
      <c r="BS132" s="7"/>
      <c r="BU132" s="66">
        <v>44915</v>
      </c>
      <c r="BV132" s="21" t="s">
        <v>1624</v>
      </c>
      <c r="BW132" s="7"/>
      <c r="BX132" s="7">
        <v>0.96099999999999997</v>
      </c>
      <c r="BY132" s="7"/>
      <c r="CA132" s="66">
        <v>44915</v>
      </c>
      <c r="CB132" s="21" t="s">
        <v>1624</v>
      </c>
      <c r="CC132" s="7"/>
      <c r="CD132" s="7">
        <v>0.96199999999999997</v>
      </c>
      <c r="CE132" s="7"/>
      <c r="CG132" s="66">
        <v>44908</v>
      </c>
      <c r="CH132" s="21" t="s">
        <v>1624</v>
      </c>
      <c r="CI132" s="7"/>
      <c r="CJ132" s="7">
        <v>1.0169999999999999</v>
      </c>
      <c r="CK132" s="7"/>
      <c r="CM132" s="66">
        <v>44893</v>
      </c>
      <c r="CN132" s="21" t="s">
        <v>1630</v>
      </c>
      <c r="CO132" s="7"/>
      <c r="CP132" s="7">
        <v>1.0503</v>
      </c>
      <c r="CQ132" s="7"/>
      <c r="CS132" s="66">
        <v>44883</v>
      </c>
      <c r="CT132" s="21" t="s">
        <v>1630</v>
      </c>
      <c r="CU132" s="7"/>
      <c r="CV132" s="7">
        <v>0.96060000000000001</v>
      </c>
      <c r="CW132" s="7"/>
      <c r="CY132" s="66">
        <v>44880</v>
      </c>
      <c r="CZ132" s="21" t="s">
        <v>1630</v>
      </c>
      <c r="DA132" s="7"/>
      <c r="DB132" s="7">
        <v>1.2131000000000001</v>
      </c>
      <c r="DC132" s="7"/>
      <c r="DE132" s="66">
        <v>44866</v>
      </c>
      <c r="DF132" s="21" t="s">
        <v>342</v>
      </c>
      <c r="DG132" s="7"/>
      <c r="DH132" s="7">
        <v>1.0087999999999999</v>
      </c>
      <c r="DI132" s="7"/>
      <c r="DK132" s="66">
        <v>44865</v>
      </c>
      <c r="DL132" s="21" t="s">
        <v>1621</v>
      </c>
      <c r="DM132" s="7"/>
      <c r="DN132" s="7">
        <v>1.0059</v>
      </c>
      <c r="DO132" s="7"/>
      <c r="DQ132" s="66">
        <v>44855</v>
      </c>
      <c r="DR132" s="21" t="s">
        <v>1621</v>
      </c>
      <c r="DS132" s="7"/>
      <c r="DT132" s="7">
        <v>0.99299999999999999</v>
      </c>
      <c r="DU132" s="7"/>
      <c r="DW132" s="66">
        <v>44832</v>
      </c>
      <c r="DX132" s="21" t="s">
        <v>1622</v>
      </c>
      <c r="DY132" s="7"/>
      <c r="DZ132" s="7">
        <v>0.9778</v>
      </c>
      <c r="EA132" s="7"/>
      <c r="EC132" s="66">
        <v>44795</v>
      </c>
      <c r="ED132" s="21" t="s">
        <v>1623</v>
      </c>
      <c r="EE132" s="7"/>
      <c r="EF132" s="7">
        <v>1.2210000000000001</v>
      </c>
      <c r="EG132" s="7"/>
      <c r="EI132" s="66">
        <v>44795</v>
      </c>
      <c r="EJ132" s="7" t="s">
        <v>1623</v>
      </c>
      <c r="EK132" s="7"/>
      <c r="EL132" s="134">
        <v>1.2454050000000001</v>
      </c>
      <c r="EM132" s="7"/>
      <c r="EO132" s="66">
        <v>44790</v>
      </c>
      <c r="EP132" s="21" t="s">
        <v>1623</v>
      </c>
      <c r="EQ132" s="7"/>
      <c r="ER132" s="7">
        <v>0.95599999999999996</v>
      </c>
      <c r="ES132" s="7"/>
      <c r="EU132" s="66">
        <v>44789</v>
      </c>
      <c r="EV132" s="21" t="s">
        <v>1623</v>
      </c>
      <c r="EW132" s="7"/>
      <c r="EX132" s="7">
        <v>1.1696</v>
      </c>
      <c r="EY132" s="7"/>
      <c r="FA132" s="66">
        <v>44774</v>
      </c>
      <c r="FB132" s="21" t="s">
        <v>339</v>
      </c>
      <c r="FC132" s="7"/>
      <c r="FD132" s="7">
        <v>1.514</v>
      </c>
      <c r="FE132" s="7"/>
      <c r="FG132" s="66">
        <v>44762</v>
      </c>
      <c r="FH132" s="7" t="s">
        <v>638</v>
      </c>
      <c r="FI132" s="7"/>
      <c r="FJ132" s="7">
        <v>1.0820000000000001</v>
      </c>
      <c r="FK132" s="7"/>
      <c r="FM132" s="66">
        <v>44761</v>
      </c>
      <c r="FN132" s="21" t="s">
        <v>638</v>
      </c>
      <c r="FO132" s="7"/>
      <c r="FP132" s="7">
        <v>1.1180000000000001</v>
      </c>
      <c r="FQ132" s="7"/>
      <c r="FS132" s="66">
        <v>44743</v>
      </c>
      <c r="FT132" s="21" t="s">
        <v>638</v>
      </c>
      <c r="FU132" s="7"/>
      <c r="FV132" s="7">
        <v>1.2605999999999999</v>
      </c>
      <c r="FW132" s="7"/>
      <c r="FY132" s="66">
        <v>44740</v>
      </c>
      <c r="FZ132" s="21" t="s">
        <v>570</v>
      </c>
      <c r="GA132" s="7"/>
      <c r="GB132" s="7">
        <v>1.4016</v>
      </c>
      <c r="GC132" s="7"/>
      <c r="GE132" s="66">
        <v>44712</v>
      </c>
      <c r="GF132" s="21" t="s">
        <v>353</v>
      </c>
      <c r="GG132" s="7"/>
      <c r="GH132" s="7">
        <v>1.7686999999999999</v>
      </c>
      <c r="GI132" s="68"/>
      <c r="GK132" s="66">
        <v>44707</v>
      </c>
      <c r="GL132" s="21" t="s">
        <v>534</v>
      </c>
      <c r="GM132" s="7"/>
      <c r="GN132" s="215">
        <v>0.98589400000000005</v>
      </c>
      <c r="GO132" s="7"/>
      <c r="GQ132" s="66">
        <v>44662</v>
      </c>
      <c r="GR132" s="7" t="s">
        <v>351</v>
      </c>
      <c r="GS132" s="7"/>
      <c r="GT132" s="7">
        <v>1.212</v>
      </c>
      <c r="GU132" s="7"/>
      <c r="GW132" s="66">
        <v>44628</v>
      </c>
      <c r="GX132" s="21" t="s">
        <v>350</v>
      </c>
      <c r="GY132" s="7"/>
      <c r="GZ132" s="7">
        <v>1.0481</v>
      </c>
      <c r="HA132" s="7"/>
      <c r="HC132" s="66">
        <v>44614</v>
      </c>
      <c r="HD132" s="21" t="s">
        <v>348</v>
      </c>
      <c r="HE132" s="7"/>
      <c r="HF132" s="7">
        <v>1.2878000000000001</v>
      </c>
      <c r="HG132" s="7"/>
      <c r="HI132" s="66">
        <v>44567</v>
      </c>
      <c r="HJ132" s="21" t="s">
        <v>346</v>
      </c>
      <c r="HK132" s="7"/>
      <c r="HL132" s="7">
        <v>1.034</v>
      </c>
      <c r="HM132" s="7"/>
      <c r="HO132" s="66">
        <v>44559</v>
      </c>
      <c r="HP132" s="21" t="s">
        <v>336</v>
      </c>
      <c r="HQ132" s="7"/>
      <c r="HR132" s="134">
        <v>0.98094365596081556</v>
      </c>
      <c r="HS132" s="7"/>
      <c r="HU132" s="81">
        <v>43901</v>
      </c>
      <c r="HV132" s="23" t="s">
        <v>350</v>
      </c>
      <c r="HW132" s="21">
        <f>[1]!i_dq_close("881001.WI",HU132)</f>
        <v>4438.8589000000002</v>
      </c>
      <c r="HX132" s="82">
        <v>1.065779</v>
      </c>
      <c r="HY132" s="20"/>
      <c r="IA132" s="66">
        <v>44694</v>
      </c>
      <c r="IB132" s="21" t="s">
        <v>353</v>
      </c>
      <c r="IC132" s="7"/>
      <c r="ID132" s="7">
        <v>1.022</v>
      </c>
      <c r="IE132" s="7"/>
      <c r="IG132" s="66">
        <v>44708</v>
      </c>
      <c r="IH132" s="21" t="s">
        <v>534</v>
      </c>
      <c r="II132" s="7"/>
      <c r="IJ132" s="7">
        <v>1.0169999999999999</v>
      </c>
      <c r="IK132" s="7"/>
      <c r="IM132" s="66">
        <v>44769</v>
      </c>
      <c r="IN132" s="21" t="s">
        <v>638</v>
      </c>
      <c r="IO132" s="7"/>
      <c r="IP132" s="7">
        <v>1.0479000000000001</v>
      </c>
      <c r="IQ132" s="7"/>
      <c r="IS132" s="66">
        <v>44883</v>
      </c>
      <c r="IT132" s="21" t="s">
        <v>1630</v>
      </c>
      <c r="IU132" s="7"/>
      <c r="IV132" s="7">
        <v>1.0216000000000001</v>
      </c>
      <c r="IW132" s="7"/>
      <c r="IY132" s="66">
        <v>44901</v>
      </c>
      <c r="IZ132" s="21" t="s">
        <v>1624</v>
      </c>
      <c r="JA132" s="7"/>
      <c r="JB132" s="7">
        <v>0.95209999999999995</v>
      </c>
      <c r="JC132" s="7"/>
      <c r="JE132" s="66">
        <v>44918</v>
      </c>
      <c r="JF132" s="21" t="s">
        <v>1624</v>
      </c>
      <c r="JG132" s="7"/>
      <c r="JH132" s="7">
        <v>0.98089999999999999</v>
      </c>
      <c r="JI132" s="7"/>
      <c r="JK132" s="7"/>
      <c r="JL132" s="7"/>
      <c r="JM132" s="7"/>
      <c r="JN132" s="7"/>
      <c r="JO132" s="7"/>
      <c r="JQ132" s="7"/>
      <c r="JR132" s="7"/>
      <c r="JS132" s="7"/>
      <c r="JT132" s="7"/>
      <c r="JU132" s="7"/>
      <c r="JW132" s="7"/>
      <c r="JX132" s="7"/>
      <c r="JY132" s="7"/>
      <c r="JZ132" s="7"/>
      <c r="KA132" s="7"/>
      <c r="KC132" s="66">
        <v>44743</v>
      </c>
      <c r="KD132" s="21" t="s">
        <v>638</v>
      </c>
      <c r="KE132" s="7"/>
      <c r="KF132" s="7">
        <v>1.3149999999999999</v>
      </c>
    </row>
    <row r="133" spans="1:292" customFormat="1">
      <c r="A133" s="121">
        <v>44568</v>
      </c>
      <c r="B133" s="74" t="s">
        <v>346</v>
      </c>
      <c r="C133" s="122"/>
      <c r="D133" s="122">
        <v>1.0410999999999999</v>
      </c>
      <c r="E133" s="122"/>
      <c r="G133" s="66">
        <v>44603</v>
      </c>
      <c r="H133" s="21" t="s">
        <v>348</v>
      </c>
      <c r="I133" s="7"/>
      <c r="J133" s="7">
        <v>0.94520000000000004</v>
      </c>
      <c r="K133" s="7"/>
      <c r="M133" s="7"/>
      <c r="N133" s="7"/>
      <c r="O133" s="7"/>
      <c r="P133" s="7"/>
      <c r="Q133" s="7"/>
      <c r="S133" s="7"/>
      <c r="T133" s="7"/>
      <c r="U133" s="7"/>
      <c r="V133" s="7"/>
      <c r="W133" s="7"/>
      <c r="Y133" s="7"/>
      <c r="Z133" s="7"/>
      <c r="AA133" s="7"/>
      <c r="AB133" s="7"/>
      <c r="AC133" s="7"/>
      <c r="AE133" s="7"/>
      <c r="AF133" s="7"/>
      <c r="AG133" s="7"/>
      <c r="AH133" s="7"/>
      <c r="AI133" s="7"/>
      <c r="AK133" s="7"/>
      <c r="AL133" s="7"/>
      <c r="AM133" s="7"/>
      <c r="AN133" s="7"/>
      <c r="AO133" s="7"/>
      <c r="AQ133" s="66">
        <v>44966</v>
      </c>
      <c r="AR133" s="21" t="s">
        <v>1704</v>
      </c>
      <c r="AS133" s="7"/>
      <c r="AT133" s="7">
        <v>1.0201</v>
      </c>
      <c r="AU133" s="7"/>
      <c r="AW133" s="66">
        <v>44957</v>
      </c>
      <c r="AX133" s="21" t="s">
        <v>1626</v>
      </c>
      <c r="AY133" s="7"/>
      <c r="AZ133" s="7">
        <v>1.0596000000000001</v>
      </c>
      <c r="BA133" s="7"/>
      <c r="BC133" s="66">
        <v>44945</v>
      </c>
      <c r="BD133" s="21" t="s">
        <v>1626</v>
      </c>
      <c r="BE133" s="7"/>
      <c r="BF133" s="7">
        <v>1.4912000000000001</v>
      </c>
      <c r="BG133" s="7"/>
      <c r="BI133" s="66">
        <v>44936</v>
      </c>
      <c r="BJ133" s="21" t="s">
        <v>1626</v>
      </c>
      <c r="BK133" s="7"/>
      <c r="BL133" s="7">
        <v>0.99299999999999999</v>
      </c>
      <c r="BM133" s="7"/>
      <c r="BO133" s="66">
        <v>44923</v>
      </c>
      <c r="BP133" s="21" t="s">
        <v>1624</v>
      </c>
      <c r="BQ133" s="7"/>
      <c r="BR133" s="7">
        <v>1.2437</v>
      </c>
      <c r="BS133" s="7"/>
      <c r="BU133" s="66">
        <v>44916</v>
      </c>
      <c r="BV133" s="21" t="s">
        <v>1624</v>
      </c>
      <c r="BW133" s="7"/>
      <c r="BX133" s="7">
        <v>0.96399999999999997</v>
      </c>
      <c r="BY133" s="7"/>
      <c r="CA133" s="66">
        <v>44916</v>
      </c>
      <c r="CB133" s="21" t="s">
        <v>1624</v>
      </c>
      <c r="CC133" s="7"/>
      <c r="CD133" s="7">
        <v>0.96199999999999997</v>
      </c>
      <c r="CE133" s="7"/>
      <c r="CG133" s="66">
        <v>44909</v>
      </c>
      <c r="CH133" s="21" t="s">
        <v>1624</v>
      </c>
      <c r="CI133" s="7"/>
      <c r="CJ133" s="7">
        <v>1.016</v>
      </c>
      <c r="CK133" s="7"/>
      <c r="CM133" s="66">
        <v>44894</v>
      </c>
      <c r="CN133" s="21" t="s">
        <v>1630</v>
      </c>
      <c r="CO133" s="7"/>
      <c r="CP133" s="7">
        <v>1.0488</v>
      </c>
      <c r="CQ133" s="7"/>
      <c r="CS133" s="66">
        <v>44886</v>
      </c>
      <c r="CT133" s="21" t="s">
        <v>1630</v>
      </c>
      <c r="CU133" s="7"/>
      <c r="CV133" s="7">
        <v>0.96160000000000001</v>
      </c>
      <c r="CW133" s="7"/>
      <c r="CY133" s="66">
        <v>44881</v>
      </c>
      <c r="CZ133" s="21" t="s">
        <v>1630</v>
      </c>
      <c r="DA133" s="7"/>
      <c r="DB133" s="7">
        <v>1.2131000000000001</v>
      </c>
      <c r="DC133" s="7"/>
      <c r="DE133" s="66">
        <v>44867</v>
      </c>
      <c r="DF133" s="21" t="s">
        <v>1630</v>
      </c>
      <c r="DG133" s="7"/>
      <c r="DH133" s="7">
        <v>1.0094000000000001</v>
      </c>
      <c r="DI133" s="7"/>
      <c r="DK133" s="66">
        <v>44866</v>
      </c>
      <c r="DL133" s="21" t="s">
        <v>342</v>
      </c>
      <c r="DM133" s="7"/>
      <c r="DN133" s="7">
        <v>1.004</v>
      </c>
      <c r="DO133" s="7"/>
      <c r="DQ133" s="66">
        <v>44858</v>
      </c>
      <c r="DR133" s="21" t="s">
        <v>1621</v>
      </c>
      <c r="DS133" s="7"/>
      <c r="DT133" s="7">
        <v>0.98699999999999999</v>
      </c>
      <c r="DU133" s="7"/>
      <c r="DW133" s="66">
        <v>44833</v>
      </c>
      <c r="DX133" s="21" t="s">
        <v>1622</v>
      </c>
      <c r="DY133" s="7"/>
      <c r="DZ133" s="7">
        <v>0.9778</v>
      </c>
      <c r="EA133" s="7"/>
      <c r="EC133" s="66">
        <v>44796</v>
      </c>
      <c r="ED133" s="21" t="s">
        <v>1623</v>
      </c>
      <c r="EE133" s="7"/>
      <c r="EF133" s="7">
        <v>1.232</v>
      </c>
      <c r="EG133" s="7"/>
      <c r="EI133" s="66">
        <v>44796</v>
      </c>
      <c r="EJ133" s="7" t="s">
        <v>1623</v>
      </c>
      <c r="EK133" s="7"/>
      <c r="EL133" s="134">
        <v>1.245592</v>
      </c>
      <c r="EM133" s="7"/>
      <c r="EO133" s="66">
        <v>44791</v>
      </c>
      <c r="EP133" s="21" t="s">
        <v>1623</v>
      </c>
      <c r="EQ133" s="7"/>
      <c r="ER133" s="7">
        <v>0.95430000000000004</v>
      </c>
      <c r="ES133" s="7"/>
      <c r="EU133" s="66">
        <v>44790</v>
      </c>
      <c r="EV133" s="21" t="s">
        <v>1623</v>
      </c>
      <c r="EW133" s="7"/>
      <c r="EX133" s="7">
        <v>1.1693</v>
      </c>
      <c r="EY133" s="7"/>
      <c r="FA133" s="66">
        <v>44775</v>
      </c>
      <c r="FB133" s="21" t="s">
        <v>1623</v>
      </c>
      <c r="FC133" s="7"/>
      <c r="FD133" s="7">
        <v>1.504</v>
      </c>
      <c r="FE133" s="7"/>
      <c r="FG133" s="66">
        <v>44763</v>
      </c>
      <c r="FH133" s="7" t="s">
        <v>638</v>
      </c>
      <c r="FI133" s="7"/>
      <c r="FJ133" s="7">
        <v>1.0840000000000001</v>
      </c>
      <c r="FK133" s="7"/>
      <c r="FM133" s="66">
        <v>44762</v>
      </c>
      <c r="FN133" s="21" t="s">
        <v>638</v>
      </c>
      <c r="FO133" s="7"/>
      <c r="FP133" s="7">
        <v>1.119</v>
      </c>
      <c r="FQ133" s="7"/>
      <c r="FS133" s="66">
        <v>44746</v>
      </c>
      <c r="FT133" s="21" t="s">
        <v>638</v>
      </c>
      <c r="FU133" s="7"/>
      <c r="FV133" s="7">
        <v>1.2608999999999999</v>
      </c>
      <c r="FW133" s="7"/>
      <c r="FY133" s="66">
        <v>44741</v>
      </c>
      <c r="FZ133" s="21" t="s">
        <v>570</v>
      </c>
      <c r="GA133" s="7"/>
      <c r="GB133" s="7">
        <v>1.399</v>
      </c>
      <c r="GC133" s="7"/>
      <c r="GE133" s="66">
        <v>44713</v>
      </c>
      <c r="GF133" s="21" t="s">
        <v>354</v>
      </c>
      <c r="GG133" s="7"/>
      <c r="GH133" s="7">
        <v>1.7695000000000001</v>
      </c>
      <c r="GI133" s="68"/>
      <c r="GK133" s="66">
        <v>44708</v>
      </c>
      <c r="GL133" s="21" t="s">
        <v>534</v>
      </c>
      <c r="GM133" s="7"/>
      <c r="GN133" s="215">
        <v>0.98579600000000001</v>
      </c>
      <c r="GO133" s="7"/>
      <c r="GQ133" s="66">
        <v>44663</v>
      </c>
      <c r="GR133" s="7" t="s">
        <v>351</v>
      </c>
      <c r="GS133" s="7"/>
      <c r="GT133" s="7">
        <v>1.2110000000000001</v>
      </c>
      <c r="GU133" s="7"/>
      <c r="GW133" s="66">
        <v>44629</v>
      </c>
      <c r="GX133" s="21" t="s">
        <v>350</v>
      </c>
      <c r="GY133" s="7"/>
      <c r="GZ133" s="7">
        <v>1.0428999999999999</v>
      </c>
      <c r="HA133" s="7"/>
      <c r="HC133" s="66">
        <v>44615</v>
      </c>
      <c r="HD133" s="21" t="s">
        <v>348</v>
      </c>
      <c r="HE133" s="7"/>
      <c r="HF133" s="7">
        <v>1.2869999999999999</v>
      </c>
      <c r="HG133" s="7"/>
      <c r="HI133" s="66">
        <v>44568</v>
      </c>
      <c r="HJ133" s="21" t="s">
        <v>346</v>
      </c>
      <c r="HK133" s="7"/>
      <c r="HL133" s="7">
        <v>1.0289999999999999</v>
      </c>
      <c r="HM133" s="7"/>
      <c r="HO133" s="66">
        <v>44560</v>
      </c>
      <c r="HP133" s="21" t="s">
        <v>336</v>
      </c>
      <c r="HQ133" s="7"/>
      <c r="HR133" s="134">
        <v>0.98094365596081556</v>
      </c>
      <c r="HS133" s="7"/>
      <c r="HU133" s="81">
        <v>43902</v>
      </c>
      <c r="HV133" s="23" t="s">
        <v>350</v>
      </c>
      <c r="HW133" s="21">
        <f>[1]!i_dq_close("881001.WI",HU133)</f>
        <v>4355.2385999999997</v>
      </c>
      <c r="HX133" s="82">
        <v>1.0648489999999999</v>
      </c>
      <c r="HY133" s="20"/>
      <c r="IA133" s="66">
        <v>44697</v>
      </c>
      <c r="IB133" s="21" t="s">
        <v>353</v>
      </c>
      <c r="IC133" s="7"/>
      <c r="ID133" s="7">
        <v>1.0269999999999999</v>
      </c>
      <c r="IE133" s="7"/>
      <c r="IG133" s="66">
        <v>44711</v>
      </c>
      <c r="IH133" s="21" t="s">
        <v>534</v>
      </c>
      <c r="II133" s="7"/>
      <c r="IJ133" s="7">
        <v>1.0189999999999999</v>
      </c>
      <c r="IK133" s="7"/>
      <c r="IM133" s="66">
        <v>44770</v>
      </c>
      <c r="IN133" s="21" t="s">
        <v>638</v>
      </c>
      <c r="IO133" s="7"/>
      <c r="IP133" s="7">
        <v>1.0489999999999999</v>
      </c>
      <c r="IQ133" s="7"/>
      <c r="IS133" s="66">
        <v>44886</v>
      </c>
      <c r="IT133" s="21" t="s">
        <v>1630</v>
      </c>
      <c r="IU133" s="7"/>
      <c r="IV133" s="7">
        <v>1.0214000000000001</v>
      </c>
      <c r="IW133" s="7"/>
      <c r="IY133" s="66">
        <v>44902</v>
      </c>
      <c r="IZ133" s="21" t="s">
        <v>1624</v>
      </c>
      <c r="JA133" s="7"/>
      <c r="JB133" s="7">
        <v>0.95369999999999999</v>
      </c>
      <c r="JC133" s="7"/>
      <c r="JE133" s="66">
        <v>44921</v>
      </c>
      <c r="JF133" s="21" t="s">
        <v>1624</v>
      </c>
      <c r="JG133" s="7"/>
      <c r="JH133" s="7">
        <v>0.98050000000000004</v>
      </c>
      <c r="JI133" s="7"/>
      <c r="JK133" s="7"/>
      <c r="JL133" s="7"/>
      <c r="JM133" s="7"/>
      <c r="JN133" s="7"/>
      <c r="JO133" s="7"/>
      <c r="JQ133" s="7"/>
      <c r="JR133" s="7"/>
      <c r="JS133" s="7"/>
      <c r="JT133" s="7"/>
      <c r="JU133" s="7"/>
      <c r="JW133" s="7"/>
      <c r="JX133" s="7"/>
      <c r="JY133" s="7"/>
      <c r="JZ133" s="7"/>
      <c r="KA133" s="7"/>
      <c r="KC133" s="66">
        <v>44746</v>
      </c>
      <c r="KD133" s="21" t="s">
        <v>638</v>
      </c>
      <c r="KE133" s="7"/>
      <c r="KF133" s="7">
        <v>1.3140000000000001</v>
      </c>
    </row>
    <row r="134" spans="1:292" customFormat="1">
      <c r="A134" s="121">
        <v>44571</v>
      </c>
      <c r="B134" s="74" t="s">
        <v>346</v>
      </c>
      <c r="C134" s="122"/>
      <c r="D134" s="122">
        <v>1.0482</v>
      </c>
      <c r="E134" s="122"/>
      <c r="G134" s="66">
        <v>44606</v>
      </c>
      <c r="H134" s="21" t="s">
        <v>348</v>
      </c>
      <c r="I134" s="7"/>
      <c r="J134" s="7">
        <v>0.9456</v>
      </c>
      <c r="K134" s="7"/>
      <c r="M134" s="7"/>
      <c r="N134" s="7"/>
      <c r="O134" s="7"/>
      <c r="P134" s="7"/>
      <c r="Q134" s="7"/>
      <c r="S134" s="7"/>
      <c r="T134" s="7"/>
      <c r="U134" s="7"/>
      <c r="V134" s="7"/>
      <c r="W134" s="7"/>
      <c r="Y134" s="7"/>
      <c r="Z134" s="7"/>
      <c r="AA134" s="7"/>
      <c r="AB134" s="7"/>
      <c r="AC134" s="7"/>
      <c r="AE134" s="7"/>
      <c r="AF134" s="7"/>
      <c r="AG134" s="7"/>
      <c r="AH134" s="7"/>
      <c r="AI134" s="7"/>
      <c r="AK134" s="7"/>
      <c r="AL134" s="7"/>
      <c r="AM134" s="7"/>
      <c r="AN134" s="7"/>
      <c r="AO134" s="7"/>
      <c r="AQ134" s="66">
        <v>44967</v>
      </c>
      <c r="AR134" s="21" t="s">
        <v>1719</v>
      </c>
      <c r="AS134" s="7"/>
      <c r="AT134" s="7">
        <v>1.0208999999999999</v>
      </c>
      <c r="AU134" s="7"/>
      <c r="AW134" s="66">
        <v>44958</v>
      </c>
      <c r="AX134" s="21" t="s">
        <v>348</v>
      </c>
      <c r="AY134" s="7"/>
      <c r="AZ134" s="7">
        <v>1.0719000000000001</v>
      </c>
      <c r="BA134" s="7"/>
      <c r="BC134" s="66">
        <v>44946</v>
      </c>
      <c r="BD134" s="21" t="s">
        <v>1626</v>
      </c>
      <c r="BE134" s="7"/>
      <c r="BF134" s="7">
        <v>1.4970000000000001</v>
      </c>
      <c r="BG134" s="7"/>
      <c r="BI134" s="66">
        <v>44937</v>
      </c>
      <c r="BJ134" s="21" t="s">
        <v>1626</v>
      </c>
      <c r="BK134" s="7"/>
      <c r="BL134" s="7">
        <v>0.9929</v>
      </c>
      <c r="BM134" s="7"/>
      <c r="BO134" s="66">
        <v>44924</v>
      </c>
      <c r="BP134" s="21" t="s">
        <v>1624</v>
      </c>
      <c r="BQ134" s="7"/>
      <c r="BR134" s="7">
        <v>1.2433000000000001</v>
      </c>
      <c r="BS134" s="7"/>
      <c r="BU134" s="66">
        <v>44917</v>
      </c>
      <c r="BV134" s="21" t="s">
        <v>1624</v>
      </c>
      <c r="BW134" s="7"/>
      <c r="BX134" s="7">
        <v>0.96599999999999997</v>
      </c>
      <c r="BY134" s="7"/>
      <c r="CA134" s="66">
        <v>44917</v>
      </c>
      <c r="CB134" s="21" t="s">
        <v>1624</v>
      </c>
      <c r="CC134" s="7"/>
      <c r="CD134" s="7">
        <v>0.96199999999999997</v>
      </c>
      <c r="CE134" s="7"/>
      <c r="CG134" s="66">
        <v>44910</v>
      </c>
      <c r="CH134" s="21" t="s">
        <v>1624</v>
      </c>
      <c r="CI134" s="7"/>
      <c r="CJ134" s="7">
        <v>1.014</v>
      </c>
      <c r="CK134" s="7"/>
      <c r="CM134" s="66">
        <v>44895</v>
      </c>
      <c r="CN134" s="21" t="s">
        <v>1630</v>
      </c>
      <c r="CO134" s="7"/>
      <c r="CP134" s="7">
        <v>1.0532999999999999</v>
      </c>
      <c r="CQ134" s="7"/>
      <c r="CS134" s="66">
        <v>44887</v>
      </c>
      <c r="CT134" s="21" t="s">
        <v>1630</v>
      </c>
      <c r="CU134" s="7"/>
      <c r="CV134" s="7">
        <v>0.96379999999999999</v>
      </c>
      <c r="CW134" s="7"/>
      <c r="CY134" s="66">
        <v>44882</v>
      </c>
      <c r="CZ134" s="21" t="s">
        <v>1630</v>
      </c>
      <c r="DA134" s="7"/>
      <c r="DB134" s="7">
        <v>1.2132000000000001</v>
      </c>
      <c r="DC134" s="7"/>
      <c r="DE134" s="66">
        <v>44868</v>
      </c>
      <c r="DF134" s="21" t="s">
        <v>1630</v>
      </c>
      <c r="DG134" s="7"/>
      <c r="DH134" s="7">
        <v>1.0109999999999999</v>
      </c>
      <c r="DI134" s="7"/>
      <c r="DK134" s="66">
        <v>44867</v>
      </c>
      <c r="DL134" s="21" t="s">
        <v>1630</v>
      </c>
      <c r="DM134" s="7"/>
      <c r="DN134" s="7">
        <v>1.0016</v>
      </c>
      <c r="DO134" s="7"/>
      <c r="DQ134" s="66">
        <v>44859</v>
      </c>
      <c r="DR134" s="21" t="s">
        <v>1621</v>
      </c>
      <c r="DS134" s="7"/>
      <c r="DT134" s="7">
        <v>0.98899999999999999</v>
      </c>
      <c r="DU134" s="7"/>
      <c r="DW134" s="66">
        <v>44834</v>
      </c>
      <c r="DX134" s="21" t="s">
        <v>1622</v>
      </c>
      <c r="DY134" s="7"/>
      <c r="DZ134" s="7">
        <v>0.97319999999999995</v>
      </c>
      <c r="EA134" s="7"/>
      <c r="EC134" s="66">
        <v>44797</v>
      </c>
      <c r="ED134" s="21" t="s">
        <v>1623</v>
      </c>
      <c r="EE134" s="7"/>
      <c r="EF134" s="7">
        <v>1.2270000000000001</v>
      </c>
      <c r="EG134" s="7"/>
      <c r="EI134" s="66">
        <v>44797</v>
      </c>
      <c r="EJ134" s="7" t="s">
        <v>1623</v>
      </c>
      <c r="EK134" s="7"/>
      <c r="EL134" s="134">
        <v>1.2461519999999999</v>
      </c>
      <c r="EM134" s="7"/>
      <c r="EO134" s="66">
        <v>44792</v>
      </c>
      <c r="EP134" s="21" t="s">
        <v>1623</v>
      </c>
      <c r="EQ134" s="7"/>
      <c r="ER134" s="7">
        <v>0.96009999999999995</v>
      </c>
      <c r="ES134" s="7"/>
      <c r="EU134" s="66">
        <v>44791</v>
      </c>
      <c r="EV134" s="21" t="s">
        <v>1623</v>
      </c>
      <c r="EW134" s="7"/>
      <c r="EX134" s="7">
        <v>1.1707000000000001</v>
      </c>
      <c r="EY134" s="7"/>
      <c r="FA134" s="66">
        <v>44776</v>
      </c>
      <c r="FB134" s="21" t="s">
        <v>1623</v>
      </c>
      <c r="FC134" s="7"/>
      <c r="FD134" s="7">
        <v>1.5009999999999999</v>
      </c>
      <c r="FE134" s="7"/>
      <c r="FG134" s="66">
        <v>44764</v>
      </c>
      <c r="FH134" s="7" t="s">
        <v>638</v>
      </c>
      <c r="FI134" s="7"/>
      <c r="FJ134" s="7">
        <v>1.0880000000000001</v>
      </c>
      <c r="FK134" s="7"/>
      <c r="FM134" s="66">
        <v>44763</v>
      </c>
      <c r="FN134" s="21" t="s">
        <v>638</v>
      </c>
      <c r="FO134" s="7"/>
      <c r="FP134" s="7">
        <v>1.1160000000000001</v>
      </c>
      <c r="FQ134" s="7"/>
      <c r="FS134" s="66">
        <v>44747</v>
      </c>
      <c r="FT134" s="21" t="s">
        <v>638</v>
      </c>
      <c r="FU134" s="7"/>
      <c r="FV134" s="7">
        <v>1.2618</v>
      </c>
      <c r="FW134" s="7"/>
      <c r="FY134" s="66">
        <v>44742</v>
      </c>
      <c r="FZ134" s="21" t="s">
        <v>570</v>
      </c>
      <c r="GA134" s="7"/>
      <c r="GB134" s="7">
        <v>1.4001999999999999</v>
      </c>
      <c r="GC134" s="7"/>
      <c r="GE134" s="66">
        <v>44714</v>
      </c>
      <c r="GF134" s="21" t="s">
        <v>354</v>
      </c>
      <c r="GG134" s="7"/>
      <c r="GH134" s="7">
        <v>1.7682</v>
      </c>
      <c r="GI134" s="68"/>
      <c r="GK134" s="66">
        <v>44711</v>
      </c>
      <c r="GL134" s="21" t="s">
        <v>534</v>
      </c>
      <c r="GM134" s="7"/>
      <c r="GN134" s="215">
        <v>0.98589400000000005</v>
      </c>
      <c r="GO134" s="7"/>
      <c r="GQ134" s="66">
        <v>44664</v>
      </c>
      <c r="GR134" s="7" t="s">
        <v>351</v>
      </c>
      <c r="GS134" s="7"/>
      <c r="GT134" s="7">
        <v>1.2070000000000001</v>
      </c>
      <c r="GU134" s="7"/>
      <c r="GW134" s="66">
        <v>44630</v>
      </c>
      <c r="GX134" s="21" t="s">
        <v>350</v>
      </c>
      <c r="GY134" s="7"/>
      <c r="GZ134" s="7">
        <v>1.0404</v>
      </c>
      <c r="HA134" s="7"/>
      <c r="HC134" s="66">
        <v>44616</v>
      </c>
      <c r="HD134" s="21" t="s">
        <v>348</v>
      </c>
      <c r="HE134" s="7"/>
      <c r="HF134" s="7">
        <v>1.2904</v>
      </c>
      <c r="HG134" s="7"/>
      <c r="HI134" s="66">
        <v>44571</v>
      </c>
      <c r="HJ134" s="21" t="s">
        <v>346</v>
      </c>
      <c r="HK134" s="7"/>
      <c r="HL134" s="7">
        <v>1.032</v>
      </c>
      <c r="HM134" s="7"/>
      <c r="HO134" s="66">
        <v>44561</v>
      </c>
      <c r="HP134" s="21" t="s">
        <v>336</v>
      </c>
      <c r="HQ134" s="7"/>
      <c r="HR134" s="134">
        <v>0.98094365596081556</v>
      </c>
      <c r="HS134" s="7"/>
      <c r="HU134" s="81">
        <v>43903</v>
      </c>
      <c r="HV134" s="23" t="s">
        <v>350</v>
      </c>
      <c r="HW134" s="21">
        <f>[1]!i_dq_close("881001.WI",HU134)</f>
        <v>4305.9949999999999</v>
      </c>
      <c r="HX134" s="82">
        <v>1.0601989999999999</v>
      </c>
      <c r="HY134" s="20"/>
      <c r="IA134" s="66">
        <v>44698</v>
      </c>
      <c r="IB134" s="21" t="s">
        <v>353</v>
      </c>
      <c r="IC134" s="7"/>
      <c r="ID134" s="7">
        <v>1.02</v>
      </c>
      <c r="IE134" s="7"/>
      <c r="IG134" s="66">
        <v>44712</v>
      </c>
      <c r="IH134" s="21" t="s">
        <v>534</v>
      </c>
      <c r="II134" s="7"/>
      <c r="IJ134" s="7">
        <v>1.0169999999999999</v>
      </c>
      <c r="IK134" s="7"/>
      <c r="IM134" s="66">
        <v>44771</v>
      </c>
      <c r="IN134" s="21" t="s">
        <v>638</v>
      </c>
      <c r="IO134" s="7"/>
      <c r="IP134" s="7">
        <v>1.0482</v>
      </c>
      <c r="IQ134" s="7"/>
      <c r="IS134" s="66">
        <v>44887</v>
      </c>
      <c r="IT134" s="21" t="s">
        <v>1630</v>
      </c>
      <c r="IU134" s="7"/>
      <c r="IV134" s="7">
        <v>1.0184</v>
      </c>
      <c r="IW134" s="7"/>
      <c r="IY134" s="66">
        <v>44903</v>
      </c>
      <c r="IZ134" s="21" t="s">
        <v>1624</v>
      </c>
      <c r="JA134" s="7"/>
      <c r="JB134" s="7">
        <v>0.9526</v>
      </c>
      <c r="JC134" s="7"/>
      <c r="JE134" s="66">
        <v>44922</v>
      </c>
      <c r="JF134" s="21" t="s">
        <v>1624</v>
      </c>
      <c r="JG134" s="7"/>
      <c r="JH134" s="7">
        <v>0.98309999999999997</v>
      </c>
      <c r="JI134" s="7"/>
      <c r="JK134" s="7"/>
      <c r="JL134" s="7"/>
      <c r="JM134" s="7"/>
      <c r="JN134" s="7"/>
      <c r="JO134" s="7"/>
      <c r="JQ134" s="7"/>
      <c r="JR134" s="7"/>
      <c r="JS134" s="7"/>
      <c r="JT134" s="7"/>
      <c r="JU134" s="7"/>
      <c r="JW134" s="7"/>
      <c r="JX134" s="7"/>
      <c r="JY134" s="7"/>
      <c r="JZ134" s="7"/>
      <c r="KA134" s="7"/>
      <c r="KC134" s="66">
        <v>44747</v>
      </c>
      <c r="KD134" s="21" t="s">
        <v>638</v>
      </c>
      <c r="KE134" s="7"/>
      <c r="KF134" s="7">
        <v>1.3149999999999999</v>
      </c>
    </row>
    <row r="135" spans="1:292" customFormat="1">
      <c r="A135" s="121">
        <v>44572</v>
      </c>
      <c r="B135" s="74" t="s">
        <v>346</v>
      </c>
      <c r="C135" s="122"/>
      <c r="D135" s="122">
        <v>1.0439000000000001</v>
      </c>
      <c r="E135" s="122"/>
      <c r="G135" s="66">
        <v>44607</v>
      </c>
      <c r="H135" s="21" t="s">
        <v>348</v>
      </c>
      <c r="I135" s="7"/>
      <c r="J135" s="7">
        <v>0.94789999999999996</v>
      </c>
      <c r="K135" s="7"/>
      <c r="M135" s="7"/>
      <c r="N135" s="7"/>
      <c r="O135" s="7"/>
      <c r="P135" s="7"/>
      <c r="Q135" s="7"/>
      <c r="S135" s="7"/>
      <c r="T135" s="7"/>
      <c r="U135" s="7"/>
      <c r="V135" s="7"/>
      <c r="W135" s="7"/>
      <c r="Y135" s="7"/>
      <c r="Z135" s="7"/>
      <c r="AA135" s="7"/>
      <c r="AB135" s="7"/>
      <c r="AC135" s="7"/>
      <c r="AE135" s="7"/>
      <c r="AF135" s="7"/>
      <c r="AG135" s="7"/>
      <c r="AH135" s="7"/>
      <c r="AI135" s="7"/>
      <c r="AK135" s="7"/>
      <c r="AL135" s="7"/>
      <c r="AM135" s="7"/>
      <c r="AN135" s="7"/>
      <c r="AO135" s="7"/>
      <c r="AQ135" s="7"/>
      <c r="AR135" s="7"/>
      <c r="AS135" s="7"/>
      <c r="AT135" s="7"/>
      <c r="AU135" s="7"/>
      <c r="AW135" s="66">
        <v>44959</v>
      </c>
      <c r="AX135" s="21" t="s">
        <v>1632</v>
      </c>
      <c r="AY135" s="7"/>
      <c r="AZ135" s="7">
        <v>1.0696000000000001</v>
      </c>
      <c r="BA135" s="7"/>
      <c r="BC135" s="66">
        <v>44956</v>
      </c>
      <c r="BD135" s="21" t="s">
        <v>1626</v>
      </c>
      <c r="BE135" s="7"/>
      <c r="BF135" s="7">
        <v>1.4926999999999999</v>
      </c>
      <c r="BG135" s="7"/>
      <c r="BI135" s="66">
        <v>44938</v>
      </c>
      <c r="BJ135" s="21" t="s">
        <v>1626</v>
      </c>
      <c r="BK135" s="7"/>
      <c r="BL135" s="7">
        <v>0.99309999999999998</v>
      </c>
      <c r="BM135" s="7"/>
      <c r="BO135" s="66">
        <v>44925</v>
      </c>
      <c r="BP135" s="21" t="s">
        <v>1624</v>
      </c>
      <c r="BQ135" s="7"/>
      <c r="BR135" s="7">
        <v>1.2450000000000001</v>
      </c>
      <c r="BS135" s="7"/>
      <c r="BU135" s="66">
        <v>44918</v>
      </c>
      <c r="BV135" s="21" t="s">
        <v>1624</v>
      </c>
      <c r="BW135" s="7"/>
      <c r="BX135" s="7">
        <v>0.96699999999999997</v>
      </c>
      <c r="BY135" s="7"/>
      <c r="CA135" s="66">
        <v>44918</v>
      </c>
      <c r="CB135" s="21" t="s">
        <v>1624</v>
      </c>
      <c r="CC135" s="7"/>
      <c r="CD135" s="7">
        <v>0.96199999999999997</v>
      </c>
      <c r="CE135" s="7"/>
      <c r="CG135" s="66">
        <v>44911</v>
      </c>
      <c r="CH135" s="21" t="s">
        <v>1624</v>
      </c>
      <c r="CI135" s="7"/>
      <c r="CJ135" s="7">
        <v>1.0109999999999999</v>
      </c>
      <c r="CK135" s="7"/>
      <c r="CM135" s="66">
        <v>44896</v>
      </c>
      <c r="CN135" s="21" t="s">
        <v>336</v>
      </c>
      <c r="CO135" s="7"/>
      <c r="CP135" s="7">
        <v>1.0523</v>
      </c>
      <c r="CQ135" s="7">
        <f>CQ81+950299.34</f>
        <v>4698901.0999999996</v>
      </c>
      <c r="CS135" s="66">
        <v>44888</v>
      </c>
      <c r="CT135" s="21" t="s">
        <v>1630</v>
      </c>
      <c r="CU135" s="7"/>
      <c r="CV135" s="7">
        <v>0.9617</v>
      </c>
      <c r="CW135" s="7"/>
      <c r="CY135" s="66">
        <v>44883</v>
      </c>
      <c r="CZ135" s="21" t="s">
        <v>1630</v>
      </c>
      <c r="DA135" s="7"/>
      <c r="DB135" s="7">
        <v>1.2134</v>
      </c>
      <c r="DC135" s="7"/>
      <c r="DE135" s="66">
        <v>44869</v>
      </c>
      <c r="DF135" s="21" t="s">
        <v>1630</v>
      </c>
      <c r="DG135" s="7"/>
      <c r="DH135" s="7">
        <v>1.0107999999999999</v>
      </c>
      <c r="DI135" s="7"/>
      <c r="DK135" s="66">
        <v>44868</v>
      </c>
      <c r="DL135" s="21" t="s">
        <v>1630</v>
      </c>
      <c r="DM135" s="7"/>
      <c r="DN135" s="7">
        <v>1.0026999999999999</v>
      </c>
      <c r="DO135" s="7"/>
      <c r="DQ135" s="66">
        <v>44860</v>
      </c>
      <c r="DR135" s="21" t="s">
        <v>1621</v>
      </c>
      <c r="DS135" s="7"/>
      <c r="DT135" s="7">
        <v>0.98499999999999999</v>
      </c>
      <c r="DU135" s="7"/>
      <c r="DW135" s="66">
        <v>44844</v>
      </c>
      <c r="DX135" s="21" t="s">
        <v>341</v>
      </c>
      <c r="DY135" s="7"/>
      <c r="DZ135" s="7">
        <v>0.96430000000000005</v>
      </c>
      <c r="EA135" s="7"/>
      <c r="EC135" s="66">
        <v>44798</v>
      </c>
      <c r="ED135" s="21" t="s">
        <v>1623</v>
      </c>
      <c r="EE135" s="7"/>
      <c r="EF135" s="7">
        <v>1.222</v>
      </c>
      <c r="EG135" s="7"/>
      <c r="EI135" s="66">
        <v>44798</v>
      </c>
      <c r="EJ135" s="7" t="s">
        <v>1623</v>
      </c>
      <c r="EK135" s="7"/>
      <c r="EL135" s="134">
        <v>1.2465250000000001</v>
      </c>
      <c r="EM135" s="7"/>
      <c r="EO135" s="66">
        <v>44795</v>
      </c>
      <c r="EP135" s="21" t="s">
        <v>1623</v>
      </c>
      <c r="EQ135" s="7"/>
      <c r="ER135" s="7">
        <v>0.95850000000000002</v>
      </c>
      <c r="ES135" s="7"/>
      <c r="EU135" s="66">
        <v>44792</v>
      </c>
      <c r="EV135" s="21" t="s">
        <v>1623</v>
      </c>
      <c r="EW135" s="7"/>
      <c r="EX135" s="7">
        <v>1.1725000000000001</v>
      </c>
      <c r="EY135" s="7"/>
      <c r="FA135" s="66">
        <v>44777</v>
      </c>
      <c r="FB135" s="21" t="s">
        <v>1623</v>
      </c>
      <c r="FC135" s="7"/>
      <c r="FD135" s="7">
        <v>1.508</v>
      </c>
      <c r="FE135" s="7"/>
      <c r="FG135" s="66">
        <v>44767</v>
      </c>
      <c r="FH135" s="7" t="s">
        <v>638</v>
      </c>
      <c r="FI135" s="7"/>
      <c r="FJ135" s="7">
        <v>1.089</v>
      </c>
      <c r="FK135" s="7"/>
      <c r="FM135" s="66">
        <v>44764</v>
      </c>
      <c r="FN135" s="21" t="s">
        <v>638</v>
      </c>
      <c r="FO135" s="7"/>
      <c r="FP135" s="7">
        <v>1.1259999999999999</v>
      </c>
      <c r="FQ135" s="7"/>
      <c r="FS135" s="66">
        <v>44748</v>
      </c>
      <c r="FT135" s="21" t="s">
        <v>638</v>
      </c>
      <c r="FU135" s="7"/>
      <c r="FV135" s="7">
        <v>1.2632000000000001</v>
      </c>
      <c r="FW135" s="7"/>
      <c r="FY135" s="66">
        <v>44743</v>
      </c>
      <c r="FZ135" s="21" t="s">
        <v>638</v>
      </c>
      <c r="GA135" s="7"/>
      <c r="GB135" s="7">
        <v>1.4000999999999999</v>
      </c>
      <c r="GC135" s="7"/>
      <c r="GE135" s="66">
        <v>44718</v>
      </c>
      <c r="GF135" s="21" t="s">
        <v>354</v>
      </c>
      <c r="GG135" s="7"/>
      <c r="GH135" s="7">
        <v>1.768</v>
      </c>
      <c r="GI135" s="68"/>
      <c r="GK135" s="66">
        <v>44712</v>
      </c>
      <c r="GL135" s="21" t="s">
        <v>534</v>
      </c>
      <c r="GM135" s="7"/>
      <c r="GN135" s="215">
        <v>0.98608899999999999</v>
      </c>
      <c r="GO135" s="7"/>
      <c r="GQ135" s="66">
        <v>44665</v>
      </c>
      <c r="GR135" s="7" t="s">
        <v>351</v>
      </c>
      <c r="GS135" s="7"/>
      <c r="GT135" s="7">
        <v>1.2090000000000001</v>
      </c>
      <c r="GU135" s="7"/>
      <c r="GW135" s="66">
        <v>44631</v>
      </c>
      <c r="GX135" s="21" t="s">
        <v>350</v>
      </c>
      <c r="GY135" s="7"/>
      <c r="GZ135" s="7">
        <v>1.034</v>
      </c>
      <c r="HA135" s="7"/>
      <c r="HC135" s="66">
        <v>44617</v>
      </c>
      <c r="HD135" s="21" t="s">
        <v>348</v>
      </c>
      <c r="HE135" s="7"/>
      <c r="HF135" s="7">
        <v>1.2806</v>
      </c>
      <c r="HG135" s="7"/>
      <c r="HI135" s="66">
        <v>44572</v>
      </c>
      <c r="HJ135" s="21" t="s">
        <v>346</v>
      </c>
      <c r="HK135" s="7"/>
      <c r="HL135" s="7">
        <v>1.026</v>
      </c>
      <c r="HM135" s="7"/>
      <c r="HO135" s="66">
        <v>44565</v>
      </c>
      <c r="HP135" s="21" t="s">
        <v>346</v>
      </c>
      <c r="HQ135" s="7"/>
      <c r="HR135" s="134">
        <v>0.98094365596081556</v>
      </c>
      <c r="HS135" s="7"/>
      <c r="HU135" s="81">
        <v>43906</v>
      </c>
      <c r="HV135" s="23" t="s">
        <v>350</v>
      </c>
      <c r="HW135" s="21">
        <f>[1]!i_dq_close("881001.WI",HU135)</f>
        <v>4118.5342000000001</v>
      </c>
      <c r="HX135" s="82">
        <v>1.0555490000000001</v>
      </c>
      <c r="HY135" s="20"/>
      <c r="IA135" s="66">
        <v>44699</v>
      </c>
      <c r="IB135" s="21" t="s">
        <v>353</v>
      </c>
      <c r="IC135" s="7"/>
      <c r="ID135" s="7">
        <v>1.024</v>
      </c>
      <c r="IE135" s="7"/>
      <c r="IG135" s="66">
        <v>44713</v>
      </c>
      <c r="IH135" s="21" t="s">
        <v>571</v>
      </c>
      <c r="II135" s="7"/>
      <c r="IJ135" s="7">
        <v>1.02</v>
      </c>
      <c r="IK135" s="7"/>
      <c r="IM135" s="66">
        <v>44774</v>
      </c>
      <c r="IN135" s="21" t="s">
        <v>339</v>
      </c>
      <c r="IO135" s="7"/>
      <c r="IP135" s="7">
        <v>1.0501</v>
      </c>
      <c r="IQ135" s="7"/>
      <c r="IS135" s="66">
        <v>44888</v>
      </c>
      <c r="IT135" s="21" t="s">
        <v>1630</v>
      </c>
      <c r="IU135" s="7"/>
      <c r="IV135" s="7">
        <v>1.0185</v>
      </c>
      <c r="IW135" s="7"/>
      <c r="IY135" s="66">
        <v>44904</v>
      </c>
      <c r="IZ135" s="21" t="s">
        <v>1624</v>
      </c>
      <c r="JA135" s="7"/>
      <c r="JB135" s="7">
        <v>0.9516</v>
      </c>
      <c r="JC135" s="7"/>
      <c r="JE135" s="66">
        <v>44923</v>
      </c>
      <c r="JF135" s="21" t="s">
        <v>1624</v>
      </c>
      <c r="JG135" s="7"/>
      <c r="JH135" s="7">
        <v>0.98150000000000004</v>
      </c>
      <c r="JI135" s="7"/>
      <c r="JK135" s="7"/>
      <c r="JL135" s="7"/>
      <c r="JM135" s="7"/>
      <c r="JN135" s="7"/>
      <c r="JO135" s="7"/>
      <c r="JQ135" s="7"/>
      <c r="JR135" s="7"/>
      <c r="JS135" s="7"/>
      <c r="JT135" s="7"/>
      <c r="JU135" s="7"/>
      <c r="JW135" s="7"/>
      <c r="JX135" s="7"/>
      <c r="JY135" s="7"/>
      <c r="JZ135" s="7"/>
      <c r="KA135" s="7"/>
      <c r="KC135" s="66">
        <v>44748</v>
      </c>
      <c r="KD135" s="21" t="s">
        <v>638</v>
      </c>
      <c r="KE135" s="7"/>
      <c r="KF135" s="7">
        <v>1.3149999999999999</v>
      </c>
    </row>
    <row r="136" spans="1:292" customFormat="1">
      <c r="A136" s="121">
        <v>44573</v>
      </c>
      <c r="B136" s="74" t="s">
        <v>346</v>
      </c>
      <c r="C136" s="122"/>
      <c r="D136" s="122">
        <v>1.0517000000000001</v>
      </c>
      <c r="E136" s="122"/>
      <c r="G136" s="66">
        <v>44608</v>
      </c>
      <c r="H136" s="21" t="s">
        <v>348</v>
      </c>
      <c r="I136" s="7"/>
      <c r="J136" s="7">
        <v>0.94740000000000002</v>
      </c>
      <c r="K136" s="7"/>
      <c r="M136" s="7"/>
      <c r="N136" s="7"/>
      <c r="O136" s="7"/>
      <c r="P136" s="7"/>
      <c r="Q136" s="7"/>
      <c r="S136" s="7"/>
      <c r="T136" s="7"/>
      <c r="U136" s="7"/>
      <c r="V136" s="7"/>
      <c r="W136" s="7"/>
      <c r="Y136" s="7"/>
      <c r="Z136" s="7"/>
      <c r="AA136" s="7"/>
      <c r="AB136" s="7"/>
      <c r="AC136" s="7"/>
      <c r="AE136" s="7"/>
      <c r="AF136" s="7"/>
      <c r="AG136" s="7"/>
      <c r="AH136" s="7"/>
      <c r="AI136" s="7"/>
      <c r="AK136" s="7"/>
      <c r="AL136" s="7"/>
      <c r="AM136" s="7"/>
      <c r="AN136" s="7"/>
      <c r="AO136" s="7"/>
      <c r="AQ136" s="7"/>
      <c r="AR136" s="7"/>
      <c r="AS136" s="7"/>
      <c r="AT136" s="7"/>
      <c r="AU136" s="7"/>
      <c r="AW136" s="66">
        <v>44960</v>
      </c>
      <c r="AX136" s="21" t="s">
        <v>1632</v>
      </c>
      <c r="AY136" s="7"/>
      <c r="AZ136" s="7">
        <v>1.0660000000000001</v>
      </c>
      <c r="BA136" s="7"/>
      <c r="BC136" s="66">
        <v>44957</v>
      </c>
      <c r="BD136" s="21" t="s">
        <v>1626</v>
      </c>
      <c r="BE136" s="7"/>
      <c r="BF136" s="7">
        <v>1.4876</v>
      </c>
      <c r="BG136" s="7"/>
      <c r="BI136" s="66">
        <v>44939</v>
      </c>
      <c r="BJ136" s="21" t="s">
        <v>1626</v>
      </c>
      <c r="BK136" s="7"/>
      <c r="BL136" s="7">
        <v>0.99239999999999995</v>
      </c>
      <c r="BM136" s="7"/>
      <c r="BO136" s="66">
        <v>44929</v>
      </c>
      <c r="BP136" s="21" t="s">
        <v>346</v>
      </c>
      <c r="BQ136" s="7"/>
      <c r="BR136" s="7">
        <v>1.2445999999999999</v>
      </c>
      <c r="BS136" s="7"/>
      <c r="BU136" s="66">
        <v>44921</v>
      </c>
      <c r="BV136" s="21" t="s">
        <v>1624</v>
      </c>
      <c r="BW136" s="7"/>
      <c r="BX136" s="7">
        <v>0.96899999999999997</v>
      </c>
      <c r="BY136" s="7"/>
      <c r="CA136" s="66">
        <v>44921</v>
      </c>
      <c r="CB136" s="21" t="s">
        <v>1624</v>
      </c>
      <c r="CC136" s="7"/>
      <c r="CD136" s="7">
        <v>0.96199999999999997</v>
      </c>
      <c r="CE136" s="7"/>
      <c r="CG136" s="66">
        <v>44914</v>
      </c>
      <c r="CH136" s="21" t="s">
        <v>1624</v>
      </c>
      <c r="CI136" s="7"/>
      <c r="CJ136" s="7">
        <v>1.0089999999999999</v>
      </c>
      <c r="CK136" s="7"/>
      <c r="CM136" s="66">
        <v>44897</v>
      </c>
      <c r="CN136" s="21" t="s">
        <v>1624</v>
      </c>
      <c r="CO136" s="7"/>
      <c r="CP136" s="7">
        <v>1.056</v>
      </c>
      <c r="CQ136" s="7"/>
      <c r="CS136" s="66">
        <v>44889</v>
      </c>
      <c r="CT136" s="21" t="s">
        <v>1630</v>
      </c>
      <c r="CU136" s="7"/>
      <c r="CV136" s="7">
        <v>0.96309999999999996</v>
      </c>
      <c r="CW136" s="7"/>
      <c r="CY136" s="66">
        <v>44886</v>
      </c>
      <c r="CZ136" s="21" t="s">
        <v>1630</v>
      </c>
      <c r="DA136" s="7"/>
      <c r="DB136" s="7">
        <v>1.2135</v>
      </c>
      <c r="DC136" s="7"/>
      <c r="DE136" s="66">
        <v>44872</v>
      </c>
      <c r="DF136" s="21" t="s">
        <v>1630</v>
      </c>
      <c r="DG136" s="7"/>
      <c r="DH136" s="7">
        <v>1.0105999999999999</v>
      </c>
      <c r="DI136" s="7"/>
      <c r="DK136" s="66">
        <v>44869</v>
      </c>
      <c r="DL136" s="21" t="s">
        <v>1630</v>
      </c>
      <c r="DM136" s="7"/>
      <c r="DN136" s="7">
        <v>1.0016</v>
      </c>
      <c r="DO136" s="7"/>
      <c r="DQ136" s="66">
        <v>44861</v>
      </c>
      <c r="DR136" s="21" t="s">
        <v>1621</v>
      </c>
      <c r="DS136" s="7"/>
      <c r="DT136" s="7">
        <v>0.98699999999999999</v>
      </c>
      <c r="DU136" s="7"/>
      <c r="DW136" s="66">
        <v>44845</v>
      </c>
      <c r="DX136" s="21" t="s">
        <v>1621</v>
      </c>
      <c r="DY136" s="7"/>
      <c r="DZ136" s="7">
        <v>0.95979999999999999</v>
      </c>
      <c r="EA136" s="7"/>
      <c r="EC136" s="66">
        <v>44799</v>
      </c>
      <c r="ED136" s="21" t="s">
        <v>1623</v>
      </c>
      <c r="EE136" s="7"/>
      <c r="EF136" s="7">
        <v>1.2150000000000001</v>
      </c>
      <c r="EG136" s="7"/>
      <c r="EI136" s="66">
        <v>44799</v>
      </c>
      <c r="EJ136" s="7" t="s">
        <v>1623</v>
      </c>
      <c r="EK136" s="7"/>
      <c r="EL136" s="134">
        <v>1.2463379999999999</v>
      </c>
      <c r="EM136" s="7"/>
      <c r="EO136" s="66">
        <v>44796</v>
      </c>
      <c r="EP136" s="21" t="s">
        <v>1623</v>
      </c>
      <c r="EQ136" s="7"/>
      <c r="ER136" s="7">
        <v>0.95760000000000001</v>
      </c>
      <c r="ES136" s="7"/>
      <c r="EU136" s="66">
        <v>44795</v>
      </c>
      <c r="EV136" s="21" t="s">
        <v>1623</v>
      </c>
      <c r="EW136" s="7"/>
      <c r="EX136" s="7">
        <v>1.1719999999999999</v>
      </c>
      <c r="EY136" s="7"/>
      <c r="FA136" s="66">
        <v>44778</v>
      </c>
      <c r="FB136" s="21" t="s">
        <v>1623</v>
      </c>
      <c r="FC136" s="7"/>
      <c r="FD136" s="7">
        <v>1.498</v>
      </c>
      <c r="FE136" s="7"/>
      <c r="FG136" s="66">
        <v>44768</v>
      </c>
      <c r="FH136" s="7" t="s">
        <v>638</v>
      </c>
      <c r="FI136" s="7"/>
      <c r="FJ136" s="7">
        <v>1.089</v>
      </c>
      <c r="FK136" s="7"/>
      <c r="FM136" s="66">
        <v>44767</v>
      </c>
      <c r="FN136" s="21" t="s">
        <v>638</v>
      </c>
      <c r="FO136" s="7"/>
      <c r="FP136" s="7">
        <v>1.1240000000000001</v>
      </c>
      <c r="FQ136" s="7"/>
      <c r="FS136" s="66">
        <v>44749</v>
      </c>
      <c r="FT136" s="21" t="s">
        <v>638</v>
      </c>
      <c r="FU136" s="7"/>
      <c r="FV136" s="7">
        <v>1.2644</v>
      </c>
      <c r="FW136" s="7"/>
      <c r="FY136" s="66">
        <v>44746</v>
      </c>
      <c r="FZ136" s="21" t="s">
        <v>638</v>
      </c>
      <c r="GA136" s="7"/>
      <c r="GB136" s="7">
        <v>1.4040999999999999</v>
      </c>
      <c r="GC136" s="7"/>
      <c r="GE136" s="66">
        <v>44719</v>
      </c>
      <c r="GF136" s="21" t="s">
        <v>354</v>
      </c>
      <c r="GG136" s="7"/>
      <c r="GH136" s="7">
        <v>1.7698</v>
      </c>
      <c r="GI136" s="68"/>
      <c r="GK136" s="66">
        <v>44713</v>
      </c>
      <c r="GL136" s="21" t="s">
        <v>571</v>
      </c>
      <c r="GM136" s="7"/>
      <c r="GN136" s="215">
        <v>0.98647799999999997</v>
      </c>
      <c r="GO136" s="7"/>
      <c r="GQ136" s="66">
        <v>44666</v>
      </c>
      <c r="GR136" s="7" t="s">
        <v>351</v>
      </c>
      <c r="GS136" s="7"/>
      <c r="GT136" s="7">
        <v>1.21</v>
      </c>
      <c r="GU136" s="7"/>
      <c r="GW136" s="66">
        <v>44634</v>
      </c>
      <c r="GX136" s="21" t="s">
        <v>350</v>
      </c>
      <c r="GY136" s="7"/>
      <c r="GZ136" s="7">
        <v>1.0418000000000001</v>
      </c>
      <c r="HA136" s="7"/>
      <c r="HC136" s="66">
        <v>44620</v>
      </c>
      <c r="HD136" s="21" t="s">
        <v>348</v>
      </c>
      <c r="HE136" s="7"/>
      <c r="HF136" s="7">
        <v>1.2613000000000001</v>
      </c>
      <c r="HG136" s="7"/>
      <c r="HI136" s="66">
        <v>44573</v>
      </c>
      <c r="HJ136" s="21" t="s">
        <v>346</v>
      </c>
      <c r="HK136" s="7"/>
      <c r="HL136" s="7">
        <v>1.0289999999999999</v>
      </c>
      <c r="HM136" s="7"/>
      <c r="HO136" s="66">
        <v>44566</v>
      </c>
      <c r="HP136" s="21" t="s">
        <v>346</v>
      </c>
      <c r="HQ136" s="7"/>
      <c r="HR136" s="134">
        <v>0.98190254516507991</v>
      </c>
      <c r="HS136" s="7"/>
      <c r="HU136" s="81">
        <v>43907</v>
      </c>
      <c r="HV136" s="23" t="s">
        <v>350</v>
      </c>
      <c r="HW136" s="21">
        <f>[1]!i_dq_close("881001.WI",HU136)</f>
        <v>4106.6355999999996</v>
      </c>
      <c r="HX136" s="82">
        <v>1.0564789999999999</v>
      </c>
      <c r="HY136" s="20"/>
      <c r="IA136" s="66">
        <v>44700</v>
      </c>
      <c r="IB136" s="21" t="s">
        <v>353</v>
      </c>
      <c r="IC136" s="7"/>
      <c r="ID136" s="7">
        <v>1.0269999999999999</v>
      </c>
      <c r="IE136" s="7"/>
      <c r="IG136" s="66">
        <v>44714</v>
      </c>
      <c r="IH136" s="21" t="s">
        <v>571</v>
      </c>
      <c r="II136" s="7"/>
      <c r="IJ136" s="7">
        <v>1.0169999999999999</v>
      </c>
      <c r="IK136" s="7"/>
      <c r="IM136" s="66">
        <v>44775</v>
      </c>
      <c r="IN136" s="21" t="s">
        <v>1623</v>
      </c>
      <c r="IO136" s="7"/>
      <c r="IP136" s="7">
        <v>1.0381</v>
      </c>
      <c r="IQ136" s="7"/>
      <c r="IS136" s="66">
        <v>44889</v>
      </c>
      <c r="IT136" s="21" t="s">
        <v>1630</v>
      </c>
      <c r="IU136" s="7"/>
      <c r="IV136" s="7">
        <v>1.0186999999999999</v>
      </c>
      <c r="IW136" s="7"/>
      <c r="IY136" s="66">
        <v>44907</v>
      </c>
      <c r="IZ136" s="21" t="s">
        <v>1624</v>
      </c>
      <c r="JA136" s="7"/>
      <c r="JB136" s="7">
        <v>0.95120000000000005</v>
      </c>
      <c r="JC136" s="7"/>
      <c r="JE136" s="66">
        <v>44924</v>
      </c>
      <c r="JF136" s="21" t="s">
        <v>1624</v>
      </c>
      <c r="JG136" s="7"/>
      <c r="JH136" s="7">
        <v>0.97789999999999999</v>
      </c>
      <c r="JI136" s="7"/>
      <c r="JK136" s="7"/>
      <c r="JL136" s="7"/>
      <c r="JM136" s="7"/>
      <c r="JN136" s="7"/>
      <c r="JO136" s="7"/>
      <c r="JQ136" s="7"/>
      <c r="JR136" s="7"/>
      <c r="JS136" s="7"/>
      <c r="JT136" s="7"/>
      <c r="JU136" s="7"/>
      <c r="JW136" s="7"/>
      <c r="JX136" s="7"/>
      <c r="JY136" s="7"/>
      <c r="JZ136" s="7"/>
      <c r="KA136" s="7"/>
      <c r="KC136" s="66">
        <v>44749</v>
      </c>
      <c r="KD136" s="21" t="s">
        <v>638</v>
      </c>
      <c r="KE136" s="7"/>
      <c r="KF136" s="7">
        <v>1.3160000000000001</v>
      </c>
    </row>
    <row r="137" spans="1:292" customFormat="1">
      <c r="A137" s="121">
        <v>44574</v>
      </c>
      <c r="B137" s="74" t="s">
        <v>346</v>
      </c>
      <c r="C137" s="122"/>
      <c r="D137" s="122">
        <v>1.0429999999999999</v>
      </c>
      <c r="E137" s="122"/>
      <c r="G137" s="66">
        <v>44609</v>
      </c>
      <c r="H137" s="21" t="s">
        <v>348</v>
      </c>
      <c r="I137" s="7"/>
      <c r="J137" s="7">
        <v>0.94689999999999996</v>
      </c>
      <c r="K137" s="7"/>
      <c r="M137" s="7"/>
      <c r="N137" s="7"/>
      <c r="O137" s="7"/>
      <c r="P137" s="7"/>
      <c r="Q137" s="7"/>
      <c r="S137" s="7"/>
      <c r="T137" s="7"/>
      <c r="U137" s="7"/>
      <c r="V137" s="7"/>
      <c r="W137" s="7"/>
      <c r="Y137" s="7"/>
      <c r="Z137" s="7"/>
      <c r="AA137" s="7"/>
      <c r="AB137" s="7"/>
      <c r="AC137" s="7"/>
      <c r="AE137" s="7"/>
      <c r="AF137" s="7"/>
      <c r="AG137" s="7"/>
      <c r="AH137" s="7"/>
      <c r="AI137" s="7"/>
      <c r="AK137" s="7"/>
      <c r="AL137" s="7"/>
      <c r="AM137" s="7"/>
      <c r="AN137" s="7"/>
      <c r="AO137" s="7"/>
      <c r="AQ137" s="7"/>
      <c r="AR137" s="7"/>
      <c r="AS137" s="7"/>
      <c r="AT137" s="7"/>
      <c r="AU137" s="7"/>
      <c r="AW137" s="66">
        <v>44963</v>
      </c>
      <c r="AX137" s="21" t="s">
        <v>1688</v>
      </c>
      <c r="AY137" s="7"/>
      <c r="AZ137" s="7">
        <v>1.0661</v>
      </c>
      <c r="BA137" s="7"/>
      <c r="BC137" s="66">
        <v>44958</v>
      </c>
      <c r="BD137" s="21" t="s">
        <v>348</v>
      </c>
      <c r="BE137" s="7"/>
      <c r="BF137" s="7">
        <v>1.4883</v>
      </c>
      <c r="BG137" s="7"/>
      <c r="BI137" s="66">
        <v>44942</v>
      </c>
      <c r="BJ137" s="21" t="s">
        <v>1626</v>
      </c>
      <c r="BK137" s="7"/>
      <c r="BL137" s="7">
        <v>0.99099999999999999</v>
      </c>
      <c r="BM137" s="7"/>
      <c r="BO137" s="66">
        <v>44930</v>
      </c>
      <c r="BP137" s="21" t="s">
        <v>1626</v>
      </c>
      <c r="BQ137" s="7"/>
      <c r="BR137" s="7">
        <v>1.2447999999999999</v>
      </c>
      <c r="BS137" s="7"/>
      <c r="BU137" s="66">
        <v>44922</v>
      </c>
      <c r="BV137" s="21" t="s">
        <v>1624</v>
      </c>
      <c r="BW137" s="7"/>
      <c r="BX137" s="7">
        <v>0.97299999999999998</v>
      </c>
      <c r="BY137" s="7"/>
      <c r="CA137" s="66">
        <v>44922</v>
      </c>
      <c r="CB137" s="21" t="s">
        <v>1624</v>
      </c>
      <c r="CC137" s="7"/>
      <c r="CD137" s="7">
        <v>0.96199999999999997</v>
      </c>
      <c r="CE137" s="7"/>
      <c r="CG137" s="66">
        <v>44915</v>
      </c>
      <c r="CH137" s="21" t="s">
        <v>1624</v>
      </c>
      <c r="CI137" s="7"/>
      <c r="CJ137" s="7">
        <v>1.008</v>
      </c>
      <c r="CK137" s="7"/>
      <c r="CM137" s="66">
        <v>44900</v>
      </c>
      <c r="CN137" s="21" t="s">
        <v>1624</v>
      </c>
      <c r="CO137" s="7"/>
      <c r="CP137" s="7">
        <v>1.0599000000000001</v>
      </c>
      <c r="CQ137" s="7"/>
      <c r="CS137" s="66">
        <v>44890</v>
      </c>
      <c r="CT137" s="21" t="s">
        <v>1630</v>
      </c>
      <c r="CU137" s="7"/>
      <c r="CV137" s="7">
        <v>0.96279999999999999</v>
      </c>
      <c r="CW137" s="7"/>
      <c r="CY137" s="66">
        <v>44887</v>
      </c>
      <c r="CZ137" s="21" t="s">
        <v>1630</v>
      </c>
      <c r="DA137" s="7"/>
      <c r="DB137" s="7">
        <v>1.2135</v>
      </c>
      <c r="DC137" s="7"/>
      <c r="DE137" s="66">
        <v>44873</v>
      </c>
      <c r="DF137" s="21" t="s">
        <v>1630</v>
      </c>
      <c r="DG137" s="7"/>
      <c r="DH137" s="7">
        <v>1.0096000000000001</v>
      </c>
      <c r="DI137" s="7"/>
      <c r="DK137" s="66">
        <v>44872</v>
      </c>
      <c r="DL137" s="21" t="s">
        <v>1630</v>
      </c>
      <c r="DM137" s="7"/>
      <c r="DN137" s="7">
        <v>1.0044</v>
      </c>
      <c r="DO137" s="7"/>
      <c r="DQ137" s="66">
        <v>44862</v>
      </c>
      <c r="DR137" s="21" t="s">
        <v>1621</v>
      </c>
      <c r="DS137" s="7"/>
      <c r="DT137" s="7">
        <v>0.98899999999999999</v>
      </c>
      <c r="DU137" s="7"/>
      <c r="DW137" s="66">
        <v>44846</v>
      </c>
      <c r="DX137" s="21" t="s">
        <v>1621</v>
      </c>
      <c r="DY137" s="7"/>
      <c r="DZ137" s="7">
        <v>0.96430000000000005</v>
      </c>
      <c r="EA137" s="7"/>
      <c r="EC137" s="66">
        <v>44802</v>
      </c>
      <c r="ED137" s="21" t="s">
        <v>1623</v>
      </c>
      <c r="EE137" s="7"/>
      <c r="EF137" s="7">
        <v>1.218</v>
      </c>
      <c r="EG137" s="7"/>
      <c r="EI137" s="66">
        <v>44802</v>
      </c>
      <c r="EJ137" s="7" t="s">
        <v>1623</v>
      </c>
      <c r="EK137" s="7"/>
      <c r="EL137" s="134">
        <v>1.2463379999999999</v>
      </c>
      <c r="EM137" s="7"/>
      <c r="EO137" s="66">
        <v>44797</v>
      </c>
      <c r="EP137" s="21" t="s">
        <v>1623</v>
      </c>
      <c r="EQ137" s="7"/>
      <c r="ER137" s="7">
        <v>0.96260000000000001</v>
      </c>
      <c r="ES137" s="7"/>
      <c r="EU137" s="66">
        <v>44796</v>
      </c>
      <c r="EV137" s="21" t="s">
        <v>1623</v>
      </c>
      <c r="EW137" s="7"/>
      <c r="EX137" s="7">
        <v>1.1734</v>
      </c>
      <c r="EY137" s="7"/>
      <c r="FA137" s="66">
        <v>44781</v>
      </c>
      <c r="FB137" s="21" t="s">
        <v>1623</v>
      </c>
      <c r="FC137" s="7"/>
      <c r="FD137" s="7">
        <v>1.51</v>
      </c>
      <c r="FE137" s="7"/>
      <c r="FG137" s="66">
        <v>44769</v>
      </c>
      <c r="FH137" s="7" t="s">
        <v>638</v>
      </c>
      <c r="FI137" s="7"/>
      <c r="FJ137" s="7">
        <v>1.089</v>
      </c>
      <c r="FK137" s="7"/>
      <c r="FM137" s="66">
        <v>44768</v>
      </c>
      <c r="FN137" s="21" t="s">
        <v>638</v>
      </c>
      <c r="FO137" s="7"/>
      <c r="FP137" s="7">
        <v>1.1240000000000001</v>
      </c>
      <c r="FQ137" s="7"/>
      <c r="FS137" s="66">
        <v>44750</v>
      </c>
      <c r="FT137" s="21" t="s">
        <v>638</v>
      </c>
      <c r="FU137" s="7"/>
      <c r="FV137" s="7">
        <v>1.2663</v>
      </c>
      <c r="FW137" s="7"/>
      <c r="FY137" s="66">
        <v>44747</v>
      </c>
      <c r="FZ137" s="21" t="s">
        <v>638</v>
      </c>
      <c r="GA137" s="7"/>
      <c r="GB137" s="7">
        <v>1.4009</v>
      </c>
      <c r="GC137" s="7"/>
      <c r="GE137" s="66">
        <v>44720</v>
      </c>
      <c r="GF137" s="21" t="s">
        <v>354</v>
      </c>
      <c r="GG137" s="7"/>
      <c r="GH137" s="7">
        <v>1.7702</v>
      </c>
      <c r="GI137" s="68"/>
      <c r="GK137" s="66">
        <v>44714</v>
      </c>
      <c r="GL137" s="21" t="s">
        <v>571</v>
      </c>
      <c r="GM137" s="7"/>
      <c r="GN137" s="215">
        <v>0.98647799999999997</v>
      </c>
      <c r="GO137" s="7"/>
      <c r="GQ137" s="66">
        <v>44669</v>
      </c>
      <c r="GR137" s="7" t="s">
        <v>351</v>
      </c>
      <c r="GS137" s="7"/>
      <c r="GT137" s="7">
        <v>1.2150000000000001</v>
      </c>
      <c r="GU137" s="7"/>
      <c r="GW137" s="66">
        <v>44635</v>
      </c>
      <c r="GX137" s="21" t="s">
        <v>350</v>
      </c>
      <c r="GY137" s="7"/>
      <c r="GZ137" s="7">
        <v>1.0427999999999999</v>
      </c>
      <c r="HA137" s="7"/>
      <c r="HC137" s="66">
        <v>44621</v>
      </c>
      <c r="HD137" s="21" t="s">
        <v>350</v>
      </c>
      <c r="HE137" s="7"/>
      <c r="HF137" s="7">
        <v>1.2492000000000001</v>
      </c>
      <c r="HG137" s="7"/>
      <c r="HI137" s="66">
        <v>44574</v>
      </c>
      <c r="HJ137" s="21" t="s">
        <v>346</v>
      </c>
      <c r="HK137" s="7"/>
      <c r="HL137" s="7">
        <v>1.0249999999999999</v>
      </c>
      <c r="HM137" s="7"/>
      <c r="HO137" s="66">
        <v>44567</v>
      </c>
      <c r="HP137" s="21" t="s">
        <v>346</v>
      </c>
      <c r="HQ137" s="7"/>
      <c r="HR137" s="134">
        <v>0.98190254516507991</v>
      </c>
      <c r="HS137" s="7"/>
      <c r="HU137" s="81">
        <v>43908</v>
      </c>
      <c r="HV137" s="23" t="s">
        <v>350</v>
      </c>
      <c r="HW137" s="21">
        <f>[1]!i_dq_close("881001.WI",HU137)</f>
        <v>4031.7937000000002</v>
      </c>
      <c r="HX137" s="82">
        <v>1.0583389999999999</v>
      </c>
      <c r="HY137" s="20"/>
      <c r="IA137" s="66">
        <v>44701</v>
      </c>
      <c r="IB137" s="21" t="s">
        <v>353</v>
      </c>
      <c r="IC137" s="7"/>
      <c r="ID137" s="7">
        <v>1.0249999999999999</v>
      </c>
      <c r="IE137" s="7"/>
      <c r="IG137" s="66">
        <v>44718</v>
      </c>
      <c r="IH137" s="21" t="s">
        <v>571</v>
      </c>
      <c r="II137" s="7"/>
      <c r="IJ137" s="7">
        <v>1.0189999999999999</v>
      </c>
      <c r="IK137" s="7"/>
      <c r="IM137" s="66">
        <v>44776</v>
      </c>
      <c r="IN137" s="21" t="s">
        <v>1623</v>
      </c>
      <c r="IO137" s="7"/>
      <c r="IP137" s="7">
        <v>1.0410999999999999</v>
      </c>
      <c r="IQ137" s="7"/>
      <c r="IS137" s="66">
        <v>44890</v>
      </c>
      <c r="IT137" s="21" t="s">
        <v>1630</v>
      </c>
      <c r="IU137" s="7"/>
      <c r="IV137" s="7">
        <v>1.0194000000000001</v>
      </c>
      <c r="IW137" s="7"/>
      <c r="IY137" s="66">
        <v>44908</v>
      </c>
      <c r="IZ137" s="21" t="s">
        <v>1624</v>
      </c>
      <c r="JA137" s="7"/>
      <c r="JB137" s="7">
        <v>0.9506</v>
      </c>
      <c r="JC137" s="7"/>
      <c r="JE137" s="66">
        <v>44925</v>
      </c>
      <c r="JF137" s="21" t="s">
        <v>1624</v>
      </c>
      <c r="JG137" s="7"/>
      <c r="JH137" s="7">
        <v>0.98380000000000001</v>
      </c>
      <c r="JI137" s="7"/>
      <c r="JK137" s="7"/>
      <c r="JL137" s="7"/>
      <c r="JM137" s="7"/>
      <c r="JN137" s="7"/>
      <c r="JO137" s="7"/>
      <c r="JQ137" s="7"/>
      <c r="JR137" s="7"/>
      <c r="JS137" s="7"/>
      <c r="JT137" s="7"/>
      <c r="JU137" s="7"/>
      <c r="JW137" s="7"/>
      <c r="JX137" s="7"/>
      <c r="JY137" s="7"/>
      <c r="JZ137" s="7"/>
      <c r="KA137" s="7"/>
      <c r="KC137" s="66">
        <v>44750</v>
      </c>
      <c r="KD137" s="21" t="s">
        <v>638</v>
      </c>
      <c r="KE137" s="7"/>
      <c r="KF137" s="7">
        <v>1.3169999999999999</v>
      </c>
    </row>
    <row r="138" spans="1:292" customFormat="1">
      <c r="A138" s="121">
        <v>44575</v>
      </c>
      <c r="B138" s="74" t="s">
        <v>346</v>
      </c>
      <c r="C138" s="122"/>
      <c r="D138" s="122">
        <v>1.0526</v>
      </c>
      <c r="E138" s="122"/>
      <c r="G138" s="66">
        <v>44610</v>
      </c>
      <c r="H138" s="21" t="s">
        <v>348</v>
      </c>
      <c r="I138" s="7"/>
      <c r="J138" s="7">
        <v>0.94789999999999996</v>
      </c>
      <c r="K138" s="7"/>
      <c r="M138" s="7"/>
      <c r="N138" s="7"/>
      <c r="O138" s="7"/>
      <c r="P138" s="7"/>
      <c r="Q138" s="7"/>
      <c r="S138" s="7"/>
      <c r="T138" s="7"/>
      <c r="U138" s="7"/>
      <c r="V138" s="7"/>
      <c r="W138" s="7"/>
      <c r="Y138" s="7"/>
      <c r="Z138" s="7"/>
      <c r="AA138" s="7"/>
      <c r="AB138" s="7"/>
      <c r="AC138" s="7"/>
      <c r="AE138" s="7"/>
      <c r="AF138" s="7"/>
      <c r="AG138" s="7"/>
      <c r="AH138" s="7"/>
      <c r="AI138" s="7"/>
      <c r="AK138" s="7"/>
      <c r="AL138" s="7"/>
      <c r="AM138" s="7"/>
      <c r="AN138" s="7"/>
      <c r="AO138" s="7"/>
      <c r="AQ138" s="7"/>
      <c r="AR138" s="7"/>
      <c r="AS138" s="7"/>
      <c r="AT138" s="7"/>
      <c r="AU138" s="7"/>
      <c r="AW138" s="66">
        <v>44964</v>
      </c>
      <c r="AX138" s="21" t="s">
        <v>1688</v>
      </c>
      <c r="AY138" s="7"/>
      <c r="AZ138" s="7">
        <v>1.0650999999999999</v>
      </c>
      <c r="BA138" s="7"/>
      <c r="BC138" s="66">
        <v>44959</v>
      </c>
      <c r="BD138" s="21" t="s">
        <v>1632</v>
      </c>
      <c r="BE138" s="7"/>
      <c r="BF138" s="7">
        <v>1.4883</v>
      </c>
      <c r="BG138" s="7"/>
      <c r="BI138" s="66">
        <v>44943</v>
      </c>
      <c r="BJ138" s="21" t="s">
        <v>1626</v>
      </c>
      <c r="BK138" s="7"/>
      <c r="BL138" s="7">
        <v>0.99119999999999997</v>
      </c>
      <c r="BM138" s="7"/>
      <c r="BO138" s="66">
        <v>44931</v>
      </c>
      <c r="BP138" s="21" t="s">
        <v>1626</v>
      </c>
      <c r="BQ138" s="7"/>
      <c r="BR138" s="7">
        <v>1.2447999999999999</v>
      </c>
      <c r="BS138" s="7"/>
      <c r="BU138" s="66">
        <v>44923</v>
      </c>
      <c r="BV138" s="21" t="s">
        <v>1624</v>
      </c>
      <c r="BW138" s="7"/>
      <c r="BX138" s="7">
        <v>0.97299999999999998</v>
      </c>
      <c r="BY138" s="7"/>
      <c r="CA138" s="66">
        <v>44923</v>
      </c>
      <c r="CB138" s="21" t="s">
        <v>1624</v>
      </c>
      <c r="CC138" s="7"/>
      <c r="CD138" s="7">
        <v>0.96299999999999997</v>
      </c>
      <c r="CE138" s="7"/>
      <c r="CG138" s="66">
        <v>44916</v>
      </c>
      <c r="CH138" s="21" t="s">
        <v>1624</v>
      </c>
      <c r="CI138" s="7"/>
      <c r="CJ138" s="7">
        <v>1.01</v>
      </c>
      <c r="CK138" s="7"/>
      <c r="CM138" s="66">
        <v>44901</v>
      </c>
      <c r="CN138" s="21" t="s">
        <v>1624</v>
      </c>
      <c r="CO138" s="7"/>
      <c r="CP138" s="7">
        <v>1.0601</v>
      </c>
      <c r="CQ138" s="7"/>
      <c r="CS138" s="66">
        <v>44893</v>
      </c>
      <c r="CT138" s="21" t="s">
        <v>1630</v>
      </c>
      <c r="CU138" s="7"/>
      <c r="CV138" s="7">
        <v>0.96330000000000005</v>
      </c>
      <c r="CW138" s="7"/>
      <c r="CY138" s="66">
        <v>44888</v>
      </c>
      <c r="CZ138" s="21" t="s">
        <v>1630</v>
      </c>
      <c r="DA138" s="7"/>
      <c r="DB138" s="7">
        <v>1.2135</v>
      </c>
      <c r="DC138" s="7"/>
      <c r="DE138" s="66">
        <v>44874</v>
      </c>
      <c r="DF138" s="21" t="s">
        <v>1630</v>
      </c>
      <c r="DG138" s="7"/>
      <c r="DH138" s="7">
        <v>1.0079</v>
      </c>
      <c r="DI138" s="7"/>
      <c r="DK138" s="66">
        <v>44873</v>
      </c>
      <c r="DL138" s="21" t="s">
        <v>1630</v>
      </c>
      <c r="DM138" s="7"/>
      <c r="DN138" s="7">
        <v>1.0055000000000001</v>
      </c>
      <c r="DO138" s="7"/>
      <c r="DQ138" s="66">
        <v>44865</v>
      </c>
      <c r="DR138" s="21" t="s">
        <v>1621</v>
      </c>
      <c r="DS138" s="7"/>
      <c r="DT138" s="7">
        <v>0.98499999999999999</v>
      </c>
      <c r="DU138" s="7"/>
      <c r="DW138" s="66">
        <v>44847</v>
      </c>
      <c r="DX138" s="21" t="s">
        <v>1621</v>
      </c>
      <c r="DY138" s="7"/>
      <c r="DZ138" s="7">
        <v>0.9637</v>
      </c>
      <c r="EA138" s="7"/>
      <c r="EC138" s="66">
        <v>44803</v>
      </c>
      <c r="ED138" s="21" t="s">
        <v>1623</v>
      </c>
      <c r="EE138" s="7"/>
      <c r="EF138" s="7">
        <v>1.2110000000000001</v>
      </c>
      <c r="EG138" s="7"/>
      <c r="EI138" s="66">
        <v>44803</v>
      </c>
      <c r="EJ138" s="7" t="s">
        <v>1623</v>
      </c>
      <c r="EK138" s="7"/>
      <c r="EL138" s="134">
        <v>1.245965</v>
      </c>
      <c r="EM138" s="7"/>
      <c r="EO138" s="66">
        <v>44798</v>
      </c>
      <c r="EP138" s="21" t="s">
        <v>1623</v>
      </c>
      <c r="EQ138" s="7"/>
      <c r="ER138" s="7">
        <v>0.96919999999999995</v>
      </c>
      <c r="ES138" s="7"/>
      <c r="EU138" s="66">
        <v>44797</v>
      </c>
      <c r="EV138" s="21" t="s">
        <v>1623</v>
      </c>
      <c r="EW138" s="7"/>
      <c r="EX138" s="7">
        <v>1.1746000000000001</v>
      </c>
      <c r="EY138" s="7"/>
      <c r="FA138" s="66">
        <v>44782</v>
      </c>
      <c r="FB138" s="21" t="s">
        <v>1623</v>
      </c>
      <c r="FC138" s="7"/>
      <c r="FD138" s="7">
        <v>1.5169999999999999</v>
      </c>
      <c r="FE138" s="7"/>
      <c r="FG138" s="66">
        <v>44770</v>
      </c>
      <c r="FH138" s="7" t="s">
        <v>638</v>
      </c>
      <c r="FI138" s="7"/>
      <c r="FJ138" s="7">
        <v>1.089</v>
      </c>
      <c r="FK138" s="7"/>
      <c r="FM138" s="66">
        <v>44769</v>
      </c>
      <c r="FN138" s="21" t="s">
        <v>638</v>
      </c>
      <c r="FO138" s="7"/>
      <c r="FP138" s="7">
        <v>1.125</v>
      </c>
      <c r="FQ138" s="7"/>
      <c r="FS138" s="66">
        <v>44753</v>
      </c>
      <c r="FT138" s="21" t="s">
        <v>638</v>
      </c>
      <c r="FU138" s="7"/>
      <c r="FV138" s="7">
        <v>1.2676000000000001</v>
      </c>
      <c r="FW138" s="7"/>
      <c r="FY138" s="66">
        <v>44748</v>
      </c>
      <c r="FZ138" s="21" t="s">
        <v>638</v>
      </c>
      <c r="GA138" s="7"/>
      <c r="GB138" s="7">
        <v>1.3975</v>
      </c>
      <c r="GC138" s="7"/>
      <c r="GE138" s="66">
        <v>44721</v>
      </c>
      <c r="GF138" s="21" t="s">
        <v>354</v>
      </c>
      <c r="GG138" s="7"/>
      <c r="GH138" s="7">
        <v>1.7707999999999999</v>
      </c>
      <c r="GI138" s="68"/>
      <c r="GK138" s="66">
        <v>44718</v>
      </c>
      <c r="GL138" s="21" t="s">
        <v>571</v>
      </c>
      <c r="GM138" s="7"/>
      <c r="GN138" s="215">
        <v>0.98677099999999995</v>
      </c>
      <c r="GO138" s="7"/>
      <c r="GQ138" s="66">
        <v>44670</v>
      </c>
      <c r="GR138" s="7" t="s">
        <v>351</v>
      </c>
      <c r="GS138" s="7"/>
      <c r="GT138" s="7">
        <v>1.2190000000000001</v>
      </c>
      <c r="GU138" s="7"/>
      <c r="GW138" s="66">
        <v>44636</v>
      </c>
      <c r="GX138" s="21" t="s">
        <v>350</v>
      </c>
      <c r="GY138" s="7"/>
      <c r="GZ138" s="7">
        <v>1.0378000000000001</v>
      </c>
      <c r="HA138" s="7"/>
      <c r="HC138" s="66">
        <v>44622</v>
      </c>
      <c r="HD138" s="21" t="s">
        <v>350</v>
      </c>
      <c r="HE138" s="7"/>
      <c r="HF138" s="7">
        <v>1.2483</v>
      </c>
      <c r="HG138" s="7"/>
      <c r="HI138" s="66">
        <v>44575</v>
      </c>
      <c r="HJ138" s="21" t="s">
        <v>346</v>
      </c>
      <c r="HK138" s="7"/>
      <c r="HL138" s="7">
        <v>1.028</v>
      </c>
      <c r="HM138" s="7"/>
      <c r="HO138" s="66">
        <v>44568</v>
      </c>
      <c r="HP138" s="21" t="s">
        <v>346</v>
      </c>
      <c r="HQ138" s="7"/>
      <c r="HR138" s="134">
        <v>0.98190254516507991</v>
      </c>
      <c r="HS138" s="7"/>
      <c r="HU138" s="81">
        <v>43909</v>
      </c>
      <c r="HV138" s="23" t="s">
        <v>350</v>
      </c>
      <c r="HW138" s="21">
        <f>[1]!i_dq_close("881001.WI",HU138)</f>
        <v>4019.1354999999999</v>
      </c>
      <c r="HX138" s="82">
        <v>1.059269</v>
      </c>
      <c r="HY138" s="20"/>
      <c r="IA138" s="66">
        <v>44704</v>
      </c>
      <c r="IB138" s="21" t="s">
        <v>534</v>
      </c>
      <c r="IC138" s="7"/>
      <c r="ID138" s="7">
        <v>1.0329999999999999</v>
      </c>
      <c r="IE138" s="7"/>
      <c r="IG138" s="66">
        <v>44719</v>
      </c>
      <c r="IH138" s="21" t="s">
        <v>571</v>
      </c>
      <c r="II138" s="7"/>
      <c r="IJ138" s="7">
        <v>1.0209999999999999</v>
      </c>
      <c r="IK138" s="7"/>
      <c r="IM138" s="66">
        <v>44777</v>
      </c>
      <c r="IN138" s="21" t="s">
        <v>1623</v>
      </c>
      <c r="IO138" s="7"/>
      <c r="IP138" s="7">
        <v>1.05</v>
      </c>
      <c r="IQ138" s="7"/>
      <c r="IS138" s="66">
        <v>44893</v>
      </c>
      <c r="IT138" s="21" t="s">
        <v>1630</v>
      </c>
      <c r="IU138" s="7"/>
      <c r="IV138" s="7">
        <v>1.0201</v>
      </c>
      <c r="IW138" s="7"/>
      <c r="IY138" s="66">
        <v>44909</v>
      </c>
      <c r="IZ138" s="21" t="s">
        <v>1624</v>
      </c>
      <c r="JA138" s="7"/>
      <c r="JB138" s="7">
        <v>0.95430000000000004</v>
      </c>
      <c r="JC138" s="7"/>
      <c r="JE138" s="66">
        <v>44929</v>
      </c>
      <c r="JF138" s="21" t="s">
        <v>1626</v>
      </c>
      <c r="JG138" s="7"/>
      <c r="JH138" s="7">
        <v>0.98170000000000002</v>
      </c>
      <c r="JI138" s="37">
        <f>JI78-15524.98</f>
        <v>20156443.349999998</v>
      </c>
      <c r="JK138" s="7"/>
      <c r="JL138" s="7"/>
      <c r="JM138" s="7"/>
      <c r="JN138" s="7"/>
      <c r="JO138" s="7"/>
      <c r="JQ138" s="7"/>
      <c r="JR138" s="7"/>
      <c r="JS138" s="7"/>
      <c r="JT138" s="7"/>
      <c r="JU138" s="7"/>
      <c r="JW138" s="7"/>
      <c r="JX138" s="7"/>
      <c r="JY138" s="7"/>
      <c r="JZ138" s="7"/>
      <c r="KA138" s="7"/>
      <c r="KC138" s="66">
        <v>44753</v>
      </c>
      <c r="KD138" s="21" t="s">
        <v>638</v>
      </c>
      <c r="KE138" s="7"/>
      <c r="KF138" s="7">
        <v>1.3169999999999999</v>
      </c>
    </row>
    <row r="139" spans="1:292" customFormat="1">
      <c r="A139" s="121">
        <v>44578</v>
      </c>
      <c r="B139" s="74" t="s">
        <v>346</v>
      </c>
      <c r="C139" s="122"/>
      <c r="D139" s="122">
        <v>1.0568</v>
      </c>
      <c r="E139" s="122"/>
      <c r="G139" s="66">
        <v>44613</v>
      </c>
      <c r="H139" s="21" t="s">
        <v>348</v>
      </c>
      <c r="I139" s="7"/>
      <c r="J139" s="7">
        <v>0.94969999999999999</v>
      </c>
      <c r="K139" s="7"/>
      <c r="M139" s="7"/>
      <c r="N139" s="7"/>
      <c r="O139" s="7"/>
      <c r="P139" s="7"/>
      <c r="Q139" s="7"/>
      <c r="S139" s="7"/>
      <c r="T139" s="7"/>
      <c r="U139" s="7"/>
      <c r="V139" s="7"/>
      <c r="W139" s="7"/>
      <c r="Y139" s="7"/>
      <c r="Z139" s="7"/>
      <c r="AA139" s="7"/>
      <c r="AB139" s="7"/>
      <c r="AC139" s="7"/>
      <c r="AE139" s="7"/>
      <c r="AF139" s="7"/>
      <c r="AG139" s="7"/>
      <c r="AH139" s="7"/>
      <c r="AI139" s="7"/>
      <c r="AK139" s="7"/>
      <c r="AL139" s="7"/>
      <c r="AM139" s="7"/>
      <c r="AN139" s="7"/>
      <c r="AO139" s="7"/>
      <c r="AQ139" s="7"/>
      <c r="AR139" s="7"/>
      <c r="AS139" s="7"/>
      <c r="AT139" s="7"/>
      <c r="AU139" s="7"/>
      <c r="AW139" s="66">
        <v>44965</v>
      </c>
      <c r="AX139" s="21" t="s">
        <v>1694</v>
      </c>
      <c r="AY139" s="7"/>
      <c r="AZ139" s="7">
        <v>1.0625</v>
      </c>
      <c r="BA139" s="7"/>
      <c r="BC139" s="66">
        <v>44960</v>
      </c>
      <c r="BD139" s="21" t="s">
        <v>1632</v>
      </c>
      <c r="BE139" s="7"/>
      <c r="BF139" s="7">
        <v>1.4831000000000001</v>
      </c>
      <c r="BG139" s="7"/>
      <c r="BI139" s="66">
        <v>44944</v>
      </c>
      <c r="BJ139" s="21" t="s">
        <v>1626</v>
      </c>
      <c r="BK139" s="7"/>
      <c r="BL139" s="7">
        <v>0.99119999999999997</v>
      </c>
      <c r="BM139" s="7"/>
      <c r="BO139" s="66">
        <v>44932</v>
      </c>
      <c r="BP139" s="21" t="s">
        <v>1626</v>
      </c>
      <c r="BQ139" s="7"/>
      <c r="BR139" s="7">
        <v>1.2450000000000001</v>
      </c>
      <c r="BS139" s="7"/>
      <c r="BU139" s="66">
        <v>44924</v>
      </c>
      <c r="BV139" s="21" t="s">
        <v>1624</v>
      </c>
      <c r="BW139" s="7"/>
      <c r="BX139" s="7">
        <v>0.97499999999999998</v>
      </c>
      <c r="BY139" s="7"/>
      <c r="CA139" s="66">
        <v>44924</v>
      </c>
      <c r="CB139" s="21" t="s">
        <v>1624</v>
      </c>
      <c r="CC139" s="7"/>
      <c r="CD139" s="7">
        <v>0.96399999999999997</v>
      </c>
      <c r="CE139" s="7"/>
      <c r="CG139" s="66">
        <v>44917</v>
      </c>
      <c r="CH139" s="21" t="s">
        <v>1624</v>
      </c>
      <c r="CI139" s="7"/>
      <c r="CJ139" s="7">
        <v>1.012</v>
      </c>
      <c r="CK139" s="7"/>
      <c r="CM139" s="66">
        <v>44902</v>
      </c>
      <c r="CN139" s="21" t="s">
        <v>1624</v>
      </c>
      <c r="CO139" s="7"/>
      <c r="CP139" s="7">
        <v>1.0589</v>
      </c>
      <c r="CQ139" s="7"/>
      <c r="CS139" s="66">
        <v>44894</v>
      </c>
      <c r="CT139" s="21" t="s">
        <v>1630</v>
      </c>
      <c r="CU139" s="7"/>
      <c r="CV139" s="7">
        <v>0.96</v>
      </c>
      <c r="CW139" s="7"/>
      <c r="CY139" s="66">
        <v>44889</v>
      </c>
      <c r="CZ139" s="21" t="s">
        <v>1630</v>
      </c>
      <c r="DA139" s="7"/>
      <c r="DB139" s="7">
        <v>1.2132000000000001</v>
      </c>
      <c r="DC139" s="7"/>
      <c r="DE139" s="66">
        <v>44875</v>
      </c>
      <c r="DF139" s="21" t="s">
        <v>1630</v>
      </c>
      <c r="DG139" s="7"/>
      <c r="DH139" s="7">
        <v>1.0052000000000001</v>
      </c>
      <c r="DI139" s="7"/>
      <c r="DK139" s="66">
        <v>44874</v>
      </c>
      <c r="DL139" s="21" t="s">
        <v>1630</v>
      </c>
      <c r="DM139" s="7"/>
      <c r="DN139" s="7">
        <v>1.0036</v>
      </c>
      <c r="DO139" s="7"/>
      <c r="DQ139" s="66">
        <v>44866</v>
      </c>
      <c r="DR139" s="21" t="s">
        <v>342</v>
      </c>
      <c r="DS139" s="7"/>
      <c r="DT139" s="7">
        <v>0.98699999999999999</v>
      </c>
      <c r="DU139" s="7"/>
      <c r="DW139" s="66">
        <v>44848</v>
      </c>
      <c r="DX139" s="21" t="s">
        <v>1621</v>
      </c>
      <c r="DY139" s="7"/>
      <c r="DZ139" s="7">
        <v>0.96850000000000003</v>
      </c>
      <c r="EA139" s="7"/>
      <c r="EC139" s="66">
        <v>44804</v>
      </c>
      <c r="ED139" s="21" t="s">
        <v>1623</v>
      </c>
      <c r="EE139" s="7"/>
      <c r="EF139" s="7">
        <v>1.1910000000000001</v>
      </c>
      <c r="EG139" s="7"/>
      <c r="EI139" s="66">
        <v>44804</v>
      </c>
      <c r="EJ139" s="7" t="s">
        <v>1623</v>
      </c>
      <c r="EK139" s="7"/>
      <c r="EL139" s="134">
        <v>1.245965</v>
      </c>
      <c r="EM139" s="7"/>
      <c r="EO139" s="66">
        <v>44799</v>
      </c>
      <c r="EP139" s="21" t="s">
        <v>1623</v>
      </c>
      <c r="EQ139" s="7"/>
      <c r="ER139" s="7">
        <v>0.9667</v>
      </c>
      <c r="ES139" s="7"/>
      <c r="EU139" s="66">
        <v>44798</v>
      </c>
      <c r="EV139" s="21" t="s">
        <v>1623</v>
      </c>
      <c r="EW139" s="7"/>
      <c r="EX139" s="7">
        <v>1.1745000000000001</v>
      </c>
      <c r="EY139" s="7"/>
      <c r="FA139" s="66">
        <v>44783</v>
      </c>
      <c r="FB139" s="21" t="s">
        <v>1623</v>
      </c>
      <c r="FC139" s="7"/>
      <c r="FD139" s="7">
        <v>1.5189999999999999</v>
      </c>
      <c r="FE139" s="7"/>
      <c r="FG139" s="66">
        <v>44771</v>
      </c>
      <c r="FH139" s="7" t="s">
        <v>638</v>
      </c>
      <c r="FI139" s="7"/>
      <c r="FJ139" s="7">
        <v>1.089</v>
      </c>
      <c r="FK139" s="7"/>
      <c r="FM139" s="66">
        <v>44770</v>
      </c>
      <c r="FN139" s="21" t="s">
        <v>638</v>
      </c>
      <c r="FO139" s="7"/>
      <c r="FP139" s="7">
        <v>1.127</v>
      </c>
      <c r="FQ139" s="7"/>
      <c r="FS139" s="66">
        <v>44754</v>
      </c>
      <c r="FT139" s="21" t="s">
        <v>638</v>
      </c>
      <c r="FU139" s="7"/>
      <c r="FV139" s="7">
        <v>1.2679</v>
      </c>
      <c r="FW139" s="7"/>
      <c r="FY139" s="66">
        <v>44749</v>
      </c>
      <c r="FZ139" s="21" t="s">
        <v>638</v>
      </c>
      <c r="GA139" s="7"/>
      <c r="GB139" s="7">
        <v>1.4015</v>
      </c>
      <c r="GC139" s="7"/>
      <c r="GE139" s="66">
        <v>44722</v>
      </c>
      <c r="GF139" s="21" t="s">
        <v>354</v>
      </c>
      <c r="GG139" s="7"/>
      <c r="GH139" s="7">
        <v>1.7679</v>
      </c>
      <c r="GI139" s="68"/>
      <c r="GK139" s="66">
        <v>44719</v>
      </c>
      <c r="GL139" s="21" t="s">
        <v>571</v>
      </c>
      <c r="GM139" s="7"/>
      <c r="GN139" s="215">
        <v>0.98677099999999995</v>
      </c>
      <c r="GO139" s="7"/>
      <c r="GQ139" s="66">
        <v>44671</v>
      </c>
      <c r="GR139" s="7" t="s">
        <v>351</v>
      </c>
      <c r="GS139" s="7"/>
      <c r="GT139" s="7">
        <v>1.222</v>
      </c>
      <c r="GU139" s="7"/>
      <c r="GW139" s="66">
        <v>44637</v>
      </c>
      <c r="GX139" s="21" t="s">
        <v>350</v>
      </c>
      <c r="GY139" s="7"/>
      <c r="GZ139" s="7">
        <v>1.0450999999999999</v>
      </c>
      <c r="HA139" s="7"/>
      <c r="HC139" s="66">
        <v>44623</v>
      </c>
      <c r="HD139" s="21" t="s">
        <v>350</v>
      </c>
      <c r="HE139" s="7"/>
      <c r="HF139" s="7">
        <v>1.2598</v>
      </c>
      <c r="HG139" s="7"/>
      <c r="HI139" s="66">
        <v>44578</v>
      </c>
      <c r="HJ139" s="21" t="s">
        <v>346</v>
      </c>
      <c r="HK139" s="7"/>
      <c r="HL139" s="7">
        <v>1.0289999999999999</v>
      </c>
      <c r="HM139" s="7"/>
      <c r="HO139" s="121">
        <v>44571</v>
      </c>
      <c r="HP139" s="74" t="s">
        <v>346</v>
      </c>
      <c r="HQ139" s="122"/>
      <c r="HR139" s="233">
        <v>0.99503494631453748</v>
      </c>
      <c r="HS139" s="7"/>
      <c r="HU139" s="81">
        <v>43910</v>
      </c>
      <c r="HV139" s="23" t="s">
        <v>350</v>
      </c>
      <c r="HW139" s="21">
        <f>[1]!i_dq_close("881001.WI",HU139)</f>
        <v>4078.3899000000001</v>
      </c>
      <c r="HX139" s="82">
        <v>1.0601989999999999</v>
      </c>
      <c r="HY139" s="20"/>
      <c r="IA139" s="66">
        <v>44705</v>
      </c>
      <c r="IB139" s="21" t="s">
        <v>534</v>
      </c>
      <c r="IC139" s="7"/>
      <c r="ID139" s="7">
        <v>1.026</v>
      </c>
      <c r="IE139" s="7"/>
      <c r="IG139" s="66">
        <v>44720</v>
      </c>
      <c r="IH139" s="21" t="s">
        <v>571</v>
      </c>
      <c r="II139" s="7"/>
      <c r="IJ139" s="7">
        <v>1.022</v>
      </c>
      <c r="IK139" s="7"/>
      <c r="IM139" s="66">
        <v>44778</v>
      </c>
      <c r="IN139" s="21" t="s">
        <v>1623</v>
      </c>
      <c r="IO139" s="7"/>
      <c r="IP139" s="7">
        <v>1.0462</v>
      </c>
      <c r="IQ139" s="7"/>
      <c r="IS139" s="66">
        <v>44894</v>
      </c>
      <c r="IT139" s="21" t="s">
        <v>1630</v>
      </c>
      <c r="IU139" s="7"/>
      <c r="IV139" s="7">
        <v>1.0175000000000001</v>
      </c>
      <c r="IW139" s="7"/>
      <c r="IY139" s="66">
        <v>44910</v>
      </c>
      <c r="IZ139" s="21" t="s">
        <v>1624</v>
      </c>
      <c r="JA139" s="7"/>
      <c r="JB139" s="7">
        <v>0.95469999999999999</v>
      </c>
      <c r="JC139" s="7"/>
      <c r="JE139" s="66">
        <v>44930</v>
      </c>
      <c r="JF139" s="21" t="s">
        <v>1626</v>
      </c>
      <c r="JG139" s="7"/>
      <c r="JH139" s="7">
        <v>0.98560000000000003</v>
      </c>
      <c r="JI139" s="7"/>
      <c r="JK139" s="7"/>
      <c r="JL139" s="7"/>
      <c r="JM139" s="7"/>
      <c r="JN139" s="7"/>
      <c r="JO139" s="7"/>
      <c r="JQ139" s="7"/>
      <c r="JR139" s="7"/>
      <c r="JS139" s="7"/>
      <c r="JT139" s="7"/>
      <c r="JU139" s="7"/>
      <c r="JW139" s="7"/>
      <c r="JX139" s="7"/>
      <c r="JY139" s="7"/>
      <c r="JZ139" s="7"/>
      <c r="KA139" s="7"/>
      <c r="KC139" s="66">
        <v>44754</v>
      </c>
      <c r="KD139" s="21" t="s">
        <v>638</v>
      </c>
      <c r="KE139" s="7"/>
      <c r="KF139" s="7">
        <v>1.3180000000000001</v>
      </c>
    </row>
    <row r="140" spans="1:292" customFormat="1">
      <c r="A140" s="121">
        <v>44579</v>
      </c>
      <c r="B140" s="74" t="s">
        <v>346</v>
      </c>
      <c r="C140" s="122"/>
      <c r="D140" s="122">
        <v>1.0492999999999999</v>
      </c>
      <c r="E140" s="122"/>
      <c r="G140" s="66">
        <v>44614</v>
      </c>
      <c r="H140" s="21" t="s">
        <v>348</v>
      </c>
      <c r="I140" s="7"/>
      <c r="J140" s="7">
        <v>0.94830000000000003</v>
      </c>
      <c r="K140" s="7"/>
      <c r="M140" s="7"/>
      <c r="N140" s="7"/>
      <c r="O140" s="7"/>
      <c r="P140" s="7"/>
      <c r="Q140" s="7"/>
      <c r="S140" s="7"/>
      <c r="T140" s="7"/>
      <c r="U140" s="7"/>
      <c r="V140" s="7"/>
      <c r="W140" s="7"/>
      <c r="Y140" s="7"/>
      <c r="Z140" s="7"/>
      <c r="AA140" s="7"/>
      <c r="AB140" s="7"/>
      <c r="AC140" s="7"/>
      <c r="AE140" s="7"/>
      <c r="AF140" s="7"/>
      <c r="AG140" s="7"/>
      <c r="AH140" s="7"/>
      <c r="AI140" s="7"/>
      <c r="AK140" s="7"/>
      <c r="AL140" s="7"/>
      <c r="AM140" s="7"/>
      <c r="AN140" s="7"/>
      <c r="AO140" s="7"/>
      <c r="AQ140" s="7"/>
      <c r="AR140" s="7"/>
      <c r="AS140" s="7"/>
      <c r="AT140" s="7"/>
      <c r="AU140" s="7"/>
      <c r="AW140" s="66">
        <v>44966</v>
      </c>
      <c r="AX140" s="21" t="s">
        <v>1704</v>
      </c>
      <c r="AY140" s="7"/>
      <c r="AZ140" s="7">
        <v>1.0625</v>
      </c>
      <c r="BA140" s="7"/>
      <c r="BC140" s="66">
        <v>44963</v>
      </c>
      <c r="BD140" s="21" t="s">
        <v>1632</v>
      </c>
      <c r="BE140" s="7"/>
      <c r="BF140" s="7">
        <v>1.4784999999999999</v>
      </c>
      <c r="BG140" s="7"/>
      <c r="BI140" s="66">
        <v>44945</v>
      </c>
      <c r="BJ140" s="21" t="s">
        <v>1626</v>
      </c>
      <c r="BK140" s="7"/>
      <c r="BL140" s="7">
        <v>0.98870000000000002</v>
      </c>
      <c r="BM140" s="7"/>
      <c r="BO140" s="66">
        <v>44935</v>
      </c>
      <c r="BP140" s="21" t="s">
        <v>1626</v>
      </c>
      <c r="BQ140" s="7"/>
      <c r="BR140" s="7">
        <v>1.2450000000000001</v>
      </c>
      <c r="BS140" s="7"/>
      <c r="BU140" s="66">
        <v>44925</v>
      </c>
      <c r="BV140" s="21" t="s">
        <v>1624</v>
      </c>
      <c r="BW140" s="7"/>
      <c r="BX140" s="7">
        <v>0.97899999999999998</v>
      </c>
      <c r="BY140" s="7"/>
      <c r="CA140" s="66">
        <v>44925</v>
      </c>
      <c r="CB140" s="21" t="s">
        <v>1624</v>
      </c>
      <c r="CC140" s="7"/>
      <c r="CD140" s="7">
        <v>0.96399999999999997</v>
      </c>
      <c r="CE140" s="7"/>
      <c r="CG140" s="66">
        <v>44918</v>
      </c>
      <c r="CH140" s="21" t="s">
        <v>1624</v>
      </c>
      <c r="CI140" s="7"/>
      <c r="CJ140" s="7">
        <v>1.0109999999999999</v>
      </c>
      <c r="CK140" s="7"/>
      <c r="CM140" s="66">
        <v>44903</v>
      </c>
      <c r="CN140" s="21" t="s">
        <v>1624</v>
      </c>
      <c r="CO140" s="7"/>
      <c r="CP140" s="7">
        <v>1.0567</v>
      </c>
      <c r="CQ140" s="7"/>
      <c r="CS140" s="66">
        <v>44895</v>
      </c>
      <c r="CT140" s="21" t="s">
        <v>1630</v>
      </c>
      <c r="CU140" s="7"/>
      <c r="CV140" s="7">
        <v>0.96030000000000004</v>
      </c>
      <c r="CW140" s="7"/>
      <c r="CY140" s="66">
        <v>44890</v>
      </c>
      <c r="CZ140" s="21" t="s">
        <v>1630</v>
      </c>
      <c r="DA140" s="7"/>
      <c r="DB140" s="7">
        <v>1.2136</v>
      </c>
      <c r="DC140" s="7"/>
      <c r="DE140" s="66">
        <v>44876</v>
      </c>
      <c r="DF140" s="21" t="s">
        <v>1630</v>
      </c>
      <c r="DG140" s="7"/>
      <c r="DH140" s="7">
        <v>1.0031000000000001</v>
      </c>
      <c r="DI140" s="7"/>
      <c r="DK140" s="66">
        <v>44875</v>
      </c>
      <c r="DL140" s="21" t="s">
        <v>1630</v>
      </c>
      <c r="DM140" s="7"/>
      <c r="DN140" s="7">
        <v>1.0024</v>
      </c>
      <c r="DO140" s="7"/>
      <c r="DQ140" s="66">
        <v>44867</v>
      </c>
      <c r="DR140" s="21" t="s">
        <v>1630</v>
      </c>
      <c r="DS140" s="7"/>
      <c r="DT140" s="7">
        <v>0.98599999999999999</v>
      </c>
      <c r="DU140" s="7"/>
      <c r="DW140" s="66">
        <v>44851</v>
      </c>
      <c r="DX140" s="21" t="s">
        <v>1621</v>
      </c>
      <c r="DY140" s="7"/>
      <c r="DZ140" s="7">
        <v>0.97219999999999995</v>
      </c>
      <c r="EA140" s="7"/>
      <c r="EC140" s="66">
        <v>44805</v>
      </c>
      <c r="ED140" s="21" t="s">
        <v>340</v>
      </c>
      <c r="EE140" s="7"/>
      <c r="EF140" s="7">
        <v>1.1919999999999999</v>
      </c>
      <c r="EG140" s="7"/>
      <c r="EI140" s="66">
        <v>44805</v>
      </c>
      <c r="EJ140" s="7" t="s">
        <v>340</v>
      </c>
      <c r="EK140" s="7"/>
      <c r="EL140" s="134">
        <v>1.2460580000000001</v>
      </c>
      <c r="EM140" s="7"/>
      <c r="EO140" s="66">
        <v>44802</v>
      </c>
      <c r="EP140" s="21" t="s">
        <v>1623</v>
      </c>
      <c r="EQ140" s="7"/>
      <c r="ER140" s="7">
        <v>0.96830000000000005</v>
      </c>
      <c r="ES140" s="7"/>
      <c r="EU140" s="66">
        <v>44799</v>
      </c>
      <c r="EV140" s="21" t="s">
        <v>1623</v>
      </c>
      <c r="EW140" s="7"/>
      <c r="EX140" s="7">
        <v>1.1727000000000001</v>
      </c>
      <c r="EY140" s="7"/>
      <c r="FA140" s="66">
        <v>44784</v>
      </c>
      <c r="FB140" s="21" t="s">
        <v>1623</v>
      </c>
      <c r="FC140" s="7"/>
      <c r="FD140" s="7">
        <v>1.5069999999999999</v>
      </c>
      <c r="FE140" s="7"/>
      <c r="FG140" s="66">
        <v>44774</v>
      </c>
      <c r="FH140" s="7" t="s">
        <v>339</v>
      </c>
      <c r="FI140" s="7"/>
      <c r="FJ140" s="7">
        <v>1.089</v>
      </c>
      <c r="FK140" s="7"/>
      <c r="FM140" s="66">
        <v>44771</v>
      </c>
      <c r="FN140" s="21" t="s">
        <v>638</v>
      </c>
      <c r="FO140" s="7"/>
      <c r="FP140" s="7">
        <v>1.129</v>
      </c>
      <c r="FQ140" s="7"/>
      <c r="FS140" s="66">
        <v>44755</v>
      </c>
      <c r="FT140" s="21" t="s">
        <v>638</v>
      </c>
      <c r="FU140" s="7"/>
      <c r="FV140" s="7">
        <v>1.2685</v>
      </c>
      <c r="FW140" s="7"/>
      <c r="FY140" s="66">
        <v>44750</v>
      </c>
      <c r="FZ140" s="21" t="s">
        <v>638</v>
      </c>
      <c r="GA140" s="7"/>
      <c r="GB140" s="7">
        <v>1.4026000000000001</v>
      </c>
      <c r="GC140" s="7"/>
      <c r="GE140" s="66">
        <v>44725</v>
      </c>
      <c r="GF140" s="21" t="s">
        <v>354</v>
      </c>
      <c r="GG140" s="7"/>
      <c r="GH140" s="7">
        <v>1.7687999999999999</v>
      </c>
      <c r="GI140" s="68"/>
      <c r="GK140" s="66">
        <v>44720</v>
      </c>
      <c r="GL140" s="21" t="s">
        <v>571</v>
      </c>
      <c r="GM140" s="7"/>
      <c r="GN140" s="215">
        <v>0.98696499999999998</v>
      </c>
      <c r="GO140" s="7"/>
      <c r="GQ140" s="66">
        <v>44672</v>
      </c>
      <c r="GR140" s="7" t="s">
        <v>351</v>
      </c>
      <c r="GS140" s="7"/>
      <c r="GT140" s="7">
        <v>1.216</v>
      </c>
      <c r="GU140" s="7"/>
      <c r="GW140" s="66">
        <v>44638</v>
      </c>
      <c r="GX140" s="21" t="s">
        <v>350</v>
      </c>
      <c r="GY140" s="7"/>
      <c r="GZ140" s="7">
        <v>1.0442</v>
      </c>
      <c r="HA140" s="7"/>
      <c r="HC140" s="66">
        <v>44624</v>
      </c>
      <c r="HD140" s="21" t="s">
        <v>350</v>
      </c>
      <c r="HE140" s="7"/>
      <c r="HF140" s="7">
        <v>1.2668999999999999</v>
      </c>
      <c r="HG140" s="7"/>
      <c r="HI140" s="66">
        <v>44579</v>
      </c>
      <c r="HJ140" s="21" t="s">
        <v>346</v>
      </c>
      <c r="HK140" s="7"/>
      <c r="HL140" s="7">
        <v>1.032</v>
      </c>
      <c r="HM140" s="7"/>
      <c r="HO140" s="121">
        <v>44572</v>
      </c>
      <c r="HP140" s="74" t="s">
        <v>346</v>
      </c>
      <c r="HQ140" s="122"/>
      <c r="HR140" s="233">
        <v>0.97367809868632305</v>
      </c>
      <c r="HS140" s="7"/>
      <c r="HU140" s="81">
        <v>43914</v>
      </c>
      <c r="HV140" s="23" t="s">
        <v>350</v>
      </c>
      <c r="HW140" s="21">
        <f>[1]!i_dq_close("881001.WI",HU140)</f>
        <v>4012.9196999999999</v>
      </c>
      <c r="HX140" s="82">
        <v>1.0601989999999999</v>
      </c>
      <c r="HY140" s="20"/>
      <c r="IA140" s="66">
        <v>44706</v>
      </c>
      <c r="IB140" s="21" t="s">
        <v>534</v>
      </c>
      <c r="IC140" s="7"/>
      <c r="ID140" s="7">
        <v>1.0369999999999999</v>
      </c>
      <c r="IE140" s="7"/>
      <c r="IG140" s="66">
        <v>44721</v>
      </c>
      <c r="IH140" s="21" t="s">
        <v>571</v>
      </c>
      <c r="II140" s="7"/>
      <c r="IJ140" s="7">
        <v>1.0189999999999999</v>
      </c>
      <c r="IK140" s="7"/>
      <c r="IM140" s="66">
        <v>44781</v>
      </c>
      <c r="IN140" s="21" t="s">
        <v>1623</v>
      </c>
      <c r="IO140" s="7"/>
      <c r="IP140" s="7">
        <v>1.0468999999999999</v>
      </c>
      <c r="IQ140" s="7"/>
      <c r="IS140" s="66">
        <v>44895</v>
      </c>
      <c r="IT140" s="21" t="s">
        <v>1630</v>
      </c>
      <c r="IU140" s="7"/>
      <c r="IV140" s="7">
        <v>1.0172000000000001</v>
      </c>
      <c r="IW140" s="7"/>
      <c r="IY140" s="66">
        <v>44911</v>
      </c>
      <c r="IZ140" s="21" t="s">
        <v>1624</v>
      </c>
      <c r="JA140" s="7"/>
      <c r="JB140" s="7">
        <v>0.95089999999999997</v>
      </c>
      <c r="JC140" s="7"/>
      <c r="JE140" s="66">
        <v>44931</v>
      </c>
      <c r="JF140" s="21" t="s">
        <v>1626</v>
      </c>
      <c r="JG140" s="7"/>
      <c r="JH140" s="7">
        <v>0.98019999999999996</v>
      </c>
      <c r="JI140" s="7"/>
      <c r="JK140" s="7"/>
      <c r="JL140" s="7"/>
      <c r="JM140" s="7"/>
      <c r="JN140" s="7"/>
      <c r="JO140" s="7"/>
      <c r="JQ140" s="7"/>
      <c r="JR140" s="7"/>
      <c r="JS140" s="7"/>
      <c r="JT140" s="7"/>
      <c r="JU140" s="7"/>
      <c r="JW140" s="7"/>
      <c r="JX140" s="7"/>
      <c r="JY140" s="7"/>
      <c r="JZ140" s="7"/>
      <c r="KA140" s="7"/>
      <c r="KC140" s="66">
        <v>44755</v>
      </c>
      <c r="KD140" s="21" t="s">
        <v>638</v>
      </c>
      <c r="KE140" s="7"/>
      <c r="KF140" s="7">
        <v>1.32</v>
      </c>
    </row>
    <row r="141" spans="1:292" customFormat="1">
      <c r="A141" s="121">
        <v>44580</v>
      </c>
      <c r="B141" s="74" t="s">
        <v>346</v>
      </c>
      <c r="C141" s="122"/>
      <c r="D141" s="122">
        <v>1.0511999999999999</v>
      </c>
      <c r="E141" s="122"/>
      <c r="G141" s="66">
        <v>44615</v>
      </c>
      <c r="H141" s="21" t="s">
        <v>348</v>
      </c>
      <c r="I141" s="7"/>
      <c r="J141" s="7">
        <v>0.94799999999999995</v>
      </c>
      <c r="K141" s="7"/>
      <c r="M141" s="7"/>
      <c r="N141" s="7"/>
      <c r="O141" s="7"/>
      <c r="P141" s="7"/>
      <c r="Q141" s="7"/>
      <c r="S141" s="7"/>
      <c r="T141" s="7"/>
      <c r="U141" s="7"/>
      <c r="V141" s="7"/>
      <c r="W141" s="7"/>
      <c r="Y141" s="7"/>
      <c r="Z141" s="7"/>
      <c r="AA141" s="7"/>
      <c r="AB141" s="7"/>
      <c r="AC141" s="7"/>
      <c r="AE141" s="7"/>
      <c r="AF141" s="7"/>
      <c r="AG141" s="7"/>
      <c r="AH141" s="7"/>
      <c r="AI141" s="7"/>
      <c r="AK141" s="7"/>
      <c r="AL141" s="7"/>
      <c r="AM141" s="7"/>
      <c r="AN141" s="7"/>
      <c r="AO141" s="7"/>
      <c r="AQ141" s="7"/>
      <c r="AR141" s="7"/>
      <c r="AS141" s="7"/>
      <c r="AT141" s="7"/>
      <c r="AU141" s="7"/>
      <c r="AW141" s="66">
        <v>44967</v>
      </c>
      <c r="AX141" s="21" t="s">
        <v>1719</v>
      </c>
      <c r="AY141" s="7"/>
      <c r="AZ141" s="7">
        <v>1.0629</v>
      </c>
      <c r="BA141" s="7"/>
      <c r="BC141" s="66">
        <v>44964</v>
      </c>
      <c r="BD141" s="21" t="s">
        <v>1688</v>
      </c>
      <c r="BE141" s="7"/>
      <c r="BF141" s="7">
        <v>1.4793000000000001</v>
      </c>
      <c r="BG141" s="7"/>
      <c r="BI141" s="66">
        <v>44946</v>
      </c>
      <c r="BJ141" s="21" t="s">
        <v>1626</v>
      </c>
      <c r="BK141" s="7"/>
      <c r="BL141" s="7">
        <v>0.98919999999999997</v>
      </c>
      <c r="BM141" s="7"/>
      <c r="BO141" s="66">
        <v>44936</v>
      </c>
      <c r="BP141" s="21" t="s">
        <v>1626</v>
      </c>
      <c r="BQ141" s="7"/>
      <c r="BR141" s="7">
        <v>1.2451000000000001</v>
      </c>
      <c r="BS141" s="7"/>
      <c r="BU141" s="66">
        <v>44929</v>
      </c>
      <c r="BV141" s="21" t="s">
        <v>346</v>
      </c>
      <c r="BW141" s="7"/>
      <c r="BX141" s="7">
        <v>0.98</v>
      </c>
      <c r="BY141" s="7"/>
      <c r="CA141" s="66">
        <v>44929</v>
      </c>
      <c r="CB141" s="21" t="s">
        <v>346</v>
      </c>
      <c r="CC141" s="7"/>
      <c r="CD141" s="7">
        <v>0.96399999999999997</v>
      </c>
      <c r="CE141" s="7"/>
      <c r="CG141" s="66">
        <v>44921</v>
      </c>
      <c r="CH141" s="21" t="s">
        <v>1624</v>
      </c>
      <c r="CI141" s="7"/>
      <c r="CJ141" s="7">
        <v>1.012</v>
      </c>
      <c r="CK141" s="7"/>
      <c r="CM141" s="66">
        <v>44904</v>
      </c>
      <c r="CN141" s="21" t="s">
        <v>1624</v>
      </c>
      <c r="CO141" s="7"/>
      <c r="CP141" s="7">
        <v>1.0533999999999999</v>
      </c>
      <c r="CQ141" s="7"/>
      <c r="CS141" s="66">
        <v>44896</v>
      </c>
      <c r="CT141" s="21" t="s">
        <v>336</v>
      </c>
      <c r="CU141" s="7"/>
      <c r="CV141" s="7">
        <v>0.95799999999999996</v>
      </c>
      <c r="CW141" s="7"/>
      <c r="CY141" s="66">
        <v>44893</v>
      </c>
      <c r="CZ141" s="21" t="s">
        <v>1630</v>
      </c>
      <c r="DA141" s="7"/>
      <c r="DB141" s="7">
        <v>1.2126999999999999</v>
      </c>
      <c r="DC141" s="7"/>
      <c r="DE141" s="66">
        <v>44879</v>
      </c>
      <c r="DF141" s="21" t="s">
        <v>1630</v>
      </c>
      <c r="DG141" s="7"/>
      <c r="DH141" s="7">
        <v>1.0031000000000001</v>
      </c>
      <c r="DI141" s="7"/>
      <c r="DK141" s="66">
        <v>44876</v>
      </c>
      <c r="DL141" s="21" t="s">
        <v>1630</v>
      </c>
      <c r="DM141" s="7"/>
      <c r="DN141" s="7">
        <v>0.99770000000000003</v>
      </c>
      <c r="DO141" s="7"/>
      <c r="DQ141" s="66">
        <v>44868</v>
      </c>
      <c r="DR141" s="21" t="s">
        <v>1630</v>
      </c>
      <c r="DS141" s="7"/>
      <c r="DT141" s="7">
        <v>0.98499999999999999</v>
      </c>
      <c r="DU141" s="7"/>
      <c r="DW141" s="66">
        <v>44852</v>
      </c>
      <c r="DX141" s="21" t="s">
        <v>1621</v>
      </c>
      <c r="DY141" s="7"/>
      <c r="DZ141" s="7">
        <v>0.97619999999999996</v>
      </c>
      <c r="EA141" s="7"/>
      <c r="EC141" s="66">
        <v>44806</v>
      </c>
      <c r="ED141" s="21" t="s">
        <v>1622</v>
      </c>
      <c r="EE141" s="7"/>
      <c r="EF141" s="7">
        <v>1.202</v>
      </c>
      <c r="EG141" s="7"/>
      <c r="EI141" s="66">
        <v>44806</v>
      </c>
      <c r="EJ141" s="7" t="s">
        <v>1622</v>
      </c>
      <c r="EK141" s="7"/>
      <c r="EL141" s="134">
        <v>1.245965</v>
      </c>
      <c r="EM141" s="7"/>
      <c r="EO141" s="66">
        <v>44803</v>
      </c>
      <c r="EP141" s="21" t="s">
        <v>1623</v>
      </c>
      <c r="EQ141" s="7"/>
      <c r="ER141" s="7">
        <v>0.96830000000000005</v>
      </c>
      <c r="ES141" s="7"/>
      <c r="EU141" s="66">
        <v>44802</v>
      </c>
      <c r="EV141" s="21" t="s">
        <v>1623</v>
      </c>
      <c r="EW141" s="7"/>
      <c r="EX141" s="7">
        <v>1.1758999999999999</v>
      </c>
      <c r="EY141" s="7"/>
      <c r="FA141" s="66">
        <v>44785</v>
      </c>
      <c r="FB141" s="21" t="s">
        <v>1623</v>
      </c>
      <c r="FC141" s="7"/>
      <c r="FD141" s="7">
        <v>1.498</v>
      </c>
      <c r="FE141" s="7"/>
      <c r="FG141" s="66">
        <v>44775</v>
      </c>
      <c r="FH141" s="7" t="s">
        <v>1623</v>
      </c>
      <c r="FI141" s="7"/>
      <c r="FJ141" s="7">
        <v>1.081</v>
      </c>
      <c r="FK141" s="7"/>
      <c r="FM141" s="66">
        <v>44774</v>
      </c>
      <c r="FN141" s="21" t="s">
        <v>339</v>
      </c>
      <c r="FO141" s="7"/>
      <c r="FP141" s="7">
        <v>1.131</v>
      </c>
      <c r="FQ141" s="7"/>
      <c r="FS141" s="66">
        <v>44756</v>
      </c>
      <c r="FT141" s="21" t="s">
        <v>638</v>
      </c>
      <c r="FU141" s="7"/>
      <c r="FV141" s="7">
        <v>1.2682</v>
      </c>
      <c r="FW141" s="7"/>
      <c r="FY141" s="66">
        <v>44753</v>
      </c>
      <c r="FZ141" s="21" t="s">
        <v>638</v>
      </c>
      <c r="GA141" s="7"/>
      <c r="GB141" s="7">
        <v>1.4003000000000001</v>
      </c>
      <c r="GC141" s="7"/>
      <c r="GE141" s="66">
        <v>44726</v>
      </c>
      <c r="GF141" s="21" t="s">
        <v>354</v>
      </c>
      <c r="GG141" s="7"/>
      <c r="GH141" s="7">
        <v>1.7684</v>
      </c>
      <c r="GI141" s="68"/>
      <c r="GK141" s="66">
        <v>44721</v>
      </c>
      <c r="GL141" s="21" t="s">
        <v>571</v>
      </c>
      <c r="GM141" s="7"/>
      <c r="GN141" s="215">
        <v>0.98706300000000002</v>
      </c>
      <c r="GO141" s="7"/>
      <c r="GQ141" s="66">
        <v>44673</v>
      </c>
      <c r="GR141" s="7" t="s">
        <v>351</v>
      </c>
      <c r="GS141" s="7"/>
      <c r="GT141" s="7">
        <v>1.214</v>
      </c>
      <c r="GU141" s="7"/>
      <c r="GW141" s="66">
        <v>44641</v>
      </c>
      <c r="GX141" s="21" t="s">
        <v>350</v>
      </c>
      <c r="GY141" s="7"/>
      <c r="GZ141" s="7">
        <v>1.0445</v>
      </c>
      <c r="HA141" s="7"/>
      <c r="HC141" s="66">
        <v>44627</v>
      </c>
      <c r="HD141" s="21" t="s">
        <v>350</v>
      </c>
      <c r="HE141" s="7"/>
      <c r="HF141" s="7">
        <v>1.2537</v>
      </c>
      <c r="HG141" s="7"/>
      <c r="HI141" s="66">
        <v>44580</v>
      </c>
      <c r="HJ141" s="21" t="s">
        <v>346</v>
      </c>
      <c r="HK141" s="7"/>
      <c r="HL141" s="7">
        <v>1.03</v>
      </c>
      <c r="HM141" s="7"/>
      <c r="HO141" s="66">
        <v>44573</v>
      </c>
      <c r="HP141" s="21" t="s">
        <v>346</v>
      </c>
      <c r="HQ141" s="7"/>
      <c r="HR141" s="134">
        <v>0.97464886448760557</v>
      </c>
      <c r="HS141" s="7"/>
      <c r="HU141" s="81">
        <v>43915</v>
      </c>
      <c r="HV141" s="23" t="s">
        <v>350</v>
      </c>
      <c r="HW141" s="21">
        <f>[1]!i_dq_close("881001.WI",HU141)</f>
        <v>4115.5739000000003</v>
      </c>
      <c r="HX141" s="82">
        <v>1.059269</v>
      </c>
      <c r="HY141" s="20"/>
      <c r="IA141" s="66">
        <v>44707</v>
      </c>
      <c r="IB141" s="21" t="s">
        <v>534</v>
      </c>
      <c r="IC141" s="7"/>
      <c r="ID141" s="7">
        <v>1.032</v>
      </c>
      <c r="IE141" s="7"/>
      <c r="IG141" s="66">
        <v>44722</v>
      </c>
      <c r="IH141" s="21" t="s">
        <v>571</v>
      </c>
      <c r="II141" s="7"/>
      <c r="IJ141" s="7">
        <v>1.0189999999999999</v>
      </c>
      <c r="IK141" s="7"/>
      <c r="IM141" s="66">
        <v>44782</v>
      </c>
      <c r="IN141" s="21" t="s">
        <v>1623</v>
      </c>
      <c r="IO141" s="7"/>
      <c r="IP141" s="7">
        <v>1.0504</v>
      </c>
      <c r="IQ141" s="7"/>
      <c r="IS141" s="66">
        <v>44896</v>
      </c>
      <c r="IT141" s="21" t="s">
        <v>336</v>
      </c>
      <c r="IU141" s="7"/>
      <c r="IV141" s="7">
        <v>1.0243</v>
      </c>
      <c r="IW141" s="7"/>
      <c r="IY141" s="66">
        <v>44914</v>
      </c>
      <c r="IZ141" s="21" t="s">
        <v>1624</v>
      </c>
      <c r="JA141" s="7"/>
      <c r="JB141" s="7">
        <v>0.95140000000000002</v>
      </c>
      <c r="JC141" s="7"/>
      <c r="JE141" s="66">
        <v>44932</v>
      </c>
      <c r="JF141" s="21" t="s">
        <v>1626</v>
      </c>
      <c r="JG141" s="7"/>
      <c r="JH141" s="7">
        <v>0.9788</v>
      </c>
      <c r="JI141" s="7"/>
      <c r="JK141" s="7"/>
      <c r="JL141" s="7"/>
      <c r="JM141" s="7"/>
      <c r="JN141" s="7"/>
      <c r="JO141" s="7"/>
      <c r="JQ141" s="7"/>
      <c r="JR141" s="7"/>
      <c r="JS141" s="7"/>
      <c r="JT141" s="7"/>
      <c r="JU141" s="7"/>
      <c r="JW141" s="7"/>
      <c r="JX141" s="7"/>
      <c r="JY141" s="7"/>
      <c r="JZ141" s="7"/>
      <c r="KA141" s="7"/>
      <c r="KC141" s="66">
        <v>44756</v>
      </c>
      <c r="KD141" s="21" t="s">
        <v>638</v>
      </c>
      <c r="KE141" s="7"/>
      <c r="KF141" s="7">
        <v>1.321</v>
      </c>
    </row>
    <row r="142" spans="1:292" customFormat="1">
      <c r="A142" s="121">
        <v>44581</v>
      </c>
      <c r="B142" s="74" t="s">
        <v>346</v>
      </c>
      <c r="C142" s="122"/>
      <c r="D142" s="122">
        <v>1.0348999999999999</v>
      </c>
      <c r="E142" s="122"/>
      <c r="G142" s="66">
        <v>44616</v>
      </c>
      <c r="H142" s="21" t="s">
        <v>348</v>
      </c>
      <c r="I142" s="7"/>
      <c r="J142" s="7">
        <v>0.94520000000000004</v>
      </c>
      <c r="K142" s="7"/>
      <c r="M142" s="7"/>
      <c r="N142" s="7"/>
      <c r="O142" s="7"/>
      <c r="P142" s="7"/>
      <c r="Q142" s="7"/>
      <c r="S142" s="7"/>
      <c r="T142" s="7"/>
      <c r="U142" s="7"/>
      <c r="V142" s="7"/>
      <c r="W142" s="7"/>
      <c r="Y142" s="7"/>
      <c r="Z142" s="7"/>
      <c r="AA142" s="7"/>
      <c r="AB142" s="7"/>
      <c r="AC142" s="7"/>
      <c r="AE142" s="7"/>
      <c r="AF142" s="7"/>
      <c r="AG142" s="7"/>
      <c r="AH142" s="7"/>
      <c r="AI142" s="7"/>
      <c r="AK142" s="7"/>
      <c r="AL142" s="7"/>
      <c r="AM142" s="7"/>
      <c r="AN142" s="7"/>
      <c r="AO142" s="7"/>
      <c r="AQ142" s="7"/>
      <c r="AR142" s="7"/>
      <c r="AS142" s="7"/>
      <c r="AT142" s="7"/>
      <c r="AU142" s="7"/>
      <c r="AW142" s="7"/>
      <c r="AX142" s="7"/>
      <c r="AY142" s="7"/>
      <c r="AZ142" s="7"/>
      <c r="BA142" s="7"/>
      <c r="BC142" s="66">
        <v>44965</v>
      </c>
      <c r="BD142" s="21" t="s">
        <v>1694</v>
      </c>
      <c r="BE142" s="7"/>
      <c r="BF142" s="7">
        <v>1.476</v>
      </c>
      <c r="BG142" s="7"/>
      <c r="BI142" s="66">
        <v>44956</v>
      </c>
      <c r="BJ142" s="21" t="s">
        <v>1626</v>
      </c>
      <c r="BK142" s="7"/>
      <c r="BL142" s="7">
        <v>0.99229999999999996</v>
      </c>
      <c r="BM142" s="7"/>
      <c r="BO142" s="66">
        <v>44937</v>
      </c>
      <c r="BP142" s="21" t="s">
        <v>1626</v>
      </c>
      <c r="BQ142" s="7"/>
      <c r="BR142" s="7">
        <v>1.2450000000000001</v>
      </c>
      <c r="BS142" s="7"/>
      <c r="BU142" s="66">
        <v>44930</v>
      </c>
      <c r="BV142" s="21" t="s">
        <v>1626</v>
      </c>
      <c r="BW142" s="7"/>
      <c r="BX142" s="7">
        <v>0.98199999999999998</v>
      </c>
      <c r="BY142" s="7"/>
      <c r="CA142" s="66">
        <v>44930</v>
      </c>
      <c r="CB142" s="21" t="s">
        <v>1626</v>
      </c>
      <c r="CC142" s="7"/>
      <c r="CD142" s="7">
        <v>0.96499999999999997</v>
      </c>
      <c r="CE142" s="7"/>
      <c r="CG142" s="66">
        <v>44922</v>
      </c>
      <c r="CH142" s="21" t="s">
        <v>1624</v>
      </c>
      <c r="CI142" s="7"/>
      <c r="CJ142" s="7">
        <v>1.016</v>
      </c>
      <c r="CK142" s="7"/>
      <c r="CM142" s="66">
        <v>44907</v>
      </c>
      <c r="CN142" s="21" t="s">
        <v>1624</v>
      </c>
      <c r="CO142" s="7"/>
      <c r="CP142" s="7">
        <v>1.0516000000000001</v>
      </c>
      <c r="CQ142" s="7"/>
      <c r="CS142" s="66">
        <v>44897</v>
      </c>
      <c r="CT142" s="21" t="s">
        <v>1624</v>
      </c>
      <c r="CU142" s="7"/>
      <c r="CV142" s="7">
        <v>0.95860000000000001</v>
      </c>
      <c r="CW142" s="7"/>
      <c r="CY142" s="66">
        <v>44894</v>
      </c>
      <c r="CZ142" s="21" t="s">
        <v>1630</v>
      </c>
      <c r="DA142" s="7"/>
      <c r="DB142" s="7">
        <v>1.2138</v>
      </c>
      <c r="DC142" s="7"/>
      <c r="DE142" s="66">
        <v>44880</v>
      </c>
      <c r="DF142" s="21" t="s">
        <v>1630</v>
      </c>
      <c r="DG142" s="7"/>
      <c r="DH142" s="7">
        <v>1.0041</v>
      </c>
      <c r="DI142" s="7"/>
      <c r="DK142" s="66">
        <v>44879</v>
      </c>
      <c r="DL142" s="21" t="s">
        <v>1630</v>
      </c>
      <c r="DM142" s="7"/>
      <c r="DN142" s="7">
        <v>1.0009999999999999</v>
      </c>
      <c r="DO142" s="7"/>
      <c r="DQ142" s="66">
        <v>44869</v>
      </c>
      <c r="DR142" s="21" t="s">
        <v>1630</v>
      </c>
      <c r="DS142" s="7"/>
      <c r="DT142" s="7">
        <v>0.97</v>
      </c>
      <c r="DU142" s="7"/>
      <c r="DW142" s="66">
        <v>44853</v>
      </c>
      <c r="DX142" s="21" t="s">
        <v>1621</v>
      </c>
      <c r="DY142" s="7"/>
      <c r="DZ142" s="7">
        <v>0.97209999999999996</v>
      </c>
      <c r="EA142" s="7"/>
      <c r="EC142" s="66">
        <v>44809</v>
      </c>
      <c r="ED142" s="21" t="s">
        <v>1622</v>
      </c>
      <c r="EE142" s="7"/>
      <c r="EF142" s="7">
        <v>1.208</v>
      </c>
      <c r="EG142" s="7"/>
      <c r="EI142" s="66">
        <v>44809</v>
      </c>
      <c r="EJ142" s="7" t="s">
        <v>1622</v>
      </c>
      <c r="EK142" s="7"/>
      <c r="EL142" s="134">
        <v>1.2456849999999999</v>
      </c>
      <c r="EM142" s="7"/>
      <c r="EO142" s="66">
        <v>44804</v>
      </c>
      <c r="EP142" s="21" t="s">
        <v>1623</v>
      </c>
      <c r="EQ142" s="7"/>
      <c r="ER142" s="7">
        <v>0.96919999999999995</v>
      </c>
      <c r="ES142" s="7"/>
      <c r="EU142" s="66">
        <v>44803</v>
      </c>
      <c r="EV142" s="21" t="s">
        <v>1623</v>
      </c>
      <c r="EW142" s="7"/>
      <c r="EX142" s="7">
        <v>1.1767000000000001</v>
      </c>
      <c r="EY142" s="7"/>
      <c r="FA142" s="66">
        <v>44788</v>
      </c>
      <c r="FB142" s="21" t="s">
        <v>1623</v>
      </c>
      <c r="FC142" s="7"/>
      <c r="FD142" s="7">
        <v>1.508</v>
      </c>
      <c r="FE142" s="7"/>
      <c r="FG142" s="66">
        <v>44776</v>
      </c>
      <c r="FH142" s="7" t="s">
        <v>1623</v>
      </c>
      <c r="FI142" s="7"/>
      <c r="FJ142" s="7">
        <v>1.0840000000000001</v>
      </c>
      <c r="FK142" s="7"/>
      <c r="FM142" s="66">
        <v>44775</v>
      </c>
      <c r="FN142" s="21" t="s">
        <v>1623</v>
      </c>
      <c r="FO142" s="7"/>
      <c r="FP142" s="7">
        <v>1.1200000000000001</v>
      </c>
      <c r="FQ142" s="7"/>
      <c r="FS142" s="66">
        <v>44757</v>
      </c>
      <c r="FT142" s="21" t="s">
        <v>638</v>
      </c>
      <c r="FU142" s="7"/>
      <c r="FV142" s="7">
        <v>1.2667999999999999</v>
      </c>
      <c r="FW142" s="7"/>
      <c r="FY142" s="66">
        <v>44754</v>
      </c>
      <c r="FZ142" s="21" t="s">
        <v>638</v>
      </c>
      <c r="GA142" s="7"/>
      <c r="GB142" s="7">
        <v>1.4004000000000001</v>
      </c>
      <c r="GC142" s="7"/>
      <c r="GE142" s="66">
        <v>44727</v>
      </c>
      <c r="GF142" s="21" t="s">
        <v>354</v>
      </c>
      <c r="GG142" s="7"/>
      <c r="GH142" s="7">
        <v>1.7702</v>
      </c>
      <c r="GI142" s="68"/>
      <c r="GK142" s="66">
        <v>44722</v>
      </c>
      <c r="GL142" s="21" t="s">
        <v>571</v>
      </c>
      <c r="GM142" s="7"/>
      <c r="GN142" s="215">
        <v>0.98677099999999995</v>
      </c>
      <c r="GO142" s="7"/>
      <c r="GQ142" s="66">
        <v>44676</v>
      </c>
      <c r="GR142" s="7" t="s">
        <v>351</v>
      </c>
      <c r="GS142" s="7"/>
      <c r="GT142" s="7">
        <v>1.2030000000000001</v>
      </c>
      <c r="GU142" s="7"/>
      <c r="GW142" s="66">
        <v>44642</v>
      </c>
      <c r="GX142" s="21" t="s">
        <v>350</v>
      </c>
      <c r="GY142" s="7"/>
      <c r="GZ142" s="7">
        <v>1.0428999999999999</v>
      </c>
      <c r="HA142" s="7"/>
      <c r="HC142" s="66">
        <v>44628</v>
      </c>
      <c r="HD142" s="21" t="s">
        <v>350</v>
      </c>
      <c r="HE142" s="7"/>
      <c r="HF142" s="7">
        <v>1.2545999999999999</v>
      </c>
      <c r="HG142" s="7"/>
      <c r="HI142" s="66">
        <v>44581</v>
      </c>
      <c r="HJ142" s="21" t="s">
        <v>346</v>
      </c>
      <c r="HK142" s="7"/>
      <c r="HL142" s="7">
        <v>1.0229999999999999</v>
      </c>
      <c r="HM142" s="7"/>
      <c r="HO142" s="66">
        <v>44574</v>
      </c>
      <c r="HP142" s="21" t="s">
        <v>346</v>
      </c>
      <c r="HQ142" s="7"/>
      <c r="HR142" s="134">
        <v>0.9756196302888881</v>
      </c>
      <c r="HS142" s="7"/>
      <c r="HU142" s="81">
        <v>43916</v>
      </c>
      <c r="HV142" s="23" t="s">
        <v>350</v>
      </c>
      <c r="HW142" s="21">
        <f>[1]!i_dq_close("881001.WI",HU142)</f>
        <v>4083.9762999999998</v>
      </c>
      <c r="HX142" s="82">
        <v>1.062989</v>
      </c>
      <c r="HY142" s="20"/>
      <c r="IA142" s="66">
        <v>44708</v>
      </c>
      <c r="IB142" s="21" t="s">
        <v>534</v>
      </c>
      <c r="IC142" s="7"/>
      <c r="ID142" s="7">
        <v>1.0349999999999999</v>
      </c>
      <c r="IE142" s="7"/>
      <c r="IG142" s="66">
        <v>44725</v>
      </c>
      <c r="IH142" s="21" t="s">
        <v>571</v>
      </c>
      <c r="II142" s="7"/>
      <c r="IJ142" s="7">
        <v>1.0209999999999999</v>
      </c>
      <c r="IK142" s="7"/>
      <c r="IM142" s="66">
        <v>44783</v>
      </c>
      <c r="IN142" s="21" t="s">
        <v>1623</v>
      </c>
      <c r="IO142" s="7"/>
      <c r="IP142" s="7">
        <v>1.0484</v>
      </c>
      <c r="IQ142" s="7"/>
      <c r="IS142" s="66">
        <v>44897</v>
      </c>
      <c r="IT142" s="21" t="s">
        <v>1624</v>
      </c>
      <c r="IU142" s="7"/>
      <c r="IV142" s="7">
        <v>1.0226999999999999</v>
      </c>
      <c r="IW142" s="7"/>
      <c r="IY142" s="66">
        <v>44915</v>
      </c>
      <c r="IZ142" s="21" t="s">
        <v>1624</v>
      </c>
      <c r="JA142" s="7"/>
      <c r="JB142" s="7">
        <v>0.94940000000000002</v>
      </c>
      <c r="JC142" s="7"/>
      <c r="JE142" s="66">
        <v>44935</v>
      </c>
      <c r="JF142" s="21" t="s">
        <v>1626</v>
      </c>
      <c r="JG142" s="7"/>
      <c r="JH142" s="7">
        <v>0.98109999999999997</v>
      </c>
      <c r="JI142" s="7"/>
      <c r="JK142" s="7"/>
      <c r="JL142" s="7"/>
      <c r="JM142" s="7"/>
      <c r="JN142" s="7"/>
      <c r="JO142" s="7"/>
      <c r="JQ142" s="7"/>
      <c r="JR142" s="7"/>
      <c r="JS142" s="7"/>
      <c r="JT142" s="7"/>
      <c r="JU142" s="7"/>
      <c r="JW142" s="7"/>
      <c r="JX142" s="7"/>
      <c r="JY142" s="7"/>
      <c r="JZ142" s="7"/>
      <c r="KA142" s="7"/>
      <c r="KC142" s="66">
        <v>44757</v>
      </c>
      <c r="KD142" s="21" t="s">
        <v>638</v>
      </c>
      <c r="KE142" s="7"/>
      <c r="KF142" s="7">
        <v>1.32</v>
      </c>
    </row>
    <row r="143" spans="1:292" customFormat="1">
      <c r="A143" s="121">
        <v>44582</v>
      </c>
      <c r="B143" s="74" t="s">
        <v>346</v>
      </c>
      <c r="C143" s="122"/>
      <c r="D143" s="122">
        <v>1.0356000000000001</v>
      </c>
      <c r="E143" s="122"/>
      <c r="G143" s="66">
        <v>44617</v>
      </c>
      <c r="H143" s="21" t="s">
        <v>348</v>
      </c>
      <c r="I143" s="7"/>
      <c r="J143" s="7">
        <v>0.94379999999999997</v>
      </c>
      <c r="K143" s="7"/>
      <c r="M143" s="7"/>
      <c r="N143" s="7"/>
      <c r="O143" s="7"/>
      <c r="P143" s="7"/>
      <c r="Q143" s="7"/>
      <c r="S143" s="7"/>
      <c r="T143" s="7"/>
      <c r="U143" s="7"/>
      <c r="V143" s="7"/>
      <c r="W143" s="7"/>
      <c r="Y143" s="7"/>
      <c r="Z143" s="7"/>
      <c r="AA143" s="7"/>
      <c r="AB143" s="7"/>
      <c r="AC143" s="7"/>
      <c r="AE143" s="7"/>
      <c r="AF143" s="7"/>
      <c r="AG143" s="7"/>
      <c r="AH143" s="7"/>
      <c r="AI143" s="7"/>
      <c r="AK143" s="7"/>
      <c r="AL143" s="7"/>
      <c r="AM143" s="7"/>
      <c r="AN143" s="7"/>
      <c r="AO143" s="7"/>
      <c r="AQ143" s="7"/>
      <c r="AR143" s="7"/>
      <c r="AS143" s="7"/>
      <c r="AT143" s="7"/>
      <c r="AU143" s="7"/>
      <c r="AW143" s="7"/>
      <c r="AX143" s="7"/>
      <c r="AY143" s="7"/>
      <c r="AZ143" s="7"/>
      <c r="BA143" s="7"/>
      <c r="BC143" s="66">
        <v>44966</v>
      </c>
      <c r="BD143" s="21" t="s">
        <v>1704</v>
      </c>
      <c r="BE143" s="7"/>
      <c r="BF143" s="7">
        <v>1.4734</v>
      </c>
      <c r="BG143" s="7"/>
      <c r="BI143" s="66">
        <v>44957</v>
      </c>
      <c r="BJ143" s="21" t="s">
        <v>1626</v>
      </c>
      <c r="BK143" s="7"/>
      <c r="BL143" s="7">
        <v>0.99250000000000005</v>
      </c>
      <c r="BM143" s="7"/>
      <c r="BO143" s="66">
        <v>44938</v>
      </c>
      <c r="BP143" s="21" t="s">
        <v>1626</v>
      </c>
      <c r="BQ143" s="7"/>
      <c r="BR143" s="7">
        <v>1.2448999999999999</v>
      </c>
      <c r="BS143" s="7"/>
      <c r="BU143" s="66">
        <v>44931</v>
      </c>
      <c r="BV143" s="21" t="s">
        <v>1626</v>
      </c>
      <c r="BW143" s="7"/>
      <c r="BX143" s="7">
        <v>0.98599999999999999</v>
      </c>
      <c r="BY143" s="7"/>
      <c r="CA143" s="66">
        <v>44931</v>
      </c>
      <c r="CB143" s="21" t="s">
        <v>1626</v>
      </c>
      <c r="CC143" s="7"/>
      <c r="CD143" s="7">
        <v>0.96499999999999997</v>
      </c>
      <c r="CE143" s="7"/>
      <c r="CG143" s="66">
        <v>44923</v>
      </c>
      <c r="CH143" s="21" t="s">
        <v>1624</v>
      </c>
      <c r="CI143" s="7"/>
      <c r="CJ143" s="7">
        <v>1.016</v>
      </c>
      <c r="CK143" s="7"/>
      <c r="CM143" s="66">
        <v>44908</v>
      </c>
      <c r="CN143" s="21" t="s">
        <v>1624</v>
      </c>
      <c r="CO143" s="7"/>
      <c r="CP143" s="7">
        <v>1.0532999999999999</v>
      </c>
      <c r="CQ143" s="7"/>
      <c r="CS143" s="66">
        <v>44900</v>
      </c>
      <c r="CT143" s="21" t="s">
        <v>1624</v>
      </c>
      <c r="CU143" s="7"/>
      <c r="CV143" s="7">
        <v>0.96240000000000003</v>
      </c>
      <c r="CW143" s="7"/>
      <c r="CY143" s="66">
        <v>44895</v>
      </c>
      <c r="CZ143" s="21" t="s">
        <v>1630</v>
      </c>
      <c r="DA143" s="7"/>
      <c r="DB143" s="7">
        <v>1.214</v>
      </c>
      <c r="DC143" s="7"/>
      <c r="DE143" s="66">
        <v>44881</v>
      </c>
      <c r="DF143" s="21" t="s">
        <v>1630</v>
      </c>
      <c r="DG143" s="7"/>
      <c r="DH143" s="7">
        <v>1.0028999999999999</v>
      </c>
      <c r="DI143" s="7"/>
      <c r="DK143" s="66">
        <v>44880</v>
      </c>
      <c r="DL143" s="21" t="s">
        <v>1630</v>
      </c>
      <c r="DM143" s="7"/>
      <c r="DN143" s="7">
        <v>1.0003</v>
      </c>
      <c r="DO143" s="7"/>
      <c r="DQ143" s="66">
        <v>44872</v>
      </c>
      <c r="DR143" s="21" t="s">
        <v>1630</v>
      </c>
      <c r="DS143" s="7"/>
      <c r="DT143" s="7">
        <v>0.96799999999999997</v>
      </c>
      <c r="DU143" s="7"/>
      <c r="DW143" s="66">
        <v>44854</v>
      </c>
      <c r="DX143" s="21" t="s">
        <v>1621</v>
      </c>
      <c r="DY143" s="7"/>
      <c r="DZ143" s="7">
        <v>0.97419999999999995</v>
      </c>
      <c r="EA143" s="7"/>
      <c r="EC143" s="66">
        <v>44810</v>
      </c>
      <c r="ED143" s="21" t="s">
        <v>1622</v>
      </c>
      <c r="EE143" s="7"/>
      <c r="EF143" s="7">
        <v>1.2170000000000001</v>
      </c>
      <c r="EG143" s="7"/>
      <c r="EI143" s="66">
        <v>44810</v>
      </c>
      <c r="EJ143" s="7" t="s">
        <v>1622</v>
      </c>
      <c r="EK143" s="7"/>
      <c r="EL143" s="134">
        <v>1.2454050000000001</v>
      </c>
      <c r="EM143" s="7"/>
      <c r="EO143" s="66">
        <v>44805</v>
      </c>
      <c r="EP143" s="21" t="s">
        <v>340</v>
      </c>
      <c r="EQ143" s="7"/>
      <c r="ER143" s="7">
        <v>0.96919999999999995</v>
      </c>
      <c r="ES143" s="7"/>
      <c r="EU143" s="66">
        <v>44804</v>
      </c>
      <c r="EV143" s="21" t="s">
        <v>1623</v>
      </c>
      <c r="EW143" s="7"/>
      <c r="EX143" s="7">
        <v>1.1711</v>
      </c>
      <c r="EY143" s="7"/>
      <c r="FA143" s="66">
        <v>44789</v>
      </c>
      <c r="FB143" s="21" t="s">
        <v>1623</v>
      </c>
      <c r="FC143" s="7"/>
      <c r="FD143" s="7">
        <v>1.512</v>
      </c>
      <c r="FE143" s="7"/>
      <c r="FG143" s="66">
        <v>44777</v>
      </c>
      <c r="FH143" s="7" t="s">
        <v>1623</v>
      </c>
      <c r="FI143" s="7"/>
      <c r="FJ143" s="7">
        <v>1.0920000000000001</v>
      </c>
      <c r="FK143" s="7"/>
      <c r="FM143" s="66">
        <v>44776</v>
      </c>
      <c r="FN143" s="21" t="s">
        <v>1623</v>
      </c>
      <c r="FO143" s="7"/>
      <c r="FP143" s="7">
        <v>1.1220000000000001</v>
      </c>
      <c r="FQ143" s="7"/>
      <c r="FS143" s="66">
        <v>44760</v>
      </c>
      <c r="FT143" s="21" t="s">
        <v>638</v>
      </c>
      <c r="FU143" s="7"/>
      <c r="FV143" s="7">
        <v>1.2677</v>
      </c>
      <c r="FW143" s="7"/>
      <c r="FY143" s="66">
        <v>44755</v>
      </c>
      <c r="FZ143" s="21" t="s">
        <v>638</v>
      </c>
      <c r="GA143" s="7"/>
      <c r="GB143" s="7">
        <v>1.4017999999999999</v>
      </c>
      <c r="GC143" s="7"/>
      <c r="GE143" s="66">
        <v>44728</v>
      </c>
      <c r="GF143" s="21" t="s">
        <v>354</v>
      </c>
      <c r="GG143" s="7"/>
      <c r="GH143" s="7">
        <v>1.7681</v>
      </c>
      <c r="GI143" s="68"/>
      <c r="GK143" s="66">
        <v>44725</v>
      </c>
      <c r="GL143" s="21" t="s">
        <v>571</v>
      </c>
      <c r="GM143" s="7"/>
      <c r="GN143" s="215">
        <v>0.98696499999999998</v>
      </c>
      <c r="GO143" s="7"/>
      <c r="GQ143" s="66">
        <v>44677</v>
      </c>
      <c r="GR143" s="7" t="s">
        <v>351</v>
      </c>
      <c r="GS143" s="7"/>
      <c r="GT143" s="7">
        <v>1.1990000000000001</v>
      </c>
      <c r="GU143" s="7"/>
      <c r="GW143" s="66">
        <v>44643</v>
      </c>
      <c r="GX143" s="21" t="s">
        <v>350</v>
      </c>
      <c r="GY143" s="7"/>
      <c r="GZ143" s="7">
        <v>1.0457000000000001</v>
      </c>
      <c r="HA143" s="7"/>
      <c r="HC143" s="66">
        <v>44629</v>
      </c>
      <c r="HD143" s="21" t="s">
        <v>350</v>
      </c>
      <c r="HE143" s="7"/>
      <c r="HF143" s="7">
        <v>1.2541</v>
      </c>
      <c r="HG143" s="7"/>
      <c r="HI143" s="66">
        <v>44582</v>
      </c>
      <c r="HJ143" s="21" t="s">
        <v>346</v>
      </c>
      <c r="HK143" s="7"/>
      <c r="HL143" s="7">
        <v>1.022</v>
      </c>
      <c r="HM143" s="7"/>
      <c r="HO143" s="66">
        <v>44575</v>
      </c>
      <c r="HP143" s="21" t="s">
        <v>346</v>
      </c>
      <c r="HQ143" s="7"/>
      <c r="HR143" s="134">
        <v>0.97853192769273567</v>
      </c>
      <c r="HS143" s="7"/>
      <c r="HU143" s="81">
        <v>43917</v>
      </c>
      <c r="HV143" s="23" t="s">
        <v>350</v>
      </c>
      <c r="HW143" s="21">
        <f>[1]!i_dq_close("881001.WI",HU143)</f>
        <v>4078.4656</v>
      </c>
      <c r="HX143" s="82">
        <v>1.0639190000000001</v>
      </c>
      <c r="HY143" s="20"/>
      <c r="IA143" s="66">
        <v>44711</v>
      </c>
      <c r="IB143" s="21" t="s">
        <v>534</v>
      </c>
      <c r="IC143" s="7"/>
      <c r="ID143" s="7">
        <v>1.0349999999999999</v>
      </c>
      <c r="IE143" s="7"/>
      <c r="IG143" s="66">
        <v>44726</v>
      </c>
      <c r="IH143" s="21" t="s">
        <v>571</v>
      </c>
      <c r="II143" s="7"/>
      <c r="IJ143" s="7">
        <v>1.0189999999999999</v>
      </c>
      <c r="IK143" s="7"/>
      <c r="IM143" s="66">
        <v>44784</v>
      </c>
      <c r="IN143" s="21" t="s">
        <v>1623</v>
      </c>
      <c r="IO143" s="7"/>
      <c r="IP143" s="7">
        <v>1.0439000000000001</v>
      </c>
      <c r="IQ143" s="7"/>
      <c r="IS143" s="66">
        <v>44900</v>
      </c>
      <c r="IT143" s="21" t="s">
        <v>1624</v>
      </c>
      <c r="IU143" s="7"/>
      <c r="IV143" s="7">
        <v>1.0173000000000001</v>
      </c>
      <c r="IW143" s="7"/>
      <c r="IY143" s="66">
        <v>44916</v>
      </c>
      <c r="IZ143" s="21" t="s">
        <v>1624</v>
      </c>
      <c r="JA143" s="7"/>
      <c r="JB143" s="7">
        <v>0.95230000000000004</v>
      </c>
      <c r="JC143" s="7"/>
      <c r="JE143" s="66">
        <v>44936</v>
      </c>
      <c r="JF143" s="21" t="s">
        <v>1626</v>
      </c>
      <c r="JG143" s="7"/>
      <c r="JH143" s="7">
        <v>0.97860000000000003</v>
      </c>
      <c r="JI143" s="7"/>
      <c r="JK143" s="7"/>
      <c r="JL143" s="7"/>
      <c r="JM143" s="7"/>
      <c r="JN143" s="7"/>
      <c r="JO143" s="7"/>
      <c r="JQ143" s="7"/>
      <c r="JR143" s="7"/>
      <c r="JS143" s="7"/>
      <c r="JT143" s="7"/>
      <c r="JU143" s="7"/>
      <c r="JW143" s="7"/>
      <c r="JX143" s="7"/>
      <c r="JY143" s="7"/>
      <c r="JZ143" s="7"/>
      <c r="KA143" s="7"/>
      <c r="KC143" s="66">
        <v>44760</v>
      </c>
      <c r="KD143" s="21" t="s">
        <v>638</v>
      </c>
      <c r="KE143" s="7"/>
      <c r="KF143" s="7">
        <v>1.321</v>
      </c>
    </row>
    <row r="144" spans="1:292" customFormat="1">
      <c r="A144" s="121">
        <v>44585</v>
      </c>
      <c r="B144" s="74" t="s">
        <v>346</v>
      </c>
      <c r="C144" s="122"/>
      <c r="D144" s="122">
        <v>1.0381</v>
      </c>
      <c r="E144" s="122"/>
      <c r="G144" s="66">
        <v>44620</v>
      </c>
      <c r="H144" s="21" t="s">
        <v>348</v>
      </c>
      <c r="I144" s="7"/>
      <c r="J144" s="7">
        <v>0.94650000000000001</v>
      </c>
      <c r="K144" s="7"/>
      <c r="M144" s="7"/>
      <c r="N144" s="7"/>
      <c r="O144" s="7"/>
      <c r="P144" s="7"/>
      <c r="Q144" s="7"/>
      <c r="S144" s="7"/>
      <c r="T144" s="7"/>
      <c r="U144" s="7"/>
      <c r="V144" s="7"/>
      <c r="W144" s="7"/>
      <c r="Y144" s="7"/>
      <c r="Z144" s="7"/>
      <c r="AA144" s="7"/>
      <c r="AB144" s="7"/>
      <c r="AC144" s="7"/>
      <c r="AE144" s="7"/>
      <c r="AF144" s="7"/>
      <c r="AG144" s="7"/>
      <c r="AH144" s="7"/>
      <c r="AI144" s="7"/>
      <c r="AK144" s="7"/>
      <c r="AL144" s="7"/>
      <c r="AM144" s="7"/>
      <c r="AN144" s="7"/>
      <c r="AO144" s="7"/>
      <c r="AQ144" s="7"/>
      <c r="AR144" s="7"/>
      <c r="AS144" s="7"/>
      <c r="AT144" s="7"/>
      <c r="AU144" s="7"/>
      <c r="AW144" s="7"/>
      <c r="AX144" s="7"/>
      <c r="AY144" s="7"/>
      <c r="AZ144" s="7"/>
      <c r="BA144" s="7"/>
      <c r="BC144" s="66">
        <v>44967</v>
      </c>
      <c r="BD144" s="21" t="s">
        <v>1719</v>
      </c>
      <c r="BE144" s="7"/>
      <c r="BF144" s="7">
        <v>1.4801</v>
      </c>
      <c r="BG144" s="7"/>
      <c r="BI144" s="66">
        <v>44958</v>
      </c>
      <c r="BJ144" s="21" t="s">
        <v>348</v>
      </c>
      <c r="BK144" s="7"/>
      <c r="BL144" s="7">
        <v>0.98950000000000005</v>
      </c>
      <c r="BM144" s="7"/>
      <c r="BO144" s="66">
        <v>44939</v>
      </c>
      <c r="BP144" s="21" t="s">
        <v>1626</v>
      </c>
      <c r="BQ144" s="7"/>
      <c r="BR144" s="7">
        <v>1.2450000000000001</v>
      </c>
      <c r="BS144" s="7"/>
      <c r="BU144" s="66">
        <v>44932</v>
      </c>
      <c r="BV144" s="21" t="s">
        <v>1626</v>
      </c>
      <c r="BW144" s="7"/>
      <c r="BX144" s="7">
        <v>0.98499999999999999</v>
      </c>
      <c r="BY144" s="7"/>
      <c r="CA144" s="66">
        <v>44932</v>
      </c>
      <c r="CB144" s="21" t="s">
        <v>1626</v>
      </c>
      <c r="CC144" s="7"/>
      <c r="CD144" s="7">
        <v>0.96399999999999997</v>
      </c>
      <c r="CE144" s="7"/>
      <c r="CG144" s="66">
        <v>44924</v>
      </c>
      <c r="CH144" s="21" t="s">
        <v>1624</v>
      </c>
      <c r="CI144" s="7"/>
      <c r="CJ144" s="7">
        <v>1.012</v>
      </c>
      <c r="CK144" s="7"/>
      <c r="CM144" s="66">
        <v>44909</v>
      </c>
      <c r="CN144" s="21" t="s">
        <v>1624</v>
      </c>
      <c r="CO144" s="7"/>
      <c r="CP144" s="7">
        <v>1.0567</v>
      </c>
      <c r="CQ144" s="7"/>
      <c r="CS144" s="66">
        <v>44901</v>
      </c>
      <c r="CT144" s="21" t="s">
        <v>1624</v>
      </c>
      <c r="CU144" s="7"/>
      <c r="CV144" s="7">
        <v>0.96330000000000005</v>
      </c>
      <c r="CW144" s="7"/>
      <c r="CY144" s="66">
        <v>44896</v>
      </c>
      <c r="CZ144" s="21" t="s">
        <v>336</v>
      </c>
      <c r="DA144" s="7"/>
      <c r="DB144" s="7">
        <v>1.2144999999999999</v>
      </c>
      <c r="DC144" s="7"/>
      <c r="DE144" s="66">
        <v>44882</v>
      </c>
      <c r="DF144" s="21" t="s">
        <v>1630</v>
      </c>
      <c r="DG144" s="7"/>
      <c r="DH144" s="7">
        <v>1.0016</v>
      </c>
      <c r="DI144" s="7"/>
      <c r="DK144" s="66">
        <v>44881</v>
      </c>
      <c r="DL144" s="21" t="s">
        <v>1630</v>
      </c>
      <c r="DM144" s="7"/>
      <c r="DN144" s="7">
        <v>0.99890000000000001</v>
      </c>
      <c r="DO144" s="7"/>
      <c r="DQ144" s="66">
        <v>44873</v>
      </c>
      <c r="DR144" s="21" t="s">
        <v>1630</v>
      </c>
      <c r="DS144" s="7"/>
      <c r="DT144" s="7">
        <v>0.97199999999999998</v>
      </c>
      <c r="DU144" s="7"/>
      <c r="DW144" s="66">
        <v>44855</v>
      </c>
      <c r="DX144" s="21" t="s">
        <v>1621</v>
      </c>
      <c r="DY144" s="7"/>
      <c r="DZ144" s="7">
        <v>0.97360000000000002</v>
      </c>
      <c r="EA144" s="7"/>
      <c r="EC144" s="66">
        <v>44811</v>
      </c>
      <c r="ED144" s="21" t="s">
        <v>1622</v>
      </c>
      <c r="EE144" s="7"/>
      <c r="EF144" s="7">
        <v>1.226</v>
      </c>
      <c r="EG144" s="7"/>
      <c r="EI144" s="66">
        <v>44811</v>
      </c>
      <c r="EJ144" s="7" t="s">
        <v>1622</v>
      </c>
      <c r="EK144" s="7"/>
      <c r="EL144" s="134">
        <v>1.245312</v>
      </c>
      <c r="EM144" s="7"/>
      <c r="EO144" s="66">
        <v>44806</v>
      </c>
      <c r="EP144" s="21" t="s">
        <v>1622</v>
      </c>
      <c r="EQ144" s="7"/>
      <c r="ER144" s="7">
        <v>0.97409999999999997</v>
      </c>
      <c r="ES144" s="7"/>
      <c r="EU144" s="66">
        <v>44805</v>
      </c>
      <c r="EV144" s="21" t="s">
        <v>340</v>
      </c>
      <c r="EW144" s="7"/>
      <c r="EX144" s="7">
        <v>1.1716</v>
      </c>
      <c r="EY144" s="7"/>
      <c r="FA144" s="66">
        <v>44790</v>
      </c>
      <c r="FB144" s="21" t="s">
        <v>1623</v>
      </c>
      <c r="FC144" s="7"/>
      <c r="FD144" s="7">
        <v>1.508</v>
      </c>
      <c r="FE144" s="7"/>
      <c r="FG144" s="66">
        <v>44778</v>
      </c>
      <c r="FH144" s="7" t="s">
        <v>1623</v>
      </c>
      <c r="FI144" s="7"/>
      <c r="FJ144" s="7">
        <v>1.087</v>
      </c>
      <c r="FK144" s="7"/>
      <c r="FM144" s="66">
        <v>44777</v>
      </c>
      <c r="FN144" s="21" t="s">
        <v>1623</v>
      </c>
      <c r="FO144" s="7"/>
      <c r="FP144" s="7">
        <v>1.1319999999999999</v>
      </c>
      <c r="FQ144" s="7"/>
      <c r="FS144" s="66">
        <v>44761</v>
      </c>
      <c r="FT144" s="21" t="s">
        <v>638</v>
      </c>
      <c r="FU144" s="7"/>
      <c r="FV144" s="7">
        <v>1.2683</v>
      </c>
      <c r="FW144" s="7"/>
      <c r="FY144" s="66">
        <v>44756</v>
      </c>
      <c r="FZ144" s="21" t="s">
        <v>638</v>
      </c>
      <c r="GA144" s="7"/>
      <c r="GB144" s="7">
        <v>1.4047000000000001</v>
      </c>
      <c r="GC144" s="7"/>
      <c r="GE144" s="66">
        <v>44729</v>
      </c>
      <c r="GF144" s="21" t="s">
        <v>354</v>
      </c>
      <c r="GG144" s="7"/>
      <c r="GH144" s="7">
        <v>1.7734000000000001</v>
      </c>
      <c r="GI144" s="68"/>
      <c r="GK144" s="66">
        <v>44726</v>
      </c>
      <c r="GL144" s="21" t="s">
        <v>571</v>
      </c>
      <c r="GM144" s="7"/>
      <c r="GN144" s="215">
        <v>0.987842</v>
      </c>
      <c r="GO144" s="7"/>
      <c r="GQ144" s="66">
        <v>44678</v>
      </c>
      <c r="GR144" s="7" t="s">
        <v>351</v>
      </c>
      <c r="GS144" s="7"/>
      <c r="GT144" s="7">
        <v>1.208</v>
      </c>
      <c r="GU144" s="7"/>
      <c r="GW144" s="66">
        <v>44644</v>
      </c>
      <c r="GX144" s="21" t="s">
        <v>350</v>
      </c>
      <c r="GY144" s="7"/>
      <c r="GZ144" s="7">
        <v>1.0458000000000001</v>
      </c>
      <c r="HA144" s="7"/>
      <c r="HC144" s="66">
        <v>44630</v>
      </c>
      <c r="HD144" s="21" t="s">
        <v>350</v>
      </c>
      <c r="HE144" s="7"/>
      <c r="HF144" s="7">
        <v>1.2598</v>
      </c>
      <c r="HG144" s="7"/>
      <c r="HI144" s="66">
        <v>44585</v>
      </c>
      <c r="HJ144" s="21" t="s">
        <v>346</v>
      </c>
      <c r="HK144" s="7"/>
      <c r="HL144" s="7">
        <v>1.0229999999999999</v>
      </c>
      <c r="HM144" s="7"/>
      <c r="HO144" s="66">
        <v>44578</v>
      </c>
      <c r="HP144" s="21" t="s">
        <v>346</v>
      </c>
      <c r="HQ144" s="7"/>
      <c r="HR144" s="134">
        <v>0.97853192769273567</v>
      </c>
      <c r="HS144" s="7"/>
      <c r="HU144" s="81">
        <v>43920</v>
      </c>
      <c r="HV144" s="23" t="s">
        <v>350</v>
      </c>
      <c r="HW144" s="21">
        <f>[1]!i_dq_close("881001.WI",HU144)</f>
        <v>4013.9430000000002</v>
      </c>
      <c r="HX144" s="82">
        <v>1.0639190000000001</v>
      </c>
      <c r="HY144" s="20"/>
      <c r="IA144" s="66">
        <v>44712</v>
      </c>
      <c r="IB144" s="21" t="s">
        <v>534</v>
      </c>
      <c r="IC144" s="7"/>
      <c r="ID144" s="7">
        <v>1.03</v>
      </c>
      <c r="IE144" s="7"/>
      <c r="IG144" s="66">
        <v>44727</v>
      </c>
      <c r="IH144" s="21" t="s">
        <v>571</v>
      </c>
      <c r="II144" s="7"/>
      <c r="IJ144" s="7">
        <v>1.008</v>
      </c>
      <c r="IK144" s="7"/>
      <c r="IM144" s="66">
        <v>44785</v>
      </c>
      <c r="IN144" s="21" t="s">
        <v>1623</v>
      </c>
      <c r="IO144" s="7"/>
      <c r="IP144" s="7">
        <v>1.0421</v>
      </c>
      <c r="IQ144" s="7"/>
      <c r="IS144" s="66">
        <v>44901</v>
      </c>
      <c r="IT144" s="21" t="s">
        <v>1624</v>
      </c>
      <c r="IU144" s="7"/>
      <c r="IV144" s="7">
        <v>1.0168999999999999</v>
      </c>
      <c r="IW144" s="7"/>
      <c r="IY144" s="66">
        <v>44917</v>
      </c>
      <c r="IZ144" s="21" t="s">
        <v>1624</v>
      </c>
      <c r="JA144" s="7"/>
      <c r="JB144" s="7">
        <v>0.9546</v>
      </c>
      <c r="JC144" s="7"/>
      <c r="JE144" s="66">
        <v>44937</v>
      </c>
      <c r="JF144" s="21" t="s">
        <v>1626</v>
      </c>
      <c r="JG144" s="7"/>
      <c r="JH144" s="7">
        <v>0.97640000000000005</v>
      </c>
      <c r="JI144" s="7"/>
      <c r="JK144" s="7"/>
      <c r="JL144" s="7"/>
      <c r="JM144" s="7"/>
      <c r="JN144" s="7"/>
      <c r="JO144" s="7"/>
      <c r="JQ144" s="7"/>
      <c r="JR144" s="7"/>
      <c r="JS144" s="7"/>
      <c r="JT144" s="7"/>
      <c r="JU144" s="7"/>
      <c r="JW144" s="7"/>
      <c r="JX144" s="7"/>
      <c r="JY144" s="7"/>
      <c r="JZ144" s="7"/>
      <c r="KA144" s="7"/>
      <c r="KC144" s="66">
        <v>44761</v>
      </c>
      <c r="KD144" s="21" t="s">
        <v>638</v>
      </c>
      <c r="KE144" s="7"/>
      <c r="KF144" s="7">
        <v>1.321</v>
      </c>
    </row>
    <row r="145" spans="1:292" customFormat="1">
      <c r="A145" s="121">
        <v>44586</v>
      </c>
      <c r="B145" s="74" t="s">
        <v>346</v>
      </c>
      <c r="C145" s="122"/>
      <c r="D145" s="122">
        <v>1.0246</v>
      </c>
      <c r="E145" s="122"/>
      <c r="G145" s="66">
        <v>44621</v>
      </c>
      <c r="H145" s="21" t="s">
        <v>350</v>
      </c>
      <c r="I145" s="7"/>
      <c r="J145" s="7">
        <v>0.94769999999999999</v>
      </c>
      <c r="K145" s="7"/>
      <c r="M145" s="7"/>
      <c r="N145" s="7"/>
      <c r="O145" s="7"/>
      <c r="P145" s="7"/>
      <c r="Q145" s="7"/>
      <c r="S145" s="7"/>
      <c r="T145" s="7"/>
      <c r="U145" s="7"/>
      <c r="V145" s="7"/>
      <c r="W145" s="7"/>
      <c r="Y145" s="7"/>
      <c r="Z145" s="7"/>
      <c r="AA145" s="7"/>
      <c r="AB145" s="7"/>
      <c r="AC145" s="7"/>
      <c r="AE145" s="7"/>
      <c r="AF145" s="7"/>
      <c r="AG145" s="7"/>
      <c r="AH145" s="7"/>
      <c r="AI145" s="7"/>
      <c r="AK145" s="7"/>
      <c r="AL145" s="7"/>
      <c r="AM145" s="7"/>
      <c r="AN145" s="7"/>
      <c r="AO145" s="7"/>
      <c r="AQ145" s="7"/>
      <c r="AR145" s="7"/>
      <c r="AS145" s="7"/>
      <c r="AT145" s="7"/>
      <c r="AU145" s="7"/>
      <c r="AW145" s="7"/>
      <c r="AX145" s="7"/>
      <c r="AY145" s="7"/>
      <c r="AZ145" s="7"/>
      <c r="BA145" s="7"/>
      <c r="BC145" s="7"/>
      <c r="BD145" s="7"/>
      <c r="BE145" s="7"/>
      <c r="BF145" s="7"/>
      <c r="BG145" s="7"/>
      <c r="BI145" s="66">
        <v>44959</v>
      </c>
      <c r="BJ145" s="21" t="s">
        <v>1632</v>
      </c>
      <c r="BK145" s="7"/>
      <c r="BL145" s="7">
        <v>0.99180000000000001</v>
      </c>
      <c r="BM145" s="7"/>
      <c r="BO145" s="66">
        <v>44942</v>
      </c>
      <c r="BP145" s="21" t="s">
        <v>1626</v>
      </c>
      <c r="BQ145" s="7"/>
      <c r="BR145" s="7">
        <v>1.2447999999999999</v>
      </c>
      <c r="BS145" s="7"/>
      <c r="BU145" s="66">
        <v>44935</v>
      </c>
      <c r="BV145" s="21" t="s">
        <v>1626</v>
      </c>
      <c r="BW145" s="7"/>
      <c r="BX145" s="7">
        <v>0.98499999999999999</v>
      </c>
      <c r="BY145" s="7"/>
      <c r="CA145" s="66">
        <v>44935</v>
      </c>
      <c r="CB145" s="21" t="s">
        <v>1626</v>
      </c>
      <c r="CC145" s="7"/>
      <c r="CD145" s="7">
        <v>0.96399999999999997</v>
      </c>
      <c r="CE145" s="7"/>
      <c r="CG145" s="66">
        <v>44925</v>
      </c>
      <c r="CH145" s="21" t="s">
        <v>1624</v>
      </c>
      <c r="CI145" s="7"/>
      <c r="CJ145" s="7">
        <v>1.0109999999999999</v>
      </c>
      <c r="CK145" s="7"/>
      <c r="CM145" s="66">
        <v>44910</v>
      </c>
      <c r="CN145" s="21" t="s">
        <v>1624</v>
      </c>
      <c r="CO145" s="7"/>
      <c r="CP145" s="7">
        <v>1.0579000000000001</v>
      </c>
      <c r="CQ145" s="7"/>
      <c r="CS145" s="66">
        <v>44902</v>
      </c>
      <c r="CT145" s="21" t="s">
        <v>1624</v>
      </c>
      <c r="CU145" s="7"/>
      <c r="CV145" s="7">
        <v>0.96330000000000005</v>
      </c>
      <c r="CW145" s="7"/>
      <c r="CY145" s="66">
        <v>44897</v>
      </c>
      <c r="CZ145" s="21" t="s">
        <v>1624</v>
      </c>
      <c r="DA145" s="7"/>
      <c r="DB145" s="7">
        <v>1.2144999999999999</v>
      </c>
      <c r="DC145" s="7"/>
      <c r="DE145" s="66">
        <v>44883</v>
      </c>
      <c r="DF145" s="21" t="s">
        <v>1630</v>
      </c>
      <c r="DG145" s="7"/>
      <c r="DH145" s="7">
        <v>0.99970000000000003</v>
      </c>
      <c r="DI145" s="7"/>
      <c r="DK145" s="66">
        <v>44882</v>
      </c>
      <c r="DL145" s="21" t="s">
        <v>1630</v>
      </c>
      <c r="DM145" s="7"/>
      <c r="DN145" s="7">
        <v>1.0024999999999999</v>
      </c>
      <c r="DO145" s="7"/>
      <c r="DQ145" s="66">
        <v>44874</v>
      </c>
      <c r="DR145" s="21" t="s">
        <v>1630</v>
      </c>
      <c r="DS145" s="7"/>
      <c r="DT145" s="7">
        <v>0.97899999999999998</v>
      </c>
      <c r="DU145" s="7"/>
      <c r="DW145" s="66">
        <v>44858</v>
      </c>
      <c r="DX145" s="21" t="s">
        <v>1621</v>
      </c>
      <c r="DY145" s="7"/>
      <c r="DZ145" s="7">
        <v>0.97</v>
      </c>
      <c r="EA145" s="7"/>
      <c r="EC145" s="66">
        <v>44812</v>
      </c>
      <c r="ED145" s="21" t="s">
        <v>1622</v>
      </c>
      <c r="EE145" s="7"/>
      <c r="EF145" s="7">
        <v>1.2170000000000001</v>
      </c>
      <c r="EG145" s="7"/>
      <c r="EI145" s="66">
        <v>44812</v>
      </c>
      <c r="EJ145" s="7" t="s">
        <v>1622</v>
      </c>
      <c r="EK145" s="7"/>
      <c r="EL145" s="134">
        <v>1.2454050000000001</v>
      </c>
      <c r="EM145" s="7"/>
      <c r="EO145" s="66">
        <v>44809</v>
      </c>
      <c r="EP145" s="21" t="s">
        <v>1622</v>
      </c>
      <c r="EQ145" s="7"/>
      <c r="ER145" s="7">
        <v>0.97660000000000002</v>
      </c>
      <c r="ES145" s="7"/>
      <c r="EU145" s="66">
        <v>44806</v>
      </c>
      <c r="EV145" s="21" t="s">
        <v>1622</v>
      </c>
      <c r="EW145" s="7"/>
      <c r="EX145" s="7">
        <v>1.1798999999999999</v>
      </c>
      <c r="EY145" s="7"/>
      <c r="FA145" s="66">
        <v>44791</v>
      </c>
      <c r="FB145" s="21" t="s">
        <v>1623</v>
      </c>
      <c r="FC145" s="7"/>
      <c r="FD145" s="7">
        <v>1.52</v>
      </c>
      <c r="FE145" s="7"/>
      <c r="FG145" s="66">
        <v>44781</v>
      </c>
      <c r="FH145" s="7" t="s">
        <v>1623</v>
      </c>
      <c r="FI145" s="7"/>
      <c r="FJ145" s="7">
        <v>1.0900000000000001</v>
      </c>
      <c r="FK145" s="7"/>
      <c r="FM145" s="66">
        <v>44778</v>
      </c>
      <c r="FN145" s="21" t="s">
        <v>1623</v>
      </c>
      <c r="FO145" s="7"/>
      <c r="FP145" s="7">
        <v>1.1279999999999999</v>
      </c>
      <c r="FQ145" s="7"/>
      <c r="FS145" s="66">
        <v>44762</v>
      </c>
      <c r="FT145" s="21" t="s">
        <v>638</v>
      </c>
      <c r="FU145" s="7"/>
      <c r="FV145" s="7">
        <v>1.2684</v>
      </c>
      <c r="FW145" s="7"/>
      <c r="FY145" s="66">
        <v>44757</v>
      </c>
      <c r="FZ145" s="21" t="s">
        <v>638</v>
      </c>
      <c r="GA145" s="7"/>
      <c r="GB145" s="7">
        <v>1.4028</v>
      </c>
      <c r="GC145" s="7"/>
      <c r="GE145" s="66">
        <v>44732</v>
      </c>
      <c r="GF145" s="21" t="s">
        <v>354</v>
      </c>
      <c r="GG145" s="7"/>
      <c r="GH145" s="7">
        <v>1.7770999999999999</v>
      </c>
      <c r="GI145" s="68"/>
      <c r="GK145" s="66">
        <v>44727</v>
      </c>
      <c r="GL145" s="21" t="s">
        <v>571</v>
      </c>
      <c r="GM145" s="7"/>
      <c r="GN145" s="215">
        <v>0.98832900000000001</v>
      </c>
      <c r="GO145" s="7"/>
      <c r="GQ145" s="66">
        <v>44679</v>
      </c>
      <c r="GR145" s="7" t="s">
        <v>351</v>
      </c>
      <c r="GS145" s="7"/>
      <c r="GT145" s="7">
        <v>1.2050000000000001</v>
      </c>
      <c r="GU145" s="7"/>
      <c r="GW145" s="66">
        <v>44645</v>
      </c>
      <c r="GX145" s="21" t="s">
        <v>350</v>
      </c>
      <c r="GY145" s="7"/>
      <c r="GZ145" s="7">
        <v>1.0449999999999999</v>
      </c>
      <c r="HA145" s="7"/>
      <c r="HC145" s="66">
        <v>44631</v>
      </c>
      <c r="HD145" s="21" t="s">
        <v>350</v>
      </c>
      <c r="HE145" s="7"/>
      <c r="HF145" s="7">
        <v>1.2335</v>
      </c>
      <c r="HG145" s="7"/>
      <c r="HI145" s="66">
        <v>44586</v>
      </c>
      <c r="HJ145" s="21" t="s">
        <v>346</v>
      </c>
      <c r="HK145" s="7"/>
      <c r="HL145" s="7">
        <v>1.0169999999999999</v>
      </c>
      <c r="HM145" s="7"/>
      <c r="HO145" s="66">
        <v>44579</v>
      </c>
      <c r="HP145" s="21" t="s">
        <v>346</v>
      </c>
      <c r="HQ145" s="7"/>
      <c r="HR145" s="134">
        <v>0.9795026934940182</v>
      </c>
      <c r="HS145" s="7"/>
      <c r="HU145" s="81">
        <v>43921</v>
      </c>
      <c r="HV145" s="23" t="s">
        <v>350</v>
      </c>
      <c r="HW145" s="21">
        <f>[1]!i_dq_close("881001.WI",HU145)</f>
        <v>4023.3092000000001</v>
      </c>
      <c r="HX145" s="82">
        <v>1.0639190000000001</v>
      </c>
      <c r="HY145" s="20"/>
      <c r="IA145" s="66">
        <v>44713</v>
      </c>
      <c r="IB145" s="21" t="s">
        <v>571</v>
      </c>
      <c r="IC145" s="7"/>
      <c r="ID145" s="7">
        <v>1.036</v>
      </c>
      <c r="IE145" s="7"/>
      <c r="IG145" s="66">
        <v>44728</v>
      </c>
      <c r="IH145" s="21" t="s">
        <v>571</v>
      </c>
      <c r="II145" s="7"/>
      <c r="IJ145" s="7">
        <v>1.0129999999999999</v>
      </c>
      <c r="IK145" s="7"/>
      <c r="IM145" s="66">
        <v>44788</v>
      </c>
      <c r="IN145" s="21" t="s">
        <v>1623</v>
      </c>
      <c r="IO145" s="7"/>
      <c r="IP145" s="7">
        <v>1.0475000000000001</v>
      </c>
      <c r="IQ145" s="7"/>
      <c r="IS145" s="66">
        <v>44902</v>
      </c>
      <c r="IT145" s="21" t="s">
        <v>1624</v>
      </c>
      <c r="IU145" s="7"/>
      <c r="IV145" s="7">
        <v>1.0162</v>
      </c>
      <c r="IW145" s="7"/>
      <c r="IY145" s="66">
        <v>44918</v>
      </c>
      <c r="IZ145" s="21" t="s">
        <v>1624</v>
      </c>
      <c r="JA145" s="7"/>
      <c r="JB145" s="7">
        <v>0.95379999999999998</v>
      </c>
      <c r="JC145" s="7"/>
      <c r="JE145" s="66">
        <v>44938</v>
      </c>
      <c r="JF145" s="21" t="s">
        <v>1626</v>
      </c>
      <c r="JG145" s="7"/>
      <c r="JH145" s="7">
        <v>0.97789999999999999</v>
      </c>
      <c r="JI145" s="7"/>
      <c r="JK145" s="7"/>
      <c r="JL145" s="7"/>
      <c r="JM145" s="7"/>
      <c r="JN145" s="7"/>
      <c r="JO145" s="7"/>
      <c r="JQ145" s="7"/>
      <c r="JR145" s="7"/>
      <c r="JS145" s="7"/>
      <c r="JT145" s="7"/>
      <c r="JU145" s="7"/>
      <c r="JW145" s="7"/>
      <c r="JX145" s="7"/>
      <c r="JY145" s="7"/>
      <c r="JZ145" s="7"/>
      <c r="KA145" s="7"/>
      <c r="KC145" s="66">
        <v>44762</v>
      </c>
      <c r="KD145" s="21" t="s">
        <v>638</v>
      </c>
      <c r="KE145" s="7"/>
      <c r="KF145" s="7">
        <v>1.32</v>
      </c>
    </row>
    <row r="146" spans="1:292" customFormat="1">
      <c r="A146" s="121">
        <v>44587</v>
      </c>
      <c r="B146" s="74" t="s">
        <v>346</v>
      </c>
      <c r="C146" s="122"/>
      <c r="D146" s="122">
        <v>1.0278</v>
      </c>
      <c r="E146" s="122"/>
      <c r="G146" s="66">
        <v>44622</v>
      </c>
      <c r="H146" s="21" t="s">
        <v>350</v>
      </c>
      <c r="I146" s="7"/>
      <c r="J146" s="7">
        <v>0.94489999999999996</v>
      </c>
      <c r="K146" s="7"/>
      <c r="M146" s="7"/>
      <c r="N146" s="7"/>
      <c r="O146" s="7"/>
      <c r="P146" s="7"/>
      <c r="Q146" s="7"/>
      <c r="S146" s="7"/>
      <c r="T146" s="7"/>
      <c r="U146" s="7"/>
      <c r="V146" s="7"/>
      <c r="W146" s="7"/>
      <c r="Y146" s="7"/>
      <c r="Z146" s="7"/>
      <c r="AA146" s="7"/>
      <c r="AB146" s="7"/>
      <c r="AC146" s="7"/>
      <c r="AE146" s="7"/>
      <c r="AF146" s="7"/>
      <c r="AG146" s="7"/>
      <c r="AH146" s="7"/>
      <c r="AI146" s="7"/>
      <c r="AK146" s="7"/>
      <c r="AL146" s="7"/>
      <c r="AM146" s="7"/>
      <c r="AN146" s="7"/>
      <c r="AO146" s="7"/>
      <c r="AQ146" s="7"/>
      <c r="AR146" s="7"/>
      <c r="AS146" s="7"/>
      <c r="AT146" s="7"/>
      <c r="AU146" s="7"/>
      <c r="AW146" s="7"/>
      <c r="AX146" s="7"/>
      <c r="AY146" s="7"/>
      <c r="AZ146" s="7"/>
      <c r="BA146" s="7"/>
      <c r="BC146" s="7"/>
      <c r="BD146" s="7"/>
      <c r="BE146" s="7"/>
      <c r="BF146" s="7"/>
      <c r="BG146" s="7"/>
      <c r="BI146" s="66">
        <v>44960</v>
      </c>
      <c r="BJ146" s="21" t="s">
        <v>1632</v>
      </c>
      <c r="BK146" s="7"/>
      <c r="BL146" s="7">
        <v>0.9899</v>
      </c>
      <c r="BM146" s="7"/>
      <c r="BO146" s="66">
        <v>44943</v>
      </c>
      <c r="BP146" s="21" t="s">
        <v>1626</v>
      </c>
      <c r="BQ146" s="7"/>
      <c r="BR146" s="7">
        <v>1.2451000000000001</v>
      </c>
      <c r="BS146" s="7"/>
      <c r="BU146" s="66">
        <v>44936</v>
      </c>
      <c r="BV146" s="21" t="s">
        <v>1626</v>
      </c>
      <c r="BW146" s="7"/>
      <c r="BX146" s="7">
        <v>0.98399999999999999</v>
      </c>
      <c r="BY146" s="7"/>
      <c r="CA146" s="66">
        <v>44936</v>
      </c>
      <c r="CB146" s="21" t="s">
        <v>1626</v>
      </c>
      <c r="CC146" s="7"/>
      <c r="CD146" s="7">
        <v>0.96499999999999997</v>
      </c>
      <c r="CE146" s="7"/>
      <c r="CG146" s="66">
        <v>44929</v>
      </c>
      <c r="CH146" s="21" t="s">
        <v>346</v>
      </c>
      <c r="CI146" s="7"/>
      <c r="CJ146" s="7">
        <v>1.01</v>
      </c>
      <c r="CK146" s="7"/>
      <c r="CM146" s="66">
        <v>44911</v>
      </c>
      <c r="CN146" s="21" t="s">
        <v>1624</v>
      </c>
      <c r="CO146" s="7"/>
      <c r="CP146" s="7">
        <v>1.0532999999999999</v>
      </c>
      <c r="CQ146" s="7"/>
      <c r="CS146" s="66">
        <v>44903</v>
      </c>
      <c r="CT146" s="21" t="s">
        <v>1624</v>
      </c>
      <c r="CU146" s="7"/>
      <c r="CV146" s="7">
        <v>0.96319999999999995</v>
      </c>
      <c r="CW146" s="7"/>
      <c r="CY146" s="66">
        <v>44900</v>
      </c>
      <c r="CZ146" s="21" t="s">
        <v>1624</v>
      </c>
      <c r="DA146" s="7"/>
      <c r="DB146" s="7">
        <v>1.2148000000000001</v>
      </c>
      <c r="DC146" s="7"/>
      <c r="DE146" s="66">
        <v>44886</v>
      </c>
      <c r="DF146" s="21" t="s">
        <v>1630</v>
      </c>
      <c r="DG146" s="7"/>
      <c r="DH146" s="7">
        <v>1.0003</v>
      </c>
      <c r="DI146" s="7"/>
      <c r="DK146" s="66">
        <v>44883</v>
      </c>
      <c r="DL146" s="21" t="s">
        <v>1630</v>
      </c>
      <c r="DM146" s="7"/>
      <c r="DN146" s="7">
        <v>1.0003</v>
      </c>
      <c r="DO146" s="7"/>
      <c r="DQ146" s="66">
        <v>44875</v>
      </c>
      <c r="DR146" s="21" t="s">
        <v>1630</v>
      </c>
      <c r="DS146" s="7"/>
      <c r="DT146" s="7">
        <v>0.98599999999999999</v>
      </c>
      <c r="DU146" s="7"/>
      <c r="DW146" s="66">
        <v>44859</v>
      </c>
      <c r="DX146" s="21" t="s">
        <v>1621</v>
      </c>
      <c r="DY146" s="7"/>
      <c r="DZ146" s="7">
        <v>0.96789999999999998</v>
      </c>
      <c r="EA146" s="7"/>
      <c r="EC146" s="66">
        <v>44813</v>
      </c>
      <c r="ED146" s="21" t="s">
        <v>1622</v>
      </c>
      <c r="EE146" s="7"/>
      <c r="EF146" s="7">
        <v>1.2050000000000001</v>
      </c>
      <c r="EG146" s="7"/>
      <c r="EI146" s="66">
        <v>44813</v>
      </c>
      <c r="EJ146" s="7" t="s">
        <v>1622</v>
      </c>
      <c r="EK146" s="7"/>
      <c r="EL146" s="134">
        <v>1.2452190000000001</v>
      </c>
      <c r="EM146" s="7"/>
      <c r="EO146" s="66">
        <v>44810</v>
      </c>
      <c r="EP146" s="21" t="s">
        <v>1622</v>
      </c>
      <c r="EQ146" s="7"/>
      <c r="ER146" s="7">
        <v>0.97660000000000002</v>
      </c>
      <c r="ES146" s="7"/>
      <c r="EU146" s="66">
        <v>44809</v>
      </c>
      <c r="EV146" s="21" t="s">
        <v>1622</v>
      </c>
      <c r="EW146" s="7"/>
      <c r="EX146" s="7">
        <v>1.1786000000000001</v>
      </c>
      <c r="EY146" s="7"/>
      <c r="FA146" s="66">
        <v>44792</v>
      </c>
      <c r="FB146" s="21" t="s">
        <v>1623</v>
      </c>
      <c r="FC146" s="7"/>
      <c r="FD146" s="7">
        <v>1.51</v>
      </c>
      <c r="FE146" s="7"/>
      <c r="FG146" s="66">
        <v>44782</v>
      </c>
      <c r="FH146" s="7" t="s">
        <v>1623</v>
      </c>
      <c r="FI146" s="7"/>
      <c r="FJ146" s="7">
        <v>1.0920000000000001</v>
      </c>
      <c r="FK146" s="7"/>
      <c r="FM146" s="66">
        <v>44781</v>
      </c>
      <c r="FN146" s="21" t="s">
        <v>1623</v>
      </c>
      <c r="FO146" s="7"/>
      <c r="FP146" s="7">
        <v>1.131</v>
      </c>
      <c r="FQ146" s="7"/>
      <c r="FS146" s="66">
        <v>44763</v>
      </c>
      <c r="FT146" s="21" t="s">
        <v>638</v>
      </c>
      <c r="FU146" s="7"/>
      <c r="FV146" s="7">
        <v>1.2678</v>
      </c>
      <c r="FW146" s="7"/>
      <c r="FY146" s="66">
        <v>44760</v>
      </c>
      <c r="FZ146" s="21" t="s">
        <v>638</v>
      </c>
      <c r="GA146" s="7"/>
      <c r="GB146" s="7">
        <v>1.4043000000000001</v>
      </c>
      <c r="GC146" s="7"/>
      <c r="GE146" s="66">
        <v>44733</v>
      </c>
      <c r="GF146" s="21" t="s">
        <v>354</v>
      </c>
      <c r="GG146" s="7"/>
      <c r="GH146" s="7">
        <v>1.7946</v>
      </c>
      <c r="GI146" s="68"/>
      <c r="GK146" s="66">
        <v>44728</v>
      </c>
      <c r="GL146" s="21" t="s">
        <v>571</v>
      </c>
      <c r="GM146" s="7"/>
      <c r="GN146" s="215">
        <v>0.98871900000000001</v>
      </c>
      <c r="GO146" s="7"/>
      <c r="GQ146" s="66">
        <v>44680</v>
      </c>
      <c r="GR146" s="7" t="s">
        <v>352</v>
      </c>
      <c r="GS146" s="7"/>
      <c r="GT146" s="7">
        <v>1.2050000000000001</v>
      </c>
      <c r="GU146" s="7"/>
      <c r="GW146" s="66">
        <v>44648</v>
      </c>
      <c r="GX146" s="21" t="s">
        <v>350</v>
      </c>
      <c r="GY146" s="7"/>
      <c r="GZ146" s="7">
        <v>1.0486</v>
      </c>
      <c r="HA146" s="7"/>
      <c r="HC146" s="66">
        <v>44634</v>
      </c>
      <c r="HD146" s="21" t="s">
        <v>350</v>
      </c>
      <c r="HE146" s="7"/>
      <c r="HF146" s="7">
        <v>1.2175</v>
      </c>
      <c r="HG146" s="7"/>
      <c r="HI146" s="66">
        <v>44587</v>
      </c>
      <c r="HJ146" s="21" t="s">
        <v>346</v>
      </c>
      <c r="HK146" s="7"/>
      <c r="HL146" s="7">
        <v>1.0209999999999999</v>
      </c>
      <c r="HM146" s="7"/>
      <c r="HO146" s="66">
        <v>44580</v>
      </c>
      <c r="HP146" s="21" t="s">
        <v>346</v>
      </c>
      <c r="HQ146" s="7"/>
      <c r="HR146" s="134">
        <v>0.98047345929530061</v>
      </c>
      <c r="HS146" s="7"/>
      <c r="HU146" s="81">
        <v>43922</v>
      </c>
      <c r="HV146" s="23" t="s">
        <v>351</v>
      </c>
      <c r="HW146" s="21">
        <f>[1]!i_dq_close("881001.WI",HU146)</f>
        <v>4007.7123999999999</v>
      </c>
      <c r="HX146" s="82">
        <v>1.065779</v>
      </c>
      <c r="HY146" s="20"/>
      <c r="IA146" s="66">
        <v>44714</v>
      </c>
      <c r="IB146" s="21" t="s">
        <v>571</v>
      </c>
      <c r="IC146" s="7"/>
      <c r="ID146" s="7">
        <v>1.0309999999999999</v>
      </c>
      <c r="IE146" s="7"/>
      <c r="IG146" s="66">
        <v>44729</v>
      </c>
      <c r="IH146" s="21" t="s">
        <v>571</v>
      </c>
      <c r="II146" s="7"/>
      <c r="IJ146" s="7">
        <v>1.014</v>
      </c>
      <c r="IK146" s="7"/>
      <c r="IM146" s="66">
        <v>44789</v>
      </c>
      <c r="IN146" s="21" t="s">
        <v>1623</v>
      </c>
      <c r="IO146" s="7"/>
      <c r="IP146" s="7">
        <v>1.0478000000000001</v>
      </c>
      <c r="IQ146" s="7"/>
      <c r="IS146" s="66">
        <v>44903</v>
      </c>
      <c r="IT146" s="21" t="s">
        <v>1624</v>
      </c>
      <c r="IU146" s="7"/>
      <c r="IV146" s="7">
        <v>1.0173000000000001</v>
      </c>
      <c r="IW146" s="7"/>
      <c r="IY146" s="66">
        <v>44921</v>
      </c>
      <c r="IZ146" s="21" t="s">
        <v>1624</v>
      </c>
      <c r="JA146" s="7"/>
      <c r="JB146" s="7">
        <v>0.95550000000000002</v>
      </c>
      <c r="JC146" s="7"/>
      <c r="JE146" s="66">
        <v>44939</v>
      </c>
      <c r="JF146" s="21" t="s">
        <v>1626</v>
      </c>
      <c r="JG146" s="7"/>
      <c r="JH146" s="7">
        <v>0.97809999999999997</v>
      </c>
      <c r="JI146" s="7"/>
      <c r="JK146" s="7"/>
      <c r="JL146" s="7"/>
      <c r="JM146" s="7"/>
      <c r="JN146" s="7"/>
      <c r="JO146" s="7"/>
      <c r="JQ146" s="7"/>
      <c r="JR146" s="7"/>
      <c r="JS146" s="7"/>
      <c r="JT146" s="7"/>
      <c r="JU146" s="7"/>
      <c r="JW146" s="7"/>
      <c r="JX146" s="7"/>
      <c r="JY146" s="7"/>
      <c r="JZ146" s="7"/>
      <c r="KA146" s="7"/>
      <c r="KC146" s="66">
        <v>44763</v>
      </c>
      <c r="KD146" s="21" t="s">
        <v>638</v>
      </c>
      <c r="KE146" s="7"/>
      <c r="KF146" s="7">
        <v>1.32</v>
      </c>
    </row>
    <row r="147" spans="1:292" customFormat="1">
      <c r="A147" s="121">
        <v>44588</v>
      </c>
      <c r="B147" s="74" t="s">
        <v>346</v>
      </c>
      <c r="C147" s="122"/>
      <c r="D147" s="122">
        <v>1.0227999999999999</v>
      </c>
      <c r="E147" s="122"/>
      <c r="G147" s="66">
        <v>44623</v>
      </c>
      <c r="H147" s="21" t="s">
        <v>350</v>
      </c>
      <c r="I147" s="7"/>
      <c r="J147" s="7">
        <v>0.94359999999999999</v>
      </c>
      <c r="K147" s="7"/>
      <c r="M147" s="7"/>
      <c r="N147" s="7"/>
      <c r="O147" s="7"/>
      <c r="P147" s="7"/>
      <c r="Q147" s="7"/>
      <c r="S147" s="7"/>
      <c r="T147" s="7"/>
      <c r="U147" s="7"/>
      <c r="V147" s="7"/>
      <c r="W147" s="7"/>
      <c r="Y147" s="7"/>
      <c r="Z147" s="7"/>
      <c r="AA147" s="7"/>
      <c r="AB147" s="7"/>
      <c r="AC147" s="7"/>
      <c r="AE147" s="7"/>
      <c r="AF147" s="7"/>
      <c r="AG147" s="7"/>
      <c r="AH147" s="7"/>
      <c r="AI147" s="7"/>
      <c r="AK147" s="7"/>
      <c r="AL147" s="7"/>
      <c r="AM147" s="7"/>
      <c r="AN147" s="7"/>
      <c r="AO147" s="7"/>
      <c r="AQ147" s="7"/>
      <c r="AR147" s="7"/>
      <c r="AS147" s="7"/>
      <c r="AT147" s="7"/>
      <c r="AU147" s="7"/>
      <c r="AW147" s="7"/>
      <c r="AX147" s="7"/>
      <c r="AY147" s="7"/>
      <c r="AZ147" s="7"/>
      <c r="BA147" s="7"/>
      <c r="BC147" s="7"/>
      <c r="BD147" s="7"/>
      <c r="BE147" s="7"/>
      <c r="BF147" s="7"/>
      <c r="BG147" s="7"/>
      <c r="BI147" s="66">
        <v>44963</v>
      </c>
      <c r="BJ147" s="21" t="s">
        <v>1632</v>
      </c>
      <c r="BK147" s="7"/>
      <c r="BL147" s="7">
        <v>0.9889</v>
      </c>
      <c r="BM147" s="7"/>
      <c r="BO147" s="66">
        <v>44944</v>
      </c>
      <c r="BP147" s="21" t="s">
        <v>1626</v>
      </c>
      <c r="BQ147" s="7"/>
      <c r="BR147" s="7">
        <v>1.2453000000000001</v>
      </c>
      <c r="BS147" s="7"/>
      <c r="BU147" s="66">
        <v>44937</v>
      </c>
      <c r="BV147" s="21" t="s">
        <v>1626</v>
      </c>
      <c r="BW147" s="7"/>
      <c r="BX147" s="7">
        <v>0.98199999999999998</v>
      </c>
      <c r="BY147" s="7"/>
      <c r="CA147" s="66">
        <v>44937</v>
      </c>
      <c r="CB147" s="21" t="s">
        <v>1626</v>
      </c>
      <c r="CC147" s="7"/>
      <c r="CD147" s="7">
        <v>0.96699999999999997</v>
      </c>
      <c r="CE147" s="7"/>
      <c r="CG147" s="66">
        <v>44930</v>
      </c>
      <c r="CH147" s="21" t="s">
        <v>1626</v>
      </c>
      <c r="CI147" s="7"/>
      <c r="CJ147" s="7">
        <v>1.0129999999999999</v>
      </c>
      <c r="CK147" s="7"/>
      <c r="CM147" s="66">
        <v>44914</v>
      </c>
      <c r="CN147" s="21" t="s">
        <v>1624</v>
      </c>
      <c r="CO147" s="7"/>
      <c r="CP147" s="7">
        <v>1.0575000000000001</v>
      </c>
      <c r="CQ147" s="7"/>
      <c r="CS147" s="66">
        <v>44904</v>
      </c>
      <c r="CT147" s="21" t="s">
        <v>1624</v>
      </c>
      <c r="CU147" s="7"/>
      <c r="CV147" s="7">
        <v>0.95979999999999999</v>
      </c>
      <c r="CW147" s="7"/>
      <c r="CY147" s="66">
        <v>44901</v>
      </c>
      <c r="CZ147" s="21" t="s">
        <v>1624</v>
      </c>
      <c r="DA147" s="7"/>
      <c r="DB147" s="7">
        <v>1.2150000000000001</v>
      </c>
      <c r="DC147" s="7"/>
      <c r="DE147" s="66">
        <v>44887</v>
      </c>
      <c r="DF147" s="21" t="s">
        <v>1630</v>
      </c>
      <c r="DG147" s="7"/>
      <c r="DH147" s="7">
        <v>1.0014000000000001</v>
      </c>
      <c r="DI147" s="7"/>
      <c r="DK147" s="66">
        <v>44886</v>
      </c>
      <c r="DL147" s="21" t="s">
        <v>1630</v>
      </c>
      <c r="DM147" s="7"/>
      <c r="DN147" s="7">
        <v>1.0017</v>
      </c>
      <c r="DO147" s="7"/>
      <c r="DQ147" s="66">
        <v>44876</v>
      </c>
      <c r="DR147" s="21" t="s">
        <v>1630</v>
      </c>
      <c r="DS147" s="7"/>
      <c r="DT147" s="7">
        <v>0.98399999999999999</v>
      </c>
      <c r="DU147" s="7"/>
      <c r="DW147" s="66">
        <v>44860</v>
      </c>
      <c r="DX147" s="21" t="s">
        <v>1621</v>
      </c>
      <c r="DY147" s="7"/>
      <c r="DZ147" s="7">
        <v>0.97209999999999996</v>
      </c>
      <c r="EA147" s="7"/>
      <c r="EC147" s="66">
        <v>44817</v>
      </c>
      <c r="ED147" s="21" t="s">
        <v>1622</v>
      </c>
      <c r="EE147" s="7"/>
      <c r="EF147" s="7">
        <v>1.208</v>
      </c>
      <c r="EG147" s="7"/>
      <c r="EI147" s="66">
        <v>44817</v>
      </c>
      <c r="EJ147" s="7" t="s">
        <v>1622</v>
      </c>
      <c r="EK147" s="7"/>
      <c r="EL147" s="134">
        <v>1.244939</v>
      </c>
      <c r="EM147" s="7"/>
      <c r="EO147" s="66">
        <v>44811</v>
      </c>
      <c r="EP147" s="21" t="s">
        <v>1622</v>
      </c>
      <c r="EQ147" s="7"/>
      <c r="ER147" s="7">
        <v>0.97489999999999999</v>
      </c>
      <c r="ES147" s="7"/>
      <c r="EU147" s="66">
        <v>44810</v>
      </c>
      <c r="EV147" s="21" t="s">
        <v>1622</v>
      </c>
      <c r="EW147" s="7"/>
      <c r="EX147" s="7">
        <v>1.1769000000000001</v>
      </c>
      <c r="EY147" s="7"/>
      <c r="FA147" s="66">
        <v>44795</v>
      </c>
      <c r="FB147" s="21" t="s">
        <v>1623</v>
      </c>
      <c r="FC147" s="7"/>
      <c r="FD147" s="7">
        <v>1.5049999999999999</v>
      </c>
      <c r="FE147" s="7"/>
      <c r="FG147" s="66">
        <v>44783</v>
      </c>
      <c r="FH147" s="7" t="s">
        <v>1623</v>
      </c>
      <c r="FI147" s="7"/>
      <c r="FJ147" s="7">
        <v>1.0920000000000001</v>
      </c>
      <c r="FK147" s="7"/>
      <c r="FM147" s="66">
        <v>44782</v>
      </c>
      <c r="FN147" s="21" t="s">
        <v>1623</v>
      </c>
      <c r="FO147" s="7"/>
      <c r="FP147" s="7">
        <v>1.133</v>
      </c>
      <c r="FQ147" s="7"/>
      <c r="FS147" s="66">
        <v>44764</v>
      </c>
      <c r="FT147" s="21" t="s">
        <v>638</v>
      </c>
      <c r="FU147" s="7"/>
      <c r="FV147" s="7">
        <v>1.2663</v>
      </c>
      <c r="FW147" s="7"/>
      <c r="FY147" s="66">
        <v>44761</v>
      </c>
      <c r="FZ147" s="21" t="s">
        <v>638</v>
      </c>
      <c r="GA147" s="7"/>
      <c r="GB147" s="7">
        <v>1.4051</v>
      </c>
      <c r="GC147" s="7"/>
      <c r="GE147" s="66">
        <v>44734</v>
      </c>
      <c r="GF147" s="21" t="s">
        <v>354</v>
      </c>
      <c r="GG147" s="7"/>
      <c r="GH147" s="7">
        <v>1.7804</v>
      </c>
      <c r="GI147" s="68"/>
      <c r="GK147" s="66">
        <v>44729</v>
      </c>
      <c r="GL147" s="21" t="s">
        <v>571</v>
      </c>
      <c r="GM147" s="7"/>
      <c r="GN147" s="215">
        <v>0.98930300000000004</v>
      </c>
      <c r="GO147" s="7"/>
      <c r="GQ147" s="66">
        <v>44686</v>
      </c>
      <c r="GR147" s="7" t="s">
        <v>353</v>
      </c>
      <c r="GS147" s="7"/>
      <c r="GT147" s="7">
        <v>1.21</v>
      </c>
      <c r="GU147" s="7"/>
      <c r="GW147" s="66">
        <v>44649</v>
      </c>
      <c r="GX147" s="21" t="s">
        <v>350</v>
      </c>
      <c r="GY147" s="7"/>
      <c r="GZ147" s="7">
        <v>1.046</v>
      </c>
      <c r="HA147" s="7"/>
      <c r="HC147" s="66">
        <v>44635</v>
      </c>
      <c r="HD147" s="21" t="s">
        <v>350</v>
      </c>
      <c r="HE147" s="7"/>
      <c r="HF147" s="7">
        <v>1.1855</v>
      </c>
      <c r="HG147" s="7"/>
      <c r="HI147" s="66">
        <v>44588</v>
      </c>
      <c r="HJ147" s="21" t="s">
        <v>367</v>
      </c>
      <c r="HK147" s="7"/>
      <c r="HL147" s="7">
        <v>1.018</v>
      </c>
      <c r="HM147" s="7"/>
      <c r="HO147" s="66">
        <v>44581</v>
      </c>
      <c r="HP147" s="21" t="s">
        <v>346</v>
      </c>
      <c r="HQ147" s="7"/>
      <c r="HR147" s="134">
        <v>0.98338575669914785</v>
      </c>
      <c r="HS147" s="7"/>
      <c r="HU147" s="81">
        <v>43923</v>
      </c>
      <c r="HV147" s="23" t="s">
        <v>351</v>
      </c>
      <c r="HW147" s="21">
        <f>[1]!i_dq_close("881001.WI",HU147)</f>
        <v>4088.1471999999999</v>
      </c>
      <c r="HX147" s="82">
        <v>1.065779</v>
      </c>
      <c r="HY147" s="20"/>
      <c r="IA147" s="66">
        <v>44718</v>
      </c>
      <c r="IB147" s="21" t="s">
        <v>571</v>
      </c>
      <c r="IC147" s="7"/>
      <c r="ID147" s="7">
        <v>1.0309999999999999</v>
      </c>
      <c r="IE147" s="7"/>
      <c r="IG147" s="66">
        <v>44732</v>
      </c>
      <c r="IH147" s="21" t="s">
        <v>571</v>
      </c>
      <c r="II147" s="7"/>
      <c r="IJ147" s="7">
        <v>1.016</v>
      </c>
      <c r="IK147" s="7"/>
      <c r="IM147" s="66">
        <v>44790</v>
      </c>
      <c r="IN147" s="21" t="s">
        <v>1623</v>
      </c>
      <c r="IO147" s="7"/>
      <c r="IP147" s="7">
        <v>1.0442</v>
      </c>
      <c r="IQ147" s="7"/>
      <c r="IS147" s="66">
        <v>44904</v>
      </c>
      <c r="IT147" s="21" t="s">
        <v>1624</v>
      </c>
      <c r="IU147" s="7"/>
      <c r="IV147" s="7">
        <v>1.0201</v>
      </c>
      <c r="IW147" s="7"/>
      <c r="IY147" s="66">
        <v>44922</v>
      </c>
      <c r="IZ147" s="21" t="s">
        <v>1624</v>
      </c>
      <c r="JA147" s="7"/>
      <c r="JB147" s="7">
        <v>0.96</v>
      </c>
      <c r="JC147" s="7"/>
      <c r="JE147" s="66">
        <v>44942</v>
      </c>
      <c r="JF147" s="21" t="s">
        <v>1626</v>
      </c>
      <c r="JG147" s="7"/>
      <c r="JH147" s="7">
        <v>0.97309999999999997</v>
      </c>
      <c r="JI147" s="7"/>
      <c r="JK147" s="7"/>
      <c r="JL147" s="7"/>
      <c r="JM147" s="7"/>
      <c r="JN147" s="7"/>
      <c r="JO147" s="7"/>
      <c r="JQ147" s="7"/>
      <c r="JR147" s="7"/>
      <c r="JS147" s="7"/>
      <c r="JT147" s="7"/>
      <c r="JU147" s="7"/>
      <c r="JW147" s="7"/>
      <c r="JX147" s="7"/>
      <c r="JY147" s="7"/>
      <c r="JZ147" s="7"/>
      <c r="KA147" s="7"/>
      <c r="KC147" s="66">
        <v>44764</v>
      </c>
      <c r="KD147" s="21" t="s">
        <v>638</v>
      </c>
      <c r="KE147" s="7"/>
      <c r="KF147" s="7">
        <v>1.32</v>
      </c>
    </row>
    <row r="148" spans="1:292" customFormat="1">
      <c r="A148" s="121">
        <v>44589</v>
      </c>
      <c r="B148" s="74" t="s">
        <v>346</v>
      </c>
      <c r="C148" s="122"/>
      <c r="D148" s="122">
        <v>1.0327</v>
      </c>
      <c r="E148" s="122"/>
      <c r="G148" s="66">
        <v>44624</v>
      </c>
      <c r="H148" s="21" t="s">
        <v>350</v>
      </c>
      <c r="I148" s="7"/>
      <c r="J148" s="7">
        <v>0.94169999999999998</v>
      </c>
      <c r="K148" s="7"/>
      <c r="M148" s="7"/>
      <c r="N148" s="7"/>
      <c r="O148" s="7"/>
      <c r="P148" s="7"/>
      <c r="Q148" s="7"/>
      <c r="S148" s="7"/>
      <c r="T148" s="7"/>
      <c r="U148" s="7"/>
      <c r="V148" s="7"/>
      <c r="W148" s="7"/>
      <c r="Y148" s="7"/>
      <c r="Z148" s="7"/>
      <c r="AA148" s="7"/>
      <c r="AB148" s="7"/>
      <c r="AC148" s="7"/>
      <c r="AE148" s="7"/>
      <c r="AF148" s="7"/>
      <c r="AG148" s="7"/>
      <c r="AH148" s="7"/>
      <c r="AI148" s="7"/>
      <c r="AK148" s="7"/>
      <c r="AL148" s="7"/>
      <c r="AM148" s="7"/>
      <c r="AN148" s="7"/>
      <c r="AO148" s="7"/>
      <c r="AQ148" s="7"/>
      <c r="AR148" s="7"/>
      <c r="AS148" s="7"/>
      <c r="AT148" s="7"/>
      <c r="AU148" s="7"/>
      <c r="AW148" s="7"/>
      <c r="AX148" s="7"/>
      <c r="AY148" s="7"/>
      <c r="AZ148" s="7"/>
      <c r="BA148" s="7"/>
      <c r="BC148" s="7"/>
      <c r="BD148" s="7"/>
      <c r="BE148" s="7"/>
      <c r="BF148" s="7"/>
      <c r="BG148" s="7"/>
      <c r="BI148" s="66">
        <v>44964</v>
      </c>
      <c r="BJ148" s="21" t="s">
        <v>1688</v>
      </c>
      <c r="BK148" s="7"/>
      <c r="BL148" s="7">
        <v>0.99099999999999999</v>
      </c>
      <c r="BM148" s="7"/>
      <c r="BO148" s="66">
        <v>44945</v>
      </c>
      <c r="BP148" s="21" t="s">
        <v>1626</v>
      </c>
      <c r="BQ148" s="7"/>
      <c r="BR148" s="7">
        <v>1.2452000000000001</v>
      </c>
      <c r="BS148" s="7"/>
      <c r="BU148" s="66">
        <v>44938</v>
      </c>
      <c r="BV148" s="21" t="s">
        <v>1626</v>
      </c>
      <c r="BW148" s="7"/>
      <c r="BX148" s="7">
        <v>0.98</v>
      </c>
      <c r="BY148" s="7"/>
      <c r="CA148" s="66">
        <v>44938</v>
      </c>
      <c r="CB148" s="21" t="s">
        <v>1626</v>
      </c>
      <c r="CC148" s="7"/>
      <c r="CD148" s="7">
        <v>0.96799999999999997</v>
      </c>
      <c r="CE148" s="7"/>
      <c r="CG148" s="66">
        <v>44931</v>
      </c>
      <c r="CH148" s="21" t="s">
        <v>1626</v>
      </c>
      <c r="CI148" s="7"/>
      <c r="CJ148" s="7">
        <v>1.016</v>
      </c>
      <c r="CK148" s="7"/>
      <c r="CM148" s="66">
        <v>44915</v>
      </c>
      <c r="CN148" s="21" t="s">
        <v>1624</v>
      </c>
      <c r="CO148" s="7"/>
      <c r="CP148" s="7">
        <v>1.0586</v>
      </c>
      <c r="CQ148" s="7"/>
      <c r="CS148" s="66">
        <v>44907</v>
      </c>
      <c r="CT148" s="21" t="s">
        <v>1624</v>
      </c>
      <c r="CU148" s="7"/>
      <c r="CV148" s="7">
        <v>0.95850000000000002</v>
      </c>
      <c r="CW148" s="7"/>
      <c r="CY148" s="66">
        <v>44902</v>
      </c>
      <c r="CZ148" s="21" t="s">
        <v>1624</v>
      </c>
      <c r="DA148" s="7"/>
      <c r="DB148" s="7">
        <v>1.2151000000000001</v>
      </c>
      <c r="DC148" s="7"/>
      <c r="DE148" s="66">
        <v>44888</v>
      </c>
      <c r="DF148" s="21" t="s">
        <v>1630</v>
      </c>
      <c r="DG148" s="7"/>
      <c r="DH148" s="7">
        <v>1.0013000000000001</v>
      </c>
      <c r="DI148" s="7"/>
      <c r="DK148" s="66">
        <v>44887</v>
      </c>
      <c r="DL148" s="21" t="s">
        <v>1630</v>
      </c>
      <c r="DM148" s="7"/>
      <c r="DN148" s="7">
        <v>1.0051000000000001</v>
      </c>
      <c r="DO148" s="7"/>
      <c r="DQ148" s="66">
        <v>44879</v>
      </c>
      <c r="DR148" s="21" t="s">
        <v>1630</v>
      </c>
      <c r="DS148" s="7"/>
      <c r="DT148" s="7">
        <v>0.98699999999999999</v>
      </c>
      <c r="DU148" s="7"/>
      <c r="DW148" s="66">
        <v>44861</v>
      </c>
      <c r="DX148" s="21" t="s">
        <v>1621</v>
      </c>
      <c r="DY148" s="7"/>
      <c r="DZ148" s="7">
        <v>0.96309999999999996</v>
      </c>
      <c r="EA148" s="7"/>
      <c r="EC148" s="66">
        <v>44818</v>
      </c>
      <c r="ED148" s="21" t="s">
        <v>1622</v>
      </c>
      <c r="EE148" s="7"/>
      <c r="EF148" s="7">
        <v>1.202</v>
      </c>
      <c r="EG148" s="7"/>
      <c r="EI148" s="66">
        <v>44818</v>
      </c>
      <c r="EJ148" s="7" t="s">
        <v>1622</v>
      </c>
      <c r="EK148" s="7"/>
      <c r="EL148" s="134">
        <v>1.2450319999999999</v>
      </c>
      <c r="EM148" s="7"/>
      <c r="EO148" s="66">
        <v>44812</v>
      </c>
      <c r="EP148" s="21" t="s">
        <v>1622</v>
      </c>
      <c r="EQ148" s="7"/>
      <c r="ER148" s="7">
        <v>0.97570000000000001</v>
      </c>
      <c r="ES148" s="7"/>
      <c r="EU148" s="66">
        <v>44811</v>
      </c>
      <c r="EV148" s="21" t="s">
        <v>1622</v>
      </c>
      <c r="EW148" s="7"/>
      <c r="EX148" s="7">
        <v>1.1789000000000001</v>
      </c>
      <c r="EY148" s="7"/>
      <c r="FA148" s="66">
        <v>44796</v>
      </c>
      <c r="FB148" s="21" t="s">
        <v>1623</v>
      </c>
      <c r="FC148" s="7"/>
      <c r="FD148" s="7">
        <v>1.5129999999999999</v>
      </c>
      <c r="FE148" s="7"/>
      <c r="FG148" s="66">
        <v>44784</v>
      </c>
      <c r="FH148" s="7" t="s">
        <v>1623</v>
      </c>
      <c r="FI148" s="7"/>
      <c r="FJ148" s="7">
        <v>1.0880000000000001</v>
      </c>
      <c r="FK148" s="7"/>
      <c r="FM148" s="66">
        <v>44783</v>
      </c>
      <c r="FN148" s="21" t="s">
        <v>1623</v>
      </c>
      <c r="FO148" s="7"/>
      <c r="FP148" s="7">
        <v>1.1339999999999999</v>
      </c>
      <c r="FQ148" s="7"/>
      <c r="FS148" s="66">
        <v>44767</v>
      </c>
      <c r="FT148" s="21" t="s">
        <v>638</v>
      </c>
      <c r="FU148" s="7"/>
      <c r="FV148" s="7">
        <v>1.2657</v>
      </c>
      <c r="FW148" s="7"/>
      <c r="FY148" s="66">
        <v>44762</v>
      </c>
      <c r="FZ148" s="21" t="s">
        <v>638</v>
      </c>
      <c r="GA148" s="7"/>
      <c r="GB148" s="7">
        <v>1.4074</v>
      </c>
      <c r="GC148" s="7"/>
      <c r="GE148" s="66">
        <v>44735</v>
      </c>
      <c r="GF148" s="21" t="s">
        <v>354</v>
      </c>
      <c r="GG148" s="7"/>
      <c r="GH148" s="7">
        <v>1.7827</v>
      </c>
      <c r="GI148" s="68"/>
      <c r="GK148" s="66">
        <v>44732</v>
      </c>
      <c r="GL148" s="21" t="s">
        <v>571</v>
      </c>
      <c r="GM148" s="7"/>
      <c r="GN148" s="215">
        <v>0.98949799999999999</v>
      </c>
      <c r="GO148" s="7"/>
      <c r="GQ148" s="66">
        <v>44687</v>
      </c>
      <c r="GR148" s="7" t="s">
        <v>353</v>
      </c>
      <c r="GS148" s="7"/>
      <c r="GT148" s="7">
        <v>1.214</v>
      </c>
      <c r="GU148" s="7"/>
      <c r="GW148" s="66">
        <v>44650</v>
      </c>
      <c r="GX148" s="21" t="s">
        <v>350</v>
      </c>
      <c r="GY148" s="7"/>
      <c r="GZ148" s="7">
        <v>1.048</v>
      </c>
      <c r="HA148" s="7"/>
      <c r="HC148" s="66">
        <v>44636</v>
      </c>
      <c r="HD148" s="21" t="s">
        <v>350</v>
      </c>
      <c r="HE148" s="7"/>
      <c r="HF148" s="7">
        <v>1.1981999999999999</v>
      </c>
      <c r="HG148" s="7"/>
      <c r="HI148" s="66">
        <v>44589</v>
      </c>
      <c r="HJ148" s="21" t="s">
        <v>367</v>
      </c>
      <c r="HK148" s="7"/>
      <c r="HL148" s="7">
        <v>1.0169999999999999</v>
      </c>
      <c r="HM148" s="7"/>
      <c r="HO148" s="66">
        <v>44582</v>
      </c>
      <c r="HP148" s="21" t="s">
        <v>346</v>
      </c>
      <c r="HQ148" s="7"/>
      <c r="HR148" s="134">
        <v>0.9843565225004306</v>
      </c>
      <c r="HS148" s="7"/>
      <c r="HU148" s="81">
        <v>43924</v>
      </c>
      <c r="HV148" s="23" t="s">
        <v>351</v>
      </c>
      <c r="HW148" s="21">
        <f>[1]!i_dq_close("881001.WI",HU148)</f>
        <v>4064.1495</v>
      </c>
      <c r="HX148" s="82">
        <v>1.065779</v>
      </c>
      <c r="HY148" s="20"/>
      <c r="IA148" s="66">
        <v>44719</v>
      </c>
      <c r="IB148" s="21" t="s">
        <v>571</v>
      </c>
      <c r="IC148" s="7"/>
      <c r="ID148" s="7">
        <v>1.028</v>
      </c>
      <c r="IE148" s="7"/>
      <c r="IG148" s="66">
        <v>44733</v>
      </c>
      <c r="IH148" s="21" t="s">
        <v>571</v>
      </c>
      <c r="II148" s="7"/>
      <c r="IJ148" s="7">
        <v>1.02</v>
      </c>
      <c r="IK148" s="7"/>
      <c r="IM148" s="66">
        <v>44791</v>
      </c>
      <c r="IN148" s="21" t="s">
        <v>1623</v>
      </c>
      <c r="IO148" s="7"/>
      <c r="IP148" s="7">
        <v>1.0459000000000001</v>
      </c>
      <c r="IQ148" s="7"/>
      <c r="IS148" s="66">
        <v>44907</v>
      </c>
      <c r="IT148" s="21" t="s">
        <v>1624</v>
      </c>
      <c r="IU148" s="7"/>
      <c r="IV148" s="7">
        <v>1.0213000000000001</v>
      </c>
      <c r="IW148" s="7"/>
      <c r="IY148" s="66">
        <v>44923</v>
      </c>
      <c r="IZ148" s="21" t="s">
        <v>1624</v>
      </c>
      <c r="JA148" s="7"/>
      <c r="JB148" s="7">
        <v>0.95789999999999997</v>
      </c>
      <c r="JC148" s="7"/>
      <c r="JE148" s="66">
        <v>44943</v>
      </c>
      <c r="JF148" s="21" t="s">
        <v>1626</v>
      </c>
      <c r="JG148" s="7"/>
      <c r="JH148" s="7">
        <v>0.97</v>
      </c>
      <c r="JI148" s="7"/>
      <c r="JK148" s="7"/>
      <c r="JL148" s="7"/>
      <c r="JM148" s="7"/>
      <c r="JN148" s="7"/>
      <c r="JO148" s="7"/>
      <c r="JQ148" s="7"/>
      <c r="JR148" s="7"/>
      <c r="JS148" s="7"/>
      <c r="JT148" s="7"/>
      <c r="JU148" s="7"/>
      <c r="JW148" s="7"/>
      <c r="JX148" s="7"/>
      <c r="JY148" s="7"/>
      <c r="JZ148" s="7"/>
      <c r="KA148" s="7"/>
      <c r="KC148" s="66">
        <v>44767</v>
      </c>
      <c r="KD148" s="21" t="s">
        <v>638</v>
      </c>
      <c r="KE148" s="7"/>
      <c r="KF148" s="7">
        <v>1.319</v>
      </c>
    </row>
    <row r="149" spans="1:292" customFormat="1">
      <c r="A149" s="121">
        <v>44599</v>
      </c>
      <c r="B149" s="74" t="s">
        <v>349</v>
      </c>
      <c r="C149" s="122"/>
      <c r="D149" s="122">
        <v>1.03</v>
      </c>
      <c r="E149" s="122"/>
      <c r="G149" s="66">
        <v>44627</v>
      </c>
      <c r="H149" s="21" t="s">
        <v>350</v>
      </c>
      <c r="I149" s="7"/>
      <c r="J149" s="7">
        <v>0.94089999999999996</v>
      </c>
      <c r="K149" s="7"/>
      <c r="M149" s="7"/>
      <c r="N149" s="7"/>
      <c r="O149" s="7"/>
      <c r="P149" s="7"/>
      <c r="Q149" s="7"/>
      <c r="S149" s="7"/>
      <c r="T149" s="7"/>
      <c r="U149" s="7"/>
      <c r="V149" s="7"/>
      <c r="W149" s="7"/>
      <c r="Y149" s="7"/>
      <c r="Z149" s="7"/>
      <c r="AA149" s="7"/>
      <c r="AB149" s="7"/>
      <c r="AC149" s="7"/>
      <c r="AE149" s="7"/>
      <c r="AF149" s="7"/>
      <c r="AG149" s="7"/>
      <c r="AH149" s="7"/>
      <c r="AI149" s="7"/>
      <c r="AK149" s="7"/>
      <c r="AL149" s="7"/>
      <c r="AM149" s="7"/>
      <c r="AN149" s="7"/>
      <c r="AO149" s="7"/>
      <c r="AQ149" s="7"/>
      <c r="AR149" s="7"/>
      <c r="AS149" s="7"/>
      <c r="AT149" s="7"/>
      <c r="AU149" s="7"/>
      <c r="AW149" s="7"/>
      <c r="AX149" s="7"/>
      <c r="AY149" s="7"/>
      <c r="AZ149" s="7"/>
      <c r="BA149" s="7"/>
      <c r="BC149" s="7"/>
      <c r="BD149" s="7"/>
      <c r="BE149" s="7"/>
      <c r="BF149" s="7"/>
      <c r="BG149" s="7"/>
      <c r="BI149" s="66">
        <v>44965</v>
      </c>
      <c r="BJ149" s="21" t="s">
        <v>1694</v>
      </c>
      <c r="BK149" s="7"/>
      <c r="BL149" s="7">
        <v>0.99339999999999995</v>
      </c>
      <c r="BM149" s="7"/>
      <c r="BO149" s="66">
        <v>44946</v>
      </c>
      <c r="BP149" s="21" t="s">
        <v>1626</v>
      </c>
      <c r="BQ149" s="7"/>
      <c r="BR149" s="7">
        <v>1.2461</v>
      </c>
      <c r="BS149" s="7"/>
      <c r="BU149" s="66">
        <v>44939</v>
      </c>
      <c r="BV149" s="21" t="s">
        <v>1626</v>
      </c>
      <c r="BW149" s="7"/>
      <c r="BX149" s="7">
        <v>0.98199999999999998</v>
      </c>
      <c r="BY149" s="7"/>
      <c r="CA149" s="66">
        <v>44939</v>
      </c>
      <c r="CB149" s="21" t="s">
        <v>1626</v>
      </c>
      <c r="CC149" s="7"/>
      <c r="CD149" s="7">
        <v>0.96799999999999997</v>
      </c>
      <c r="CE149" s="7"/>
      <c r="CG149" s="66">
        <v>44932</v>
      </c>
      <c r="CH149" s="21" t="s">
        <v>1626</v>
      </c>
      <c r="CI149" s="7"/>
      <c r="CJ149" s="7">
        <v>1.0169999999999999</v>
      </c>
      <c r="CK149" s="7"/>
      <c r="CM149" s="66">
        <v>44916</v>
      </c>
      <c r="CN149" s="21" t="s">
        <v>1624</v>
      </c>
      <c r="CO149" s="7"/>
      <c r="CP149" s="7">
        <v>1.0592999999999999</v>
      </c>
      <c r="CQ149" s="7"/>
      <c r="CS149" s="66">
        <v>44908</v>
      </c>
      <c r="CT149" s="21" t="s">
        <v>1624</v>
      </c>
      <c r="CU149" s="7"/>
      <c r="CV149" s="7">
        <v>0.95979999999999999</v>
      </c>
      <c r="CW149" s="7"/>
      <c r="CY149" s="66">
        <v>44903</v>
      </c>
      <c r="CZ149" s="21" t="s">
        <v>1624</v>
      </c>
      <c r="DA149" s="7"/>
      <c r="DB149" s="7">
        <v>1.2152000000000001</v>
      </c>
      <c r="DC149" s="7"/>
      <c r="DE149" s="66">
        <v>44889</v>
      </c>
      <c r="DF149" s="21" t="s">
        <v>1630</v>
      </c>
      <c r="DG149" s="7"/>
      <c r="DH149" s="7">
        <v>1.0017</v>
      </c>
      <c r="DI149" s="7"/>
      <c r="DK149" s="66">
        <v>44888</v>
      </c>
      <c r="DL149" s="21" t="s">
        <v>1630</v>
      </c>
      <c r="DM149" s="7"/>
      <c r="DN149" s="7">
        <v>1.0071000000000001</v>
      </c>
      <c r="DO149" s="7"/>
      <c r="DQ149" s="66">
        <v>44880</v>
      </c>
      <c r="DR149" s="21" t="s">
        <v>1630</v>
      </c>
      <c r="DS149" s="7"/>
      <c r="DT149" s="7">
        <v>0.97499999999999998</v>
      </c>
      <c r="DU149" s="7"/>
      <c r="DW149" s="66">
        <v>44862</v>
      </c>
      <c r="DX149" s="21" t="s">
        <v>1621</v>
      </c>
      <c r="DY149" s="7"/>
      <c r="DZ149" s="7">
        <v>0.96340000000000003</v>
      </c>
      <c r="EA149" s="7"/>
      <c r="EC149" s="66">
        <v>44819</v>
      </c>
      <c r="ED149" s="21" t="s">
        <v>1622</v>
      </c>
      <c r="EE149" s="7"/>
      <c r="EF149" s="7">
        <v>1.19</v>
      </c>
      <c r="EG149" s="7"/>
      <c r="EI149" s="66">
        <v>44819</v>
      </c>
      <c r="EJ149" s="7" t="s">
        <v>1622</v>
      </c>
      <c r="EK149" s="7"/>
      <c r="EL149" s="134">
        <v>1.244939</v>
      </c>
      <c r="EM149" s="7"/>
      <c r="EO149" s="66">
        <v>44813</v>
      </c>
      <c r="EP149" s="21" t="s">
        <v>1622</v>
      </c>
      <c r="EQ149" s="7"/>
      <c r="ER149" s="7">
        <v>0.97819999999999996</v>
      </c>
      <c r="ES149" s="7"/>
      <c r="EU149" s="66">
        <v>44812</v>
      </c>
      <c r="EV149" s="21" t="s">
        <v>1622</v>
      </c>
      <c r="EW149" s="7"/>
      <c r="EX149" s="7">
        <v>1.1765000000000001</v>
      </c>
      <c r="EY149" s="7"/>
      <c r="FA149" s="66">
        <v>44797</v>
      </c>
      <c r="FB149" s="21" t="s">
        <v>1623</v>
      </c>
      <c r="FC149" s="7"/>
      <c r="FD149" s="7">
        <v>1.5069999999999999</v>
      </c>
      <c r="FE149" s="7"/>
      <c r="FG149" s="66">
        <v>44785</v>
      </c>
      <c r="FH149" s="7" t="s">
        <v>1623</v>
      </c>
      <c r="FI149" s="7"/>
      <c r="FJ149" s="7">
        <v>1.0840000000000001</v>
      </c>
      <c r="FK149" s="7"/>
      <c r="FM149" s="66">
        <v>44784</v>
      </c>
      <c r="FN149" s="21" t="s">
        <v>1623</v>
      </c>
      <c r="FO149" s="7"/>
      <c r="FP149" s="7">
        <v>1.129</v>
      </c>
      <c r="FQ149" s="7"/>
      <c r="FS149" s="66">
        <v>44768</v>
      </c>
      <c r="FT149" s="21" t="s">
        <v>638</v>
      </c>
      <c r="FU149" s="7"/>
      <c r="FV149" s="7">
        <v>1.2670999999999999</v>
      </c>
      <c r="FW149" s="7"/>
      <c r="FY149" s="66">
        <v>44763</v>
      </c>
      <c r="FZ149" s="21" t="s">
        <v>638</v>
      </c>
      <c r="GA149" s="7"/>
      <c r="GB149" s="7">
        <v>1.4076</v>
      </c>
      <c r="GC149" s="7"/>
      <c r="GE149" s="66">
        <v>44736</v>
      </c>
      <c r="GF149" s="21" t="s">
        <v>354</v>
      </c>
      <c r="GG149" s="7"/>
      <c r="GH149" s="7">
        <v>1.7873000000000001</v>
      </c>
      <c r="GI149" s="68"/>
      <c r="GK149" s="66">
        <v>44733</v>
      </c>
      <c r="GL149" s="21" t="s">
        <v>571</v>
      </c>
      <c r="GM149" s="7"/>
      <c r="GN149" s="215">
        <v>0.989595</v>
      </c>
      <c r="GO149" s="7"/>
      <c r="GQ149" s="66">
        <v>44690</v>
      </c>
      <c r="GR149" s="7" t="s">
        <v>353</v>
      </c>
      <c r="GS149" s="7"/>
      <c r="GT149" s="7">
        <v>1.218</v>
      </c>
      <c r="GU149" s="7"/>
      <c r="GW149" s="66">
        <v>44651</v>
      </c>
      <c r="GX149" s="21" t="s">
        <v>350</v>
      </c>
      <c r="GY149" s="7"/>
      <c r="GZ149" s="7">
        <v>1.0488999999999999</v>
      </c>
      <c r="HA149" s="7">
        <v>1000000</v>
      </c>
      <c r="HC149" s="66">
        <v>44637</v>
      </c>
      <c r="HD149" s="21" t="s">
        <v>350</v>
      </c>
      <c r="HE149" s="7"/>
      <c r="HF149" s="7">
        <v>1.1978</v>
      </c>
      <c r="HG149" s="7"/>
      <c r="HI149" s="66">
        <v>44599</v>
      </c>
      <c r="HJ149" s="21" t="s">
        <v>348</v>
      </c>
      <c r="HK149" s="7"/>
      <c r="HL149" s="7">
        <v>1.022</v>
      </c>
      <c r="HM149" s="7"/>
      <c r="HO149" s="66">
        <v>44585</v>
      </c>
      <c r="HP149" s="21" t="s">
        <v>346</v>
      </c>
      <c r="HQ149" s="7"/>
      <c r="HR149" s="134">
        <v>0.98532728830171323</v>
      </c>
      <c r="HS149" s="7"/>
      <c r="HU149" s="81">
        <v>43928</v>
      </c>
      <c r="HV149" s="23" t="s">
        <v>351</v>
      </c>
      <c r="HW149" s="21">
        <f>[1]!i_dq_close("881001.WI",HU149)</f>
        <v>4174.4337999999998</v>
      </c>
      <c r="HX149" s="82">
        <v>1.0667089999999999</v>
      </c>
      <c r="HY149" s="20"/>
      <c r="IA149" s="66">
        <v>44720</v>
      </c>
      <c r="IB149" s="21" t="s">
        <v>571</v>
      </c>
      <c r="IC149" s="7"/>
      <c r="ID149" s="7">
        <v>1.0269999999999999</v>
      </c>
      <c r="IE149" s="7"/>
      <c r="IG149" s="66">
        <v>44734</v>
      </c>
      <c r="IH149" s="21" t="s">
        <v>571</v>
      </c>
      <c r="II149" s="7"/>
      <c r="IJ149" s="7">
        <v>1.0229999999999999</v>
      </c>
      <c r="IK149" s="7"/>
      <c r="IM149" s="66">
        <v>44792</v>
      </c>
      <c r="IN149" s="21" t="s">
        <v>1623</v>
      </c>
      <c r="IO149" s="7"/>
      <c r="IP149" s="7">
        <v>1.0441</v>
      </c>
      <c r="IQ149" s="7"/>
      <c r="IS149" s="66">
        <v>44908</v>
      </c>
      <c r="IT149" s="21" t="s">
        <v>1624</v>
      </c>
      <c r="IU149" s="7"/>
      <c r="IV149" s="7">
        <v>1.0206</v>
      </c>
      <c r="IW149" s="7"/>
      <c r="IY149" s="66">
        <v>44924</v>
      </c>
      <c r="IZ149" s="21" t="s">
        <v>1624</v>
      </c>
      <c r="JA149" s="7"/>
      <c r="JB149" s="7">
        <v>0.95509999999999995</v>
      </c>
      <c r="JC149" s="7"/>
      <c r="JE149" s="66">
        <v>44944</v>
      </c>
      <c r="JF149" s="21" t="s">
        <v>1626</v>
      </c>
      <c r="JG149" s="7"/>
      <c r="JH149" s="7">
        <v>0.96860000000000002</v>
      </c>
      <c r="JI149" s="7"/>
      <c r="JK149" s="7"/>
      <c r="JL149" s="7"/>
      <c r="JM149" s="7"/>
      <c r="JN149" s="7"/>
      <c r="JO149" s="7"/>
      <c r="JQ149" s="7"/>
      <c r="JR149" s="7"/>
      <c r="JS149" s="7"/>
      <c r="JT149" s="7"/>
      <c r="JU149" s="7"/>
      <c r="JW149" s="7"/>
      <c r="JX149" s="7"/>
      <c r="JY149" s="7"/>
      <c r="JZ149" s="7"/>
      <c r="KA149" s="7"/>
      <c r="KC149" s="66">
        <v>44768</v>
      </c>
      <c r="KD149" s="21" t="s">
        <v>638</v>
      </c>
      <c r="KE149" s="7"/>
      <c r="KF149" s="7">
        <v>1.319</v>
      </c>
    </row>
    <row r="150" spans="1:292" customFormat="1">
      <c r="A150" s="121">
        <v>44600</v>
      </c>
      <c r="B150" s="74" t="s">
        <v>348</v>
      </c>
      <c r="C150" s="122"/>
      <c r="D150" s="122">
        <v>1.0277000000000001</v>
      </c>
      <c r="E150" s="122"/>
      <c r="G150" s="66">
        <v>44628</v>
      </c>
      <c r="H150" s="21" t="s">
        <v>350</v>
      </c>
      <c r="I150" s="7"/>
      <c r="J150" s="7">
        <v>0.94389999999999996</v>
      </c>
      <c r="K150" s="7"/>
      <c r="M150" s="7"/>
      <c r="N150" s="7"/>
      <c r="O150" s="7"/>
      <c r="P150" s="7"/>
      <c r="Q150" s="7"/>
      <c r="S150" s="7"/>
      <c r="T150" s="7"/>
      <c r="U150" s="7"/>
      <c r="V150" s="7"/>
      <c r="W150" s="7"/>
      <c r="Y150" s="7"/>
      <c r="Z150" s="7"/>
      <c r="AA150" s="7"/>
      <c r="AB150" s="7"/>
      <c r="AC150" s="7"/>
      <c r="AE150" s="7"/>
      <c r="AF150" s="7"/>
      <c r="AG150" s="7"/>
      <c r="AH150" s="7"/>
      <c r="AI150" s="7"/>
      <c r="AK150" s="7"/>
      <c r="AL150" s="7"/>
      <c r="AM150" s="7"/>
      <c r="AN150" s="7"/>
      <c r="AO150" s="7"/>
      <c r="AQ150" s="7"/>
      <c r="AR150" s="7"/>
      <c r="AS150" s="7"/>
      <c r="AT150" s="7"/>
      <c r="AU150" s="7"/>
      <c r="AW150" s="7"/>
      <c r="AX150" s="7"/>
      <c r="AY150" s="7"/>
      <c r="AZ150" s="7"/>
      <c r="BA150" s="7"/>
      <c r="BC150" s="7"/>
      <c r="BD150" s="7"/>
      <c r="BE150" s="7"/>
      <c r="BF150" s="7"/>
      <c r="BG150" s="7"/>
      <c r="BI150" s="66">
        <v>44966</v>
      </c>
      <c r="BJ150" s="21" t="s">
        <v>1704</v>
      </c>
      <c r="BK150" s="7"/>
      <c r="BL150" s="7">
        <v>0.99209999999999998</v>
      </c>
      <c r="BM150" s="7"/>
      <c r="BO150" s="66">
        <v>44956</v>
      </c>
      <c r="BP150" s="21" t="s">
        <v>1626</v>
      </c>
      <c r="BQ150" s="7"/>
      <c r="BR150" s="7">
        <v>1.2458</v>
      </c>
      <c r="BS150" s="7"/>
      <c r="BU150" s="66">
        <v>44942</v>
      </c>
      <c r="BV150" s="21" t="s">
        <v>1626</v>
      </c>
      <c r="BW150" s="7"/>
      <c r="BX150" s="7">
        <v>0.97899999999999998</v>
      </c>
      <c r="BY150" s="7"/>
      <c r="CA150" s="66">
        <v>44942</v>
      </c>
      <c r="CB150" s="21" t="s">
        <v>1626</v>
      </c>
      <c r="CC150" s="7"/>
      <c r="CD150" s="7">
        <v>0.96899999999999997</v>
      </c>
      <c r="CE150" s="7"/>
      <c r="CG150" s="66">
        <v>44935</v>
      </c>
      <c r="CH150" s="21" t="s">
        <v>1626</v>
      </c>
      <c r="CI150" s="7"/>
      <c r="CJ150" s="7">
        <v>1.0169999999999999</v>
      </c>
      <c r="CK150" s="7"/>
      <c r="CM150" s="66">
        <v>44917</v>
      </c>
      <c r="CN150" s="21" t="s">
        <v>1624</v>
      </c>
      <c r="CO150" s="7"/>
      <c r="CP150" s="7">
        <v>1.0586</v>
      </c>
      <c r="CQ150" s="7"/>
      <c r="CS150" s="66">
        <v>44909</v>
      </c>
      <c r="CT150" s="21" t="s">
        <v>1624</v>
      </c>
      <c r="CU150" s="7"/>
      <c r="CV150" s="7">
        <v>0.96209999999999996</v>
      </c>
      <c r="CW150" s="7"/>
      <c r="CY150" s="66">
        <v>44904</v>
      </c>
      <c r="CZ150" s="21" t="s">
        <v>1624</v>
      </c>
      <c r="DA150" s="7"/>
      <c r="DB150" s="7">
        <v>1.2154</v>
      </c>
      <c r="DC150" s="7"/>
      <c r="DE150" s="66">
        <v>44890</v>
      </c>
      <c r="DF150" s="21" t="s">
        <v>1630</v>
      </c>
      <c r="DG150" s="7"/>
      <c r="DH150" s="7">
        <v>1.0016</v>
      </c>
      <c r="DI150" s="7"/>
      <c r="DK150" s="66">
        <v>44889</v>
      </c>
      <c r="DL150" s="21" t="s">
        <v>1630</v>
      </c>
      <c r="DM150" s="7"/>
      <c r="DN150" s="7">
        <v>1.0068999999999999</v>
      </c>
      <c r="DO150" s="7"/>
      <c r="DQ150" s="66">
        <v>44881</v>
      </c>
      <c r="DR150" s="21" t="s">
        <v>1630</v>
      </c>
      <c r="DS150" s="7"/>
      <c r="DT150" s="7">
        <v>0.97799999999999998</v>
      </c>
      <c r="DU150" s="7"/>
      <c r="DW150" s="66">
        <v>44865</v>
      </c>
      <c r="DX150" s="21" t="s">
        <v>1621</v>
      </c>
      <c r="DY150" s="7"/>
      <c r="DZ150" s="7">
        <v>0.96360000000000001</v>
      </c>
      <c r="EA150" s="7"/>
      <c r="EC150" s="66">
        <v>44820</v>
      </c>
      <c r="ED150" s="21" t="s">
        <v>1622</v>
      </c>
      <c r="EE150" s="7"/>
      <c r="EF150" s="7">
        <v>1.19</v>
      </c>
      <c r="EG150" s="7"/>
      <c r="EI150" s="66">
        <v>44820</v>
      </c>
      <c r="EJ150" s="7" t="s">
        <v>1622</v>
      </c>
      <c r="EK150" s="7"/>
      <c r="EL150" s="134">
        <v>1.2452190000000001</v>
      </c>
      <c r="EM150" s="7"/>
      <c r="EO150" s="66">
        <v>44817</v>
      </c>
      <c r="EP150" s="21" t="s">
        <v>1622</v>
      </c>
      <c r="EQ150" s="7"/>
      <c r="ER150" s="7">
        <v>0.9798</v>
      </c>
      <c r="ES150" s="7"/>
      <c r="EU150" s="66">
        <v>44813</v>
      </c>
      <c r="EV150" s="21" t="s">
        <v>1622</v>
      </c>
      <c r="EW150" s="7"/>
      <c r="EX150" s="7">
        <v>1.1712</v>
      </c>
      <c r="EY150" s="7"/>
      <c r="FA150" s="66">
        <v>44798</v>
      </c>
      <c r="FB150" s="21" t="s">
        <v>1623</v>
      </c>
      <c r="FC150" s="7"/>
      <c r="FD150" s="7">
        <v>1.5</v>
      </c>
      <c r="FE150" s="7"/>
      <c r="FG150" s="66">
        <v>44788</v>
      </c>
      <c r="FH150" s="7" t="s">
        <v>1623</v>
      </c>
      <c r="FI150" s="7"/>
      <c r="FJ150" s="7">
        <v>1.0880000000000001</v>
      </c>
      <c r="FK150" s="7"/>
      <c r="FM150" s="66">
        <v>44785</v>
      </c>
      <c r="FN150" s="21" t="s">
        <v>1623</v>
      </c>
      <c r="FO150" s="7"/>
      <c r="FP150" s="7">
        <v>1.125</v>
      </c>
      <c r="FQ150" s="7"/>
      <c r="FS150" s="66">
        <v>44769</v>
      </c>
      <c r="FT150" s="21" t="s">
        <v>638</v>
      </c>
      <c r="FU150" s="7"/>
      <c r="FV150" s="7">
        <v>1.2666999999999999</v>
      </c>
      <c r="FW150" s="7"/>
      <c r="FY150" s="66">
        <v>44764</v>
      </c>
      <c r="FZ150" s="21" t="s">
        <v>638</v>
      </c>
      <c r="GA150" s="7"/>
      <c r="GB150" s="7">
        <v>1.4053</v>
      </c>
      <c r="GC150" s="7"/>
      <c r="GE150" s="66">
        <v>44739</v>
      </c>
      <c r="GF150" s="21" t="s">
        <v>354</v>
      </c>
      <c r="GG150" s="7"/>
      <c r="GH150" s="7">
        <v>1.7898000000000001</v>
      </c>
      <c r="GI150" s="68"/>
      <c r="GK150" s="66">
        <v>44734</v>
      </c>
      <c r="GL150" s="21" t="s">
        <v>571</v>
      </c>
      <c r="GM150" s="7"/>
      <c r="GN150" s="215">
        <v>0.989985</v>
      </c>
      <c r="GO150" s="7"/>
      <c r="GQ150" s="66">
        <v>44691</v>
      </c>
      <c r="GR150" s="7" t="s">
        <v>353</v>
      </c>
      <c r="GS150" s="7"/>
      <c r="GT150" s="7">
        <v>1.2170000000000001</v>
      </c>
      <c r="GU150" s="7"/>
      <c r="GW150" s="66">
        <v>44652</v>
      </c>
      <c r="GX150" s="21" t="s">
        <v>351</v>
      </c>
      <c r="GY150" s="7"/>
      <c r="GZ150" s="7">
        <v>1.0348999999999999</v>
      </c>
      <c r="HA150" s="7"/>
      <c r="HC150" s="66">
        <v>44638</v>
      </c>
      <c r="HD150" s="21" t="s">
        <v>350</v>
      </c>
      <c r="HE150" s="7"/>
      <c r="HF150" s="7">
        <v>1.1996</v>
      </c>
      <c r="HG150" s="7"/>
      <c r="HI150" s="66">
        <v>44600</v>
      </c>
      <c r="HJ150" s="21" t="s">
        <v>348</v>
      </c>
      <c r="HK150" s="7"/>
      <c r="HL150" s="7">
        <v>1.022</v>
      </c>
      <c r="HM150" s="7"/>
      <c r="HO150" s="66">
        <v>44586</v>
      </c>
      <c r="HP150" s="21" t="s">
        <v>346</v>
      </c>
      <c r="HQ150" s="7"/>
      <c r="HR150" s="134">
        <v>0.98629805410299576</v>
      </c>
      <c r="HS150" s="7"/>
      <c r="HU150" s="81">
        <v>43929</v>
      </c>
      <c r="HV150" s="23" t="s">
        <v>351</v>
      </c>
      <c r="HW150" s="21">
        <f>[1]!i_dq_close("881001.WI",HU150)</f>
        <v>4169.5331999999999</v>
      </c>
      <c r="HX150" s="82">
        <v>1.0685690000000001</v>
      </c>
      <c r="HY150" s="20"/>
      <c r="IA150" s="66">
        <v>44721</v>
      </c>
      <c r="IB150" s="21" t="s">
        <v>571</v>
      </c>
      <c r="IC150" s="7"/>
      <c r="ID150" s="7">
        <v>1.022</v>
      </c>
      <c r="IE150" s="7"/>
      <c r="IG150" s="66">
        <v>44735</v>
      </c>
      <c r="IH150" s="21" t="s">
        <v>571</v>
      </c>
      <c r="II150" s="7"/>
      <c r="IJ150" s="7">
        <v>1.024</v>
      </c>
      <c r="IK150" s="7"/>
      <c r="IM150" s="66">
        <v>44795</v>
      </c>
      <c r="IN150" s="21" t="s">
        <v>1623</v>
      </c>
      <c r="IO150" s="7"/>
      <c r="IP150" s="7">
        <v>1.0467</v>
      </c>
      <c r="IQ150" s="7"/>
      <c r="IS150" s="66">
        <v>44909</v>
      </c>
      <c r="IT150" s="21" t="s">
        <v>1624</v>
      </c>
      <c r="IU150" s="7"/>
      <c r="IV150" s="7">
        <v>1.0212000000000001</v>
      </c>
      <c r="IW150" s="7"/>
      <c r="IY150" s="66">
        <v>44925</v>
      </c>
      <c r="IZ150" s="21" t="s">
        <v>1624</v>
      </c>
      <c r="JA150" s="7"/>
      <c r="JB150" s="7">
        <v>0.95660000000000001</v>
      </c>
      <c r="JC150" s="7"/>
      <c r="JE150" s="66">
        <v>44945</v>
      </c>
      <c r="JF150" s="21" t="s">
        <v>1626</v>
      </c>
      <c r="JG150" s="7"/>
      <c r="JH150" s="7">
        <v>0.96679999999999999</v>
      </c>
      <c r="JI150" s="7"/>
      <c r="JK150" s="7"/>
      <c r="JL150" s="7"/>
      <c r="JM150" s="7"/>
      <c r="JN150" s="7"/>
      <c r="JO150" s="7"/>
      <c r="JQ150" s="7"/>
      <c r="JR150" s="7"/>
      <c r="JS150" s="7"/>
      <c r="JT150" s="7"/>
      <c r="JU150" s="7"/>
      <c r="JW150" s="7"/>
      <c r="JX150" s="7"/>
      <c r="JY150" s="7"/>
      <c r="JZ150" s="7"/>
      <c r="KA150" s="7"/>
      <c r="KC150" s="66">
        <v>44769</v>
      </c>
      <c r="KD150" s="21" t="s">
        <v>638</v>
      </c>
      <c r="KE150" s="7"/>
      <c r="KF150" s="7">
        <v>1.319</v>
      </c>
    </row>
    <row r="151" spans="1:292" customFormat="1">
      <c r="A151" s="121">
        <v>44601</v>
      </c>
      <c r="B151" s="74" t="s">
        <v>348</v>
      </c>
      <c r="C151" s="122"/>
      <c r="D151" s="122">
        <v>1.032</v>
      </c>
      <c r="E151" s="122"/>
      <c r="G151" s="66">
        <v>44629</v>
      </c>
      <c r="H151" s="21" t="s">
        <v>350</v>
      </c>
      <c r="I151" s="7"/>
      <c r="J151" s="7">
        <v>0.96560000000000001</v>
      </c>
      <c r="K151" s="7"/>
      <c r="M151" s="7"/>
      <c r="N151" s="7"/>
      <c r="O151" s="7"/>
      <c r="P151" s="7"/>
      <c r="Q151" s="7"/>
      <c r="S151" s="7"/>
      <c r="T151" s="7"/>
      <c r="U151" s="7"/>
      <c r="V151" s="7"/>
      <c r="W151" s="7"/>
      <c r="Y151" s="7"/>
      <c r="Z151" s="7"/>
      <c r="AA151" s="7"/>
      <c r="AB151" s="7"/>
      <c r="AC151" s="7"/>
      <c r="AE151" s="7"/>
      <c r="AF151" s="7"/>
      <c r="AG151" s="7"/>
      <c r="AH151" s="7"/>
      <c r="AI151" s="7"/>
      <c r="AK151" s="7"/>
      <c r="AL151" s="7"/>
      <c r="AM151" s="7"/>
      <c r="AN151" s="7"/>
      <c r="AO151" s="7"/>
      <c r="AQ151" s="7"/>
      <c r="AR151" s="7"/>
      <c r="AS151" s="7"/>
      <c r="AT151" s="7"/>
      <c r="AU151" s="7"/>
      <c r="AW151" s="7"/>
      <c r="AX151" s="7"/>
      <c r="AY151" s="7"/>
      <c r="AZ151" s="7"/>
      <c r="BA151" s="7"/>
      <c r="BC151" s="7"/>
      <c r="BD151" s="7"/>
      <c r="BE151" s="7"/>
      <c r="BF151" s="7"/>
      <c r="BG151" s="7"/>
      <c r="BI151" s="66">
        <v>44967</v>
      </c>
      <c r="BJ151" s="21" t="s">
        <v>1719</v>
      </c>
      <c r="BK151" s="7"/>
      <c r="BL151" s="7">
        <v>0.99199999999999999</v>
      </c>
      <c r="BM151" s="7"/>
      <c r="BO151" s="66">
        <v>44957</v>
      </c>
      <c r="BP151" s="21" t="s">
        <v>1626</v>
      </c>
      <c r="BQ151" s="7"/>
      <c r="BR151" s="7">
        <v>1.2459</v>
      </c>
      <c r="BS151" s="7"/>
      <c r="BU151" s="66">
        <v>44943</v>
      </c>
      <c r="BV151" s="21" t="s">
        <v>1626</v>
      </c>
      <c r="BW151" s="7"/>
      <c r="BX151" s="7">
        <v>0.97699999999999998</v>
      </c>
      <c r="BY151" s="7"/>
      <c r="CA151" s="66">
        <v>44943</v>
      </c>
      <c r="CB151" s="21" t="s">
        <v>1626</v>
      </c>
      <c r="CC151" s="7"/>
      <c r="CD151" s="7">
        <v>0.96899999999999997</v>
      </c>
      <c r="CE151" s="7"/>
      <c r="CG151" s="66">
        <v>44936</v>
      </c>
      <c r="CH151" s="21" t="s">
        <v>1626</v>
      </c>
      <c r="CI151" s="7"/>
      <c r="CJ151" s="7">
        <v>1.014</v>
      </c>
      <c r="CK151" s="7"/>
      <c r="CM151" s="66">
        <v>44918</v>
      </c>
      <c r="CN151" s="21" t="s">
        <v>1624</v>
      </c>
      <c r="CO151" s="7"/>
      <c r="CP151" s="7">
        <v>1.0580000000000001</v>
      </c>
      <c r="CQ151" s="7"/>
      <c r="CS151" s="66">
        <v>44910</v>
      </c>
      <c r="CT151" s="21" t="s">
        <v>1624</v>
      </c>
      <c r="CU151" s="7"/>
      <c r="CV151" s="7">
        <v>0.96060000000000001</v>
      </c>
      <c r="CW151" s="7"/>
      <c r="CY151" s="66">
        <v>44907</v>
      </c>
      <c r="CZ151" s="21" t="s">
        <v>1624</v>
      </c>
      <c r="DA151" s="7"/>
      <c r="DB151" s="7">
        <v>1.2153</v>
      </c>
      <c r="DC151" s="7"/>
      <c r="DE151" s="66">
        <v>44893</v>
      </c>
      <c r="DF151" s="21" t="s">
        <v>1630</v>
      </c>
      <c r="DG151" s="7"/>
      <c r="DH151" s="7">
        <v>1.0019</v>
      </c>
      <c r="DI151" s="7"/>
      <c r="DK151" s="66">
        <v>44890</v>
      </c>
      <c r="DL151" s="21" t="s">
        <v>1630</v>
      </c>
      <c r="DM151" s="7"/>
      <c r="DN151" s="7">
        <v>1.0077</v>
      </c>
      <c r="DO151" s="7"/>
      <c r="DQ151" s="66">
        <v>44882</v>
      </c>
      <c r="DR151" s="21" t="s">
        <v>1630</v>
      </c>
      <c r="DS151" s="7"/>
      <c r="DT151" s="7">
        <v>0.97699999999999998</v>
      </c>
      <c r="DU151" s="7"/>
      <c r="DW151" s="66">
        <v>44866</v>
      </c>
      <c r="DX151" s="21" t="s">
        <v>342</v>
      </c>
      <c r="DY151" s="7"/>
      <c r="DZ151" s="7">
        <v>0.96909999999999996</v>
      </c>
      <c r="EA151" s="7"/>
      <c r="EC151" s="66">
        <v>44823</v>
      </c>
      <c r="ED151" s="21" t="s">
        <v>1622</v>
      </c>
      <c r="EE151" s="7"/>
      <c r="EF151" s="7">
        <v>1.1930000000000001</v>
      </c>
      <c r="EG151" s="7"/>
      <c r="EI151" s="66">
        <v>44823</v>
      </c>
      <c r="EJ151" s="7" t="s">
        <v>1622</v>
      </c>
      <c r="EK151" s="7"/>
      <c r="EL151" s="353">
        <v>1.221063</v>
      </c>
      <c r="EM151" s="7"/>
      <c r="EO151" s="66">
        <v>44818</v>
      </c>
      <c r="EP151" s="21" t="s">
        <v>1622</v>
      </c>
      <c r="EQ151" s="7"/>
      <c r="ER151" s="7">
        <v>0.9798</v>
      </c>
      <c r="ES151" s="7"/>
      <c r="EU151" s="66">
        <v>44817</v>
      </c>
      <c r="EV151" s="21" t="s">
        <v>1622</v>
      </c>
      <c r="EW151" s="7"/>
      <c r="EX151" s="7">
        <v>1.1735</v>
      </c>
      <c r="EY151" s="7"/>
      <c r="FA151" s="66">
        <v>44799</v>
      </c>
      <c r="FB151" s="21" t="s">
        <v>1623</v>
      </c>
      <c r="FC151" s="7"/>
      <c r="FD151" s="7">
        <v>1.4930000000000001</v>
      </c>
      <c r="FE151" s="7"/>
      <c r="FG151" s="66">
        <v>44789</v>
      </c>
      <c r="FH151" s="7" t="s">
        <v>1623</v>
      </c>
      <c r="FI151" s="7"/>
      <c r="FJ151" s="7">
        <v>1.0900000000000001</v>
      </c>
      <c r="FK151" s="7"/>
      <c r="FM151" s="66">
        <v>44788</v>
      </c>
      <c r="FN151" s="21" t="s">
        <v>1623</v>
      </c>
      <c r="FO151" s="7"/>
      <c r="FP151" s="7">
        <v>1.129</v>
      </c>
      <c r="FQ151" s="7"/>
      <c r="FS151" s="66">
        <v>44770</v>
      </c>
      <c r="FT151" s="21" t="s">
        <v>638</v>
      </c>
      <c r="FU151" s="7"/>
      <c r="FV151" s="7">
        <v>1.2678</v>
      </c>
      <c r="FW151" s="7"/>
      <c r="FY151" s="66">
        <v>44767</v>
      </c>
      <c r="FZ151" s="21" t="s">
        <v>638</v>
      </c>
      <c r="GA151" s="7"/>
      <c r="GB151" s="7">
        <v>1.4056999999999999</v>
      </c>
      <c r="GC151" s="7"/>
      <c r="GE151" s="66">
        <v>44740</v>
      </c>
      <c r="GF151" s="21" t="s">
        <v>354</v>
      </c>
      <c r="GG151" s="7"/>
      <c r="GH151" s="7">
        <v>1.7891999999999999</v>
      </c>
      <c r="GI151" s="68"/>
      <c r="GK151" s="66">
        <v>44735</v>
      </c>
      <c r="GL151" s="21" t="s">
        <v>571</v>
      </c>
      <c r="GM151" s="7"/>
      <c r="GN151" s="215">
        <v>0.989985</v>
      </c>
      <c r="GO151" s="7"/>
      <c r="GQ151" s="66">
        <v>44692</v>
      </c>
      <c r="GR151" s="7" t="s">
        <v>353</v>
      </c>
      <c r="GS151" s="7"/>
      <c r="GT151" s="7">
        <v>1.216</v>
      </c>
      <c r="GU151" s="7"/>
      <c r="GW151" s="66">
        <v>44657</v>
      </c>
      <c r="GX151" s="21" t="s">
        <v>351</v>
      </c>
      <c r="GY151" s="7"/>
      <c r="GZ151" s="7">
        <v>1.0456000000000001</v>
      </c>
      <c r="HA151" s="7"/>
      <c r="HC151" s="66">
        <v>44641</v>
      </c>
      <c r="HD151" s="21" t="s">
        <v>350</v>
      </c>
      <c r="HE151" s="7"/>
      <c r="HF151" s="7">
        <v>1.212</v>
      </c>
      <c r="HG151" s="7"/>
      <c r="HI151" s="66">
        <v>44601</v>
      </c>
      <c r="HJ151" s="21" t="s">
        <v>348</v>
      </c>
      <c r="HK151" s="7"/>
      <c r="HL151" s="7">
        <v>1.026</v>
      </c>
      <c r="HM151" s="7"/>
      <c r="HO151" s="66">
        <v>44587</v>
      </c>
      <c r="HP151" s="21" t="s">
        <v>346</v>
      </c>
      <c r="HQ151" s="7"/>
      <c r="HR151" s="134">
        <v>0.98629805410299576</v>
      </c>
      <c r="HS151" s="7"/>
      <c r="HU151" s="81">
        <v>43930</v>
      </c>
      <c r="HV151" s="23" t="s">
        <v>351</v>
      </c>
      <c r="HW151" s="21">
        <f>[1]!i_dq_close("881001.WI",HU151)</f>
        <v>4195.9736999999996</v>
      </c>
      <c r="HX151" s="82">
        <v>1.0685690000000001</v>
      </c>
      <c r="HY151" s="20"/>
      <c r="IA151" s="66">
        <v>44722</v>
      </c>
      <c r="IB151" s="21" t="s">
        <v>571</v>
      </c>
      <c r="IC151" s="7"/>
      <c r="ID151" s="7">
        <v>1.0189999999999999</v>
      </c>
      <c r="IE151" s="7"/>
      <c r="IG151" s="66">
        <v>44736</v>
      </c>
      <c r="IH151" s="21" t="s">
        <v>571</v>
      </c>
      <c r="II151" s="7"/>
      <c r="IJ151" s="7">
        <v>1.0249999999999999</v>
      </c>
      <c r="IK151" s="7"/>
      <c r="IM151" s="66">
        <v>44796</v>
      </c>
      <c r="IN151" s="21" t="s">
        <v>1623</v>
      </c>
      <c r="IO151" s="7"/>
      <c r="IP151" s="7">
        <v>1.0472999999999999</v>
      </c>
      <c r="IQ151" s="7"/>
      <c r="IS151" s="66">
        <v>44910</v>
      </c>
      <c r="IT151" s="21" t="s">
        <v>1624</v>
      </c>
      <c r="IU151" s="7"/>
      <c r="IV151" s="7">
        <v>1.0158</v>
      </c>
      <c r="IW151" s="7"/>
      <c r="IY151" s="66">
        <v>44929</v>
      </c>
      <c r="IZ151" s="21" t="s">
        <v>1626</v>
      </c>
      <c r="JA151" s="7"/>
      <c r="JB151" s="7">
        <v>0.95489999999999997</v>
      </c>
      <c r="JC151" s="7"/>
      <c r="JE151" s="66">
        <v>44946</v>
      </c>
      <c r="JF151" s="21" t="s">
        <v>1626</v>
      </c>
      <c r="JG151" s="7"/>
      <c r="JH151" s="7">
        <v>0.96909999999999996</v>
      </c>
      <c r="JI151" s="7"/>
      <c r="JK151" s="7"/>
      <c r="JL151" s="7"/>
      <c r="JM151" s="7"/>
      <c r="JN151" s="7"/>
      <c r="JO151" s="7"/>
      <c r="JQ151" s="7"/>
      <c r="JR151" s="7"/>
      <c r="JS151" s="7"/>
      <c r="JT151" s="7"/>
      <c r="JU151" s="7"/>
      <c r="JW151" s="7"/>
      <c r="JX151" s="7"/>
      <c r="JY151" s="7"/>
      <c r="JZ151" s="7"/>
      <c r="KA151" s="7"/>
      <c r="KC151" s="66">
        <v>44770</v>
      </c>
      <c r="KD151" s="21" t="s">
        <v>638</v>
      </c>
      <c r="KE151" s="7"/>
      <c r="KF151" s="7">
        <v>1.319</v>
      </c>
    </row>
    <row r="152" spans="1:292" customFormat="1">
      <c r="A152" s="121">
        <v>44602</v>
      </c>
      <c r="B152" s="74" t="s">
        <v>348</v>
      </c>
      <c r="C152" s="122"/>
      <c r="D152" s="122">
        <v>1.0298</v>
      </c>
      <c r="E152" s="122"/>
      <c r="G152" s="66">
        <v>44630</v>
      </c>
      <c r="H152" s="21" t="s">
        <v>350</v>
      </c>
      <c r="I152" s="7"/>
      <c r="J152" s="7">
        <v>0.95520000000000005</v>
      </c>
      <c r="K152" s="7"/>
      <c r="M152" s="7"/>
      <c r="N152" s="7"/>
      <c r="O152" s="7"/>
      <c r="P152" s="7"/>
      <c r="Q152" s="7"/>
      <c r="S152" s="7"/>
      <c r="T152" s="7"/>
      <c r="U152" s="7"/>
      <c r="V152" s="7"/>
      <c r="W152" s="7"/>
      <c r="Y152" s="7"/>
      <c r="Z152" s="7"/>
      <c r="AA152" s="7"/>
      <c r="AB152" s="7"/>
      <c r="AC152" s="7"/>
      <c r="AE152" s="7"/>
      <c r="AF152" s="7"/>
      <c r="AG152" s="7"/>
      <c r="AH152" s="7"/>
      <c r="AI152" s="7"/>
      <c r="AK152" s="7"/>
      <c r="AL152" s="7"/>
      <c r="AM152" s="7"/>
      <c r="AN152" s="7"/>
      <c r="AO152" s="7"/>
      <c r="AQ152" s="7"/>
      <c r="AR152" s="7"/>
      <c r="AS152" s="7"/>
      <c r="AT152" s="7"/>
      <c r="AU152" s="7"/>
      <c r="AW152" s="7"/>
      <c r="AX152" s="7"/>
      <c r="AY152" s="7"/>
      <c r="AZ152" s="7"/>
      <c r="BA152" s="7"/>
      <c r="BC152" s="7"/>
      <c r="BD152" s="7"/>
      <c r="BE152" s="7"/>
      <c r="BF152" s="7"/>
      <c r="BG152" s="7"/>
      <c r="BI152" s="7"/>
      <c r="BJ152" s="7"/>
      <c r="BK152" s="7"/>
      <c r="BL152" s="7"/>
      <c r="BM152" s="7"/>
      <c r="BO152" s="66">
        <v>44958</v>
      </c>
      <c r="BP152" s="21" t="s">
        <v>348</v>
      </c>
      <c r="BQ152" s="7"/>
      <c r="BR152" s="7">
        <v>1.2462</v>
      </c>
      <c r="BS152" s="7"/>
      <c r="BU152" s="66">
        <v>44944</v>
      </c>
      <c r="BV152" s="21" t="s">
        <v>1626</v>
      </c>
      <c r="BW152" s="7"/>
      <c r="BX152" s="7">
        <v>0.97699999999999998</v>
      </c>
      <c r="BY152" s="7"/>
      <c r="CA152" s="66">
        <v>44944</v>
      </c>
      <c r="CB152" s="21" t="s">
        <v>1626</v>
      </c>
      <c r="CC152" s="7"/>
      <c r="CD152" s="7">
        <v>0.96799999999999997</v>
      </c>
      <c r="CE152" s="7"/>
      <c r="CG152" s="66">
        <v>44937</v>
      </c>
      <c r="CH152" s="21" t="s">
        <v>1626</v>
      </c>
      <c r="CI152" s="7"/>
      <c r="CJ152" s="7">
        <v>1.014</v>
      </c>
      <c r="CK152" s="7"/>
      <c r="CM152" s="66">
        <v>44921</v>
      </c>
      <c r="CN152" s="21" t="s">
        <v>1624</v>
      </c>
      <c r="CO152" s="7"/>
      <c r="CP152" s="7">
        <v>1.0602</v>
      </c>
      <c r="CQ152" s="7"/>
      <c r="CS152" s="66">
        <v>44911</v>
      </c>
      <c r="CT152" s="21" t="s">
        <v>1624</v>
      </c>
      <c r="CU152" s="7"/>
      <c r="CV152" s="7">
        <v>0.95930000000000004</v>
      </c>
      <c r="CW152" s="7"/>
      <c r="CY152" s="66">
        <v>44908</v>
      </c>
      <c r="CZ152" s="21" t="s">
        <v>1624</v>
      </c>
      <c r="DA152" s="7"/>
      <c r="DB152" s="7">
        <v>1.2152000000000001</v>
      </c>
      <c r="DC152" s="7"/>
      <c r="DE152" s="66">
        <v>44894</v>
      </c>
      <c r="DF152" s="21" t="s">
        <v>1630</v>
      </c>
      <c r="DG152" s="7"/>
      <c r="DH152" s="7">
        <v>1.0014000000000001</v>
      </c>
      <c r="DI152" s="7"/>
      <c r="DK152" s="66">
        <v>44893</v>
      </c>
      <c r="DL152" s="21" t="s">
        <v>1630</v>
      </c>
      <c r="DM152" s="7"/>
      <c r="DN152" s="7">
        <v>1.0099</v>
      </c>
      <c r="DO152" s="7"/>
      <c r="DQ152" s="66">
        <v>44883</v>
      </c>
      <c r="DR152" s="21" t="s">
        <v>1630</v>
      </c>
      <c r="DS152" s="7"/>
      <c r="DT152" s="7">
        <v>0.97799999999999998</v>
      </c>
      <c r="DU152" s="7"/>
      <c r="DW152" s="66">
        <v>44867</v>
      </c>
      <c r="DX152" s="21" t="s">
        <v>1630</v>
      </c>
      <c r="DY152" s="7"/>
      <c r="DZ152" s="7">
        <v>0.9748</v>
      </c>
      <c r="EA152" s="7"/>
      <c r="EC152" s="66">
        <v>44824</v>
      </c>
      <c r="ED152" s="21" t="s">
        <v>1622</v>
      </c>
      <c r="EE152" s="7"/>
      <c r="EF152" s="7">
        <v>1.2030000000000001</v>
      </c>
      <c r="EG152" s="7"/>
      <c r="EI152" s="66">
        <v>44824</v>
      </c>
      <c r="EJ152" s="7" t="s">
        <v>1622</v>
      </c>
      <c r="EK152" s="7"/>
      <c r="EL152" s="134">
        <v>1.2206900000000001</v>
      </c>
      <c r="EM152" s="7"/>
      <c r="EO152" s="66">
        <v>44819</v>
      </c>
      <c r="EP152" s="21" t="s">
        <v>1622</v>
      </c>
      <c r="EQ152" s="7"/>
      <c r="ER152" s="7">
        <v>0.98809999999999998</v>
      </c>
      <c r="ES152" s="7"/>
      <c r="EU152" s="66">
        <v>44818</v>
      </c>
      <c r="EV152" s="21" t="s">
        <v>1622</v>
      </c>
      <c r="EW152" s="7"/>
      <c r="EX152" s="7">
        <v>1.1711</v>
      </c>
      <c r="EY152" s="7"/>
      <c r="FA152" s="66">
        <v>44802</v>
      </c>
      <c r="FB152" s="21" t="s">
        <v>1623</v>
      </c>
      <c r="FC152" s="7"/>
      <c r="FD152" s="7">
        <v>1.498</v>
      </c>
      <c r="FE152" s="7"/>
      <c r="FG152" s="66">
        <v>44790</v>
      </c>
      <c r="FH152" s="7" t="s">
        <v>1623</v>
      </c>
      <c r="FI152" s="7"/>
      <c r="FJ152" s="7">
        <v>1.0860000000000001</v>
      </c>
      <c r="FK152" s="7"/>
      <c r="FM152" s="66">
        <v>44789</v>
      </c>
      <c r="FN152" s="21" t="s">
        <v>1623</v>
      </c>
      <c r="FO152" s="7"/>
      <c r="FP152" s="7">
        <v>1.131</v>
      </c>
      <c r="FQ152" s="7"/>
      <c r="FS152" s="66">
        <v>44771</v>
      </c>
      <c r="FT152" s="21" t="s">
        <v>638</v>
      </c>
      <c r="FU152" s="7"/>
      <c r="FV152" s="7">
        <v>1.2675000000000001</v>
      </c>
      <c r="FW152" s="7"/>
      <c r="FY152" s="66">
        <v>44768</v>
      </c>
      <c r="FZ152" s="21" t="s">
        <v>638</v>
      </c>
      <c r="GA152" s="7"/>
      <c r="GB152" s="7">
        <v>1.4087000000000001</v>
      </c>
      <c r="GC152" s="7"/>
      <c r="GE152" s="66">
        <v>44741</v>
      </c>
      <c r="GF152" s="21" t="s">
        <v>354</v>
      </c>
      <c r="GG152" s="7"/>
      <c r="GH152" s="7">
        <v>1.7875000000000001</v>
      </c>
      <c r="GI152" s="68"/>
      <c r="GK152" s="66">
        <v>44736</v>
      </c>
      <c r="GL152" s="21" t="s">
        <v>571</v>
      </c>
      <c r="GM152" s="7"/>
      <c r="GN152" s="215">
        <v>0.99037500000000001</v>
      </c>
      <c r="GO152" s="7"/>
      <c r="GQ152" s="66">
        <v>44693</v>
      </c>
      <c r="GR152" s="7" t="s">
        <v>353</v>
      </c>
      <c r="GS152" s="7"/>
      <c r="GT152" s="7">
        <v>1.2230000000000001</v>
      </c>
      <c r="GU152" s="7"/>
      <c r="GW152" s="66">
        <v>44658</v>
      </c>
      <c r="GX152" s="21" t="s">
        <v>351</v>
      </c>
      <c r="GY152" s="7"/>
      <c r="GZ152" s="7">
        <v>1.0445</v>
      </c>
      <c r="HA152" s="7"/>
      <c r="HC152" s="66">
        <v>44642</v>
      </c>
      <c r="HD152" s="21" t="s">
        <v>350</v>
      </c>
      <c r="HE152" s="7"/>
      <c r="HF152" s="7">
        <v>1.2203999999999999</v>
      </c>
      <c r="HG152" s="7"/>
      <c r="HI152" s="66">
        <v>44602</v>
      </c>
      <c r="HJ152" s="21" t="s">
        <v>348</v>
      </c>
      <c r="HK152" s="7"/>
      <c r="HL152" s="7">
        <v>1.0249999999999999</v>
      </c>
      <c r="HM152" s="7"/>
      <c r="HO152" s="66">
        <v>44588</v>
      </c>
      <c r="HP152" s="21" t="s">
        <v>346</v>
      </c>
      <c r="HQ152" s="7"/>
      <c r="HR152" s="134">
        <v>0.98629805410299576</v>
      </c>
      <c r="HS152" s="7"/>
      <c r="HU152" s="81">
        <v>43931</v>
      </c>
      <c r="HV152" s="23" t="s">
        <v>351</v>
      </c>
      <c r="HW152" s="21">
        <f>[1]!i_dq_close("881001.WI",HU152)</f>
        <v>4132.2752</v>
      </c>
      <c r="HX152" s="82">
        <v>1.069499</v>
      </c>
      <c r="HY152" s="20"/>
      <c r="IA152" s="66">
        <v>44725</v>
      </c>
      <c r="IB152" s="21" t="s">
        <v>571</v>
      </c>
      <c r="IC152" s="7"/>
      <c r="ID152" s="7">
        <v>1.0249999999999999</v>
      </c>
      <c r="IE152" s="7"/>
      <c r="IG152" s="66">
        <v>44739</v>
      </c>
      <c r="IH152" s="21" t="s">
        <v>571</v>
      </c>
      <c r="II152" s="7"/>
      <c r="IJ152" s="7">
        <v>1.0289999999999999</v>
      </c>
      <c r="IK152" s="7"/>
      <c r="IM152" s="66">
        <v>44797</v>
      </c>
      <c r="IN152" s="21" t="s">
        <v>1623</v>
      </c>
      <c r="IO152" s="7"/>
      <c r="IP152" s="7">
        <v>1.0431999999999999</v>
      </c>
      <c r="IQ152" s="7"/>
      <c r="IS152" s="66">
        <v>44911</v>
      </c>
      <c r="IT152" s="21" t="s">
        <v>1624</v>
      </c>
      <c r="IU152" s="7"/>
      <c r="IV152" s="7">
        <v>1.0219</v>
      </c>
      <c r="IW152" s="7"/>
      <c r="IY152" s="66">
        <v>44930</v>
      </c>
      <c r="IZ152" s="21" t="s">
        <v>1626</v>
      </c>
      <c r="JA152" s="7"/>
      <c r="JB152" s="7">
        <v>0.95420000000000005</v>
      </c>
      <c r="JC152" s="7"/>
      <c r="JE152" s="66">
        <v>44956</v>
      </c>
      <c r="JF152" s="21" t="s">
        <v>1626</v>
      </c>
      <c r="JG152" s="7"/>
      <c r="JH152" s="7">
        <v>0.9708</v>
      </c>
      <c r="JI152" s="7"/>
      <c r="JK152" s="7"/>
      <c r="JL152" s="7"/>
      <c r="JM152" s="7"/>
      <c r="JN152" s="7"/>
      <c r="JO152" s="7"/>
      <c r="JQ152" s="7"/>
      <c r="JR152" s="7"/>
      <c r="JS152" s="7"/>
      <c r="JT152" s="7"/>
      <c r="JU152" s="7"/>
      <c r="JW152" s="7"/>
      <c r="JX152" s="7"/>
      <c r="JY152" s="7"/>
      <c r="JZ152" s="7"/>
      <c r="KA152" s="7"/>
      <c r="KC152" s="66">
        <v>44771</v>
      </c>
      <c r="KD152" s="21" t="s">
        <v>638</v>
      </c>
      <c r="KE152" s="7"/>
      <c r="KF152" s="7">
        <v>1.321</v>
      </c>
    </row>
    <row r="153" spans="1:292" customFormat="1">
      <c r="A153" s="121">
        <v>44603</v>
      </c>
      <c r="B153" s="74" t="s">
        <v>348</v>
      </c>
      <c r="C153" s="122"/>
      <c r="D153" s="122">
        <v>1.0206</v>
      </c>
      <c r="E153" s="122"/>
      <c r="G153" s="66">
        <v>44631</v>
      </c>
      <c r="H153" s="21" t="s">
        <v>350</v>
      </c>
      <c r="I153" s="7"/>
      <c r="J153" s="7">
        <v>0.95609999999999995</v>
      </c>
      <c r="K153" s="7"/>
      <c r="M153" s="7"/>
      <c r="N153" s="7"/>
      <c r="O153" s="7"/>
      <c r="P153" s="7"/>
      <c r="Q153" s="7"/>
      <c r="S153" s="7"/>
      <c r="T153" s="7"/>
      <c r="U153" s="7"/>
      <c r="V153" s="7"/>
      <c r="W153" s="7"/>
      <c r="Y153" s="7"/>
      <c r="Z153" s="7"/>
      <c r="AA153" s="7"/>
      <c r="AB153" s="7"/>
      <c r="AC153" s="7"/>
      <c r="AE153" s="7"/>
      <c r="AF153" s="7"/>
      <c r="AG153" s="7"/>
      <c r="AH153" s="7"/>
      <c r="AI153" s="7"/>
      <c r="AK153" s="7"/>
      <c r="AL153" s="7"/>
      <c r="AM153" s="7"/>
      <c r="AN153" s="7"/>
      <c r="AO153" s="7"/>
      <c r="AQ153" s="7"/>
      <c r="AR153" s="7"/>
      <c r="AS153" s="7"/>
      <c r="AT153" s="7"/>
      <c r="AU153" s="7"/>
      <c r="AW153" s="7"/>
      <c r="AX153" s="7"/>
      <c r="AY153" s="7"/>
      <c r="AZ153" s="7"/>
      <c r="BA153" s="7"/>
      <c r="BC153" s="7"/>
      <c r="BD153" s="7"/>
      <c r="BE153" s="7"/>
      <c r="BF153" s="7"/>
      <c r="BG153" s="7"/>
      <c r="BI153" s="7"/>
      <c r="BJ153" s="7"/>
      <c r="BK153" s="7"/>
      <c r="BL153" s="7"/>
      <c r="BM153" s="7"/>
      <c r="BO153" s="66">
        <v>44959</v>
      </c>
      <c r="BP153" s="21" t="s">
        <v>1632</v>
      </c>
      <c r="BQ153" s="7"/>
      <c r="BR153" s="7">
        <v>1.2464999999999999</v>
      </c>
      <c r="BS153" s="7"/>
      <c r="BU153" s="66">
        <v>44945</v>
      </c>
      <c r="BV153" s="21" t="s">
        <v>1626</v>
      </c>
      <c r="BW153" s="7"/>
      <c r="BX153" s="7">
        <v>0.97599999999999998</v>
      </c>
      <c r="BY153" s="7"/>
      <c r="CA153" s="66">
        <v>44945</v>
      </c>
      <c r="CB153" s="21" t="s">
        <v>1626</v>
      </c>
      <c r="CC153" s="7"/>
      <c r="CD153" s="7">
        <v>0.96799999999999997</v>
      </c>
      <c r="CE153" s="7"/>
      <c r="CG153" s="66">
        <v>44938</v>
      </c>
      <c r="CH153" s="21" t="s">
        <v>1626</v>
      </c>
      <c r="CI153" s="7"/>
      <c r="CJ153" s="7">
        <v>1.014</v>
      </c>
      <c r="CK153" s="7"/>
      <c r="CM153" s="66">
        <v>44922</v>
      </c>
      <c r="CN153" s="21" t="s">
        <v>1624</v>
      </c>
      <c r="CO153" s="7"/>
      <c r="CP153" s="7">
        <v>1.0656000000000001</v>
      </c>
      <c r="CQ153" s="7"/>
      <c r="CS153" s="66">
        <v>44914</v>
      </c>
      <c r="CT153" s="21" t="s">
        <v>1624</v>
      </c>
      <c r="CU153" s="7"/>
      <c r="CV153" s="7">
        <v>0.95799999999999996</v>
      </c>
      <c r="CW153" s="7"/>
      <c r="CY153" s="66">
        <v>44909</v>
      </c>
      <c r="CZ153" s="21" t="s">
        <v>1624</v>
      </c>
      <c r="DA153" s="7"/>
      <c r="DB153" s="7">
        <v>1.2153</v>
      </c>
      <c r="DC153" s="7"/>
      <c r="DE153" s="66">
        <v>44895</v>
      </c>
      <c r="DF153" s="21" t="s">
        <v>1630</v>
      </c>
      <c r="DG153" s="7"/>
      <c r="DH153" s="7">
        <v>1.0027999999999999</v>
      </c>
      <c r="DI153" s="7"/>
      <c r="DK153" s="66">
        <v>44894</v>
      </c>
      <c r="DL153" s="21" t="s">
        <v>1630</v>
      </c>
      <c r="DM153" s="7"/>
      <c r="DN153" s="7">
        <v>1.006</v>
      </c>
      <c r="DO153" s="7"/>
      <c r="DQ153" s="66">
        <v>44886</v>
      </c>
      <c r="DR153" s="21" t="s">
        <v>1630</v>
      </c>
      <c r="DS153" s="7"/>
      <c r="DT153" s="7">
        <v>0.97599999999999998</v>
      </c>
      <c r="DU153" s="7"/>
      <c r="DW153" s="66">
        <v>44868</v>
      </c>
      <c r="DX153" s="21" t="s">
        <v>1630</v>
      </c>
      <c r="DY153" s="7"/>
      <c r="DZ153" s="7">
        <v>0.97870000000000001</v>
      </c>
      <c r="EA153" s="7"/>
      <c r="EC153" s="66">
        <v>44825</v>
      </c>
      <c r="ED153" s="21" t="s">
        <v>1622</v>
      </c>
      <c r="EE153" s="7"/>
      <c r="EF153" s="7">
        <v>1.2</v>
      </c>
      <c r="EG153" s="7"/>
      <c r="EI153" s="66">
        <v>44825</v>
      </c>
      <c r="EJ153" s="7" t="s">
        <v>1622</v>
      </c>
      <c r="EK153" s="7"/>
      <c r="EL153" s="134">
        <v>1.220877</v>
      </c>
      <c r="EM153" s="7"/>
      <c r="EO153" s="66">
        <v>44820</v>
      </c>
      <c r="EP153" s="21" t="s">
        <v>1622</v>
      </c>
      <c r="EQ153" s="7"/>
      <c r="ER153" s="7">
        <v>0.98560000000000003</v>
      </c>
      <c r="ES153" s="7"/>
      <c r="EU153" s="66">
        <v>44819</v>
      </c>
      <c r="EV153" s="21" t="s">
        <v>1622</v>
      </c>
      <c r="EW153" s="7"/>
      <c r="EX153" s="7">
        <v>1.1718</v>
      </c>
      <c r="EY153" s="7"/>
      <c r="FA153" s="66">
        <v>44803</v>
      </c>
      <c r="FB153" s="21" t="s">
        <v>1623</v>
      </c>
      <c r="FC153" s="7"/>
      <c r="FD153" s="7">
        <v>1.4890000000000001</v>
      </c>
      <c r="FE153" s="7"/>
      <c r="FG153" s="66">
        <v>44791</v>
      </c>
      <c r="FH153" s="7" t="s">
        <v>1623</v>
      </c>
      <c r="FI153" s="7"/>
      <c r="FJ153" s="7">
        <v>1.089</v>
      </c>
      <c r="FK153" s="7"/>
      <c r="FM153" s="66">
        <v>44790</v>
      </c>
      <c r="FN153" s="21" t="s">
        <v>1623</v>
      </c>
      <c r="FO153" s="7"/>
      <c r="FP153" s="7">
        <v>1.125</v>
      </c>
      <c r="FQ153" s="7"/>
      <c r="FS153" s="66">
        <v>44774</v>
      </c>
      <c r="FT153" s="21" t="s">
        <v>339</v>
      </c>
      <c r="FU153" s="7"/>
      <c r="FV153" s="7">
        <v>1.2682</v>
      </c>
      <c r="FW153" s="7"/>
      <c r="FY153" s="66">
        <v>44769</v>
      </c>
      <c r="FZ153" s="21" t="s">
        <v>638</v>
      </c>
      <c r="GA153" s="7"/>
      <c r="GB153" s="7">
        <v>1.4101999999999999</v>
      </c>
      <c r="GC153" s="7"/>
      <c r="GE153" s="66">
        <v>44742</v>
      </c>
      <c r="GF153" s="21" t="s">
        <v>354</v>
      </c>
      <c r="GG153" s="7"/>
      <c r="GH153" s="7">
        <v>1.7923</v>
      </c>
      <c r="GI153" s="68"/>
      <c r="GK153" s="66">
        <v>44739</v>
      </c>
      <c r="GL153" s="21" t="s">
        <v>571</v>
      </c>
      <c r="GM153" s="7"/>
      <c r="GN153" s="215">
        <v>0.99154399999999998</v>
      </c>
      <c r="GO153" s="7"/>
      <c r="GQ153" s="66">
        <v>44694</v>
      </c>
      <c r="GR153" s="7" t="s">
        <v>353</v>
      </c>
      <c r="GS153" s="7"/>
      <c r="GT153" s="7">
        <v>1.22</v>
      </c>
      <c r="GU153" s="7"/>
      <c r="GW153" s="66">
        <v>44659</v>
      </c>
      <c r="GX153" s="21" t="s">
        <v>351</v>
      </c>
      <c r="GY153" s="7"/>
      <c r="GZ153" s="7">
        <v>1.0463</v>
      </c>
      <c r="HA153" s="7"/>
      <c r="HC153" s="66">
        <v>44643</v>
      </c>
      <c r="HD153" s="21" t="s">
        <v>350</v>
      </c>
      <c r="HE153" s="7"/>
      <c r="HF153" s="7">
        <v>1.2287999999999999</v>
      </c>
      <c r="HG153" s="7"/>
      <c r="HI153" s="66">
        <v>44603</v>
      </c>
      <c r="HJ153" s="21" t="s">
        <v>348</v>
      </c>
      <c r="HK153" s="7"/>
      <c r="HL153" s="7">
        <v>1.024</v>
      </c>
      <c r="HM153" s="7"/>
      <c r="HO153" s="66">
        <v>44589</v>
      </c>
      <c r="HP153" s="21" t="s">
        <v>346</v>
      </c>
      <c r="HQ153" s="7"/>
      <c r="HR153" s="134">
        <v>0.98629805410299576</v>
      </c>
      <c r="HS153" s="7"/>
      <c r="HU153" s="81">
        <v>43934</v>
      </c>
      <c r="HV153" s="23" t="s">
        <v>351</v>
      </c>
      <c r="HW153" s="21">
        <f>[1]!i_dq_close("881001.WI",HU153)</f>
        <v>4104.4088000000002</v>
      </c>
      <c r="HX153" s="82">
        <v>1.069499</v>
      </c>
      <c r="HY153" s="20"/>
      <c r="IA153" s="66">
        <v>44726</v>
      </c>
      <c r="IB153" s="21" t="s">
        <v>571</v>
      </c>
      <c r="IC153" s="7"/>
      <c r="ID153" s="7">
        <v>1.022</v>
      </c>
      <c r="IE153" s="7"/>
      <c r="IG153" s="66">
        <v>44740</v>
      </c>
      <c r="IH153" s="21" t="s">
        <v>571</v>
      </c>
      <c r="II153" s="7"/>
      <c r="IJ153" s="7">
        <v>1.0289999999999999</v>
      </c>
      <c r="IK153" s="7"/>
      <c r="IM153" s="66">
        <v>44798</v>
      </c>
      <c r="IN153" s="21" t="s">
        <v>1623</v>
      </c>
      <c r="IO153" s="7"/>
      <c r="IP153" s="7">
        <v>1.0425</v>
      </c>
      <c r="IQ153" s="7"/>
      <c r="IS153" s="66">
        <v>44914</v>
      </c>
      <c r="IT153" s="21" t="s">
        <v>1624</v>
      </c>
      <c r="IU153" s="7"/>
      <c r="IV153" s="7">
        <v>1.0221</v>
      </c>
      <c r="IW153" s="7"/>
      <c r="IY153" s="66">
        <v>44931</v>
      </c>
      <c r="IZ153" s="21" t="s">
        <v>1626</v>
      </c>
      <c r="JA153" s="7"/>
      <c r="JB153" s="7">
        <v>0.95609999999999995</v>
      </c>
      <c r="JC153" s="7"/>
      <c r="JE153" s="66">
        <v>44957</v>
      </c>
      <c r="JF153" s="21" t="s">
        <v>1626</v>
      </c>
      <c r="JG153" s="7"/>
      <c r="JH153" s="7">
        <v>0.9698</v>
      </c>
      <c r="JI153" s="7"/>
      <c r="JK153" s="7"/>
      <c r="JL153" s="7"/>
      <c r="JM153" s="7"/>
      <c r="JN153" s="7"/>
      <c r="JO153" s="7"/>
      <c r="JQ153" s="7"/>
      <c r="JR153" s="7"/>
      <c r="JS153" s="7"/>
      <c r="JT153" s="7"/>
      <c r="JU153" s="7"/>
      <c r="JW153" s="7"/>
      <c r="JX153" s="7"/>
      <c r="JY153" s="7"/>
      <c r="JZ153" s="7"/>
      <c r="KA153" s="7"/>
      <c r="KC153" s="66">
        <v>44774</v>
      </c>
      <c r="KD153" s="21" t="s">
        <v>339</v>
      </c>
      <c r="KE153" s="7"/>
      <c r="KF153" s="7">
        <v>1.32</v>
      </c>
    </row>
    <row r="154" spans="1:292" customFormat="1">
      <c r="A154" s="121">
        <v>44606</v>
      </c>
      <c r="B154" s="74" t="s">
        <v>348</v>
      </c>
      <c r="C154" s="122"/>
      <c r="D154" s="122">
        <v>1.0262</v>
      </c>
      <c r="E154" s="122"/>
      <c r="G154" s="66">
        <v>44634</v>
      </c>
      <c r="H154" s="21" t="s">
        <v>350</v>
      </c>
      <c r="I154" s="7"/>
      <c r="J154" s="7">
        <v>0.94689999999999996</v>
      </c>
      <c r="K154" s="7"/>
      <c r="M154" s="7"/>
      <c r="N154" s="7"/>
      <c r="O154" s="7"/>
      <c r="P154" s="7"/>
      <c r="Q154" s="7"/>
      <c r="S154" s="7"/>
      <c r="T154" s="7"/>
      <c r="U154" s="7"/>
      <c r="V154" s="7"/>
      <c r="W154" s="7"/>
      <c r="Y154" s="7"/>
      <c r="Z154" s="7"/>
      <c r="AA154" s="7"/>
      <c r="AB154" s="7"/>
      <c r="AC154" s="7"/>
      <c r="AE154" s="7"/>
      <c r="AF154" s="7"/>
      <c r="AG154" s="7"/>
      <c r="AH154" s="7"/>
      <c r="AI154" s="7"/>
      <c r="AK154" s="7"/>
      <c r="AL154" s="7"/>
      <c r="AM154" s="7"/>
      <c r="AN154" s="7"/>
      <c r="AO154" s="7"/>
      <c r="AQ154" s="7"/>
      <c r="AR154" s="7"/>
      <c r="AS154" s="7"/>
      <c r="AT154" s="7"/>
      <c r="AU154" s="7"/>
      <c r="AW154" s="7"/>
      <c r="AX154" s="7"/>
      <c r="AY154" s="7"/>
      <c r="AZ154" s="7"/>
      <c r="BA154" s="7"/>
      <c r="BC154" s="7"/>
      <c r="BD154" s="7"/>
      <c r="BE154" s="7"/>
      <c r="BF154" s="7"/>
      <c r="BG154" s="7"/>
      <c r="BI154" s="7"/>
      <c r="BJ154" s="7"/>
      <c r="BK154" s="7"/>
      <c r="BL154" s="7"/>
      <c r="BM154" s="7"/>
      <c r="BO154" s="66">
        <v>44960</v>
      </c>
      <c r="BP154" s="21" t="s">
        <v>1632</v>
      </c>
      <c r="BQ154" s="7"/>
      <c r="BR154" s="7">
        <v>1.2472000000000001</v>
      </c>
      <c r="BS154" s="7"/>
      <c r="BU154" s="66">
        <v>44946</v>
      </c>
      <c r="BV154" s="21" t="s">
        <v>1626</v>
      </c>
      <c r="BW154" s="7"/>
      <c r="BX154" s="7">
        <v>0.97899999999999998</v>
      </c>
      <c r="BY154" s="7"/>
      <c r="CA154" s="66">
        <v>44946</v>
      </c>
      <c r="CB154" s="21" t="s">
        <v>1626</v>
      </c>
      <c r="CC154" s="7"/>
      <c r="CD154" s="7">
        <v>0.96799999999999997</v>
      </c>
      <c r="CE154" s="7"/>
      <c r="CG154" s="66">
        <v>44939</v>
      </c>
      <c r="CH154" s="21" t="s">
        <v>1626</v>
      </c>
      <c r="CI154" s="7"/>
      <c r="CJ154" s="7">
        <v>1.0129999999999999</v>
      </c>
      <c r="CK154" s="7"/>
      <c r="CM154" s="66">
        <v>44923</v>
      </c>
      <c r="CN154" s="21" t="s">
        <v>1624</v>
      </c>
      <c r="CO154" s="7"/>
      <c r="CP154" s="7">
        <v>1.0621</v>
      </c>
      <c r="CQ154" s="7"/>
      <c r="CS154" s="66">
        <v>44915</v>
      </c>
      <c r="CT154" s="21" t="s">
        <v>1624</v>
      </c>
      <c r="CU154" s="7"/>
      <c r="CV154" s="7">
        <v>0.95860000000000001</v>
      </c>
      <c r="CW154" s="7"/>
      <c r="CY154" s="66">
        <v>44910</v>
      </c>
      <c r="CZ154" s="21" t="s">
        <v>1624</v>
      </c>
      <c r="DA154" s="7"/>
      <c r="DB154" s="7">
        <v>1.2154</v>
      </c>
      <c r="DC154" s="7"/>
      <c r="DE154" s="66">
        <v>44896</v>
      </c>
      <c r="DF154" s="21" t="s">
        <v>336</v>
      </c>
      <c r="DG154" s="7"/>
      <c r="DH154" s="7">
        <v>1.0021</v>
      </c>
      <c r="DI154" s="7"/>
      <c r="DK154" s="66">
        <v>44895</v>
      </c>
      <c r="DL154" s="21" t="s">
        <v>1630</v>
      </c>
      <c r="DM154" s="7"/>
      <c r="DN154" s="7">
        <v>1.0081</v>
      </c>
      <c r="DO154" s="7"/>
      <c r="DQ154" s="66">
        <v>44887</v>
      </c>
      <c r="DR154" s="21" t="s">
        <v>1630</v>
      </c>
      <c r="DS154" s="7"/>
      <c r="DT154" s="7">
        <v>0.97299999999999998</v>
      </c>
      <c r="DU154" s="7"/>
      <c r="DW154" s="66">
        <v>44869</v>
      </c>
      <c r="DX154" s="21" t="s">
        <v>1630</v>
      </c>
      <c r="DY154" s="7"/>
      <c r="DZ154" s="7">
        <v>0.97870000000000001</v>
      </c>
      <c r="EA154" s="7"/>
      <c r="EC154" s="66">
        <v>44826</v>
      </c>
      <c r="ED154" s="21" t="s">
        <v>1622</v>
      </c>
      <c r="EE154" s="7"/>
      <c r="EF154" s="7">
        <v>1.2050000000000001</v>
      </c>
      <c r="EG154" s="7"/>
      <c r="EI154" s="66">
        <v>44826</v>
      </c>
      <c r="EJ154" s="7" t="s">
        <v>1622</v>
      </c>
      <c r="EK154" s="7"/>
      <c r="EL154" s="134">
        <v>1.221063</v>
      </c>
      <c r="EM154" s="7"/>
      <c r="EO154" s="66">
        <v>44823</v>
      </c>
      <c r="EP154" s="21" t="s">
        <v>1622</v>
      </c>
      <c r="EQ154" s="7"/>
      <c r="ER154" s="7">
        <v>0.98970000000000002</v>
      </c>
      <c r="ES154" s="7"/>
      <c r="EU154" s="66">
        <v>44820</v>
      </c>
      <c r="EV154" s="21" t="s">
        <v>1622</v>
      </c>
      <c r="EW154" s="7"/>
      <c r="EX154" s="7">
        <v>1.1714</v>
      </c>
      <c r="EY154" s="7"/>
      <c r="FA154" s="66">
        <v>44804</v>
      </c>
      <c r="FB154" s="21" t="s">
        <v>1623</v>
      </c>
      <c r="FC154" s="7"/>
      <c r="FD154" s="7">
        <v>1.4730000000000001</v>
      </c>
      <c r="FE154" s="7"/>
      <c r="FG154" s="66">
        <v>44792</v>
      </c>
      <c r="FH154" s="7" t="s">
        <v>1623</v>
      </c>
      <c r="FI154" s="7"/>
      <c r="FJ154" s="7">
        <v>1.089</v>
      </c>
      <c r="FK154" s="7"/>
      <c r="FM154" s="66">
        <v>44791</v>
      </c>
      <c r="FN154" s="21" t="s">
        <v>1623</v>
      </c>
      <c r="FO154" s="7"/>
      <c r="FP154" s="7">
        <v>1.129</v>
      </c>
      <c r="FQ154" s="7"/>
      <c r="FS154" s="66">
        <v>44775</v>
      </c>
      <c r="FT154" s="21" t="s">
        <v>1623</v>
      </c>
      <c r="FU154" s="7"/>
      <c r="FV154" s="7">
        <v>1.2675000000000001</v>
      </c>
      <c r="FW154" s="7"/>
      <c r="FY154" s="66">
        <v>44770</v>
      </c>
      <c r="FZ154" s="21" t="s">
        <v>638</v>
      </c>
      <c r="GA154" s="7"/>
      <c r="GB154" s="7">
        <v>1.4113</v>
      </c>
      <c r="GC154" s="7"/>
      <c r="GE154" s="66">
        <v>44743</v>
      </c>
      <c r="GF154" s="21" t="s">
        <v>355</v>
      </c>
      <c r="GG154" s="7"/>
      <c r="GH154" s="7">
        <v>1.7923</v>
      </c>
      <c r="GI154" s="68"/>
      <c r="GK154" s="66">
        <v>44740</v>
      </c>
      <c r="GL154" s="21" t="s">
        <v>571</v>
      </c>
      <c r="GM154" s="7"/>
      <c r="GN154" s="215">
        <v>0.99154399999999998</v>
      </c>
      <c r="GO154" s="7"/>
      <c r="GQ154" s="66">
        <v>44697</v>
      </c>
      <c r="GR154" s="7" t="s">
        <v>353</v>
      </c>
      <c r="GS154" s="7"/>
      <c r="GT154" s="7">
        <v>1.222</v>
      </c>
      <c r="GU154" s="7"/>
      <c r="GW154" s="66">
        <v>44662</v>
      </c>
      <c r="GX154" s="21" t="s">
        <v>351</v>
      </c>
      <c r="GY154" s="7"/>
      <c r="GZ154" s="7">
        <v>1.0507</v>
      </c>
      <c r="HA154" s="7"/>
      <c r="HC154" s="66">
        <v>44644</v>
      </c>
      <c r="HD154" s="21" t="s">
        <v>350</v>
      </c>
      <c r="HE154" s="7"/>
      <c r="HF154" s="7">
        <v>1.2365999999999999</v>
      </c>
      <c r="HG154" s="7"/>
      <c r="HI154" s="66">
        <v>44606</v>
      </c>
      <c r="HJ154" s="21" t="s">
        <v>348</v>
      </c>
      <c r="HK154" s="7"/>
      <c r="HL154" s="7">
        <v>1.026</v>
      </c>
      <c r="HM154" s="7"/>
      <c r="HO154" s="66">
        <v>44599</v>
      </c>
      <c r="HP154" s="21" t="s">
        <v>349</v>
      </c>
      <c r="HQ154" s="7"/>
      <c r="HR154" s="134">
        <v>0.98532728830171301</v>
      </c>
      <c r="HS154" s="7"/>
      <c r="HU154" s="81">
        <v>43935</v>
      </c>
      <c r="HV154" s="23" t="s">
        <v>351</v>
      </c>
      <c r="HW154" s="21">
        <f>[1]!i_dq_close("881001.WI",HU154)</f>
        <v>4186.6769999999997</v>
      </c>
      <c r="HX154" s="82">
        <v>1.069499</v>
      </c>
      <c r="HY154" s="20"/>
      <c r="IA154" s="66">
        <v>44727</v>
      </c>
      <c r="IB154" s="21" t="s">
        <v>571</v>
      </c>
      <c r="IC154" s="7"/>
      <c r="ID154" s="7">
        <v>1.012</v>
      </c>
      <c r="IE154" s="7"/>
      <c r="IG154" s="66">
        <v>44741</v>
      </c>
      <c r="IH154" s="21" t="s">
        <v>571</v>
      </c>
      <c r="II154" s="7"/>
      <c r="IJ154" s="7">
        <v>1.02</v>
      </c>
      <c r="IK154" s="7"/>
      <c r="IM154" s="66">
        <v>44799</v>
      </c>
      <c r="IN154" s="21" t="s">
        <v>1623</v>
      </c>
      <c r="IO154" s="7"/>
      <c r="IP154" s="7">
        <v>1.0395000000000001</v>
      </c>
      <c r="IQ154" s="7"/>
      <c r="IS154" s="66">
        <v>44915</v>
      </c>
      <c r="IT154" s="21" t="s">
        <v>1624</v>
      </c>
      <c r="IU154" s="7"/>
      <c r="IV154" s="7">
        <v>1.0229999999999999</v>
      </c>
      <c r="IW154" s="7"/>
      <c r="IY154" s="66">
        <v>44932</v>
      </c>
      <c r="IZ154" s="21" t="s">
        <v>1626</v>
      </c>
      <c r="JA154" s="7"/>
      <c r="JB154" s="7">
        <v>0.95830000000000004</v>
      </c>
      <c r="JC154" s="7"/>
      <c r="JE154" s="66">
        <v>44958</v>
      </c>
      <c r="JF154" s="21" t="s">
        <v>348</v>
      </c>
      <c r="JG154" s="7"/>
      <c r="JH154" s="7">
        <v>0.97489999999999999</v>
      </c>
      <c r="JI154" s="7"/>
      <c r="JK154" s="7"/>
      <c r="JL154" s="7"/>
      <c r="JM154" s="7"/>
      <c r="JN154" s="7"/>
      <c r="JO154" s="7"/>
      <c r="JQ154" s="7"/>
      <c r="JR154" s="7"/>
      <c r="JS154" s="7"/>
      <c r="JT154" s="7"/>
      <c r="JU154" s="7"/>
      <c r="JW154" s="7"/>
      <c r="JX154" s="7"/>
      <c r="JY154" s="7"/>
      <c r="JZ154" s="7"/>
      <c r="KA154" s="7"/>
      <c r="KC154" s="66">
        <v>44775</v>
      </c>
      <c r="KD154" s="21" t="s">
        <v>1623</v>
      </c>
      <c r="KE154" s="7"/>
      <c r="KF154" s="7">
        <v>1.323</v>
      </c>
    </row>
    <row r="155" spans="1:292" customFormat="1">
      <c r="A155" s="121">
        <v>44607</v>
      </c>
      <c r="B155" s="74" t="s">
        <v>348</v>
      </c>
      <c r="C155" s="122"/>
      <c r="D155" s="122">
        <v>1.0339</v>
      </c>
      <c r="E155" s="122"/>
      <c r="G155" s="66">
        <v>44635</v>
      </c>
      <c r="H155" s="21" t="s">
        <v>350</v>
      </c>
      <c r="I155" s="7"/>
      <c r="J155" s="7">
        <v>0.95279999999999998</v>
      </c>
      <c r="K155" s="7"/>
      <c r="M155" s="7"/>
      <c r="N155" s="7"/>
      <c r="O155" s="7"/>
      <c r="P155" s="7"/>
      <c r="Q155" s="7"/>
      <c r="S155" s="7"/>
      <c r="T155" s="7"/>
      <c r="U155" s="7"/>
      <c r="V155" s="7"/>
      <c r="W155" s="7"/>
      <c r="Y155" s="7"/>
      <c r="Z155" s="7"/>
      <c r="AA155" s="7"/>
      <c r="AB155" s="7"/>
      <c r="AC155" s="7"/>
      <c r="AE155" s="7"/>
      <c r="AF155" s="7"/>
      <c r="AG155" s="7"/>
      <c r="AH155" s="7"/>
      <c r="AI155" s="7"/>
      <c r="AK155" s="7"/>
      <c r="AL155" s="7"/>
      <c r="AM155" s="7"/>
      <c r="AN155" s="7"/>
      <c r="AO155" s="7"/>
      <c r="AQ155" s="7"/>
      <c r="AR155" s="7"/>
      <c r="AS155" s="7"/>
      <c r="AT155" s="7"/>
      <c r="AU155" s="7"/>
      <c r="AW155" s="7"/>
      <c r="AX155" s="7"/>
      <c r="AY155" s="7"/>
      <c r="AZ155" s="7"/>
      <c r="BA155" s="7"/>
      <c r="BC155" s="7"/>
      <c r="BD155" s="7"/>
      <c r="BE155" s="7"/>
      <c r="BF155" s="7"/>
      <c r="BG155" s="7"/>
      <c r="BI155" s="7"/>
      <c r="BJ155" s="7"/>
      <c r="BK155" s="7"/>
      <c r="BL155" s="7"/>
      <c r="BM155" s="7"/>
      <c r="BO155" s="66">
        <v>44963</v>
      </c>
      <c r="BP155" s="21" t="s">
        <v>1632</v>
      </c>
      <c r="BQ155" s="7"/>
      <c r="BR155" s="7">
        <v>1.2471000000000001</v>
      </c>
      <c r="BS155" s="7"/>
      <c r="BU155" s="66">
        <v>44956</v>
      </c>
      <c r="BV155" s="21" t="s">
        <v>1626</v>
      </c>
      <c r="BW155" s="7"/>
      <c r="BX155" s="7">
        <v>0.97899999999999998</v>
      </c>
      <c r="BY155" s="7"/>
      <c r="CA155" s="66">
        <v>44956</v>
      </c>
      <c r="CB155" s="21" t="s">
        <v>1626</v>
      </c>
      <c r="CC155" s="7"/>
      <c r="CD155" s="7">
        <v>0.96899999999999997</v>
      </c>
      <c r="CE155" s="7"/>
      <c r="CG155" s="66">
        <v>44942</v>
      </c>
      <c r="CH155" s="21" t="s">
        <v>1626</v>
      </c>
      <c r="CI155" s="7"/>
      <c r="CJ155" s="7">
        <v>1.014</v>
      </c>
      <c r="CK155" s="7"/>
      <c r="CM155" s="66">
        <v>44924</v>
      </c>
      <c r="CN155" s="21" t="s">
        <v>1624</v>
      </c>
      <c r="CO155" s="7"/>
      <c r="CP155" s="7">
        <v>1.0584</v>
      </c>
      <c r="CQ155" s="7"/>
      <c r="CS155" s="66">
        <v>44916</v>
      </c>
      <c r="CT155" s="21" t="s">
        <v>1624</v>
      </c>
      <c r="CU155" s="7"/>
      <c r="CV155" s="7">
        <v>0.95989999999999998</v>
      </c>
      <c r="CW155" s="7"/>
      <c r="CY155" s="66">
        <v>44911</v>
      </c>
      <c r="CZ155" s="21" t="s">
        <v>1624</v>
      </c>
      <c r="DA155" s="7"/>
      <c r="DB155" s="7">
        <v>1.2156</v>
      </c>
      <c r="DC155" s="7"/>
      <c r="DE155" s="66">
        <v>44897</v>
      </c>
      <c r="DF155" s="21" t="s">
        <v>1624</v>
      </c>
      <c r="DG155" s="7"/>
      <c r="DH155" s="7">
        <v>1.0027999999999999</v>
      </c>
      <c r="DI155" s="7"/>
      <c r="DK155" s="66">
        <v>44896</v>
      </c>
      <c r="DL155" s="21" t="s">
        <v>336</v>
      </c>
      <c r="DM155" s="7"/>
      <c r="DN155" s="7">
        <v>1.0041</v>
      </c>
      <c r="DO155" s="7"/>
      <c r="DQ155" s="66">
        <v>44888</v>
      </c>
      <c r="DR155" s="21" t="s">
        <v>1630</v>
      </c>
      <c r="DS155" s="7"/>
      <c r="DT155" s="7">
        <v>0.97799999999999998</v>
      </c>
      <c r="DU155" s="7"/>
      <c r="DW155" s="66">
        <v>44872</v>
      </c>
      <c r="DX155" s="21" t="s">
        <v>1630</v>
      </c>
      <c r="DY155" s="7"/>
      <c r="DZ155" s="7">
        <v>0.98019999999999996</v>
      </c>
      <c r="EA155" s="7"/>
      <c r="EC155" s="66">
        <v>44827</v>
      </c>
      <c r="ED155" s="21" t="s">
        <v>1622</v>
      </c>
      <c r="EE155" s="7"/>
      <c r="EF155" s="7">
        <v>1.1950000000000001</v>
      </c>
      <c r="EG155" s="7"/>
      <c r="EI155" s="66">
        <v>44827</v>
      </c>
      <c r="EJ155" s="7" t="s">
        <v>1622</v>
      </c>
      <c r="EK155" s="7"/>
      <c r="EL155" s="134">
        <v>1.220877</v>
      </c>
      <c r="EM155" s="7"/>
      <c r="EO155" s="66">
        <v>44824</v>
      </c>
      <c r="EP155" s="21" t="s">
        <v>1622</v>
      </c>
      <c r="EQ155" s="7"/>
      <c r="ER155" s="7">
        <v>0.99219999999999997</v>
      </c>
      <c r="ES155" s="7"/>
      <c r="EU155" s="66">
        <v>44823</v>
      </c>
      <c r="EV155" s="21" t="s">
        <v>1622</v>
      </c>
      <c r="EW155" s="7"/>
      <c r="EX155" s="7">
        <v>1.1724000000000001</v>
      </c>
      <c r="EY155" s="7"/>
      <c r="FA155" s="66">
        <v>44805</v>
      </c>
      <c r="FB155" s="21" t="s">
        <v>340</v>
      </c>
      <c r="FC155" s="7"/>
      <c r="FD155" s="7">
        <v>1.4690000000000001</v>
      </c>
      <c r="FE155" s="7"/>
      <c r="FG155" s="66">
        <v>44795</v>
      </c>
      <c r="FH155" s="7" t="s">
        <v>1623</v>
      </c>
      <c r="FI155" s="7"/>
      <c r="FJ155" s="7">
        <v>1.0900000000000001</v>
      </c>
      <c r="FK155" s="7"/>
      <c r="FM155" s="66">
        <v>44792</v>
      </c>
      <c r="FN155" s="21" t="s">
        <v>1623</v>
      </c>
      <c r="FO155" s="7"/>
      <c r="FP155" s="7">
        <v>1.1279999999999999</v>
      </c>
      <c r="FQ155" s="7"/>
      <c r="FS155" s="66">
        <v>44776</v>
      </c>
      <c r="FT155" s="21" t="s">
        <v>1623</v>
      </c>
      <c r="FU155" s="7"/>
      <c r="FV155" s="7">
        <v>1.2676000000000001</v>
      </c>
      <c r="FW155" s="7"/>
      <c r="FY155" s="66">
        <v>44771</v>
      </c>
      <c r="FZ155" s="21" t="s">
        <v>638</v>
      </c>
      <c r="GA155" s="7"/>
      <c r="GB155" s="7">
        <v>1.4109</v>
      </c>
      <c r="GC155" s="7"/>
      <c r="GE155" s="66">
        <v>44746</v>
      </c>
      <c r="GF155" s="21" t="s">
        <v>355</v>
      </c>
      <c r="GG155" s="7"/>
      <c r="GH155" s="7">
        <v>1.7942</v>
      </c>
      <c r="GI155" s="68"/>
      <c r="GK155" s="66">
        <v>44741</v>
      </c>
      <c r="GL155" s="21" t="s">
        <v>571</v>
      </c>
      <c r="GM155" s="7"/>
      <c r="GN155" s="215">
        <v>0.99427100000000002</v>
      </c>
      <c r="GO155" s="7"/>
      <c r="GQ155" s="66">
        <v>44698</v>
      </c>
      <c r="GR155" s="7" t="s">
        <v>353</v>
      </c>
      <c r="GS155" s="7"/>
      <c r="GT155" s="7">
        <v>1.22</v>
      </c>
      <c r="GU155" s="7"/>
      <c r="GW155" s="66">
        <v>44663</v>
      </c>
      <c r="GX155" s="21" t="s">
        <v>351</v>
      </c>
      <c r="GY155" s="7"/>
      <c r="GZ155" s="7">
        <v>1.0457000000000001</v>
      </c>
      <c r="HA155" s="7"/>
      <c r="HC155" s="66">
        <v>44645</v>
      </c>
      <c r="HD155" s="21" t="s">
        <v>350</v>
      </c>
      <c r="HE155" s="7"/>
      <c r="HF155" s="7">
        <v>1.2259</v>
      </c>
      <c r="HG155" s="7"/>
      <c r="HI155" s="66">
        <v>44607</v>
      </c>
      <c r="HJ155" s="21" t="s">
        <v>348</v>
      </c>
      <c r="HK155" s="7"/>
      <c r="HL155" s="7">
        <v>1.0289999999999999</v>
      </c>
      <c r="HM155" s="7"/>
      <c r="HO155" s="66">
        <v>44600</v>
      </c>
      <c r="HP155" s="21" t="s">
        <v>348</v>
      </c>
      <c r="HQ155" s="7"/>
      <c r="HR155" s="134">
        <v>0.98532728830171301</v>
      </c>
      <c r="HS155" s="7"/>
      <c r="HU155" s="81">
        <v>43936</v>
      </c>
      <c r="HV155" s="23" t="s">
        <v>351</v>
      </c>
      <c r="HW155" s="21">
        <f>[1]!i_dq_close("881001.WI",HU155)</f>
        <v>4161.3019999999997</v>
      </c>
      <c r="HX155" s="82">
        <v>1.071359</v>
      </c>
      <c r="HY155" s="20"/>
      <c r="IA155" s="66">
        <v>44728</v>
      </c>
      <c r="IB155" s="21" t="s">
        <v>571</v>
      </c>
      <c r="IC155" s="7"/>
      <c r="ID155" s="7">
        <v>1.018</v>
      </c>
      <c r="IE155" s="7"/>
      <c r="IG155" s="66">
        <v>44742</v>
      </c>
      <c r="IH155" s="21" t="s">
        <v>571</v>
      </c>
      <c r="II155" s="7"/>
      <c r="IJ155" s="7">
        <v>1.024</v>
      </c>
      <c r="IK155" s="7"/>
      <c r="IM155" s="66">
        <v>44802</v>
      </c>
      <c r="IN155" s="21" t="s">
        <v>1623</v>
      </c>
      <c r="IO155" s="7"/>
      <c r="IP155" s="7">
        <v>1.0394000000000001</v>
      </c>
      <c r="IQ155" s="7"/>
      <c r="IS155" s="66">
        <v>44916</v>
      </c>
      <c r="IT155" s="21" t="s">
        <v>1624</v>
      </c>
      <c r="IU155" s="7"/>
      <c r="IV155" s="7">
        <v>1.0254000000000001</v>
      </c>
      <c r="IW155" s="7"/>
      <c r="IY155" s="66">
        <v>44935</v>
      </c>
      <c r="IZ155" s="21" t="s">
        <v>1626</v>
      </c>
      <c r="JA155" s="7"/>
      <c r="JB155" s="7">
        <v>0.96120000000000005</v>
      </c>
      <c r="JC155" s="7"/>
      <c r="JE155" s="66">
        <v>44959</v>
      </c>
      <c r="JF155" s="21" t="s">
        <v>1632</v>
      </c>
      <c r="JG155" s="7"/>
      <c r="JH155" s="7">
        <v>0.97529999999999994</v>
      </c>
      <c r="JI155" s="7"/>
      <c r="JK155" s="7"/>
      <c r="JL155" s="7"/>
      <c r="JM155" s="7"/>
      <c r="JN155" s="7"/>
      <c r="JO155" s="7"/>
      <c r="JQ155" s="7"/>
      <c r="JR155" s="7"/>
      <c r="JS155" s="7"/>
      <c r="JT155" s="7"/>
      <c r="JU155" s="7"/>
      <c r="JW155" s="7"/>
      <c r="JX155" s="7"/>
      <c r="JY155" s="7"/>
      <c r="JZ155" s="7"/>
      <c r="KA155" s="7"/>
      <c r="KC155" s="66">
        <v>44776</v>
      </c>
      <c r="KD155" s="21" t="s">
        <v>1623</v>
      </c>
      <c r="KE155" s="7"/>
      <c r="KF155" s="7">
        <v>1.325</v>
      </c>
    </row>
    <row r="156" spans="1:292" customFormat="1">
      <c r="A156" s="121">
        <v>44608</v>
      </c>
      <c r="B156" s="74" t="s">
        <v>348</v>
      </c>
      <c r="C156" s="122"/>
      <c r="D156" s="122">
        <v>1.0368999999999999</v>
      </c>
      <c r="E156" s="122"/>
      <c r="G156" s="66">
        <v>44636</v>
      </c>
      <c r="H156" s="21" t="s">
        <v>350</v>
      </c>
      <c r="I156" s="7"/>
      <c r="J156" s="7">
        <v>0.95940000000000003</v>
      </c>
      <c r="K156" s="7"/>
      <c r="M156" s="7"/>
      <c r="N156" s="7"/>
      <c r="O156" s="7"/>
      <c r="P156" s="7"/>
      <c r="Q156" s="7"/>
      <c r="S156" s="7"/>
      <c r="T156" s="7"/>
      <c r="U156" s="7"/>
      <c r="V156" s="7"/>
      <c r="W156" s="7"/>
      <c r="Y156" s="7"/>
      <c r="Z156" s="7"/>
      <c r="AA156" s="7"/>
      <c r="AB156" s="7"/>
      <c r="AC156" s="7"/>
      <c r="AE156" s="7"/>
      <c r="AF156" s="7"/>
      <c r="AG156" s="7"/>
      <c r="AH156" s="7"/>
      <c r="AI156" s="7"/>
      <c r="AK156" s="7"/>
      <c r="AL156" s="7"/>
      <c r="AM156" s="7"/>
      <c r="AN156" s="7"/>
      <c r="AO156" s="7"/>
      <c r="AQ156" s="7"/>
      <c r="AR156" s="7"/>
      <c r="AS156" s="7"/>
      <c r="AT156" s="7"/>
      <c r="AU156" s="7"/>
      <c r="AW156" s="7"/>
      <c r="AX156" s="7"/>
      <c r="AY156" s="7"/>
      <c r="AZ156" s="7"/>
      <c r="BA156" s="7"/>
      <c r="BC156" s="7"/>
      <c r="BD156" s="7"/>
      <c r="BE156" s="7"/>
      <c r="BF156" s="7"/>
      <c r="BG156" s="7"/>
      <c r="BI156" s="7"/>
      <c r="BJ156" s="7"/>
      <c r="BK156" s="7"/>
      <c r="BL156" s="7"/>
      <c r="BM156" s="7"/>
      <c r="BO156" s="66">
        <v>44964</v>
      </c>
      <c r="BP156" s="21" t="s">
        <v>1688</v>
      </c>
      <c r="BQ156" s="7"/>
      <c r="BR156" s="7">
        <v>1.2468999999999999</v>
      </c>
      <c r="BS156" s="7"/>
      <c r="BU156" s="66">
        <v>44957</v>
      </c>
      <c r="BV156" s="21" t="s">
        <v>1626</v>
      </c>
      <c r="BW156" s="7"/>
      <c r="BX156" s="7">
        <v>0.97799999999999998</v>
      </c>
      <c r="BY156" s="7"/>
      <c r="CA156" s="66">
        <v>44957</v>
      </c>
      <c r="CB156" s="21" t="s">
        <v>1626</v>
      </c>
      <c r="CC156" s="7"/>
      <c r="CD156" s="7">
        <v>0.96899999999999997</v>
      </c>
      <c r="CE156" s="7"/>
      <c r="CG156" s="66">
        <v>44943</v>
      </c>
      <c r="CH156" s="21" t="s">
        <v>1626</v>
      </c>
      <c r="CI156" s="7"/>
      <c r="CJ156" s="7">
        <v>1.016</v>
      </c>
      <c r="CK156" s="7"/>
      <c r="CM156" s="66">
        <v>44925</v>
      </c>
      <c r="CN156" s="21" t="s">
        <v>1624</v>
      </c>
      <c r="CO156" s="7"/>
      <c r="CP156" s="7">
        <v>1.0624</v>
      </c>
      <c r="CQ156" s="7"/>
      <c r="CS156" s="66">
        <v>44917</v>
      </c>
      <c r="CT156" s="21" t="s">
        <v>1624</v>
      </c>
      <c r="CU156" s="7"/>
      <c r="CV156" s="7">
        <v>0.96079999999999999</v>
      </c>
      <c r="CW156" s="7"/>
      <c r="CY156" s="66">
        <v>44914</v>
      </c>
      <c r="CZ156" s="21" t="s">
        <v>1624</v>
      </c>
      <c r="DA156" s="7"/>
      <c r="DB156" s="7">
        <v>1.2154</v>
      </c>
      <c r="DC156" s="7"/>
      <c r="DE156" s="66">
        <v>44900</v>
      </c>
      <c r="DF156" s="21" t="s">
        <v>1624</v>
      </c>
      <c r="DG156" s="7"/>
      <c r="DH156" s="7">
        <v>1.0038</v>
      </c>
      <c r="DI156" s="7"/>
      <c r="DK156" s="66">
        <v>44897</v>
      </c>
      <c r="DL156" s="21" t="s">
        <v>1624</v>
      </c>
      <c r="DM156" s="7"/>
      <c r="DN156" s="7">
        <v>1.0036</v>
      </c>
      <c r="DO156" s="7"/>
      <c r="DQ156" s="66">
        <v>44889</v>
      </c>
      <c r="DR156" s="21" t="s">
        <v>1630</v>
      </c>
      <c r="DS156" s="7"/>
      <c r="DT156" s="7">
        <v>0.97099999999999997</v>
      </c>
      <c r="DU156" s="7"/>
      <c r="DW156" s="66">
        <v>44873</v>
      </c>
      <c r="DX156" s="21" t="s">
        <v>1630</v>
      </c>
      <c r="DY156" s="7"/>
      <c r="DZ156" s="7">
        <v>0.97850000000000004</v>
      </c>
      <c r="EA156" s="7"/>
      <c r="EC156" s="66">
        <v>44830</v>
      </c>
      <c r="ED156" s="21" t="s">
        <v>1622</v>
      </c>
      <c r="EE156" s="7"/>
      <c r="EF156" s="7">
        <v>1.1950000000000001</v>
      </c>
      <c r="EG156" s="7"/>
      <c r="EI156" s="66">
        <v>44830</v>
      </c>
      <c r="EJ156" s="7" t="s">
        <v>1622</v>
      </c>
      <c r="EK156" s="7"/>
      <c r="EL156" s="134">
        <v>1.22041</v>
      </c>
      <c r="EM156" s="7"/>
      <c r="EO156" s="66">
        <v>44825</v>
      </c>
      <c r="EP156" s="21" t="s">
        <v>1622</v>
      </c>
      <c r="EQ156" s="7"/>
      <c r="ER156" s="7">
        <v>0.98970000000000002</v>
      </c>
      <c r="ES156" s="7"/>
      <c r="EU156" s="66">
        <v>44824</v>
      </c>
      <c r="EV156" s="21" t="s">
        <v>1622</v>
      </c>
      <c r="EW156" s="7"/>
      <c r="EX156" s="7">
        <v>1.1738999999999999</v>
      </c>
      <c r="EY156" s="7"/>
      <c r="FA156" s="66">
        <v>44806</v>
      </c>
      <c r="FB156" s="21" t="s">
        <v>1622</v>
      </c>
      <c r="FC156" s="7"/>
      <c r="FD156" s="7">
        <v>1.4750000000000001</v>
      </c>
      <c r="FE156" s="7"/>
      <c r="FG156" s="66">
        <v>44796</v>
      </c>
      <c r="FH156" s="7" t="s">
        <v>1623</v>
      </c>
      <c r="FI156" s="7"/>
      <c r="FJ156" s="7">
        <v>1.093</v>
      </c>
      <c r="FK156" s="7"/>
      <c r="FM156" s="66">
        <v>44795</v>
      </c>
      <c r="FN156" s="21" t="s">
        <v>1623</v>
      </c>
      <c r="FO156" s="7"/>
      <c r="FP156" s="7">
        <v>1.129</v>
      </c>
      <c r="FQ156" s="7"/>
      <c r="FS156" s="66">
        <v>44777</v>
      </c>
      <c r="FT156" s="21" t="s">
        <v>1623</v>
      </c>
      <c r="FU156" s="7"/>
      <c r="FV156" s="7">
        <v>1.2683</v>
      </c>
      <c r="FW156" s="7"/>
      <c r="FY156" s="66">
        <v>44774</v>
      </c>
      <c r="FZ156" s="21" t="s">
        <v>339</v>
      </c>
      <c r="GA156" s="7"/>
      <c r="GB156" s="7">
        <v>1.415</v>
      </c>
      <c r="GC156" s="7"/>
      <c r="GE156" s="66">
        <v>44747</v>
      </c>
      <c r="GF156" s="21" t="s">
        <v>355</v>
      </c>
      <c r="GG156" s="7"/>
      <c r="GH156" s="7">
        <v>1.7970999999999999</v>
      </c>
      <c r="GI156" s="68"/>
      <c r="GK156" s="66">
        <v>44742</v>
      </c>
      <c r="GL156" s="21" t="s">
        <v>571</v>
      </c>
      <c r="GM156" s="7"/>
      <c r="GN156" s="215">
        <v>0.997583</v>
      </c>
      <c r="GO156" s="7"/>
      <c r="GQ156" s="66">
        <v>44699</v>
      </c>
      <c r="GR156" s="7" t="s">
        <v>353</v>
      </c>
      <c r="GS156" s="7"/>
      <c r="GT156" s="7">
        <v>1.224</v>
      </c>
      <c r="GU156" s="7"/>
      <c r="GW156" s="66">
        <v>44664</v>
      </c>
      <c r="GX156" s="21" t="s">
        <v>351</v>
      </c>
      <c r="GY156" s="7"/>
      <c r="GZ156" s="7">
        <v>1.0546</v>
      </c>
      <c r="HA156" s="7"/>
      <c r="HC156" s="66">
        <v>44648</v>
      </c>
      <c r="HD156" s="21" t="s">
        <v>350</v>
      </c>
      <c r="HE156" s="7"/>
      <c r="HF156" s="7">
        <v>1.2151000000000001</v>
      </c>
      <c r="HG156" s="7"/>
      <c r="HI156" s="66">
        <v>44608</v>
      </c>
      <c r="HJ156" s="21" t="s">
        <v>348</v>
      </c>
      <c r="HK156" s="7"/>
      <c r="HL156" s="7">
        <v>1.03</v>
      </c>
      <c r="HM156" s="7"/>
      <c r="HO156" s="66">
        <v>44601</v>
      </c>
      <c r="HP156" s="21" t="s">
        <v>348</v>
      </c>
      <c r="HQ156" s="7"/>
      <c r="HR156" s="134">
        <v>0.98532728830171301</v>
      </c>
      <c r="HS156" s="7"/>
      <c r="HU156" s="81">
        <v>43937</v>
      </c>
      <c r="HV156" s="23" t="s">
        <v>351</v>
      </c>
      <c r="HW156" s="21">
        <f>[1]!i_dq_close("881001.WI",HU156)</f>
        <v>4177.8109000000004</v>
      </c>
      <c r="HX156" s="82">
        <v>1.071359</v>
      </c>
      <c r="HY156" s="20"/>
      <c r="IA156" s="66">
        <v>44729</v>
      </c>
      <c r="IB156" s="21" t="s">
        <v>571</v>
      </c>
      <c r="IC156" s="7"/>
      <c r="ID156" s="7">
        <v>1.0149999999999999</v>
      </c>
      <c r="IE156" s="7"/>
      <c r="IG156" s="66">
        <v>44743</v>
      </c>
      <c r="IH156" s="21" t="s">
        <v>639</v>
      </c>
      <c r="II156" s="7"/>
      <c r="IJ156" s="7">
        <v>1.026</v>
      </c>
      <c r="IK156" s="7"/>
      <c r="IM156" s="66">
        <v>44803</v>
      </c>
      <c r="IN156" s="21" t="s">
        <v>1623</v>
      </c>
      <c r="IO156" s="7"/>
      <c r="IP156" s="7">
        <v>1.036</v>
      </c>
      <c r="IQ156" s="7"/>
      <c r="IS156" s="66">
        <v>44917</v>
      </c>
      <c r="IT156" s="21" t="s">
        <v>1624</v>
      </c>
      <c r="IU156" s="7"/>
      <c r="IV156" s="7">
        <v>1.0261</v>
      </c>
      <c r="IW156" s="7"/>
      <c r="IY156" s="66">
        <v>44936</v>
      </c>
      <c r="IZ156" s="21" t="s">
        <v>1626</v>
      </c>
      <c r="JA156" s="7"/>
      <c r="JB156" s="7">
        <v>0.9627</v>
      </c>
      <c r="JC156" s="7"/>
      <c r="JE156" s="66">
        <v>44960</v>
      </c>
      <c r="JF156" s="21" t="s">
        <v>1632</v>
      </c>
      <c r="JG156" s="7"/>
      <c r="JH156" s="7">
        <v>0.97589999999999999</v>
      </c>
      <c r="JI156" s="7"/>
      <c r="JK156" s="7"/>
      <c r="JL156" s="7"/>
      <c r="JM156" s="7"/>
      <c r="JN156" s="7"/>
      <c r="JO156" s="7"/>
      <c r="JQ156" s="7"/>
      <c r="JR156" s="7"/>
      <c r="JS156" s="7"/>
      <c r="JT156" s="7"/>
      <c r="JU156" s="7"/>
      <c r="JW156" s="7"/>
      <c r="JX156" s="7"/>
      <c r="JY156" s="7"/>
      <c r="JZ156" s="7"/>
      <c r="KA156" s="7"/>
      <c r="KC156" s="66">
        <v>44777</v>
      </c>
      <c r="KD156" s="21" t="s">
        <v>1623</v>
      </c>
      <c r="KE156" s="7"/>
      <c r="KF156" s="7">
        <v>1.327</v>
      </c>
    </row>
    <row r="157" spans="1:292" customFormat="1">
      <c r="A157" s="121">
        <v>44609</v>
      </c>
      <c r="B157" s="74" t="s">
        <v>348</v>
      </c>
      <c r="C157" s="122"/>
      <c r="D157" s="122">
        <v>1.0363</v>
      </c>
      <c r="E157" s="122"/>
      <c r="G157" s="66">
        <v>44637</v>
      </c>
      <c r="H157" s="21" t="s">
        <v>350</v>
      </c>
      <c r="I157" s="7"/>
      <c r="J157" s="7">
        <v>0.96399999999999997</v>
      </c>
      <c r="K157" s="7"/>
      <c r="M157" s="7"/>
      <c r="N157" s="7"/>
      <c r="O157" s="7"/>
      <c r="P157" s="7"/>
      <c r="Q157" s="7"/>
      <c r="S157" s="7"/>
      <c r="T157" s="7"/>
      <c r="U157" s="7"/>
      <c r="V157" s="7"/>
      <c r="W157" s="7"/>
      <c r="Y157" s="7"/>
      <c r="Z157" s="7"/>
      <c r="AA157" s="7"/>
      <c r="AB157" s="7"/>
      <c r="AC157" s="7"/>
      <c r="AE157" s="7"/>
      <c r="AF157" s="7"/>
      <c r="AG157" s="7"/>
      <c r="AH157" s="7"/>
      <c r="AI157" s="7"/>
      <c r="AK157" s="7"/>
      <c r="AL157" s="7"/>
      <c r="AM157" s="7"/>
      <c r="AN157" s="7"/>
      <c r="AO157" s="7"/>
      <c r="AQ157" s="7"/>
      <c r="AR157" s="7"/>
      <c r="AS157" s="7"/>
      <c r="AT157" s="7"/>
      <c r="AU157" s="7"/>
      <c r="AW157" s="7"/>
      <c r="AX157" s="7"/>
      <c r="AY157" s="7"/>
      <c r="AZ157" s="7"/>
      <c r="BA157" s="7"/>
      <c r="BC157" s="7"/>
      <c r="BD157" s="7"/>
      <c r="BE157" s="7"/>
      <c r="BF157" s="7"/>
      <c r="BG157" s="7"/>
      <c r="BI157" s="7"/>
      <c r="BJ157" s="7"/>
      <c r="BK157" s="7"/>
      <c r="BL157" s="7"/>
      <c r="BM157" s="7"/>
      <c r="BO157" s="66">
        <v>44965</v>
      </c>
      <c r="BP157" s="21" t="s">
        <v>1694</v>
      </c>
      <c r="BQ157" s="7"/>
      <c r="BR157" s="7">
        <v>1.2467999999999999</v>
      </c>
      <c r="BS157" s="7"/>
      <c r="BU157" s="66">
        <v>44958</v>
      </c>
      <c r="BV157" s="21" t="s">
        <v>348</v>
      </c>
      <c r="BW157" s="7"/>
      <c r="BX157" s="7">
        <v>0.98199999999999998</v>
      </c>
      <c r="BY157" s="7"/>
      <c r="CA157" s="66">
        <v>44958</v>
      </c>
      <c r="CB157" s="21" t="s">
        <v>348</v>
      </c>
      <c r="CC157" s="7"/>
      <c r="CD157" s="7">
        <v>0.96799999999999997</v>
      </c>
      <c r="CE157" s="7"/>
      <c r="CG157" s="66">
        <v>44944</v>
      </c>
      <c r="CH157" s="21" t="s">
        <v>1626</v>
      </c>
      <c r="CI157" s="7"/>
      <c r="CJ157" s="7">
        <v>1.018</v>
      </c>
      <c r="CK157" s="7"/>
      <c r="CM157" s="66">
        <v>44929</v>
      </c>
      <c r="CN157" s="21" t="s">
        <v>346</v>
      </c>
      <c r="CO157" s="7"/>
      <c r="CP157" s="7">
        <v>1.0660000000000001</v>
      </c>
      <c r="CQ157" s="7"/>
      <c r="CS157" s="66">
        <v>44918</v>
      </c>
      <c r="CT157" s="21" t="s">
        <v>1624</v>
      </c>
      <c r="CU157" s="7"/>
      <c r="CV157" s="7">
        <v>0.96260000000000001</v>
      </c>
      <c r="CW157" s="7"/>
      <c r="CY157" s="66">
        <v>44915</v>
      </c>
      <c r="CZ157" s="21" t="s">
        <v>1624</v>
      </c>
      <c r="DA157" s="7"/>
      <c r="DB157" s="7">
        <v>1.2151000000000001</v>
      </c>
      <c r="DC157" s="7"/>
      <c r="DE157" s="66">
        <v>44901</v>
      </c>
      <c r="DF157" s="21" t="s">
        <v>1624</v>
      </c>
      <c r="DG157" s="7"/>
      <c r="DH157" s="7">
        <v>1.0042</v>
      </c>
      <c r="DI157" s="7"/>
      <c r="DK157" s="66">
        <v>44900</v>
      </c>
      <c r="DL157" s="21" t="s">
        <v>1624</v>
      </c>
      <c r="DM157" s="7"/>
      <c r="DN157" s="7">
        <v>1.0067999999999999</v>
      </c>
      <c r="DO157" s="7"/>
      <c r="DQ157" s="66">
        <v>44890</v>
      </c>
      <c r="DR157" s="21" t="s">
        <v>1630</v>
      </c>
      <c r="DS157" s="7"/>
      <c r="DT157" s="7">
        <v>0.97099999999999997</v>
      </c>
      <c r="DU157" s="7"/>
      <c r="DW157" s="66">
        <v>44874</v>
      </c>
      <c r="DX157" s="21" t="s">
        <v>1630</v>
      </c>
      <c r="DY157" s="7"/>
      <c r="DZ157" s="7">
        <v>0.97599999999999998</v>
      </c>
      <c r="EA157" s="7"/>
      <c r="EC157" s="66">
        <v>44831</v>
      </c>
      <c r="ED157" s="21" t="s">
        <v>1622</v>
      </c>
      <c r="EE157" s="7"/>
      <c r="EF157" s="7">
        <v>1.1919999999999999</v>
      </c>
      <c r="EG157" s="7"/>
      <c r="EI157" s="66">
        <v>44831</v>
      </c>
      <c r="EJ157" s="7" t="s">
        <v>1622</v>
      </c>
      <c r="EK157" s="7"/>
      <c r="EL157" s="134">
        <v>1.2201299999999999</v>
      </c>
      <c r="EM157" s="7"/>
      <c r="EO157" s="66">
        <v>44826</v>
      </c>
      <c r="EP157" s="21" t="s">
        <v>1622</v>
      </c>
      <c r="EQ157" s="7"/>
      <c r="ER157" s="7">
        <v>0.99050000000000005</v>
      </c>
      <c r="ES157" s="7"/>
      <c r="EU157" s="66">
        <v>44825</v>
      </c>
      <c r="EV157" s="21" t="s">
        <v>1622</v>
      </c>
      <c r="EW157" s="7"/>
      <c r="EX157" s="7">
        <v>1.1718999999999999</v>
      </c>
      <c r="EY157" s="7"/>
      <c r="FA157" s="66">
        <v>44809</v>
      </c>
      <c r="FB157" s="21" t="s">
        <v>1622</v>
      </c>
      <c r="FC157" s="7"/>
      <c r="FD157" s="7">
        <v>1.474</v>
      </c>
      <c r="FE157" s="7"/>
      <c r="FG157" s="66">
        <v>44797</v>
      </c>
      <c r="FH157" s="7" t="s">
        <v>1623</v>
      </c>
      <c r="FI157" s="7"/>
      <c r="FJ157" s="7">
        <v>1.089</v>
      </c>
      <c r="FK157" s="7"/>
      <c r="FM157" s="66">
        <v>44796</v>
      </c>
      <c r="FN157" s="21" t="s">
        <v>1623</v>
      </c>
      <c r="FO157" s="7"/>
      <c r="FP157" s="7">
        <v>1.1319999999999999</v>
      </c>
      <c r="FQ157" s="7"/>
      <c r="FS157" s="66">
        <v>44778</v>
      </c>
      <c r="FT157" s="21" t="s">
        <v>1623</v>
      </c>
      <c r="FU157" s="7"/>
      <c r="FV157" s="7">
        <v>1.2766999999999999</v>
      </c>
      <c r="FW157" s="7"/>
      <c r="FY157" s="66">
        <v>44775</v>
      </c>
      <c r="FZ157" s="21" t="s">
        <v>1623</v>
      </c>
      <c r="GA157" s="7"/>
      <c r="GB157" s="7">
        <v>1.4032</v>
      </c>
      <c r="GC157" s="7"/>
      <c r="GE157" s="66">
        <v>44748</v>
      </c>
      <c r="GF157" s="21" t="s">
        <v>355</v>
      </c>
      <c r="GG157" s="7"/>
      <c r="GH157" s="7">
        <v>1.8031999999999999</v>
      </c>
      <c r="GI157" s="68"/>
      <c r="GK157" s="66">
        <v>44743</v>
      </c>
      <c r="GL157" s="21" t="s">
        <v>639</v>
      </c>
      <c r="GM157" s="7"/>
      <c r="GN157" s="215">
        <v>0.99768100000000004</v>
      </c>
      <c r="GO157" s="7"/>
      <c r="GQ157" s="66">
        <v>44700</v>
      </c>
      <c r="GR157" s="7" t="s">
        <v>353</v>
      </c>
      <c r="GS157" s="7"/>
      <c r="GT157" s="7">
        <v>1.224</v>
      </c>
      <c r="GU157" s="7"/>
      <c r="GW157" s="66">
        <v>44665</v>
      </c>
      <c r="GX157" s="21" t="s">
        <v>351</v>
      </c>
      <c r="GY157" s="7"/>
      <c r="GZ157" s="7">
        <v>1.0548999999999999</v>
      </c>
      <c r="HA157" s="7"/>
      <c r="HC157" s="66">
        <v>44649</v>
      </c>
      <c r="HD157" s="21" t="s">
        <v>350</v>
      </c>
      <c r="HE157" s="7"/>
      <c r="HF157" s="7">
        <v>1.2182999999999999</v>
      </c>
      <c r="HG157" s="7"/>
      <c r="HI157" s="66">
        <v>44609</v>
      </c>
      <c r="HJ157" s="21" t="s">
        <v>348</v>
      </c>
      <c r="HK157" s="7"/>
      <c r="HL157" s="7">
        <v>1.0289999999999999</v>
      </c>
      <c r="HM157" s="7"/>
      <c r="HO157" s="66">
        <v>44602</v>
      </c>
      <c r="HP157" s="21" t="s">
        <v>348</v>
      </c>
      <c r="HQ157" s="7"/>
      <c r="HR157" s="134">
        <v>0.98532728830171301</v>
      </c>
      <c r="HS157" s="7"/>
      <c r="HU157" s="81">
        <v>43938</v>
      </c>
      <c r="HV157" s="23" t="s">
        <v>351</v>
      </c>
      <c r="HW157" s="21">
        <f>[1]!i_dq_close("881001.WI",HU157)</f>
        <v>4199.8891000000003</v>
      </c>
      <c r="HX157" s="82">
        <v>1.071359</v>
      </c>
      <c r="HY157" s="20"/>
      <c r="IA157" s="66">
        <v>44732</v>
      </c>
      <c r="IB157" s="21" t="s">
        <v>571</v>
      </c>
      <c r="IC157" s="7"/>
      <c r="ID157" s="7">
        <v>1.024</v>
      </c>
      <c r="IE157" s="7"/>
      <c r="IG157" s="66">
        <v>44746</v>
      </c>
      <c r="IH157" s="21" t="s">
        <v>639</v>
      </c>
      <c r="II157" s="7"/>
      <c r="IJ157" s="7">
        <v>1.0269999999999999</v>
      </c>
      <c r="IK157" s="7"/>
      <c r="IM157" s="66">
        <v>44804</v>
      </c>
      <c r="IN157" s="21" t="s">
        <v>1623</v>
      </c>
      <c r="IO157" s="7"/>
      <c r="IP157" s="7">
        <v>1.0277000000000001</v>
      </c>
      <c r="IQ157" s="7"/>
      <c r="IS157" s="66">
        <v>44918</v>
      </c>
      <c r="IT157" s="21" t="s">
        <v>1624</v>
      </c>
      <c r="IU157" s="7"/>
      <c r="IV157" s="7">
        <v>1.0271999999999999</v>
      </c>
      <c r="IW157" s="7"/>
      <c r="IY157" s="66">
        <v>44937</v>
      </c>
      <c r="IZ157" s="21" t="s">
        <v>1626</v>
      </c>
      <c r="JA157" s="7"/>
      <c r="JB157" s="7">
        <v>0.96030000000000004</v>
      </c>
      <c r="JC157" s="7"/>
      <c r="JE157" s="66">
        <v>44963</v>
      </c>
      <c r="JF157" s="21" t="s">
        <v>1632</v>
      </c>
      <c r="JG157" s="7"/>
      <c r="JH157" s="7">
        <v>0.97899999999999998</v>
      </c>
      <c r="JI157" s="7"/>
      <c r="JK157" s="7"/>
      <c r="JL157" s="7"/>
      <c r="JM157" s="7"/>
      <c r="JN157" s="7"/>
      <c r="JO157" s="7"/>
      <c r="JQ157" s="7"/>
      <c r="JR157" s="7"/>
      <c r="JS157" s="7"/>
      <c r="JT157" s="7"/>
      <c r="JU157" s="7"/>
      <c r="JW157" s="7"/>
      <c r="JX157" s="7"/>
      <c r="JY157" s="7"/>
      <c r="JZ157" s="7"/>
      <c r="KA157" s="7"/>
      <c r="KC157" s="66">
        <v>44778</v>
      </c>
      <c r="KD157" s="21" t="s">
        <v>1623</v>
      </c>
      <c r="KE157" s="7"/>
      <c r="KF157" s="7">
        <v>1.3360000000000001</v>
      </c>
    </row>
    <row r="158" spans="1:292" customFormat="1">
      <c r="A158" s="121">
        <v>44610</v>
      </c>
      <c r="B158" s="74" t="s">
        <v>348</v>
      </c>
      <c r="C158" s="122"/>
      <c r="D158" s="122">
        <v>1.0392999999999999</v>
      </c>
      <c r="E158" s="122"/>
      <c r="G158" s="66">
        <v>44638</v>
      </c>
      <c r="H158" s="21" t="s">
        <v>350</v>
      </c>
      <c r="I158" s="7"/>
      <c r="J158" s="7">
        <v>0.96340000000000003</v>
      </c>
      <c r="K158" s="7"/>
      <c r="M158" s="7"/>
      <c r="N158" s="7"/>
      <c r="O158" s="7"/>
      <c r="P158" s="7"/>
      <c r="Q158" s="7"/>
      <c r="S158" s="7"/>
      <c r="T158" s="7"/>
      <c r="U158" s="7"/>
      <c r="V158" s="7"/>
      <c r="W158" s="7"/>
      <c r="Y158" s="7"/>
      <c r="Z158" s="7"/>
      <c r="AA158" s="7"/>
      <c r="AB158" s="7"/>
      <c r="AC158" s="7"/>
      <c r="AE158" s="7"/>
      <c r="AF158" s="7"/>
      <c r="AG158" s="7"/>
      <c r="AH158" s="7"/>
      <c r="AI158" s="7"/>
      <c r="AK158" s="7"/>
      <c r="AL158" s="7"/>
      <c r="AM158" s="7"/>
      <c r="AN158" s="7"/>
      <c r="AO158" s="7"/>
      <c r="AQ158" s="7"/>
      <c r="AR158" s="7"/>
      <c r="AS158" s="7"/>
      <c r="AT158" s="7"/>
      <c r="AU158" s="7"/>
      <c r="AW158" s="7"/>
      <c r="AX158" s="7"/>
      <c r="AY158" s="7"/>
      <c r="AZ158" s="7"/>
      <c r="BA158" s="7"/>
      <c r="BC158" s="7"/>
      <c r="BD158" s="7"/>
      <c r="BE158" s="7"/>
      <c r="BF158" s="7"/>
      <c r="BG158" s="7"/>
      <c r="BI158" s="7"/>
      <c r="BJ158" s="7"/>
      <c r="BK158" s="7"/>
      <c r="BL158" s="7"/>
      <c r="BM158" s="7"/>
      <c r="BO158" s="66">
        <v>44966</v>
      </c>
      <c r="BP158" s="21" t="s">
        <v>1704</v>
      </c>
      <c r="BQ158" s="7"/>
      <c r="BR158" s="7">
        <v>1.2473000000000001</v>
      </c>
      <c r="BS158" s="7"/>
      <c r="BU158" s="66">
        <v>44959</v>
      </c>
      <c r="BV158" s="21" t="s">
        <v>1632</v>
      </c>
      <c r="BW158" s="7"/>
      <c r="BX158" s="7">
        <v>0.98199999999999998</v>
      </c>
      <c r="BY158" s="7"/>
      <c r="CA158" s="66">
        <v>44959</v>
      </c>
      <c r="CB158" s="21" t="s">
        <v>1632</v>
      </c>
      <c r="CC158" s="7"/>
      <c r="CD158" s="7">
        <v>0.96799999999999997</v>
      </c>
      <c r="CE158" s="7"/>
      <c r="CG158" s="66">
        <v>44945</v>
      </c>
      <c r="CH158" s="21" t="s">
        <v>1626</v>
      </c>
      <c r="CI158" s="7"/>
      <c r="CJ158" s="7">
        <v>1.016</v>
      </c>
      <c r="CK158" s="7"/>
      <c r="CM158" s="66">
        <v>44930</v>
      </c>
      <c r="CN158" s="21" t="s">
        <v>1626</v>
      </c>
      <c r="CO158" s="7"/>
      <c r="CP158" s="7">
        <v>1.0668</v>
      </c>
      <c r="CQ158" s="7"/>
      <c r="CS158" s="66">
        <v>44921</v>
      </c>
      <c r="CT158" s="21" t="s">
        <v>1624</v>
      </c>
      <c r="CU158" s="7"/>
      <c r="CV158" s="7">
        <v>0.96089999999999998</v>
      </c>
      <c r="CW158" s="7"/>
      <c r="CY158" s="66">
        <v>44916</v>
      </c>
      <c r="CZ158" s="21" t="s">
        <v>1624</v>
      </c>
      <c r="DA158" s="7"/>
      <c r="DB158" s="7">
        <v>1.2150000000000001</v>
      </c>
      <c r="DC158" s="7"/>
      <c r="DE158" s="66">
        <v>44902</v>
      </c>
      <c r="DF158" s="21" t="s">
        <v>1624</v>
      </c>
      <c r="DG158" s="7"/>
      <c r="DH158" s="7">
        <v>1.0042</v>
      </c>
      <c r="DI158" s="7"/>
      <c r="DK158" s="66">
        <v>44901</v>
      </c>
      <c r="DL158" s="21" t="s">
        <v>1624</v>
      </c>
      <c r="DM158" s="7"/>
      <c r="DN158" s="7">
        <v>1.0082</v>
      </c>
      <c r="DO158" s="7"/>
      <c r="DQ158" s="66">
        <v>44893</v>
      </c>
      <c r="DR158" s="21" t="s">
        <v>1630</v>
      </c>
      <c r="DS158" s="7"/>
      <c r="DT158" s="7">
        <v>0.96299999999999997</v>
      </c>
      <c r="DU158" s="7"/>
      <c r="DW158" s="66">
        <v>44875</v>
      </c>
      <c r="DX158" s="21" t="s">
        <v>1630</v>
      </c>
      <c r="DY158" s="7"/>
      <c r="DZ158" s="7">
        <v>0.97219999999999995</v>
      </c>
      <c r="EA158" s="7"/>
      <c r="EC158" s="66">
        <v>44832</v>
      </c>
      <c r="ED158" s="21" t="s">
        <v>1622</v>
      </c>
      <c r="EE158" s="7"/>
      <c r="EF158" s="7">
        <v>1.1779999999999999</v>
      </c>
      <c r="EG158" s="7"/>
      <c r="EI158" s="66">
        <v>44832</v>
      </c>
      <c r="EJ158" s="7" t="s">
        <v>1622</v>
      </c>
      <c r="EK158" s="7"/>
      <c r="EL158" s="134">
        <v>1.2201299999999999</v>
      </c>
      <c r="EM158" s="7"/>
      <c r="EO158" s="66">
        <v>44827</v>
      </c>
      <c r="EP158" s="21" t="s">
        <v>1622</v>
      </c>
      <c r="EQ158" s="7"/>
      <c r="ER158" s="7">
        <v>0.98970000000000002</v>
      </c>
      <c r="ES158" s="7"/>
      <c r="EU158" s="66">
        <v>44826</v>
      </c>
      <c r="EV158" s="21" t="s">
        <v>1622</v>
      </c>
      <c r="EW158" s="7"/>
      <c r="EX158" s="7">
        <v>1.1705000000000001</v>
      </c>
      <c r="EY158" s="7"/>
      <c r="FA158" s="66">
        <v>44810</v>
      </c>
      <c r="FB158" s="21" t="s">
        <v>1622</v>
      </c>
      <c r="FC158" s="7"/>
      <c r="FD158" s="7">
        <v>1.4770000000000001</v>
      </c>
      <c r="FE158" s="7"/>
      <c r="FG158" s="66">
        <v>44798</v>
      </c>
      <c r="FH158" s="7" t="s">
        <v>1623</v>
      </c>
      <c r="FI158" s="7"/>
      <c r="FJ158" s="7">
        <v>1.091</v>
      </c>
      <c r="FK158" s="7"/>
      <c r="FM158" s="66">
        <v>44797</v>
      </c>
      <c r="FN158" s="21" t="s">
        <v>1623</v>
      </c>
      <c r="FO158" s="7"/>
      <c r="FP158" s="7">
        <v>1.1259999999999999</v>
      </c>
      <c r="FQ158" s="7"/>
      <c r="FS158" s="66">
        <v>44781</v>
      </c>
      <c r="FT158" s="21" t="s">
        <v>1623</v>
      </c>
      <c r="FU158" s="7"/>
      <c r="FV158" s="7">
        <v>1.2788999999999999</v>
      </c>
      <c r="FW158" s="7"/>
      <c r="FY158" s="66">
        <v>44776</v>
      </c>
      <c r="FZ158" s="21" t="s">
        <v>1623</v>
      </c>
      <c r="GA158" s="7"/>
      <c r="GB158" s="7">
        <v>1.4007000000000001</v>
      </c>
      <c r="GC158" s="7"/>
      <c r="GE158" s="66">
        <v>44749</v>
      </c>
      <c r="GF158" s="21" t="s">
        <v>355</v>
      </c>
      <c r="GG158" s="7"/>
      <c r="GH158" s="7">
        <v>1.7981</v>
      </c>
      <c r="GI158" s="68"/>
      <c r="GK158" s="66">
        <v>44746</v>
      </c>
      <c r="GL158" s="21" t="s">
        <v>639</v>
      </c>
      <c r="GM158" s="7"/>
      <c r="GN158" s="215">
        <v>0.99777800000000005</v>
      </c>
      <c r="GO158" s="7"/>
      <c r="GQ158" s="66">
        <v>44701</v>
      </c>
      <c r="GR158" s="7" t="s">
        <v>534</v>
      </c>
      <c r="GS158" s="7"/>
      <c r="GT158" s="7">
        <v>1.224</v>
      </c>
      <c r="GU158" s="7"/>
      <c r="GW158" s="66">
        <v>44666</v>
      </c>
      <c r="GX158" s="21" t="s">
        <v>351</v>
      </c>
      <c r="GY158" s="7"/>
      <c r="GZ158" s="7">
        <v>1.0545</v>
      </c>
      <c r="HA158" s="7"/>
      <c r="HC158" s="66">
        <v>44650</v>
      </c>
      <c r="HD158" s="21" t="s">
        <v>350</v>
      </c>
      <c r="HE158" s="7"/>
      <c r="HF158" s="7">
        <v>1.2190000000000001</v>
      </c>
      <c r="HG158" s="7"/>
      <c r="HI158" s="66">
        <v>44610</v>
      </c>
      <c r="HJ158" s="21" t="s">
        <v>348</v>
      </c>
      <c r="HK158" s="7"/>
      <c r="HL158" s="7">
        <v>1.0269999999999999</v>
      </c>
      <c r="HM158" s="7"/>
      <c r="HO158" s="66">
        <v>44603</v>
      </c>
      <c r="HP158" s="21" t="s">
        <v>348</v>
      </c>
      <c r="HQ158" s="7"/>
      <c r="HR158" s="134">
        <v>0.98629805410299554</v>
      </c>
      <c r="HS158" s="7"/>
      <c r="HU158" s="81">
        <v>43941</v>
      </c>
      <c r="HV158" s="23" t="s">
        <v>351</v>
      </c>
      <c r="HW158" s="21">
        <f>[1]!i_dq_close("881001.WI",HU158)</f>
        <v>4233.4574000000002</v>
      </c>
      <c r="HX158" s="82">
        <v>1.074149</v>
      </c>
      <c r="HY158" s="20"/>
      <c r="IA158" s="66">
        <v>44733</v>
      </c>
      <c r="IB158" s="21" t="s">
        <v>571</v>
      </c>
      <c r="IC158" s="7"/>
      <c r="ID158" s="7">
        <v>1.026</v>
      </c>
      <c r="IE158" s="7"/>
      <c r="IG158" s="66">
        <v>44747</v>
      </c>
      <c r="IH158" s="21" t="s">
        <v>639</v>
      </c>
      <c r="II158" s="7"/>
      <c r="IJ158" s="7">
        <v>1.0289999999999999</v>
      </c>
      <c r="IK158" s="7"/>
      <c r="IM158" s="66">
        <v>44805</v>
      </c>
      <c r="IN158" s="21" t="s">
        <v>340</v>
      </c>
      <c r="IO158" s="7"/>
      <c r="IP158" s="7">
        <v>1.0283</v>
      </c>
      <c r="IQ158" s="7"/>
      <c r="IS158" s="66">
        <v>44921</v>
      </c>
      <c r="IT158" s="21" t="s">
        <v>1624</v>
      </c>
      <c r="IU158" s="7"/>
      <c r="IV158" s="7">
        <v>1.0266999999999999</v>
      </c>
      <c r="IW158" s="7"/>
      <c r="IY158" s="66">
        <v>44938</v>
      </c>
      <c r="IZ158" s="21" t="s">
        <v>1626</v>
      </c>
      <c r="JA158" s="7"/>
      <c r="JB158" s="7">
        <v>0.95809999999999995</v>
      </c>
      <c r="JC158" s="7"/>
      <c r="JE158" s="66">
        <v>44964</v>
      </c>
      <c r="JF158" s="21" t="s">
        <v>1688</v>
      </c>
      <c r="JG158" s="7"/>
      <c r="JH158" s="7">
        <v>0.9829</v>
      </c>
      <c r="JI158" s="7"/>
      <c r="JK158" s="7"/>
      <c r="JL158" s="7"/>
      <c r="JM158" s="7"/>
      <c r="JN158" s="7"/>
      <c r="JO158" s="7"/>
      <c r="JQ158" s="7"/>
      <c r="JR158" s="7"/>
      <c r="JS158" s="7"/>
      <c r="JT158" s="7"/>
      <c r="JU158" s="7"/>
      <c r="JW158" s="7"/>
      <c r="JX158" s="7"/>
      <c r="JY158" s="7"/>
      <c r="JZ158" s="7"/>
      <c r="KA158" s="7"/>
      <c r="KC158" s="66">
        <v>44781</v>
      </c>
      <c r="KD158" s="21" t="s">
        <v>1623</v>
      </c>
      <c r="KE158" s="7"/>
      <c r="KF158" s="7">
        <v>1.341</v>
      </c>
    </row>
    <row r="159" spans="1:292" customFormat="1">
      <c r="A159" s="121">
        <v>44613</v>
      </c>
      <c r="B159" s="74" t="s">
        <v>348</v>
      </c>
      <c r="C159" s="122"/>
      <c r="D159" s="122">
        <v>1.0428999999999999</v>
      </c>
      <c r="E159" s="122"/>
      <c r="G159" s="66">
        <v>44641</v>
      </c>
      <c r="H159" s="21" t="s">
        <v>350</v>
      </c>
      <c r="I159" s="7"/>
      <c r="J159" s="7">
        <v>0.97030000000000005</v>
      </c>
      <c r="K159" s="7"/>
      <c r="M159" s="7"/>
      <c r="N159" s="7"/>
      <c r="O159" s="7"/>
      <c r="P159" s="7"/>
      <c r="Q159" s="7"/>
      <c r="S159" s="7"/>
      <c r="T159" s="7"/>
      <c r="U159" s="7"/>
      <c r="V159" s="7"/>
      <c r="W159" s="7"/>
      <c r="Y159" s="7"/>
      <c r="Z159" s="7"/>
      <c r="AA159" s="7"/>
      <c r="AB159" s="7"/>
      <c r="AC159" s="7"/>
      <c r="AE159" s="7"/>
      <c r="AF159" s="7"/>
      <c r="AG159" s="7"/>
      <c r="AH159" s="7"/>
      <c r="AI159" s="7"/>
      <c r="AK159" s="7"/>
      <c r="AL159" s="7"/>
      <c r="AM159" s="7"/>
      <c r="AN159" s="7"/>
      <c r="AO159" s="7"/>
      <c r="AQ159" s="7"/>
      <c r="AR159" s="7"/>
      <c r="AS159" s="7"/>
      <c r="AT159" s="7"/>
      <c r="AU159" s="7"/>
      <c r="AW159" s="7"/>
      <c r="AX159" s="7"/>
      <c r="AY159" s="7"/>
      <c r="AZ159" s="7"/>
      <c r="BA159" s="7"/>
      <c r="BC159" s="7"/>
      <c r="BD159" s="7"/>
      <c r="BE159" s="7"/>
      <c r="BF159" s="7"/>
      <c r="BG159" s="7"/>
      <c r="BI159" s="7"/>
      <c r="BJ159" s="7"/>
      <c r="BK159" s="7"/>
      <c r="BL159" s="7"/>
      <c r="BM159" s="7"/>
      <c r="BO159" s="66">
        <v>44967</v>
      </c>
      <c r="BP159" s="21" t="s">
        <v>1719</v>
      </c>
      <c r="BQ159" s="7"/>
      <c r="BR159" s="7">
        <v>1.2478</v>
      </c>
      <c r="BS159" s="7"/>
      <c r="BU159" s="66">
        <v>44960</v>
      </c>
      <c r="BV159" s="21" t="s">
        <v>1632</v>
      </c>
      <c r="BW159" s="7"/>
      <c r="BX159" s="7">
        <v>0.98</v>
      </c>
      <c r="BY159" s="7"/>
      <c r="CA159" s="66">
        <v>44960</v>
      </c>
      <c r="CB159" s="21" t="s">
        <v>1632</v>
      </c>
      <c r="CC159" s="7"/>
      <c r="CD159" s="7">
        <v>0.96699999999999997</v>
      </c>
      <c r="CE159" s="7"/>
      <c r="CG159" s="66">
        <v>44946</v>
      </c>
      <c r="CH159" s="21" t="s">
        <v>1626</v>
      </c>
      <c r="CI159" s="7"/>
      <c r="CJ159" s="7">
        <v>1.0169999999999999</v>
      </c>
      <c r="CK159" s="7"/>
      <c r="CM159" s="66">
        <v>44931</v>
      </c>
      <c r="CN159" s="21" t="s">
        <v>1626</v>
      </c>
      <c r="CO159" s="7"/>
      <c r="CP159" s="7">
        <v>1.0661</v>
      </c>
      <c r="CQ159" s="7"/>
      <c r="CS159" s="66">
        <v>44922</v>
      </c>
      <c r="CT159" s="21" t="s">
        <v>1624</v>
      </c>
      <c r="CU159" s="7"/>
      <c r="CV159" s="7">
        <v>0.96579999999999999</v>
      </c>
      <c r="CW159" s="7"/>
      <c r="CY159" s="66">
        <v>44917</v>
      </c>
      <c r="CZ159" s="21" t="s">
        <v>1624</v>
      </c>
      <c r="DA159" s="7"/>
      <c r="DB159" s="7">
        <v>1.2150000000000001</v>
      </c>
      <c r="DC159" s="7"/>
      <c r="DE159" s="66">
        <v>44903</v>
      </c>
      <c r="DF159" s="21" t="s">
        <v>1624</v>
      </c>
      <c r="DG159" s="7"/>
      <c r="DH159" s="7">
        <v>1.0039</v>
      </c>
      <c r="DI159" s="7"/>
      <c r="DK159" s="66">
        <v>44902</v>
      </c>
      <c r="DL159" s="21" t="s">
        <v>1624</v>
      </c>
      <c r="DM159" s="7"/>
      <c r="DN159" s="7">
        <v>1.0107999999999999</v>
      </c>
      <c r="DO159" s="7"/>
      <c r="DQ159" s="66">
        <v>44894</v>
      </c>
      <c r="DR159" s="21" t="s">
        <v>1630</v>
      </c>
      <c r="DS159" s="7"/>
      <c r="DT159" s="7">
        <v>0.96599999999999997</v>
      </c>
      <c r="DU159" s="7"/>
      <c r="DW159" s="66">
        <v>44876</v>
      </c>
      <c r="DX159" s="21" t="s">
        <v>1630</v>
      </c>
      <c r="DY159" s="7"/>
      <c r="DZ159" s="7">
        <v>0.9667</v>
      </c>
      <c r="EA159" s="7"/>
      <c r="EC159" s="66">
        <v>44833</v>
      </c>
      <c r="ED159" s="21" t="s">
        <v>1622</v>
      </c>
      <c r="EE159" s="7"/>
      <c r="EF159" s="7">
        <v>1.18</v>
      </c>
      <c r="EG159" s="7"/>
      <c r="EI159" s="66">
        <v>44833</v>
      </c>
      <c r="EJ159" s="7" t="s">
        <v>1622</v>
      </c>
      <c r="EK159" s="7"/>
      <c r="EL159" s="134">
        <v>1.2198500000000001</v>
      </c>
      <c r="EM159" s="7"/>
      <c r="EO159" s="66">
        <v>44830</v>
      </c>
      <c r="EP159" s="21" t="s">
        <v>1622</v>
      </c>
      <c r="EQ159" s="7"/>
      <c r="ER159" s="7">
        <v>0.99219999999999997</v>
      </c>
      <c r="ES159" s="7"/>
      <c r="EU159" s="66">
        <v>44827</v>
      </c>
      <c r="EV159" s="21" t="s">
        <v>1622</v>
      </c>
      <c r="EW159" s="7"/>
      <c r="EX159" s="7">
        <v>1.1685000000000001</v>
      </c>
      <c r="EY159" s="7"/>
      <c r="FA159" s="66">
        <v>44811</v>
      </c>
      <c r="FB159" s="21" t="s">
        <v>1622</v>
      </c>
      <c r="FC159" s="7"/>
      <c r="FD159" s="7">
        <v>1.4850000000000001</v>
      </c>
      <c r="FE159" s="7"/>
      <c r="FG159" s="66">
        <v>44799</v>
      </c>
      <c r="FH159" s="7" t="s">
        <v>1623</v>
      </c>
      <c r="FI159" s="7"/>
      <c r="FJ159" s="7">
        <v>1.0860000000000001</v>
      </c>
      <c r="FK159" s="7"/>
      <c r="FM159" s="66">
        <v>44798</v>
      </c>
      <c r="FN159" s="21" t="s">
        <v>1623</v>
      </c>
      <c r="FO159" s="7"/>
      <c r="FP159" s="7">
        <v>1.127</v>
      </c>
      <c r="FQ159" s="7"/>
      <c r="FS159" s="66">
        <v>44782</v>
      </c>
      <c r="FT159" s="21" t="s">
        <v>1623</v>
      </c>
      <c r="FU159" s="7"/>
      <c r="FV159" s="7">
        <v>1.2785</v>
      </c>
      <c r="FW159" s="7"/>
      <c r="FY159" s="66">
        <v>44777</v>
      </c>
      <c r="FZ159" s="21" t="s">
        <v>1623</v>
      </c>
      <c r="GA159" s="7"/>
      <c r="GB159" s="7">
        <v>1.4036999999999999</v>
      </c>
      <c r="GC159" s="7"/>
      <c r="GE159" s="66">
        <v>44750</v>
      </c>
      <c r="GF159" s="21" t="s">
        <v>355</v>
      </c>
      <c r="GG159" s="7"/>
      <c r="GH159" s="7">
        <v>1.8024</v>
      </c>
      <c r="GI159" s="68"/>
      <c r="GK159" s="66">
        <v>44747</v>
      </c>
      <c r="GL159" s="21" t="s">
        <v>639</v>
      </c>
      <c r="GM159" s="7"/>
      <c r="GN159" s="215">
        <v>0.99787499999999996</v>
      </c>
      <c r="GO159" s="7"/>
      <c r="GQ159" s="66">
        <v>44704</v>
      </c>
      <c r="GR159" s="7" t="s">
        <v>534</v>
      </c>
      <c r="GS159" s="7"/>
      <c r="GT159" s="7">
        <v>1.2270000000000001</v>
      </c>
      <c r="GU159" s="7"/>
      <c r="GW159" s="66">
        <v>44669</v>
      </c>
      <c r="GX159" s="21" t="s">
        <v>351</v>
      </c>
      <c r="GY159" s="7"/>
      <c r="GZ159" s="7">
        <v>1.0555000000000001</v>
      </c>
      <c r="HA159" s="7"/>
      <c r="HC159" s="66">
        <v>44651</v>
      </c>
      <c r="HD159" s="21" t="s">
        <v>350</v>
      </c>
      <c r="HE159" s="7"/>
      <c r="HF159" s="7">
        <v>1.2206999999999999</v>
      </c>
      <c r="HG159" s="7"/>
      <c r="HI159" s="66">
        <v>44613</v>
      </c>
      <c r="HJ159" s="21" t="s">
        <v>348</v>
      </c>
      <c r="HK159" s="7"/>
      <c r="HL159" s="7">
        <v>1.0309999999999999</v>
      </c>
      <c r="HM159" s="7"/>
      <c r="HO159" s="66">
        <v>44606</v>
      </c>
      <c r="HP159" s="21" t="s">
        <v>348</v>
      </c>
      <c r="HQ159" s="7"/>
      <c r="HR159" s="134">
        <v>0.98532728830171279</v>
      </c>
      <c r="HS159" s="7"/>
      <c r="HU159" s="81">
        <v>43942</v>
      </c>
      <c r="HV159" s="23" t="s">
        <v>351</v>
      </c>
      <c r="HW159" s="21">
        <f>[1]!i_dq_close("881001.WI",HU159)</f>
        <v>4196.2619999999997</v>
      </c>
      <c r="HX159" s="82">
        <v>1.0769390000000001</v>
      </c>
      <c r="HY159" s="20"/>
      <c r="IA159" s="66">
        <v>44734</v>
      </c>
      <c r="IB159" s="21" t="s">
        <v>571</v>
      </c>
      <c r="IC159" s="7"/>
      <c r="ID159" s="7">
        <v>1.024</v>
      </c>
      <c r="IE159" s="7"/>
      <c r="IG159" s="66">
        <v>44748</v>
      </c>
      <c r="IH159" s="21" t="s">
        <v>639</v>
      </c>
      <c r="II159" s="7"/>
      <c r="IJ159" s="7">
        <v>1.0249999999999999</v>
      </c>
      <c r="IK159" s="7"/>
      <c r="IM159" s="66">
        <v>44806</v>
      </c>
      <c r="IN159" s="21" t="s">
        <v>1622</v>
      </c>
      <c r="IO159" s="7"/>
      <c r="IP159" s="7">
        <v>1.0304</v>
      </c>
      <c r="IQ159" s="7"/>
      <c r="IS159" s="66">
        <v>44922</v>
      </c>
      <c r="IT159" s="21" t="s">
        <v>1624</v>
      </c>
      <c r="IU159" s="7"/>
      <c r="IV159" s="7">
        <v>1.0277000000000001</v>
      </c>
      <c r="IW159" s="7"/>
      <c r="IY159" s="66">
        <v>44939</v>
      </c>
      <c r="IZ159" s="21" t="s">
        <v>1626</v>
      </c>
      <c r="JA159" s="7"/>
      <c r="JB159" s="7">
        <v>0.95920000000000005</v>
      </c>
      <c r="JC159" s="7"/>
      <c r="JE159" s="66">
        <v>44965</v>
      </c>
      <c r="JF159" s="21" t="s">
        <v>1694</v>
      </c>
      <c r="JG159" s="7"/>
      <c r="JH159" s="7">
        <v>0.98199999999999998</v>
      </c>
      <c r="JI159" s="7"/>
      <c r="JK159" s="7"/>
      <c r="JL159" s="7"/>
      <c r="JM159" s="7"/>
      <c r="JN159" s="7"/>
      <c r="JO159" s="7"/>
      <c r="JQ159" s="7"/>
      <c r="JR159" s="7"/>
      <c r="JS159" s="7"/>
      <c r="JT159" s="7"/>
      <c r="JU159" s="7"/>
      <c r="JW159" s="7"/>
      <c r="JX159" s="7"/>
      <c r="JY159" s="7"/>
      <c r="JZ159" s="7"/>
      <c r="KA159" s="7"/>
      <c r="KC159" s="66">
        <v>44782</v>
      </c>
      <c r="KD159" s="21" t="s">
        <v>1623</v>
      </c>
      <c r="KE159" s="7"/>
      <c r="KF159" s="7">
        <v>1.343</v>
      </c>
    </row>
    <row r="160" spans="1:292" customFormat="1">
      <c r="A160" s="121">
        <v>44614</v>
      </c>
      <c r="B160" s="74" t="s">
        <v>348</v>
      </c>
      <c r="C160" s="122"/>
      <c r="D160" s="122">
        <v>1.0405</v>
      </c>
      <c r="E160" s="122"/>
      <c r="G160" s="66">
        <v>44642</v>
      </c>
      <c r="H160" s="21" t="s">
        <v>350</v>
      </c>
      <c r="I160" s="7"/>
      <c r="J160" s="7">
        <v>0.96830000000000005</v>
      </c>
      <c r="K160" s="7"/>
      <c r="M160" s="7"/>
      <c r="N160" s="7"/>
      <c r="O160" s="7"/>
      <c r="P160" s="7"/>
      <c r="Q160" s="7"/>
      <c r="S160" s="7"/>
      <c r="T160" s="7"/>
      <c r="U160" s="7"/>
      <c r="V160" s="7"/>
      <c r="W160" s="7"/>
      <c r="Y160" s="7"/>
      <c r="Z160" s="7"/>
      <c r="AA160" s="7"/>
      <c r="AB160" s="7"/>
      <c r="AC160" s="7"/>
      <c r="AE160" s="7"/>
      <c r="AF160" s="7"/>
      <c r="AG160" s="7"/>
      <c r="AH160" s="7"/>
      <c r="AI160" s="7"/>
      <c r="AK160" s="7"/>
      <c r="AL160" s="7"/>
      <c r="AM160" s="7"/>
      <c r="AN160" s="7"/>
      <c r="AO160" s="7"/>
      <c r="AQ160" s="7"/>
      <c r="AR160" s="7"/>
      <c r="AS160" s="7"/>
      <c r="AT160" s="7"/>
      <c r="AU160" s="7"/>
      <c r="AW160" s="7"/>
      <c r="AX160" s="7"/>
      <c r="AY160" s="7"/>
      <c r="AZ160" s="7"/>
      <c r="BA160" s="7"/>
      <c r="BC160" s="7"/>
      <c r="BD160" s="7"/>
      <c r="BE160" s="7"/>
      <c r="BF160" s="7"/>
      <c r="BG160" s="7"/>
      <c r="BI160" s="7"/>
      <c r="BJ160" s="7"/>
      <c r="BK160" s="7"/>
      <c r="BL160" s="7"/>
      <c r="BM160" s="7"/>
      <c r="BO160" s="7"/>
      <c r="BP160" s="7"/>
      <c r="BQ160" s="7"/>
      <c r="BR160" s="7"/>
      <c r="BS160" s="7"/>
      <c r="BU160" s="66">
        <v>44963</v>
      </c>
      <c r="BV160" s="21" t="s">
        <v>1632</v>
      </c>
      <c r="BW160" s="7"/>
      <c r="BX160" s="7">
        <v>0.98099999999999998</v>
      </c>
      <c r="BY160" s="7"/>
      <c r="CA160" s="66">
        <v>44963</v>
      </c>
      <c r="CB160" s="21" t="s">
        <v>1632</v>
      </c>
      <c r="CC160" s="7"/>
      <c r="CD160" s="7">
        <v>0.96499999999999997</v>
      </c>
      <c r="CE160" s="7"/>
      <c r="CG160" s="66">
        <v>44956</v>
      </c>
      <c r="CH160" s="21" t="s">
        <v>1626</v>
      </c>
      <c r="CI160" s="7"/>
      <c r="CJ160" s="7">
        <v>1.018</v>
      </c>
      <c r="CK160" s="7"/>
      <c r="CM160" s="66">
        <v>44932</v>
      </c>
      <c r="CN160" s="21" t="s">
        <v>1626</v>
      </c>
      <c r="CO160" s="7"/>
      <c r="CP160" s="7">
        <v>1.0691999999999999</v>
      </c>
      <c r="CQ160" s="7"/>
      <c r="CS160" s="66">
        <v>44923</v>
      </c>
      <c r="CT160" s="21" t="s">
        <v>1624</v>
      </c>
      <c r="CU160" s="7"/>
      <c r="CV160" s="7">
        <v>0.96550000000000002</v>
      </c>
      <c r="CW160" s="7"/>
      <c r="CY160" s="66">
        <v>44918</v>
      </c>
      <c r="CZ160" s="21" t="s">
        <v>1624</v>
      </c>
      <c r="DA160" s="7"/>
      <c r="DB160" s="7">
        <v>1.2149000000000001</v>
      </c>
      <c r="DC160" s="7"/>
      <c r="DE160" s="66">
        <v>44904</v>
      </c>
      <c r="DF160" s="21" t="s">
        <v>1624</v>
      </c>
      <c r="DG160" s="7"/>
      <c r="DH160" s="7">
        <v>1.0026999999999999</v>
      </c>
      <c r="DI160" s="7"/>
      <c r="DK160" s="66">
        <v>44903</v>
      </c>
      <c r="DL160" s="21" t="s">
        <v>1624</v>
      </c>
      <c r="DM160" s="7"/>
      <c r="DN160" s="7">
        <v>1.0087999999999999</v>
      </c>
      <c r="DO160" s="7"/>
      <c r="DQ160" s="66">
        <v>44895</v>
      </c>
      <c r="DR160" s="21" t="s">
        <v>1630</v>
      </c>
      <c r="DS160" s="7"/>
      <c r="DT160" s="7">
        <v>0.97</v>
      </c>
      <c r="DU160" s="7"/>
      <c r="DW160" s="66">
        <v>44879</v>
      </c>
      <c r="DX160" s="21" t="s">
        <v>1630</v>
      </c>
      <c r="DY160" s="7"/>
      <c r="DZ160" s="7">
        <v>0.97240000000000004</v>
      </c>
      <c r="EA160" s="7"/>
      <c r="EC160" s="66">
        <v>44834</v>
      </c>
      <c r="ED160" s="21" t="s">
        <v>1622</v>
      </c>
      <c r="EE160" s="7"/>
      <c r="EF160" s="7">
        <v>1.175</v>
      </c>
      <c r="EG160" s="7"/>
      <c r="EI160" s="66">
        <v>44834</v>
      </c>
      <c r="EJ160" s="7" t="s">
        <v>1622</v>
      </c>
      <c r="EK160" s="7"/>
      <c r="EL160" s="134">
        <v>1.219757</v>
      </c>
      <c r="EM160" s="7"/>
      <c r="EO160" s="66">
        <v>44831</v>
      </c>
      <c r="EP160" s="21" t="s">
        <v>1622</v>
      </c>
      <c r="EQ160" s="7"/>
      <c r="ER160" s="7">
        <v>0.99709999999999999</v>
      </c>
      <c r="ES160" s="7"/>
      <c r="EU160" s="66">
        <v>44830</v>
      </c>
      <c r="EV160" s="21" t="s">
        <v>1622</v>
      </c>
      <c r="EW160" s="7"/>
      <c r="EX160" s="7">
        <v>1.1653</v>
      </c>
      <c r="EY160" s="7"/>
      <c r="FA160" s="66">
        <v>44812</v>
      </c>
      <c r="FB160" s="21" t="s">
        <v>1622</v>
      </c>
      <c r="FC160" s="7"/>
      <c r="FD160" s="7">
        <v>1.476</v>
      </c>
      <c r="FE160" s="7"/>
      <c r="FG160" s="66">
        <v>44802</v>
      </c>
      <c r="FH160" s="7" t="s">
        <v>1623</v>
      </c>
      <c r="FI160" s="7"/>
      <c r="FJ160" s="7">
        <v>1.0880000000000001</v>
      </c>
      <c r="FK160" s="7"/>
      <c r="FM160" s="66">
        <v>44799</v>
      </c>
      <c r="FN160" s="21" t="s">
        <v>1623</v>
      </c>
      <c r="FO160" s="7"/>
      <c r="FP160" s="7">
        <v>1.1220000000000001</v>
      </c>
      <c r="FQ160" s="7"/>
      <c r="FS160" s="66">
        <v>44783</v>
      </c>
      <c r="FT160" s="21" t="s">
        <v>1623</v>
      </c>
      <c r="FU160" s="7"/>
      <c r="FV160" s="7">
        <v>1.2825</v>
      </c>
      <c r="FW160" s="7"/>
      <c r="FY160" s="66">
        <v>44778</v>
      </c>
      <c r="FZ160" s="21" t="s">
        <v>1623</v>
      </c>
      <c r="GA160" s="7"/>
      <c r="GB160" s="7">
        <v>1.4059999999999999</v>
      </c>
      <c r="GC160" s="7"/>
      <c r="GE160" s="66">
        <v>44753</v>
      </c>
      <c r="GF160" s="21" t="s">
        <v>355</v>
      </c>
      <c r="GG160" s="7"/>
      <c r="GH160" s="7">
        <v>1.8025</v>
      </c>
      <c r="GI160" s="68"/>
      <c r="GK160" s="66">
        <v>44748</v>
      </c>
      <c r="GL160" s="21" t="s">
        <v>639</v>
      </c>
      <c r="GM160" s="7"/>
      <c r="GN160" s="215">
        <v>0.99816800000000006</v>
      </c>
      <c r="GO160" s="7"/>
      <c r="GQ160" s="66">
        <v>44705</v>
      </c>
      <c r="GR160" s="7" t="s">
        <v>534</v>
      </c>
      <c r="GS160" s="7"/>
      <c r="GT160" s="7">
        <v>1.22</v>
      </c>
      <c r="GU160" s="7"/>
      <c r="GW160" s="66">
        <v>44670</v>
      </c>
      <c r="GX160" s="21" t="s">
        <v>351</v>
      </c>
      <c r="GY160" s="7"/>
      <c r="GZ160" s="7">
        <v>1.0517000000000001</v>
      </c>
      <c r="HA160" s="7"/>
      <c r="HC160" s="66">
        <v>44652</v>
      </c>
      <c r="HD160" s="21" t="s">
        <v>351</v>
      </c>
      <c r="HE160" s="7"/>
      <c r="HF160" s="7">
        <v>1.2237</v>
      </c>
      <c r="HG160" s="7"/>
      <c r="HI160" s="66">
        <v>44614</v>
      </c>
      <c r="HJ160" s="21" t="s">
        <v>348</v>
      </c>
      <c r="HK160" s="7"/>
      <c r="HL160" s="7">
        <v>1.0289999999999999</v>
      </c>
      <c r="HM160" s="7"/>
      <c r="HO160" s="66">
        <v>44607</v>
      </c>
      <c r="HP160" s="21" t="s">
        <v>348</v>
      </c>
      <c r="HQ160" s="7"/>
      <c r="HR160" s="134">
        <v>0.98532728830171279</v>
      </c>
      <c r="HS160" s="7"/>
      <c r="HU160" s="81">
        <v>43943</v>
      </c>
      <c r="HV160" s="23" t="s">
        <v>351</v>
      </c>
      <c r="HW160" s="21">
        <f>[1]!i_dq_close("881001.WI",HU160)</f>
        <v>4232.2959000000001</v>
      </c>
      <c r="HX160" s="82">
        <v>1.077869</v>
      </c>
      <c r="HY160" s="20"/>
      <c r="IA160" s="66">
        <v>44735</v>
      </c>
      <c r="IB160" s="21" t="s">
        <v>571</v>
      </c>
      <c r="IC160" s="7"/>
      <c r="ID160" s="7">
        <v>1.0249999999999999</v>
      </c>
      <c r="IE160" s="7"/>
      <c r="IG160" s="66">
        <v>44749</v>
      </c>
      <c r="IH160" s="21" t="s">
        <v>639</v>
      </c>
      <c r="II160" s="7"/>
      <c r="IJ160" s="7">
        <v>1.024</v>
      </c>
      <c r="IK160" s="7"/>
      <c r="IM160" s="66">
        <v>44809</v>
      </c>
      <c r="IN160" s="21" t="s">
        <v>1622</v>
      </c>
      <c r="IO160" s="7"/>
      <c r="IP160" s="7">
        <v>1.028</v>
      </c>
      <c r="IQ160" s="7"/>
      <c r="IS160" s="66">
        <v>44923</v>
      </c>
      <c r="IT160" s="21" t="s">
        <v>1624</v>
      </c>
      <c r="IU160" s="7"/>
      <c r="IV160" s="7">
        <v>1.0276000000000001</v>
      </c>
      <c r="IW160" s="7"/>
      <c r="IY160" s="66">
        <v>44942</v>
      </c>
      <c r="IZ160" s="21" t="s">
        <v>1626</v>
      </c>
      <c r="JA160" s="7"/>
      <c r="JB160" s="7">
        <v>0.95879999999999999</v>
      </c>
      <c r="JC160" s="7"/>
      <c r="JE160" s="66">
        <v>44966</v>
      </c>
      <c r="JF160" s="21" t="s">
        <v>1704</v>
      </c>
      <c r="JG160" s="7"/>
      <c r="JH160" s="7">
        <v>0.97929999999999995</v>
      </c>
      <c r="JI160" s="7"/>
      <c r="JK160" s="7"/>
      <c r="JL160" s="7"/>
      <c r="JM160" s="7"/>
      <c r="JN160" s="7"/>
      <c r="JO160" s="7"/>
      <c r="JQ160" s="7"/>
      <c r="JR160" s="7"/>
      <c r="JS160" s="7"/>
      <c r="JT160" s="7"/>
      <c r="JU160" s="7"/>
      <c r="JW160" s="7"/>
      <c r="JX160" s="7"/>
      <c r="JY160" s="7"/>
      <c r="JZ160" s="7"/>
      <c r="KA160" s="7"/>
      <c r="KC160" s="66">
        <v>44783</v>
      </c>
      <c r="KD160" s="21" t="s">
        <v>1623</v>
      </c>
      <c r="KE160" s="7"/>
      <c r="KF160" s="7">
        <v>1.3440000000000001</v>
      </c>
    </row>
    <row r="161" spans="1:311">
      <c r="A161" s="121">
        <v>44615</v>
      </c>
      <c r="B161" s="74" t="s">
        <v>348</v>
      </c>
      <c r="D161" s="122">
        <v>1.0396000000000001</v>
      </c>
      <c r="G161" s="66">
        <v>44643</v>
      </c>
      <c r="H161" s="21" t="s">
        <v>350</v>
      </c>
      <c r="J161" s="7">
        <v>0.96630000000000005</v>
      </c>
      <c r="BU161" s="66">
        <v>44964</v>
      </c>
      <c r="BV161" s="21" t="s">
        <v>1688</v>
      </c>
      <c r="BX161" s="7">
        <v>0.98299999999999998</v>
      </c>
      <c r="CA161" s="66">
        <v>44964</v>
      </c>
      <c r="CB161" s="21" t="s">
        <v>1688</v>
      </c>
      <c r="CD161" s="7">
        <v>0.96799999999999997</v>
      </c>
      <c r="CG161" s="66">
        <v>44957</v>
      </c>
      <c r="CH161" s="21" t="s">
        <v>1626</v>
      </c>
      <c r="CJ161" s="7">
        <v>1.0149999999999999</v>
      </c>
      <c r="CM161" s="66">
        <v>44935</v>
      </c>
      <c r="CN161" s="21" t="s">
        <v>1626</v>
      </c>
      <c r="CP161" s="7">
        <v>1.0714999999999999</v>
      </c>
      <c r="CS161" s="66">
        <v>44924</v>
      </c>
      <c r="CT161" s="21" t="s">
        <v>1624</v>
      </c>
      <c r="CV161" s="7">
        <v>0.9647</v>
      </c>
      <c r="CY161" s="66">
        <v>44921</v>
      </c>
      <c r="CZ161" s="21" t="s">
        <v>1624</v>
      </c>
      <c r="DB161" s="7">
        <v>1.2151000000000001</v>
      </c>
      <c r="DE161" s="66">
        <v>44907</v>
      </c>
      <c r="DF161" s="21" t="s">
        <v>1624</v>
      </c>
      <c r="DH161" s="7">
        <v>1.0027999999999999</v>
      </c>
      <c r="DK161" s="66">
        <v>44904</v>
      </c>
      <c r="DL161" s="21" t="s">
        <v>1624</v>
      </c>
      <c r="DN161" s="7">
        <v>1.0084</v>
      </c>
      <c r="DQ161" s="66">
        <v>44896</v>
      </c>
      <c r="DR161" s="21" t="s">
        <v>336</v>
      </c>
      <c r="DT161" s="7">
        <v>0.97499999999999998</v>
      </c>
      <c r="DW161" s="66">
        <v>44880</v>
      </c>
      <c r="DX161" s="21" t="s">
        <v>1630</v>
      </c>
      <c r="DZ161" s="7">
        <v>0.97360000000000002</v>
      </c>
      <c r="EC161" s="66">
        <v>44844</v>
      </c>
      <c r="ED161" s="21" t="s">
        <v>341</v>
      </c>
      <c r="EF161" s="7">
        <v>1.1739999999999999</v>
      </c>
      <c r="EI161" s="66">
        <v>44844</v>
      </c>
      <c r="EJ161" s="7" t="s">
        <v>341</v>
      </c>
      <c r="EL161" s="134">
        <v>1.21957</v>
      </c>
      <c r="EO161" s="66">
        <v>44832</v>
      </c>
      <c r="EP161" s="21" t="s">
        <v>1622</v>
      </c>
      <c r="ER161" s="7">
        <v>0.99139999999999995</v>
      </c>
      <c r="EU161" s="66">
        <v>44831</v>
      </c>
      <c r="EV161" s="21" t="s">
        <v>1622</v>
      </c>
      <c r="EX161" s="7">
        <v>1.1724000000000001</v>
      </c>
      <c r="FA161" s="66">
        <v>44813</v>
      </c>
      <c r="FB161" s="21" t="s">
        <v>1622</v>
      </c>
      <c r="FD161" s="7">
        <v>1.4670000000000001</v>
      </c>
      <c r="FG161" s="66">
        <v>44803</v>
      </c>
      <c r="FH161" s="7" t="s">
        <v>1623</v>
      </c>
      <c r="FJ161" s="7">
        <v>1.085</v>
      </c>
      <c r="FM161" s="66">
        <v>44802</v>
      </c>
      <c r="FN161" s="21" t="s">
        <v>1623</v>
      </c>
      <c r="FP161" s="7">
        <v>1.123</v>
      </c>
      <c r="FS161" s="66">
        <v>44784</v>
      </c>
      <c r="FT161" s="21" t="s">
        <v>1623</v>
      </c>
      <c r="FV161" s="7">
        <v>1.2841</v>
      </c>
      <c r="FY161" s="66">
        <v>44781</v>
      </c>
      <c r="FZ161" s="21" t="s">
        <v>1623</v>
      </c>
      <c r="GB161" s="7">
        <v>1.4064000000000001</v>
      </c>
      <c r="GE161" s="66">
        <v>44754</v>
      </c>
      <c r="GF161" s="21" t="s">
        <v>355</v>
      </c>
      <c r="GH161" s="7">
        <v>1.8026</v>
      </c>
      <c r="GI161" s="68"/>
      <c r="GK161" s="66">
        <v>44749</v>
      </c>
      <c r="GL161" s="21" t="s">
        <v>639</v>
      </c>
      <c r="GN161" s="215">
        <v>0.99875199999999997</v>
      </c>
      <c r="GQ161" s="66">
        <v>44706</v>
      </c>
      <c r="GR161" s="7" t="s">
        <v>534</v>
      </c>
      <c r="GT161" s="7">
        <v>1.2250000000000001</v>
      </c>
      <c r="GW161" s="66">
        <v>44671</v>
      </c>
      <c r="GX161" s="21" t="s">
        <v>351</v>
      </c>
      <c r="GZ161" s="7">
        <v>1.0530999999999999</v>
      </c>
      <c r="HC161" s="66">
        <v>44657</v>
      </c>
      <c r="HD161" s="21" t="s">
        <v>351</v>
      </c>
      <c r="HF161" s="7">
        <v>1.2357</v>
      </c>
      <c r="HI161" s="66">
        <v>44615</v>
      </c>
      <c r="HJ161" s="21" t="s">
        <v>348</v>
      </c>
      <c r="HL161" s="7">
        <v>1.03</v>
      </c>
      <c r="HO161" s="66">
        <v>44608</v>
      </c>
      <c r="HP161" s="21" t="s">
        <v>348</v>
      </c>
      <c r="HR161" s="134">
        <v>0.98532728830171279</v>
      </c>
      <c r="HU161" s="81">
        <v>43944</v>
      </c>
      <c r="HV161" s="23" t="s">
        <v>351</v>
      </c>
      <c r="HW161" s="21">
        <f>[1]!i_dq_close("881001.WI",HU161)</f>
        <v>4216.3100000000004</v>
      </c>
      <c r="HX161" s="82">
        <v>1.0787990000000001</v>
      </c>
      <c r="IA161" s="66">
        <v>44736</v>
      </c>
      <c r="IB161" s="21" t="s">
        <v>571</v>
      </c>
      <c r="ID161" s="7">
        <v>1.0249999999999999</v>
      </c>
      <c r="IG161" s="66">
        <v>44750</v>
      </c>
      <c r="IH161" s="21" t="s">
        <v>639</v>
      </c>
      <c r="IJ161" s="7">
        <v>1.024</v>
      </c>
      <c r="IM161" s="66">
        <v>44810</v>
      </c>
      <c r="IN161" s="21" t="s">
        <v>1622</v>
      </c>
      <c r="IP161" s="7">
        <v>1.0301</v>
      </c>
      <c r="IS161" s="66">
        <v>44924</v>
      </c>
      <c r="IT161" s="21" t="s">
        <v>1624</v>
      </c>
      <c r="IV161" s="7">
        <v>1.0266999999999999</v>
      </c>
      <c r="IY161" s="66">
        <v>44943</v>
      </c>
      <c r="IZ161" s="21" t="s">
        <v>1626</v>
      </c>
      <c r="JB161" s="7">
        <v>0.95820000000000005</v>
      </c>
      <c r="JE161" s="66">
        <v>44967</v>
      </c>
      <c r="JF161" s="21" t="s">
        <v>1719</v>
      </c>
      <c r="JH161" s="7">
        <v>0.98460000000000003</v>
      </c>
      <c r="KC161" s="66">
        <v>44784</v>
      </c>
      <c r="KD161" s="21" t="s">
        <v>1623</v>
      </c>
      <c r="KF161" s="7">
        <v>1.345</v>
      </c>
    </row>
    <row r="162" spans="1:311">
      <c r="A162" s="121">
        <v>44616</v>
      </c>
      <c r="B162" s="74" t="s">
        <v>348</v>
      </c>
      <c r="D162" s="122">
        <v>1.0348999999999999</v>
      </c>
      <c r="G162" s="66">
        <v>44644</v>
      </c>
      <c r="H162" s="21" t="s">
        <v>350</v>
      </c>
      <c r="J162" s="7">
        <v>0.9637</v>
      </c>
      <c r="BU162" s="66">
        <v>44965</v>
      </c>
      <c r="BV162" s="21" t="s">
        <v>1694</v>
      </c>
      <c r="BX162" s="7">
        <v>0.98299999999999998</v>
      </c>
      <c r="CA162" s="66">
        <v>44965</v>
      </c>
      <c r="CB162" s="21" t="s">
        <v>1694</v>
      </c>
      <c r="CD162" s="7">
        <v>0.96899999999999997</v>
      </c>
      <c r="CG162" s="66">
        <v>44958</v>
      </c>
      <c r="CH162" s="21" t="s">
        <v>348</v>
      </c>
      <c r="CJ162" s="7">
        <v>1.018</v>
      </c>
      <c r="CM162" s="66">
        <v>44936</v>
      </c>
      <c r="CN162" s="21" t="s">
        <v>1626</v>
      </c>
      <c r="CP162" s="7">
        <v>1.0701000000000001</v>
      </c>
      <c r="CS162" s="66">
        <v>44925</v>
      </c>
      <c r="CT162" s="21" t="s">
        <v>1624</v>
      </c>
      <c r="CV162" s="7">
        <v>0.96860000000000002</v>
      </c>
      <c r="CY162" s="66">
        <v>44922</v>
      </c>
      <c r="CZ162" s="21" t="s">
        <v>1624</v>
      </c>
      <c r="DB162" s="7">
        <v>1.2152000000000001</v>
      </c>
      <c r="DE162" s="66">
        <v>44908</v>
      </c>
      <c r="DF162" s="21" t="s">
        <v>1624</v>
      </c>
      <c r="DH162" s="7">
        <v>1.0028999999999999</v>
      </c>
      <c r="DK162" s="66">
        <v>44907</v>
      </c>
      <c r="DL162" s="21" t="s">
        <v>1624</v>
      </c>
      <c r="DN162" s="7">
        <v>1.0063</v>
      </c>
      <c r="DQ162" s="66">
        <v>44897</v>
      </c>
      <c r="DR162" s="21" t="s">
        <v>1624</v>
      </c>
      <c r="DT162" s="7">
        <v>0.97799999999999998</v>
      </c>
      <c r="DW162" s="66">
        <v>44881</v>
      </c>
      <c r="DX162" s="21" t="s">
        <v>1630</v>
      </c>
      <c r="DZ162" s="7">
        <v>0.97140000000000004</v>
      </c>
      <c r="EC162" s="66">
        <v>44845</v>
      </c>
      <c r="ED162" s="21" t="s">
        <v>1621</v>
      </c>
      <c r="EF162" s="7">
        <v>1.1779999999999999</v>
      </c>
      <c r="EI162" s="66">
        <v>44845</v>
      </c>
      <c r="EJ162" s="7" t="s">
        <v>1621</v>
      </c>
      <c r="EL162" s="134">
        <v>1.219384</v>
      </c>
      <c r="EO162" s="66">
        <v>44833</v>
      </c>
      <c r="EP162" s="21" t="s">
        <v>1622</v>
      </c>
      <c r="ER162" s="7">
        <v>0.99139999999999995</v>
      </c>
      <c r="EU162" s="66">
        <v>44832</v>
      </c>
      <c r="EV162" s="21" t="s">
        <v>1622</v>
      </c>
      <c r="EX162" s="7">
        <v>1.1724000000000001</v>
      </c>
      <c r="FA162" s="66">
        <v>44817</v>
      </c>
      <c r="FB162" s="21" t="s">
        <v>1622</v>
      </c>
      <c r="FD162" s="7">
        <v>1.47</v>
      </c>
      <c r="FG162" s="66">
        <v>44804</v>
      </c>
      <c r="FH162" s="7" t="s">
        <v>1623</v>
      </c>
      <c r="FJ162" s="7">
        <v>1.0760000000000001</v>
      </c>
      <c r="FM162" s="66">
        <v>44803</v>
      </c>
      <c r="FN162" s="21" t="s">
        <v>1623</v>
      </c>
      <c r="FP162" s="7">
        <v>1.121</v>
      </c>
      <c r="FS162" s="66">
        <v>44785</v>
      </c>
      <c r="FT162" s="21" t="s">
        <v>1623</v>
      </c>
      <c r="FV162" s="7">
        <v>1.2842</v>
      </c>
      <c r="FY162" s="66">
        <v>44782</v>
      </c>
      <c r="FZ162" s="21" t="s">
        <v>1623</v>
      </c>
      <c r="GB162" s="7">
        <v>1.4063000000000001</v>
      </c>
      <c r="GE162" s="66">
        <v>44755</v>
      </c>
      <c r="GF162" s="21" t="s">
        <v>355</v>
      </c>
      <c r="GH162" s="7">
        <v>1.804</v>
      </c>
      <c r="GI162" s="68"/>
      <c r="GK162" s="66">
        <v>44750</v>
      </c>
      <c r="GL162" s="21" t="s">
        <v>639</v>
      </c>
      <c r="GN162" s="215">
        <v>0.99982400000000005</v>
      </c>
      <c r="GQ162" s="66">
        <v>44707</v>
      </c>
      <c r="GR162" s="7" t="s">
        <v>534</v>
      </c>
      <c r="GT162" s="7">
        <v>1.2210000000000001</v>
      </c>
      <c r="GW162" s="66">
        <v>44672</v>
      </c>
      <c r="GX162" s="21" t="s">
        <v>351</v>
      </c>
      <c r="GZ162" s="7">
        <v>1.0565</v>
      </c>
      <c r="HC162" s="66">
        <v>44658</v>
      </c>
      <c r="HD162" s="21" t="s">
        <v>351</v>
      </c>
      <c r="HF162" s="7">
        <v>1.2337</v>
      </c>
      <c r="HI162" s="66">
        <v>44616</v>
      </c>
      <c r="HJ162" s="21" t="s">
        <v>348</v>
      </c>
      <c r="HL162" s="7">
        <v>1.024</v>
      </c>
      <c r="HO162" s="66">
        <v>44609</v>
      </c>
      <c r="HP162" s="21" t="s">
        <v>348</v>
      </c>
      <c r="HR162" s="134">
        <v>0.98532728830171279</v>
      </c>
      <c r="HU162" s="81">
        <v>43945</v>
      </c>
      <c r="HV162" s="23" t="s">
        <v>351</v>
      </c>
      <c r="HW162" s="21">
        <f>[1]!i_dq_close("881001.WI",HU162)</f>
        <v>4161.9958999999999</v>
      </c>
      <c r="HX162" s="82">
        <v>1.0787990000000001</v>
      </c>
      <c r="IA162" s="66">
        <v>44739</v>
      </c>
      <c r="IB162" s="21" t="s">
        <v>571</v>
      </c>
      <c r="ID162" s="7">
        <v>1.0289999999999999</v>
      </c>
      <c r="IG162" s="66">
        <v>44753</v>
      </c>
      <c r="IH162" s="21" t="s">
        <v>639</v>
      </c>
      <c r="IJ162" s="7">
        <v>1.0249999999999999</v>
      </c>
      <c r="IM162" s="66">
        <v>44811</v>
      </c>
      <c r="IN162" s="21" t="s">
        <v>1622</v>
      </c>
      <c r="IP162" s="7">
        <v>1.0311999999999999</v>
      </c>
      <c r="IS162" s="66">
        <v>44925</v>
      </c>
      <c r="IT162" s="21" t="s">
        <v>1624</v>
      </c>
      <c r="IV162" s="7">
        <v>1.0271999999999999</v>
      </c>
      <c r="IY162" s="66">
        <v>44944</v>
      </c>
      <c r="IZ162" s="21" t="s">
        <v>1626</v>
      </c>
      <c r="JB162" s="7">
        <v>0.95509999999999995</v>
      </c>
      <c r="KC162" s="66">
        <v>44785</v>
      </c>
      <c r="KD162" s="21" t="s">
        <v>1623</v>
      </c>
      <c r="KF162" s="7">
        <v>1.345</v>
      </c>
    </row>
    <row r="163" spans="1:311">
      <c r="A163" s="288">
        <v>44617</v>
      </c>
      <c r="B163" s="74" t="s">
        <v>348</v>
      </c>
      <c r="D163" s="289">
        <v>1.0329999999999999</v>
      </c>
      <c r="E163" s="289"/>
      <c r="G163" s="126">
        <v>44645</v>
      </c>
      <c r="H163" s="21" t="s">
        <v>350</v>
      </c>
      <c r="J163" s="77">
        <v>0.96319999999999995</v>
      </c>
      <c r="K163" s="77"/>
      <c r="M163" s="77"/>
      <c r="N163" s="77"/>
      <c r="O163" s="77"/>
      <c r="P163" s="77"/>
      <c r="Q163" s="77"/>
      <c r="S163" s="77"/>
      <c r="T163" s="77"/>
      <c r="U163" s="77"/>
      <c r="V163" s="77"/>
      <c r="W163" s="77"/>
      <c r="Y163" s="77"/>
      <c r="Z163" s="77"/>
      <c r="AA163" s="77"/>
      <c r="AB163" s="77"/>
      <c r="AC163" s="77"/>
      <c r="AE163" s="77"/>
      <c r="AF163" s="77"/>
      <c r="AG163" s="77"/>
      <c r="AH163" s="77"/>
      <c r="AI163" s="77"/>
      <c r="AK163" s="77"/>
      <c r="AL163" s="77"/>
      <c r="AM163" s="77"/>
      <c r="AN163" s="77"/>
      <c r="AO163" s="77"/>
      <c r="AQ163" s="77"/>
      <c r="AR163" s="77"/>
      <c r="AS163" s="77"/>
      <c r="AT163" s="77"/>
      <c r="AU163" s="77"/>
      <c r="AW163" s="77"/>
      <c r="AX163" s="77"/>
      <c r="AY163" s="77"/>
      <c r="AZ163" s="77"/>
      <c r="BA163" s="77"/>
      <c r="BC163" s="77"/>
      <c r="BD163" s="77"/>
      <c r="BE163" s="77"/>
      <c r="BF163" s="77"/>
      <c r="BG163" s="77"/>
      <c r="BI163" s="77"/>
      <c r="BJ163" s="77"/>
      <c r="BK163" s="77"/>
      <c r="BL163" s="77"/>
      <c r="BM163" s="77"/>
      <c r="BO163" s="77"/>
      <c r="BP163" s="77"/>
      <c r="BQ163" s="77"/>
      <c r="BR163" s="77"/>
      <c r="BS163" s="77"/>
      <c r="BU163" s="126">
        <v>44966</v>
      </c>
      <c r="BV163" s="21" t="s">
        <v>1704</v>
      </c>
      <c r="BX163" s="77">
        <v>0.98</v>
      </c>
      <c r="BY163" s="77"/>
      <c r="CA163" s="126">
        <v>44966</v>
      </c>
      <c r="CB163" s="21" t="s">
        <v>1704</v>
      </c>
      <c r="CD163" s="77">
        <v>0.97</v>
      </c>
      <c r="CE163" s="77"/>
      <c r="CG163" s="126">
        <v>44959</v>
      </c>
      <c r="CH163" s="21" t="s">
        <v>1632</v>
      </c>
      <c r="CJ163" s="77">
        <v>1.0189999999999999</v>
      </c>
      <c r="CK163" s="77"/>
      <c r="CM163" s="126">
        <v>44937</v>
      </c>
      <c r="CN163" s="21" t="s">
        <v>1626</v>
      </c>
      <c r="CP163" s="77">
        <v>1.0702</v>
      </c>
      <c r="CQ163" s="77"/>
      <c r="CS163" s="126">
        <v>44929</v>
      </c>
      <c r="CT163" s="21" t="s">
        <v>346</v>
      </c>
      <c r="CV163" s="77">
        <v>0.96809999999999996</v>
      </c>
      <c r="CW163" s="77"/>
      <c r="CY163" s="126">
        <v>44923</v>
      </c>
      <c r="CZ163" s="21" t="s">
        <v>1624</v>
      </c>
      <c r="DB163" s="77">
        <v>1.2150000000000001</v>
      </c>
      <c r="DC163" s="77"/>
      <c r="DE163" s="126">
        <v>44909</v>
      </c>
      <c r="DF163" s="21" t="s">
        <v>1624</v>
      </c>
      <c r="DH163" s="77">
        <v>1.0041</v>
      </c>
      <c r="DI163" s="77"/>
      <c r="DK163" s="126">
        <v>44908</v>
      </c>
      <c r="DL163" s="21" t="s">
        <v>1624</v>
      </c>
      <c r="DN163" s="77">
        <v>1.004</v>
      </c>
      <c r="DO163" s="77"/>
      <c r="DQ163" s="126">
        <v>44900</v>
      </c>
      <c r="DR163" s="21" t="s">
        <v>1624</v>
      </c>
      <c r="DT163" s="77">
        <v>0.97399999999999998</v>
      </c>
      <c r="DU163" s="77"/>
      <c r="DW163" s="126">
        <v>44882</v>
      </c>
      <c r="DX163" s="21" t="s">
        <v>1630</v>
      </c>
      <c r="DZ163" s="77">
        <v>0.97370000000000001</v>
      </c>
      <c r="EA163" s="77"/>
      <c r="EC163" s="126">
        <v>44846</v>
      </c>
      <c r="ED163" s="21" t="s">
        <v>1621</v>
      </c>
      <c r="EF163" s="77">
        <v>1.1850000000000001</v>
      </c>
      <c r="EG163" s="77"/>
      <c r="EI163" s="126">
        <v>44846</v>
      </c>
      <c r="EJ163" s="7" t="s">
        <v>1621</v>
      </c>
      <c r="EL163" s="234">
        <v>1.2190110000000001</v>
      </c>
      <c r="EM163" s="77"/>
      <c r="EO163" s="126">
        <v>44834</v>
      </c>
      <c r="EP163" s="21" t="s">
        <v>1622</v>
      </c>
      <c r="ER163" s="77">
        <v>0.98560000000000003</v>
      </c>
      <c r="ES163" s="77"/>
      <c r="EU163" s="126">
        <v>44833</v>
      </c>
      <c r="EV163" s="21" t="s">
        <v>1622</v>
      </c>
      <c r="EX163" s="77">
        <v>1.1680999999999999</v>
      </c>
      <c r="EY163" s="77"/>
      <c r="FA163" s="126">
        <v>44818</v>
      </c>
      <c r="FB163" s="21" t="s">
        <v>1622</v>
      </c>
      <c r="FD163" s="77">
        <v>1.466</v>
      </c>
      <c r="FE163" s="77"/>
      <c r="FG163" s="126">
        <v>44805</v>
      </c>
      <c r="FH163" s="7" t="s">
        <v>340</v>
      </c>
      <c r="FJ163" s="77">
        <v>1.0760000000000001</v>
      </c>
      <c r="FK163" s="77"/>
      <c r="FM163" s="126">
        <v>44804</v>
      </c>
      <c r="FN163" s="21" t="s">
        <v>1623</v>
      </c>
      <c r="FP163" s="77">
        <v>1.111</v>
      </c>
      <c r="FQ163" s="77"/>
      <c r="FS163" s="126">
        <v>44788</v>
      </c>
      <c r="FT163" s="21" t="s">
        <v>1623</v>
      </c>
      <c r="FV163" s="77">
        <v>1.2847999999999999</v>
      </c>
      <c r="FW163" s="77"/>
      <c r="FY163" s="126">
        <v>44783</v>
      </c>
      <c r="FZ163" s="21" t="s">
        <v>1623</v>
      </c>
      <c r="GB163" s="77">
        <v>1.4058999999999999</v>
      </c>
      <c r="GC163" s="77"/>
      <c r="GE163" s="66">
        <v>44756</v>
      </c>
      <c r="GF163" s="21" t="s">
        <v>355</v>
      </c>
      <c r="GH163" s="7">
        <v>1.8073999999999999</v>
      </c>
      <c r="GI163" s="68"/>
      <c r="GK163" s="126">
        <v>44753</v>
      </c>
      <c r="GL163" s="21" t="s">
        <v>639</v>
      </c>
      <c r="GN163" s="216">
        <v>0.99962899999999999</v>
      </c>
      <c r="GO163" s="77"/>
      <c r="GQ163" s="126">
        <v>44708</v>
      </c>
      <c r="GR163" s="7" t="s">
        <v>534</v>
      </c>
      <c r="GT163" s="77">
        <v>1.222</v>
      </c>
      <c r="GU163" s="77"/>
      <c r="GW163" s="126">
        <v>44673</v>
      </c>
      <c r="GX163" s="21" t="s">
        <v>351</v>
      </c>
      <c r="GZ163" s="77">
        <v>1.0580000000000001</v>
      </c>
      <c r="HA163" s="77"/>
      <c r="HC163" s="126">
        <v>44659</v>
      </c>
      <c r="HD163" s="21" t="s">
        <v>351</v>
      </c>
      <c r="HF163" s="77">
        <v>1.2416</v>
      </c>
      <c r="HG163" s="77"/>
      <c r="HI163" s="126">
        <v>44617</v>
      </c>
      <c r="HJ163" s="21" t="s">
        <v>348</v>
      </c>
      <c r="HL163" s="77">
        <v>1.024</v>
      </c>
      <c r="HM163" s="77"/>
      <c r="HO163" s="126">
        <v>44610</v>
      </c>
      <c r="HP163" s="21" t="s">
        <v>348</v>
      </c>
      <c r="HR163" s="234">
        <v>0.98532728830171279</v>
      </c>
      <c r="HS163" s="77"/>
      <c r="HU163" s="81">
        <v>43948</v>
      </c>
      <c r="HV163" s="23" t="s">
        <v>351</v>
      </c>
      <c r="HW163" s="21">
        <f>[1]!i_dq_close("881001.WI",HU163)</f>
        <v>4168.8347000000003</v>
      </c>
      <c r="HX163" s="82">
        <v>1.0769390000000001</v>
      </c>
      <c r="IA163" s="126">
        <v>44740</v>
      </c>
      <c r="IB163" s="21" t="s">
        <v>571</v>
      </c>
      <c r="ID163" s="77">
        <v>1.034</v>
      </c>
      <c r="IE163" s="77"/>
      <c r="IG163" s="126">
        <v>44754</v>
      </c>
      <c r="IH163" s="21" t="s">
        <v>639</v>
      </c>
      <c r="IJ163" s="77">
        <v>1.0209999999999999</v>
      </c>
      <c r="IK163" s="77"/>
      <c r="IM163" s="126">
        <v>44812</v>
      </c>
      <c r="IN163" s="21" t="s">
        <v>1622</v>
      </c>
      <c r="IP163" s="77">
        <v>1.0251999999999999</v>
      </c>
      <c r="IQ163" s="77"/>
      <c r="IS163" s="126">
        <v>44929</v>
      </c>
      <c r="IT163" s="21" t="s">
        <v>1626</v>
      </c>
      <c r="IV163" s="77">
        <v>1.0304</v>
      </c>
      <c r="IW163" s="77"/>
      <c r="IY163" s="126">
        <v>44945</v>
      </c>
      <c r="IZ163" s="21" t="s">
        <v>1626</v>
      </c>
      <c r="JB163" s="77">
        <v>0.95450000000000002</v>
      </c>
      <c r="JC163" s="77"/>
      <c r="JE163" s="77"/>
      <c r="JF163" s="77"/>
      <c r="JG163" s="77"/>
      <c r="JH163" s="77"/>
      <c r="JI163" s="77"/>
      <c r="JK163" s="77"/>
      <c r="JL163" s="77"/>
      <c r="JM163" s="77"/>
      <c r="JN163" s="77"/>
      <c r="JO163" s="77"/>
      <c r="JQ163" s="77"/>
      <c r="JR163" s="77"/>
      <c r="JS163" s="77"/>
      <c r="JT163" s="77"/>
      <c r="JU163" s="77"/>
      <c r="JW163" s="77"/>
      <c r="JX163" s="77"/>
      <c r="JY163" s="77"/>
      <c r="JZ163" s="77"/>
      <c r="KA163" s="77"/>
      <c r="KC163" s="126">
        <v>44788</v>
      </c>
      <c r="KD163" s="21" t="s">
        <v>1623</v>
      </c>
      <c r="KF163" s="77">
        <v>1.347</v>
      </c>
      <c r="KG163" s="77"/>
      <c r="KI163" s="77"/>
      <c r="KJ163" s="77"/>
      <c r="KK163" s="77"/>
      <c r="KL163" s="77"/>
      <c r="KM163" s="77"/>
      <c r="KO163" s="77"/>
      <c r="KP163" s="77"/>
      <c r="KQ163" s="77"/>
      <c r="KR163" s="77"/>
      <c r="KS163" s="77"/>
      <c r="KU163" s="77"/>
      <c r="KV163" s="77"/>
      <c r="KW163" s="77"/>
      <c r="KX163" s="77"/>
      <c r="KY163" s="77"/>
    </row>
    <row r="164" spans="1:311">
      <c r="A164" s="121">
        <v>44620</v>
      </c>
      <c r="B164" s="74" t="s">
        <v>348</v>
      </c>
      <c r="D164" s="122">
        <v>1.0348999999999999</v>
      </c>
      <c r="G164" s="66">
        <v>44648</v>
      </c>
      <c r="H164" s="21" t="s">
        <v>350</v>
      </c>
      <c r="J164" s="7">
        <v>0.95909999999999995</v>
      </c>
      <c r="BU164" s="66">
        <v>44967</v>
      </c>
      <c r="BV164" s="21" t="s">
        <v>1719</v>
      </c>
      <c r="BX164" s="7">
        <v>0.98199999999999998</v>
      </c>
      <c r="CA164" s="66">
        <v>44967</v>
      </c>
      <c r="CB164" s="21" t="s">
        <v>1719</v>
      </c>
      <c r="CD164" s="7">
        <v>0.97</v>
      </c>
      <c r="CG164" s="66">
        <v>44960</v>
      </c>
      <c r="CH164" s="21" t="s">
        <v>1632</v>
      </c>
      <c r="CJ164" s="7">
        <v>1.018</v>
      </c>
      <c r="CM164" s="66">
        <v>44938</v>
      </c>
      <c r="CN164" s="21" t="s">
        <v>1626</v>
      </c>
      <c r="CP164" s="7">
        <v>1.0714999999999999</v>
      </c>
      <c r="CS164" s="66">
        <v>44930</v>
      </c>
      <c r="CT164" s="21" t="s">
        <v>1626</v>
      </c>
      <c r="CV164" s="7">
        <v>0.97219999999999995</v>
      </c>
      <c r="CY164" s="66">
        <v>44924</v>
      </c>
      <c r="CZ164" s="21" t="s">
        <v>1624</v>
      </c>
      <c r="DB164" s="7">
        <v>1.2151000000000001</v>
      </c>
      <c r="DE164" s="66">
        <v>44910</v>
      </c>
      <c r="DF164" s="21" t="s">
        <v>1624</v>
      </c>
      <c r="DH164" s="7">
        <v>1.0037</v>
      </c>
      <c r="DK164" s="66">
        <v>44909</v>
      </c>
      <c r="DL164" s="21" t="s">
        <v>1624</v>
      </c>
      <c r="DN164" s="7">
        <v>1.0065999999999999</v>
      </c>
      <c r="DQ164" s="66">
        <v>44901</v>
      </c>
      <c r="DR164" s="21" t="s">
        <v>1624</v>
      </c>
      <c r="DT164" s="7">
        <v>0.97199999999999998</v>
      </c>
      <c r="DW164" s="66">
        <v>44883</v>
      </c>
      <c r="DX164" s="21" t="s">
        <v>1630</v>
      </c>
      <c r="DZ164" s="7">
        <v>0.96789999999999998</v>
      </c>
      <c r="EC164" s="66">
        <v>44847</v>
      </c>
      <c r="ED164" s="21" t="s">
        <v>1621</v>
      </c>
      <c r="EF164" s="7">
        <v>1.18</v>
      </c>
      <c r="EI164" s="66">
        <v>44847</v>
      </c>
      <c r="EJ164" s="7" t="s">
        <v>1621</v>
      </c>
      <c r="EL164" s="134">
        <v>1.219384</v>
      </c>
      <c r="EO164" s="66">
        <v>44844</v>
      </c>
      <c r="EP164" s="21" t="s">
        <v>341</v>
      </c>
      <c r="ER164" s="7">
        <v>0.98729999999999996</v>
      </c>
      <c r="EU164" s="66">
        <v>44834</v>
      </c>
      <c r="EV164" s="21" t="s">
        <v>1622</v>
      </c>
      <c r="EX164" s="7">
        <v>1.1676</v>
      </c>
      <c r="FA164" s="66">
        <v>44819</v>
      </c>
      <c r="FB164" s="21" t="s">
        <v>1622</v>
      </c>
      <c r="FD164" s="7">
        <v>1.45</v>
      </c>
      <c r="FG164" s="66">
        <v>44806</v>
      </c>
      <c r="FH164" s="7" t="s">
        <v>1622</v>
      </c>
      <c r="FJ164" s="7">
        <v>1.08</v>
      </c>
      <c r="FM164" s="66">
        <v>44805</v>
      </c>
      <c r="FN164" s="21" t="s">
        <v>340</v>
      </c>
      <c r="FP164" s="7">
        <v>1.111</v>
      </c>
      <c r="FS164" s="66">
        <v>44789</v>
      </c>
      <c r="FT164" s="21" t="s">
        <v>1623</v>
      </c>
      <c r="FV164" s="7">
        <v>1.2838000000000001</v>
      </c>
      <c r="FY164" s="66">
        <v>44784</v>
      </c>
      <c r="FZ164" s="21" t="s">
        <v>1623</v>
      </c>
      <c r="GB164" s="7">
        <v>1.4071</v>
      </c>
      <c r="GE164" s="66">
        <v>44757</v>
      </c>
      <c r="GF164" s="21" t="s">
        <v>355</v>
      </c>
      <c r="GH164" s="7">
        <v>1.8071999999999999</v>
      </c>
      <c r="GI164" s="68"/>
      <c r="GK164" s="66">
        <v>44754</v>
      </c>
      <c r="GL164" s="21" t="s">
        <v>639</v>
      </c>
      <c r="GN164" s="215">
        <v>0.99992099999999995</v>
      </c>
      <c r="GQ164" s="66">
        <v>44711</v>
      </c>
      <c r="GR164" s="7" t="s">
        <v>534</v>
      </c>
      <c r="GT164" s="7">
        <v>1.2230000000000001</v>
      </c>
      <c r="GW164" s="66">
        <v>44676</v>
      </c>
      <c r="GX164" s="21" t="s">
        <v>351</v>
      </c>
      <c r="GZ164" s="7">
        <v>1.0569</v>
      </c>
      <c r="HC164" s="66">
        <v>44662</v>
      </c>
      <c r="HD164" s="21" t="s">
        <v>351</v>
      </c>
      <c r="HF164" s="7">
        <v>1.2273000000000001</v>
      </c>
      <c r="HI164" s="66">
        <v>44620</v>
      </c>
      <c r="HJ164" s="21" t="s">
        <v>348</v>
      </c>
      <c r="HL164" s="7">
        <v>1.0229999999999999</v>
      </c>
      <c r="HO164" s="66">
        <v>44613</v>
      </c>
      <c r="HP164" s="21" t="s">
        <v>348</v>
      </c>
      <c r="HR164" s="134">
        <v>0.98532728830171279</v>
      </c>
      <c r="HU164" s="81">
        <v>43949</v>
      </c>
      <c r="HV164" s="23" t="s">
        <v>351</v>
      </c>
      <c r="HW164" s="21">
        <f>[1]!i_dq_close("881001.WI",HU164)</f>
        <v>4156.5852000000004</v>
      </c>
      <c r="HX164" s="82">
        <v>1.0769390000000001</v>
      </c>
      <c r="IA164" s="66">
        <v>44741</v>
      </c>
      <c r="IB164" s="21" t="s">
        <v>571</v>
      </c>
      <c r="ID164" s="7">
        <v>1.0229999999999999</v>
      </c>
      <c r="IG164" s="66">
        <v>44755</v>
      </c>
      <c r="IH164" s="21" t="s">
        <v>639</v>
      </c>
      <c r="IJ164" s="7">
        <v>1.0289999999999999</v>
      </c>
      <c r="IM164" s="66">
        <v>44813</v>
      </c>
      <c r="IN164" s="21" t="s">
        <v>1622</v>
      </c>
      <c r="IP164" s="7">
        <v>1.0212000000000001</v>
      </c>
      <c r="IS164" s="66">
        <v>44930</v>
      </c>
      <c r="IT164" s="21" t="s">
        <v>1626</v>
      </c>
      <c r="IV164" s="7">
        <v>1.034</v>
      </c>
      <c r="IY164" s="66">
        <v>44946</v>
      </c>
      <c r="IZ164" s="21" t="s">
        <v>1626</v>
      </c>
      <c r="JB164" s="7">
        <v>0.95389999999999997</v>
      </c>
      <c r="KC164" s="66">
        <v>44789</v>
      </c>
      <c r="KD164" s="21" t="s">
        <v>1623</v>
      </c>
      <c r="KF164" s="7">
        <v>1.347</v>
      </c>
    </row>
    <row r="165" spans="1:311">
      <c r="A165" s="121">
        <v>44621</v>
      </c>
      <c r="B165" s="74" t="s">
        <v>350</v>
      </c>
      <c r="D165" s="122">
        <v>1.0390999999999999</v>
      </c>
      <c r="G165" s="66">
        <v>44649</v>
      </c>
      <c r="H165" s="21" t="s">
        <v>350</v>
      </c>
      <c r="J165" s="7">
        <v>0.95479999999999998</v>
      </c>
      <c r="CG165" s="66">
        <v>44963</v>
      </c>
      <c r="CH165" s="21" t="s">
        <v>1632</v>
      </c>
      <c r="CJ165" s="7">
        <v>1.0129999999999999</v>
      </c>
      <c r="CM165" s="66">
        <v>44939</v>
      </c>
      <c r="CN165" s="21" t="s">
        <v>1626</v>
      </c>
      <c r="CP165" s="7">
        <v>1.0718000000000001</v>
      </c>
      <c r="CS165" s="66">
        <v>44931</v>
      </c>
      <c r="CT165" s="21" t="s">
        <v>1626</v>
      </c>
      <c r="CV165" s="7">
        <v>0.97160000000000002</v>
      </c>
      <c r="CY165" s="66">
        <v>44925</v>
      </c>
      <c r="CZ165" s="21" t="s">
        <v>1624</v>
      </c>
      <c r="DB165" s="108">
        <v>1.2152000000000001</v>
      </c>
      <c r="DE165" s="66">
        <v>44911</v>
      </c>
      <c r="DF165" s="21" t="s">
        <v>1624</v>
      </c>
      <c r="DH165" s="7">
        <v>1.0024</v>
      </c>
      <c r="DK165" s="66">
        <v>44910</v>
      </c>
      <c r="DL165" s="21" t="s">
        <v>1624</v>
      </c>
      <c r="DN165" s="7">
        <v>1.0067999999999999</v>
      </c>
      <c r="DQ165" s="66">
        <v>44902</v>
      </c>
      <c r="DR165" s="21" t="s">
        <v>1624</v>
      </c>
      <c r="DT165" s="7">
        <v>0.95799999999999996</v>
      </c>
      <c r="DW165" s="66">
        <v>44886</v>
      </c>
      <c r="DX165" s="21" t="s">
        <v>1630</v>
      </c>
      <c r="DZ165" s="7">
        <v>0.97330000000000005</v>
      </c>
      <c r="EC165" s="66">
        <v>44848</v>
      </c>
      <c r="ED165" s="21" t="s">
        <v>1621</v>
      </c>
      <c r="EF165" s="7">
        <v>1.177</v>
      </c>
      <c r="EI165" s="66">
        <v>44848</v>
      </c>
      <c r="EJ165" s="7" t="s">
        <v>1621</v>
      </c>
      <c r="EL165" s="134">
        <v>1.2194769999999999</v>
      </c>
      <c r="EO165" s="66">
        <v>44845</v>
      </c>
      <c r="EP165" s="21" t="s">
        <v>1621</v>
      </c>
      <c r="ER165" s="7">
        <v>0.9889</v>
      </c>
      <c r="EU165" s="66">
        <v>44844</v>
      </c>
      <c r="EV165" s="21" t="s">
        <v>341</v>
      </c>
      <c r="EX165" s="7">
        <v>1.1662999999999999</v>
      </c>
      <c r="FA165" s="66">
        <v>44820</v>
      </c>
      <c r="FB165" s="21" t="s">
        <v>1622</v>
      </c>
      <c r="FD165" s="7">
        <v>1.4510000000000001</v>
      </c>
      <c r="FG165" s="66">
        <v>44809</v>
      </c>
      <c r="FH165" s="7" t="s">
        <v>1622</v>
      </c>
      <c r="FJ165" s="7">
        <v>1.081</v>
      </c>
      <c r="FM165" s="66">
        <v>44806</v>
      </c>
      <c r="FN165" s="21" t="s">
        <v>1622</v>
      </c>
      <c r="FP165" s="7">
        <v>1.115</v>
      </c>
      <c r="FS165" s="66">
        <v>44790</v>
      </c>
      <c r="FT165" s="21" t="s">
        <v>1623</v>
      </c>
      <c r="FV165" s="7">
        <v>1.2827999999999999</v>
      </c>
      <c r="FY165" s="66">
        <v>44785</v>
      </c>
      <c r="FZ165" s="21" t="s">
        <v>1623</v>
      </c>
      <c r="GB165" s="7">
        <v>1.4075</v>
      </c>
      <c r="GE165" s="66">
        <v>44760</v>
      </c>
      <c r="GF165" s="21" t="s">
        <v>355</v>
      </c>
      <c r="GH165" s="7">
        <v>1.806</v>
      </c>
      <c r="GI165" s="68"/>
      <c r="GK165" s="66">
        <v>44755</v>
      </c>
      <c r="GL165" s="21" t="s">
        <v>639</v>
      </c>
      <c r="GN165" s="215">
        <v>1.000505</v>
      </c>
      <c r="GQ165" s="66">
        <v>44712</v>
      </c>
      <c r="GR165" s="7" t="s">
        <v>534</v>
      </c>
      <c r="GT165" s="7">
        <v>1.22</v>
      </c>
      <c r="GW165" s="66">
        <v>44677</v>
      </c>
      <c r="GX165" s="21" t="s">
        <v>351</v>
      </c>
      <c r="GZ165" s="7">
        <v>1.0576000000000001</v>
      </c>
      <c r="HC165" s="66">
        <v>44663</v>
      </c>
      <c r="HD165" s="21" t="s">
        <v>351</v>
      </c>
      <c r="HF165" s="7">
        <v>1.2344999999999999</v>
      </c>
      <c r="HI165" s="66">
        <v>44621</v>
      </c>
      <c r="HJ165" s="21" t="s">
        <v>350</v>
      </c>
      <c r="HL165" s="7">
        <v>1.024</v>
      </c>
      <c r="HO165" s="66">
        <v>44614</v>
      </c>
      <c r="HP165" s="21" t="s">
        <v>348</v>
      </c>
      <c r="HR165" s="134">
        <v>0.98532728830171279</v>
      </c>
      <c r="HU165" s="81">
        <v>43950</v>
      </c>
      <c r="HV165" s="23" t="s">
        <v>351</v>
      </c>
      <c r="HW165" s="21">
        <f>[1]!i_dq_close("881001.WI",HU165)</f>
        <v>4163.0847999999996</v>
      </c>
      <c r="HX165" s="82">
        <v>1.077869</v>
      </c>
      <c r="IA165" s="66">
        <v>44742</v>
      </c>
      <c r="IB165" s="21" t="s">
        <v>571</v>
      </c>
      <c r="ID165" s="7">
        <v>1.022</v>
      </c>
      <c r="IG165" s="66">
        <v>44756</v>
      </c>
      <c r="IH165" s="21" t="s">
        <v>639</v>
      </c>
      <c r="IJ165" s="7">
        <v>1.026</v>
      </c>
      <c r="IM165" s="66">
        <v>44817</v>
      </c>
      <c r="IN165" s="21" t="s">
        <v>1622</v>
      </c>
      <c r="IP165" s="7">
        <v>1.0218</v>
      </c>
      <c r="IS165" s="66">
        <v>44931</v>
      </c>
      <c r="IT165" s="21" t="s">
        <v>1626</v>
      </c>
      <c r="IV165" s="7">
        <v>1.036</v>
      </c>
      <c r="IY165" s="66">
        <v>44956</v>
      </c>
      <c r="IZ165" s="21" t="s">
        <v>1626</v>
      </c>
      <c r="JB165" s="7">
        <v>0.95660000000000001</v>
      </c>
      <c r="KC165" s="66">
        <v>44790</v>
      </c>
      <c r="KD165" s="21" t="s">
        <v>1623</v>
      </c>
      <c r="KF165" s="7">
        <v>1.347</v>
      </c>
    </row>
    <row r="166" spans="1:311">
      <c r="A166" s="121">
        <v>44622</v>
      </c>
      <c r="B166" s="74" t="s">
        <v>350</v>
      </c>
      <c r="D166" s="122">
        <v>1.0367</v>
      </c>
      <c r="G166" s="66">
        <v>44650</v>
      </c>
      <c r="H166" s="21" t="s">
        <v>350</v>
      </c>
      <c r="J166" s="7">
        <v>0.95720000000000005</v>
      </c>
      <c r="CG166" s="66">
        <v>44964</v>
      </c>
      <c r="CH166" s="21" t="s">
        <v>1688</v>
      </c>
      <c r="CJ166" s="7">
        <v>1.0149999999999999</v>
      </c>
      <c r="CM166" s="66">
        <v>44942</v>
      </c>
      <c r="CN166" s="21" t="s">
        <v>1626</v>
      </c>
      <c r="CP166" s="7">
        <v>1.0694999999999999</v>
      </c>
      <c r="CS166" s="66">
        <v>44932</v>
      </c>
      <c r="CT166" s="21" t="s">
        <v>1626</v>
      </c>
      <c r="CV166" s="7">
        <v>0.97219999999999995</v>
      </c>
      <c r="CY166" s="66">
        <v>44929</v>
      </c>
      <c r="CZ166" s="21" t="s">
        <v>1626</v>
      </c>
      <c r="DB166" s="7">
        <v>1.2145999999999999</v>
      </c>
      <c r="DE166" s="66">
        <v>44914</v>
      </c>
      <c r="DF166" s="21" t="s">
        <v>1624</v>
      </c>
      <c r="DH166" s="7">
        <v>1.0024999999999999</v>
      </c>
      <c r="DK166" s="66">
        <v>44911</v>
      </c>
      <c r="DL166" s="21" t="s">
        <v>1624</v>
      </c>
      <c r="DN166" s="7">
        <v>1.0063</v>
      </c>
      <c r="DQ166" s="66">
        <v>44903</v>
      </c>
      <c r="DR166" s="21" t="s">
        <v>1624</v>
      </c>
      <c r="DT166" s="7">
        <v>0.95799999999999996</v>
      </c>
      <c r="DW166" s="66">
        <v>44887</v>
      </c>
      <c r="DX166" s="21" t="s">
        <v>1630</v>
      </c>
      <c r="DZ166" s="7">
        <v>0.97470000000000001</v>
      </c>
      <c r="EC166" s="66">
        <v>44851</v>
      </c>
      <c r="ED166" s="21" t="s">
        <v>1621</v>
      </c>
      <c r="EF166" s="7">
        <v>1.1779999999999999</v>
      </c>
      <c r="EI166" s="66">
        <v>44851</v>
      </c>
      <c r="EJ166" s="7" t="s">
        <v>1621</v>
      </c>
      <c r="EL166" s="134">
        <v>1.219384</v>
      </c>
      <c r="EO166" s="66">
        <v>44846</v>
      </c>
      <c r="EP166" s="21" t="s">
        <v>1621</v>
      </c>
      <c r="ER166" s="7">
        <v>0.99709999999999999</v>
      </c>
      <c r="EU166" s="66">
        <v>44845</v>
      </c>
      <c r="EV166" s="21" t="s">
        <v>1621</v>
      </c>
      <c r="EX166" s="7">
        <v>1.1677999999999999</v>
      </c>
      <c r="FA166" s="66">
        <v>44823</v>
      </c>
      <c r="FB166" s="21" t="s">
        <v>1622</v>
      </c>
      <c r="FD166" s="7">
        <v>1.454</v>
      </c>
      <c r="FG166" s="66">
        <v>44810</v>
      </c>
      <c r="FH166" s="7" t="s">
        <v>1622</v>
      </c>
      <c r="FJ166" s="7">
        <v>1.0820000000000001</v>
      </c>
      <c r="FM166" s="66">
        <v>44809</v>
      </c>
      <c r="FN166" s="21" t="s">
        <v>1622</v>
      </c>
      <c r="FP166" s="7">
        <v>1.1140000000000001</v>
      </c>
      <c r="FS166" s="66">
        <v>44791</v>
      </c>
      <c r="FT166" s="21" t="s">
        <v>1623</v>
      </c>
      <c r="FV166" s="7">
        <v>1.2815000000000001</v>
      </c>
      <c r="FY166" s="66">
        <v>44788</v>
      </c>
      <c r="FZ166" s="21" t="s">
        <v>1623</v>
      </c>
      <c r="GB166" s="7">
        <v>1.4076</v>
      </c>
      <c r="GE166" s="66">
        <v>44761</v>
      </c>
      <c r="GF166" s="21" t="s">
        <v>355</v>
      </c>
      <c r="GH166" s="7">
        <v>1.806</v>
      </c>
      <c r="GI166" s="68"/>
      <c r="GK166" s="66">
        <v>44756</v>
      </c>
      <c r="GL166" s="21" t="s">
        <v>639</v>
      </c>
      <c r="GN166" s="215">
        <v>1.000505</v>
      </c>
      <c r="GQ166" s="66">
        <v>44713</v>
      </c>
      <c r="GR166" s="7" t="s">
        <v>571</v>
      </c>
      <c r="GT166" s="7">
        <v>1.2270000000000001</v>
      </c>
      <c r="GW166" s="66">
        <v>44678</v>
      </c>
      <c r="GX166" s="21" t="s">
        <v>351</v>
      </c>
      <c r="GZ166" s="7">
        <v>1.0589</v>
      </c>
      <c r="HC166" s="66">
        <v>44664</v>
      </c>
      <c r="HD166" s="21" t="s">
        <v>351</v>
      </c>
      <c r="HF166" s="7">
        <v>1.2363999999999999</v>
      </c>
      <c r="HI166" s="66">
        <v>44622</v>
      </c>
      <c r="HJ166" s="21" t="s">
        <v>350</v>
      </c>
      <c r="HL166" s="7">
        <v>1.022</v>
      </c>
      <c r="HO166" s="66">
        <v>44615</v>
      </c>
      <c r="HP166" s="21" t="s">
        <v>348</v>
      </c>
      <c r="HR166" s="134">
        <v>0.98629805410299531</v>
      </c>
      <c r="HU166" s="81">
        <v>43951</v>
      </c>
      <c r="HV166" s="23" t="s">
        <v>351</v>
      </c>
      <c r="HW166" s="21">
        <f>[1]!i_dq_close("881001.WI",HU166)</f>
        <v>4233.8173999999999</v>
      </c>
      <c r="HX166" s="82">
        <v>1.077869</v>
      </c>
      <c r="IA166" s="66">
        <v>44743</v>
      </c>
      <c r="IB166" s="21" t="s">
        <v>639</v>
      </c>
      <c r="ID166" s="7">
        <v>1.0229999999999999</v>
      </c>
      <c r="IG166" s="66">
        <v>44757</v>
      </c>
      <c r="IH166" s="21" t="s">
        <v>639</v>
      </c>
      <c r="IJ166" s="7">
        <v>1.022</v>
      </c>
      <c r="IM166" s="66">
        <v>44818</v>
      </c>
      <c r="IN166" s="21" t="s">
        <v>1622</v>
      </c>
      <c r="IP166" s="7">
        <v>1.0177</v>
      </c>
      <c r="IS166" s="66">
        <v>44932</v>
      </c>
      <c r="IT166" s="21" t="s">
        <v>1626</v>
      </c>
      <c r="IV166" s="7">
        <v>1.0339</v>
      </c>
      <c r="IY166" s="66">
        <v>44957</v>
      </c>
      <c r="IZ166" s="21" t="s">
        <v>1626</v>
      </c>
      <c r="JB166" s="7">
        <v>0.95220000000000005</v>
      </c>
      <c r="KC166" s="66">
        <v>44791</v>
      </c>
      <c r="KD166" s="21" t="s">
        <v>1623</v>
      </c>
      <c r="KF166" s="7">
        <v>1.3480000000000001</v>
      </c>
    </row>
    <row r="167" spans="1:311">
      <c r="A167" s="121">
        <v>44623</v>
      </c>
      <c r="B167" s="74" t="s">
        <v>350</v>
      </c>
      <c r="D167" s="122">
        <v>1.0369999999999999</v>
      </c>
      <c r="G167" s="66">
        <v>44651</v>
      </c>
      <c r="H167" s="21" t="s">
        <v>350</v>
      </c>
      <c r="J167" s="7">
        <v>0.95369999999999999</v>
      </c>
      <c r="CG167" s="66">
        <v>44965</v>
      </c>
      <c r="CH167" s="21" t="s">
        <v>1694</v>
      </c>
      <c r="CJ167" s="7">
        <v>1.0149999999999999</v>
      </c>
      <c r="CM167" s="66">
        <v>44943</v>
      </c>
      <c r="CN167" s="21" t="s">
        <v>1626</v>
      </c>
      <c r="CP167" s="7">
        <v>1.0677000000000001</v>
      </c>
      <c r="CS167" s="66">
        <v>44935</v>
      </c>
      <c r="CT167" s="21" t="s">
        <v>1626</v>
      </c>
      <c r="CV167" s="7">
        <v>0.97330000000000005</v>
      </c>
      <c r="CY167" s="66">
        <v>44930</v>
      </c>
      <c r="CZ167" s="21" t="s">
        <v>1626</v>
      </c>
      <c r="DB167" s="7">
        <v>1.2145999999999999</v>
      </c>
      <c r="DE167" s="66">
        <v>44915</v>
      </c>
      <c r="DF167" s="21" t="s">
        <v>1624</v>
      </c>
      <c r="DH167" s="7">
        <v>1.0022</v>
      </c>
      <c r="DK167" s="66">
        <v>44914</v>
      </c>
      <c r="DL167" s="21" t="s">
        <v>1624</v>
      </c>
      <c r="DN167" s="7">
        <v>1.0049999999999999</v>
      </c>
      <c r="DQ167" s="66">
        <v>44904</v>
      </c>
      <c r="DR167" s="21" t="s">
        <v>1624</v>
      </c>
      <c r="DT167" s="7">
        <v>0.95799999999999996</v>
      </c>
      <c r="DW167" s="66">
        <v>44888</v>
      </c>
      <c r="DX167" s="21" t="s">
        <v>1630</v>
      </c>
      <c r="DZ167" s="7">
        <v>0.97160000000000002</v>
      </c>
      <c r="EC167" s="66">
        <v>44852</v>
      </c>
      <c r="ED167" s="21" t="s">
        <v>1621</v>
      </c>
      <c r="EF167" s="7">
        <v>1.181</v>
      </c>
      <c r="EI167" s="66">
        <v>44852</v>
      </c>
      <c r="EJ167" s="7" t="s">
        <v>1621</v>
      </c>
      <c r="EL167" s="134">
        <v>1.2192909999999999</v>
      </c>
      <c r="EO167" s="66">
        <v>44847</v>
      </c>
      <c r="EP167" s="21" t="s">
        <v>1621</v>
      </c>
      <c r="ER167" s="7">
        <v>0.99629999999999996</v>
      </c>
      <c r="EU167" s="66">
        <v>44846</v>
      </c>
      <c r="EV167" s="21" t="s">
        <v>1621</v>
      </c>
      <c r="EX167" s="7">
        <v>1.1716</v>
      </c>
      <c r="FA167" s="66">
        <v>44824</v>
      </c>
      <c r="FB167" s="21" t="s">
        <v>1622</v>
      </c>
      <c r="FD167" s="7">
        <v>1.462</v>
      </c>
      <c r="FG167" s="66">
        <v>44811</v>
      </c>
      <c r="FH167" s="7" t="s">
        <v>1622</v>
      </c>
      <c r="FJ167" s="7">
        <v>1.083</v>
      </c>
      <c r="FM167" s="66">
        <v>44810</v>
      </c>
      <c r="FN167" s="21" t="s">
        <v>1622</v>
      </c>
      <c r="FP167" s="7">
        <v>1.115</v>
      </c>
      <c r="FS167" s="66">
        <v>44792</v>
      </c>
      <c r="FT167" s="21" t="s">
        <v>1623</v>
      </c>
      <c r="FV167" s="7">
        <v>1.2807999999999999</v>
      </c>
      <c r="FY167" s="66">
        <v>44789</v>
      </c>
      <c r="FZ167" s="21" t="s">
        <v>1623</v>
      </c>
      <c r="GB167" s="7">
        <v>1.4077</v>
      </c>
      <c r="GE167" s="66">
        <v>44762</v>
      </c>
      <c r="GF167" s="21" t="s">
        <v>355</v>
      </c>
      <c r="GH167" s="7">
        <v>1.8035000000000001</v>
      </c>
      <c r="GI167" s="68"/>
      <c r="GK167" s="66">
        <v>44757</v>
      </c>
      <c r="GL167" s="21" t="s">
        <v>639</v>
      </c>
      <c r="GN167" s="215">
        <v>1.0009920000000001</v>
      </c>
      <c r="GQ167" s="66">
        <v>44714</v>
      </c>
      <c r="GR167" s="7" t="s">
        <v>571</v>
      </c>
      <c r="GT167" s="7">
        <v>1.222</v>
      </c>
      <c r="GW167" s="66">
        <v>44679</v>
      </c>
      <c r="GX167" s="21" t="s">
        <v>351</v>
      </c>
      <c r="GZ167" s="7">
        <v>1.0585</v>
      </c>
      <c r="HC167" s="66">
        <v>44665</v>
      </c>
      <c r="HD167" s="21" t="s">
        <v>351</v>
      </c>
      <c r="HF167" s="7">
        <v>1.25</v>
      </c>
      <c r="HI167" s="66">
        <v>44623</v>
      </c>
      <c r="HJ167" s="21" t="s">
        <v>350</v>
      </c>
      <c r="HL167" s="7">
        <v>1.022</v>
      </c>
      <c r="HO167" s="66">
        <v>44616</v>
      </c>
      <c r="HP167" s="21" t="s">
        <v>348</v>
      </c>
      <c r="HR167" s="134">
        <v>0.98629805410299531</v>
      </c>
      <c r="HU167" s="81">
        <v>43957</v>
      </c>
      <c r="HV167" s="23" t="s">
        <v>353</v>
      </c>
      <c r="HW167" s="21">
        <f>[1]!i_dq_close("881001.WI",HU167)</f>
        <v>4285.6301000000003</v>
      </c>
      <c r="HX167" s="82">
        <v>1.0787990000000001</v>
      </c>
      <c r="IA167" s="66">
        <v>44746</v>
      </c>
      <c r="IB167" s="21" t="s">
        <v>639</v>
      </c>
      <c r="ID167" s="7">
        <v>1.0209999999999999</v>
      </c>
      <c r="IG167" s="66">
        <v>44760</v>
      </c>
      <c r="IH167" s="21" t="s">
        <v>639</v>
      </c>
      <c r="IJ167" s="7">
        <v>1.0229999999999999</v>
      </c>
      <c r="IM167" s="66">
        <v>44819</v>
      </c>
      <c r="IN167" s="21" t="s">
        <v>1622</v>
      </c>
      <c r="IP167" s="7">
        <v>1.0150999999999999</v>
      </c>
      <c r="IS167" s="66">
        <v>44935</v>
      </c>
      <c r="IT167" s="21" t="s">
        <v>1626</v>
      </c>
      <c r="IV167" s="7">
        <v>1.0346</v>
      </c>
      <c r="IY167" s="66">
        <v>44958</v>
      </c>
      <c r="IZ167" s="21" t="s">
        <v>348</v>
      </c>
      <c r="JB167" s="7">
        <v>0.95599999999999996</v>
      </c>
      <c r="KC167" s="66">
        <v>44792</v>
      </c>
      <c r="KD167" s="21" t="s">
        <v>1623</v>
      </c>
      <c r="KF167" s="7">
        <v>1.3480000000000001</v>
      </c>
    </row>
    <row r="168" spans="1:311">
      <c r="A168" s="121">
        <v>44624</v>
      </c>
      <c r="B168" s="74" t="s">
        <v>350</v>
      </c>
      <c r="D168" s="122">
        <v>1.0315000000000001</v>
      </c>
      <c r="G168" s="66">
        <v>44652</v>
      </c>
      <c r="H168" s="21" t="s">
        <v>351</v>
      </c>
      <c r="J168" s="7">
        <v>0.95109999999999995</v>
      </c>
      <c r="CG168" s="66">
        <v>44966</v>
      </c>
      <c r="CH168" s="21" t="s">
        <v>1704</v>
      </c>
      <c r="CJ168" s="7">
        <v>1.0149999999999999</v>
      </c>
      <c r="CM168" s="66">
        <v>44944</v>
      </c>
      <c r="CN168" s="21" t="s">
        <v>1626</v>
      </c>
      <c r="CP168" s="7">
        <v>1.0665</v>
      </c>
      <c r="CS168" s="66">
        <v>44936</v>
      </c>
      <c r="CT168" s="21" t="s">
        <v>1626</v>
      </c>
      <c r="CV168" s="7">
        <v>0.97299999999999998</v>
      </c>
      <c r="CY168" s="66">
        <v>44931</v>
      </c>
      <c r="CZ168" s="21" t="s">
        <v>1626</v>
      </c>
      <c r="DB168" s="7">
        <v>1.2150000000000001</v>
      </c>
      <c r="DE168" s="66">
        <v>44916</v>
      </c>
      <c r="DF168" s="21" t="s">
        <v>1624</v>
      </c>
      <c r="DH168" s="7">
        <v>1.0028999999999999</v>
      </c>
      <c r="DK168" s="66">
        <v>44915</v>
      </c>
      <c r="DL168" s="21" t="s">
        <v>1624</v>
      </c>
      <c r="DN168" s="7">
        <v>1.0044999999999999</v>
      </c>
      <c r="DQ168" s="66">
        <v>44907</v>
      </c>
      <c r="DR168" s="21" t="s">
        <v>1624</v>
      </c>
      <c r="DT168" s="7">
        <v>0.95899999999999996</v>
      </c>
      <c r="DW168" s="66">
        <v>44889</v>
      </c>
      <c r="DX168" s="21" t="s">
        <v>1630</v>
      </c>
      <c r="DZ168" s="7">
        <v>0.97360000000000002</v>
      </c>
      <c r="EC168" s="66">
        <v>44853</v>
      </c>
      <c r="ED168" s="21" t="s">
        <v>1621</v>
      </c>
      <c r="EF168" s="7">
        <v>1.1819999999999999</v>
      </c>
      <c r="EI168" s="66">
        <v>44853</v>
      </c>
      <c r="EJ168" s="7" t="s">
        <v>1621</v>
      </c>
      <c r="EL168" s="134">
        <v>1.2194769999999999</v>
      </c>
      <c r="EO168" s="66">
        <v>44848</v>
      </c>
      <c r="EP168" s="21" t="s">
        <v>1621</v>
      </c>
      <c r="ER168" s="7">
        <v>1.0012000000000001</v>
      </c>
      <c r="EU168" s="66">
        <v>44847</v>
      </c>
      <c r="EV168" s="21" t="s">
        <v>1621</v>
      </c>
      <c r="EX168" s="7">
        <v>1.1660999999999999</v>
      </c>
      <c r="FA168" s="66">
        <v>44825</v>
      </c>
      <c r="FB168" s="21" t="s">
        <v>1622</v>
      </c>
      <c r="FD168" s="7">
        <v>1.4550000000000001</v>
      </c>
      <c r="FG168" s="66">
        <v>44812</v>
      </c>
      <c r="FH168" s="7" t="s">
        <v>1622</v>
      </c>
      <c r="FJ168" s="7">
        <v>1.0780000000000001</v>
      </c>
      <c r="FM168" s="66">
        <v>44811</v>
      </c>
      <c r="FN168" s="21" t="s">
        <v>1622</v>
      </c>
      <c r="FP168" s="7">
        <v>1.1160000000000001</v>
      </c>
      <c r="FS168" s="66">
        <v>44795</v>
      </c>
      <c r="FT168" s="21" t="s">
        <v>1623</v>
      </c>
      <c r="FV168" s="7">
        <v>1.2813000000000001</v>
      </c>
      <c r="FY168" s="66">
        <v>44790</v>
      </c>
      <c r="FZ168" s="21" t="s">
        <v>1623</v>
      </c>
      <c r="GB168" s="7">
        <v>1.4081999999999999</v>
      </c>
      <c r="GE168" s="66">
        <v>44763</v>
      </c>
      <c r="GF168" s="21" t="s">
        <v>355</v>
      </c>
      <c r="GH168" s="7">
        <v>1.8018000000000001</v>
      </c>
      <c r="GI168" s="68"/>
      <c r="GK168" s="66">
        <v>44760</v>
      </c>
      <c r="GL168" s="21" t="s">
        <v>639</v>
      </c>
      <c r="GN168" s="215">
        <v>1.00109</v>
      </c>
      <c r="GQ168" s="66">
        <v>44718</v>
      </c>
      <c r="GR168" s="7" t="s">
        <v>571</v>
      </c>
      <c r="GT168" s="7">
        <v>1.224</v>
      </c>
      <c r="GW168" s="66">
        <v>44680</v>
      </c>
      <c r="GX168" s="21" t="s">
        <v>351</v>
      </c>
      <c r="GZ168" s="7">
        <v>1.0577000000000001</v>
      </c>
      <c r="HC168" s="66">
        <v>44666</v>
      </c>
      <c r="HD168" s="21" t="s">
        <v>351</v>
      </c>
      <c r="HF168" s="7">
        <v>1.2421</v>
      </c>
      <c r="HI168" s="66">
        <v>44624</v>
      </c>
      <c r="HJ168" s="21" t="s">
        <v>350</v>
      </c>
      <c r="HL168" s="7">
        <v>1.0209999999999999</v>
      </c>
      <c r="HO168" s="66">
        <v>44617</v>
      </c>
      <c r="HP168" s="21" t="s">
        <v>348</v>
      </c>
      <c r="HR168" s="134">
        <v>0.98629805410299531</v>
      </c>
      <c r="HU168" s="81">
        <v>43958</v>
      </c>
      <c r="HV168" s="23" t="s">
        <v>353</v>
      </c>
      <c r="HW168" s="21">
        <f>[1]!i_dq_close("881001.WI",HU168)</f>
        <v>4276.2206999999999</v>
      </c>
      <c r="HX168" s="82">
        <v>1.0815889999999999</v>
      </c>
      <c r="IA168" s="66">
        <v>44747</v>
      </c>
      <c r="IB168" s="21" t="s">
        <v>639</v>
      </c>
      <c r="ID168" s="7">
        <v>1.0189999999999999</v>
      </c>
      <c r="IG168" s="66">
        <v>44761</v>
      </c>
      <c r="IH168" s="21" t="s">
        <v>639</v>
      </c>
      <c r="IJ168" s="7">
        <v>1.028</v>
      </c>
      <c r="IM168" s="66">
        <v>44820</v>
      </c>
      <c r="IN168" s="21" t="s">
        <v>1622</v>
      </c>
      <c r="IP168" s="7">
        <v>1.0142</v>
      </c>
      <c r="IS168" s="66">
        <v>44936</v>
      </c>
      <c r="IT168" s="21" t="s">
        <v>1626</v>
      </c>
      <c r="IV168" s="7">
        <v>1.034</v>
      </c>
      <c r="IY168" s="66">
        <v>44959</v>
      </c>
      <c r="IZ168" s="21" t="s">
        <v>1632</v>
      </c>
      <c r="JB168" s="7">
        <v>0.95540000000000003</v>
      </c>
      <c r="KC168" s="66">
        <v>44795</v>
      </c>
      <c r="KD168" s="21" t="s">
        <v>1623</v>
      </c>
      <c r="KF168" s="7">
        <v>1.347</v>
      </c>
    </row>
    <row r="169" spans="1:311">
      <c r="A169" s="121">
        <v>44627</v>
      </c>
      <c r="B169" s="74" t="s">
        <v>350</v>
      </c>
      <c r="D169" s="122">
        <v>1.0298</v>
      </c>
      <c r="G169" s="66">
        <v>44657</v>
      </c>
      <c r="H169" s="21" t="s">
        <v>351</v>
      </c>
      <c r="J169" s="7">
        <v>0.95520000000000005</v>
      </c>
      <c r="CG169" s="66">
        <v>44967</v>
      </c>
      <c r="CH169" s="21" t="s">
        <v>1719</v>
      </c>
      <c r="CJ169" s="7">
        <v>1.018</v>
      </c>
      <c r="CM169" s="66">
        <v>44945</v>
      </c>
      <c r="CN169" s="21" t="s">
        <v>1626</v>
      </c>
      <c r="CP169" s="7">
        <v>1.0654999999999999</v>
      </c>
      <c r="CS169" s="66">
        <v>44937</v>
      </c>
      <c r="CT169" s="21" t="s">
        <v>1626</v>
      </c>
      <c r="CV169" s="7">
        <v>0.97309999999999997</v>
      </c>
      <c r="CY169" s="66">
        <v>44932</v>
      </c>
      <c r="CZ169" s="21" t="s">
        <v>1626</v>
      </c>
      <c r="DB169" s="7">
        <v>1.2150000000000001</v>
      </c>
      <c r="DE169" s="66">
        <v>44917</v>
      </c>
      <c r="DF169" s="21" t="s">
        <v>1624</v>
      </c>
      <c r="DH169" s="7">
        <v>1.0023</v>
      </c>
      <c r="DK169" s="66">
        <v>44916</v>
      </c>
      <c r="DL169" s="21" t="s">
        <v>1624</v>
      </c>
      <c r="DN169" s="7">
        <v>1.0041</v>
      </c>
      <c r="DQ169" s="66">
        <v>44908</v>
      </c>
      <c r="DR169" s="21" t="s">
        <v>1624</v>
      </c>
      <c r="DT169" s="7">
        <v>0.95899999999999996</v>
      </c>
      <c r="DW169" s="66">
        <v>44890</v>
      </c>
      <c r="DX169" s="21" t="s">
        <v>1630</v>
      </c>
      <c r="DZ169" s="7">
        <v>0.97140000000000004</v>
      </c>
      <c r="EC169" s="66">
        <v>44854</v>
      </c>
      <c r="ED169" s="21" t="s">
        <v>1621</v>
      </c>
      <c r="EF169" s="7">
        <v>1.18</v>
      </c>
      <c r="EI169" s="66">
        <v>44854</v>
      </c>
      <c r="EJ169" s="7" t="s">
        <v>1621</v>
      </c>
      <c r="EL169" s="134">
        <v>1.219757</v>
      </c>
      <c r="EO169" s="66">
        <v>44851</v>
      </c>
      <c r="EP169" s="21" t="s">
        <v>1621</v>
      </c>
      <c r="ER169" s="7">
        <v>1.0062</v>
      </c>
      <c r="EU169" s="66">
        <v>44848</v>
      </c>
      <c r="EV169" s="21" t="s">
        <v>1621</v>
      </c>
      <c r="EX169" s="7">
        <v>1.1644000000000001</v>
      </c>
      <c r="FA169" s="66">
        <v>44826</v>
      </c>
      <c r="FB169" s="21" t="s">
        <v>1622</v>
      </c>
      <c r="FD169" s="7">
        <v>1.4570000000000001</v>
      </c>
      <c r="FG169" s="66">
        <v>44813</v>
      </c>
      <c r="FH169" s="7" t="s">
        <v>1622</v>
      </c>
      <c r="FJ169" s="7">
        <v>1.073</v>
      </c>
      <c r="FM169" s="66">
        <v>44812</v>
      </c>
      <c r="FN169" s="21" t="s">
        <v>1622</v>
      </c>
      <c r="FP169" s="7">
        <v>1.1120000000000001</v>
      </c>
      <c r="FS169" s="66">
        <v>44796</v>
      </c>
      <c r="FT169" s="21" t="s">
        <v>1623</v>
      </c>
      <c r="FV169" s="7">
        <v>1.2806999999999999</v>
      </c>
      <c r="FY169" s="66">
        <v>44791</v>
      </c>
      <c r="FZ169" s="21" t="s">
        <v>1623</v>
      </c>
      <c r="GB169" s="7">
        <v>1.4074</v>
      </c>
      <c r="GE169" s="66">
        <v>44764</v>
      </c>
      <c r="GF169" s="21" t="s">
        <v>355</v>
      </c>
      <c r="GH169" s="7">
        <v>1.8111999999999999</v>
      </c>
      <c r="GI169" s="68"/>
      <c r="GK169" s="66">
        <v>44761</v>
      </c>
      <c r="GL169" s="21" t="s">
        <v>639</v>
      </c>
      <c r="GN169" s="215">
        <v>1.001187</v>
      </c>
      <c r="GQ169" s="66">
        <v>44719</v>
      </c>
      <c r="GR169" s="7" t="s">
        <v>571</v>
      </c>
      <c r="GT169" s="7">
        <v>1.222</v>
      </c>
      <c r="GW169" s="66">
        <v>44686</v>
      </c>
      <c r="GX169" s="21" t="s">
        <v>353</v>
      </c>
      <c r="GZ169" s="7">
        <v>1.0592999999999999</v>
      </c>
      <c r="HC169" s="66">
        <v>44669</v>
      </c>
      <c r="HD169" s="21" t="s">
        <v>351</v>
      </c>
      <c r="HF169" s="7">
        <v>1.2277</v>
      </c>
      <c r="HI169" s="66">
        <v>44627</v>
      </c>
      <c r="HJ169" s="21" t="s">
        <v>350</v>
      </c>
      <c r="HL169" s="7">
        <v>1.0209999999999999</v>
      </c>
      <c r="HO169" s="66">
        <v>44620</v>
      </c>
      <c r="HP169" s="21" t="s">
        <v>348</v>
      </c>
      <c r="HR169" s="134">
        <v>0.98532728830171257</v>
      </c>
      <c r="HU169" s="81">
        <v>43959</v>
      </c>
      <c r="HV169" s="23" t="s">
        <v>353</v>
      </c>
      <c r="HW169" s="21">
        <f>[1]!i_dq_close("881001.WI",HU169)</f>
        <v>4323.1817000000001</v>
      </c>
      <c r="HX169" s="82">
        <v>1.0815889999999999</v>
      </c>
      <c r="IA169" s="66">
        <v>44748</v>
      </c>
      <c r="IB169" s="21" t="s">
        <v>639</v>
      </c>
      <c r="ID169" s="7">
        <v>1.0169999999999999</v>
      </c>
      <c r="IG169" s="66">
        <v>44762</v>
      </c>
      <c r="IH169" s="21" t="s">
        <v>639</v>
      </c>
      <c r="IJ169" s="7">
        <v>1.0249999999999999</v>
      </c>
      <c r="IM169" s="66">
        <v>44823</v>
      </c>
      <c r="IN169" s="21" t="s">
        <v>1622</v>
      </c>
      <c r="IP169" s="7">
        <v>1.024</v>
      </c>
      <c r="IS169" s="66">
        <v>44937</v>
      </c>
      <c r="IT169" s="21" t="s">
        <v>1626</v>
      </c>
      <c r="IV169" s="7">
        <v>1.0362</v>
      </c>
      <c r="IY169" s="66">
        <v>44960</v>
      </c>
      <c r="IZ169" s="21" t="s">
        <v>1632</v>
      </c>
      <c r="JB169" s="7">
        <v>0.95530000000000004</v>
      </c>
      <c r="KC169" s="66">
        <v>44796</v>
      </c>
      <c r="KD169" s="21" t="s">
        <v>1623</v>
      </c>
      <c r="KF169" s="7">
        <v>1.3460000000000001</v>
      </c>
    </row>
    <row r="170" spans="1:311">
      <c r="A170" s="121">
        <v>44628</v>
      </c>
      <c r="B170" s="74" t="s">
        <v>350</v>
      </c>
      <c r="D170" s="122">
        <v>1.0299</v>
      </c>
      <c r="G170" s="66">
        <v>44658</v>
      </c>
      <c r="H170" s="21" t="s">
        <v>351</v>
      </c>
      <c r="J170" s="7">
        <v>0.95230000000000004</v>
      </c>
      <c r="CM170" s="66">
        <v>44946</v>
      </c>
      <c r="CN170" s="21" t="s">
        <v>1626</v>
      </c>
      <c r="CP170" s="7">
        <v>1.0679000000000001</v>
      </c>
      <c r="CS170" s="66">
        <v>44938</v>
      </c>
      <c r="CT170" s="21" t="s">
        <v>1626</v>
      </c>
      <c r="CV170" s="7">
        <v>0.97319999999999995</v>
      </c>
      <c r="CY170" s="66">
        <v>44935</v>
      </c>
      <c r="CZ170" s="21" t="s">
        <v>1626</v>
      </c>
      <c r="DB170" s="7">
        <v>1.2148000000000001</v>
      </c>
      <c r="DE170" s="66">
        <v>44918</v>
      </c>
      <c r="DF170" s="21" t="s">
        <v>1624</v>
      </c>
      <c r="DH170" s="7">
        <v>1.0025999999999999</v>
      </c>
      <c r="DK170" s="66">
        <v>44917</v>
      </c>
      <c r="DL170" s="21" t="s">
        <v>1624</v>
      </c>
      <c r="DN170" s="7">
        <v>1.0034000000000001</v>
      </c>
      <c r="DQ170" s="66">
        <v>44909</v>
      </c>
      <c r="DR170" s="21" t="s">
        <v>1624</v>
      </c>
      <c r="DT170" s="7">
        <v>0.95899999999999996</v>
      </c>
      <c r="DW170" s="66">
        <v>44893</v>
      </c>
      <c r="DX170" s="21" t="s">
        <v>1630</v>
      </c>
      <c r="DZ170" s="7">
        <v>0.97209999999999996</v>
      </c>
      <c r="EC170" s="66">
        <v>44855</v>
      </c>
      <c r="ED170" s="21" t="s">
        <v>1621</v>
      </c>
      <c r="EF170" s="7">
        <v>1.1830000000000001</v>
      </c>
      <c r="EI170" s="66">
        <v>44855</v>
      </c>
      <c r="EJ170" s="7" t="s">
        <v>1621</v>
      </c>
      <c r="EL170" s="134">
        <v>1.219757</v>
      </c>
      <c r="EO170" s="66">
        <v>44852</v>
      </c>
      <c r="EP170" s="21" t="s">
        <v>1621</v>
      </c>
      <c r="ER170" s="7">
        <v>1.0095000000000001</v>
      </c>
      <c r="EU170" s="66">
        <v>44851</v>
      </c>
      <c r="EV170" s="21" t="s">
        <v>1621</v>
      </c>
      <c r="EX170" s="7">
        <v>1.1662999999999999</v>
      </c>
      <c r="FA170" s="66">
        <v>44827</v>
      </c>
      <c r="FB170" s="21" t="s">
        <v>1622</v>
      </c>
      <c r="FD170" s="7">
        <v>1.452</v>
      </c>
      <c r="FG170" s="66">
        <v>44817</v>
      </c>
      <c r="FH170" s="7" t="s">
        <v>1622</v>
      </c>
      <c r="FJ170" s="7">
        <v>1.0740000000000001</v>
      </c>
      <c r="FM170" s="66">
        <v>44813</v>
      </c>
      <c r="FN170" s="21" t="s">
        <v>1622</v>
      </c>
      <c r="FP170" s="7">
        <v>1.1080000000000001</v>
      </c>
      <c r="FS170" s="66">
        <v>44797</v>
      </c>
      <c r="FT170" s="21" t="s">
        <v>1623</v>
      </c>
      <c r="FV170" s="7">
        <v>1.2789999999999999</v>
      </c>
      <c r="FY170" s="66">
        <v>44792</v>
      </c>
      <c r="FZ170" s="21" t="s">
        <v>1623</v>
      </c>
      <c r="GB170" s="7">
        <v>1.4071</v>
      </c>
      <c r="GE170" s="66">
        <v>44767</v>
      </c>
      <c r="GF170" s="21" t="s">
        <v>355</v>
      </c>
      <c r="GH170" s="7">
        <v>1.8121</v>
      </c>
      <c r="GI170" s="68"/>
      <c r="GK170" s="66">
        <v>44762</v>
      </c>
      <c r="GL170" s="21" t="s">
        <v>639</v>
      </c>
      <c r="GN170" s="215">
        <v>1.001382</v>
      </c>
      <c r="GQ170" s="66">
        <v>44720</v>
      </c>
      <c r="GR170" s="7" t="s">
        <v>571</v>
      </c>
      <c r="GT170" s="7">
        <v>1.22</v>
      </c>
      <c r="GW170" s="66">
        <v>44687</v>
      </c>
      <c r="GX170" s="21" t="s">
        <v>353</v>
      </c>
      <c r="GZ170" s="7">
        <v>1.0590999999999999</v>
      </c>
      <c r="HC170" s="66">
        <v>44670</v>
      </c>
      <c r="HD170" s="21" t="s">
        <v>351</v>
      </c>
      <c r="HF170" s="7">
        <v>1.2302</v>
      </c>
      <c r="HI170" s="66">
        <v>44628</v>
      </c>
      <c r="HJ170" s="21" t="s">
        <v>350</v>
      </c>
      <c r="HL170" s="7">
        <v>1.024</v>
      </c>
      <c r="HO170" s="66">
        <v>44621</v>
      </c>
      <c r="HP170" s="21" t="s">
        <v>350</v>
      </c>
      <c r="HR170" s="134">
        <v>0.98629805410299509</v>
      </c>
      <c r="HU170" s="81">
        <v>43962</v>
      </c>
      <c r="HV170" s="23" t="s">
        <v>353</v>
      </c>
      <c r="HW170" s="21">
        <f>[1]!i_dq_close("881001.WI",HU170)</f>
        <v>4316.5767999999998</v>
      </c>
      <c r="HX170" s="82">
        <v>1.084379</v>
      </c>
      <c r="IA170" s="66">
        <v>44749</v>
      </c>
      <c r="IB170" s="21" t="s">
        <v>639</v>
      </c>
      <c r="ID170" s="7">
        <v>1.018</v>
      </c>
      <c r="IG170" s="66">
        <v>44763</v>
      </c>
      <c r="IH170" s="21" t="s">
        <v>639</v>
      </c>
      <c r="IJ170" s="7">
        <v>1.0189999999999999</v>
      </c>
      <c r="IM170" s="66">
        <v>44824</v>
      </c>
      <c r="IN170" s="21" t="s">
        <v>1622</v>
      </c>
      <c r="IP170" s="7">
        <v>1.0221</v>
      </c>
      <c r="IS170" s="66">
        <v>44938</v>
      </c>
      <c r="IT170" s="21" t="s">
        <v>1626</v>
      </c>
      <c r="IV170" s="7">
        <v>1.0347</v>
      </c>
      <c r="IY170" s="66">
        <v>44963</v>
      </c>
      <c r="IZ170" s="21" t="s">
        <v>1632</v>
      </c>
      <c r="JB170" s="7">
        <v>0.95269999999999999</v>
      </c>
      <c r="KC170" s="66">
        <v>44797</v>
      </c>
      <c r="KD170" s="21" t="s">
        <v>1623</v>
      </c>
      <c r="KF170" s="7">
        <v>1.3460000000000001</v>
      </c>
    </row>
    <row r="171" spans="1:311">
      <c r="A171" s="121">
        <v>44629</v>
      </c>
      <c r="B171" s="74" t="s">
        <v>350</v>
      </c>
      <c r="D171" s="122">
        <v>1.0492999999999999</v>
      </c>
      <c r="G171" s="66">
        <v>44659</v>
      </c>
      <c r="H171" s="21" t="s">
        <v>351</v>
      </c>
      <c r="J171" s="7">
        <v>0.9536</v>
      </c>
      <c r="CM171" s="66">
        <v>44956</v>
      </c>
      <c r="CN171" s="21" t="s">
        <v>1626</v>
      </c>
      <c r="CP171" s="7">
        <v>1.0704</v>
      </c>
      <c r="CS171" s="66">
        <v>44939</v>
      </c>
      <c r="CT171" s="21" t="s">
        <v>1626</v>
      </c>
      <c r="CV171" s="7">
        <v>0.97489999999999999</v>
      </c>
      <c r="CY171" s="66">
        <v>44936</v>
      </c>
      <c r="CZ171" s="21" t="s">
        <v>1626</v>
      </c>
      <c r="DB171" s="7">
        <v>1.2152000000000001</v>
      </c>
      <c r="DE171" s="66">
        <v>44921</v>
      </c>
      <c r="DF171" s="21" t="s">
        <v>1624</v>
      </c>
      <c r="DH171" s="7">
        <v>1.0029999999999999</v>
      </c>
      <c r="DK171" s="66">
        <v>44918</v>
      </c>
      <c r="DL171" s="21" t="s">
        <v>1624</v>
      </c>
      <c r="DN171" s="7">
        <v>1.0046999999999999</v>
      </c>
      <c r="DQ171" s="66">
        <v>44910</v>
      </c>
      <c r="DR171" s="21" t="s">
        <v>1624</v>
      </c>
      <c r="DT171" s="7">
        <v>0.96</v>
      </c>
      <c r="DW171" s="66">
        <v>44894</v>
      </c>
      <c r="DX171" s="21" t="s">
        <v>1630</v>
      </c>
      <c r="DZ171" s="7">
        <v>0.9708</v>
      </c>
      <c r="EC171" s="66">
        <v>44858</v>
      </c>
      <c r="ED171" s="21" t="s">
        <v>1621</v>
      </c>
      <c r="EF171" s="7">
        <v>1.181</v>
      </c>
      <c r="EI171" s="66">
        <v>44858</v>
      </c>
      <c r="EJ171" s="7" t="s">
        <v>1621</v>
      </c>
      <c r="EL171" s="134">
        <v>1.2203170000000001</v>
      </c>
      <c r="EO171" s="66">
        <v>44853</v>
      </c>
      <c r="EP171" s="21" t="s">
        <v>1621</v>
      </c>
      <c r="ER171" s="7">
        <v>1.0085999999999999</v>
      </c>
      <c r="EU171" s="66">
        <v>44852</v>
      </c>
      <c r="EV171" s="21" t="s">
        <v>1621</v>
      </c>
      <c r="EX171" s="7">
        <v>1.1668000000000001</v>
      </c>
      <c r="FA171" s="66">
        <v>44830</v>
      </c>
      <c r="FB171" s="21" t="s">
        <v>1622</v>
      </c>
      <c r="FD171" s="7">
        <v>1.46</v>
      </c>
      <c r="FG171" s="66">
        <v>44818</v>
      </c>
      <c r="FH171" s="7" t="s">
        <v>1622</v>
      </c>
      <c r="FJ171" s="7">
        <v>1.0680000000000001</v>
      </c>
      <c r="FM171" s="66">
        <v>44817</v>
      </c>
      <c r="FN171" s="21" t="s">
        <v>1622</v>
      </c>
      <c r="FP171" s="7">
        <v>1.111</v>
      </c>
      <c r="FS171" s="66">
        <v>44798</v>
      </c>
      <c r="FT171" s="21" t="s">
        <v>1623</v>
      </c>
      <c r="FV171" s="7">
        <v>1.2793000000000001</v>
      </c>
      <c r="FY171" s="66">
        <v>44795</v>
      </c>
      <c r="FZ171" s="21" t="s">
        <v>1623</v>
      </c>
      <c r="GB171" s="7">
        <v>1.4107000000000001</v>
      </c>
      <c r="GE171" s="66">
        <v>44768</v>
      </c>
      <c r="GF171" s="21" t="s">
        <v>355</v>
      </c>
      <c r="GH171" s="7">
        <v>1.8133999999999999</v>
      </c>
      <c r="GI171" s="68"/>
      <c r="GK171" s="66">
        <v>44763</v>
      </c>
      <c r="GL171" s="21" t="s">
        <v>639</v>
      </c>
      <c r="GN171" s="215">
        <v>1.0015769999999999</v>
      </c>
      <c r="GQ171" s="66">
        <v>44721</v>
      </c>
      <c r="GR171" s="7" t="s">
        <v>571</v>
      </c>
      <c r="GT171" s="7">
        <v>1.2130000000000001</v>
      </c>
      <c r="GW171" s="66">
        <v>44690</v>
      </c>
      <c r="GX171" s="21" t="s">
        <v>353</v>
      </c>
      <c r="GZ171" s="7">
        <v>1.0568</v>
      </c>
      <c r="HC171" s="66">
        <v>44671</v>
      </c>
      <c r="HD171" s="21" t="s">
        <v>351</v>
      </c>
      <c r="HF171" s="7">
        <v>1.2251000000000001</v>
      </c>
      <c r="HI171" s="66">
        <v>44629</v>
      </c>
      <c r="HJ171" s="21" t="s">
        <v>350</v>
      </c>
      <c r="HL171" s="7">
        <v>1.046</v>
      </c>
      <c r="HO171" s="66">
        <v>44622</v>
      </c>
      <c r="HP171" s="21" t="s">
        <v>350</v>
      </c>
      <c r="HR171" s="134">
        <v>0.98629805410299509</v>
      </c>
      <c r="HU171" s="81">
        <v>43963</v>
      </c>
      <c r="HV171" s="23" t="s">
        <v>353</v>
      </c>
      <c r="HW171" s="21">
        <f>[1]!i_dq_close("881001.WI",HU171)</f>
        <v>4321.0614999999998</v>
      </c>
      <c r="HX171" s="82">
        <v>1.0853090000000001</v>
      </c>
      <c r="IA171" s="66">
        <v>44750</v>
      </c>
      <c r="IB171" s="21" t="s">
        <v>639</v>
      </c>
      <c r="ID171" s="7">
        <v>1.0189999999999999</v>
      </c>
      <c r="IG171" s="66">
        <v>44764</v>
      </c>
      <c r="IH171" s="21" t="s">
        <v>639</v>
      </c>
      <c r="IJ171" s="7">
        <v>1.028</v>
      </c>
      <c r="IM171" s="66">
        <v>44825</v>
      </c>
      <c r="IN171" s="21" t="s">
        <v>1622</v>
      </c>
      <c r="IP171" s="7">
        <v>1.0148999999999999</v>
      </c>
      <c r="IS171" s="66">
        <v>44939</v>
      </c>
      <c r="IT171" s="21" t="s">
        <v>1626</v>
      </c>
      <c r="IV171" s="7">
        <v>1.0337000000000001</v>
      </c>
      <c r="IY171" s="66">
        <v>44964</v>
      </c>
      <c r="IZ171" s="21" t="s">
        <v>1688</v>
      </c>
      <c r="JB171" s="7">
        <v>0.9526</v>
      </c>
      <c r="KC171" s="66">
        <v>44798</v>
      </c>
      <c r="KD171" s="21" t="s">
        <v>1623</v>
      </c>
      <c r="KF171" s="7">
        <v>1.3480000000000001</v>
      </c>
    </row>
    <row r="172" spans="1:311">
      <c r="A172" s="121">
        <v>44630</v>
      </c>
      <c r="B172" s="74" t="s">
        <v>350</v>
      </c>
      <c r="D172" s="122">
        <v>1.0436000000000001</v>
      </c>
      <c r="G172" s="66">
        <v>44662</v>
      </c>
      <c r="H172" s="21" t="s">
        <v>351</v>
      </c>
      <c r="J172" s="7">
        <v>0.95020000000000004</v>
      </c>
      <c r="CM172" s="66">
        <v>44957</v>
      </c>
      <c r="CN172" s="21" t="s">
        <v>1626</v>
      </c>
      <c r="CP172" s="7">
        <v>1.071</v>
      </c>
      <c r="CS172" s="66">
        <v>44942</v>
      </c>
      <c r="CT172" s="21" t="s">
        <v>1626</v>
      </c>
      <c r="CV172" s="7">
        <v>0.96840000000000004</v>
      </c>
      <c r="CY172" s="66">
        <v>44937</v>
      </c>
      <c r="CZ172" s="21" t="s">
        <v>1626</v>
      </c>
      <c r="DB172" s="7">
        <v>1.2150000000000001</v>
      </c>
      <c r="DE172" s="66">
        <v>44922</v>
      </c>
      <c r="DF172" s="21" t="s">
        <v>1624</v>
      </c>
      <c r="DH172" s="7">
        <v>1.0043</v>
      </c>
      <c r="DK172" s="66">
        <v>44921</v>
      </c>
      <c r="DL172" s="21" t="s">
        <v>1624</v>
      </c>
      <c r="DN172" s="7">
        <v>1.0053000000000001</v>
      </c>
      <c r="DQ172" s="66">
        <v>44911</v>
      </c>
      <c r="DR172" s="21" t="s">
        <v>1624</v>
      </c>
      <c r="DT172" s="7">
        <v>0.96</v>
      </c>
      <c r="DW172" s="66">
        <v>44895</v>
      </c>
      <c r="DX172" s="21" t="s">
        <v>1630</v>
      </c>
      <c r="DZ172" s="7">
        <v>0.9738</v>
      </c>
      <c r="EC172" s="66">
        <v>44859</v>
      </c>
      <c r="ED172" s="21" t="s">
        <v>1621</v>
      </c>
      <c r="EF172" s="7">
        <v>1.1830000000000001</v>
      </c>
      <c r="EI172" s="66">
        <v>44859</v>
      </c>
      <c r="EJ172" s="7" t="s">
        <v>1621</v>
      </c>
      <c r="EL172" s="134">
        <v>1.22041</v>
      </c>
      <c r="EO172" s="66">
        <v>44854</v>
      </c>
      <c r="EP172" s="21" t="s">
        <v>1621</v>
      </c>
      <c r="ER172" s="7">
        <v>1.0111000000000001</v>
      </c>
      <c r="EU172" s="66">
        <v>44853</v>
      </c>
      <c r="EV172" s="21" t="s">
        <v>1621</v>
      </c>
      <c r="EX172" s="7">
        <v>1.1657999999999999</v>
      </c>
      <c r="FA172" s="66">
        <v>44831</v>
      </c>
      <c r="FB172" s="21" t="s">
        <v>1622</v>
      </c>
      <c r="FD172" s="7">
        <v>1.4610000000000001</v>
      </c>
      <c r="FG172" s="66">
        <v>44819</v>
      </c>
      <c r="FH172" s="7" t="s">
        <v>1622</v>
      </c>
      <c r="FJ172" s="7">
        <v>1.0660000000000001</v>
      </c>
      <c r="FM172" s="66">
        <v>44818</v>
      </c>
      <c r="FN172" s="21" t="s">
        <v>1622</v>
      </c>
      <c r="FP172" s="7">
        <v>1.1060000000000001</v>
      </c>
      <c r="FS172" s="66">
        <v>44799</v>
      </c>
      <c r="FT172" s="21" t="s">
        <v>1623</v>
      </c>
      <c r="FV172" s="7">
        <v>1.2777000000000001</v>
      </c>
      <c r="FY172" s="66">
        <v>44796</v>
      </c>
      <c r="FZ172" s="21" t="s">
        <v>1623</v>
      </c>
      <c r="GB172" s="7">
        <v>1.411</v>
      </c>
      <c r="GE172" s="66">
        <v>44769</v>
      </c>
      <c r="GF172" s="21" t="s">
        <v>355</v>
      </c>
      <c r="GH172" s="7">
        <v>1.8082</v>
      </c>
      <c r="GI172" s="68"/>
      <c r="GK172" s="66">
        <v>44764</v>
      </c>
      <c r="GL172" s="21" t="s">
        <v>639</v>
      </c>
      <c r="GN172" s="215">
        <v>1.0014799999999999</v>
      </c>
      <c r="GQ172" s="66">
        <v>44722</v>
      </c>
      <c r="GR172" s="7" t="s">
        <v>571</v>
      </c>
      <c r="GT172" s="7">
        <v>1.214</v>
      </c>
      <c r="GW172" s="66">
        <v>44691</v>
      </c>
      <c r="GX172" s="21" t="s">
        <v>353</v>
      </c>
      <c r="GZ172" s="7">
        <v>1.06</v>
      </c>
      <c r="HC172" s="66">
        <v>44672</v>
      </c>
      <c r="HD172" s="21" t="s">
        <v>351</v>
      </c>
      <c r="HF172" s="7">
        <v>1.2143999999999999</v>
      </c>
      <c r="HI172" s="66">
        <v>44630</v>
      </c>
      <c r="HJ172" s="21" t="s">
        <v>350</v>
      </c>
      <c r="HL172" s="7">
        <v>1.0329999999999999</v>
      </c>
      <c r="HO172" s="66">
        <v>44623</v>
      </c>
      <c r="HP172" s="21" t="s">
        <v>350</v>
      </c>
      <c r="HR172" s="134">
        <v>0.98629805410299509</v>
      </c>
      <c r="HU172" s="81">
        <v>43964</v>
      </c>
      <c r="HV172" s="23" t="s">
        <v>353</v>
      </c>
      <c r="HW172" s="21">
        <f>[1]!i_dq_close("881001.WI",HU172)</f>
        <v>4338.5411000000004</v>
      </c>
      <c r="HX172" s="82">
        <v>1.086239</v>
      </c>
      <c r="IA172" s="66">
        <v>44753</v>
      </c>
      <c r="IB172" s="21" t="s">
        <v>639</v>
      </c>
      <c r="ID172" s="7">
        <v>1.024</v>
      </c>
      <c r="IG172" s="66">
        <v>44767</v>
      </c>
      <c r="IH172" s="21" t="s">
        <v>639</v>
      </c>
      <c r="IJ172" s="7">
        <v>1.0249999999999999</v>
      </c>
      <c r="IM172" s="66">
        <v>44826</v>
      </c>
      <c r="IN172" s="21" t="s">
        <v>1622</v>
      </c>
      <c r="IP172" s="7">
        <v>1.0145</v>
      </c>
      <c r="IS172" s="66">
        <v>44942</v>
      </c>
      <c r="IT172" s="21" t="s">
        <v>1626</v>
      </c>
      <c r="IV172" s="7">
        <v>1.0277000000000001</v>
      </c>
      <c r="IY172" s="66">
        <v>44965</v>
      </c>
      <c r="IZ172" s="21" t="s">
        <v>1694</v>
      </c>
      <c r="JB172" s="7">
        <v>0.95269999999999999</v>
      </c>
      <c r="KC172" s="66">
        <v>44799</v>
      </c>
      <c r="KD172" s="21" t="s">
        <v>1623</v>
      </c>
      <c r="KF172" s="7">
        <v>1.3480000000000001</v>
      </c>
    </row>
    <row r="173" spans="1:311">
      <c r="A173" s="121">
        <v>44631</v>
      </c>
      <c r="B173" s="74" t="s">
        <v>350</v>
      </c>
      <c r="D173" s="122">
        <v>1.0448</v>
      </c>
      <c r="G173" s="66">
        <v>44663</v>
      </c>
      <c r="H173" s="21" t="s">
        <v>351</v>
      </c>
      <c r="J173" s="7">
        <v>0.94640000000000002</v>
      </c>
      <c r="CM173" s="66">
        <v>44958</v>
      </c>
      <c r="CN173" s="21" t="s">
        <v>348</v>
      </c>
      <c r="CP173" s="7">
        <v>1.0774999999999999</v>
      </c>
      <c r="CS173" s="66">
        <v>44943</v>
      </c>
      <c r="CT173" s="21" t="s">
        <v>1626</v>
      </c>
      <c r="CV173" s="7">
        <v>0.96640000000000004</v>
      </c>
      <c r="CY173" s="66">
        <v>44938</v>
      </c>
      <c r="CZ173" s="21" t="s">
        <v>1626</v>
      </c>
      <c r="DB173" s="7">
        <v>1.2151000000000001</v>
      </c>
      <c r="DE173" s="66">
        <v>44923</v>
      </c>
      <c r="DF173" s="21" t="s">
        <v>1624</v>
      </c>
      <c r="DH173" s="7">
        <v>1.0035000000000001</v>
      </c>
      <c r="DK173" s="66">
        <v>44922</v>
      </c>
      <c r="DL173" s="21" t="s">
        <v>1624</v>
      </c>
      <c r="DN173" s="7">
        <v>1.0051000000000001</v>
      </c>
      <c r="DQ173" s="66">
        <v>44914</v>
      </c>
      <c r="DR173" s="21" t="s">
        <v>1624</v>
      </c>
      <c r="DT173" s="7">
        <v>0.96399999999999997</v>
      </c>
      <c r="DW173" s="66">
        <v>44896</v>
      </c>
      <c r="DX173" s="21" t="s">
        <v>336</v>
      </c>
      <c r="DZ173" s="7">
        <v>0.9748</v>
      </c>
      <c r="EC173" s="66">
        <v>44860</v>
      </c>
      <c r="ED173" s="21" t="s">
        <v>1621</v>
      </c>
      <c r="EF173" s="7">
        <v>1.1839999999999999</v>
      </c>
      <c r="EI173" s="66">
        <v>44860</v>
      </c>
      <c r="EJ173" s="7" t="s">
        <v>1621</v>
      </c>
      <c r="EL173" s="134">
        <v>1.2205029999999999</v>
      </c>
      <c r="EO173" s="66">
        <v>44855</v>
      </c>
      <c r="EP173" s="21" t="s">
        <v>1621</v>
      </c>
      <c r="ER173" s="7">
        <v>1.0136000000000001</v>
      </c>
      <c r="EU173" s="66">
        <v>44854</v>
      </c>
      <c r="EV173" s="21" t="s">
        <v>1621</v>
      </c>
      <c r="EX173" s="7">
        <v>1.1668000000000001</v>
      </c>
      <c r="FA173" s="66">
        <v>44832</v>
      </c>
      <c r="FB173" s="21" t="s">
        <v>1622</v>
      </c>
      <c r="FD173" s="7">
        <v>1.4610000000000001</v>
      </c>
      <c r="FG173" s="66">
        <v>44820</v>
      </c>
      <c r="FH173" s="7" t="s">
        <v>1622</v>
      </c>
      <c r="FJ173" s="7">
        <v>1.0640000000000001</v>
      </c>
      <c r="FM173" s="66">
        <v>44819</v>
      </c>
      <c r="FN173" s="21" t="s">
        <v>1622</v>
      </c>
      <c r="FP173" s="7">
        <v>1.103</v>
      </c>
      <c r="FS173" s="66">
        <v>44802</v>
      </c>
      <c r="FT173" s="21" t="s">
        <v>1623</v>
      </c>
      <c r="FV173" s="7">
        <v>1.2779</v>
      </c>
      <c r="FY173" s="66">
        <v>44797</v>
      </c>
      <c r="FZ173" s="21" t="s">
        <v>1623</v>
      </c>
      <c r="GB173" s="7">
        <v>1.4072</v>
      </c>
      <c r="GE173" s="66">
        <v>44770</v>
      </c>
      <c r="GF173" s="21" t="s">
        <v>355</v>
      </c>
      <c r="GH173" s="7">
        <v>1.8028</v>
      </c>
      <c r="GI173" s="68"/>
      <c r="GK173" s="66">
        <v>44767</v>
      </c>
      <c r="GL173" s="21" t="s">
        <v>639</v>
      </c>
      <c r="GN173" s="215">
        <v>1.0017720000000001</v>
      </c>
      <c r="GQ173" s="66">
        <v>44725</v>
      </c>
      <c r="GR173" s="7" t="s">
        <v>571</v>
      </c>
      <c r="GT173" s="7">
        <v>1.2190000000000001</v>
      </c>
      <c r="GW173" s="66">
        <v>44692</v>
      </c>
      <c r="GX173" s="21" t="s">
        <v>353</v>
      </c>
      <c r="GZ173" s="7">
        <v>1.0605</v>
      </c>
      <c r="HC173" s="66">
        <v>44673</v>
      </c>
      <c r="HD173" s="21" t="s">
        <v>351</v>
      </c>
      <c r="HF173" s="7">
        <v>1.2219</v>
      </c>
      <c r="HI173" s="66">
        <v>44631</v>
      </c>
      <c r="HJ173" s="21" t="s">
        <v>350</v>
      </c>
      <c r="HL173" s="7">
        <v>1.03</v>
      </c>
      <c r="HO173" s="66">
        <v>44624</v>
      </c>
      <c r="HP173" s="21" t="s">
        <v>350</v>
      </c>
      <c r="HR173" s="134">
        <v>0.98726881990427762</v>
      </c>
      <c r="HU173" s="81">
        <v>43965</v>
      </c>
      <c r="HV173" s="23" t="s">
        <v>353</v>
      </c>
      <c r="HW173" s="21">
        <f>[1]!i_dq_close("881001.WI",HU173)</f>
        <v>4296.6760999999997</v>
      </c>
      <c r="HX173" s="82">
        <v>1.086239</v>
      </c>
      <c r="IA173" s="66">
        <v>44754</v>
      </c>
      <c r="IB173" s="21" t="s">
        <v>639</v>
      </c>
      <c r="ID173" s="7">
        <v>1.018</v>
      </c>
      <c r="IG173" s="66">
        <v>44768</v>
      </c>
      <c r="IH173" s="21" t="s">
        <v>639</v>
      </c>
      <c r="IJ173" s="7">
        <v>1.0229999999999999</v>
      </c>
      <c r="IM173" s="66">
        <v>44827</v>
      </c>
      <c r="IN173" s="21" t="s">
        <v>1622</v>
      </c>
      <c r="IP173" s="7">
        <v>1.0085999999999999</v>
      </c>
      <c r="IS173" s="66">
        <v>44943</v>
      </c>
      <c r="IT173" s="21" t="s">
        <v>1626</v>
      </c>
      <c r="IV173" s="7">
        <v>1.0267999999999999</v>
      </c>
      <c r="IY173" s="66">
        <v>44966</v>
      </c>
      <c r="IZ173" s="21" t="s">
        <v>1704</v>
      </c>
      <c r="JB173" s="7">
        <v>0.9526</v>
      </c>
      <c r="KC173" s="66">
        <v>44802</v>
      </c>
      <c r="KD173" s="21" t="s">
        <v>1623</v>
      </c>
      <c r="KF173" s="7">
        <v>1.3480000000000001</v>
      </c>
    </row>
    <row r="174" spans="1:311">
      <c r="A174" s="121">
        <v>44634</v>
      </c>
      <c r="B174" s="74" t="s">
        <v>350</v>
      </c>
      <c r="D174" s="122">
        <v>1.0356000000000001</v>
      </c>
      <c r="G174" s="66">
        <v>44664</v>
      </c>
      <c r="H174" s="21" t="s">
        <v>351</v>
      </c>
      <c r="J174" s="7">
        <v>0.94179999999999997</v>
      </c>
      <c r="CM174" s="66">
        <v>44959</v>
      </c>
      <c r="CN174" s="21" t="s">
        <v>1632</v>
      </c>
      <c r="CP174" s="7">
        <v>1.0767</v>
      </c>
      <c r="CS174" s="66">
        <v>44944</v>
      </c>
      <c r="CT174" s="21" t="s">
        <v>1626</v>
      </c>
      <c r="CV174" s="7">
        <v>0.96560000000000001</v>
      </c>
      <c r="CY174" s="66">
        <v>44939</v>
      </c>
      <c r="CZ174" s="21" t="s">
        <v>1626</v>
      </c>
      <c r="DB174" s="7">
        <v>1.2206999999999999</v>
      </c>
      <c r="DE174" s="66">
        <v>44924</v>
      </c>
      <c r="DF174" s="21" t="s">
        <v>1624</v>
      </c>
      <c r="DH174" s="7">
        <v>1.0029999999999999</v>
      </c>
      <c r="DK174" s="66">
        <v>44923</v>
      </c>
      <c r="DL174" s="21" t="s">
        <v>1624</v>
      </c>
      <c r="DN174" s="7">
        <v>1.0044</v>
      </c>
      <c r="DQ174" s="66">
        <v>44915</v>
      </c>
      <c r="DR174" s="21" t="s">
        <v>1624</v>
      </c>
      <c r="DT174" s="7">
        <v>0.96399999999999997</v>
      </c>
      <c r="DW174" s="66">
        <v>44897</v>
      </c>
      <c r="DX174" s="21" t="s">
        <v>1624</v>
      </c>
      <c r="DZ174" s="7">
        <v>0.97570000000000001</v>
      </c>
      <c r="EC174" s="66">
        <v>44861</v>
      </c>
      <c r="ED174" s="21" t="s">
        <v>1621</v>
      </c>
      <c r="EF174" s="7">
        <v>1.175</v>
      </c>
      <c r="EI174" s="66">
        <v>44861</v>
      </c>
      <c r="EJ174" s="7" t="s">
        <v>1621</v>
      </c>
      <c r="EL174" s="134">
        <v>1.220877</v>
      </c>
      <c r="EO174" s="66">
        <v>44858</v>
      </c>
      <c r="EP174" s="21" t="s">
        <v>1621</v>
      </c>
      <c r="ER174" s="7">
        <v>1.0152000000000001</v>
      </c>
      <c r="EU174" s="66">
        <v>44855</v>
      </c>
      <c r="EV174" s="21" t="s">
        <v>1621</v>
      </c>
      <c r="EX174" s="7">
        <v>1.1669</v>
      </c>
      <c r="FA174" s="66">
        <v>44833</v>
      </c>
      <c r="FB174" s="21" t="s">
        <v>1622</v>
      </c>
      <c r="FD174" s="7">
        <v>1.45</v>
      </c>
      <c r="FG174" s="66">
        <v>44823</v>
      </c>
      <c r="FH174" s="7" t="s">
        <v>1622</v>
      </c>
      <c r="FJ174" s="7">
        <v>1.0660000000000001</v>
      </c>
      <c r="FM174" s="66">
        <v>44820</v>
      </c>
      <c r="FN174" s="21" t="s">
        <v>1622</v>
      </c>
      <c r="FP174" s="7">
        <v>1.101</v>
      </c>
      <c r="FQ174" s="37">
        <f>FQ110-2314.81</f>
        <v>4261268.6800000006</v>
      </c>
      <c r="FS174" s="66">
        <v>44803</v>
      </c>
      <c r="FT174" s="21" t="s">
        <v>1623</v>
      </c>
      <c r="FV174" s="7">
        <v>1.2767999999999999</v>
      </c>
      <c r="FY174" s="66">
        <v>44798</v>
      </c>
      <c r="FZ174" s="21" t="s">
        <v>1623</v>
      </c>
      <c r="GB174" s="7">
        <v>1.4071</v>
      </c>
      <c r="GE174" s="66">
        <v>44771</v>
      </c>
      <c r="GF174" s="21" t="s">
        <v>355</v>
      </c>
      <c r="GH174" s="7">
        <v>1.8075000000000001</v>
      </c>
      <c r="GI174" s="68"/>
      <c r="GK174" s="66">
        <v>44768</v>
      </c>
      <c r="GL174" s="21" t="s">
        <v>639</v>
      </c>
      <c r="GN174" s="215">
        <v>1.0018689999999999</v>
      </c>
      <c r="GQ174" s="66">
        <v>44726</v>
      </c>
      <c r="GR174" s="7" t="s">
        <v>571</v>
      </c>
      <c r="GT174" s="7">
        <v>1.214</v>
      </c>
      <c r="GW174" s="66">
        <v>44693</v>
      </c>
      <c r="GX174" s="21" t="s">
        <v>353</v>
      </c>
      <c r="GZ174" s="7">
        <v>1.0610999999999999</v>
      </c>
      <c r="HC174" s="66">
        <v>44676</v>
      </c>
      <c r="HD174" s="21" t="s">
        <v>351</v>
      </c>
      <c r="HF174" s="7">
        <v>1.179</v>
      </c>
      <c r="HI174" s="66">
        <v>44634</v>
      </c>
      <c r="HJ174" s="21" t="s">
        <v>350</v>
      </c>
      <c r="HL174" s="60">
        <v>1.03</v>
      </c>
      <c r="HO174" s="66">
        <v>44627</v>
      </c>
      <c r="HP174" s="21" t="s">
        <v>350</v>
      </c>
      <c r="HR174" s="134">
        <v>0.98726881990427762</v>
      </c>
      <c r="HU174" s="81">
        <v>43966</v>
      </c>
      <c r="HV174" s="23" t="s">
        <v>353</v>
      </c>
      <c r="HW174" s="21">
        <f>[1]!i_dq_close("881001.WI",HU174)</f>
        <v>4300.3590999999997</v>
      </c>
      <c r="HX174" s="82">
        <v>1.0853090000000001</v>
      </c>
      <c r="IA174" s="66">
        <v>44755</v>
      </c>
      <c r="IB174" s="21" t="s">
        <v>639</v>
      </c>
      <c r="ID174" s="7">
        <v>1.0249999999999999</v>
      </c>
      <c r="IG174" s="66">
        <v>44769</v>
      </c>
      <c r="IH174" s="21" t="s">
        <v>639</v>
      </c>
      <c r="IJ174" s="7">
        <v>1.0249999999999999</v>
      </c>
      <c r="IM174" s="66">
        <v>44830</v>
      </c>
      <c r="IN174" s="21" t="s">
        <v>1622</v>
      </c>
      <c r="IP174" s="7">
        <v>1.0114000000000001</v>
      </c>
      <c r="IS174" s="66">
        <v>44944</v>
      </c>
      <c r="IT174" s="21" t="s">
        <v>1626</v>
      </c>
      <c r="IV174" s="7">
        <v>1.0269999999999999</v>
      </c>
      <c r="IY174" s="66">
        <v>44967</v>
      </c>
      <c r="IZ174" s="21" t="s">
        <v>1719</v>
      </c>
      <c r="JB174" s="7">
        <v>0.95109999999999995</v>
      </c>
      <c r="KC174" s="66">
        <v>44803</v>
      </c>
      <c r="KD174" s="21" t="s">
        <v>1623</v>
      </c>
      <c r="KF174" s="7">
        <v>1.349</v>
      </c>
    </row>
    <row r="175" spans="1:311">
      <c r="A175" s="121">
        <v>44635</v>
      </c>
      <c r="B175" s="74" t="s">
        <v>350</v>
      </c>
      <c r="D175" s="122">
        <v>1.0395000000000001</v>
      </c>
      <c r="G175" s="66">
        <v>44665</v>
      </c>
      <c r="H175" s="21" t="s">
        <v>351</v>
      </c>
      <c r="J175" s="7">
        <v>0.94299999999999995</v>
      </c>
      <c r="CM175" s="66">
        <v>44960</v>
      </c>
      <c r="CN175" s="21" t="s">
        <v>1632</v>
      </c>
      <c r="CP175" s="7">
        <v>1.0781000000000001</v>
      </c>
      <c r="CS175" s="66">
        <v>44945</v>
      </c>
      <c r="CT175" s="21" t="s">
        <v>1626</v>
      </c>
      <c r="CV175" s="7">
        <v>0.96430000000000005</v>
      </c>
      <c r="CY175" s="66">
        <v>44942</v>
      </c>
      <c r="CZ175" s="21" t="s">
        <v>1626</v>
      </c>
      <c r="DB175" s="7">
        <v>1.2204999999999999</v>
      </c>
      <c r="DE175" s="66">
        <v>44925</v>
      </c>
      <c r="DF175" s="21" t="s">
        <v>1624</v>
      </c>
      <c r="DH175" s="7">
        <v>1.0043</v>
      </c>
      <c r="DK175" s="66">
        <v>44924</v>
      </c>
      <c r="DL175" s="21" t="s">
        <v>1624</v>
      </c>
      <c r="DN175" s="7">
        <v>1.0046999999999999</v>
      </c>
      <c r="DQ175" s="66">
        <v>44916</v>
      </c>
      <c r="DR175" s="21" t="s">
        <v>1624</v>
      </c>
      <c r="DT175" s="7">
        <v>0.96399999999999997</v>
      </c>
      <c r="DW175" s="66">
        <v>44900</v>
      </c>
      <c r="DX175" s="21" t="s">
        <v>1624</v>
      </c>
      <c r="DZ175" s="7">
        <v>0.97899999999999998</v>
      </c>
      <c r="EC175" s="66">
        <v>44862</v>
      </c>
      <c r="ED175" s="21" t="s">
        <v>1621</v>
      </c>
      <c r="EF175" s="7">
        <v>1.17</v>
      </c>
      <c r="EI175" s="66">
        <v>44862</v>
      </c>
      <c r="EJ175" s="7" t="s">
        <v>1621</v>
      </c>
      <c r="EL175" s="134">
        <v>1.2213430000000001</v>
      </c>
      <c r="EO175" s="66">
        <v>44859</v>
      </c>
      <c r="EP175" s="21" t="s">
        <v>1621</v>
      </c>
      <c r="ER175" s="7">
        <v>1.0085999999999999</v>
      </c>
      <c r="EU175" s="66">
        <v>44858</v>
      </c>
      <c r="EV175" s="21" t="s">
        <v>1621</v>
      </c>
      <c r="EX175" s="7">
        <v>1.1668000000000001</v>
      </c>
      <c r="FA175" s="66">
        <v>44834</v>
      </c>
      <c r="FB175" s="21" t="s">
        <v>1622</v>
      </c>
      <c r="FD175" s="7">
        <v>1.4419999999999999</v>
      </c>
      <c r="FG175" s="66">
        <v>44824</v>
      </c>
      <c r="FH175" s="7" t="s">
        <v>1622</v>
      </c>
      <c r="FJ175" s="7">
        <v>1.07</v>
      </c>
      <c r="FM175" s="66">
        <v>44823</v>
      </c>
      <c r="FN175" s="21" t="s">
        <v>1622</v>
      </c>
      <c r="FP175" s="7">
        <v>1.1040000000000001</v>
      </c>
      <c r="FS175" s="66">
        <v>44804</v>
      </c>
      <c r="FT175" s="21" t="s">
        <v>1623</v>
      </c>
      <c r="FV175" s="7">
        <v>1.2769999999999999</v>
      </c>
      <c r="FY175" s="66">
        <v>44799</v>
      </c>
      <c r="FZ175" s="21" t="s">
        <v>1623</v>
      </c>
      <c r="GB175" s="7">
        <v>1.407</v>
      </c>
      <c r="GE175" s="66">
        <v>44774</v>
      </c>
      <c r="GF175" s="21" t="s">
        <v>356</v>
      </c>
      <c r="GH175" s="7">
        <v>1.81</v>
      </c>
      <c r="GI175" s="68"/>
      <c r="GK175" s="66">
        <v>44769</v>
      </c>
      <c r="GL175" s="21" t="s">
        <v>639</v>
      </c>
      <c r="GN175" s="215">
        <v>1.002259</v>
      </c>
      <c r="GQ175" s="66">
        <v>44727</v>
      </c>
      <c r="GR175" s="7" t="s">
        <v>571</v>
      </c>
      <c r="GT175" s="7">
        <v>1.2109999999999901</v>
      </c>
      <c r="GW175" s="66">
        <v>44694</v>
      </c>
      <c r="GX175" s="21" t="s">
        <v>353</v>
      </c>
      <c r="GZ175" s="7">
        <v>1.0593999999999999</v>
      </c>
      <c r="HC175" s="66">
        <v>44677</v>
      </c>
      <c r="HD175" s="21" t="s">
        <v>351</v>
      </c>
      <c r="HF175" s="7">
        <v>1.1966000000000001</v>
      </c>
      <c r="HI175" s="66">
        <v>44635</v>
      </c>
      <c r="HJ175" s="21" t="s">
        <v>350</v>
      </c>
      <c r="HL175" s="7">
        <v>1.018</v>
      </c>
      <c r="HO175" s="66">
        <v>44628</v>
      </c>
      <c r="HP175" s="21" t="s">
        <v>350</v>
      </c>
      <c r="HR175" s="134">
        <v>0.98726881990427762</v>
      </c>
      <c r="HU175" s="81">
        <v>43969</v>
      </c>
      <c r="HV175" s="23" t="s">
        <v>353</v>
      </c>
      <c r="HW175" s="21">
        <f>[1]!i_dq_close("881001.WI",HU175)</f>
        <v>4295.1484</v>
      </c>
      <c r="HX175" s="82">
        <v>1.0815889999999999</v>
      </c>
      <c r="IA175" s="66">
        <v>44756</v>
      </c>
      <c r="IB175" s="21" t="s">
        <v>639</v>
      </c>
      <c r="ID175" s="7">
        <v>1.022</v>
      </c>
      <c r="IG175" s="66">
        <v>44770</v>
      </c>
      <c r="IH175" s="21" t="s">
        <v>639</v>
      </c>
      <c r="IJ175" s="7">
        <v>1.0289999999999999</v>
      </c>
      <c r="IM175" s="66">
        <v>44831</v>
      </c>
      <c r="IN175" s="21" t="s">
        <v>1622</v>
      </c>
      <c r="IP175" s="7">
        <v>1.0145999999999999</v>
      </c>
      <c r="IS175" s="66">
        <v>44945</v>
      </c>
      <c r="IT175" s="21" t="s">
        <v>1626</v>
      </c>
      <c r="IV175" s="7">
        <v>1.028</v>
      </c>
      <c r="KC175" s="66">
        <v>44804</v>
      </c>
      <c r="KD175" s="21" t="s">
        <v>1623</v>
      </c>
      <c r="KF175" s="7">
        <v>1.349</v>
      </c>
    </row>
    <row r="176" spans="1:311">
      <c r="A176" s="121">
        <v>44636</v>
      </c>
      <c r="B176" s="74" t="s">
        <v>350</v>
      </c>
      <c r="D176" s="122">
        <v>1.0483</v>
      </c>
      <c r="G176" s="66">
        <v>44666</v>
      </c>
      <c r="H176" s="21" t="s">
        <v>351</v>
      </c>
      <c r="J176" s="7">
        <v>0.94399999999999995</v>
      </c>
      <c r="CM176" s="66">
        <v>44963</v>
      </c>
      <c r="CN176" s="21" t="s">
        <v>1632</v>
      </c>
      <c r="CP176" s="7">
        <v>1.0801000000000001</v>
      </c>
      <c r="CS176" s="66">
        <v>44946</v>
      </c>
      <c r="CT176" s="21" t="s">
        <v>1626</v>
      </c>
      <c r="CV176" s="7">
        <v>0.96509999999999996</v>
      </c>
      <c r="CY176" s="66">
        <v>44943</v>
      </c>
      <c r="CZ176" s="21" t="s">
        <v>1626</v>
      </c>
      <c r="DB176" s="7">
        <v>1.2206999999999999</v>
      </c>
      <c r="DE176" s="66">
        <v>44929</v>
      </c>
      <c r="DF176" s="21" t="s">
        <v>1626</v>
      </c>
      <c r="DH176" s="7">
        <v>1.0053000000000001</v>
      </c>
      <c r="DK176" s="66">
        <v>44925</v>
      </c>
      <c r="DL176" s="21" t="s">
        <v>1624</v>
      </c>
      <c r="DN176" s="7">
        <v>1.0034000000000001</v>
      </c>
      <c r="DQ176" s="66">
        <v>44917</v>
      </c>
      <c r="DR176" s="21" t="s">
        <v>1624</v>
      </c>
      <c r="DT176" s="7">
        <v>0.96399999999999997</v>
      </c>
      <c r="DW176" s="66">
        <v>44901</v>
      </c>
      <c r="DX176" s="21" t="s">
        <v>1624</v>
      </c>
      <c r="DZ176" s="7">
        <v>0.98460000000000003</v>
      </c>
      <c r="EC176" s="66">
        <v>44865</v>
      </c>
      <c r="ED176" s="21" t="s">
        <v>1621</v>
      </c>
      <c r="EF176" s="7">
        <v>1.173</v>
      </c>
      <c r="EI176" s="66">
        <v>44865</v>
      </c>
      <c r="EJ176" s="7" t="s">
        <v>1621</v>
      </c>
      <c r="EL176" s="134">
        <v>1.2220899999999999</v>
      </c>
      <c r="EO176" s="66">
        <v>44860</v>
      </c>
      <c r="EP176" s="21" t="s">
        <v>1621</v>
      </c>
      <c r="ER176" s="7">
        <v>1.0085999999999999</v>
      </c>
      <c r="EU176" s="66">
        <v>44859</v>
      </c>
      <c r="EV176" s="21" t="s">
        <v>1621</v>
      </c>
      <c r="EX176" s="7">
        <v>1.1641999999999999</v>
      </c>
      <c r="FA176" s="66">
        <v>44844</v>
      </c>
      <c r="FB176" s="21" t="s">
        <v>341</v>
      </c>
      <c r="FD176" s="7">
        <v>1.4330000000000001</v>
      </c>
      <c r="FG176" s="66">
        <v>44825</v>
      </c>
      <c r="FH176" s="7" t="s">
        <v>1622</v>
      </c>
      <c r="FJ176" s="7">
        <v>1.0660000000000001</v>
      </c>
      <c r="FM176" s="66">
        <v>44824</v>
      </c>
      <c r="FN176" s="21" t="s">
        <v>1622</v>
      </c>
      <c r="FP176" s="7">
        <v>1.107</v>
      </c>
      <c r="FS176" s="66">
        <v>44805</v>
      </c>
      <c r="FT176" s="21" t="s">
        <v>340</v>
      </c>
      <c r="FV176" s="7">
        <v>1.2767999999999999</v>
      </c>
      <c r="FY176" s="66">
        <v>44802</v>
      </c>
      <c r="FZ176" s="21" t="s">
        <v>1623</v>
      </c>
      <c r="GB176" s="7">
        <v>1.4094</v>
      </c>
      <c r="GE176" s="66">
        <v>44775</v>
      </c>
      <c r="GF176" s="21" t="s">
        <v>356</v>
      </c>
      <c r="GH176" s="7">
        <v>1.7911999999999999</v>
      </c>
      <c r="GI176" s="68"/>
      <c r="GK176" s="66">
        <v>44770</v>
      </c>
      <c r="GL176" s="21" t="s">
        <v>639</v>
      </c>
      <c r="GN176" s="215">
        <v>1.0028429999999999</v>
      </c>
      <c r="GQ176" s="66">
        <v>44728</v>
      </c>
      <c r="GR176" s="7" t="s">
        <v>571</v>
      </c>
      <c r="GT176" s="7">
        <v>1.2170000000000001</v>
      </c>
      <c r="GW176" s="66">
        <v>44697</v>
      </c>
      <c r="GX176" s="21" t="s">
        <v>353</v>
      </c>
      <c r="GZ176" s="7">
        <v>1.0639000000000001</v>
      </c>
      <c r="HC176" s="66">
        <v>44678</v>
      </c>
      <c r="HD176" s="21" t="s">
        <v>351</v>
      </c>
      <c r="HF176" s="7">
        <v>1.2048000000000001</v>
      </c>
      <c r="HI176" s="66">
        <v>44636</v>
      </c>
      <c r="HJ176" s="21" t="s">
        <v>350</v>
      </c>
      <c r="HL176" s="7">
        <v>1.02</v>
      </c>
      <c r="HO176" s="66">
        <v>44629</v>
      </c>
      <c r="HP176" s="21" t="s">
        <v>350</v>
      </c>
      <c r="HR176" s="134">
        <v>0.98823958570556025</v>
      </c>
      <c r="HU176" s="81">
        <v>43970</v>
      </c>
      <c r="HV176" s="23" t="s">
        <v>353</v>
      </c>
      <c r="HW176" s="21">
        <f>[1]!i_dq_close("881001.WI",HU176)</f>
        <v>4341.4973</v>
      </c>
      <c r="HX176" s="82">
        <v>1.0853090000000001</v>
      </c>
      <c r="IA176" s="66">
        <v>44757</v>
      </c>
      <c r="IB176" s="21" t="s">
        <v>639</v>
      </c>
      <c r="ID176" s="7">
        <v>1.016</v>
      </c>
      <c r="IG176" s="66">
        <v>44771</v>
      </c>
      <c r="IH176" s="21" t="s">
        <v>639</v>
      </c>
      <c r="IJ176" s="7">
        <v>1.028</v>
      </c>
      <c r="IM176" s="66">
        <v>44832</v>
      </c>
      <c r="IN176" s="21" t="s">
        <v>1622</v>
      </c>
      <c r="IP176" s="7">
        <v>1.0055000000000001</v>
      </c>
      <c r="IS176" s="66">
        <v>44946</v>
      </c>
      <c r="IT176" s="21" t="s">
        <v>1626</v>
      </c>
      <c r="IV176" s="7">
        <v>1.0276000000000001</v>
      </c>
      <c r="KC176" s="66">
        <v>44805</v>
      </c>
      <c r="KD176" s="21" t="s">
        <v>340</v>
      </c>
      <c r="KF176" s="7">
        <v>1.3480000000000001</v>
      </c>
    </row>
    <row r="177" spans="1:292" customFormat="1">
      <c r="A177" s="121">
        <v>44637</v>
      </c>
      <c r="B177" s="74" t="s">
        <v>350</v>
      </c>
      <c r="C177" s="122"/>
      <c r="D177" s="122">
        <v>1.0496000000000001</v>
      </c>
      <c r="E177" s="122"/>
      <c r="G177" s="66">
        <v>44669</v>
      </c>
      <c r="H177" s="21" t="s">
        <v>351</v>
      </c>
      <c r="I177" s="7"/>
      <c r="J177" s="7">
        <v>0.94610000000000005</v>
      </c>
      <c r="K177" s="7"/>
      <c r="M177" s="7"/>
      <c r="N177" s="7"/>
      <c r="O177" s="7"/>
      <c r="P177" s="7"/>
      <c r="Q177" s="7"/>
      <c r="S177" s="7"/>
      <c r="T177" s="7"/>
      <c r="U177" s="7"/>
      <c r="V177" s="7"/>
      <c r="W177" s="7"/>
      <c r="Y177" s="7"/>
      <c r="Z177" s="7"/>
      <c r="AA177" s="7"/>
      <c r="AB177" s="7"/>
      <c r="AC177" s="7"/>
      <c r="AE177" s="7"/>
      <c r="AF177" s="7"/>
      <c r="AG177" s="7"/>
      <c r="AH177" s="7"/>
      <c r="AI177" s="7"/>
      <c r="AK177" s="7"/>
      <c r="AL177" s="7"/>
      <c r="AM177" s="7"/>
      <c r="AN177" s="7"/>
      <c r="AO177" s="7"/>
      <c r="AQ177" s="7"/>
      <c r="AR177" s="7"/>
      <c r="AS177" s="7"/>
      <c r="AT177" s="7"/>
      <c r="AU177" s="7"/>
      <c r="AW177" s="7"/>
      <c r="AX177" s="7"/>
      <c r="AY177" s="7"/>
      <c r="AZ177" s="7"/>
      <c r="BA177" s="7"/>
      <c r="BC177" s="7"/>
      <c r="BD177" s="7"/>
      <c r="BE177" s="7"/>
      <c r="BF177" s="7"/>
      <c r="BG177" s="7"/>
      <c r="BI177" s="7"/>
      <c r="BJ177" s="7"/>
      <c r="BK177" s="7"/>
      <c r="BL177" s="7"/>
      <c r="BM177" s="7"/>
      <c r="BO177" s="7"/>
      <c r="BP177" s="7"/>
      <c r="BQ177" s="7"/>
      <c r="BR177" s="7"/>
      <c r="BS177" s="7"/>
      <c r="BU177" s="7"/>
      <c r="BV177" s="7"/>
      <c r="BW177" s="7"/>
      <c r="BX177" s="7"/>
      <c r="BY177" s="7"/>
      <c r="CA177" s="7"/>
      <c r="CB177" s="7"/>
      <c r="CC177" s="7"/>
      <c r="CD177" s="7"/>
      <c r="CE177" s="7"/>
      <c r="CG177" s="7"/>
      <c r="CH177" s="7"/>
      <c r="CI177" s="7"/>
      <c r="CJ177" s="7"/>
      <c r="CK177" s="7"/>
      <c r="CM177" s="66">
        <v>44964</v>
      </c>
      <c r="CN177" s="21" t="s">
        <v>1688</v>
      </c>
      <c r="CO177" s="7"/>
      <c r="CP177" s="7">
        <v>1.0851</v>
      </c>
      <c r="CQ177" s="7"/>
      <c r="CS177" s="66">
        <v>44956</v>
      </c>
      <c r="CT177" s="21" t="s">
        <v>1626</v>
      </c>
      <c r="CU177" s="7"/>
      <c r="CV177" s="7">
        <v>0.96789999999999998</v>
      </c>
      <c r="CW177" s="7"/>
      <c r="CY177" s="66">
        <v>44944</v>
      </c>
      <c r="CZ177" s="21" t="s">
        <v>1626</v>
      </c>
      <c r="DA177" s="7"/>
      <c r="DB177" s="7">
        <v>1.2209000000000001</v>
      </c>
      <c r="DC177" s="7"/>
      <c r="DE177" s="66">
        <v>44930</v>
      </c>
      <c r="DF177" s="21" t="s">
        <v>1626</v>
      </c>
      <c r="DG177" s="7"/>
      <c r="DH177" s="7">
        <v>1.0065999999999999</v>
      </c>
      <c r="DI177" s="7"/>
      <c r="DK177" s="66">
        <v>44929</v>
      </c>
      <c r="DL177" s="21" t="s">
        <v>346</v>
      </c>
      <c r="DM177" s="7"/>
      <c r="DN177" s="7">
        <v>1.0031000000000001</v>
      </c>
      <c r="DO177" s="7"/>
      <c r="DQ177" s="66">
        <v>44918</v>
      </c>
      <c r="DR177" s="21" t="s">
        <v>1624</v>
      </c>
      <c r="DS177" s="7"/>
      <c r="DT177" s="7">
        <v>0.96299999999999997</v>
      </c>
      <c r="DU177" s="7"/>
      <c r="DW177" s="66">
        <v>44902</v>
      </c>
      <c r="DX177" s="21" t="s">
        <v>1624</v>
      </c>
      <c r="DY177" s="7"/>
      <c r="DZ177" s="7">
        <v>0.98550000000000004</v>
      </c>
      <c r="EA177" s="7"/>
      <c r="EC177" s="66">
        <v>44866</v>
      </c>
      <c r="ED177" s="21" t="s">
        <v>342</v>
      </c>
      <c r="EE177" s="7"/>
      <c r="EF177" s="7">
        <v>1.177</v>
      </c>
      <c r="EG177" s="7"/>
      <c r="EI177" s="66">
        <v>44866</v>
      </c>
      <c r="EJ177" s="7" t="s">
        <v>342</v>
      </c>
      <c r="EK177" s="7"/>
      <c r="EL177" s="134">
        <v>1.2247950000000001</v>
      </c>
      <c r="EM177" s="7"/>
      <c r="EO177" s="66">
        <v>44861</v>
      </c>
      <c r="EP177" s="21" t="s">
        <v>1621</v>
      </c>
      <c r="EQ177" s="7"/>
      <c r="ER177" s="7">
        <v>1.0012000000000001</v>
      </c>
      <c r="ES177" s="7"/>
      <c r="EU177" s="66">
        <v>44860</v>
      </c>
      <c r="EV177" s="21" t="s">
        <v>1621</v>
      </c>
      <c r="EW177" s="7"/>
      <c r="EX177" s="7">
        <v>1.1665000000000001</v>
      </c>
      <c r="EY177" s="7"/>
      <c r="FA177" s="66">
        <v>44845</v>
      </c>
      <c r="FB177" s="21" t="s">
        <v>1621</v>
      </c>
      <c r="FC177" s="7"/>
      <c r="FD177" s="7">
        <v>1.4330000000000001</v>
      </c>
      <c r="FE177" s="7"/>
      <c r="FG177" s="66">
        <v>44826</v>
      </c>
      <c r="FH177" s="7" t="s">
        <v>1622</v>
      </c>
      <c r="FI177" s="7"/>
      <c r="FJ177" s="7">
        <v>1.0660000000000001</v>
      </c>
      <c r="FK177" s="7"/>
      <c r="FM177" s="66">
        <v>44825</v>
      </c>
      <c r="FN177" s="21" t="s">
        <v>1622</v>
      </c>
      <c r="FO177" s="7"/>
      <c r="FP177" s="7">
        <v>1.1020000000000001</v>
      </c>
      <c r="FQ177" s="7"/>
      <c r="FS177" s="66">
        <v>44806</v>
      </c>
      <c r="FT177" s="21" t="s">
        <v>1622</v>
      </c>
      <c r="FU177" s="7"/>
      <c r="FV177" s="7">
        <v>1.2766999999999999</v>
      </c>
      <c r="FW177" s="7"/>
      <c r="FY177" s="66">
        <v>44803</v>
      </c>
      <c r="FZ177" s="21" t="s">
        <v>1623</v>
      </c>
      <c r="GA177" s="7"/>
      <c r="GB177" s="7">
        <v>1.4095</v>
      </c>
      <c r="GC177" s="7"/>
      <c r="GE177" s="66">
        <v>44776</v>
      </c>
      <c r="GF177" s="21" t="s">
        <v>356</v>
      </c>
      <c r="GG177" s="7"/>
      <c r="GH177" s="7">
        <v>1.8118000000000001</v>
      </c>
      <c r="GI177" s="68"/>
      <c r="GK177" s="66">
        <v>44771</v>
      </c>
      <c r="GL177" s="21" t="s">
        <v>639</v>
      </c>
      <c r="GM177" s="7"/>
      <c r="GN177" s="215">
        <v>1.003233</v>
      </c>
      <c r="GO177" s="7"/>
      <c r="GQ177" s="66">
        <v>44729</v>
      </c>
      <c r="GR177" s="7" t="s">
        <v>571</v>
      </c>
      <c r="GS177" s="7"/>
      <c r="GT177" s="7">
        <v>1.2150000000000001</v>
      </c>
      <c r="GU177" s="7"/>
      <c r="GW177" s="66">
        <v>44698</v>
      </c>
      <c r="GX177" s="21" t="s">
        <v>353</v>
      </c>
      <c r="GY177" s="7"/>
      <c r="GZ177" s="7">
        <v>1.0586</v>
      </c>
      <c r="HA177" s="7"/>
      <c r="HC177" s="66">
        <v>44679</v>
      </c>
      <c r="HD177" s="21" t="s">
        <v>351</v>
      </c>
      <c r="HE177" s="7"/>
      <c r="HF177" s="7">
        <v>1.2174</v>
      </c>
      <c r="HG177" s="7"/>
      <c r="HI177" s="66">
        <v>44637</v>
      </c>
      <c r="HJ177" s="21" t="s">
        <v>350</v>
      </c>
      <c r="HK177" s="7"/>
      <c r="HL177" s="7">
        <v>1.018</v>
      </c>
      <c r="HM177" s="7"/>
      <c r="HO177" s="66">
        <v>44630</v>
      </c>
      <c r="HP177" s="21" t="s">
        <v>350</v>
      </c>
      <c r="HQ177" s="7"/>
      <c r="HR177" s="134">
        <v>0.98823958570556025</v>
      </c>
      <c r="HS177" s="7"/>
      <c r="HU177" s="81">
        <v>43971</v>
      </c>
      <c r="HV177" s="23" t="s">
        <v>353</v>
      </c>
      <c r="HW177" s="21">
        <f>[1]!i_dq_close("881001.WI",HU177)</f>
        <v>4309.8904000000002</v>
      </c>
      <c r="HX177" s="82">
        <v>1.0834490000000001</v>
      </c>
      <c r="HY177" s="20"/>
      <c r="IA177" s="66">
        <v>44760</v>
      </c>
      <c r="IB177" s="21" t="s">
        <v>639</v>
      </c>
      <c r="IC177" s="7"/>
      <c r="ID177" s="7">
        <v>1.0229999999999999</v>
      </c>
      <c r="IE177" s="7"/>
      <c r="IG177" s="66">
        <v>44774</v>
      </c>
      <c r="IH177" s="21" t="s">
        <v>356</v>
      </c>
      <c r="II177" s="7"/>
      <c r="IJ177" s="7">
        <v>1.028</v>
      </c>
      <c r="IK177" s="7"/>
      <c r="IM177" s="66">
        <v>44833</v>
      </c>
      <c r="IN177" s="21" t="s">
        <v>1622</v>
      </c>
      <c r="IO177" s="7"/>
      <c r="IP177" s="7">
        <v>1.0111000000000001</v>
      </c>
      <c r="IQ177" s="7"/>
      <c r="IS177" s="66">
        <v>44956</v>
      </c>
      <c r="IT177" s="21" t="s">
        <v>1626</v>
      </c>
      <c r="IU177" s="7"/>
      <c r="IV177" s="7">
        <v>1.0271999999999999</v>
      </c>
      <c r="IW177" s="7"/>
      <c r="IY177" s="7"/>
      <c r="IZ177" s="7"/>
      <c r="JA177" s="7"/>
      <c r="JB177" s="7"/>
      <c r="JC177" s="7"/>
      <c r="JE177" s="7"/>
      <c r="JF177" s="7"/>
      <c r="JG177" s="7"/>
      <c r="JH177" s="7"/>
      <c r="JI177" s="7"/>
      <c r="JK177" s="7"/>
      <c r="JL177" s="7"/>
      <c r="JM177" s="7"/>
      <c r="JN177" s="7"/>
      <c r="JO177" s="7"/>
      <c r="JQ177" s="7"/>
      <c r="JR177" s="7"/>
      <c r="JS177" s="7"/>
      <c r="JT177" s="7"/>
      <c r="JU177" s="7"/>
      <c r="JW177" s="7"/>
      <c r="JX177" s="7"/>
      <c r="JY177" s="7"/>
      <c r="JZ177" s="7"/>
      <c r="KA177" s="7"/>
      <c r="KC177" s="66">
        <v>44806</v>
      </c>
      <c r="KD177" s="21" t="s">
        <v>1622</v>
      </c>
      <c r="KE177" s="7"/>
      <c r="KF177" s="7">
        <v>1.3480000000000001</v>
      </c>
    </row>
    <row r="178" spans="1:292" customFormat="1">
      <c r="A178" s="121">
        <v>44638</v>
      </c>
      <c r="B178" s="74" t="s">
        <v>350</v>
      </c>
      <c r="C178" s="122"/>
      <c r="D178" s="122">
        <v>1.0525</v>
      </c>
      <c r="E178" s="122"/>
      <c r="G178" s="66">
        <v>44670</v>
      </c>
      <c r="H178" s="21" t="s">
        <v>351</v>
      </c>
      <c r="I178" s="7"/>
      <c r="J178" s="7">
        <v>0.94420000000000004</v>
      </c>
      <c r="K178" s="7"/>
      <c r="M178" s="7"/>
      <c r="N178" s="7"/>
      <c r="O178" s="7"/>
      <c r="P178" s="7"/>
      <c r="Q178" s="7"/>
      <c r="S178" s="7"/>
      <c r="T178" s="7"/>
      <c r="U178" s="7"/>
      <c r="V178" s="7"/>
      <c r="W178" s="7"/>
      <c r="Y178" s="7"/>
      <c r="Z178" s="7"/>
      <c r="AA178" s="7"/>
      <c r="AB178" s="7"/>
      <c r="AC178" s="7"/>
      <c r="AE178" s="7"/>
      <c r="AF178" s="7"/>
      <c r="AG178" s="7"/>
      <c r="AH178" s="7"/>
      <c r="AI178" s="7"/>
      <c r="AK178" s="7"/>
      <c r="AL178" s="7"/>
      <c r="AM178" s="7"/>
      <c r="AN178" s="7"/>
      <c r="AO178" s="7"/>
      <c r="AQ178" s="7"/>
      <c r="AR178" s="7"/>
      <c r="AS178" s="7"/>
      <c r="AT178" s="7"/>
      <c r="AU178" s="7"/>
      <c r="AW178" s="7"/>
      <c r="AX178" s="7"/>
      <c r="AY178" s="7"/>
      <c r="AZ178" s="7"/>
      <c r="BA178" s="7"/>
      <c r="BC178" s="7"/>
      <c r="BD178" s="7"/>
      <c r="BE178" s="7"/>
      <c r="BF178" s="7"/>
      <c r="BG178" s="7"/>
      <c r="BI178" s="7"/>
      <c r="BJ178" s="7"/>
      <c r="BK178" s="7"/>
      <c r="BL178" s="7"/>
      <c r="BM178" s="7"/>
      <c r="BO178" s="7"/>
      <c r="BP178" s="7"/>
      <c r="BQ178" s="7"/>
      <c r="BR178" s="7"/>
      <c r="BS178" s="7"/>
      <c r="BU178" s="7"/>
      <c r="BV178" s="7"/>
      <c r="BW178" s="7"/>
      <c r="BX178" s="7"/>
      <c r="BY178" s="7"/>
      <c r="CA178" s="7"/>
      <c r="CB178" s="7"/>
      <c r="CC178" s="7"/>
      <c r="CD178" s="7"/>
      <c r="CE178" s="7"/>
      <c r="CG178" s="7"/>
      <c r="CH178" s="7"/>
      <c r="CI178" s="7"/>
      <c r="CJ178" s="7"/>
      <c r="CK178" s="7"/>
      <c r="CM178" s="66">
        <v>44965</v>
      </c>
      <c r="CN178" s="21" t="s">
        <v>1694</v>
      </c>
      <c r="CO178" s="7"/>
      <c r="CP178" s="7">
        <v>1.0860000000000001</v>
      </c>
      <c r="CQ178" s="7"/>
      <c r="CS178" s="66">
        <v>44957</v>
      </c>
      <c r="CT178" s="21" t="s">
        <v>1626</v>
      </c>
      <c r="CU178" s="7"/>
      <c r="CV178" s="7">
        <v>0.96760000000000002</v>
      </c>
      <c r="CW178" s="7"/>
      <c r="CY178" s="66">
        <v>44945</v>
      </c>
      <c r="CZ178" s="21" t="s">
        <v>1626</v>
      </c>
      <c r="DA178" s="7"/>
      <c r="DB178" s="7">
        <v>1.2212000000000001</v>
      </c>
      <c r="DC178" s="7"/>
      <c r="DE178" s="66">
        <v>44931</v>
      </c>
      <c r="DF178" s="21" t="s">
        <v>1626</v>
      </c>
      <c r="DG178" s="7"/>
      <c r="DH178" s="7">
        <v>1.006</v>
      </c>
      <c r="DI178" s="7"/>
      <c r="DK178" s="66">
        <v>44930</v>
      </c>
      <c r="DL178" s="21" t="s">
        <v>1626</v>
      </c>
      <c r="DM178" s="7"/>
      <c r="DN178" s="7">
        <v>1.0058</v>
      </c>
      <c r="DO178" s="7"/>
      <c r="DQ178" s="66">
        <v>44921</v>
      </c>
      <c r="DR178" s="21" t="s">
        <v>1624</v>
      </c>
      <c r="DS178" s="7"/>
      <c r="DT178" s="7">
        <v>0.96399999999999997</v>
      </c>
      <c r="DU178" s="7"/>
      <c r="DW178" s="66">
        <v>44903</v>
      </c>
      <c r="DX178" s="21" t="s">
        <v>1624</v>
      </c>
      <c r="DY178" s="7"/>
      <c r="DZ178" s="7">
        <v>0.98560000000000003</v>
      </c>
      <c r="EA178" s="7"/>
      <c r="EC178" s="66">
        <v>44867</v>
      </c>
      <c r="ED178" s="21" t="s">
        <v>1630</v>
      </c>
      <c r="EE178" s="7"/>
      <c r="EF178" s="7">
        <v>1.18</v>
      </c>
      <c r="EG178" s="7"/>
      <c r="EI178" s="66">
        <v>44867</v>
      </c>
      <c r="EJ178" s="7" t="s">
        <v>1630</v>
      </c>
      <c r="EK178" s="7"/>
      <c r="EL178" s="134">
        <v>1.2259150000000001</v>
      </c>
      <c r="EM178" s="7"/>
      <c r="EO178" s="66">
        <v>44862</v>
      </c>
      <c r="EP178" s="21" t="s">
        <v>1621</v>
      </c>
      <c r="EQ178" s="7"/>
      <c r="ER178" s="7">
        <v>1.0021</v>
      </c>
      <c r="ES178" s="7"/>
      <c r="EU178" s="66">
        <v>44861</v>
      </c>
      <c r="EV178" s="21" t="s">
        <v>1621</v>
      </c>
      <c r="EW178" s="7"/>
      <c r="EX178" s="7">
        <v>1.1668000000000001</v>
      </c>
      <c r="EY178" s="7"/>
      <c r="FA178" s="66">
        <v>44846</v>
      </c>
      <c r="FB178" s="21" t="s">
        <v>1621</v>
      </c>
      <c r="FC178" s="7"/>
      <c r="FD178" s="7">
        <v>1.4419999999999999</v>
      </c>
      <c r="FE178" s="7"/>
      <c r="FG178" s="66">
        <v>44827</v>
      </c>
      <c r="FH178" s="7" t="s">
        <v>1622</v>
      </c>
      <c r="FI178" s="7"/>
      <c r="FJ178" s="7">
        <v>1.0620000000000001</v>
      </c>
      <c r="FK178" s="7"/>
      <c r="FM178" s="66">
        <v>44826</v>
      </c>
      <c r="FN178" s="21" t="s">
        <v>1622</v>
      </c>
      <c r="FO178" s="7"/>
      <c r="FP178" s="7">
        <v>1.103</v>
      </c>
      <c r="FQ178" s="7"/>
      <c r="FS178" s="66">
        <v>44809</v>
      </c>
      <c r="FT178" s="21" t="s">
        <v>1622</v>
      </c>
      <c r="FU178" s="7"/>
      <c r="FV178" s="7">
        <v>1.2767999999999999</v>
      </c>
      <c r="FW178" s="7"/>
      <c r="FY178" s="66">
        <v>44804</v>
      </c>
      <c r="FZ178" s="21" t="s">
        <v>1623</v>
      </c>
      <c r="GA178" s="7"/>
      <c r="GB178" s="7">
        <v>1.4060999999999999</v>
      </c>
      <c r="GC178" s="7"/>
      <c r="GE178" s="66">
        <v>44777</v>
      </c>
      <c r="GF178" s="21" t="s">
        <v>356</v>
      </c>
      <c r="GG178" s="7"/>
      <c r="GH178" s="7">
        <v>1.8133999999999999</v>
      </c>
      <c r="GI178" s="68"/>
      <c r="GK178" s="66">
        <v>44774</v>
      </c>
      <c r="GL178" s="21" t="s">
        <v>356</v>
      </c>
      <c r="GM178" s="7"/>
      <c r="GN178" s="215">
        <v>1.003525</v>
      </c>
      <c r="GO178" s="7"/>
      <c r="GQ178" s="66">
        <v>44732</v>
      </c>
      <c r="GR178" s="7" t="s">
        <v>571</v>
      </c>
      <c r="GS178" s="7"/>
      <c r="GT178" s="7">
        <v>1.218</v>
      </c>
      <c r="GU178" s="7"/>
      <c r="GW178" s="66">
        <v>44699</v>
      </c>
      <c r="GX178" s="21" t="s">
        <v>353</v>
      </c>
      <c r="GY178" s="7"/>
      <c r="GZ178" s="7">
        <v>1.0620000000000001</v>
      </c>
      <c r="HA178" s="7"/>
      <c r="HC178" s="66">
        <v>44680</v>
      </c>
      <c r="HD178" s="21" t="s">
        <v>351</v>
      </c>
      <c r="HE178" s="7"/>
      <c r="HF178" s="7">
        <v>1.2038</v>
      </c>
      <c r="HG178" s="7"/>
      <c r="HI178" s="66">
        <v>44638</v>
      </c>
      <c r="HJ178" s="21" t="s">
        <v>350</v>
      </c>
      <c r="HK178" s="7"/>
      <c r="HL178" s="7">
        <v>1.02</v>
      </c>
      <c r="HM178" s="7"/>
      <c r="HO178" s="66">
        <v>44631</v>
      </c>
      <c r="HP178" s="21" t="s">
        <v>350</v>
      </c>
      <c r="HQ178" s="7"/>
      <c r="HR178" s="134">
        <v>0.99018111730812519</v>
      </c>
      <c r="HS178" s="7"/>
      <c r="HU178" s="81">
        <v>43972</v>
      </c>
      <c r="HV178" s="23" t="s">
        <v>353</v>
      </c>
      <c r="HW178" s="21">
        <f>[1]!i_dq_close("881001.WI",HU178)</f>
        <v>4273.6761999999999</v>
      </c>
      <c r="HX178" s="82">
        <v>1.082519</v>
      </c>
      <c r="HY178" s="20"/>
      <c r="IA178" s="66">
        <v>44761</v>
      </c>
      <c r="IB178" s="21" t="s">
        <v>639</v>
      </c>
      <c r="IC178" s="7"/>
      <c r="ID178" s="7">
        <v>1.0269999999999999</v>
      </c>
      <c r="IE178" s="7"/>
      <c r="IG178" s="66">
        <v>44775</v>
      </c>
      <c r="IH178" s="21" t="s">
        <v>1633</v>
      </c>
      <c r="II178" s="7"/>
      <c r="IJ178" s="7">
        <v>1.016</v>
      </c>
      <c r="IK178" s="7"/>
      <c r="IM178" s="66">
        <v>44834</v>
      </c>
      <c r="IN178" s="21" t="s">
        <v>1622</v>
      </c>
      <c r="IO178" s="7"/>
      <c r="IP178" s="7">
        <v>1.0043</v>
      </c>
      <c r="IQ178" s="7"/>
      <c r="IS178" s="66">
        <v>44957</v>
      </c>
      <c r="IT178" s="21" t="s">
        <v>1626</v>
      </c>
      <c r="IU178" s="7"/>
      <c r="IV178" s="7">
        <v>1.0284</v>
      </c>
      <c r="IW178" s="7"/>
      <c r="IY178" s="7"/>
      <c r="IZ178" s="7"/>
      <c r="JA178" s="7"/>
      <c r="JB178" s="7"/>
      <c r="JC178" s="7"/>
      <c r="JE178" s="7"/>
      <c r="JF178" s="7"/>
      <c r="JG178" s="7"/>
      <c r="JH178" s="7"/>
      <c r="JI178" s="7"/>
      <c r="JK178" s="7"/>
      <c r="JL178" s="7"/>
      <c r="JM178" s="7"/>
      <c r="JN178" s="7"/>
      <c r="JO178" s="7"/>
      <c r="JQ178" s="7"/>
      <c r="JR178" s="7"/>
      <c r="JS178" s="7"/>
      <c r="JT178" s="7"/>
      <c r="JU178" s="7"/>
      <c r="JW178" s="7"/>
      <c r="JX178" s="7"/>
      <c r="JY178" s="7"/>
      <c r="JZ178" s="7"/>
      <c r="KA178" s="7"/>
      <c r="KC178" s="66">
        <v>44809</v>
      </c>
      <c r="KD178" s="21" t="s">
        <v>1622</v>
      </c>
      <c r="KE178" s="7"/>
      <c r="KF178" s="7">
        <v>1.347</v>
      </c>
    </row>
    <row r="179" spans="1:292" customFormat="1">
      <c r="A179" s="121">
        <v>44641</v>
      </c>
      <c r="B179" s="74" t="s">
        <v>350</v>
      </c>
      <c r="C179" s="122"/>
      <c r="D179" s="122">
        <v>1.0625</v>
      </c>
      <c r="E179" s="122"/>
      <c r="G179" s="66">
        <v>44671</v>
      </c>
      <c r="H179" s="21" t="s">
        <v>351</v>
      </c>
      <c r="I179" s="7"/>
      <c r="J179" s="7">
        <v>0.94240000000000002</v>
      </c>
      <c r="K179" s="7"/>
      <c r="M179" s="7"/>
      <c r="N179" s="7"/>
      <c r="O179" s="7"/>
      <c r="P179" s="7"/>
      <c r="Q179" s="7"/>
      <c r="S179" s="7"/>
      <c r="T179" s="7"/>
      <c r="U179" s="7"/>
      <c r="V179" s="7"/>
      <c r="W179" s="7"/>
      <c r="Y179" s="7"/>
      <c r="Z179" s="7"/>
      <c r="AA179" s="7"/>
      <c r="AB179" s="7"/>
      <c r="AC179" s="7"/>
      <c r="AE179" s="7"/>
      <c r="AF179" s="7"/>
      <c r="AG179" s="7"/>
      <c r="AH179" s="7"/>
      <c r="AI179" s="7"/>
      <c r="AK179" s="7"/>
      <c r="AL179" s="7"/>
      <c r="AM179" s="7"/>
      <c r="AN179" s="7"/>
      <c r="AO179" s="7"/>
      <c r="AQ179" s="7"/>
      <c r="AR179" s="7"/>
      <c r="AS179" s="7"/>
      <c r="AT179" s="7"/>
      <c r="AU179" s="7"/>
      <c r="AW179" s="7"/>
      <c r="AX179" s="7"/>
      <c r="AY179" s="7"/>
      <c r="AZ179" s="7"/>
      <c r="BA179" s="7"/>
      <c r="BC179" s="7"/>
      <c r="BD179" s="7"/>
      <c r="BE179" s="7"/>
      <c r="BF179" s="7"/>
      <c r="BG179" s="7"/>
      <c r="BI179" s="7"/>
      <c r="BJ179" s="7"/>
      <c r="BK179" s="7"/>
      <c r="BL179" s="7"/>
      <c r="BM179" s="7"/>
      <c r="BO179" s="7"/>
      <c r="BP179" s="7"/>
      <c r="BQ179" s="7"/>
      <c r="BR179" s="7"/>
      <c r="BS179" s="7"/>
      <c r="BU179" s="7"/>
      <c r="BV179" s="7"/>
      <c r="BW179" s="7"/>
      <c r="BX179" s="7"/>
      <c r="BY179" s="7"/>
      <c r="CA179" s="7"/>
      <c r="CB179" s="7"/>
      <c r="CC179" s="7"/>
      <c r="CD179" s="7"/>
      <c r="CE179" s="7"/>
      <c r="CG179" s="7"/>
      <c r="CH179" s="7"/>
      <c r="CI179" s="7"/>
      <c r="CJ179" s="7"/>
      <c r="CK179" s="7"/>
      <c r="CM179" s="66">
        <v>44966</v>
      </c>
      <c r="CN179" s="21" t="s">
        <v>1704</v>
      </c>
      <c r="CO179" s="7"/>
      <c r="CP179" s="7">
        <v>1.0849</v>
      </c>
      <c r="CQ179" s="7"/>
      <c r="CS179" s="66">
        <v>44958</v>
      </c>
      <c r="CT179" s="21" t="s">
        <v>348</v>
      </c>
      <c r="CU179" s="7"/>
      <c r="CV179" s="7">
        <v>0.96970000000000001</v>
      </c>
      <c r="CW179" s="7"/>
      <c r="CY179" s="66">
        <v>44946</v>
      </c>
      <c r="CZ179" s="21" t="s">
        <v>1626</v>
      </c>
      <c r="DA179" s="7"/>
      <c r="DB179" s="7">
        <v>1.2212000000000001</v>
      </c>
      <c r="DC179" s="7"/>
      <c r="DE179" s="66">
        <v>44932</v>
      </c>
      <c r="DF179" s="21" t="s">
        <v>1626</v>
      </c>
      <c r="DG179" s="7"/>
      <c r="DH179" s="7">
        <v>1.0067999999999999</v>
      </c>
      <c r="DI179" s="7"/>
      <c r="DK179" s="66">
        <v>44931</v>
      </c>
      <c r="DL179" s="21" t="s">
        <v>1626</v>
      </c>
      <c r="DM179" s="7"/>
      <c r="DN179" s="7">
        <v>1.0034000000000001</v>
      </c>
      <c r="DO179" s="7"/>
      <c r="DQ179" s="66">
        <v>44922</v>
      </c>
      <c r="DR179" s="21" t="s">
        <v>1624</v>
      </c>
      <c r="DS179" s="7"/>
      <c r="DT179" s="7">
        <v>0.96499999999999997</v>
      </c>
      <c r="DU179" s="7"/>
      <c r="DW179" s="66">
        <v>44904</v>
      </c>
      <c r="DX179" s="21" t="s">
        <v>1624</v>
      </c>
      <c r="DY179" s="7"/>
      <c r="DZ179" s="7">
        <v>0.98360000000000003</v>
      </c>
      <c r="EA179" s="7"/>
      <c r="EC179" s="66">
        <v>44868</v>
      </c>
      <c r="ED179" s="21" t="s">
        <v>1630</v>
      </c>
      <c r="EE179" s="7"/>
      <c r="EF179" s="7">
        <v>1.1819999999999999</v>
      </c>
      <c r="EG179" s="7"/>
      <c r="EI179" s="66">
        <v>44868</v>
      </c>
      <c r="EJ179" s="7" t="s">
        <v>1630</v>
      </c>
      <c r="EK179" s="7"/>
      <c r="EL179" s="134">
        <v>1.226288</v>
      </c>
      <c r="EM179" s="7"/>
      <c r="EO179" s="66">
        <v>44865</v>
      </c>
      <c r="EP179" s="21" t="s">
        <v>1621</v>
      </c>
      <c r="EQ179" s="7"/>
      <c r="ER179" s="7">
        <v>0.99960000000000004</v>
      </c>
      <c r="ES179" s="7"/>
      <c r="EU179" s="66">
        <v>44862</v>
      </c>
      <c r="EV179" s="21" t="s">
        <v>1621</v>
      </c>
      <c r="EW179" s="7"/>
      <c r="EX179" s="7">
        <v>1.1649</v>
      </c>
      <c r="EY179" s="7"/>
      <c r="FA179" s="66">
        <v>44847</v>
      </c>
      <c r="FB179" s="21" t="s">
        <v>1621</v>
      </c>
      <c r="FC179" s="7"/>
      <c r="FD179" s="7">
        <v>1.4379999999999999</v>
      </c>
      <c r="FE179" s="7"/>
      <c r="FG179" s="66">
        <v>44830</v>
      </c>
      <c r="FH179" s="7" t="s">
        <v>1622</v>
      </c>
      <c r="FI179" s="7"/>
      <c r="FJ179" s="7">
        <v>1.0589999999999999</v>
      </c>
      <c r="FK179" s="7"/>
      <c r="FM179" s="66">
        <v>44827</v>
      </c>
      <c r="FN179" s="21" t="s">
        <v>1622</v>
      </c>
      <c r="FO179" s="7"/>
      <c r="FP179" s="7">
        <v>1.1000000000000001</v>
      </c>
      <c r="FQ179" s="7"/>
      <c r="FS179" s="66">
        <v>44810</v>
      </c>
      <c r="FT179" s="21" t="s">
        <v>1622</v>
      </c>
      <c r="FU179" s="7"/>
      <c r="FV179" s="7">
        <v>1.2786999999999999</v>
      </c>
      <c r="FW179" s="7"/>
      <c r="FY179" s="66">
        <v>44805</v>
      </c>
      <c r="FZ179" s="21" t="s">
        <v>340</v>
      </c>
      <c r="GA179" s="7"/>
      <c r="GB179" s="7">
        <v>1.4058999999999999</v>
      </c>
      <c r="GC179" s="7"/>
      <c r="GE179" s="66">
        <v>44778</v>
      </c>
      <c r="GF179" s="21" t="s">
        <v>356</v>
      </c>
      <c r="GG179" s="7"/>
      <c r="GH179" s="7">
        <v>1.8194999999999999</v>
      </c>
      <c r="GI179" s="68"/>
      <c r="GK179" s="66">
        <v>44775</v>
      </c>
      <c r="GL179" s="21" t="s">
        <v>1633</v>
      </c>
      <c r="GM179" s="7"/>
      <c r="GN179" s="122">
        <v>0.99254100000000001</v>
      </c>
      <c r="GO179" s="220">
        <f>GO108+60052.46</f>
        <v>4099992.1199999996</v>
      </c>
      <c r="GQ179" s="66">
        <v>44733</v>
      </c>
      <c r="GR179" s="7" t="s">
        <v>571</v>
      </c>
      <c r="GS179" s="7"/>
      <c r="GT179" s="7">
        <v>1.2230000000000001</v>
      </c>
      <c r="GU179" s="7"/>
      <c r="GW179" s="66">
        <v>44700</v>
      </c>
      <c r="GX179" s="21" t="s">
        <v>353</v>
      </c>
      <c r="GY179" s="7"/>
      <c r="GZ179" s="7">
        <v>1.0633999999999999</v>
      </c>
      <c r="HA179" s="7"/>
      <c r="HC179" s="66">
        <v>44686</v>
      </c>
      <c r="HD179" s="21" t="s">
        <v>353</v>
      </c>
      <c r="HE179" s="7"/>
      <c r="HF179" s="7">
        <v>1.2195</v>
      </c>
      <c r="HG179" s="7"/>
      <c r="HI179" s="66">
        <v>44641</v>
      </c>
      <c r="HJ179" s="21" t="s">
        <v>350</v>
      </c>
      <c r="HK179" s="7"/>
      <c r="HL179" s="7">
        <v>1.026</v>
      </c>
      <c r="HM179" s="7"/>
      <c r="HO179" s="66">
        <v>44634</v>
      </c>
      <c r="HP179" s="21" t="s">
        <v>350</v>
      </c>
      <c r="HQ179" s="7"/>
      <c r="HR179" s="134">
        <v>0.99018111730812519</v>
      </c>
      <c r="HS179" s="7"/>
      <c r="HU179" s="81">
        <v>43973</v>
      </c>
      <c r="HV179" s="23" t="s">
        <v>353</v>
      </c>
      <c r="HW179" s="21">
        <f>[1]!i_dq_close("881001.WI",HU179)</f>
        <v>4187.0032000000001</v>
      </c>
      <c r="HX179" s="82">
        <v>1.0815889999999999</v>
      </c>
      <c r="HY179" s="20"/>
      <c r="IA179" s="66">
        <v>44762</v>
      </c>
      <c r="IB179" s="21" t="s">
        <v>639</v>
      </c>
      <c r="IC179" s="7"/>
      <c r="ID179" s="7">
        <v>1.026</v>
      </c>
      <c r="IE179" s="7"/>
      <c r="IG179" s="66">
        <v>44776</v>
      </c>
      <c r="IH179" s="21" t="s">
        <v>1633</v>
      </c>
      <c r="II179" s="7"/>
      <c r="IJ179" s="7">
        <v>1.016</v>
      </c>
      <c r="IK179" s="7"/>
      <c r="IM179" s="66">
        <v>44844</v>
      </c>
      <c r="IN179" s="21" t="s">
        <v>341</v>
      </c>
      <c r="IO179" s="7"/>
      <c r="IP179" s="7">
        <v>1.0008999999999999</v>
      </c>
      <c r="IQ179" s="7"/>
      <c r="IS179" s="66">
        <v>44958</v>
      </c>
      <c r="IT179" s="21" t="s">
        <v>348</v>
      </c>
      <c r="IU179" s="7"/>
      <c r="IV179" s="7">
        <v>1.0286</v>
      </c>
      <c r="IW179" s="7"/>
      <c r="IY179" s="7"/>
      <c r="IZ179" s="7"/>
      <c r="JA179" s="7"/>
      <c r="JB179" s="7"/>
      <c r="JC179" s="7"/>
      <c r="JE179" s="7"/>
      <c r="JF179" s="7"/>
      <c r="JG179" s="7"/>
      <c r="JH179" s="7"/>
      <c r="JI179" s="7"/>
      <c r="JK179" s="7"/>
      <c r="JL179" s="7"/>
      <c r="JM179" s="7"/>
      <c r="JN179" s="7"/>
      <c r="JO179" s="7"/>
      <c r="JQ179" s="7"/>
      <c r="JR179" s="7"/>
      <c r="JS179" s="7"/>
      <c r="JT179" s="7"/>
      <c r="JU179" s="7"/>
      <c r="JW179" s="7"/>
      <c r="JX179" s="7"/>
      <c r="JY179" s="7"/>
      <c r="JZ179" s="7"/>
      <c r="KA179" s="7"/>
      <c r="KC179" s="66">
        <v>44810</v>
      </c>
      <c r="KD179" s="21" t="s">
        <v>1622</v>
      </c>
      <c r="KE179" s="7"/>
      <c r="KF179" s="7">
        <v>1.347</v>
      </c>
    </row>
    <row r="180" spans="1:292" customFormat="1">
      <c r="A180" s="121">
        <v>44642</v>
      </c>
      <c r="B180" s="74" t="s">
        <v>350</v>
      </c>
      <c r="C180" s="122"/>
      <c r="D180" s="122">
        <v>1.0617000000000001</v>
      </c>
      <c r="E180" s="122"/>
      <c r="G180" s="66">
        <v>44672</v>
      </c>
      <c r="H180" s="21" t="s">
        <v>351</v>
      </c>
      <c r="I180" s="7"/>
      <c r="J180" s="7">
        <v>0.94340000000000002</v>
      </c>
      <c r="K180" s="7"/>
      <c r="M180" s="7"/>
      <c r="N180" s="7"/>
      <c r="O180" s="7"/>
      <c r="P180" s="7"/>
      <c r="Q180" s="7"/>
      <c r="S180" s="7"/>
      <c r="T180" s="7"/>
      <c r="U180" s="7"/>
      <c r="V180" s="7"/>
      <c r="W180" s="7"/>
      <c r="Y180" s="7"/>
      <c r="Z180" s="7"/>
      <c r="AA180" s="7"/>
      <c r="AB180" s="7"/>
      <c r="AC180" s="7"/>
      <c r="AE180" s="7"/>
      <c r="AF180" s="7"/>
      <c r="AG180" s="7"/>
      <c r="AH180" s="7"/>
      <c r="AI180" s="7"/>
      <c r="AK180" s="7"/>
      <c r="AL180" s="7"/>
      <c r="AM180" s="7"/>
      <c r="AN180" s="7"/>
      <c r="AO180" s="7"/>
      <c r="AQ180" s="7"/>
      <c r="AR180" s="7"/>
      <c r="AS180" s="7"/>
      <c r="AT180" s="7"/>
      <c r="AU180" s="7"/>
      <c r="AW180" s="7"/>
      <c r="AX180" s="7"/>
      <c r="AY180" s="7"/>
      <c r="AZ180" s="7"/>
      <c r="BA180" s="7"/>
      <c r="BC180" s="7"/>
      <c r="BD180" s="7"/>
      <c r="BE180" s="7"/>
      <c r="BF180" s="7"/>
      <c r="BG180" s="7"/>
      <c r="BI180" s="7"/>
      <c r="BJ180" s="7"/>
      <c r="BK180" s="7"/>
      <c r="BL180" s="7"/>
      <c r="BM180" s="7"/>
      <c r="BO180" s="7"/>
      <c r="BP180" s="7"/>
      <c r="BQ180" s="7"/>
      <c r="BR180" s="7"/>
      <c r="BS180" s="7"/>
      <c r="BU180" s="7"/>
      <c r="BV180" s="7"/>
      <c r="BW180" s="7"/>
      <c r="BX180" s="7"/>
      <c r="BY180" s="7"/>
      <c r="CA180" s="7"/>
      <c r="CB180" s="7"/>
      <c r="CC180" s="7"/>
      <c r="CD180" s="7"/>
      <c r="CE180" s="7"/>
      <c r="CG180" s="7"/>
      <c r="CH180" s="7"/>
      <c r="CI180" s="7"/>
      <c r="CJ180" s="7"/>
      <c r="CK180" s="7"/>
      <c r="CM180" s="66">
        <v>44967</v>
      </c>
      <c r="CN180" s="21" t="s">
        <v>1719</v>
      </c>
      <c r="CO180" s="7"/>
      <c r="CP180" s="7">
        <v>1.0853999999999999</v>
      </c>
      <c r="CQ180" s="7"/>
      <c r="CS180" s="66">
        <v>44959</v>
      </c>
      <c r="CT180" s="21" t="s">
        <v>1632</v>
      </c>
      <c r="CU180" s="7"/>
      <c r="CV180" s="7">
        <v>0.97050000000000003</v>
      </c>
      <c r="CW180" s="7"/>
      <c r="CY180" s="66">
        <v>44956</v>
      </c>
      <c r="CZ180" s="21" t="s">
        <v>1626</v>
      </c>
      <c r="DA180" s="7"/>
      <c r="DB180" s="7">
        <v>1.2209000000000001</v>
      </c>
      <c r="DC180" s="7"/>
      <c r="DE180" s="66">
        <v>44935</v>
      </c>
      <c r="DF180" s="21" t="s">
        <v>1626</v>
      </c>
      <c r="DG180" s="7"/>
      <c r="DH180" s="7">
        <v>1.0071000000000001</v>
      </c>
      <c r="DI180" s="7"/>
      <c r="DK180" s="66">
        <v>44932</v>
      </c>
      <c r="DL180" s="21" t="s">
        <v>1626</v>
      </c>
      <c r="DM180" s="7"/>
      <c r="DN180" s="7">
        <v>1</v>
      </c>
      <c r="DO180" s="37">
        <f>DO36+1386180.85</f>
        <v>6163250.9100000001</v>
      </c>
      <c r="DQ180" s="66">
        <v>44923</v>
      </c>
      <c r="DR180" s="21" t="s">
        <v>1624</v>
      </c>
      <c r="DS180" s="7"/>
      <c r="DT180" s="7">
        <v>0.96499999999999997</v>
      </c>
      <c r="DU180" s="7"/>
      <c r="DW180" s="66">
        <v>44907</v>
      </c>
      <c r="DX180" s="21" t="s">
        <v>1624</v>
      </c>
      <c r="DY180" s="7"/>
      <c r="DZ180" s="7">
        <v>0.98770000000000002</v>
      </c>
      <c r="EA180" s="7"/>
      <c r="EC180" s="66">
        <v>44869</v>
      </c>
      <c r="ED180" s="21" t="s">
        <v>1630</v>
      </c>
      <c r="EE180" s="7"/>
      <c r="EF180" s="7">
        <v>1.1870000000000001</v>
      </c>
      <c r="EG180" s="7"/>
      <c r="EI180" s="66">
        <v>44869</v>
      </c>
      <c r="EJ180" s="7" t="s">
        <v>1630</v>
      </c>
      <c r="EK180" s="7"/>
      <c r="EL180" s="134">
        <v>1.2270350000000001</v>
      </c>
      <c r="EM180" s="7"/>
      <c r="EO180" s="66">
        <v>44866</v>
      </c>
      <c r="EP180" s="21" t="s">
        <v>342</v>
      </c>
      <c r="EQ180" s="7"/>
      <c r="ER180" s="7">
        <v>1.0021</v>
      </c>
      <c r="ES180" s="7"/>
      <c r="EU180" s="66">
        <v>44865</v>
      </c>
      <c r="EV180" s="21" t="s">
        <v>1621</v>
      </c>
      <c r="EW180" s="7"/>
      <c r="EX180" s="7">
        <v>1.173</v>
      </c>
      <c r="EY180" s="7"/>
      <c r="FA180" s="66">
        <v>44848</v>
      </c>
      <c r="FB180" s="21" t="s">
        <v>1621</v>
      </c>
      <c r="FC180" s="7"/>
      <c r="FD180" s="7">
        <v>1.4359999999999999</v>
      </c>
      <c r="FE180" s="7"/>
      <c r="FG180" s="66">
        <v>44831</v>
      </c>
      <c r="FH180" s="7" t="s">
        <v>1622</v>
      </c>
      <c r="FI180" s="7"/>
      <c r="FJ180" s="7">
        <v>1.0620000000000001</v>
      </c>
      <c r="FK180" s="7"/>
      <c r="FM180" s="66">
        <v>44830</v>
      </c>
      <c r="FN180" s="21" t="s">
        <v>1622</v>
      </c>
      <c r="FO180" s="7"/>
      <c r="FP180" s="7">
        <v>1.0960000000000001</v>
      </c>
      <c r="FQ180" s="7"/>
      <c r="FS180" s="66">
        <v>44811</v>
      </c>
      <c r="FT180" s="21" t="s">
        <v>1622</v>
      </c>
      <c r="FU180" s="7"/>
      <c r="FV180" s="7">
        <v>1.2786</v>
      </c>
      <c r="FW180" s="7"/>
      <c r="FY180" s="66">
        <v>44806</v>
      </c>
      <c r="FZ180" s="21" t="s">
        <v>1622</v>
      </c>
      <c r="GA180" s="7"/>
      <c r="GB180" s="7">
        <v>1.4073</v>
      </c>
      <c r="GC180" s="7"/>
      <c r="GE180" s="66">
        <v>44781</v>
      </c>
      <c r="GF180" s="21" t="s">
        <v>356</v>
      </c>
      <c r="GG180" s="7"/>
      <c r="GH180" s="7">
        <v>1.8197000000000001</v>
      </c>
      <c r="GI180" s="68"/>
      <c r="GK180" s="66">
        <v>44776</v>
      </c>
      <c r="GL180" s="21" t="s">
        <v>1633</v>
      </c>
      <c r="GM180" s="7"/>
      <c r="GN180" s="7">
        <v>0.99293699999999996</v>
      </c>
      <c r="GO180" s="7"/>
      <c r="GQ180" s="66">
        <v>44734</v>
      </c>
      <c r="GR180" s="7" t="s">
        <v>571</v>
      </c>
      <c r="GS180" s="7"/>
      <c r="GT180" s="7">
        <v>1.222</v>
      </c>
      <c r="GU180" s="7"/>
      <c r="GW180" s="66">
        <v>44701</v>
      </c>
      <c r="GX180" s="21" t="s">
        <v>353</v>
      </c>
      <c r="GY180" s="7"/>
      <c r="GZ180" s="7">
        <v>1.0651999999999999</v>
      </c>
      <c r="HA180" s="7"/>
      <c r="HC180" s="66">
        <v>44687</v>
      </c>
      <c r="HD180" s="21" t="s">
        <v>353</v>
      </c>
      <c r="HE180" s="7"/>
      <c r="HF180" s="7">
        <v>1.2042999999999999</v>
      </c>
      <c r="HG180" s="7"/>
      <c r="HI180" s="66">
        <v>44642</v>
      </c>
      <c r="HJ180" s="21" t="s">
        <v>350</v>
      </c>
      <c r="HK180" s="7"/>
      <c r="HL180" s="7">
        <v>1.024</v>
      </c>
      <c r="HM180" s="7"/>
      <c r="HO180" s="66">
        <v>44635</v>
      </c>
      <c r="HP180" s="21" t="s">
        <v>350</v>
      </c>
      <c r="HQ180" s="7"/>
      <c r="HR180" s="134">
        <v>0.99406418051325507</v>
      </c>
      <c r="HS180" s="7"/>
      <c r="HU180" s="81">
        <v>43976</v>
      </c>
      <c r="HV180" s="23" t="s">
        <v>353</v>
      </c>
      <c r="HW180" s="21">
        <f>[1]!i_dq_close("881001.WI",HU180)</f>
        <v>4187.4041999999999</v>
      </c>
      <c r="HX180" s="82">
        <v>1.0787990000000001</v>
      </c>
      <c r="HY180" s="20"/>
      <c r="IA180" s="66">
        <v>44763</v>
      </c>
      <c r="IB180" s="21" t="s">
        <v>639</v>
      </c>
      <c r="IC180" s="7"/>
      <c r="ID180" s="7">
        <v>1.0249999999999999</v>
      </c>
      <c r="IE180" s="7"/>
      <c r="IG180" s="66">
        <v>44777</v>
      </c>
      <c r="IH180" s="21" t="s">
        <v>1633</v>
      </c>
      <c r="II180" s="7"/>
      <c r="IJ180" s="7">
        <v>1.026</v>
      </c>
      <c r="IK180" s="7"/>
      <c r="IM180" s="66">
        <v>44845</v>
      </c>
      <c r="IN180" s="21" t="s">
        <v>1621</v>
      </c>
      <c r="IO180" s="7"/>
      <c r="IP180" s="7">
        <v>1.0016</v>
      </c>
      <c r="IQ180" s="7"/>
      <c r="IS180" s="66">
        <v>44959</v>
      </c>
      <c r="IT180" s="21" t="s">
        <v>1632</v>
      </c>
      <c r="IU180" s="7"/>
      <c r="IV180" s="7">
        <v>1.0289999999999999</v>
      </c>
      <c r="IW180" s="7"/>
      <c r="IY180" s="7"/>
      <c r="IZ180" s="7"/>
      <c r="JA180" s="7"/>
      <c r="JB180" s="7"/>
      <c r="JC180" s="7"/>
      <c r="JE180" s="7"/>
      <c r="JF180" s="7"/>
      <c r="JG180" s="7"/>
      <c r="JH180" s="7"/>
      <c r="JI180" s="7"/>
      <c r="JK180" s="7"/>
      <c r="JL180" s="7"/>
      <c r="JM180" s="7"/>
      <c r="JN180" s="7"/>
      <c r="JO180" s="7"/>
      <c r="JQ180" s="7"/>
      <c r="JR180" s="7"/>
      <c r="JS180" s="7"/>
      <c r="JT180" s="7"/>
      <c r="JU180" s="7"/>
      <c r="JW180" s="7"/>
      <c r="JX180" s="7"/>
      <c r="JY180" s="7"/>
      <c r="JZ180" s="7"/>
      <c r="KA180" s="7"/>
      <c r="KC180" s="66">
        <v>44811</v>
      </c>
      <c r="KD180" s="21" t="s">
        <v>1622</v>
      </c>
      <c r="KE180" s="7"/>
      <c r="KF180" s="7">
        <v>1.347</v>
      </c>
    </row>
    <row r="181" spans="1:292" customFormat="1">
      <c r="A181" s="121">
        <v>44643</v>
      </c>
      <c r="B181" s="74" t="s">
        <v>350</v>
      </c>
      <c r="C181" s="122"/>
      <c r="D181" s="122">
        <v>1.0595000000000001</v>
      </c>
      <c r="E181" s="122"/>
      <c r="G181" s="66">
        <v>44673</v>
      </c>
      <c r="H181" s="21" t="s">
        <v>351</v>
      </c>
      <c r="I181" s="7"/>
      <c r="J181" s="7">
        <v>0.94099999999999995</v>
      </c>
      <c r="K181" s="7"/>
      <c r="M181" s="7"/>
      <c r="N181" s="7"/>
      <c r="O181" s="7"/>
      <c r="P181" s="7"/>
      <c r="Q181" s="7"/>
      <c r="S181" s="7"/>
      <c r="T181" s="7"/>
      <c r="U181" s="7"/>
      <c r="V181" s="7"/>
      <c r="W181" s="7"/>
      <c r="Y181" s="7"/>
      <c r="Z181" s="7"/>
      <c r="AA181" s="7"/>
      <c r="AB181" s="7"/>
      <c r="AC181" s="7"/>
      <c r="AE181" s="7"/>
      <c r="AF181" s="7"/>
      <c r="AG181" s="7"/>
      <c r="AH181" s="7"/>
      <c r="AI181" s="7"/>
      <c r="AK181" s="7"/>
      <c r="AL181" s="7"/>
      <c r="AM181" s="7"/>
      <c r="AN181" s="7"/>
      <c r="AO181" s="7"/>
      <c r="AQ181" s="7"/>
      <c r="AR181" s="7"/>
      <c r="AS181" s="7"/>
      <c r="AT181" s="7"/>
      <c r="AU181" s="7"/>
      <c r="AW181" s="7"/>
      <c r="AX181" s="7"/>
      <c r="AY181" s="7"/>
      <c r="AZ181" s="7"/>
      <c r="BA181" s="7"/>
      <c r="BC181" s="7"/>
      <c r="BD181" s="7"/>
      <c r="BE181" s="7"/>
      <c r="BF181" s="7"/>
      <c r="BG181" s="7"/>
      <c r="BI181" s="7"/>
      <c r="BJ181" s="7"/>
      <c r="BK181" s="7"/>
      <c r="BL181" s="7"/>
      <c r="BM181" s="7"/>
      <c r="BO181" s="7"/>
      <c r="BP181" s="7"/>
      <c r="BQ181" s="7"/>
      <c r="BR181" s="7"/>
      <c r="BS181" s="7"/>
      <c r="BU181" s="7"/>
      <c r="BV181" s="7"/>
      <c r="BW181" s="7"/>
      <c r="BX181" s="7"/>
      <c r="BY181" s="7"/>
      <c r="CA181" s="7"/>
      <c r="CB181" s="7"/>
      <c r="CC181" s="7"/>
      <c r="CD181" s="7"/>
      <c r="CE181" s="7"/>
      <c r="CG181" s="7"/>
      <c r="CH181" s="7"/>
      <c r="CI181" s="7"/>
      <c r="CJ181" s="7"/>
      <c r="CK181" s="7"/>
      <c r="CM181" s="7"/>
      <c r="CN181" s="7"/>
      <c r="CO181" s="7"/>
      <c r="CP181" s="7"/>
      <c r="CQ181" s="7"/>
      <c r="CS181" s="66">
        <v>44960</v>
      </c>
      <c r="CT181" s="21" t="s">
        <v>1632</v>
      </c>
      <c r="CU181" s="7"/>
      <c r="CV181" s="7">
        <v>0.97119999999999995</v>
      </c>
      <c r="CW181" s="7"/>
      <c r="CY181" s="66">
        <v>44957</v>
      </c>
      <c r="CZ181" s="21" t="s">
        <v>1626</v>
      </c>
      <c r="DA181" s="7"/>
      <c r="DB181" s="7">
        <v>1.2209000000000001</v>
      </c>
      <c r="DC181" s="7"/>
      <c r="DE181" s="66">
        <v>44936</v>
      </c>
      <c r="DF181" s="21" t="s">
        <v>1626</v>
      </c>
      <c r="DG181" s="7"/>
      <c r="DH181" s="7">
        <v>1.0066999999999999</v>
      </c>
      <c r="DI181" s="7"/>
      <c r="DK181" s="66">
        <v>44935</v>
      </c>
      <c r="DL181" s="21" t="s">
        <v>1626</v>
      </c>
      <c r="DM181" s="7"/>
      <c r="DN181" s="7">
        <v>1.0008999999999999</v>
      </c>
      <c r="DO181" s="7"/>
      <c r="DQ181" s="66">
        <v>44924</v>
      </c>
      <c r="DR181" s="21" t="s">
        <v>1624</v>
      </c>
      <c r="DS181" s="7"/>
      <c r="DT181" s="7">
        <v>0.96499999999999997</v>
      </c>
      <c r="DU181" s="7"/>
      <c r="DW181" s="66">
        <v>44908</v>
      </c>
      <c r="DX181" s="21" t="s">
        <v>1624</v>
      </c>
      <c r="DY181" s="7"/>
      <c r="DZ181" s="7">
        <v>0.98640000000000005</v>
      </c>
      <c r="EA181" s="7"/>
      <c r="EC181" s="66">
        <v>44872</v>
      </c>
      <c r="ED181" s="21" t="s">
        <v>1630</v>
      </c>
      <c r="EE181" s="7"/>
      <c r="EF181" s="7">
        <v>1.1950000000000001</v>
      </c>
      <c r="EG181" s="7"/>
      <c r="EI181" s="66">
        <v>44872</v>
      </c>
      <c r="EJ181" s="7" t="s">
        <v>1630</v>
      </c>
      <c r="EK181" s="7"/>
      <c r="EL181" s="134">
        <v>1.227128</v>
      </c>
      <c r="EM181" s="7"/>
      <c r="EO181" s="66">
        <v>44867</v>
      </c>
      <c r="EP181" s="21" t="s">
        <v>1630</v>
      </c>
      <c r="EQ181" s="7"/>
      <c r="ER181" s="7">
        <v>1.0037</v>
      </c>
      <c r="ES181" s="7"/>
      <c r="EU181" s="66">
        <v>44866</v>
      </c>
      <c r="EV181" s="21" t="s">
        <v>342</v>
      </c>
      <c r="EW181" s="7"/>
      <c r="EX181" s="7">
        <v>1.1754</v>
      </c>
      <c r="EY181" s="7"/>
      <c r="FA181" s="66">
        <v>44851</v>
      </c>
      <c r="FB181" s="21" t="s">
        <v>1621</v>
      </c>
      <c r="FC181" s="7"/>
      <c r="FD181" s="7">
        <v>1.431</v>
      </c>
      <c r="FE181" s="7"/>
      <c r="FG181" s="66">
        <v>44832</v>
      </c>
      <c r="FH181" s="7" t="s">
        <v>1622</v>
      </c>
      <c r="FI181" s="7"/>
      <c r="FJ181" s="7">
        <v>1.0620000000000001</v>
      </c>
      <c r="FK181" s="7"/>
      <c r="FM181" s="66">
        <v>44831</v>
      </c>
      <c r="FN181" s="21" t="s">
        <v>1622</v>
      </c>
      <c r="FO181" s="7"/>
      <c r="FP181" s="7">
        <v>1.0980000000000001</v>
      </c>
      <c r="FQ181" s="7"/>
      <c r="FS181" s="66">
        <v>44812</v>
      </c>
      <c r="FT181" s="21" t="s">
        <v>1622</v>
      </c>
      <c r="FU181" s="7"/>
      <c r="FV181" s="7">
        <v>1.2777000000000001</v>
      </c>
      <c r="FW181" s="7"/>
      <c r="FY181" s="66">
        <v>44809</v>
      </c>
      <c r="FZ181" s="21" t="s">
        <v>1622</v>
      </c>
      <c r="GA181" s="7"/>
      <c r="GB181" s="7">
        <v>1.4080999999999999</v>
      </c>
      <c r="GC181" s="7"/>
      <c r="GE181" s="66">
        <v>44782</v>
      </c>
      <c r="GF181" s="21" t="s">
        <v>356</v>
      </c>
      <c r="GG181" s="7"/>
      <c r="GH181" s="7">
        <v>1.8218000000000001</v>
      </c>
      <c r="GI181" s="68"/>
      <c r="GK181" s="66">
        <v>44777</v>
      </c>
      <c r="GL181" s="21" t="s">
        <v>1633</v>
      </c>
      <c r="GM181" s="7"/>
      <c r="GN181" s="7">
        <v>0.99313399999999996</v>
      </c>
      <c r="GO181" s="7"/>
      <c r="GQ181" s="66">
        <v>44735</v>
      </c>
      <c r="GR181" s="7" t="s">
        <v>571</v>
      </c>
      <c r="GS181" s="7"/>
      <c r="GT181" s="7">
        <v>1.22</v>
      </c>
      <c r="GU181" s="7"/>
      <c r="GW181" s="66">
        <v>44704</v>
      </c>
      <c r="GX181" s="21" t="s">
        <v>534</v>
      </c>
      <c r="GY181" s="7"/>
      <c r="GZ181" s="7">
        <v>1.0670999999999999</v>
      </c>
      <c r="HA181" s="7"/>
      <c r="HC181" s="66">
        <v>44690</v>
      </c>
      <c r="HD181" s="21" t="s">
        <v>353</v>
      </c>
      <c r="HE181" s="7"/>
      <c r="HF181" s="7">
        <v>1.2088000000000001</v>
      </c>
      <c r="HG181" s="7"/>
      <c r="HI181" s="66">
        <v>44643</v>
      </c>
      <c r="HJ181" s="21" t="s">
        <v>350</v>
      </c>
      <c r="HK181" s="7"/>
      <c r="HL181" s="7">
        <v>1.0209999999999999</v>
      </c>
      <c r="HM181" s="7"/>
      <c r="HO181" s="66">
        <v>44636</v>
      </c>
      <c r="HP181" s="21" t="s">
        <v>350</v>
      </c>
      <c r="HQ181" s="7"/>
      <c r="HR181" s="134">
        <v>0.99600571211582001</v>
      </c>
      <c r="HS181" s="7"/>
      <c r="HU181" s="81">
        <v>43977</v>
      </c>
      <c r="HV181" s="23" t="s">
        <v>353</v>
      </c>
      <c r="HW181" s="21">
        <f>[1]!i_dq_close("881001.WI",HU181)</f>
        <v>4257.9915000000001</v>
      </c>
      <c r="HX181" s="82">
        <v>1.0797289999999999</v>
      </c>
      <c r="HY181" s="20"/>
      <c r="IA181" s="66">
        <v>44764</v>
      </c>
      <c r="IB181" s="21" t="s">
        <v>639</v>
      </c>
      <c r="IC181" s="7"/>
      <c r="ID181" s="7">
        <v>1.0349999999999999</v>
      </c>
      <c r="IE181" s="7"/>
      <c r="IG181" s="66">
        <v>44778</v>
      </c>
      <c r="IH181" s="21" t="s">
        <v>1633</v>
      </c>
      <c r="II181" s="7"/>
      <c r="IJ181" s="7">
        <v>1.018</v>
      </c>
      <c r="IK181" s="7"/>
      <c r="IM181" s="66">
        <v>44846</v>
      </c>
      <c r="IN181" s="21" t="s">
        <v>1621</v>
      </c>
      <c r="IO181" s="7"/>
      <c r="IP181" s="7">
        <v>1.0106999999999999</v>
      </c>
      <c r="IQ181" s="7"/>
      <c r="IS181" s="66">
        <v>44960</v>
      </c>
      <c r="IT181" s="21" t="s">
        <v>1632</v>
      </c>
      <c r="IU181" s="7"/>
      <c r="IV181" s="7">
        <v>1.0288999999999999</v>
      </c>
      <c r="IW181" s="7"/>
      <c r="IY181" s="7"/>
      <c r="IZ181" s="7"/>
      <c r="JA181" s="7"/>
      <c r="JB181" s="7"/>
      <c r="JC181" s="7"/>
      <c r="JE181" s="7"/>
      <c r="JF181" s="7"/>
      <c r="JG181" s="7"/>
      <c r="JH181" s="7"/>
      <c r="JI181" s="7"/>
      <c r="JK181" s="7"/>
      <c r="JL181" s="7"/>
      <c r="JM181" s="7"/>
      <c r="JN181" s="7"/>
      <c r="JO181" s="7"/>
      <c r="JQ181" s="7"/>
      <c r="JR181" s="7"/>
      <c r="JS181" s="7"/>
      <c r="JT181" s="7"/>
      <c r="JU181" s="7"/>
      <c r="JW181" s="7"/>
      <c r="JX181" s="7"/>
      <c r="JY181" s="7"/>
      <c r="JZ181" s="7"/>
      <c r="KA181" s="7"/>
      <c r="KC181" s="66">
        <v>44812</v>
      </c>
      <c r="KD181" s="21" t="s">
        <v>1622</v>
      </c>
      <c r="KE181" s="7"/>
      <c r="KF181" s="7">
        <v>1.3460000000000001</v>
      </c>
    </row>
    <row r="182" spans="1:292" customFormat="1">
      <c r="A182" s="121">
        <v>44644</v>
      </c>
      <c r="B182" s="74" t="s">
        <v>350</v>
      </c>
      <c r="C182" s="122"/>
      <c r="D182" s="122">
        <v>1.0580000000000001</v>
      </c>
      <c r="E182" s="122"/>
      <c r="G182" s="66">
        <v>44676</v>
      </c>
      <c r="H182" s="21" t="s">
        <v>351</v>
      </c>
      <c r="I182" s="7"/>
      <c r="J182" s="7">
        <v>0.93589999999999995</v>
      </c>
      <c r="K182" s="7"/>
      <c r="M182" s="7"/>
      <c r="N182" s="7"/>
      <c r="O182" s="7"/>
      <c r="P182" s="7"/>
      <c r="Q182" s="7"/>
      <c r="S182" s="7"/>
      <c r="T182" s="7"/>
      <c r="U182" s="7"/>
      <c r="V182" s="7"/>
      <c r="W182" s="7"/>
      <c r="Y182" s="7"/>
      <c r="Z182" s="7"/>
      <c r="AA182" s="7"/>
      <c r="AB182" s="7"/>
      <c r="AC182" s="7"/>
      <c r="AE182" s="7"/>
      <c r="AF182" s="7"/>
      <c r="AG182" s="7"/>
      <c r="AH182" s="7"/>
      <c r="AI182" s="7"/>
      <c r="AK182" s="7"/>
      <c r="AL182" s="7"/>
      <c r="AM182" s="7"/>
      <c r="AN182" s="7"/>
      <c r="AO182" s="7"/>
      <c r="AQ182" s="7"/>
      <c r="AR182" s="7"/>
      <c r="AS182" s="7"/>
      <c r="AT182" s="7"/>
      <c r="AU182" s="7"/>
      <c r="AW182" s="7"/>
      <c r="AX182" s="7"/>
      <c r="AY182" s="7"/>
      <c r="AZ182" s="7"/>
      <c r="BA182" s="7"/>
      <c r="BC182" s="7"/>
      <c r="BD182" s="7"/>
      <c r="BE182" s="7"/>
      <c r="BF182" s="7"/>
      <c r="BG182" s="7"/>
      <c r="BI182" s="7"/>
      <c r="BJ182" s="7"/>
      <c r="BK182" s="7"/>
      <c r="BL182" s="7"/>
      <c r="BM182" s="7"/>
      <c r="BO182" s="7"/>
      <c r="BP182" s="7"/>
      <c r="BQ182" s="7"/>
      <c r="BR182" s="7"/>
      <c r="BS182" s="7"/>
      <c r="BU182" s="7"/>
      <c r="BV182" s="7"/>
      <c r="BW182" s="7"/>
      <c r="BX182" s="7"/>
      <c r="BY182" s="7"/>
      <c r="CA182" s="7"/>
      <c r="CB182" s="7"/>
      <c r="CC182" s="7"/>
      <c r="CD182" s="7"/>
      <c r="CE182" s="7"/>
      <c r="CG182" s="7"/>
      <c r="CH182" s="7"/>
      <c r="CI182" s="7"/>
      <c r="CJ182" s="7"/>
      <c r="CK182" s="7"/>
      <c r="CM182" s="7"/>
      <c r="CN182" s="7"/>
      <c r="CO182" s="7"/>
      <c r="CP182" s="7"/>
      <c r="CQ182" s="7"/>
      <c r="CS182" s="66">
        <v>44963</v>
      </c>
      <c r="CT182" s="21" t="s">
        <v>1632</v>
      </c>
      <c r="CU182" s="7"/>
      <c r="CV182" s="7">
        <v>0.97119999999999995</v>
      </c>
      <c r="CW182" s="7"/>
      <c r="CY182" s="66">
        <v>44958</v>
      </c>
      <c r="CZ182" s="21" t="s">
        <v>1626</v>
      </c>
      <c r="DA182" s="7"/>
      <c r="DB182" s="7">
        <v>1.2209000000000001</v>
      </c>
      <c r="DC182" s="7"/>
      <c r="DE182" s="66">
        <v>44937</v>
      </c>
      <c r="DF182" s="21" t="s">
        <v>1626</v>
      </c>
      <c r="DG182" s="7"/>
      <c r="DH182" s="7">
        <v>1.0063</v>
      </c>
      <c r="DI182" s="7"/>
      <c r="DK182" s="66">
        <v>44936</v>
      </c>
      <c r="DL182" s="21" t="s">
        <v>1626</v>
      </c>
      <c r="DM182" s="7"/>
      <c r="DN182" s="7">
        <v>1.0009999999999999</v>
      </c>
      <c r="DO182" s="7"/>
      <c r="DQ182" s="66">
        <v>44925</v>
      </c>
      <c r="DR182" s="21" t="s">
        <v>1624</v>
      </c>
      <c r="DS182" s="7"/>
      <c r="DT182" s="7">
        <v>0.96499999999999997</v>
      </c>
      <c r="DU182" s="7"/>
      <c r="DW182" s="66">
        <v>44909</v>
      </c>
      <c r="DX182" s="21" t="s">
        <v>1624</v>
      </c>
      <c r="DY182" s="7"/>
      <c r="DZ182" s="7">
        <v>0.99229999999999996</v>
      </c>
      <c r="EA182" s="7"/>
      <c r="EC182" s="66">
        <v>44873</v>
      </c>
      <c r="ED182" s="21" t="s">
        <v>1630</v>
      </c>
      <c r="EE182" s="7"/>
      <c r="EF182" s="7">
        <v>1.194</v>
      </c>
      <c r="EG182" s="7"/>
      <c r="EI182" s="66">
        <v>44873</v>
      </c>
      <c r="EJ182" s="7" t="s">
        <v>1630</v>
      </c>
      <c r="EK182" s="7"/>
      <c r="EL182" s="134">
        <v>1.228248</v>
      </c>
      <c r="EM182" s="7"/>
      <c r="EO182" s="66">
        <v>44868</v>
      </c>
      <c r="EP182" s="21" t="s">
        <v>1630</v>
      </c>
      <c r="EQ182" s="7"/>
      <c r="ER182" s="7">
        <v>1.0078</v>
      </c>
      <c r="ES182" s="7"/>
      <c r="EU182" s="66">
        <v>44867</v>
      </c>
      <c r="EV182" s="21" t="s">
        <v>1630</v>
      </c>
      <c r="EW182" s="7"/>
      <c r="EX182" s="7">
        <v>1.173</v>
      </c>
      <c r="EY182" s="7"/>
      <c r="FA182" s="66">
        <v>44852</v>
      </c>
      <c r="FB182" s="21" t="s">
        <v>1621</v>
      </c>
      <c r="FC182" s="7"/>
      <c r="FD182" s="7">
        <v>1.431</v>
      </c>
      <c r="FE182" s="7"/>
      <c r="FG182" s="66">
        <v>44833</v>
      </c>
      <c r="FH182" s="7" t="s">
        <v>1622</v>
      </c>
      <c r="FI182" s="7"/>
      <c r="FJ182" s="7">
        <v>1.056</v>
      </c>
      <c r="FK182" s="7"/>
      <c r="FM182" s="66">
        <v>44832</v>
      </c>
      <c r="FN182" s="21" t="s">
        <v>1622</v>
      </c>
      <c r="FO182" s="7"/>
      <c r="FP182" s="7">
        <v>1.0980000000000001</v>
      </c>
      <c r="FQ182" s="7"/>
      <c r="FS182" s="66">
        <v>44813</v>
      </c>
      <c r="FT182" s="21" t="s">
        <v>1622</v>
      </c>
      <c r="FU182" s="7"/>
      <c r="FV182" s="7">
        <v>1.2786</v>
      </c>
      <c r="FW182" s="7"/>
      <c r="FY182" s="66">
        <v>44810</v>
      </c>
      <c r="FZ182" s="21" t="s">
        <v>1622</v>
      </c>
      <c r="GA182" s="7"/>
      <c r="GB182" s="7">
        <v>1.4112</v>
      </c>
      <c r="GC182" s="7"/>
      <c r="GE182" s="66">
        <v>44783</v>
      </c>
      <c r="GF182" s="21" t="s">
        <v>356</v>
      </c>
      <c r="GG182" s="7"/>
      <c r="GH182" s="7">
        <v>1.8241000000000001</v>
      </c>
      <c r="GI182" s="68"/>
      <c r="GK182" s="66">
        <v>44778</v>
      </c>
      <c r="GL182" s="21" t="s">
        <v>1633</v>
      </c>
      <c r="GM182" s="7"/>
      <c r="GN182" s="7">
        <v>0.99362899999999998</v>
      </c>
      <c r="GO182" s="7"/>
      <c r="GQ182" s="66">
        <v>44736</v>
      </c>
      <c r="GR182" s="7" t="s">
        <v>571</v>
      </c>
      <c r="GS182" s="7"/>
      <c r="GT182" s="7">
        <v>1.22</v>
      </c>
      <c r="GU182" s="7"/>
      <c r="GW182" s="66">
        <v>44705</v>
      </c>
      <c r="GX182" s="21" t="s">
        <v>534</v>
      </c>
      <c r="GY182" s="7"/>
      <c r="GZ182" s="7">
        <v>1.0640000000000001</v>
      </c>
      <c r="HA182" s="7"/>
      <c r="HC182" s="66">
        <v>44691</v>
      </c>
      <c r="HD182" s="21" t="s">
        <v>353</v>
      </c>
      <c r="HE182" s="7"/>
      <c r="HF182" s="7">
        <v>1.2063999999999999</v>
      </c>
      <c r="HG182" s="7"/>
      <c r="HI182" s="66">
        <v>44644</v>
      </c>
      <c r="HJ182" s="21" t="s">
        <v>350</v>
      </c>
      <c r="HK182" s="7"/>
      <c r="HL182" s="7">
        <v>1.0209999999999999</v>
      </c>
      <c r="HM182" s="7"/>
      <c r="HO182" s="66">
        <v>44637</v>
      </c>
      <c r="HP182" s="21" t="s">
        <v>350</v>
      </c>
      <c r="HQ182" s="7"/>
      <c r="HR182" s="134">
        <v>0.99600571211582001</v>
      </c>
      <c r="HS182" s="7"/>
      <c r="HU182" s="81">
        <v>43978</v>
      </c>
      <c r="HV182" s="23" t="s">
        <v>353</v>
      </c>
      <c r="HW182" s="21">
        <f>[1]!i_dq_close("881001.WI",HU182)</f>
        <v>4230.2277000000004</v>
      </c>
      <c r="HX182" s="82">
        <v>1.0815889999999999</v>
      </c>
      <c r="HY182" s="20"/>
      <c r="IA182" s="66">
        <v>44767</v>
      </c>
      <c r="IB182" s="21" t="s">
        <v>639</v>
      </c>
      <c r="IC182" s="7"/>
      <c r="ID182" s="7">
        <v>1.0329999999999999</v>
      </c>
      <c r="IE182" s="7"/>
      <c r="IG182" s="66">
        <v>44781</v>
      </c>
      <c r="IH182" s="21" t="s">
        <v>1633</v>
      </c>
      <c r="II182" s="7"/>
      <c r="IJ182" s="7">
        <v>1.022</v>
      </c>
      <c r="IK182" s="7"/>
      <c r="IM182" s="66">
        <v>44847</v>
      </c>
      <c r="IN182" s="21" t="s">
        <v>1621</v>
      </c>
      <c r="IO182" s="7"/>
      <c r="IP182" s="7">
        <v>1.0105</v>
      </c>
      <c r="IQ182" s="7"/>
      <c r="IS182" s="66">
        <v>44963</v>
      </c>
      <c r="IT182" s="21" t="s">
        <v>1632</v>
      </c>
      <c r="IU182" s="7"/>
      <c r="IV182" s="7">
        <v>1.0290999999999999</v>
      </c>
      <c r="IW182" s="7"/>
      <c r="IY182" s="7"/>
      <c r="IZ182" s="7"/>
      <c r="JA182" s="7"/>
      <c r="JB182" s="7"/>
      <c r="JC182" s="7"/>
      <c r="JE182" s="7"/>
      <c r="JF182" s="7"/>
      <c r="JG182" s="7"/>
      <c r="JH182" s="7"/>
      <c r="JI182" s="7"/>
      <c r="JK182" s="7"/>
      <c r="JL182" s="7"/>
      <c r="JM182" s="7"/>
      <c r="JN182" s="7"/>
      <c r="JO182" s="7"/>
      <c r="JQ182" s="7"/>
      <c r="JR182" s="7"/>
      <c r="JS182" s="7"/>
      <c r="JT182" s="7"/>
      <c r="JU182" s="7"/>
      <c r="JW182" s="7"/>
      <c r="JX182" s="7"/>
      <c r="JY182" s="7"/>
      <c r="JZ182" s="7"/>
      <c r="KA182" s="7"/>
      <c r="KC182" s="66">
        <v>44813</v>
      </c>
      <c r="KD182" s="21" t="s">
        <v>1622</v>
      </c>
      <c r="KE182" s="7"/>
      <c r="KF182" s="7">
        <v>1.347</v>
      </c>
    </row>
    <row r="183" spans="1:292" customFormat="1">
      <c r="A183" s="121">
        <v>44645</v>
      </c>
      <c r="B183" s="74" t="s">
        <v>350</v>
      </c>
      <c r="C183" s="122"/>
      <c r="D183" s="122">
        <v>1.0598000000000001</v>
      </c>
      <c r="E183" s="122"/>
      <c r="G183" s="66">
        <v>44677</v>
      </c>
      <c r="H183" s="21" t="s">
        <v>351</v>
      </c>
      <c r="I183" s="7"/>
      <c r="J183" s="7">
        <v>0.94010000000000005</v>
      </c>
      <c r="K183" s="7"/>
      <c r="M183" s="7"/>
      <c r="N183" s="7"/>
      <c r="O183" s="7"/>
      <c r="P183" s="7"/>
      <c r="Q183" s="7"/>
      <c r="S183" s="7"/>
      <c r="T183" s="7"/>
      <c r="U183" s="7"/>
      <c r="V183" s="7"/>
      <c r="W183" s="7"/>
      <c r="Y183" s="7"/>
      <c r="Z183" s="7"/>
      <c r="AA183" s="7"/>
      <c r="AB183" s="7"/>
      <c r="AC183" s="7"/>
      <c r="AE183" s="7"/>
      <c r="AF183" s="7"/>
      <c r="AG183" s="7"/>
      <c r="AH183" s="7"/>
      <c r="AI183" s="7"/>
      <c r="AK183" s="7"/>
      <c r="AL183" s="7"/>
      <c r="AM183" s="7"/>
      <c r="AN183" s="7"/>
      <c r="AO183" s="7"/>
      <c r="AQ183" s="7"/>
      <c r="AR183" s="7"/>
      <c r="AS183" s="7"/>
      <c r="AT183" s="7"/>
      <c r="AU183" s="7"/>
      <c r="AW183" s="7"/>
      <c r="AX183" s="7"/>
      <c r="AY183" s="7"/>
      <c r="AZ183" s="7"/>
      <c r="BA183" s="7"/>
      <c r="BC183" s="7"/>
      <c r="BD183" s="7"/>
      <c r="BE183" s="7"/>
      <c r="BF183" s="7"/>
      <c r="BG183" s="7"/>
      <c r="BI183" s="7"/>
      <c r="BJ183" s="7"/>
      <c r="BK183" s="7"/>
      <c r="BL183" s="7"/>
      <c r="BM183" s="7"/>
      <c r="BO183" s="7"/>
      <c r="BP183" s="7"/>
      <c r="BQ183" s="7"/>
      <c r="BR183" s="7"/>
      <c r="BS183" s="7"/>
      <c r="BU183" s="7"/>
      <c r="BV183" s="7"/>
      <c r="BW183" s="7"/>
      <c r="BX183" s="7"/>
      <c r="BY183" s="7"/>
      <c r="CA183" s="7"/>
      <c r="CB183" s="7"/>
      <c r="CC183" s="7"/>
      <c r="CD183" s="7"/>
      <c r="CE183" s="7"/>
      <c r="CG183" s="7"/>
      <c r="CH183" s="7"/>
      <c r="CI183" s="7"/>
      <c r="CJ183" s="7"/>
      <c r="CK183" s="7"/>
      <c r="CM183" s="7"/>
      <c r="CN183" s="7"/>
      <c r="CO183" s="7"/>
      <c r="CP183" s="7"/>
      <c r="CQ183" s="7"/>
      <c r="CS183" s="66">
        <v>44964</v>
      </c>
      <c r="CT183" s="21" t="s">
        <v>1688</v>
      </c>
      <c r="CU183" s="7"/>
      <c r="CV183" s="7">
        <v>0.9738</v>
      </c>
      <c r="CW183" s="7"/>
      <c r="CY183" s="66">
        <v>44959</v>
      </c>
      <c r="CZ183" s="21" t="s">
        <v>1692</v>
      </c>
      <c r="DA183" s="7"/>
      <c r="DB183" s="7">
        <v>1.2209000000000001</v>
      </c>
      <c r="DC183" s="7"/>
      <c r="DE183" s="66">
        <v>44938</v>
      </c>
      <c r="DF183" s="21" t="s">
        <v>1626</v>
      </c>
      <c r="DG183" s="7"/>
      <c r="DH183" s="7">
        <v>1.006</v>
      </c>
      <c r="DI183" s="7"/>
      <c r="DK183" s="66">
        <v>44937</v>
      </c>
      <c r="DL183" s="21" t="s">
        <v>1626</v>
      </c>
      <c r="DM183" s="7"/>
      <c r="DN183" s="7">
        <v>0.99890000000000001</v>
      </c>
      <c r="DO183" s="7"/>
      <c r="DQ183" s="66">
        <v>44929</v>
      </c>
      <c r="DR183" s="21" t="s">
        <v>346</v>
      </c>
      <c r="DS183" s="7"/>
      <c r="DT183" s="7">
        <v>0.96499999999999997</v>
      </c>
      <c r="DU183" s="7"/>
      <c r="DW183" s="66">
        <v>44910</v>
      </c>
      <c r="DX183" s="21" t="s">
        <v>1624</v>
      </c>
      <c r="DY183" s="7"/>
      <c r="DZ183" s="7">
        <v>0.99219999999999997</v>
      </c>
      <c r="EA183" s="7"/>
      <c r="EC183" s="66">
        <v>44874</v>
      </c>
      <c r="ED183" s="21" t="s">
        <v>1630</v>
      </c>
      <c r="EE183" s="7"/>
      <c r="EF183" s="7">
        <v>1.1930000000000001</v>
      </c>
      <c r="EG183" s="7"/>
      <c r="EI183" s="66">
        <v>44874</v>
      </c>
      <c r="EJ183" s="7" t="s">
        <v>1630</v>
      </c>
      <c r="EK183" s="7"/>
      <c r="EL183" s="134">
        <v>1.228621</v>
      </c>
      <c r="EM183" s="7"/>
      <c r="EO183" s="66">
        <v>44869</v>
      </c>
      <c r="EP183" s="21" t="s">
        <v>1630</v>
      </c>
      <c r="EQ183" s="7"/>
      <c r="ER183" s="7">
        <v>1.0062</v>
      </c>
      <c r="ES183" s="7"/>
      <c r="EU183" s="66">
        <v>44868</v>
      </c>
      <c r="EV183" s="21" t="s">
        <v>1630</v>
      </c>
      <c r="EW183" s="7"/>
      <c r="EX183" s="7">
        <v>1.1718999999999999</v>
      </c>
      <c r="EY183" s="7"/>
      <c r="FA183" s="66">
        <v>44853</v>
      </c>
      <c r="FB183" s="21" t="s">
        <v>1621</v>
      </c>
      <c r="FC183" s="7"/>
      <c r="FD183" s="7">
        <v>1.4279999999999999</v>
      </c>
      <c r="FE183" s="7"/>
      <c r="FG183" s="66">
        <v>44834</v>
      </c>
      <c r="FH183" s="7" t="s">
        <v>1622</v>
      </c>
      <c r="FI183" s="7"/>
      <c r="FJ183" s="7">
        <v>1.052</v>
      </c>
      <c r="FK183" s="7"/>
      <c r="FM183" s="66">
        <v>44833</v>
      </c>
      <c r="FN183" s="21" t="s">
        <v>1622</v>
      </c>
      <c r="FO183" s="7"/>
      <c r="FP183" s="7">
        <v>1.095</v>
      </c>
      <c r="FQ183" s="7"/>
      <c r="FS183" s="66">
        <v>44817</v>
      </c>
      <c r="FT183" s="21" t="s">
        <v>1622</v>
      </c>
      <c r="FU183" s="7"/>
      <c r="FV183" s="7">
        <v>1.2784</v>
      </c>
      <c r="FW183" s="7"/>
      <c r="FY183" s="66">
        <v>44811</v>
      </c>
      <c r="FZ183" s="21" t="s">
        <v>1622</v>
      </c>
      <c r="GA183" s="7"/>
      <c r="GB183" s="7">
        <v>1.4121999999999999</v>
      </c>
      <c r="GC183" s="7"/>
      <c r="GE183" s="66">
        <v>44784</v>
      </c>
      <c r="GF183" s="21" t="s">
        <v>356</v>
      </c>
      <c r="GG183" s="7"/>
      <c r="GH183" s="7">
        <v>1.8237000000000001</v>
      </c>
      <c r="GI183" s="68"/>
      <c r="GK183" s="66">
        <v>44781</v>
      </c>
      <c r="GL183" s="21" t="s">
        <v>1633</v>
      </c>
      <c r="GM183" s="7"/>
      <c r="GN183" s="7">
        <v>0.99461699999999997</v>
      </c>
      <c r="GO183" s="7"/>
      <c r="GQ183" s="66">
        <v>44739</v>
      </c>
      <c r="GR183" s="7" t="s">
        <v>571</v>
      </c>
      <c r="GS183" s="7"/>
      <c r="GT183" s="7">
        <v>1.222</v>
      </c>
      <c r="GU183" s="7"/>
      <c r="GW183" s="66">
        <v>44706</v>
      </c>
      <c r="GX183" s="21" t="s">
        <v>534</v>
      </c>
      <c r="GY183" s="7"/>
      <c r="GZ183" s="7">
        <v>1.0706</v>
      </c>
      <c r="HA183" s="7"/>
      <c r="HC183" s="66">
        <v>44692</v>
      </c>
      <c r="HD183" s="21" t="s">
        <v>353</v>
      </c>
      <c r="HE183" s="7"/>
      <c r="HF183" s="7">
        <v>1.1973</v>
      </c>
      <c r="HG183" s="7"/>
      <c r="HI183" s="66">
        <v>44645</v>
      </c>
      <c r="HJ183" s="21" t="s">
        <v>350</v>
      </c>
      <c r="HK183" s="7"/>
      <c r="HL183" s="7">
        <v>1.02</v>
      </c>
      <c r="HM183" s="7"/>
      <c r="HO183" s="66">
        <v>44638</v>
      </c>
      <c r="HP183" s="21" t="s">
        <v>350</v>
      </c>
      <c r="HQ183" s="7"/>
      <c r="HR183" s="134">
        <v>0.99697647791710231</v>
      </c>
      <c r="HS183" s="7"/>
      <c r="HU183" s="81">
        <v>43979</v>
      </c>
      <c r="HV183" s="23" t="s">
        <v>353</v>
      </c>
      <c r="HW183" s="21">
        <f>[1]!i_dq_close("881001.WI",HU183)</f>
        <v>4232.3558999999996</v>
      </c>
      <c r="HX183" s="82">
        <v>1.0815889999999999</v>
      </c>
      <c r="HY183" s="20"/>
      <c r="IA183" s="66">
        <v>44768</v>
      </c>
      <c r="IB183" s="21" t="s">
        <v>639</v>
      </c>
      <c r="IC183" s="7"/>
      <c r="ID183" s="7">
        <v>1.032</v>
      </c>
      <c r="IE183" s="7"/>
      <c r="IG183" s="66">
        <v>44782</v>
      </c>
      <c r="IH183" s="21" t="s">
        <v>1633</v>
      </c>
      <c r="II183" s="7"/>
      <c r="IJ183" s="7">
        <v>1.0249999999999999</v>
      </c>
      <c r="IK183" s="7"/>
      <c r="IM183" s="66">
        <v>44848</v>
      </c>
      <c r="IN183" s="21" t="s">
        <v>1621</v>
      </c>
      <c r="IO183" s="7"/>
      <c r="IP183" s="7">
        <v>1.0117</v>
      </c>
      <c r="IQ183" s="7"/>
      <c r="IS183" s="66">
        <v>44964</v>
      </c>
      <c r="IT183" s="21" t="s">
        <v>1688</v>
      </c>
      <c r="IU183" s="7"/>
      <c r="IV183" s="7">
        <v>1.0301</v>
      </c>
      <c r="IW183" s="7"/>
      <c r="IY183" s="7"/>
      <c r="IZ183" s="7"/>
      <c r="JA183" s="7"/>
      <c r="JB183" s="7"/>
      <c r="JC183" s="7"/>
      <c r="JE183" s="7"/>
      <c r="JF183" s="7"/>
      <c r="JG183" s="7"/>
      <c r="JH183" s="7"/>
      <c r="JI183" s="7"/>
      <c r="JK183" s="7"/>
      <c r="JL183" s="7"/>
      <c r="JM183" s="7"/>
      <c r="JN183" s="7"/>
      <c r="JO183" s="7"/>
      <c r="JQ183" s="7"/>
      <c r="JR183" s="7"/>
      <c r="JS183" s="7"/>
      <c r="JT183" s="7"/>
      <c r="JU183" s="7"/>
      <c r="JW183" s="7"/>
      <c r="JX183" s="7"/>
      <c r="JY183" s="7"/>
      <c r="JZ183" s="7"/>
      <c r="KA183" s="7"/>
      <c r="KC183" s="66">
        <v>44817</v>
      </c>
      <c r="KD183" s="21" t="s">
        <v>1622</v>
      </c>
      <c r="KE183" s="7"/>
      <c r="KF183" s="7">
        <v>1.3460000000000001</v>
      </c>
    </row>
    <row r="184" spans="1:292" customFormat="1">
      <c r="A184" s="121">
        <v>44648</v>
      </c>
      <c r="B184" s="74" t="s">
        <v>350</v>
      </c>
      <c r="C184" s="122"/>
      <c r="D184" s="122">
        <v>1.0576000000000001</v>
      </c>
      <c r="E184" s="122"/>
      <c r="G184" s="66">
        <v>44678</v>
      </c>
      <c r="H184" s="21" t="s">
        <v>351</v>
      </c>
      <c r="I184" s="7"/>
      <c r="J184" s="7">
        <v>0.94810000000000005</v>
      </c>
      <c r="K184" s="7"/>
      <c r="M184" s="7"/>
      <c r="N184" s="7"/>
      <c r="O184" s="7"/>
      <c r="P184" s="7"/>
      <c r="Q184" s="7"/>
      <c r="S184" s="7"/>
      <c r="T184" s="7"/>
      <c r="U184" s="7"/>
      <c r="V184" s="7"/>
      <c r="W184" s="7"/>
      <c r="Y184" s="7"/>
      <c r="Z184" s="7"/>
      <c r="AA184" s="7"/>
      <c r="AB184" s="7"/>
      <c r="AC184" s="7"/>
      <c r="AE184" s="7"/>
      <c r="AF184" s="7"/>
      <c r="AG184" s="7"/>
      <c r="AH184" s="7"/>
      <c r="AI184" s="7"/>
      <c r="AK184" s="7"/>
      <c r="AL184" s="7"/>
      <c r="AM184" s="7"/>
      <c r="AN184" s="7"/>
      <c r="AO184" s="7"/>
      <c r="AQ184" s="7"/>
      <c r="AR184" s="7"/>
      <c r="AS184" s="7"/>
      <c r="AT184" s="7"/>
      <c r="AU184" s="7"/>
      <c r="AW184" s="7"/>
      <c r="AX184" s="7"/>
      <c r="AY184" s="7"/>
      <c r="AZ184" s="7"/>
      <c r="BA184" s="7"/>
      <c r="BC184" s="7"/>
      <c r="BD184" s="7"/>
      <c r="BE184" s="7"/>
      <c r="BF184" s="7"/>
      <c r="BG184" s="7"/>
      <c r="BI184" s="7"/>
      <c r="BJ184" s="7"/>
      <c r="BK184" s="7"/>
      <c r="BL184" s="7"/>
      <c r="BM184" s="7"/>
      <c r="BO184" s="7"/>
      <c r="BP184" s="7"/>
      <c r="BQ184" s="7"/>
      <c r="BR184" s="7"/>
      <c r="BS184" s="7"/>
      <c r="BU184" s="7"/>
      <c r="BV184" s="7"/>
      <c r="BW184" s="7"/>
      <c r="BX184" s="7"/>
      <c r="BY184" s="7"/>
      <c r="CA184" s="7"/>
      <c r="CB184" s="7"/>
      <c r="CC184" s="7"/>
      <c r="CD184" s="7"/>
      <c r="CE184" s="7"/>
      <c r="CG184" s="7"/>
      <c r="CH184" s="7"/>
      <c r="CI184" s="7"/>
      <c r="CJ184" s="7"/>
      <c r="CK184" s="7"/>
      <c r="CM184" s="7"/>
      <c r="CN184" s="7"/>
      <c r="CO184" s="7"/>
      <c r="CP184" s="7"/>
      <c r="CQ184" s="7"/>
      <c r="CS184" s="66">
        <v>44965</v>
      </c>
      <c r="CT184" s="21" t="s">
        <v>1694</v>
      </c>
      <c r="CU184" s="7"/>
      <c r="CV184" s="7">
        <v>0.97319999999999995</v>
      </c>
      <c r="CW184" s="7"/>
      <c r="CY184" s="66">
        <v>44960</v>
      </c>
      <c r="CZ184" s="21" t="s">
        <v>1692</v>
      </c>
      <c r="DA184" s="7"/>
      <c r="DB184" s="7">
        <v>1.2209000000000001</v>
      </c>
      <c r="DC184" s="7"/>
      <c r="DE184" s="66">
        <v>44939</v>
      </c>
      <c r="DF184" s="21" t="s">
        <v>1626</v>
      </c>
      <c r="DG184" s="7"/>
      <c r="DH184" s="7">
        <v>1.0053000000000001</v>
      </c>
      <c r="DI184" s="7"/>
      <c r="DK184" s="66">
        <v>44938</v>
      </c>
      <c r="DL184" s="21" t="s">
        <v>1626</v>
      </c>
      <c r="DM184" s="7"/>
      <c r="DN184" s="7">
        <v>0.99990000000000001</v>
      </c>
      <c r="DO184" s="7"/>
      <c r="DQ184" s="66">
        <v>44930</v>
      </c>
      <c r="DR184" s="21" t="s">
        <v>1626</v>
      </c>
      <c r="DS184" s="7"/>
      <c r="DT184" s="7">
        <v>0.96599999999999997</v>
      </c>
      <c r="DU184" s="7"/>
      <c r="DW184" s="66">
        <v>44911</v>
      </c>
      <c r="DX184" s="21" t="s">
        <v>1624</v>
      </c>
      <c r="DY184" s="7"/>
      <c r="DZ184" s="7">
        <v>0.98770000000000002</v>
      </c>
      <c r="EA184" s="7"/>
      <c r="EC184" s="66">
        <v>44875</v>
      </c>
      <c r="ED184" s="21" t="s">
        <v>1630</v>
      </c>
      <c r="EE184" s="7"/>
      <c r="EF184" s="7">
        <v>1.1930000000000001</v>
      </c>
      <c r="EG184" s="7"/>
      <c r="EI184" s="66">
        <v>44875</v>
      </c>
      <c r="EJ184" s="7" t="s">
        <v>1630</v>
      </c>
      <c r="EK184" s="7"/>
      <c r="EL184" s="134">
        <v>1.229927</v>
      </c>
      <c r="EM184" s="7"/>
      <c r="EO184" s="66">
        <v>44872</v>
      </c>
      <c r="EP184" s="21" t="s">
        <v>1630</v>
      </c>
      <c r="EQ184" s="7"/>
      <c r="ER184" s="7">
        <v>1.0103</v>
      </c>
      <c r="ES184" s="7"/>
      <c r="EU184" s="66">
        <v>44869</v>
      </c>
      <c r="EV184" s="21" t="s">
        <v>1630</v>
      </c>
      <c r="EW184" s="7"/>
      <c r="EX184" s="7">
        <v>1.1677</v>
      </c>
      <c r="EY184" s="7"/>
      <c r="FA184" s="66">
        <v>44854</v>
      </c>
      <c r="FB184" s="21" t="s">
        <v>1621</v>
      </c>
      <c r="FC184" s="7"/>
      <c r="FD184" s="7">
        <v>1.427</v>
      </c>
      <c r="FE184" s="7"/>
      <c r="FG184" s="66">
        <v>44844</v>
      </c>
      <c r="FH184" s="7" t="s">
        <v>341</v>
      </c>
      <c r="FI184" s="7"/>
      <c r="FJ184" s="7">
        <v>1.0509999999999999</v>
      </c>
      <c r="FK184" s="7"/>
      <c r="FM184" s="66">
        <v>44834</v>
      </c>
      <c r="FN184" s="21" t="s">
        <v>1622</v>
      </c>
      <c r="FO184" s="7"/>
      <c r="FP184" s="7">
        <v>1.0920000000000001</v>
      </c>
      <c r="FQ184" s="7"/>
      <c r="FS184" s="66">
        <v>44818</v>
      </c>
      <c r="FT184" s="21" t="s">
        <v>1622</v>
      </c>
      <c r="FU184" s="7"/>
      <c r="FV184" s="7">
        <v>1.2783</v>
      </c>
      <c r="FW184" s="7"/>
      <c r="FY184" s="66">
        <v>44812</v>
      </c>
      <c r="FZ184" s="21" t="s">
        <v>1622</v>
      </c>
      <c r="GA184" s="7"/>
      <c r="GB184" s="7">
        <v>1.4125000000000001</v>
      </c>
      <c r="GC184" s="7"/>
      <c r="GE184" s="66">
        <v>44785</v>
      </c>
      <c r="GF184" s="21" t="s">
        <v>356</v>
      </c>
      <c r="GG184" s="7"/>
      <c r="GH184" s="7">
        <v>1.8220000000000001</v>
      </c>
      <c r="GI184" s="68"/>
      <c r="GK184" s="66">
        <v>44782</v>
      </c>
      <c r="GL184" s="21" t="s">
        <v>1633</v>
      </c>
      <c r="GM184" s="7"/>
      <c r="GN184" s="7">
        <v>0.99451800000000001</v>
      </c>
      <c r="GO184" s="7"/>
      <c r="GQ184" s="66">
        <v>44740</v>
      </c>
      <c r="GR184" s="7" t="s">
        <v>571</v>
      </c>
      <c r="GS184" s="7"/>
      <c r="GT184" s="7">
        <v>1.222</v>
      </c>
      <c r="GU184" s="7"/>
      <c r="GW184" s="66">
        <v>44707</v>
      </c>
      <c r="GX184" s="21" t="s">
        <v>534</v>
      </c>
      <c r="GY184" s="7"/>
      <c r="GZ184" s="7">
        <v>1.0684</v>
      </c>
      <c r="HA184" s="7"/>
      <c r="HC184" s="66">
        <v>44693</v>
      </c>
      <c r="HD184" s="21" t="s">
        <v>353</v>
      </c>
      <c r="HE184" s="7"/>
      <c r="HF184" s="7">
        <v>1.1974</v>
      </c>
      <c r="HG184" s="7"/>
      <c r="HI184" s="66">
        <v>44648</v>
      </c>
      <c r="HJ184" s="21" t="s">
        <v>350</v>
      </c>
      <c r="HK184" s="7"/>
      <c r="HL184" s="7">
        <v>1.0189999999999999</v>
      </c>
      <c r="HM184" s="7"/>
      <c r="HO184" s="66">
        <v>44641</v>
      </c>
      <c r="HP184" s="21" t="s">
        <v>350</v>
      </c>
      <c r="HQ184" s="7"/>
      <c r="HR184" s="134">
        <v>0.99794724371838495</v>
      </c>
      <c r="HS184" s="7"/>
      <c r="HU184" s="81">
        <v>43980</v>
      </c>
      <c r="HV184" s="23" t="s">
        <v>353</v>
      </c>
      <c r="HW184" s="21">
        <f>[1]!i_dq_close("881001.WI",HU184)</f>
        <v>4258.3734999999997</v>
      </c>
      <c r="HX184" s="82">
        <v>1.080659</v>
      </c>
      <c r="HY184" s="20"/>
      <c r="IA184" s="66">
        <v>44769</v>
      </c>
      <c r="IB184" s="21" t="s">
        <v>639</v>
      </c>
      <c r="IC184" s="7"/>
      <c r="ID184" s="7">
        <v>1.0329999999999999</v>
      </c>
      <c r="IE184" s="7"/>
      <c r="IG184" s="66">
        <v>44783</v>
      </c>
      <c r="IH184" s="21" t="s">
        <v>1633</v>
      </c>
      <c r="II184" s="7"/>
      <c r="IJ184" s="7">
        <v>1.0269999999999999</v>
      </c>
      <c r="IK184" s="7"/>
      <c r="IM184" s="66">
        <v>44851</v>
      </c>
      <c r="IN184" s="21" t="s">
        <v>1621</v>
      </c>
      <c r="IO184" s="7"/>
      <c r="IP184" s="7">
        <v>1.0108999999999999</v>
      </c>
      <c r="IQ184" s="7"/>
      <c r="IS184" s="66">
        <v>44965</v>
      </c>
      <c r="IT184" s="21" t="s">
        <v>1694</v>
      </c>
      <c r="IU184" s="7"/>
      <c r="IV184" s="7">
        <v>1.03</v>
      </c>
      <c r="IW184" s="7"/>
      <c r="IY184" s="7"/>
      <c r="IZ184" s="7"/>
      <c r="JA184" s="7"/>
      <c r="JB184" s="7"/>
      <c r="JC184" s="7"/>
      <c r="JE184" s="7"/>
      <c r="JF184" s="7"/>
      <c r="JG184" s="7"/>
      <c r="JH184" s="7"/>
      <c r="JI184" s="7"/>
      <c r="JK184" s="7"/>
      <c r="JL184" s="7"/>
      <c r="JM184" s="7"/>
      <c r="JN184" s="7"/>
      <c r="JO184" s="7"/>
      <c r="JQ184" s="7"/>
      <c r="JR184" s="7"/>
      <c r="JS184" s="7"/>
      <c r="JT184" s="7"/>
      <c r="JU184" s="7"/>
      <c r="JW184" s="7"/>
      <c r="JX184" s="7"/>
      <c r="JY184" s="7"/>
      <c r="JZ184" s="7"/>
      <c r="KA184" s="7"/>
      <c r="KC184" s="66">
        <v>44818</v>
      </c>
      <c r="KD184" s="21" t="s">
        <v>1622</v>
      </c>
      <c r="KE184" s="7"/>
      <c r="KF184" s="7">
        <v>1.347</v>
      </c>
    </row>
    <row r="185" spans="1:292" customFormat="1">
      <c r="A185" s="121">
        <v>44649</v>
      </c>
      <c r="B185" s="74" t="s">
        <v>350</v>
      </c>
      <c r="C185" s="122"/>
      <c r="D185" s="122">
        <v>1.0551999999999999</v>
      </c>
      <c r="E185" s="122"/>
      <c r="G185" s="66">
        <v>44679</v>
      </c>
      <c r="H185" s="21" t="s">
        <v>351</v>
      </c>
      <c r="I185" s="7"/>
      <c r="J185" s="7">
        <v>0.94710000000000005</v>
      </c>
      <c r="K185" s="7"/>
      <c r="M185" s="7"/>
      <c r="N185" s="7"/>
      <c r="O185" s="7"/>
      <c r="P185" s="7"/>
      <c r="Q185" s="7"/>
      <c r="S185" s="7"/>
      <c r="T185" s="7"/>
      <c r="U185" s="7"/>
      <c r="V185" s="7"/>
      <c r="W185" s="7"/>
      <c r="Y185" s="7"/>
      <c r="Z185" s="7"/>
      <c r="AA185" s="7"/>
      <c r="AB185" s="7"/>
      <c r="AC185" s="7"/>
      <c r="AE185" s="7"/>
      <c r="AF185" s="7"/>
      <c r="AG185" s="7"/>
      <c r="AH185" s="7"/>
      <c r="AI185" s="7"/>
      <c r="AK185" s="7"/>
      <c r="AL185" s="7"/>
      <c r="AM185" s="7"/>
      <c r="AN185" s="7"/>
      <c r="AO185" s="7"/>
      <c r="AQ185" s="7"/>
      <c r="AR185" s="7"/>
      <c r="AS185" s="7"/>
      <c r="AT185" s="7"/>
      <c r="AU185" s="7"/>
      <c r="AW185" s="7"/>
      <c r="AX185" s="7"/>
      <c r="AY185" s="7"/>
      <c r="AZ185" s="7"/>
      <c r="BA185" s="7"/>
      <c r="BC185" s="7"/>
      <c r="BD185" s="7"/>
      <c r="BE185" s="7"/>
      <c r="BF185" s="7"/>
      <c r="BG185" s="7"/>
      <c r="BI185" s="7"/>
      <c r="BJ185" s="7"/>
      <c r="BK185" s="7"/>
      <c r="BL185" s="7"/>
      <c r="BM185" s="7"/>
      <c r="BO185" s="7"/>
      <c r="BP185" s="7"/>
      <c r="BQ185" s="7"/>
      <c r="BR185" s="7"/>
      <c r="BS185" s="7"/>
      <c r="BU185" s="7"/>
      <c r="BV185" s="7"/>
      <c r="BW185" s="7"/>
      <c r="BX185" s="7"/>
      <c r="BY185" s="7"/>
      <c r="CA185" s="7"/>
      <c r="CB185" s="7"/>
      <c r="CC185" s="7"/>
      <c r="CD185" s="7"/>
      <c r="CE185" s="7"/>
      <c r="CG185" s="7"/>
      <c r="CH185" s="7"/>
      <c r="CI185" s="7"/>
      <c r="CJ185" s="7"/>
      <c r="CK185" s="7"/>
      <c r="CM185" s="7"/>
      <c r="CN185" s="7"/>
      <c r="CO185" s="7"/>
      <c r="CP185" s="7"/>
      <c r="CQ185" s="7"/>
      <c r="CS185" s="66">
        <v>44966</v>
      </c>
      <c r="CT185" s="21" t="s">
        <v>1704</v>
      </c>
      <c r="CU185" s="7"/>
      <c r="CV185" s="7">
        <v>0.96970000000000001</v>
      </c>
      <c r="CW185" s="7"/>
      <c r="CY185" s="66">
        <v>44963</v>
      </c>
      <c r="CZ185" s="21" t="s">
        <v>1692</v>
      </c>
      <c r="DA185" s="7"/>
      <c r="DB185" s="7">
        <v>1.2244999999999999</v>
      </c>
      <c r="DC185" s="7"/>
      <c r="DE185" s="66">
        <v>44942</v>
      </c>
      <c r="DF185" s="21" t="s">
        <v>1626</v>
      </c>
      <c r="DG185" s="7"/>
      <c r="DH185" s="7">
        <v>1.0035000000000001</v>
      </c>
      <c r="DI185" s="7"/>
      <c r="DK185" s="66">
        <v>44939</v>
      </c>
      <c r="DL185" s="21" t="s">
        <v>1626</v>
      </c>
      <c r="DM185" s="7"/>
      <c r="DN185" s="7">
        <v>1.0013000000000001</v>
      </c>
      <c r="DO185" s="7"/>
      <c r="DQ185" s="66">
        <v>44931</v>
      </c>
      <c r="DR185" s="21" t="s">
        <v>1626</v>
      </c>
      <c r="DS185" s="7"/>
      <c r="DT185" s="7">
        <v>0.96599999999999997</v>
      </c>
      <c r="DU185" s="7"/>
      <c r="DW185" s="66">
        <v>44914</v>
      </c>
      <c r="DX185" s="21" t="s">
        <v>1624</v>
      </c>
      <c r="DY185" s="7"/>
      <c r="DZ185" s="7">
        <v>0.98599999999999999</v>
      </c>
      <c r="EA185" s="7"/>
      <c r="EC185" s="66">
        <v>44876</v>
      </c>
      <c r="ED185" s="21" t="s">
        <v>1630</v>
      </c>
      <c r="EE185" s="7"/>
      <c r="EF185" s="7">
        <v>1.1850000000000001</v>
      </c>
      <c r="EG185" s="7"/>
      <c r="EI185" s="66">
        <v>44876</v>
      </c>
      <c r="EJ185" s="7" t="s">
        <v>1630</v>
      </c>
      <c r="EK185" s="7"/>
      <c r="EL185" s="134">
        <v>1.2326330000000001</v>
      </c>
      <c r="EM185" s="7"/>
      <c r="EO185" s="66">
        <v>44873</v>
      </c>
      <c r="EP185" s="21" t="s">
        <v>1630</v>
      </c>
      <c r="EQ185" s="7"/>
      <c r="ER185" s="7">
        <v>1.0119</v>
      </c>
      <c r="ES185" s="7"/>
      <c r="EU185" s="66">
        <v>44872</v>
      </c>
      <c r="EV185" s="21" t="s">
        <v>1630</v>
      </c>
      <c r="EW185" s="7"/>
      <c r="EX185" s="7">
        <v>1.1740999999999999</v>
      </c>
      <c r="EY185" s="7"/>
      <c r="FA185" s="66">
        <v>44855</v>
      </c>
      <c r="FB185" s="21" t="s">
        <v>1621</v>
      </c>
      <c r="FC185" s="7"/>
      <c r="FD185" s="7">
        <v>1.4259999999999999</v>
      </c>
      <c r="FE185" s="7"/>
      <c r="FG185" s="66">
        <v>44845</v>
      </c>
      <c r="FH185" s="7" t="s">
        <v>1621</v>
      </c>
      <c r="FI185" s="7"/>
      <c r="FJ185" s="7">
        <v>1.0509999999999999</v>
      </c>
      <c r="FK185" s="7"/>
      <c r="FM185" s="66">
        <v>44844</v>
      </c>
      <c r="FN185" s="21" t="s">
        <v>341</v>
      </c>
      <c r="FO185" s="7"/>
      <c r="FP185" s="7">
        <v>1.0920000000000001</v>
      </c>
      <c r="FQ185" s="7"/>
      <c r="FS185" s="66">
        <v>44819</v>
      </c>
      <c r="FT185" s="21" t="s">
        <v>1622</v>
      </c>
      <c r="FU185" s="7"/>
      <c r="FV185" s="7">
        <v>1.2786999999999999</v>
      </c>
      <c r="FW185" s="7"/>
      <c r="FY185" s="66">
        <v>44813</v>
      </c>
      <c r="FZ185" s="21" t="s">
        <v>1622</v>
      </c>
      <c r="GA185" s="7"/>
      <c r="GB185" s="7">
        <v>1.4120999999999999</v>
      </c>
      <c r="GC185" s="7"/>
      <c r="GE185" s="66">
        <v>44788</v>
      </c>
      <c r="GF185" s="21" t="s">
        <v>356</v>
      </c>
      <c r="GG185" s="7"/>
      <c r="GH185" s="7">
        <v>1.8220000000000001</v>
      </c>
      <c r="GI185" s="68"/>
      <c r="GK185" s="66">
        <v>44783</v>
      </c>
      <c r="GL185" s="21" t="s">
        <v>1633</v>
      </c>
      <c r="GM185" s="7"/>
      <c r="GN185" s="7">
        <v>0.99560599999999999</v>
      </c>
      <c r="GO185" s="7"/>
      <c r="GQ185" s="66">
        <v>44741</v>
      </c>
      <c r="GR185" s="7" t="s">
        <v>571</v>
      </c>
      <c r="GS185" s="7"/>
      <c r="GT185" s="7">
        <v>1.214</v>
      </c>
      <c r="GU185" s="7"/>
      <c r="GW185" s="66">
        <v>44708</v>
      </c>
      <c r="GX185" s="21" t="s">
        <v>534</v>
      </c>
      <c r="GY185" s="7"/>
      <c r="GZ185" s="7">
        <v>1.0684</v>
      </c>
      <c r="HA185" s="7"/>
      <c r="HC185" s="66">
        <v>44694</v>
      </c>
      <c r="HD185" s="21" t="s">
        <v>353</v>
      </c>
      <c r="HE185" s="7"/>
      <c r="HF185" s="7">
        <v>1.2043999999999999</v>
      </c>
      <c r="HG185" s="7"/>
      <c r="HI185" s="66">
        <v>44649</v>
      </c>
      <c r="HJ185" s="21" t="s">
        <v>350</v>
      </c>
      <c r="HK185" s="7"/>
      <c r="HL185" s="7">
        <v>1.0209999999999999</v>
      </c>
      <c r="HM185" s="7"/>
      <c r="HO185" s="66">
        <v>44642</v>
      </c>
      <c r="HP185" s="21" t="s">
        <v>350</v>
      </c>
      <c r="HQ185" s="7"/>
      <c r="HR185" s="134">
        <v>0.99891800951966747</v>
      </c>
      <c r="HS185" s="7"/>
      <c r="HU185" s="81">
        <v>43982</v>
      </c>
      <c r="HV185" s="23" t="s">
        <v>353</v>
      </c>
      <c r="HW185" s="21">
        <f>[1]!i_dq_close("881001.WI",HU185)</f>
        <v>4258.3734999999997</v>
      </c>
      <c r="HX185" s="82">
        <v>1.0853090000000001</v>
      </c>
      <c r="HY185" s="20"/>
      <c r="IA185" s="66">
        <v>44770</v>
      </c>
      <c r="IB185" s="21" t="s">
        <v>639</v>
      </c>
      <c r="IC185" s="7"/>
      <c r="ID185" s="7">
        <v>1.0369999999999999</v>
      </c>
      <c r="IE185" s="7"/>
      <c r="IG185" s="66">
        <v>44784</v>
      </c>
      <c r="IH185" s="21" t="s">
        <v>1633</v>
      </c>
      <c r="II185" s="7"/>
      <c r="IJ185" s="7">
        <v>1.0209999999999999</v>
      </c>
      <c r="IK185" s="7"/>
      <c r="IM185" s="66">
        <v>44852</v>
      </c>
      <c r="IN185" s="21" t="s">
        <v>1621</v>
      </c>
      <c r="IO185" s="7"/>
      <c r="IP185" s="7">
        <v>1.0130999999999999</v>
      </c>
      <c r="IQ185" s="7"/>
      <c r="IS185" s="66">
        <v>44966</v>
      </c>
      <c r="IT185" s="21" t="s">
        <v>1704</v>
      </c>
      <c r="IU185" s="7"/>
      <c r="IV185" s="7">
        <v>1.0311999999999999</v>
      </c>
      <c r="IW185" s="7"/>
      <c r="IY185" s="7"/>
      <c r="IZ185" s="7"/>
      <c r="JA185" s="7"/>
      <c r="JB185" s="7"/>
      <c r="JC185" s="7"/>
      <c r="JE185" s="7"/>
      <c r="JF185" s="7"/>
      <c r="JG185" s="7"/>
      <c r="JH185" s="7"/>
      <c r="JI185" s="7"/>
      <c r="JK185" s="7"/>
      <c r="JL185" s="7"/>
      <c r="JM185" s="7"/>
      <c r="JN185" s="7"/>
      <c r="JO185" s="7"/>
      <c r="JQ185" s="7"/>
      <c r="JR185" s="7"/>
      <c r="JS185" s="7"/>
      <c r="JT185" s="7"/>
      <c r="JU185" s="7"/>
      <c r="JW185" s="7"/>
      <c r="JX185" s="7"/>
      <c r="JY185" s="7"/>
      <c r="JZ185" s="7"/>
      <c r="KA185" s="7"/>
      <c r="KC185" s="66">
        <v>44819</v>
      </c>
      <c r="KD185" s="21" t="s">
        <v>1622</v>
      </c>
      <c r="KE185" s="7"/>
      <c r="KF185" s="7">
        <v>1.347</v>
      </c>
    </row>
    <row r="186" spans="1:292" customFormat="1">
      <c r="A186" s="121">
        <v>44650</v>
      </c>
      <c r="B186" s="74" t="s">
        <v>350</v>
      </c>
      <c r="C186" s="122"/>
      <c r="D186" s="122">
        <v>1.0561</v>
      </c>
      <c r="E186" s="122"/>
      <c r="G186" s="66">
        <v>44680</v>
      </c>
      <c r="H186" s="21" t="s">
        <v>351</v>
      </c>
      <c r="I186" s="7"/>
      <c r="J186" s="7">
        <v>0.94420000000000004</v>
      </c>
      <c r="K186" s="7"/>
      <c r="M186" s="7"/>
      <c r="N186" s="7"/>
      <c r="O186" s="7"/>
      <c r="P186" s="7"/>
      <c r="Q186" s="7"/>
      <c r="S186" s="7"/>
      <c r="T186" s="7"/>
      <c r="U186" s="7"/>
      <c r="V186" s="7"/>
      <c r="W186" s="7"/>
      <c r="Y186" s="7"/>
      <c r="Z186" s="7"/>
      <c r="AA186" s="7"/>
      <c r="AB186" s="7"/>
      <c r="AC186" s="7"/>
      <c r="AE186" s="7"/>
      <c r="AF186" s="7"/>
      <c r="AG186" s="7"/>
      <c r="AH186" s="7"/>
      <c r="AI186" s="7"/>
      <c r="AK186" s="7"/>
      <c r="AL186" s="7"/>
      <c r="AM186" s="7"/>
      <c r="AN186" s="7"/>
      <c r="AO186" s="7"/>
      <c r="AQ186" s="7"/>
      <c r="AR186" s="7"/>
      <c r="AS186" s="7"/>
      <c r="AT186" s="7"/>
      <c r="AU186" s="7"/>
      <c r="AW186" s="7"/>
      <c r="AX186" s="7"/>
      <c r="AY186" s="7"/>
      <c r="AZ186" s="7"/>
      <c r="BA186" s="7"/>
      <c r="BC186" s="7"/>
      <c r="BD186" s="7"/>
      <c r="BE186" s="7"/>
      <c r="BF186" s="7"/>
      <c r="BG186" s="7"/>
      <c r="BI186" s="7"/>
      <c r="BJ186" s="7"/>
      <c r="BK186" s="7"/>
      <c r="BL186" s="7"/>
      <c r="BM186" s="7"/>
      <c r="BO186" s="7"/>
      <c r="BP186" s="7"/>
      <c r="BQ186" s="7"/>
      <c r="BR186" s="7"/>
      <c r="BS186" s="7"/>
      <c r="BU186" s="7"/>
      <c r="BV186" s="7"/>
      <c r="BW186" s="7"/>
      <c r="BX186" s="7"/>
      <c r="BY186" s="7"/>
      <c r="CA186" s="7"/>
      <c r="CB186" s="7"/>
      <c r="CC186" s="7"/>
      <c r="CD186" s="7"/>
      <c r="CE186" s="7"/>
      <c r="CG186" s="7"/>
      <c r="CH186" s="7"/>
      <c r="CI186" s="7"/>
      <c r="CJ186" s="7"/>
      <c r="CK186" s="7"/>
      <c r="CM186" s="7"/>
      <c r="CN186" s="7"/>
      <c r="CO186" s="7"/>
      <c r="CP186" s="7"/>
      <c r="CQ186" s="7"/>
      <c r="CS186" s="66">
        <v>44967</v>
      </c>
      <c r="CT186" s="21" t="s">
        <v>1719</v>
      </c>
      <c r="CU186" s="7"/>
      <c r="CV186" s="7">
        <v>0.97250000000000003</v>
      </c>
      <c r="CW186" s="7"/>
      <c r="CY186" s="66">
        <v>44964</v>
      </c>
      <c r="CZ186" s="21" t="s">
        <v>1698</v>
      </c>
      <c r="DA186" s="7"/>
      <c r="DB186" s="7">
        <v>1.2351000000000001</v>
      </c>
      <c r="DC186" s="7"/>
      <c r="DE186" s="66">
        <v>44943</v>
      </c>
      <c r="DF186" s="21" t="s">
        <v>1626</v>
      </c>
      <c r="DG186" s="7"/>
      <c r="DH186" s="7">
        <v>1.0031000000000001</v>
      </c>
      <c r="DI186" s="7"/>
      <c r="DK186" s="66">
        <v>44942</v>
      </c>
      <c r="DL186" s="21" t="s">
        <v>1626</v>
      </c>
      <c r="DM186" s="7"/>
      <c r="DN186" s="7">
        <v>0.99850000000000005</v>
      </c>
      <c r="DO186" s="7"/>
      <c r="DQ186" s="66">
        <v>44932</v>
      </c>
      <c r="DR186" s="21" t="s">
        <v>1626</v>
      </c>
      <c r="DS186" s="7"/>
      <c r="DT186" s="7">
        <v>0.96499999999999997</v>
      </c>
      <c r="DU186" s="7"/>
      <c r="DW186" s="66">
        <v>44915</v>
      </c>
      <c r="DX186" s="21" t="s">
        <v>1624</v>
      </c>
      <c r="DY186" s="7"/>
      <c r="DZ186" s="7">
        <v>0.98350000000000004</v>
      </c>
      <c r="EA186" s="7"/>
      <c r="EC186" s="66">
        <v>44879</v>
      </c>
      <c r="ED186" s="21" t="s">
        <v>1630</v>
      </c>
      <c r="EE186" s="7"/>
      <c r="EF186" s="7">
        <v>1.19</v>
      </c>
      <c r="EG186" s="7"/>
      <c r="EI186" s="66">
        <v>44879</v>
      </c>
      <c r="EJ186" s="7" t="s">
        <v>1630</v>
      </c>
      <c r="EK186" s="7"/>
      <c r="EL186" s="134">
        <v>1.2335659999999999</v>
      </c>
      <c r="EM186" s="7"/>
      <c r="EO186" s="66">
        <v>44874</v>
      </c>
      <c r="EP186" s="21" t="s">
        <v>1630</v>
      </c>
      <c r="EQ186" s="7"/>
      <c r="ER186" s="7">
        <v>1.0136000000000001</v>
      </c>
      <c r="ES186" s="7"/>
      <c r="EU186" s="66">
        <v>44873</v>
      </c>
      <c r="EV186" s="21" t="s">
        <v>1630</v>
      </c>
      <c r="EW186" s="7"/>
      <c r="EX186" s="7">
        <v>1.1774</v>
      </c>
      <c r="EY186" s="7"/>
      <c r="FA186" s="66">
        <v>44858</v>
      </c>
      <c r="FB186" s="21" t="s">
        <v>1621</v>
      </c>
      <c r="FC186" s="7"/>
      <c r="FD186" s="7">
        <v>1.4179999999999999</v>
      </c>
      <c r="FE186" s="7"/>
      <c r="FG186" s="66">
        <v>44846</v>
      </c>
      <c r="FH186" s="7" t="s">
        <v>1621</v>
      </c>
      <c r="FI186" s="7"/>
      <c r="FJ186" s="7">
        <v>1.0580000000000001</v>
      </c>
      <c r="FK186" s="7"/>
      <c r="FM186" s="66">
        <v>44845</v>
      </c>
      <c r="FN186" s="21" t="s">
        <v>1621</v>
      </c>
      <c r="FO186" s="7"/>
      <c r="FP186" s="7">
        <v>1.0940000000000001</v>
      </c>
      <c r="FQ186" s="7"/>
      <c r="FS186" s="66">
        <v>44820</v>
      </c>
      <c r="FT186" s="21" t="s">
        <v>1622</v>
      </c>
      <c r="FU186" s="7"/>
      <c r="FV186" s="7">
        <v>1.2767999999999999</v>
      </c>
      <c r="FW186" s="7"/>
      <c r="FY186" s="66">
        <v>44817</v>
      </c>
      <c r="FZ186" s="21" t="s">
        <v>1622</v>
      </c>
      <c r="GA186" s="7"/>
      <c r="GB186" s="7">
        <v>1.4114</v>
      </c>
      <c r="GC186" s="7"/>
      <c r="GE186" s="66">
        <v>44789</v>
      </c>
      <c r="GF186" s="21" t="s">
        <v>356</v>
      </c>
      <c r="GG186" s="7"/>
      <c r="GH186" s="7">
        <v>1.8206</v>
      </c>
      <c r="GI186" s="68"/>
      <c r="GK186" s="66">
        <v>44784</v>
      </c>
      <c r="GL186" s="21" t="s">
        <v>1633</v>
      </c>
      <c r="GM186" s="7"/>
      <c r="GN186" s="7">
        <v>0.99867099999999998</v>
      </c>
      <c r="GO186" s="7"/>
      <c r="GQ186" s="66">
        <v>44742</v>
      </c>
      <c r="GR186" s="7" t="s">
        <v>571</v>
      </c>
      <c r="GS186" s="7"/>
      <c r="GT186" s="7">
        <v>1.2170000000000001</v>
      </c>
      <c r="GU186" s="7"/>
      <c r="GW186" s="66">
        <v>44711</v>
      </c>
      <c r="GX186" s="21" t="s">
        <v>534</v>
      </c>
      <c r="GY186" s="7"/>
      <c r="GZ186" s="7">
        <v>1.0685</v>
      </c>
      <c r="HA186" s="7"/>
      <c r="HC186" s="66">
        <v>44697</v>
      </c>
      <c r="HD186" s="21" t="s">
        <v>353</v>
      </c>
      <c r="HE186" s="7"/>
      <c r="HF186" s="7">
        <v>1.2075</v>
      </c>
      <c r="HG186" s="7"/>
      <c r="HI186" s="66">
        <v>44650</v>
      </c>
      <c r="HJ186" s="21" t="s">
        <v>350</v>
      </c>
      <c r="HK186" s="7"/>
      <c r="HL186" s="7">
        <v>1.0169999999999999</v>
      </c>
      <c r="HM186" s="7"/>
      <c r="HO186" s="66">
        <v>44643</v>
      </c>
      <c r="HP186" s="21" t="s">
        <v>350</v>
      </c>
      <c r="HQ186" s="7"/>
      <c r="HR186" s="134">
        <v>0.99988877532095</v>
      </c>
      <c r="HS186" s="7"/>
      <c r="HU186" s="81">
        <v>43983</v>
      </c>
      <c r="HV186" s="21" t="s">
        <v>354</v>
      </c>
      <c r="HW186" s="21">
        <f>[1]!i_dq_close("881001.WI",HU186)</f>
        <v>4377.9930000000004</v>
      </c>
      <c r="HX186" s="82">
        <v>1.0853090000000001</v>
      </c>
      <c r="HY186" s="20"/>
      <c r="IA186" s="66">
        <v>44771</v>
      </c>
      <c r="IB186" s="21" t="s">
        <v>639</v>
      </c>
      <c r="IC186" s="7"/>
      <c r="ID186" s="7">
        <v>1.0389999999999999</v>
      </c>
      <c r="IE186" s="7"/>
      <c r="IG186" s="66">
        <v>44785</v>
      </c>
      <c r="IH186" s="21" t="s">
        <v>1633</v>
      </c>
      <c r="II186" s="7"/>
      <c r="IJ186" s="7">
        <v>1.0189999999999999</v>
      </c>
      <c r="IK186" s="7"/>
      <c r="IM186" s="66">
        <v>44853</v>
      </c>
      <c r="IN186" s="21" t="s">
        <v>1621</v>
      </c>
      <c r="IO186" s="7"/>
      <c r="IP186" s="7">
        <v>1.0105999999999999</v>
      </c>
      <c r="IQ186" s="7"/>
      <c r="IS186" s="66">
        <v>44967</v>
      </c>
      <c r="IT186" s="21" t="s">
        <v>1719</v>
      </c>
      <c r="IU186" s="7"/>
      <c r="IV186" s="7">
        <v>1.0277000000000001</v>
      </c>
      <c r="IW186" s="7"/>
      <c r="IY186" s="7"/>
      <c r="IZ186" s="7"/>
      <c r="JA186" s="7"/>
      <c r="JB186" s="7"/>
      <c r="JC186" s="7"/>
      <c r="JE186" s="7"/>
      <c r="JF186" s="7"/>
      <c r="JG186" s="7"/>
      <c r="JH186" s="7"/>
      <c r="JI186" s="7"/>
      <c r="JK186" s="7"/>
      <c r="JL186" s="7"/>
      <c r="JM186" s="7"/>
      <c r="JN186" s="7"/>
      <c r="JO186" s="7"/>
      <c r="JQ186" s="7"/>
      <c r="JR186" s="7"/>
      <c r="JS186" s="7"/>
      <c r="JT186" s="7"/>
      <c r="JU186" s="7"/>
      <c r="JW186" s="7"/>
      <c r="JX186" s="7"/>
      <c r="JY186" s="7"/>
      <c r="JZ186" s="7"/>
      <c r="KA186" s="7"/>
      <c r="KC186" s="66">
        <v>44820</v>
      </c>
      <c r="KD186" s="21" t="s">
        <v>1622</v>
      </c>
      <c r="KE186" s="7"/>
      <c r="KF186" s="7">
        <v>1.347</v>
      </c>
    </row>
    <row r="187" spans="1:292" customFormat="1">
      <c r="A187" s="121">
        <v>44651</v>
      </c>
      <c r="B187" s="74" t="s">
        <v>350</v>
      </c>
      <c r="C187" s="122"/>
      <c r="D187" s="122">
        <v>1.0569999999999999</v>
      </c>
      <c r="E187" s="122"/>
      <c r="G187" s="66">
        <v>44686</v>
      </c>
      <c r="H187" s="21" t="s">
        <v>353</v>
      </c>
      <c r="I187" s="7"/>
      <c r="J187" s="7">
        <v>0.94389999999999996</v>
      </c>
      <c r="K187" s="7"/>
      <c r="M187" s="7"/>
      <c r="N187" s="7"/>
      <c r="O187" s="7"/>
      <c r="P187" s="7"/>
      <c r="Q187" s="7"/>
      <c r="S187" s="7"/>
      <c r="T187" s="7"/>
      <c r="U187" s="7"/>
      <c r="V187" s="7"/>
      <c r="W187" s="7"/>
      <c r="Y187" s="7"/>
      <c r="Z187" s="7"/>
      <c r="AA187" s="7"/>
      <c r="AB187" s="7"/>
      <c r="AC187" s="7"/>
      <c r="AE187" s="7"/>
      <c r="AF187" s="7"/>
      <c r="AG187" s="7"/>
      <c r="AH187" s="7"/>
      <c r="AI187" s="7"/>
      <c r="AK187" s="7"/>
      <c r="AL187" s="7"/>
      <c r="AM187" s="7"/>
      <c r="AN187" s="7"/>
      <c r="AO187" s="7"/>
      <c r="AQ187" s="7"/>
      <c r="AR187" s="7"/>
      <c r="AS187" s="7"/>
      <c r="AT187" s="7"/>
      <c r="AU187" s="7"/>
      <c r="AW187" s="7"/>
      <c r="AX187" s="7"/>
      <c r="AY187" s="7"/>
      <c r="AZ187" s="7"/>
      <c r="BA187" s="7"/>
      <c r="BC187" s="7"/>
      <c r="BD187" s="7"/>
      <c r="BE187" s="7"/>
      <c r="BF187" s="7"/>
      <c r="BG187" s="7"/>
      <c r="BI187" s="7"/>
      <c r="BJ187" s="7"/>
      <c r="BK187" s="7"/>
      <c r="BL187" s="7"/>
      <c r="BM187" s="7"/>
      <c r="BO187" s="7"/>
      <c r="BP187" s="7"/>
      <c r="BQ187" s="7"/>
      <c r="BR187" s="7"/>
      <c r="BS187" s="7"/>
      <c r="BU187" s="7"/>
      <c r="BV187" s="7"/>
      <c r="BW187" s="7"/>
      <c r="BX187" s="7"/>
      <c r="BY187" s="7"/>
      <c r="CA187" s="7"/>
      <c r="CB187" s="7"/>
      <c r="CC187" s="7"/>
      <c r="CD187" s="7"/>
      <c r="CE187" s="7"/>
      <c r="CG187" s="7"/>
      <c r="CH187" s="7"/>
      <c r="CI187" s="7"/>
      <c r="CJ187" s="7"/>
      <c r="CK187" s="7"/>
      <c r="CM187" s="7"/>
      <c r="CN187" s="7"/>
      <c r="CO187" s="7"/>
      <c r="CP187" s="7"/>
      <c r="CQ187" s="7"/>
      <c r="CS187" s="7"/>
      <c r="CT187" s="7"/>
      <c r="CU187" s="7"/>
      <c r="CV187" s="7"/>
      <c r="CW187" s="7"/>
      <c r="CY187" s="66">
        <v>44965</v>
      </c>
      <c r="CZ187" s="21" t="s">
        <v>1708</v>
      </c>
      <c r="DA187" s="7"/>
      <c r="DB187" s="7">
        <v>1.2355</v>
      </c>
      <c r="DC187" s="7"/>
      <c r="DE187" s="66">
        <v>44944</v>
      </c>
      <c r="DF187" s="21" t="s">
        <v>1626</v>
      </c>
      <c r="DG187" s="7"/>
      <c r="DH187" s="7">
        <v>1.0027999999999999</v>
      </c>
      <c r="DI187" s="7"/>
      <c r="DK187" s="66">
        <v>44943</v>
      </c>
      <c r="DL187" s="21" t="s">
        <v>1626</v>
      </c>
      <c r="DM187" s="7"/>
      <c r="DN187" s="7">
        <v>0.99880000000000002</v>
      </c>
      <c r="DO187" s="7"/>
      <c r="DQ187" s="66">
        <v>44935</v>
      </c>
      <c r="DR187" s="21" t="s">
        <v>1626</v>
      </c>
      <c r="DS187" s="7"/>
      <c r="DT187" s="7">
        <v>0.96599999999999997</v>
      </c>
      <c r="DU187" s="7"/>
      <c r="DW187" s="66">
        <v>44916</v>
      </c>
      <c r="DX187" s="21" t="s">
        <v>1624</v>
      </c>
      <c r="DY187" s="7"/>
      <c r="DZ187" s="7">
        <v>0.98560000000000003</v>
      </c>
      <c r="EA187" s="7"/>
      <c r="EC187" s="66">
        <v>44880</v>
      </c>
      <c r="ED187" s="21" t="s">
        <v>1630</v>
      </c>
      <c r="EE187" s="7"/>
      <c r="EF187" s="7">
        <v>1.1870000000000001</v>
      </c>
      <c r="EG187" s="7"/>
      <c r="EI187" s="66">
        <v>44880</v>
      </c>
      <c r="EJ187" s="7" t="s">
        <v>1630</v>
      </c>
      <c r="EK187" s="7"/>
      <c r="EL187" s="134">
        <v>1.2329129999999999</v>
      </c>
      <c r="EM187" s="7"/>
      <c r="EO187" s="66">
        <v>44875</v>
      </c>
      <c r="EP187" s="21" t="s">
        <v>1630</v>
      </c>
      <c r="EQ187" s="7"/>
      <c r="ER187" s="7">
        <v>1.0136000000000001</v>
      </c>
      <c r="ES187" s="7"/>
      <c r="EU187" s="66">
        <v>44874</v>
      </c>
      <c r="EV187" s="21" t="s">
        <v>1630</v>
      </c>
      <c r="EW187" s="7"/>
      <c r="EX187" s="7">
        <v>1.1780999999999999</v>
      </c>
      <c r="EY187" s="7"/>
      <c r="FA187" s="66">
        <v>44859</v>
      </c>
      <c r="FB187" s="21" t="s">
        <v>1621</v>
      </c>
      <c r="FC187" s="7"/>
      <c r="FD187" s="7">
        <v>1.429</v>
      </c>
      <c r="FE187" s="7"/>
      <c r="FG187" s="66">
        <v>44847</v>
      </c>
      <c r="FH187" s="7" t="s">
        <v>1621</v>
      </c>
      <c r="FI187" s="7"/>
      <c r="FJ187" s="7">
        <v>1.0569999999999999</v>
      </c>
      <c r="FK187" s="7"/>
      <c r="FM187" s="66">
        <v>44846</v>
      </c>
      <c r="FN187" s="21" t="s">
        <v>1621</v>
      </c>
      <c r="FO187" s="7"/>
      <c r="FP187" s="7">
        <v>1.1000000000000001</v>
      </c>
      <c r="FQ187" s="7"/>
      <c r="FS187" s="66">
        <v>44823</v>
      </c>
      <c r="FT187" s="21" t="s">
        <v>1622</v>
      </c>
      <c r="FU187" s="7"/>
      <c r="FV187" s="7">
        <v>1.2765</v>
      </c>
      <c r="FW187" s="7"/>
      <c r="FY187" s="66">
        <v>44818</v>
      </c>
      <c r="FZ187" s="21" t="s">
        <v>1622</v>
      </c>
      <c r="GA187" s="7"/>
      <c r="GB187" s="7">
        <v>1.4114</v>
      </c>
      <c r="GC187" s="7"/>
      <c r="GE187" s="66">
        <v>44790</v>
      </c>
      <c r="GF187" s="21" t="s">
        <v>356</v>
      </c>
      <c r="GG187" s="7"/>
      <c r="GH187" s="7">
        <v>1.8255999999999999</v>
      </c>
      <c r="GI187" s="68"/>
      <c r="GK187" s="66">
        <v>44785</v>
      </c>
      <c r="GL187" s="21" t="s">
        <v>1633</v>
      </c>
      <c r="GM187" s="7"/>
      <c r="GN187" s="7">
        <v>0.99906600000000001</v>
      </c>
      <c r="GO187" s="7"/>
      <c r="GQ187" s="66">
        <v>44743</v>
      </c>
      <c r="GR187" s="7" t="s">
        <v>639</v>
      </c>
      <c r="GS187" s="7"/>
      <c r="GT187" s="7">
        <v>1.2170000000000001</v>
      </c>
      <c r="GU187" s="7"/>
      <c r="GW187" s="66">
        <v>44712</v>
      </c>
      <c r="GX187" s="21" t="s">
        <v>534</v>
      </c>
      <c r="GY187" s="7"/>
      <c r="GZ187" s="7">
        <v>1.0661</v>
      </c>
      <c r="HA187" s="7"/>
      <c r="HC187" s="66">
        <v>44698</v>
      </c>
      <c r="HD187" s="21" t="s">
        <v>353</v>
      </c>
      <c r="HE187" s="7"/>
      <c r="HF187" s="7">
        <v>1.2175</v>
      </c>
      <c r="HG187" s="7"/>
      <c r="HI187" s="66">
        <v>44651</v>
      </c>
      <c r="HJ187" s="21" t="s">
        <v>350</v>
      </c>
      <c r="HK187" s="7"/>
      <c r="HL187" s="7">
        <v>1.02</v>
      </c>
      <c r="HM187" s="7"/>
      <c r="HO187" s="66">
        <v>44644</v>
      </c>
      <c r="HP187" s="21" t="s">
        <v>350</v>
      </c>
      <c r="HQ187" s="7"/>
      <c r="HR187" s="134">
        <v>0.99988877532095</v>
      </c>
      <c r="HS187" s="7"/>
      <c r="HU187" s="81">
        <v>43984</v>
      </c>
      <c r="HV187" s="21" t="s">
        <v>354</v>
      </c>
      <c r="HW187" s="21">
        <f>[1]!i_dq_close("881001.WI",HU187)</f>
        <v>4389.8386</v>
      </c>
      <c r="HX187" s="82">
        <v>1.0871690000000001</v>
      </c>
      <c r="HY187" s="20"/>
      <c r="IA187" s="66">
        <v>44774</v>
      </c>
      <c r="IB187" s="21" t="s">
        <v>356</v>
      </c>
      <c r="IC187" s="7"/>
      <c r="ID187" s="7">
        <v>1.038</v>
      </c>
      <c r="IE187" s="7"/>
      <c r="IG187" s="66">
        <v>44788</v>
      </c>
      <c r="IH187" s="21" t="s">
        <v>1633</v>
      </c>
      <c r="II187" s="7"/>
      <c r="IJ187" s="7">
        <v>1.0209999999999999</v>
      </c>
      <c r="IK187" s="7"/>
      <c r="IM187" s="66">
        <v>44854</v>
      </c>
      <c r="IN187" s="21" t="s">
        <v>1621</v>
      </c>
      <c r="IO187" s="7"/>
      <c r="IP187" s="7">
        <v>1.0081</v>
      </c>
      <c r="IQ187" s="7"/>
      <c r="IS187" s="7"/>
      <c r="IT187" s="7"/>
      <c r="IU187" s="7"/>
      <c r="IV187" s="7"/>
      <c r="IW187" s="7"/>
      <c r="IY187" s="7"/>
      <c r="IZ187" s="7"/>
      <c r="JA187" s="7"/>
      <c r="JB187" s="7"/>
      <c r="JC187" s="7"/>
      <c r="JE187" s="7"/>
      <c r="JF187" s="7"/>
      <c r="JG187" s="7"/>
      <c r="JH187" s="7"/>
      <c r="JI187" s="7"/>
      <c r="JK187" s="7"/>
      <c r="JL187" s="7"/>
      <c r="JM187" s="7"/>
      <c r="JN187" s="7"/>
      <c r="JO187" s="7"/>
      <c r="JQ187" s="7"/>
      <c r="JR187" s="7"/>
      <c r="JS187" s="7"/>
      <c r="JT187" s="7"/>
      <c r="JU187" s="7"/>
      <c r="JW187" s="7"/>
      <c r="JX187" s="7"/>
      <c r="JY187" s="7"/>
      <c r="JZ187" s="7"/>
      <c r="KA187" s="7"/>
      <c r="KC187" s="66">
        <v>44823</v>
      </c>
      <c r="KD187" s="21" t="s">
        <v>1622</v>
      </c>
      <c r="KE187" s="7"/>
      <c r="KF187" s="7">
        <v>1.3460000000000001</v>
      </c>
    </row>
    <row r="188" spans="1:292" customFormat="1">
      <c r="A188" s="121">
        <v>44652</v>
      </c>
      <c r="B188" s="74" t="s">
        <v>351</v>
      </c>
      <c r="C188" s="122"/>
      <c r="D188" s="122">
        <v>1.0525</v>
      </c>
      <c r="E188" s="122"/>
      <c r="G188" s="66">
        <v>44687</v>
      </c>
      <c r="H188" s="21" t="s">
        <v>353</v>
      </c>
      <c r="I188" s="7"/>
      <c r="J188" s="7">
        <v>0.94810000000000005</v>
      </c>
      <c r="K188" s="7"/>
      <c r="M188" s="7"/>
      <c r="N188" s="7"/>
      <c r="O188" s="7"/>
      <c r="P188" s="7"/>
      <c r="Q188" s="7"/>
      <c r="S188" s="7"/>
      <c r="T188" s="7"/>
      <c r="U188" s="7"/>
      <c r="V188" s="7"/>
      <c r="W188" s="7"/>
      <c r="Y188" s="7"/>
      <c r="Z188" s="7"/>
      <c r="AA188" s="7"/>
      <c r="AB188" s="7"/>
      <c r="AC188" s="7"/>
      <c r="AE188" s="7"/>
      <c r="AF188" s="7"/>
      <c r="AG188" s="7"/>
      <c r="AH188" s="7"/>
      <c r="AI188" s="7"/>
      <c r="AK188" s="7"/>
      <c r="AL188" s="7"/>
      <c r="AM188" s="7"/>
      <c r="AN188" s="7"/>
      <c r="AO188" s="7"/>
      <c r="AQ188" s="7"/>
      <c r="AR188" s="7"/>
      <c r="AS188" s="7"/>
      <c r="AT188" s="7"/>
      <c r="AU188" s="7"/>
      <c r="AW188" s="7"/>
      <c r="AX188" s="7"/>
      <c r="AY188" s="7"/>
      <c r="AZ188" s="7"/>
      <c r="BA188" s="7"/>
      <c r="BC188" s="7"/>
      <c r="BD188" s="7"/>
      <c r="BE188" s="7"/>
      <c r="BF188" s="7"/>
      <c r="BG188" s="7"/>
      <c r="BI188" s="7"/>
      <c r="BJ188" s="7"/>
      <c r="BK188" s="7"/>
      <c r="BL188" s="7"/>
      <c r="BM188" s="7"/>
      <c r="BO188" s="7"/>
      <c r="BP188" s="7"/>
      <c r="BQ188" s="7"/>
      <c r="BR188" s="7"/>
      <c r="BS188" s="7"/>
      <c r="BU188" s="7"/>
      <c r="BV188" s="7"/>
      <c r="BW188" s="7"/>
      <c r="BX188" s="7"/>
      <c r="BY188" s="7"/>
      <c r="CA188" s="7"/>
      <c r="CB188" s="7"/>
      <c r="CC188" s="7"/>
      <c r="CD188" s="7"/>
      <c r="CE188" s="7"/>
      <c r="CG188" s="7"/>
      <c r="CH188" s="7"/>
      <c r="CI188" s="7"/>
      <c r="CJ188" s="7"/>
      <c r="CK188" s="7"/>
      <c r="CM188" s="7"/>
      <c r="CN188" s="7"/>
      <c r="CO188" s="7"/>
      <c r="CP188" s="7"/>
      <c r="CQ188" s="7"/>
      <c r="CS188" s="7"/>
      <c r="CT188" s="7"/>
      <c r="CU188" s="7"/>
      <c r="CV188" s="7"/>
      <c r="CW188" s="7"/>
      <c r="CY188" s="66">
        <v>44966</v>
      </c>
      <c r="CZ188" s="21" t="s">
        <v>1723</v>
      </c>
      <c r="DA188" s="7"/>
      <c r="DB188" s="7">
        <v>1.2355</v>
      </c>
      <c r="DC188" s="7"/>
      <c r="DE188" s="66">
        <v>44945</v>
      </c>
      <c r="DF188" s="21" t="s">
        <v>1626</v>
      </c>
      <c r="DG188" s="7"/>
      <c r="DH188" s="7">
        <v>1.0025999999999999</v>
      </c>
      <c r="DI188" s="7"/>
      <c r="DK188" s="66">
        <v>44944</v>
      </c>
      <c r="DL188" s="21" t="s">
        <v>1626</v>
      </c>
      <c r="DM188" s="7"/>
      <c r="DN188" s="7">
        <v>1.0004</v>
      </c>
      <c r="DO188" s="7"/>
      <c r="DQ188" s="66">
        <v>44936</v>
      </c>
      <c r="DR188" s="21" t="s">
        <v>1626</v>
      </c>
      <c r="DS188" s="7"/>
      <c r="DT188" s="7">
        <v>0.96599999999999997</v>
      </c>
      <c r="DU188" s="7"/>
      <c r="DW188" s="66">
        <v>44917</v>
      </c>
      <c r="DX188" s="21" t="s">
        <v>1624</v>
      </c>
      <c r="DY188" s="7"/>
      <c r="DZ188" s="7">
        <v>0.98860000000000003</v>
      </c>
      <c r="EA188" s="7"/>
      <c r="EC188" s="66">
        <v>44881</v>
      </c>
      <c r="ED188" s="21" t="s">
        <v>1630</v>
      </c>
      <c r="EE188" s="7"/>
      <c r="EF188" s="7">
        <v>1.1870000000000001</v>
      </c>
      <c r="EG188" s="7"/>
      <c r="EI188" s="66">
        <v>44881</v>
      </c>
      <c r="EJ188" s="7" t="s">
        <v>1630</v>
      </c>
      <c r="EK188" s="7"/>
      <c r="EL188" s="134">
        <v>1.233752</v>
      </c>
      <c r="EM188" s="7"/>
      <c r="EO188" s="66">
        <v>44876</v>
      </c>
      <c r="EP188" s="21" t="s">
        <v>1630</v>
      </c>
      <c r="EQ188" s="7"/>
      <c r="ER188" s="7">
        <v>1.0069999999999999</v>
      </c>
      <c r="ES188" s="7"/>
      <c r="EU188" s="66">
        <v>44875</v>
      </c>
      <c r="EV188" s="21" t="s">
        <v>1630</v>
      </c>
      <c r="EW188" s="7"/>
      <c r="EX188" s="7">
        <v>1.1798</v>
      </c>
      <c r="EY188" s="7"/>
      <c r="FA188" s="66">
        <v>44860</v>
      </c>
      <c r="FB188" s="21" t="s">
        <v>1621</v>
      </c>
      <c r="FC188" s="7"/>
      <c r="FD188" s="7">
        <v>1.429</v>
      </c>
      <c r="FE188" s="7"/>
      <c r="FG188" s="66">
        <v>44848</v>
      </c>
      <c r="FH188" s="7" t="s">
        <v>1621</v>
      </c>
      <c r="FI188" s="7"/>
      <c r="FJ188" s="7">
        <v>1.0529999999999999</v>
      </c>
      <c r="FK188" s="7"/>
      <c r="FM188" s="66">
        <v>44847</v>
      </c>
      <c r="FN188" s="21" t="s">
        <v>1621</v>
      </c>
      <c r="FO188" s="7"/>
      <c r="FP188" s="7">
        <v>1.095</v>
      </c>
      <c r="FQ188" s="7"/>
      <c r="FS188" s="66">
        <v>44824</v>
      </c>
      <c r="FT188" s="21" t="s">
        <v>1622</v>
      </c>
      <c r="FU188" s="7"/>
      <c r="FV188" s="7">
        <v>1.2768999999999999</v>
      </c>
      <c r="FW188" s="7"/>
      <c r="FY188" s="66">
        <v>44819</v>
      </c>
      <c r="FZ188" s="21" t="s">
        <v>1622</v>
      </c>
      <c r="GA188" s="7"/>
      <c r="GB188" s="7">
        <v>1.4057999999999999</v>
      </c>
      <c r="GC188" s="7"/>
      <c r="GE188" s="66">
        <v>44791</v>
      </c>
      <c r="GF188" s="21" t="s">
        <v>356</v>
      </c>
      <c r="GG188" s="7"/>
      <c r="GH188" s="7">
        <v>1.8275999999999999</v>
      </c>
      <c r="GI188" s="68"/>
      <c r="GK188" s="66">
        <v>44788</v>
      </c>
      <c r="GL188" s="21" t="s">
        <v>1633</v>
      </c>
      <c r="GM188" s="7"/>
      <c r="GN188" s="7">
        <v>0.99946100000000004</v>
      </c>
      <c r="GO188" s="7"/>
      <c r="GQ188" s="66">
        <v>44746</v>
      </c>
      <c r="GR188" s="7" t="s">
        <v>639</v>
      </c>
      <c r="GS188" s="7"/>
      <c r="GT188" s="7">
        <v>1.2190000000000001</v>
      </c>
      <c r="GU188" s="7"/>
      <c r="GW188" s="66">
        <v>44713</v>
      </c>
      <c r="GX188" s="21" t="s">
        <v>571</v>
      </c>
      <c r="GY188" s="7"/>
      <c r="GZ188" s="7">
        <v>1.0676000000000001</v>
      </c>
      <c r="HA188" s="7"/>
      <c r="HC188" s="66">
        <v>44699</v>
      </c>
      <c r="HD188" s="21" t="s">
        <v>353</v>
      </c>
      <c r="HE188" s="7"/>
      <c r="HF188" s="7">
        <v>1.2239</v>
      </c>
      <c r="HG188" s="7"/>
      <c r="HI188" s="66">
        <v>44652</v>
      </c>
      <c r="HJ188" s="21" t="s">
        <v>351</v>
      </c>
      <c r="HK188" s="7"/>
      <c r="HL188" s="7">
        <v>1.018</v>
      </c>
      <c r="HM188" s="7"/>
      <c r="HO188" s="66">
        <v>44645</v>
      </c>
      <c r="HP188" s="21" t="s">
        <v>350</v>
      </c>
      <c r="HQ188" s="7"/>
      <c r="HR188" s="134">
        <v>1.0008595411222321</v>
      </c>
      <c r="HS188" s="7"/>
      <c r="HU188" s="81">
        <v>43985</v>
      </c>
      <c r="HV188" s="21" t="s">
        <v>354</v>
      </c>
      <c r="HW188" s="21">
        <f>[1]!i_dq_close("881001.WI",HU188)</f>
        <v>4391.0015000000003</v>
      </c>
      <c r="HX188" s="82">
        <v>1.086239</v>
      </c>
      <c r="HY188" s="20"/>
      <c r="IA188" s="66">
        <v>44775</v>
      </c>
      <c r="IB188" s="21" t="s">
        <v>1633</v>
      </c>
      <c r="IC188" s="7"/>
      <c r="ID188" s="7">
        <v>1.026</v>
      </c>
      <c r="IE188" s="7"/>
      <c r="IG188" s="66">
        <v>44789</v>
      </c>
      <c r="IH188" s="21" t="s">
        <v>1633</v>
      </c>
      <c r="II188" s="7"/>
      <c r="IJ188" s="7">
        <v>1.0209999999999999</v>
      </c>
      <c r="IK188" s="7"/>
      <c r="IM188" s="66">
        <v>44855</v>
      </c>
      <c r="IN188" s="21" t="s">
        <v>1621</v>
      </c>
      <c r="IO188" s="7"/>
      <c r="IP188" s="7">
        <v>1.0077</v>
      </c>
      <c r="IQ188" s="7"/>
      <c r="IS188" s="7"/>
      <c r="IT188" s="7"/>
      <c r="IU188" s="7"/>
      <c r="IV188" s="7"/>
      <c r="IW188" s="7"/>
      <c r="IY188" s="7"/>
      <c r="IZ188" s="7"/>
      <c r="JA188" s="7"/>
      <c r="JB188" s="7"/>
      <c r="JC188" s="7"/>
      <c r="JE188" s="7"/>
      <c r="JF188" s="7"/>
      <c r="JG188" s="7"/>
      <c r="JH188" s="7"/>
      <c r="JI188" s="7"/>
      <c r="JK188" s="7"/>
      <c r="JL188" s="7"/>
      <c r="JM188" s="7"/>
      <c r="JN188" s="7"/>
      <c r="JO188" s="7"/>
      <c r="JQ188" s="7"/>
      <c r="JR188" s="7"/>
      <c r="JS188" s="7"/>
      <c r="JT188" s="7"/>
      <c r="JU188" s="7"/>
      <c r="JW188" s="7"/>
      <c r="JX188" s="7"/>
      <c r="JY188" s="7"/>
      <c r="JZ188" s="7"/>
      <c r="KA188" s="7"/>
      <c r="KC188" s="66">
        <v>44824</v>
      </c>
      <c r="KD188" s="21" t="s">
        <v>1622</v>
      </c>
      <c r="KE188" s="7"/>
      <c r="KF188" s="7">
        <v>1.3460000000000001</v>
      </c>
    </row>
    <row r="189" spans="1:292" customFormat="1">
      <c r="A189" s="121">
        <v>44657</v>
      </c>
      <c r="B189" s="74" t="s">
        <v>351</v>
      </c>
      <c r="C189" s="122"/>
      <c r="D189" s="122">
        <v>1.0612999999999999</v>
      </c>
      <c r="E189" s="122"/>
      <c r="G189" s="66">
        <v>44690</v>
      </c>
      <c r="H189" s="21" t="s">
        <v>353</v>
      </c>
      <c r="I189" s="7"/>
      <c r="J189" s="7">
        <v>0.95189999999999997</v>
      </c>
      <c r="K189" s="7"/>
      <c r="M189" s="7"/>
      <c r="N189" s="7"/>
      <c r="O189" s="7"/>
      <c r="P189" s="7"/>
      <c r="Q189" s="7"/>
      <c r="S189" s="7"/>
      <c r="T189" s="7"/>
      <c r="U189" s="7"/>
      <c r="V189" s="7"/>
      <c r="W189" s="7"/>
      <c r="Y189" s="7"/>
      <c r="Z189" s="7"/>
      <c r="AA189" s="7"/>
      <c r="AB189" s="7"/>
      <c r="AC189" s="7"/>
      <c r="AE189" s="7"/>
      <c r="AF189" s="7"/>
      <c r="AG189" s="7"/>
      <c r="AH189" s="7"/>
      <c r="AI189" s="7"/>
      <c r="AK189" s="7"/>
      <c r="AL189" s="7"/>
      <c r="AM189" s="7"/>
      <c r="AN189" s="7"/>
      <c r="AO189" s="7"/>
      <c r="AQ189" s="7"/>
      <c r="AR189" s="7"/>
      <c r="AS189" s="7"/>
      <c r="AT189" s="7"/>
      <c r="AU189" s="7"/>
      <c r="AW189" s="7"/>
      <c r="AX189" s="7"/>
      <c r="AY189" s="7"/>
      <c r="AZ189" s="7"/>
      <c r="BA189" s="7"/>
      <c r="BC189" s="7"/>
      <c r="BD189" s="7"/>
      <c r="BE189" s="7"/>
      <c r="BF189" s="7"/>
      <c r="BG189" s="7"/>
      <c r="BI189" s="7"/>
      <c r="BJ189" s="7"/>
      <c r="BK189" s="7"/>
      <c r="BL189" s="7"/>
      <c r="BM189" s="7"/>
      <c r="BO189" s="7"/>
      <c r="BP189" s="7"/>
      <c r="BQ189" s="7"/>
      <c r="BR189" s="7"/>
      <c r="BS189" s="7"/>
      <c r="BU189" s="7"/>
      <c r="BV189" s="7"/>
      <c r="BW189" s="7"/>
      <c r="BX189" s="7"/>
      <c r="BY189" s="7"/>
      <c r="CA189" s="7"/>
      <c r="CB189" s="7"/>
      <c r="CC189" s="7"/>
      <c r="CD189" s="7"/>
      <c r="CE189" s="7"/>
      <c r="CG189" s="7"/>
      <c r="CH189" s="7"/>
      <c r="CI189" s="7"/>
      <c r="CJ189" s="7"/>
      <c r="CK189" s="7"/>
      <c r="CM189" s="7"/>
      <c r="CN189" s="7"/>
      <c r="CO189" s="7"/>
      <c r="CP189" s="7"/>
      <c r="CQ189" s="7"/>
      <c r="CS189" s="7"/>
      <c r="CT189" s="7"/>
      <c r="CU189" s="7"/>
      <c r="CV189" s="7"/>
      <c r="CW189" s="7"/>
      <c r="CY189" s="7"/>
      <c r="CZ189" s="7"/>
      <c r="DA189" s="7"/>
      <c r="DB189" s="7"/>
      <c r="DC189" s="7"/>
      <c r="DE189" s="66">
        <v>44946</v>
      </c>
      <c r="DF189" s="21" t="s">
        <v>1626</v>
      </c>
      <c r="DG189" s="7"/>
      <c r="DH189" s="7">
        <v>1.0024999999999999</v>
      </c>
      <c r="DI189" s="7"/>
      <c r="DK189" s="66">
        <v>44945</v>
      </c>
      <c r="DL189" s="21" t="s">
        <v>1626</v>
      </c>
      <c r="DM189" s="7"/>
      <c r="DN189" s="7">
        <v>1.0023</v>
      </c>
      <c r="DO189" s="7"/>
      <c r="DQ189" s="66">
        <v>44937</v>
      </c>
      <c r="DR189" s="21" t="s">
        <v>1626</v>
      </c>
      <c r="DS189" s="7"/>
      <c r="DT189" s="7">
        <v>0.96599999999999997</v>
      </c>
      <c r="DU189" s="7"/>
      <c r="DW189" s="66">
        <v>44918</v>
      </c>
      <c r="DX189" s="21" t="s">
        <v>1624</v>
      </c>
      <c r="DY189" s="7"/>
      <c r="DZ189" s="7">
        <v>0.99080000000000001</v>
      </c>
      <c r="EA189" s="7"/>
      <c r="EC189" s="66">
        <v>44882</v>
      </c>
      <c r="ED189" s="21" t="s">
        <v>1630</v>
      </c>
      <c r="EE189" s="7"/>
      <c r="EF189" s="7">
        <v>1.1890000000000001</v>
      </c>
      <c r="EG189" s="7"/>
      <c r="EI189" s="66">
        <v>44882</v>
      </c>
      <c r="EJ189" s="7" t="s">
        <v>1630</v>
      </c>
      <c r="EK189" s="7"/>
      <c r="EL189" s="134">
        <v>1.2363649999999999</v>
      </c>
      <c r="EM189" s="7"/>
      <c r="EO189" s="66">
        <v>44879</v>
      </c>
      <c r="EP189" s="21" t="s">
        <v>1630</v>
      </c>
      <c r="EQ189" s="7"/>
      <c r="ER189" s="7">
        <v>1.0119</v>
      </c>
      <c r="ES189" s="7"/>
      <c r="EU189" s="66">
        <v>44876</v>
      </c>
      <c r="EV189" s="21" t="s">
        <v>1630</v>
      </c>
      <c r="EW189" s="7"/>
      <c r="EX189" s="7">
        <v>1.1773</v>
      </c>
      <c r="EY189" s="7"/>
      <c r="FA189" s="66">
        <v>44861</v>
      </c>
      <c r="FB189" s="21" t="s">
        <v>1621</v>
      </c>
      <c r="FC189" s="7"/>
      <c r="FD189" s="7">
        <v>1.4139999999999999</v>
      </c>
      <c r="FE189" s="7"/>
      <c r="FG189" s="66">
        <v>44851</v>
      </c>
      <c r="FH189" s="7" t="s">
        <v>1621</v>
      </c>
      <c r="FI189" s="7"/>
      <c r="FJ189" s="7">
        <v>1.054</v>
      </c>
      <c r="FK189" s="7"/>
      <c r="FM189" s="66">
        <v>44848</v>
      </c>
      <c r="FN189" s="21" t="s">
        <v>1621</v>
      </c>
      <c r="FO189" s="7"/>
      <c r="FP189" s="7">
        <v>1.095</v>
      </c>
      <c r="FQ189" s="7"/>
      <c r="FS189" s="66">
        <v>44825</v>
      </c>
      <c r="FT189" s="21" t="s">
        <v>1622</v>
      </c>
      <c r="FU189" s="7"/>
      <c r="FV189" s="7">
        <v>1.2763</v>
      </c>
      <c r="FW189" s="7"/>
      <c r="FY189" s="66">
        <v>44820</v>
      </c>
      <c r="FZ189" s="21" t="s">
        <v>1622</v>
      </c>
      <c r="GA189" s="7"/>
      <c r="GB189" s="7">
        <v>1.4066000000000001</v>
      </c>
      <c r="GC189" s="7"/>
      <c r="GE189" s="66">
        <v>44792</v>
      </c>
      <c r="GF189" s="21" t="s">
        <v>356</v>
      </c>
      <c r="GG189" s="7"/>
      <c r="GH189" s="7">
        <v>1.8337000000000001</v>
      </c>
      <c r="GI189" s="68"/>
      <c r="GK189" s="66">
        <v>44789</v>
      </c>
      <c r="GL189" s="21" t="s">
        <v>1633</v>
      </c>
      <c r="GM189" s="7"/>
      <c r="GN189" s="7">
        <v>0.99975800000000004</v>
      </c>
      <c r="GO189" s="7"/>
      <c r="GQ189" s="66">
        <v>44747</v>
      </c>
      <c r="GR189" s="7" t="s">
        <v>639</v>
      </c>
      <c r="GS189" s="7"/>
      <c r="GT189" s="7">
        <v>1.2190000000000001</v>
      </c>
      <c r="GU189" s="7"/>
      <c r="GW189" s="66">
        <v>44714</v>
      </c>
      <c r="GX189" s="21" t="s">
        <v>571</v>
      </c>
      <c r="GY189" s="7"/>
      <c r="GZ189" s="7">
        <v>1.0720000000000001</v>
      </c>
      <c r="HA189" s="7"/>
      <c r="HC189" s="66">
        <v>44700</v>
      </c>
      <c r="HD189" s="21" t="s">
        <v>353</v>
      </c>
      <c r="HE189" s="7"/>
      <c r="HF189" s="7">
        <v>1.2233000000000001</v>
      </c>
      <c r="HG189" s="7"/>
      <c r="HI189" s="66">
        <v>44657</v>
      </c>
      <c r="HJ189" s="21" t="s">
        <v>351</v>
      </c>
      <c r="HK189" s="7"/>
      <c r="HL189" s="7">
        <v>1.0269999999999999</v>
      </c>
      <c r="HM189" s="7"/>
      <c r="HO189" s="66">
        <v>44648</v>
      </c>
      <c r="HP189" s="21" t="s">
        <v>350</v>
      </c>
      <c r="HQ189" s="7"/>
      <c r="HR189" s="134">
        <v>1.0008595411222321</v>
      </c>
      <c r="HS189" s="7"/>
      <c r="HU189" s="81">
        <v>43986</v>
      </c>
      <c r="HV189" s="21" t="s">
        <v>354</v>
      </c>
      <c r="HW189" s="21">
        <f>[1]!i_dq_close("881001.WI",HU189)</f>
        <v>4394.7864</v>
      </c>
      <c r="HX189" s="82">
        <v>1.086239</v>
      </c>
      <c r="HY189" s="20"/>
      <c r="IA189" s="66">
        <v>44776</v>
      </c>
      <c r="IB189" s="21" t="s">
        <v>1633</v>
      </c>
      <c r="IC189" s="7"/>
      <c r="ID189" s="7">
        <v>1.0209999999999999</v>
      </c>
      <c r="IE189" s="7"/>
      <c r="IG189" s="66">
        <v>44790</v>
      </c>
      <c r="IH189" s="21" t="s">
        <v>1633</v>
      </c>
      <c r="II189" s="7"/>
      <c r="IJ189" s="7">
        <v>1.0189999999999999</v>
      </c>
      <c r="IK189" s="7"/>
      <c r="IM189" s="66">
        <v>44858</v>
      </c>
      <c r="IN189" s="21" t="s">
        <v>1621</v>
      </c>
      <c r="IO189" s="7"/>
      <c r="IP189" s="7">
        <v>1.0053000000000001</v>
      </c>
      <c r="IQ189" s="7"/>
      <c r="IS189" s="7"/>
      <c r="IT189" s="7"/>
      <c r="IU189" s="7"/>
      <c r="IV189" s="7"/>
      <c r="IW189" s="7"/>
      <c r="IY189" s="7"/>
      <c r="IZ189" s="7"/>
      <c r="JA189" s="7"/>
      <c r="JB189" s="7"/>
      <c r="JC189" s="7"/>
      <c r="JE189" s="7"/>
      <c r="JF189" s="7"/>
      <c r="JG189" s="7"/>
      <c r="JH189" s="7"/>
      <c r="JI189" s="7"/>
      <c r="JK189" s="7"/>
      <c r="JL189" s="7"/>
      <c r="JM189" s="7"/>
      <c r="JN189" s="7"/>
      <c r="JO189" s="7"/>
      <c r="JQ189" s="7"/>
      <c r="JR189" s="7"/>
      <c r="JS189" s="7"/>
      <c r="JT189" s="7"/>
      <c r="JU189" s="7"/>
      <c r="JW189" s="7"/>
      <c r="JX189" s="7"/>
      <c r="JY189" s="7"/>
      <c r="JZ189" s="7"/>
      <c r="KA189" s="7"/>
      <c r="KC189" s="66">
        <v>44825</v>
      </c>
      <c r="KD189" s="21" t="s">
        <v>1622</v>
      </c>
      <c r="KE189" s="7"/>
      <c r="KF189" s="7">
        <v>1.345</v>
      </c>
    </row>
    <row r="190" spans="1:292" customFormat="1">
      <c r="A190" s="121">
        <v>44658</v>
      </c>
      <c r="B190" s="74" t="s">
        <v>351</v>
      </c>
      <c r="C190" s="122"/>
      <c r="D190" s="122">
        <v>1.0585</v>
      </c>
      <c r="E190" s="122"/>
      <c r="G190" s="66">
        <v>44691</v>
      </c>
      <c r="H190" s="21" t="s">
        <v>353</v>
      </c>
      <c r="I190" s="7"/>
      <c r="J190" s="7">
        <v>0.95420000000000005</v>
      </c>
      <c r="K190" s="7"/>
      <c r="M190" s="7"/>
      <c r="N190" s="7"/>
      <c r="O190" s="7"/>
      <c r="P190" s="7"/>
      <c r="Q190" s="7"/>
      <c r="S190" s="7"/>
      <c r="T190" s="7"/>
      <c r="U190" s="7"/>
      <c r="V190" s="7"/>
      <c r="W190" s="7"/>
      <c r="Y190" s="7"/>
      <c r="Z190" s="7"/>
      <c r="AA190" s="7"/>
      <c r="AB190" s="7"/>
      <c r="AC190" s="7"/>
      <c r="AE190" s="7"/>
      <c r="AF190" s="7"/>
      <c r="AG190" s="7"/>
      <c r="AH190" s="7"/>
      <c r="AI190" s="7"/>
      <c r="AK190" s="7"/>
      <c r="AL190" s="7"/>
      <c r="AM190" s="7"/>
      <c r="AN190" s="7"/>
      <c r="AO190" s="7"/>
      <c r="AQ190" s="7"/>
      <c r="AR190" s="7"/>
      <c r="AS190" s="7"/>
      <c r="AT190" s="7"/>
      <c r="AU190" s="7"/>
      <c r="AW190" s="7"/>
      <c r="AX190" s="7"/>
      <c r="AY190" s="7"/>
      <c r="AZ190" s="7"/>
      <c r="BA190" s="7"/>
      <c r="BC190" s="7"/>
      <c r="BD190" s="7"/>
      <c r="BE190" s="7"/>
      <c r="BF190" s="7"/>
      <c r="BG190" s="7"/>
      <c r="BI190" s="7"/>
      <c r="BJ190" s="7"/>
      <c r="BK190" s="7"/>
      <c r="BL190" s="7"/>
      <c r="BM190" s="7"/>
      <c r="BO190" s="7"/>
      <c r="BP190" s="7"/>
      <c r="BQ190" s="7"/>
      <c r="BR190" s="7"/>
      <c r="BS190" s="7"/>
      <c r="BU190" s="7"/>
      <c r="BV190" s="7"/>
      <c r="BW190" s="7"/>
      <c r="BX190" s="7"/>
      <c r="BY190" s="7"/>
      <c r="CA190" s="7"/>
      <c r="CB190" s="7"/>
      <c r="CC190" s="7"/>
      <c r="CD190" s="7"/>
      <c r="CE190" s="7"/>
      <c r="CG190" s="7"/>
      <c r="CH190" s="7"/>
      <c r="CI190" s="7"/>
      <c r="CJ190" s="7"/>
      <c r="CK190" s="7"/>
      <c r="CM190" s="7"/>
      <c r="CN190" s="7"/>
      <c r="CO190" s="7"/>
      <c r="CP190" s="7"/>
      <c r="CQ190" s="7"/>
      <c r="CS190" s="7"/>
      <c r="CT190" s="7"/>
      <c r="CU190" s="7"/>
      <c r="CV190" s="7"/>
      <c r="CW190" s="7"/>
      <c r="CY190" s="7"/>
      <c r="CZ190" s="7"/>
      <c r="DA190" s="7"/>
      <c r="DB190" s="7"/>
      <c r="DC190" s="7"/>
      <c r="DE190" s="66">
        <v>44956</v>
      </c>
      <c r="DF190" s="21" t="s">
        <v>1626</v>
      </c>
      <c r="DG190" s="7"/>
      <c r="DH190" s="7">
        <v>1.0037</v>
      </c>
      <c r="DI190" s="7"/>
      <c r="DK190" s="66">
        <v>44946</v>
      </c>
      <c r="DL190" s="21" t="s">
        <v>1626</v>
      </c>
      <c r="DM190" s="7"/>
      <c r="DN190" s="7">
        <v>1.0047999999999999</v>
      </c>
      <c r="DO190" s="7"/>
      <c r="DQ190" s="66">
        <v>44938</v>
      </c>
      <c r="DR190" s="21" t="s">
        <v>1626</v>
      </c>
      <c r="DS190" s="7"/>
      <c r="DT190" s="7">
        <v>0.96599999999999997</v>
      </c>
      <c r="DU190" s="7"/>
      <c r="DW190" s="66">
        <v>44921</v>
      </c>
      <c r="DX190" s="21" t="s">
        <v>1624</v>
      </c>
      <c r="DY190" s="7"/>
      <c r="DZ190" s="7">
        <v>0.98929999999999996</v>
      </c>
      <c r="EA190" s="7"/>
      <c r="EC190" s="66">
        <v>44883</v>
      </c>
      <c r="ED190" s="21" t="s">
        <v>1630</v>
      </c>
      <c r="EE190" s="7"/>
      <c r="EF190" s="7">
        <v>1.1830000000000001</v>
      </c>
      <c r="EG190" s="7"/>
      <c r="EI190" s="66">
        <v>44883</v>
      </c>
      <c r="EJ190" s="7" t="s">
        <v>1630</v>
      </c>
      <c r="EK190" s="7"/>
      <c r="EL190" s="134">
        <v>1.2377640000000001</v>
      </c>
      <c r="EM190" s="7"/>
      <c r="EO190" s="66">
        <v>44880</v>
      </c>
      <c r="EP190" s="21" t="s">
        <v>1630</v>
      </c>
      <c r="EQ190" s="7"/>
      <c r="ER190" s="7">
        <v>1.0111000000000001</v>
      </c>
      <c r="ES190" s="7"/>
      <c r="EU190" s="66">
        <v>44879</v>
      </c>
      <c r="EV190" s="21" t="s">
        <v>1630</v>
      </c>
      <c r="EW190" s="7"/>
      <c r="EX190" s="7">
        <v>1.1848000000000001</v>
      </c>
      <c r="EY190" s="7"/>
      <c r="FA190" s="66">
        <v>44862</v>
      </c>
      <c r="FB190" s="21" t="s">
        <v>1621</v>
      </c>
      <c r="FC190" s="7"/>
      <c r="FD190" s="7">
        <v>1.4179999999999999</v>
      </c>
      <c r="FE190" s="7"/>
      <c r="FG190" s="66">
        <v>44852</v>
      </c>
      <c r="FH190" s="7" t="s">
        <v>1621</v>
      </c>
      <c r="FI190" s="7"/>
      <c r="FJ190" s="7">
        <v>1.0569999999999999</v>
      </c>
      <c r="FK190" s="7"/>
      <c r="FM190" s="66">
        <v>44851</v>
      </c>
      <c r="FN190" s="21" t="s">
        <v>1621</v>
      </c>
      <c r="FO190" s="7"/>
      <c r="FP190" s="7">
        <v>1.0940000000000001</v>
      </c>
      <c r="FQ190" s="7"/>
      <c r="FS190" s="66">
        <v>44826</v>
      </c>
      <c r="FT190" s="21" t="s">
        <v>1622</v>
      </c>
      <c r="FU190" s="7"/>
      <c r="FV190" s="7">
        <v>1.2757000000000001</v>
      </c>
      <c r="FW190" s="7"/>
      <c r="FY190" s="66">
        <v>44823</v>
      </c>
      <c r="FZ190" s="21" t="s">
        <v>1622</v>
      </c>
      <c r="GA190" s="7"/>
      <c r="GB190" s="7">
        <v>1.4063000000000001</v>
      </c>
      <c r="GC190" s="7"/>
      <c r="GE190" s="66">
        <v>44795</v>
      </c>
      <c r="GF190" s="21" t="s">
        <v>356</v>
      </c>
      <c r="GG190" s="7"/>
      <c r="GH190" s="7">
        <v>1.8272999999999999</v>
      </c>
      <c r="GI190" s="68"/>
      <c r="GK190" s="66">
        <v>44790</v>
      </c>
      <c r="GL190" s="21" t="s">
        <v>1633</v>
      </c>
      <c r="GM190" s="7"/>
      <c r="GN190" s="7">
        <v>0.99995599999999996</v>
      </c>
      <c r="GO190" s="7"/>
      <c r="GQ190" s="66">
        <v>44748</v>
      </c>
      <c r="GR190" s="7" t="s">
        <v>639</v>
      </c>
      <c r="GS190" s="7"/>
      <c r="GT190" s="7">
        <v>1.2150000000000001</v>
      </c>
      <c r="GU190" s="7"/>
      <c r="GW190" s="66">
        <v>44718</v>
      </c>
      <c r="GX190" s="21" t="s">
        <v>571</v>
      </c>
      <c r="GY190" s="7"/>
      <c r="GZ190" s="7">
        <v>1.0729</v>
      </c>
      <c r="HA190" s="7"/>
      <c r="HC190" s="66">
        <v>44701</v>
      </c>
      <c r="HD190" s="21" t="s">
        <v>353</v>
      </c>
      <c r="HE190" s="7"/>
      <c r="HF190" s="7">
        <v>1.2164999999999999</v>
      </c>
      <c r="HG190" s="7"/>
      <c r="HI190" s="66">
        <v>44658</v>
      </c>
      <c r="HJ190" s="21" t="s">
        <v>351</v>
      </c>
      <c r="HK190" s="7"/>
      <c r="HL190" s="7">
        <v>1.0249999999999999</v>
      </c>
      <c r="HM190" s="7"/>
      <c r="HO190" s="66">
        <v>44649</v>
      </c>
      <c r="HP190" s="21" t="s">
        <v>350</v>
      </c>
      <c r="HQ190" s="7"/>
      <c r="HR190" s="134">
        <v>1.0008595411222321</v>
      </c>
      <c r="HS190" s="7"/>
      <c r="HU190" s="81">
        <v>43987</v>
      </c>
      <c r="HV190" s="21" t="s">
        <v>354</v>
      </c>
      <c r="HW190" s="21">
        <f>[1]!i_dq_close("881001.WI",HU190)</f>
        <v>4408.0712999999996</v>
      </c>
      <c r="HX190" s="82">
        <v>1.0871690000000001</v>
      </c>
      <c r="HY190" s="20"/>
      <c r="IA190" s="66">
        <v>44777</v>
      </c>
      <c r="IB190" s="21" t="s">
        <v>1633</v>
      </c>
      <c r="IC190" s="7"/>
      <c r="ID190" s="7">
        <v>1.0349999999999999</v>
      </c>
      <c r="IE190" s="7"/>
      <c r="IG190" s="66">
        <v>44791</v>
      </c>
      <c r="IH190" s="21" t="s">
        <v>1633</v>
      </c>
      <c r="II190" s="7"/>
      <c r="IJ190" s="7">
        <v>1.0249999999999999</v>
      </c>
      <c r="IK190" s="7"/>
      <c r="IM190" s="66">
        <v>44859</v>
      </c>
      <c r="IN190" s="21" t="s">
        <v>1621</v>
      </c>
      <c r="IO190" s="7"/>
      <c r="IP190" s="7">
        <v>1.0066999999999999</v>
      </c>
      <c r="IQ190" s="7"/>
      <c r="IS190" s="7"/>
      <c r="IT190" s="7"/>
      <c r="IU190" s="7"/>
      <c r="IV190" s="7"/>
      <c r="IW190" s="7"/>
      <c r="IY190" s="7"/>
      <c r="IZ190" s="7"/>
      <c r="JA190" s="7"/>
      <c r="JB190" s="7"/>
      <c r="JC190" s="7"/>
      <c r="JE190" s="7"/>
      <c r="JF190" s="7"/>
      <c r="JG190" s="7"/>
      <c r="JH190" s="7"/>
      <c r="JI190" s="7"/>
      <c r="JK190" s="7"/>
      <c r="JL190" s="7"/>
      <c r="JM190" s="7"/>
      <c r="JN190" s="7"/>
      <c r="JO190" s="7"/>
      <c r="JQ190" s="7"/>
      <c r="JR190" s="7"/>
      <c r="JS190" s="7"/>
      <c r="JT190" s="7"/>
      <c r="JU190" s="7"/>
      <c r="JW190" s="7"/>
      <c r="JX190" s="7"/>
      <c r="JY190" s="7"/>
      <c r="JZ190" s="7"/>
      <c r="KA190" s="7"/>
      <c r="KC190" s="66">
        <v>44826</v>
      </c>
      <c r="KD190" s="21" t="s">
        <v>1622</v>
      </c>
      <c r="KE190" s="7"/>
      <c r="KF190" s="7">
        <v>1.3460000000000001</v>
      </c>
    </row>
    <row r="191" spans="1:292" customFormat="1">
      <c r="A191" s="121">
        <v>44659</v>
      </c>
      <c r="B191" s="74" t="s">
        <v>351</v>
      </c>
      <c r="C191" s="122"/>
      <c r="D191" s="122">
        <v>1.0585</v>
      </c>
      <c r="E191" s="122"/>
      <c r="G191" s="66">
        <v>44692</v>
      </c>
      <c r="H191" s="21" t="s">
        <v>353</v>
      </c>
      <c r="I191" s="7"/>
      <c r="J191" s="7">
        <v>0.95340000000000003</v>
      </c>
      <c r="K191" s="7"/>
      <c r="M191" s="7"/>
      <c r="N191" s="7"/>
      <c r="O191" s="7"/>
      <c r="P191" s="7"/>
      <c r="Q191" s="7"/>
      <c r="S191" s="7"/>
      <c r="T191" s="7"/>
      <c r="U191" s="7"/>
      <c r="V191" s="7"/>
      <c r="W191" s="7"/>
      <c r="Y191" s="7"/>
      <c r="Z191" s="7"/>
      <c r="AA191" s="7"/>
      <c r="AB191" s="7"/>
      <c r="AC191" s="7"/>
      <c r="AE191" s="7"/>
      <c r="AF191" s="7"/>
      <c r="AG191" s="7"/>
      <c r="AH191" s="7"/>
      <c r="AI191" s="7"/>
      <c r="AK191" s="7"/>
      <c r="AL191" s="7"/>
      <c r="AM191" s="7"/>
      <c r="AN191" s="7"/>
      <c r="AO191" s="7"/>
      <c r="AQ191" s="7"/>
      <c r="AR191" s="7"/>
      <c r="AS191" s="7"/>
      <c r="AT191" s="7"/>
      <c r="AU191" s="7"/>
      <c r="AW191" s="7"/>
      <c r="AX191" s="7"/>
      <c r="AY191" s="7"/>
      <c r="AZ191" s="7"/>
      <c r="BA191" s="7"/>
      <c r="BC191" s="7"/>
      <c r="BD191" s="7"/>
      <c r="BE191" s="7"/>
      <c r="BF191" s="7"/>
      <c r="BG191" s="7"/>
      <c r="BI191" s="7"/>
      <c r="BJ191" s="7"/>
      <c r="BK191" s="7"/>
      <c r="BL191" s="7"/>
      <c r="BM191" s="7"/>
      <c r="BO191" s="7"/>
      <c r="BP191" s="7"/>
      <c r="BQ191" s="7"/>
      <c r="BR191" s="7"/>
      <c r="BS191" s="7"/>
      <c r="BU191" s="7"/>
      <c r="BV191" s="7"/>
      <c r="BW191" s="7"/>
      <c r="BX191" s="7"/>
      <c r="BY191" s="7"/>
      <c r="CA191" s="7"/>
      <c r="CB191" s="7"/>
      <c r="CC191" s="7"/>
      <c r="CD191" s="7"/>
      <c r="CE191" s="7"/>
      <c r="CG191" s="7"/>
      <c r="CH191" s="7"/>
      <c r="CI191" s="7"/>
      <c r="CJ191" s="7"/>
      <c r="CK191" s="7"/>
      <c r="CM191" s="7"/>
      <c r="CN191" s="7"/>
      <c r="CO191" s="7"/>
      <c r="CP191" s="7"/>
      <c r="CQ191" s="7"/>
      <c r="CS191" s="7"/>
      <c r="CT191" s="7"/>
      <c r="CU191" s="7"/>
      <c r="CV191" s="7"/>
      <c r="CW191" s="7"/>
      <c r="CY191" s="7"/>
      <c r="CZ191" s="7"/>
      <c r="DA191" s="7"/>
      <c r="DB191" s="7"/>
      <c r="DC191" s="7"/>
      <c r="DE191" s="66">
        <v>44957</v>
      </c>
      <c r="DF191" s="21" t="s">
        <v>1626</v>
      </c>
      <c r="DG191" s="7"/>
      <c r="DH191" s="7">
        <v>1.0031000000000001</v>
      </c>
      <c r="DI191" s="7"/>
      <c r="DK191" s="66">
        <v>44956</v>
      </c>
      <c r="DL191" s="21" t="s">
        <v>1626</v>
      </c>
      <c r="DM191" s="7"/>
      <c r="DN191" s="7">
        <v>1.0071000000000001</v>
      </c>
      <c r="DO191" s="7"/>
      <c r="DQ191" s="66">
        <v>44939</v>
      </c>
      <c r="DR191" s="21" t="s">
        <v>1626</v>
      </c>
      <c r="DS191" s="7"/>
      <c r="DT191" s="7">
        <v>0.96699999999999997</v>
      </c>
      <c r="DU191" s="7"/>
      <c r="DW191" s="66">
        <v>44922</v>
      </c>
      <c r="DX191" s="21" t="s">
        <v>1624</v>
      </c>
      <c r="DY191" s="7"/>
      <c r="DZ191" s="7">
        <v>0.99170000000000003</v>
      </c>
      <c r="EA191" s="7"/>
      <c r="EC191" s="66">
        <v>44886</v>
      </c>
      <c r="ED191" s="21" t="s">
        <v>1630</v>
      </c>
      <c r="EE191" s="7"/>
      <c r="EF191" s="7">
        <v>1.1839999999999999</v>
      </c>
      <c r="EG191" s="7"/>
      <c r="EI191" s="66">
        <v>44886</v>
      </c>
      <c r="EJ191" s="7" t="s">
        <v>1630</v>
      </c>
      <c r="EK191" s="7"/>
      <c r="EL191" s="134">
        <v>1.2414970000000001</v>
      </c>
      <c r="EM191" s="7"/>
      <c r="EO191" s="66">
        <v>44881</v>
      </c>
      <c r="EP191" s="21" t="s">
        <v>1630</v>
      </c>
      <c r="EQ191" s="7"/>
      <c r="ER191" s="7">
        <v>1.0119</v>
      </c>
      <c r="ES191" s="7"/>
      <c r="EU191" s="66">
        <v>44880</v>
      </c>
      <c r="EV191" s="21" t="s">
        <v>1630</v>
      </c>
      <c r="EW191" s="7"/>
      <c r="EX191" s="7">
        <v>1.1833</v>
      </c>
      <c r="EY191" s="7"/>
      <c r="FA191" s="66">
        <v>44865</v>
      </c>
      <c r="FB191" s="21" t="s">
        <v>1621</v>
      </c>
      <c r="FC191" s="7"/>
      <c r="FD191" s="7">
        <v>1.417</v>
      </c>
      <c r="FE191" s="7"/>
      <c r="FG191" s="66">
        <v>44853</v>
      </c>
      <c r="FH191" s="7" t="s">
        <v>1621</v>
      </c>
      <c r="FI191" s="7"/>
      <c r="FJ191" s="7">
        <v>1.054</v>
      </c>
      <c r="FK191" s="7"/>
      <c r="FM191" s="66">
        <v>44852</v>
      </c>
      <c r="FN191" s="21" t="s">
        <v>1621</v>
      </c>
      <c r="FO191" s="7"/>
      <c r="FP191" s="7">
        <v>1.0960000000000001</v>
      </c>
      <c r="FQ191" s="7"/>
      <c r="FS191" s="66">
        <v>44827</v>
      </c>
      <c r="FT191" s="21" t="s">
        <v>1622</v>
      </c>
      <c r="FU191" s="7"/>
      <c r="FV191" s="7">
        <v>1.2751999999999999</v>
      </c>
      <c r="FW191" s="7"/>
      <c r="FY191" s="66">
        <v>44824</v>
      </c>
      <c r="FZ191" s="21" t="s">
        <v>1622</v>
      </c>
      <c r="GA191" s="7"/>
      <c r="GB191" s="7">
        <v>1.4077</v>
      </c>
      <c r="GC191" s="7"/>
      <c r="GE191" s="66">
        <v>44796</v>
      </c>
      <c r="GF191" s="21" t="s">
        <v>356</v>
      </c>
      <c r="GG191" s="7"/>
      <c r="GH191" s="7">
        <v>1.8292999999999999</v>
      </c>
      <c r="GI191" s="68"/>
      <c r="GK191" s="66">
        <v>44791</v>
      </c>
      <c r="GL191" s="21" t="s">
        <v>1633</v>
      </c>
      <c r="GM191" s="7"/>
      <c r="GN191" s="7">
        <v>1.0002519999999999</v>
      </c>
      <c r="GO191" s="7"/>
      <c r="GQ191" s="66">
        <v>44749</v>
      </c>
      <c r="GR191" s="7" t="s">
        <v>639</v>
      </c>
      <c r="GS191" s="7"/>
      <c r="GT191" s="7">
        <v>1.2190000000000001</v>
      </c>
      <c r="GU191" s="7"/>
      <c r="GW191" s="66">
        <v>44719</v>
      </c>
      <c r="GX191" s="21" t="s">
        <v>571</v>
      </c>
      <c r="GY191" s="7"/>
      <c r="GZ191" s="7">
        <v>1.0742</v>
      </c>
      <c r="HA191" s="7"/>
      <c r="HC191" s="66">
        <v>44704</v>
      </c>
      <c r="HD191" s="21" t="s">
        <v>534</v>
      </c>
      <c r="HE191" s="7"/>
      <c r="HF191" s="7">
        <v>1.2211000000000001</v>
      </c>
      <c r="HG191" s="7"/>
      <c r="HI191" s="66">
        <v>44659</v>
      </c>
      <c r="HJ191" s="21" t="s">
        <v>351</v>
      </c>
      <c r="HK191" s="7"/>
      <c r="HL191" s="7">
        <v>1.028</v>
      </c>
      <c r="HM191" s="7"/>
      <c r="HO191" s="66">
        <v>44650</v>
      </c>
      <c r="HP191" s="21" t="s">
        <v>350</v>
      </c>
      <c r="HQ191" s="7"/>
      <c r="HR191" s="134">
        <v>0.99988877532094977</v>
      </c>
      <c r="HS191" s="7"/>
      <c r="HU191" s="81">
        <v>43990</v>
      </c>
      <c r="HV191" s="21" t="s">
        <v>354</v>
      </c>
      <c r="HW191" s="21">
        <f>[1]!i_dq_close("881001.WI",HU191)</f>
        <v>4414.0361999999996</v>
      </c>
      <c r="HX191" s="82">
        <v>1.090889</v>
      </c>
      <c r="HY191" s="20"/>
      <c r="IA191" s="66">
        <v>44778</v>
      </c>
      <c r="IB191" s="21" t="s">
        <v>1633</v>
      </c>
      <c r="IC191" s="7"/>
      <c r="ID191" s="7">
        <v>1.026</v>
      </c>
      <c r="IE191" s="7"/>
      <c r="IG191" s="66">
        <v>44792</v>
      </c>
      <c r="IH191" s="21" t="s">
        <v>1633</v>
      </c>
      <c r="II191" s="7"/>
      <c r="IJ191" s="7">
        <v>1.022</v>
      </c>
      <c r="IK191" s="7"/>
      <c r="IM191" s="66">
        <v>44860</v>
      </c>
      <c r="IN191" s="21" t="s">
        <v>1621</v>
      </c>
      <c r="IO191" s="7"/>
      <c r="IP191" s="7">
        <v>1.0092000000000001</v>
      </c>
      <c r="IQ191" s="7"/>
      <c r="IS191" s="7"/>
      <c r="IT191" s="7"/>
      <c r="IU191" s="7"/>
      <c r="IV191" s="7"/>
      <c r="IW191" s="7"/>
      <c r="IY191" s="7"/>
      <c r="IZ191" s="7"/>
      <c r="JA191" s="7"/>
      <c r="JB191" s="7"/>
      <c r="JC191" s="7"/>
      <c r="JE191" s="7"/>
      <c r="JF191" s="7"/>
      <c r="JG191" s="7"/>
      <c r="JH191" s="7"/>
      <c r="JI191" s="7"/>
      <c r="JK191" s="7"/>
      <c r="JL191" s="7"/>
      <c r="JM191" s="7"/>
      <c r="JN191" s="7"/>
      <c r="JO191" s="7"/>
      <c r="JQ191" s="7"/>
      <c r="JR191" s="7"/>
      <c r="JS191" s="7"/>
      <c r="JT191" s="7"/>
      <c r="JU191" s="7"/>
      <c r="JW191" s="7"/>
      <c r="JX191" s="7"/>
      <c r="JY191" s="7"/>
      <c r="JZ191" s="7"/>
      <c r="KA191" s="7"/>
      <c r="KC191" s="66">
        <v>44827</v>
      </c>
      <c r="KD191" s="21" t="s">
        <v>1622</v>
      </c>
      <c r="KE191" s="7"/>
      <c r="KF191" s="7">
        <v>1.3460000000000001</v>
      </c>
    </row>
    <row r="192" spans="1:292" customFormat="1">
      <c r="A192" s="121">
        <v>44662</v>
      </c>
      <c r="B192" s="74" t="s">
        <v>351</v>
      </c>
      <c r="C192" s="122"/>
      <c r="D192" s="122">
        <v>1.0553999999999999</v>
      </c>
      <c r="E192" s="122"/>
      <c r="G192" s="66">
        <v>44693</v>
      </c>
      <c r="H192" s="21" t="s">
        <v>353</v>
      </c>
      <c r="I192" s="7"/>
      <c r="J192" s="7">
        <v>0.95879999999999999</v>
      </c>
      <c r="K192" s="7"/>
      <c r="M192" s="7"/>
      <c r="N192" s="7"/>
      <c r="O192" s="7"/>
      <c r="P192" s="7"/>
      <c r="Q192" s="7"/>
      <c r="S192" s="7"/>
      <c r="T192" s="7"/>
      <c r="U192" s="7"/>
      <c r="V192" s="7"/>
      <c r="W192" s="7"/>
      <c r="Y192" s="7"/>
      <c r="Z192" s="7"/>
      <c r="AA192" s="7"/>
      <c r="AB192" s="7"/>
      <c r="AC192" s="7"/>
      <c r="AE192" s="7"/>
      <c r="AF192" s="7"/>
      <c r="AG192" s="7"/>
      <c r="AH192" s="7"/>
      <c r="AI192" s="7"/>
      <c r="AK192" s="7"/>
      <c r="AL192" s="7"/>
      <c r="AM192" s="7"/>
      <c r="AN192" s="7"/>
      <c r="AO192" s="7"/>
      <c r="AQ192" s="7"/>
      <c r="AR192" s="7"/>
      <c r="AS192" s="7"/>
      <c r="AT192" s="7"/>
      <c r="AU192" s="7"/>
      <c r="AW192" s="7"/>
      <c r="AX192" s="7"/>
      <c r="AY192" s="7"/>
      <c r="AZ192" s="7"/>
      <c r="BA192" s="7"/>
      <c r="BC192" s="7"/>
      <c r="BD192" s="7"/>
      <c r="BE192" s="7"/>
      <c r="BF192" s="7"/>
      <c r="BG192" s="7"/>
      <c r="BI192" s="7"/>
      <c r="BJ192" s="7"/>
      <c r="BK192" s="7"/>
      <c r="BL192" s="7"/>
      <c r="BM192" s="7"/>
      <c r="BO192" s="7"/>
      <c r="BP192" s="7"/>
      <c r="BQ192" s="7"/>
      <c r="BR192" s="7"/>
      <c r="BS192" s="7"/>
      <c r="BU192" s="7"/>
      <c r="BV192" s="7"/>
      <c r="BW192" s="7"/>
      <c r="BX192" s="7"/>
      <c r="BY192" s="7"/>
      <c r="CA192" s="7"/>
      <c r="CB192" s="7"/>
      <c r="CC192" s="7"/>
      <c r="CD192" s="7"/>
      <c r="CE192" s="7"/>
      <c r="CG192" s="7"/>
      <c r="CH192" s="7"/>
      <c r="CI192" s="7"/>
      <c r="CJ192" s="7"/>
      <c r="CK192" s="7"/>
      <c r="CM192" s="7"/>
      <c r="CN192" s="7"/>
      <c r="CO192" s="7"/>
      <c r="CP192" s="7"/>
      <c r="CQ192" s="7"/>
      <c r="CS192" s="7"/>
      <c r="CT192" s="7"/>
      <c r="CU192" s="7"/>
      <c r="CV192" s="7"/>
      <c r="CW192" s="7"/>
      <c r="CY192" s="7"/>
      <c r="CZ192" s="7"/>
      <c r="DA192" s="7"/>
      <c r="DB192" s="7"/>
      <c r="DC192" s="7"/>
      <c r="DE192" s="66">
        <v>44958</v>
      </c>
      <c r="DF192" s="21" t="s">
        <v>348</v>
      </c>
      <c r="DG192" s="7"/>
      <c r="DH192" s="7">
        <v>1.0053000000000001</v>
      </c>
      <c r="DI192" s="7"/>
      <c r="DK192" s="66">
        <v>44957</v>
      </c>
      <c r="DL192" s="21" t="s">
        <v>1626</v>
      </c>
      <c r="DM192" s="7"/>
      <c r="DN192" s="7">
        <v>1.0042</v>
      </c>
      <c r="DO192" s="7"/>
      <c r="DQ192" s="66">
        <v>44942</v>
      </c>
      <c r="DR192" s="21" t="s">
        <v>1626</v>
      </c>
      <c r="DS192" s="7"/>
      <c r="DT192" s="7">
        <v>0.96799999999999997</v>
      </c>
      <c r="DU192" s="7"/>
      <c r="DW192" s="66">
        <v>44923</v>
      </c>
      <c r="DX192" s="21" t="s">
        <v>1624</v>
      </c>
      <c r="DY192" s="7"/>
      <c r="DZ192" s="7">
        <v>0.98809999999999998</v>
      </c>
      <c r="EA192" s="7"/>
      <c r="EC192" s="66">
        <v>44887</v>
      </c>
      <c r="ED192" s="21" t="s">
        <v>1630</v>
      </c>
      <c r="EE192" s="7"/>
      <c r="EF192" s="7">
        <v>1.1910000000000001</v>
      </c>
      <c r="EG192" s="7"/>
      <c r="EI192" s="66">
        <v>44887</v>
      </c>
      <c r="EJ192" s="7" t="s">
        <v>1630</v>
      </c>
      <c r="EK192" s="7"/>
      <c r="EL192" s="134">
        <v>1.2431760000000001</v>
      </c>
      <c r="EM192" s="7"/>
      <c r="EO192" s="66">
        <v>44882</v>
      </c>
      <c r="EP192" s="21" t="s">
        <v>1630</v>
      </c>
      <c r="EQ192" s="7"/>
      <c r="ER192" s="7">
        <v>1.0144</v>
      </c>
      <c r="ES192" s="7"/>
      <c r="EU192" s="66">
        <v>44881</v>
      </c>
      <c r="EV192" s="21" t="s">
        <v>1630</v>
      </c>
      <c r="EW192" s="7"/>
      <c r="EX192" s="7">
        <v>1.1856</v>
      </c>
      <c r="EY192" s="7"/>
      <c r="FA192" s="66">
        <v>44866</v>
      </c>
      <c r="FB192" s="21" t="s">
        <v>342</v>
      </c>
      <c r="FC192" s="7"/>
      <c r="FD192" s="7">
        <v>1.4239999999999999</v>
      </c>
      <c r="FE192" s="7"/>
      <c r="FG192" s="66">
        <v>44854</v>
      </c>
      <c r="FH192" s="7" t="s">
        <v>1621</v>
      </c>
      <c r="FI192" s="7"/>
      <c r="FJ192" s="7">
        <v>1.054</v>
      </c>
      <c r="FK192" s="7"/>
      <c r="FM192" s="66">
        <v>44853</v>
      </c>
      <c r="FN192" s="21" t="s">
        <v>1621</v>
      </c>
      <c r="FO192" s="7"/>
      <c r="FP192" s="7">
        <v>1.0940000000000001</v>
      </c>
      <c r="FQ192" s="7"/>
      <c r="FS192" s="66">
        <v>44830</v>
      </c>
      <c r="FT192" s="21" t="s">
        <v>1622</v>
      </c>
      <c r="FU192" s="7"/>
      <c r="FV192" s="7">
        <v>1.2741</v>
      </c>
      <c r="FW192" s="7"/>
      <c r="FY192" s="66">
        <v>44825</v>
      </c>
      <c r="FZ192" s="21" t="s">
        <v>1622</v>
      </c>
      <c r="GA192" s="7"/>
      <c r="GB192" s="7">
        <v>1.409</v>
      </c>
      <c r="GC192" s="7"/>
      <c r="GE192" s="66">
        <v>44797</v>
      </c>
      <c r="GF192" s="21" t="s">
        <v>356</v>
      </c>
      <c r="GG192" s="7"/>
      <c r="GH192" s="7">
        <v>1.837</v>
      </c>
      <c r="GI192" s="68"/>
      <c r="GK192" s="66">
        <v>44792</v>
      </c>
      <c r="GL192" s="21" t="s">
        <v>1633</v>
      </c>
      <c r="GM192" s="7"/>
      <c r="GN192" s="7">
        <v>1.0002519999999999</v>
      </c>
      <c r="GO192" s="7"/>
      <c r="GQ192" s="66">
        <v>44750</v>
      </c>
      <c r="GR192" s="7" t="s">
        <v>639</v>
      </c>
      <c r="GS192" s="7"/>
      <c r="GT192" s="7">
        <v>1.222</v>
      </c>
      <c r="GU192" s="7"/>
      <c r="GW192" s="66">
        <v>44720</v>
      </c>
      <c r="GX192" s="21" t="s">
        <v>571</v>
      </c>
      <c r="GY192" s="7"/>
      <c r="GZ192" s="7">
        <v>1.0685</v>
      </c>
      <c r="HA192" s="7"/>
      <c r="HC192" s="66">
        <v>44705</v>
      </c>
      <c r="HD192" s="21" t="s">
        <v>534</v>
      </c>
      <c r="HE192" s="7"/>
      <c r="HF192" s="7">
        <v>1.2170000000000001</v>
      </c>
      <c r="HG192" s="7"/>
      <c r="HI192" s="66">
        <v>44662</v>
      </c>
      <c r="HJ192" s="21" t="s">
        <v>351</v>
      </c>
      <c r="HK192" s="7"/>
      <c r="HL192" s="7">
        <v>1.028</v>
      </c>
      <c r="HM192" s="7"/>
      <c r="HO192" s="66">
        <v>44651</v>
      </c>
      <c r="HP192" s="21" t="s">
        <v>350</v>
      </c>
      <c r="HQ192" s="7"/>
      <c r="HR192" s="134">
        <v>0.99988877532094977</v>
      </c>
      <c r="HS192" s="7"/>
      <c r="HU192" s="81">
        <v>43991</v>
      </c>
      <c r="HV192" s="21" t="s">
        <v>354</v>
      </c>
      <c r="HW192" s="21">
        <f>[1]!i_dq_close("881001.WI",HU192)</f>
        <v>4441.59</v>
      </c>
      <c r="HX192" s="82">
        <v>1.090889</v>
      </c>
      <c r="HY192" s="20"/>
      <c r="IA192" s="66">
        <v>44781</v>
      </c>
      <c r="IB192" s="21" t="s">
        <v>1633</v>
      </c>
      <c r="IC192" s="7"/>
      <c r="ID192" s="7">
        <v>1.034</v>
      </c>
      <c r="IE192" s="7"/>
      <c r="IG192" s="66">
        <v>44795</v>
      </c>
      <c r="IH192" s="21" t="s">
        <v>1633</v>
      </c>
      <c r="II192" s="7"/>
      <c r="IJ192" s="7">
        <v>1.02</v>
      </c>
      <c r="IK192" s="7"/>
      <c r="IM192" s="66">
        <v>44861</v>
      </c>
      <c r="IN192" s="21" t="s">
        <v>1621</v>
      </c>
      <c r="IO192" s="7"/>
      <c r="IP192" s="7">
        <v>1.0002</v>
      </c>
      <c r="IQ192" s="7"/>
      <c r="IS192" s="7"/>
      <c r="IT192" s="7"/>
      <c r="IU192" s="7"/>
      <c r="IV192" s="7"/>
      <c r="IW192" s="7"/>
      <c r="IY192" s="7"/>
      <c r="IZ192" s="7"/>
      <c r="JA192" s="7"/>
      <c r="JB192" s="7"/>
      <c r="JC192" s="7"/>
      <c r="JE192" s="7"/>
      <c r="JF192" s="7"/>
      <c r="JG192" s="7"/>
      <c r="JH192" s="7"/>
      <c r="JI192" s="7"/>
      <c r="JK192" s="7"/>
      <c r="JL192" s="7"/>
      <c r="JM192" s="7"/>
      <c r="JN192" s="7"/>
      <c r="JO192" s="7"/>
      <c r="JQ192" s="7"/>
      <c r="JR192" s="7"/>
      <c r="JS192" s="7"/>
      <c r="JT192" s="7"/>
      <c r="JU192" s="7"/>
      <c r="JW192" s="7"/>
      <c r="JX192" s="7"/>
      <c r="JY192" s="7"/>
      <c r="JZ192" s="7"/>
      <c r="KA192" s="7"/>
      <c r="KC192" s="66">
        <v>44830</v>
      </c>
      <c r="KD192" s="21" t="s">
        <v>1622</v>
      </c>
      <c r="KE192" s="7"/>
      <c r="KF192" s="7">
        <v>1.345</v>
      </c>
    </row>
    <row r="193" spans="1:292" customFormat="1">
      <c r="A193" s="121">
        <v>44663</v>
      </c>
      <c r="B193" s="74" t="s">
        <v>351</v>
      </c>
      <c r="C193" s="122"/>
      <c r="D193" s="122">
        <v>1.0549999999999999</v>
      </c>
      <c r="E193" s="122"/>
      <c r="G193" s="66">
        <v>44694</v>
      </c>
      <c r="H193" s="21" t="s">
        <v>353</v>
      </c>
      <c r="I193" s="7"/>
      <c r="J193" s="7">
        <v>0.95530000000000004</v>
      </c>
      <c r="K193" s="7"/>
      <c r="M193" s="7"/>
      <c r="N193" s="7"/>
      <c r="O193" s="7"/>
      <c r="P193" s="7"/>
      <c r="Q193" s="7"/>
      <c r="S193" s="7"/>
      <c r="T193" s="7"/>
      <c r="U193" s="7"/>
      <c r="V193" s="7"/>
      <c r="W193" s="7"/>
      <c r="Y193" s="7"/>
      <c r="Z193" s="7"/>
      <c r="AA193" s="7"/>
      <c r="AB193" s="7"/>
      <c r="AC193" s="7"/>
      <c r="AE193" s="7"/>
      <c r="AF193" s="7"/>
      <c r="AG193" s="7"/>
      <c r="AH193" s="7"/>
      <c r="AI193" s="7"/>
      <c r="AK193" s="7"/>
      <c r="AL193" s="7"/>
      <c r="AM193" s="7"/>
      <c r="AN193" s="7"/>
      <c r="AO193" s="7"/>
      <c r="AQ193" s="7"/>
      <c r="AR193" s="7"/>
      <c r="AS193" s="7"/>
      <c r="AT193" s="7"/>
      <c r="AU193" s="7"/>
      <c r="AW193" s="7"/>
      <c r="AX193" s="7"/>
      <c r="AY193" s="7"/>
      <c r="AZ193" s="7"/>
      <c r="BA193" s="7"/>
      <c r="BC193" s="7"/>
      <c r="BD193" s="7"/>
      <c r="BE193" s="7"/>
      <c r="BF193" s="7"/>
      <c r="BG193" s="7"/>
      <c r="BI193" s="7"/>
      <c r="BJ193" s="7"/>
      <c r="BK193" s="7"/>
      <c r="BL193" s="7"/>
      <c r="BM193" s="7"/>
      <c r="BO193" s="7"/>
      <c r="BP193" s="7"/>
      <c r="BQ193" s="7"/>
      <c r="BR193" s="7"/>
      <c r="BS193" s="7"/>
      <c r="BU193" s="7"/>
      <c r="BV193" s="7"/>
      <c r="BW193" s="7"/>
      <c r="BX193" s="7"/>
      <c r="BY193" s="7"/>
      <c r="CA193" s="7"/>
      <c r="CB193" s="7"/>
      <c r="CC193" s="7"/>
      <c r="CD193" s="7"/>
      <c r="CE193" s="7"/>
      <c r="CG193" s="7"/>
      <c r="CH193" s="7"/>
      <c r="CI193" s="7"/>
      <c r="CJ193" s="7"/>
      <c r="CK193" s="7"/>
      <c r="CM193" s="7"/>
      <c r="CN193" s="7"/>
      <c r="CO193" s="7"/>
      <c r="CP193" s="7"/>
      <c r="CQ193" s="7"/>
      <c r="CS193" s="7"/>
      <c r="CT193" s="7"/>
      <c r="CU193" s="7"/>
      <c r="CV193" s="7"/>
      <c r="CW193" s="7"/>
      <c r="CY193" s="7"/>
      <c r="CZ193" s="7"/>
      <c r="DA193" s="7"/>
      <c r="DB193" s="7"/>
      <c r="DC193" s="7"/>
      <c r="DE193" s="66">
        <v>44959</v>
      </c>
      <c r="DF193" s="21" t="s">
        <v>1632</v>
      </c>
      <c r="DG193" s="7"/>
      <c r="DH193" s="7">
        <v>1.0047999999999999</v>
      </c>
      <c r="DI193" s="7"/>
      <c r="DK193" s="66">
        <v>44958</v>
      </c>
      <c r="DL193" s="21" t="s">
        <v>348</v>
      </c>
      <c r="DM193" s="7"/>
      <c r="DN193" s="7">
        <v>1.0071000000000001</v>
      </c>
      <c r="DO193" s="7"/>
      <c r="DQ193" s="66">
        <v>44943</v>
      </c>
      <c r="DR193" s="21" t="s">
        <v>1626</v>
      </c>
      <c r="DS193" s="7"/>
      <c r="DT193" s="7">
        <v>0.96899999999999997</v>
      </c>
      <c r="DU193" s="7"/>
      <c r="DW193" s="66">
        <v>44924</v>
      </c>
      <c r="DX193" s="21" t="s">
        <v>1624</v>
      </c>
      <c r="DY193" s="7"/>
      <c r="DZ193" s="7">
        <v>0.98470000000000002</v>
      </c>
      <c r="EA193" s="7"/>
      <c r="EC193" s="66">
        <v>44888</v>
      </c>
      <c r="ED193" s="21" t="s">
        <v>1630</v>
      </c>
      <c r="EE193" s="7"/>
      <c r="EF193" s="7">
        <v>1.1890000000000001</v>
      </c>
      <c r="EG193" s="7"/>
      <c r="EI193" s="66">
        <v>44888</v>
      </c>
      <c r="EJ193" s="7" t="s">
        <v>1630</v>
      </c>
      <c r="EK193" s="7"/>
      <c r="EL193" s="134">
        <v>1.2458819999999999</v>
      </c>
      <c r="EM193" s="7"/>
      <c r="EO193" s="66">
        <v>44883</v>
      </c>
      <c r="EP193" s="21" t="s">
        <v>1630</v>
      </c>
      <c r="EQ193" s="7"/>
      <c r="ER193" s="7">
        <v>1.0095000000000001</v>
      </c>
      <c r="ES193" s="7"/>
      <c r="EU193" s="66">
        <v>44882</v>
      </c>
      <c r="EV193" s="21" t="s">
        <v>1630</v>
      </c>
      <c r="EW193" s="7"/>
      <c r="EX193" s="7">
        <v>1.1875</v>
      </c>
      <c r="EY193" s="7"/>
      <c r="FA193" s="66">
        <v>44867</v>
      </c>
      <c r="FB193" s="21" t="s">
        <v>1630</v>
      </c>
      <c r="FC193" s="7"/>
      <c r="FD193" s="7">
        <v>1.431</v>
      </c>
      <c r="FE193" s="7"/>
      <c r="FG193" s="66">
        <v>44855</v>
      </c>
      <c r="FH193" s="7" t="s">
        <v>1621</v>
      </c>
      <c r="FI193" s="7"/>
      <c r="FJ193" s="7">
        <v>1.054</v>
      </c>
      <c r="FK193" s="7"/>
      <c r="FM193" s="66">
        <v>44854</v>
      </c>
      <c r="FN193" s="21" t="s">
        <v>1621</v>
      </c>
      <c r="FO193" s="7"/>
      <c r="FP193" s="7">
        <v>1.095</v>
      </c>
      <c r="FQ193" s="7"/>
      <c r="FS193" s="66">
        <v>44831</v>
      </c>
      <c r="FT193" s="21" t="s">
        <v>1622</v>
      </c>
      <c r="FU193" s="7"/>
      <c r="FV193" s="7">
        <v>1.2744</v>
      </c>
      <c r="FW193" s="7"/>
      <c r="FY193" s="66">
        <v>44826</v>
      </c>
      <c r="FZ193" s="21" t="s">
        <v>1622</v>
      </c>
      <c r="GA193" s="7"/>
      <c r="GB193" s="7">
        <v>1.4112</v>
      </c>
      <c r="GC193" s="7"/>
      <c r="GE193" s="66">
        <v>44798</v>
      </c>
      <c r="GF193" s="21" t="s">
        <v>356</v>
      </c>
      <c r="GG193" s="7"/>
      <c r="GH193" s="7">
        <v>1.8358000000000001</v>
      </c>
      <c r="GI193" s="68"/>
      <c r="GK193" s="66">
        <v>44795</v>
      </c>
      <c r="GL193" s="21" t="s">
        <v>1633</v>
      </c>
      <c r="GM193" s="7"/>
      <c r="GN193" s="7">
        <v>1.0007470000000001</v>
      </c>
      <c r="GO193" s="7"/>
      <c r="GQ193" s="66">
        <v>44753</v>
      </c>
      <c r="GR193" s="7" t="s">
        <v>639</v>
      </c>
      <c r="GS193" s="7"/>
      <c r="GT193" s="7">
        <v>1.22</v>
      </c>
      <c r="GU193" s="7"/>
      <c r="GW193" s="66">
        <v>44721</v>
      </c>
      <c r="GX193" s="21" t="s">
        <v>571</v>
      </c>
      <c r="GY193" s="7"/>
      <c r="GZ193" s="7">
        <v>1.0666</v>
      </c>
      <c r="HA193" s="7"/>
      <c r="HC193" s="66">
        <v>44706</v>
      </c>
      <c r="HD193" s="21" t="s">
        <v>534</v>
      </c>
      <c r="HE193" s="7"/>
      <c r="HF193" s="7">
        <v>1.2198</v>
      </c>
      <c r="HG193" s="7"/>
      <c r="HI193" s="66">
        <v>44663</v>
      </c>
      <c r="HJ193" s="21" t="s">
        <v>351</v>
      </c>
      <c r="HK193" s="7"/>
      <c r="HL193" s="7">
        <v>1.026</v>
      </c>
      <c r="HM193" s="7"/>
      <c r="HO193" s="66">
        <v>44652</v>
      </c>
      <c r="HP193" s="21" t="s">
        <v>351</v>
      </c>
      <c r="HQ193" s="7"/>
      <c r="HR193" s="134">
        <v>0.99988877532094977</v>
      </c>
      <c r="HS193" s="7"/>
      <c r="HU193" s="81">
        <v>43992</v>
      </c>
      <c r="HV193" s="21" t="s">
        <v>354</v>
      </c>
      <c r="HW193" s="21">
        <f>[1]!i_dq_close("881001.WI",HU193)</f>
        <v>4440.6001999999999</v>
      </c>
      <c r="HX193" s="82">
        <v>1.092749</v>
      </c>
      <c r="HY193" s="20"/>
      <c r="IA193" s="66">
        <v>44782</v>
      </c>
      <c r="IB193" s="21" t="s">
        <v>1633</v>
      </c>
      <c r="IC193" s="7"/>
      <c r="ID193" s="7">
        <v>1.0389999999999999</v>
      </c>
      <c r="IE193" s="7"/>
      <c r="IG193" s="66">
        <v>44796</v>
      </c>
      <c r="IH193" s="21" t="s">
        <v>1633</v>
      </c>
      <c r="II193" s="7"/>
      <c r="IJ193" s="7">
        <v>1.024</v>
      </c>
      <c r="IK193" s="7"/>
      <c r="IM193" s="66">
        <v>44862</v>
      </c>
      <c r="IN193" s="21" t="s">
        <v>1621</v>
      </c>
      <c r="IO193" s="7"/>
      <c r="IP193" s="7">
        <v>0.99750000000000005</v>
      </c>
      <c r="IQ193" s="7"/>
      <c r="IS193" s="7"/>
      <c r="IT193" s="7"/>
      <c r="IU193" s="7"/>
      <c r="IV193" s="7"/>
      <c r="IW193" s="7"/>
      <c r="IY193" s="7"/>
      <c r="IZ193" s="7"/>
      <c r="JA193" s="7"/>
      <c r="JB193" s="7"/>
      <c r="JC193" s="7"/>
      <c r="JE193" s="7"/>
      <c r="JF193" s="7"/>
      <c r="JG193" s="7"/>
      <c r="JH193" s="7"/>
      <c r="JI193" s="7"/>
      <c r="JK193" s="7"/>
      <c r="JL193" s="7"/>
      <c r="JM193" s="7"/>
      <c r="JN193" s="7"/>
      <c r="JO193" s="7"/>
      <c r="JQ193" s="7"/>
      <c r="JR193" s="7"/>
      <c r="JS193" s="7"/>
      <c r="JT193" s="7"/>
      <c r="JU193" s="7"/>
      <c r="JW193" s="7"/>
      <c r="JX193" s="7"/>
      <c r="JY193" s="7"/>
      <c r="JZ193" s="7"/>
      <c r="KA193" s="7"/>
      <c r="KC193" s="66">
        <v>44831</v>
      </c>
      <c r="KD193" s="21" t="s">
        <v>1622</v>
      </c>
      <c r="KE193" s="7"/>
      <c r="KF193" s="7">
        <v>1.345</v>
      </c>
    </row>
    <row r="194" spans="1:292" customFormat="1">
      <c r="A194" s="121">
        <v>44664</v>
      </c>
      <c r="B194" s="74" t="s">
        <v>351</v>
      </c>
      <c r="C194" s="122"/>
      <c r="D194" s="122">
        <v>1.0447</v>
      </c>
      <c r="E194" s="122"/>
      <c r="G194" s="66">
        <v>44697</v>
      </c>
      <c r="H194" s="21" t="s">
        <v>353</v>
      </c>
      <c r="I194" s="7"/>
      <c r="J194" s="7">
        <v>0.95850000000000002</v>
      </c>
      <c r="K194" s="7"/>
      <c r="M194" s="7"/>
      <c r="N194" s="7"/>
      <c r="O194" s="7"/>
      <c r="P194" s="7"/>
      <c r="Q194" s="7"/>
      <c r="S194" s="7"/>
      <c r="T194" s="7"/>
      <c r="U194" s="7"/>
      <c r="V194" s="7"/>
      <c r="W194" s="7"/>
      <c r="Y194" s="7"/>
      <c r="Z194" s="7"/>
      <c r="AA194" s="7"/>
      <c r="AB194" s="7"/>
      <c r="AC194" s="7"/>
      <c r="AE194" s="7"/>
      <c r="AF194" s="7"/>
      <c r="AG194" s="7"/>
      <c r="AH194" s="7"/>
      <c r="AI194" s="7"/>
      <c r="AK194" s="7"/>
      <c r="AL194" s="7"/>
      <c r="AM194" s="7"/>
      <c r="AN194" s="7"/>
      <c r="AO194" s="7"/>
      <c r="AQ194" s="7"/>
      <c r="AR194" s="7"/>
      <c r="AS194" s="7"/>
      <c r="AT194" s="7"/>
      <c r="AU194" s="7"/>
      <c r="AW194" s="7"/>
      <c r="AX194" s="7"/>
      <c r="AY194" s="7"/>
      <c r="AZ194" s="7"/>
      <c r="BA194" s="7"/>
      <c r="BC194" s="7"/>
      <c r="BD194" s="7"/>
      <c r="BE194" s="7"/>
      <c r="BF194" s="7"/>
      <c r="BG194" s="7"/>
      <c r="BI194" s="7"/>
      <c r="BJ194" s="7"/>
      <c r="BK194" s="7"/>
      <c r="BL194" s="7"/>
      <c r="BM194" s="7"/>
      <c r="BO194" s="7"/>
      <c r="BP194" s="7"/>
      <c r="BQ194" s="7"/>
      <c r="BR194" s="7"/>
      <c r="BS194" s="7"/>
      <c r="BU194" s="7"/>
      <c r="BV194" s="7"/>
      <c r="BW194" s="7"/>
      <c r="BX194" s="7"/>
      <c r="BY194" s="7"/>
      <c r="CA194" s="7"/>
      <c r="CB194" s="7"/>
      <c r="CC194" s="7"/>
      <c r="CD194" s="7"/>
      <c r="CE194" s="7"/>
      <c r="CG194" s="7"/>
      <c r="CH194" s="7"/>
      <c r="CI194" s="7"/>
      <c r="CJ194" s="7"/>
      <c r="CK194" s="7"/>
      <c r="CM194" s="7"/>
      <c r="CN194" s="7"/>
      <c r="CO194" s="7"/>
      <c r="CP194" s="7"/>
      <c r="CQ194" s="7"/>
      <c r="CS194" s="7"/>
      <c r="CT194" s="7"/>
      <c r="CU194" s="7"/>
      <c r="CV194" s="7"/>
      <c r="CW194" s="7"/>
      <c r="CY194" s="7"/>
      <c r="CZ194" s="7"/>
      <c r="DA194" s="7"/>
      <c r="DB194" s="7"/>
      <c r="DC194" s="7"/>
      <c r="DE194" s="66">
        <v>44960</v>
      </c>
      <c r="DF194" s="21" t="s">
        <v>1632</v>
      </c>
      <c r="DG194" s="7"/>
      <c r="DH194" s="7">
        <v>1.0048999999999999</v>
      </c>
      <c r="DI194" s="7"/>
      <c r="DK194" s="66">
        <v>44959</v>
      </c>
      <c r="DL194" s="21" t="s">
        <v>1632</v>
      </c>
      <c r="DM194" s="7"/>
      <c r="DN194" s="7">
        <v>1.0076000000000001</v>
      </c>
      <c r="DO194" s="7"/>
      <c r="DQ194" s="66">
        <v>44944</v>
      </c>
      <c r="DR194" s="21" t="s">
        <v>1626</v>
      </c>
      <c r="DS194" s="7"/>
      <c r="DT194" s="7">
        <v>0.96899999999999997</v>
      </c>
      <c r="DU194" s="7"/>
      <c r="DW194" s="66">
        <v>44925</v>
      </c>
      <c r="DX194" s="21" t="s">
        <v>1624</v>
      </c>
      <c r="DY194" s="7"/>
      <c r="DZ194" s="7">
        <v>0.98519999999999996</v>
      </c>
      <c r="EA194" s="7"/>
      <c r="EC194" s="66">
        <v>44889</v>
      </c>
      <c r="ED194" s="21" t="s">
        <v>1630</v>
      </c>
      <c r="EE194" s="7"/>
      <c r="EF194" s="7">
        <v>1.1890000000000001</v>
      </c>
      <c r="EG194" s="7"/>
      <c r="EI194" s="66">
        <v>44889</v>
      </c>
      <c r="EJ194" s="7" t="s">
        <v>1630</v>
      </c>
      <c r="EK194" s="7"/>
      <c r="EL194" s="134">
        <v>1.2473749999999999</v>
      </c>
      <c r="EM194" s="7"/>
      <c r="EO194" s="66">
        <v>44886</v>
      </c>
      <c r="EP194" s="21" t="s">
        <v>1630</v>
      </c>
      <c r="EQ194" s="7"/>
      <c r="ER194" s="7">
        <v>1.0127999999999999</v>
      </c>
      <c r="ES194" s="7"/>
      <c r="EU194" s="66">
        <v>44883</v>
      </c>
      <c r="EV194" s="21" t="s">
        <v>1630</v>
      </c>
      <c r="EW194" s="7"/>
      <c r="EX194" s="7">
        <v>1.1853</v>
      </c>
      <c r="EY194" s="7"/>
      <c r="FA194" s="66">
        <v>44868</v>
      </c>
      <c r="FB194" s="21" t="s">
        <v>1630</v>
      </c>
      <c r="FC194" s="7"/>
      <c r="FD194" s="7">
        <v>1.44</v>
      </c>
      <c r="FE194" s="7"/>
      <c r="FG194" s="66">
        <v>44858</v>
      </c>
      <c r="FH194" s="7" t="s">
        <v>1621</v>
      </c>
      <c r="FI194" s="7"/>
      <c r="FJ194" s="7">
        <v>1.0509999999999999</v>
      </c>
      <c r="FK194" s="7"/>
      <c r="FM194" s="66">
        <v>44855</v>
      </c>
      <c r="FN194" s="21" t="s">
        <v>1621</v>
      </c>
      <c r="FO194" s="7"/>
      <c r="FP194" s="7">
        <v>1.093</v>
      </c>
      <c r="FQ194" s="7"/>
      <c r="FS194" s="66">
        <v>44832</v>
      </c>
      <c r="FT194" s="21" t="s">
        <v>1622</v>
      </c>
      <c r="FU194" s="7"/>
      <c r="FV194" s="7">
        <v>1.2744</v>
      </c>
      <c r="FW194" s="7"/>
      <c r="FY194" s="66">
        <v>44827</v>
      </c>
      <c r="FZ194" s="21" t="s">
        <v>1622</v>
      </c>
      <c r="GA194" s="7"/>
      <c r="GB194" s="7">
        <v>1.411</v>
      </c>
      <c r="GC194" s="7"/>
      <c r="GE194" s="66">
        <v>44799</v>
      </c>
      <c r="GF194" s="21" t="s">
        <v>356</v>
      </c>
      <c r="GG194" s="7"/>
      <c r="GH194" s="7">
        <v>1.8453999999999999</v>
      </c>
      <c r="GI194" s="68"/>
      <c r="GK194" s="66">
        <v>44796</v>
      </c>
      <c r="GL194" s="21" t="s">
        <v>1633</v>
      </c>
      <c r="GM194" s="7"/>
      <c r="GN194" s="7">
        <v>1.0009440000000001</v>
      </c>
      <c r="GO194" s="7"/>
      <c r="GQ194" s="66">
        <v>44754</v>
      </c>
      <c r="GR194" s="7" t="s">
        <v>639</v>
      </c>
      <c r="GS194" s="7"/>
      <c r="GT194" s="7">
        <v>1.2190000000000001</v>
      </c>
      <c r="GU194" s="7"/>
      <c r="GW194" s="66">
        <v>44722</v>
      </c>
      <c r="GX194" s="21" t="s">
        <v>571</v>
      </c>
      <c r="GY194" s="7"/>
      <c r="GZ194" s="7">
        <v>1.0666</v>
      </c>
      <c r="HA194" s="7"/>
      <c r="HC194" s="66">
        <v>44707</v>
      </c>
      <c r="HD194" s="21" t="s">
        <v>534</v>
      </c>
      <c r="HE194" s="7"/>
      <c r="HF194" s="7">
        <v>1.2198</v>
      </c>
      <c r="HG194" s="7"/>
      <c r="HI194" s="66">
        <v>44664</v>
      </c>
      <c r="HJ194" s="21" t="s">
        <v>351</v>
      </c>
      <c r="HK194" s="7"/>
      <c r="HL194" s="7">
        <v>1.022</v>
      </c>
      <c r="HM194" s="7"/>
      <c r="HO194" s="66">
        <v>44657</v>
      </c>
      <c r="HP194" s="21" t="s">
        <v>351</v>
      </c>
      <c r="HQ194" s="7"/>
      <c r="HR194" s="134">
        <v>0.99988877532094977</v>
      </c>
      <c r="HS194" s="7"/>
      <c r="HU194" s="81">
        <v>43993</v>
      </c>
      <c r="HV194" s="21" t="s">
        <v>354</v>
      </c>
      <c r="HW194" s="21">
        <f>[1]!i_dq_close("881001.WI",HU194)</f>
        <v>4412.97</v>
      </c>
      <c r="HX194" s="82">
        <v>1.092749</v>
      </c>
      <c r="HY194" s="20"/>
      <c r="IA194" s="66">
        <v>44783</v>
      </c>
      <c r="IB194" s="21" t="s">
        <v>1633</v>
      </c>
      <c r="IC194" s="7"/>
      <c r="ID194" s="7">
        <v>1.0449999999999999</v>
      </c>
      <c r="IE194" s="7"/>
      <c r="IG194" s="66">
        <v>44797</v>
      </c>
      <c r="IH194" s="21" t="s">
        <v>1633</v>
      </c>
      <c r="II194" s="7"/>
      <c r="IJ194" s="7">
        <v>1.0229999999999999</v>
      </c>
      <c r="IK194" s="7"/>
      <c r="IM194" s="66">
        <v>44865</v>
      </c>
      <c r="IN194" s="21" t="s">
        <v>1621</v>
      </c>
      <c r="IO194" s="7"/>
      <c r="IP194" s="7">
        <v>0.99370000000000003</v>
      </c>
      <c r="IQ194" s="7"/>
      <c r="IS194" s="7"/>
      <c r="IT194" s="7"/>
      <c r="IU194" s="7"/>
      <c r="IV194" s="7"/>
      <c r="IW194" s="7"/>
      <c r="IY194" s="7"/>
      <c r="IZ194" s="7"/>
      <c r="JA194" s="7"/>
      <c r="JB194" s="7"/>
      <c r="JC194" s="7"/>
      <c r="JE194" s="7"/>
      <c r="JF194" s="7"/>
      <c r="JG194" s="7"/>
      <c r="JH194" s="7"/>
      <c r="JI194" s="7"/>
      <c r="JK194" s="7"/>
      <c r="JL194" s="7"/>
      <c r="JM194" s="7"/>
      <c r="JN194" s="7"/>
      <c r="JO194" s="7"/>
      <c r="JQ194" s="7"/>
      <c r="JR194" s="7"/>
      <c r="JS194" s="7"/>
      <c r="JT194" s="7"/>
      <c r="JU194" s="7"/>
      <c r="JW194" s="7"/>
      <c r="JX194" s="7"/>
      <c r="JY194" s="7"/>
      <c r="JZ194" s="7"/>
      <c r="KA194" s="7"/>
      <c r="KC194" s="66">
        <v>44832</v>
      </c>
      <c r="KD194" s="21" t="s">
        <v>1622</v>
      </c>
      <c r="KE194" s="7"/>
      <c r="KF194" s="7">
        <v>1.345</v>
      </c>
    </row>
    <row r="195" spans="1:292" customFormat="1">
      <c r="A195" s="121">
        <v>44665</v>
      </c>
      <c r="B195" s="74" t="s">
        <v>351</v>
      </c>
      <c r="C195" s="122"/>
      <c r="D195" s="122">
        <v>1.0477000000000001</v>
      </c>
      <c r="E195" s="122"/>
      <c r="G195" s="66">
        <v>44698</v>
      </c>
      <c r="H195" s="21" t="s">
        <v>353</v>
      </c>
      <c r="I195" s="7"/>
      <c r="J195" s="7">
        <v>0.96030000000000004</v>
      </c>
      <c r="K195" s="7"/>
      <c r="M195" s="7"/>
      <c r="N195" s="7"/>
      <c r="O195" s="7"/>
      <c r="P195" s="7"/>
      <c r="Q195" s="7"/>
      <c r="S195" s="7"/>
      <c r="T195" s="7"/>
      <c r="U195" s="7"/>
      <c r="V195" s="7"/>
      <c r="W195" s="7"/>
      <c r="Y195" s="7"/>
      <c r="Z195" s="7"/>
      <c r="AA195" s="7"/>
      <c r="AB195" s="7"/>
      <c r="AC195" s="7"/>
      <c r="AE195" s="7"/>
      <c r="AF195" s="7"/>
      <c r="AG195" s="7"/>
      <c r="AH195" s="7"/>
      <c r="AI195" s="7"/>
      <c r="AK195" s="7"/>
      <c r="AL195" s="7"/>
      <c r="AM195" s="7"/>
      <c r="AN195" s="7"/>
      <c r="AO195" s="7"/>
      <c r="AQ195" s="7"/>
      <c r="AR195" s="7"/>
      <c r="AS195" s="7"/>
      <c r="AT195" s="7"/>
      <c r="AU195" s="7"/>
      <c r="AW195" s="7"/>
      <c r="AX195" s="7"/>
      <c r="AY195" s="7"/>
      <c r="AZ195" s="7"/>
      <c r="BA195" s="7"/>
      <c r="BC195" s="7"/>
      <c r="BD195" s="7"/>
      <c r="BE195" s="7"/>
      <c r="BF195" s="7"/>
      <c r="BG195" s="7"/>
      <c r="BI195" s="7"/>
      <c r="BJ195" s="7"/>
      <c r="BK195" s="7"/>
      <c r="BL195" s="7"/>
      <c r="BM195" s="7"/>
      <c r="BO195" s="7"/>
      <c r="BP195" s="7"/>
      <c r="BQ195" s="7"/>
      <c r="BR195" s="7"/>
      <c r="BS195" s="7"/>
      <c r="BU195" s="7"/>
      <c r="BV195" s="7"/>
      <c r="BW195" s="7"/>
      <c r="BX195" s="7"/>
      <c r="BY195" s="7"/>
      <c r="CA195" s="7"/>
      <c r="CB195" s="7"/>
      <c r="CC195" s="7"/>
      <c r="CD195" s="7"/>
      <c r="CE195" s="7"/>
      <c r="CG195" s="7"/>
      <c r="CH195" s="7"/>
      <c r="CI195" s="7"/>
      <c r="CJ195" s="7"/>
      <c r="CK195" s="7"/>
      <c r="CM195" s="7"/>
      <c r="CN195" s="7"/>
      <c r="CO195" s="7"/>
      <c r="CP195" s="7"/>
      <c r="CQ195" s="7"/>
      <c r="CS195" s="7"/>
      <c r="CT195" s="7"/>
      <c r="CU195" s="7"/>
      <c r="CV195" s="7"/>
      <c r="CW195" s="7"/>
      <c r="CY195" s="7"/>
      <c r="CZ195" s="7"/>
      <c r="DA195" s="7"/>
      <c r="DB195" s="7"/>
      <c r="DC195" s="7"/>
      <c r="DE195" s="66">
        <v>44963</v>
      </c>
      <c r="DF195" s="21" t="s">
        <v>1632</v>
      </c>
      <c r="DG195" s="7"/>
      <c r="DH195" s="7">
        <v>1.0047999999999999</v>
      </c>
      <c r="DI195" s="7"/>
      <c r="DK195" s="66">
        <v>44960</v>
      </c>
      <c r="DL195" s="21" t="s">
        <v>1632</v>
      </c>
      <c r="DM195" s="7"/>
      <c r="DN195" s="7">
        <v>1.0081</v>
      </c>
      <c r="DO195" s="7"/>
      <c r="DQ195" s="66">
        <v>44945</v>
      </c>
      <c r="DR195" s="21" t="s">
        <v>1626</v>
      </c>
      <c r="DS195" s="7"/>
      <c r="DT195" s="7">
        <v>0.96899999999999997</v>
      </c>
      <c r="DU195" s="7"/>
      <c r="DW195" s="66">
        <v>44929</v>
      </c>
      <c r="DX195" s="21" t="s">
        <v>346</v>
      </c>
      <c r="DY195" s="7"/>
      <c r="DZ195" s="7">
        <v>0.98419999999999996</v>
      </c>
      <c r="EA195" s="7"/>
      <c r="EC195" s="66">
        <v>44890</v>
      </c>
      <c r="ED195" s="21" t="s">
        <v>1630</v>
      </c>
      <c r="EE195" s="7"/>
      <c r="EF195" s="7">
        <v>1.1890000000000001</v>
      </c>
      <c r="EG195" s="7"/>
      <c r="EI195" s="66">
        <v>44890</v>
      </c>
      <c r="EJ195" s="7" t="s">
        <v>1630</v>
      </c>
      <c r="EK195" s="7"/>
      <c r="EL195" s="134">
        <v>1.248121</v>
      </c>
      <c r="EM195" s="7"/>
      <c r="EO195" s="66">
        <v>44887</v>
      </c>
      <c r="EP195" s="21" t="s">
        <v>1630</v>
      </c>
      <c r="EQ195" s="7"/>
      <c r="ER195" s="7">
        <v>1.0177</v>
      </c>
      <c r="ES195" s="7"/>
      <c r="EU195" s="66">
        <v>44886</v>
      </c>
      <c r="EV195" s="21" t="s">
        <v>1630</v>
      </c>
      <c r="EW195" s="7"/>
      <c r="EX195" s="7">
        <v>1.1865000000000001</v>
      </c>
      <c r="EY195" s="7"/>
      <c r="FA195" s="66">
        <v>44869</v>
      </c>
      <c r="FB195" s="21" t="s">
        <v>1630</v>
      </c>
      <c r="FC195" s="7"/>
      <c r="FD195" s="7">
        <v>1.4419999999999999</v>
      </c>
      <c r="FE195" s="7"/>
      <c r="FG195" s="66">
        <v>44859</v>
      </c>
      <c r="FH195" s="7" t="s">
        <v>1621</v>
      </c>
      <c r="FI195" s="7"/>
      <c r="FJ195" s="7">
        <v>1.0489999999999999</v>
      </c>
      <c r="FK195" s="7"/>
      <c r="FM195" s="66">
        <v>44858</v>
      </c>
      <c r="FN195" s="21" t="s">
        <v>1621</v>
      </c>
      <c r="FO195" s="7"/>
      <c r="FP195" s="7">
        <v>1.093</v>
      </c>
      <c r="FQ195" s="7"/>
      <c r="FS195" s="66">
        <v>44833</v>
      </c>
      <c r="FT195" s="21" t="s">
        <v>1622</v>
      </c>
      <c r="FU195" s="7"/>
      <c r="FV195" s="7">
        <v>1.2742</v>
      </c>
      <c r="FW195" s="7"/>
      <c r="FY195" s="66">
        <v>44830</v>
      </c>
      <c r="FZ195" s="21" t="s">
        <v>1622</v>
      </c>
      <c r="GA195" s="7"/>
      <c r="GB195" s="7">
        <v>1.4100999999999999</v>
      </c>
      <c r="GC195" s="7"/>
      <c r="GE195" s="66">
        <v>44802</v>
      </c>
      <c r="GF195" s="21" t="s">
        <v>356</v>
      </c>
      <c r="GG195" s="7"/>
      <c r="GH195" s="7">
        <v>1.8521000000000001</v>
      </c>
      <c r="GI195" s="68"/>
      <c r="GK195" s="66">
        <v>44797</v>
      </c>
      <c r="GL195" s="21" t="s">
        <v>1633</v>
      </c>
      <c r="GM195" s="7"/>
      <c r="GN195" s="7">
        <v>1.0010429999999999</v>
      </c>
      <c r="GO195" s="7"/>
      <c r="GQ195" s="66">
        <v>44755</v>
      </c>
      <c r="GR195" s="7" t="s">
        <v>639</v>
      </c>
      <c r="GS195" s="7"/>
      <c r="GT195" s="7">
        <v>1.2230000000000001</v>
      </c>
      <c r="GU195" s="7"/>
      <c r="GW195" s="66">
        <v>44725</v>
      </c>
      <c r="GX195" s="21" t="s">
        <v>571</v>
      </c>
      <c r="GY195" s="7"/>
      <c r="GZ195" s="7">
        <v>1.0609</v>
      </c>
      <c r="HA195" s="7"/>
      <c r="HC195" s="66">
        <v>44708</v>
      </c>
      <c r="HD195" s="21" t="s">
        <v>534</v>
      </c>
      <c r="HE195" s="7"/>
      <c r="HF195" s="7">
        <v>1.2198</v>
      </c>
      <c r="HG195" s="7"/>
      <c r="HI195" s="66">
        <v>44665</v>
      </c>
      <c r="HJ195" s="21" t="s">
        <v>351</v>
      </c>
      <c r="HK195" s="7"/>
      <c r="HL195" s="7">
        <v>1.02</v>
      </c>
      <c r="HM195" s="7"/>
      <c r="HO195" s="66">
        <v>44658</v>
      </c>
      <c r="HP195" s="21" t="s">
        <v>351</v>
      </c>
      <c r="HQ195" s="7"/>
      <c r="HR195" s="134">
        <v>0.99988877532094977</v>
      </c>
      <c r="HS195" s="7"/>
      <c r="HU195" s="81">
        <v>43994</v>
      </c>
      <c r="HV195" s="21" t="s">
        <v>354</v>
      </c>
      <c r="HW195" s="21">
        <f>[1]!i_dq_close("881001.WI",HU195)</f>
        <v>4418.9718999999996</v>
      </c>
      <c r="HX195" s="82">
        <v>1.092749</v>
      </c>
      <c r="HY195" s="20"/>
      <c r="IA195" s="66">
        <v>44784</v>
      </c>
      <c r="IB195" s="21" t="s">
        <v>1633</v>
      </c>
      <c r="IC195" s="7"/>
      <c r="ID195" s="7">
        <v>1.0349999999999999</v>
      </c>
      <c r="IE195" s="7"/>
      <c r="IG195" s="66">
        <v>44798</v>
      </c>
      <c r="IH195" s="21" t="s">
        <v>1633</v>
      </c>
      <c r="II195" s="7"/>
      <c r="IJ195" s="7">
        <v>1.024</v>
      </c>
      <c r="IK195" s="7"/>
      <c r="IM195" s="66">
        <v>44866</v>
      </c>
      <c r="IN195" s="21" t="s">
        <v>342</v>
      </c>
      <c r="IO195" s="7"/>
      <c r="IP195" s="7">
        <v>0.997</v>
      </c>
      <c r="IQ195" s="7"/>
      <c r="IS195" s="7"/>
      <c r="IT195" s="7"/>
      <c r="IU195" s="7"/>
      <c r="IV195" s="7"/>
      <c r="IW195" s="7"/>
      <c r="IY195" s="7"/>
      <c r="IZ195" s="7"/>
      <c r="JA195" s="7"/>
      <c r="JB195" s="7"/>
      <c r="JC195" s="7"/>
      <c r="JE195" s="7"/>
      <c r="JF195" s="7"/>
      <c r="JG195" s="7"/>
      <c r="JH195" s="7"/>
      <c r="JI195" s="7"/>
      <c r="JK195" s="7"/>
      <c r="JL195" s="7"/>
      <c r="JM195" s="7"/>
      <c r="JN195" s="7"/>
      <c r="JO195" s="7"/>
      <c r="JQ195" s="7"/>
      <c r="JR195" s="7"/>
      <c r="JS195" s="7"/>
      <c r="JT195" s="7"/>
      <c r="JU195" s="7"/>
      <c r="JW195" s="7"/>
      <c r="JX195" s="7"/>
      <c r="JY195" s="7"/>
      <c r="JZ195" s="7"/>
      <c r="KA195" s="7"/>
      <c r="KC195" s="66">
        <v>44833</v>
      </c>
      <c r="KD195" s="21" t="s">
        <v>1622</v>
      </c>
      <c r="KE195" s="7"/>
      <c r="KF195" s="7">
        <v>1.3460000000000001</v>
      </c>
    </row>
    <row r="196" spans="1:292" customFormat="1">
      <c r="A196" s="121">
        <v>44666</v>
      </c>
      <c r="B196" s="74" t="s">
        <v>351</v>
      </c>
      <c r="C196" s="122"/>
      <c r="D196" s="122">
        <v>1.0459000000000001</v>
      </c>
      <c r="E196" s="122"/>
      <c r="G196" s="66">
        <v>44699</v>
      </c>
      <c r="H196" s="21" t="s">
        <v>353</v>
      </c>
      <c r="I196" s="7"/>
      <c r="J196" s="7">
        <v>0.95820000000000005</v>
      </c>
      <c r="K196" s="7"/>
      <c r="M196" s="7"/>
      <c r="N196" s="7"/>
      <c r="O196" s="7"/>
      <c r="P196" s="7"/>
      <c r="Q196" s="7"/>
      <c r="S196" s="7"/>
      <c r="T196" s="7"/>
      <c r="U196" s="7"/>
      <c r="V196" s="7"/>
      <c r="W196" s="7"/>
      <c r="Y196" s="7"/>
      <c r="Z196" s="7"/>
      <c r="AA196" s="7"/>
      <c r="AB196" s="7"/>
      <c r="AC196" s="7"/>
      <c r="AE196" s="7"/>
      <c r="AF196" s="7"/>
      <c r="AG196" s="7"/>
      <c r="AH196" s="7"/>
      <c r="AI196" s="7"/>
      <c r="AK196" s="7"/>
      <c r="AL196" s="7"/>
      <c r="AM196" s="7"/>
      <c r="AN196" s="7"/>
      <c r="AO196" s="7"/>
      <c r="AQ196" s="7"/>
      <c r="AR196" s="7"/>
      <c r="AS196" s="7"/>
      <c r="AT196" s="7"/>
      <c r="AU196" s="7"/>
      <c r="AW196" s="7"/>
      <c r="AX196" s="7"/>
      <c r="AY196" s="7"/>
      <c r="AZ196" s="7"/>
      <c r="BA196" s="7"/>
      <c r="BC196" s="7"/>
      <c r="BD196" s="7"/>
      <c r="BE196" s="7"/>
      <c r="BF196" s="7"/>
      <c r="BG196" s="7"/>
      <c r="BI196" s="7"/>
      <c r="BJ196" s="7"/>
      <c r="BK196" s="7"/>
      <c r="BL196" s="7"/>
      <c r="BM196" s="7"/>
      <c r="BO196" s="7"/>
      <c r="BP196" s="7"/>
      <c r="BQ196" s="7"/>
      <c r="BR196" s="7"/>
      <c r="BS196" s="7"/>
      <c r="BU196" s="7"/>
      <c r="BV196" s="7"/>
      <c r="BW196" s="7"/>
      <c r="BX196" s="7"/>
      <c r="BY196" s="7"/>
      <c r="CA196" s="7"/>
      <c r="CB196" s="7"/>
      <c r="CC196" s="7"/>
      <c r="CD196" s="7"/>
      <c r="CE196" s="7"/>
      <c r="CG196" s="7"/>
      <c r="CH196" s="7"/>
      <c r="CI196" s="7"/>
      <c r="CJ196" s="7"/>
      <c r="CK196" s="7"/>
      <c r="CM196" s="7"/>
      <c r="CN196" s="7"/>
      <c r="CO196" s="7"/>
      <c r="CP196" s="7"/>
      <c r="CQ196" s="7"/>
      <c r="CS196" s="7"/>
      <c r="CT196" s="7"/>
      <c r="CU196" s="7"/>
      <c r="CV196" s="7"/>
      <c r="CW196" s="7"/>
      <c r="CY196" s="7"/>
      <c r="CZ196" s="7"/>
      <c r="DA196" s="7"/>
      <c r="DB196" s="7"/>
      <c r="DC196" s="7"/>
      <c r="DE196" s="66">
        <v>44964</v>
      </c>
      <c r="DF196" s="21" t="s">
        <v>1688</v>
      </c>
      <c r="DG196" s="7"/>
      <c r="DH196" s="7">
        <v>1.006</v>
      </c>
      <c r="DI196" s="7"/>
      <c r="DK196" s="66">
        <v>44963</v>
      </c>
      <c r="DL196" s="21" t="s">
        <v>1632</v>
      </c>
      <c r="DM196" s="7"/>
      <c r="DN196" s="7">
        <v>1.0079</v>
      </c>
      <c r="DO196" s="7"/>
      <c r="DQ196" s="66">
        <v>44946</v>
      </c>
      <c r="DR196" s="21" t="s">
        <v>1626</v>
      </c>
      <c r="DS196" s="7"/>
      <c r="DT196" s="7">
        <v>0.97</v>
      </c>
      <c r="DU196" s="7"/>
      <c r="DW196" s="66">
        <v>44930</v>
      </c>
      <c r="DX196" s="21" t="s">
        <v>1626</v>
      </c>
      <c r="DY196" s="7"/>
      <c r="DZ196" s="7">
        <v>0.98670000000000002</v>
      </c>
      <c r="EA196" s="7"/>
      <c r="EC196" s="66">
        <v>44893</v>
      </c>
      <c r="ED196" s="21" t="s">
        <v>1630</v>
      </c>
      <c r="EE196" s="7"/>
      <c r="EF196" s="7">
        <v>1.1890000000000001</v>
      </c>
      <c r="EG196" s="7"/>
      <c r="EI196" s="66">
        <v>44893</v>
      </c>
      <c r="EJ196" s="7" t="s">
        <v>1630</v>
      </c>
      <c r="EK196" s="7"/>
      <c r="EL196" s="134">
        <v>1.249147</v>
      </c>
      <c r="EM196" s="7"/>
      <c r="EO196" s="66">
        <v>44888</v>
      </c>
      <c r="EP196" s="21" t="s">
        <v>1630</v>
      </c>
      <c r="EQ196" s="7"/>
      <c r="ER196" s="7">
        <v>1.0152000000000001</v>
      </c>
      <c r="ES196" s="7"/>
      <c r="EU196" s="66">
        <v>44887</v>
      </c>
      <c r="EV196" s="21" t="s">
        <v>1630</v>
      </c>
      <c r="EW196" s="7"/>
      <c r="EX196" s="7">
        <v>1.1884999999999999</v>
      </c>
      <c r="EY196" s="7"/>
      <c r="FA196" s="66">
        <v>44872</v>
      </c>
      <c r="FB196" s="21" t="s">
        <v>1630</v>
      </c>
      <c r="FC196" s="7"/>
      <c r="FD196" s="7">
        <v>1.4419999999999999</v>
      </c>
      <c r="FE196" s="7"/>
      <c r="FG196" s="66">
        <v>44860</v>
      </c>
      <c r="FH196" s="7" t="s">
        <v>1621</v>
      </c>
      <c r="FI196" s="7"/>
      <c r="FJ196" s="7">
        <v>1.0529999999999999</v>
      </c>
      <c r="FK196" s="7"/>
      <c r="FM196" s="66">
        <v>44859</v>
      </c>
      <c r="FN196" s="21" t="s">
        <v>1621</v>
      </c>
      <c r="FO196" s="7"/>
      <c r="FP196" s="7">
        <v>1.091</v>
      </c>
      <c r="FQ196" s="7"/>
      <c r="FS196" s="66">
        <v>44834</v>
      </c>
      <c r="FT196" s="21" t="s">
        <v>1622</v>
      </c>
      <c r="FU196" s="7"/>
      <c r="FV196" s="7">
        <v>1.2755000000000001</v>
      </c>
      <c r="FW196" s="7"/>
      <c r="FY196" s="66">
        <v>44831</v>
      </c>
      <c r="FZ196" s="21" t="s">
        <v>1622</v>
      </c>
      <c r="GA196" s="7"/>
      <c r="GB196" s="7">
        <v>1.4098999999999999</v>
      </c>
      <c r="GC196" s="7"/>
      <c r="GE196" s="66">
        <v>44803</v>
      </c>
      <c r="GF196" s="21" t="s">
        <v>356</v>
      </c>
      <c r="GG196" s="7"/>
      <c r="GH196" s="7">
        <v>1.8431</v>
      </c>
      <c r="GI196" s="68"/>
      <c r="GK196" s="66">
        <v>44798</v>
      </c>
      <c r="GL196" s="21" t="s">
        <v>1633</v>
      </c>
      <c r="GM196" s="7"/>
      <c r="GN196" s="7">
        <v>1.001142</v>
      </c>
      <c r="GO196" s="7"/>
      <c r="GQ196" s="66">
        <v>44756</v>
      </c>
      <c r="GR196" s="7" t="s">
        <v>639</v>
      </c>
      <c r="GS196" s="7"/>
      <c r="GT196" s="7">
        <v>1.2190000000000001</v>
      </c>
      <c r="GU196" s="7"/>
      <c r="GW196" s="66">
        <v>44726</v>
      </c>
      <c r="GX196" s="21" t="s">
        <v>571</v>
      </c>
      <c r="GY196" s="7"/>
      <c r="GZ196" s="7">
        <v>1.0641</v>
      </c>
      <c r="HA196" s="7"/>
      <c r="HC196" s="66">
        <v>44711</v>
      </c>
      <c r="HD196" s="21" t="s">
        <v>534</v>
      </c>
      <c r="HE196" s="7"/>
      <c r="HF196" s="7">
        <v>1.2195</v>
      </c>
      <c r="HG196" s="7"/>
      <c r="HI196" s="66">
        <v>44666</v>
      </c>
      <c r="HJ196" s="21" t="s">
        <v>351</v>
      </c>
      <c r="HK196" s="7"/>
      <c r="HL196" s="7">
        <v>1.016</v>
      </c>
      <c r="HM196" s="7"/>
      <c r="HO196" s="66">
        <v>44659</v>
      </c>
      <c r="HP196" s="21" t="s">
        <v>351</v>
      </c>
      <c r="HQ196" s="7"/>
      <c r="HR196" s="134">
        <v>1.0008595411222319</v>
      </c>
      <c r="HS196" s="7"/>
      <c r="HU196" s="81">
        <v>43997</v>
      </c>
      <c r="HV196" s="21" t="s">
        <v>354</v>
      </c>
      <c r="HW196" s="21">
        <f>[1]!i_dq_close("881001.WI",HU196)</f>
        <v>4389.4517999999998</v>
      </c>
      <c r="HX196" s="82">
        <v>1.0936790000000001</v>
      </c>
      <c r="HY196" s="20"/>
      <c r="IA196" s="66">
        <v>44785</v>
      </c>
      <c r="IB196" s="21" t="s">
        <v>1633</v>
      </c>
      <c r="IC196" s="7"/>
      <c r="ID196" s="7">
        <v>1.032</v>
      </c>
      <c r="IE196" s="7"/>
      <c r="IG196" s="66">
        <v>44799</v>
      </c>
      <c r="IH196" s="21" t="s">
        <v>1633</v>
      </c>
      <c r="II196" s="7"/>
      <c r="IJ196" s="7">
        <v>1.0189999999999999</v>
      </c>
      <c r="IK196" s="7"/>
      <c r="IM196" s="66">
        <v>44867</v>
      </c>
      <c r="IN196" s="21" t="s">
        <v>1630</v>
      </c>
      <c r="IO196" s="7"/>
      <c r="IP196" s="7">
        <v>1.0004</v>
      </c>
      <c r="IQ196" s="7"/>
      <c r="IS196" s="7"/>
      <c r="IT196" s="7"/>
      <c r="IU196" s="7"/>
      <c r="IV196" s="7"/>
      <c r="IW196" s="7"/>
      <c r="IY196" s="7"/>
      <c r="IZ196" s="7"/>
      <c r="JA196" s="7"/>
      <c r="JB196" s="7"/>
      <c r="JC196" s="7"/>
      <c r="JE196" s="7"/>
      <c r="JF196" s="7"/>
      <c r="JG196" s="7"/>
      <c r="JH196" s="7"/>
      <c r="JI196" s="7"/>
      <c r="JK196" s="7"/>
      <c r="JL196" s="7"/>
      <c r="JM196" s="7"/>
      <c r="JN196" s="7"/>
      <c r="JO196" s="7"/>
      <c r="JQ196" s="7"/>
      <c r="JR196" s="7"/>
      <c r="JS196" s="7"/>
      <c r="JT196" s="7"/>
      <c r="JU196" s="7"/>
      <c r="JW196" s="7"/>
      <c r="JX196" s="7"/>
      <c r="JY196" s="7"/>
      <c r="JZ196" s="7"/>
      <c r="KA196" s="7"/>
      <c r="KC196" s="66">
        <v>44834</v>
      </c>
      <c r="KD196" s="7" t="s">
        <v>1622</v>
      </c>
      <c r="KE196" s="7"/>
      <c r="KF196" s="7">
        <v>1.347</v>
      </c>
    </row>
    <row r="197" spans="1:292" customFormat="1">
      <c r="A197" s="121">
        <v>44669</v>
      </c>
      <c r="B197" s="74" t="s">
        <v>351</v>
      </c>
      <c r="C197" s="122"/>
      <c r="D197" s="122">
        <v>1.0478000000000001</v>
      </c>
      <c r="E197" s="122"/>
      <c r="G197" s="66">
        <v>44700</v>
      </c>
      <c r="H197" s="21" t="s">
        <v>353</v>
      </c>
      <c r="I197" s="7"/>
      <c r="J197" s="7">
        <v>0.9657</v>
      </c>
      <c r="K197" s="7"/>
      <c r="M197" s="7"/>
      <c r="N197" s="7"/>
      <c r="O197" s="7"/>
      <c r="P197" s="7"/>
      <c r="Q197" s="7"/>
      <c r="S197" s="7"/>
      <c r="T197" s="7"/>
      <c r="U197" s="7"/>
      <c r="V197" s="7"/>
      <c r="W197" s="7"/>
      <c r="Y197" s="7"/>
      <c r="Z197" s="7"/>
      <c r="AA197" s="7"/>
      <c r="AB197" s="7"/>
      <c r="AC197" s="7"/>
      <c r="AE197" s="7"/>
      <c r="AF197" s="7"/>
      <c r="AG197" s="7"/>
      <c r="AH197" s="7"/>
      <c r="AI197" s="7"/>
      <c r="AK197" s="7"/>
      <c r="AL197" s="7"/>
      <c r="AM197" s="7"/>
      <c r="AN197" s="7"/>
      <c r="AO197" s="7"/>
      <c r="AQ197" s="7"/>
      <c r="AR197" s="7"/>
      <c r="AS197" s="7"/>
      <c r="AT197" s="7"/>
      <c r="AU197" s="7"/>
      <c r="AW197" s="7"/>
      <c r="AX197" s="7"/>
      <c r="AY197" s="7"/>
      <c r="AZ197" s="7"/>
      <c r="BA197" s="7"/>
      <c r="BC197" s="7"/>
      <c r="BD197" s="7"/>
      <c r="BE197" s="7"/>
      <c r="BF197" s="7"/>
      <c r="BG197" s="7"/>
      <c r="BI197" s="7"/>
      <c r="BJ197" s="7"/>
      <c r="BK197" s="7"/>
      <c r="BL197" s="7"/>
      <c r="BM197" s="7"/>
      <c r="BO197" s="7"/>
      <c r="BP197" s="7"/>
      <c r="BQ197" s="7"/>
      <c r="BR197" s="7"/>
      <c r="BS197" s="7"/>
      <c r="BU197" s="7"/>
      <c r="BV197" s="7"/>
      <c r="BW197" s="7"/>
      <c r="BX197" s="7"/>
      <c r="BY197" s="7"/>
      <c r="CA197" s="7"/>
      <c r="CB197" s="7"/>
      <c r="CC197" s="7"/>
      <c r="CD197" s="7"/>
      <c r="CE197" s="7"/>
      <c r="CG197" s="7"/>
      <c r="CH197" s="7"/>
      <c r="CI197" s="7"/>
      <c r="CJ197" s="7"/>
      <c r="CK197" s="7"/>
      <c r="CM197" s="7"/>
      <c r="CN197" s="7"/>
      <c r="CO197" s="7"/>
      <c r="CP197" s="7"/>
      <c r="CQ197" s="7"/>
      <c r="CS197" s="7"/>
      <c r="CT197" s="7"/>
      <c r="CU197" s="7"/>
      <c r="CV197" s="7"/>
      <c r="CW197" s="7"/>
      <c r="CY197" s="7"/>
      <c r="CZ197" s="7"/>
      <c r="DA197" s="7"/>
      <c r="DB197" s="7"/>
      <c r="DC197" s="7"/>
      <c r="DE197" s="66">
        <v>44965</v>
      </c>
      <c r="DF197" s="21" t="s">
        <v>1694</v>
      </c>
      <c r="DG197" s="7"/>
      <c r="DH197" s="7">
        <v>1.0058</v>
      </c>
      <c r="DI197" s="7"/>
      <c r="DK197" s="66">
        <v>44964</v>
      </c>
      <c r="DL197" s="21" t="s">
        <v>1688</v>
      </c>
      <c r="DM197" s="7"/>
      <c r="DN197" s="7">
        <v>1.0083</v>
      </c>
      <c r="DO197" s="7"/>
      <c r="DQ197" s="66">
        <v>44956</v>
      </c>
      <c r="DR197" s="21" t="s">
        <v>1626</v>
      </c>
      <c r="DS197" s="7"/>
      <c r="DT197" s="7">
        <v>0.97</v>
      </c>
      <c r="DU197" s="7"/>
      <c r="DW197" s="66">
        <v>44931</v>
      </c>
      <c r="DX197" s="21" t="s">
        <v>1626</v>
      </c>
      <c r="DY197" s="7"/>
      <c r="DZ197" s="7">
        <v>0.98970000000000002</v>
      </c>
      <c r="EA197" s="7"/>
      <c r="EC197" s="66">
        <v>44894</v>
      </c>
      <c r="ED197" s="21" t="s">
        <v>1630</v>
      </c>
      <c r="EE197" s="7"/>
      <c r="EF197" s="7">
        <v>1.1870000000000001</v>
      </c>
      <c r="EG197" s="7"/>
      <c r="EI197" s="66">
        <v>44894</v>
      </c>
      <c r="EJ197" s="7" t="s">
        <v>1630</v>
      </c>
      <c r="EK197" s="7"/>
      <c r="EL197" s="134">
        <v>1.251573</v>
      </c>
      <c r="EM197" s="7"/>
      <c r="EO197" s="66">
        <v>44889</v>
      </c>
      <c r="EP197" s="21" t="s">
        <v>1630</v>
      </c>
      <c r="EQ197" s="7"/>
      <c r="ER197" s="7">
        <v>1.0168999999999999</v>
      </c>
      <c r="ES197" s="7"/>
      <c r="EU197" s="66">
        <v>44888</v>
      </c>
      <c r="EV197" s="21" t="s">
        <v>1630</v>
      </c>
      <c r="EW197" s="7"/>
      <c r="EX197" s="7">
        <v>1.1875</v>
      </c>
      <c r="EY197" s="7"/>
      <c r="FA197" s="66">
        <v>44873</v>
      </c>
      <c r="FB197" s="21" t="s">
        <v>1630</v>
      </c>
      <c r="FC197" s="7"/>
      <c r="FD197" s="7">
        <v>1.4390000000000001</v>
      </c>
      <c r="FE197" s="7"/>
      <c r="FG197" s="66">
        <v>44861</v>
      </c>
      <c r="FH197" s="7" t="s">
        <v>1621</v>
      </c>
      <c r="FI197" s="7"/>
      <c r="FJ197" s="7">
        <v>1.0469999999999999</v>
      </c>
      <c r="FK197" s="7"/>
      <c r="FM197" s="66">
        <v>44860</v>
      </c>
      <c r="FN197" s="21" t="s">
        <v>1621</v>
      </c>
      <c r="FO197" s="7"/>
      <c r="FP197" s="7">
        <v>1.095</v>
      </c>
      <c r="FQ197" s="7"/>
      <c r="FS197" s="66">
        <v>44844</v>
      </c>
      <c r="FT197" s="21" t="s">
        <v>341</v>
      </c>
      <c r="FU197" s="7"/>
      <c r="FV197" s="7">
        <v>1.2724</v>
      </c>
      <c r="FW197" s="7"/>
      <c r="FY197" s="66">
        <v>44832</v>
      </c>
      <c r="FZ197" s="21" t="s">
        <v>1622</v>
      </c>
      <c r="GA197" s="7"/>
      <c r="GB197" s="7">
        <v>1.4098999999999999</v>
      </c>
      <c r="GC197" s="7"/>
      <c r="GE197" s="66">
        <v>44804</v>
      </c>
      <c r="GF197" s="21" t="s">
        <v>356</v>
      </c>
      <c r="GG197" s="7"/>
      <c r="GH197" s="7">
        <v>1.84</v>
      </c>
      <c r="GI197" s="68"/>
      <c r="GK197" s="66">
        <v>44799</v>
      </c>
      <c r="GL197" s="21" t="s">
        <v>1633</v>
      </c>
      <c r="GM197" s="7"/>
      <c r="GN197" s="7">
        <v>1.000648</v>
      </c>
      <c r="GO197" s="7"/>
      <c r="GQ197" s="66">
        <v>44757</v>
      </c>
      <c r="GR197" s="7" t="s">
        <v>639</v>
      </c>
      <c r="GS197" s="7"/>
      <c r="GT197" s="7">
        <v>1.22</v>
      </c>
      <c r="GU197" s="7"/>
      <c r="GW197" s="66">
        <v>44727</v>
      </c>
      <c r="GX197" s="21" t="s">
        <v>571</v>
      </c>
      <c r="GY197" s="7"/>
      <c r="GZ197" s="7">
        <v>1.0595000000000001</v>
      </c>
      <c r="HA197" s="7"/>
      <c r="HC197" s="66">
        <v>44712</v>
      </c>
      <c r="HD197" s="21" t="s">
        <v>534</v>
      </c>
      <c r="HE197" s="7"/>
      <c r="HF197" s="7">
        <v>1.2182999999999999</v>
      </c>
      <c r="HG197" s="7"/>
      <c r="HI197" s="66">
        <v>44669</v>
      </c>
      <c r="HJ197" s="21" t="s">
        <v>351</v>
      </c>
      <c r="HK197" s="7"/>
      <c r="HL197" s="7">
        <v>1.012</v>
      </c>
      <c r="HM197" s="7"/>
      <c r="HO197" s="66">
        <v>44662</v>
      </c>
      <c r="HP197" s="21" t="s">
        <v>351</v>
      </c>
      <c r="HQ197" s="7"/>
      <c r="HR197" s="134">
        <v>1.0008595411222319</v>
      </c>
      <c r="HS197" s="7"/>
      <c r="HU197" s="81">
        <v>43998</v>
      </c>
      <c r="HV197" s="21" t="s">
        <v>354</v>
      </c>
      <c r="HW197" s="21">
        <f>[1]!i_dq_close("881001.WI",HU197)</f>
        <v>4462.9749000000002</v>
      </c>
      <c r="HX197" s="82">
        <v>1.0946089999999999</v>
      </c>
      <c r="HY197" s="20"/>
      <c r="IA197" s="66">
        <v>44788</v>
      </c>
      <c r="IB197" s="21" t="s">
        <v>1633</v>
      </c>
      <c r="IC197" s="7"/>
      <c r="ID197" s="7">
        <v>1.0389999999999999</v>
      </c>
      <c r="IE197" s="7"/>
      <c r="IG197" s="66">
        <v>44802</v>
      </c>
      <c r="IH197" s="21" t="s">
        <v>1633</v>
      </c>
      <c r="II197" s="7"/>
      <c r="IJ197" s="7">
        <v>1.022</v>
      </c>
      <c r="IK197" s="7"/>
      <c r="IM197" s="66">
        <v>44868</v>
      </c>
      <c r="IN197" s="21" t="s">
        <v>1630</v>
      </c>
      <c r="IO197" s="7"/>
      <c r="IP197" s="7">
        <v>1.0032000000000001</v>
      </c>
      <c r="IQ197" s="7"/>
      <c r="IS197" s="7"/>
      <c r="IT197" s="7"/>
      <c r="IU197" s="7"/>
      <c r="IV197" s="7"/>
      <c r="IW197" s="7"/>
      <c r="IY197" s="7"/>
      <c r="IZ197" s="7"/>
      <c r="JA197" s="7"/>
      <c r="JB197" s="7"/>
      <c r="JC197" s="7"/>
      <c r="JE197" s="7"/>
      <c r="JF197" s="7"/>
      <c r="JG197" s="7"/>
      <c r="JH197" s="7"/>
      <c r="JI197" s="7"/>
      <c r="JK197" s="7"/>
      <c r="JL197" s="7"/>
      <c r="JM197" s="7"/>
      <c r="JN197" s="7"/>
      <c r="JO197" s="7"/>
      <c r="JQ197" s="7"/>
      <c r="JR197" s="7"/>
      <c r="JS197" s="7"/>
      <c r="JT197" s="7"/>
      <c r="JU197" s="7"/>
      <c r="JW197" s="7"/>
      <c r="JX197" s="7"/>
      <c r="JY197" s="7"/>
      <c r="JZ197" s="7"/>
      <c r="KA197" s="7"/>
      <c r="KC197" s="66">
        <v>44844</v>
      </c>
      <c r="KD197" s="7" t="s">
        <v>341</v>
      </c>
      <c r="KE197" s="7"/>
      <c r="KF197" s="7">
        <v>1.345</v>
      </c>
    </row>
    <row r="198" spans="1:292" customFormat="1">
      <c r="A198" s="121">
        <v>44670</v>
      </c>
      <c r="B198" s="74" t="s">
        <v>351</v>
      </c>
      <c r="C198" s="122"/>
      <c r="D198" s="122">
        <v>1.0522</v>
      </c>
      <c r="E198" s="122"/>
      <c r="G198" s="66">
        <v>44701</v>
      </c>
      <c r="H198" s="21" t="s">
        <v>353</v>
      </c>
      <c r="I198" s="7"/>
      <c r="J198" s="7">
        <v>0.96040000000000003</v>
      </c>
      <c r="K198" s="7"/>
      <c r="M198" s="7"/>
      <c r="N198" s="7"/>
      <c r="O198" s="7"/>
      <c r="P198" s="7"/>
      <c r="Q198" s="7"/>
      <c r="S198" s="7"/>
      <c r="T198" s="7"/>
      <c r="U198" s="7"/>
      <c r="V198" s="7"/>
      <c r="W198" s="7"/>
      <c r="Y198" s="7"/>
      <c r="Z198" s="7"/>
      <c r="AA198" s="7"/>
      <c r="AB198" s="7"/>
      <c r="AC198" s="7"/>
      <c r="AE198" s="7"/>
      <c r="AF198" s="7"/>
      <c r="AG198" s="7"/>
      <c r="AH198" s="7"/>
      <c r="AI198" s="7"/>
      <c r="AK198" s="7"/>
      <c r="AL198" s="7"/>
      <c r="AM198" s="7"/>
      <c r="AN198" s="7"/>
      <c r="AO198" s="7"/>
      <c r="AQ198" s="7"/>
      <c r="AR198" s="7"/>
      <c r="AS198" s="7"/>
      <c r="AT198" s="7"/>
      <c r="AU198" s="7"/>
      <c r="AW198" s="7"/>
      <c r="AX198" s="7"/>
      <c r="AY198" s="7"/>
      <c r="AZ198" s="7"/>
      <c r="BA198" s="7"/>
      <c r="BC198" s="7"/>
      <c r="BD198" s="7"/>
      <c r="BE198" s="7"/>
      <c r="BF198" s="7"/>
      <c r="BG198" s="7"/>
      <c r="BI198" s="7"/>
      <c r="BJ198" s="7"/>
      <c r="BK198" s="7"/>
      <c r="BL198" s="7"/>
      <c r="BM198" s="7"/>
      <c r="BO198" s="7"/>
      <c r="BP198" s="7"/>
      <c r="BQ198" s="7"/>
      <c r="BR198" s="7"/>
      <c r="BS198" s="7"/>
      <c r="BU198" s="7"/>
      <c r="BV198" s="7"/>
      <c r="BW198" s="7"/>
      <c r="BX198" s="7"/>
      <c r="BY198" s="7"/>
      <c r="CA198" s="7"/>
      <c r="CB198" s="7"/>
      <c r="CC198" s="7"/>
      <c r="CD198" s="7"/>
      <c r="CE198" s="7"/>
      <c r="CG198" s="7"/>
      <c r="CH198" s="7"/>
      <c r="CI198" s="7"/>
      <c r="CJ198" s="7"/>
      <c r="CK198" s="7"/>
      <c r="CM198" s="7"/>
      <c r="CN198" s="7"/>
      <c r="CO198" s="7"/>
      <c r="CP198" s="7"/>
      <c r="CQ198" s="7"/>
      <c r="CS198" s="7"/>
      <c r="CT198" s="7"/>
      <c r="CU198" s="7"/>
      <c r="CV198" s="7"/>
      <c r="CW198" s="7"/>
      <c r="CY198" s="7"/>
      <c r="CZ198" s="7"/>
      <c r="DA198" s="7"/>
      <c r="DB198" s="7"/>
      <c r="DC198" s="7"/>
      <c r="DE198" s="66">
        <v>44966</v>
      </c>
      <c r="DF198" s="21" t="s">
        <v>1704</v>
      </c>
      <c r="DG198" s="7"/>
      <c r="DH198" s="7">
        <v>1.0048999999999999</v>
      </c>
      <c r="DI198" s="7"/>
      <c r="DK198" s="66">
        <v>44965</v>
      </c>
      <c r="DL198" s="21" t="s">
        <v>1694</v>
      </c>
      <c r="DM198" s="7"/>
      <c r="DN198" s="7">
        <v>1.008</v>
      </c>
      <c r="DO198" s="7"/>
      <c r="DQ198" s="66">
        <v>44957</v>
      </c>
      <c r="DR198" s="21" t="s">
        <v>1626</v>
      </c>
      <c r="DS198" s="7"/>
      <c r="DT198" s="7">
        <v>0.96899999999999997</v>
      </c>
      <c r="DU198" s="7"/>
      <c r="DW198" s="66">
        <v>44932</v>
      </c>
      <c r="DX198" s="21" t="s">
        <v>1626</v>
      </c>
      <c r="DY198" s="7"/>
      <c r="DZ198" s="7">
        <v>0.98919999999999997</v>
      </c>
      <c r="EA198" s="7"/>
      <c r="EC198" s="66">
        <v>44895</v>
      </c>
      <c r="ED198" s="21" t="s">
        <v>1630</v>
      </c>
      <c r="EE198" s="7"/>
      <c r="EF198" s="7">
        <v>1.1919999999999999</v>
      </c>
      <c r="EG198" s="7"/>
      <c r="EI198" s="66">
        <v>44895</v>
      </c>
      <c r="EJ198" s="7" t="s">
        <v>1630</v>
      </c>
      <c r="EK198" s="7"/>
      <c r="EL198" s="134">
        <v>1.2525999999999999</v>
      </c>
      <c r="EM198" s="7"/>
      <c r="EO198" s="66">
        <v>44890</v>
      </c>
      <c r="EP198" s="21" t="s">
        <v>1630</v>
      </c>
      <c r="EQ198" s="7"/>
      <c r="ER198" s="7">
        <v>1.016</v>
      </c>
      <c r="ES198" s="7"/>
      <c r="EU198" s="66">
        <v>44889</v>
      </c>
      <c r="EV198" s="21" t="s">
        <v>1630</v>
      </c>
      <c r="EW198" s="7"/>
      <c r="EX198" s="7">
        <v>1.1879999999999999</v>
      </c>
      <c r="EY198" s="7"/>
      <c r="FA198" s="66">
        <v>44874</v>
      </c>
      <c r="FB198" s="21" t="s">
        <v>1630</v>
      </c>
      <c r="FC198" s="7"/>
      <c r="FD198" s="7">
        <v>1.4339999999999999</v>
      </c>
      <c r="FE198" s="7"/>
      <c r="FG198" s="66">
        <v>44862</v>
      </c>
      <c r="FH198" s="7" t="s">
        <v>1621</v>
      </c>
      <c r="FI198" s="7"/>
      <c r="FJ198" s="7">
        <v>1.044</v>
      </c>
      <c r="FK198" s="7"/>
      <c r="FM198" s="66">
        <v>44861</v>
      </c>
      <c r="FN198" s="21" t="s">
        <v>1621</v>
      </c>
      <c r="FO198" s="7"/>
      <c r="FP198" s="7">
        <v>1.0900000000000001</v>
      </c>
      <c r="FQ198" s="7"/>
      <c r="FS198" s="66">
        <v>44845</v>
      </c>
      <c r="FT198" s="21" t="s">
        <v>1621</v>
      </c>
      <c r="FU198" s="7"/>
      <c r="FV198" s="7">
        <v>1.2726999999999999</v>
      </c>
      <c r="FW198" s="7"/>
      <c r="FY198" s="66">
        <v>44833</v>
      </c>
      <c r="FZ198" s="21" t="s">
        <v>1622</v>
      </c>
      <c r="GA198" s="7"/>
      <c r="GB198" s="7">
        <v>1.4098999999999999</v>
      </c>
      <c r="GC198" s="7"/>
      <c r="GE198" s="66">
        <v>44805</v>
      </c>
      <c r="GF198" s="21" t="s">
        <v>357</v>
      </c>
      <c r="GG198" s="7"/>
      <c r="GH198" s="7">
        <v>1.8427</v>
      </c>
      <c r="GI198" s="68"/>
      <c r="GK198" s="66">
        <v>44802</v>
      </c>
      <c r="GL198" s="21" t="s">
        <v>1633</v>
      </c>
      <c r="GM198" s="7"/>
      <c r="GN198" s="7">
        <v>1.0005489999999999</v>
      </c>
      <c r="GO198" s="7"/>
      <c r="GQ198" s="66">
        <v>44760</v>
      </c>
      <c r="GR198" s="7" t="s">
        <v>639</v>
      </c>
      <c r="GS198" s="7"/>
      <c r="GT198" s="7">
        <v>1.2230000000000001</v>
      </c>
      <c r="GU198" s="7"/>
      <c r="GW198" s="66">
        <v>44728</v>
      </c>
      <c r="GX198" s="21" t="s">
        <v>571</v>
      </c>
      <c r="GY198" s="7"/>
      <c r="GZ198" s="7">
        <v>1.0588</v>
      </c>
      <c r="HA198" s="7"/>
      <c r="HC198" s="66">
        <v>44713</v>
      </c>
      <c r="HD198" s="21" t="s">
        <v>571</v>
      </c>
      <c r="HE198" s="7"/>
      <c r="HF198" s="7">
        <v>1.2198</v>
      </c>
      <c r="HG198" s="7"/>
      <c r="HI198" s="66">
        <v>44670</v>
      </c>
      <c r="HJ198" s="21" t="s">
        <v>351</v>
      </c>
      <c r="HK198" s="7"/>
      <c r="HL198" s="7">
        <v>1.0169999999999999</v>
      </c>
      <c r="HM198" s="7"/>
      <c r="HO198" s="66">
        <v>44663</v>
      </c>
      <c r="HP198" s="21" t="s">
        <v>351</v>
      </c>
      <c r="HQ198" s="7"/>
      <c r="HR198" s="134">
        <v>1.0008595411222319</v>
      </c>
      <c r="HS198" s="7"/>
      <c r="HU198" s="81">
        <v>43999</v>
      </c>
      <c r="HV198" s="21" t="s">
        <v>354</v>
      </c>
      <c r="HW198" s="21">
        <f>[1]!i_dq_close("881001.WI",HU198)</f>
        <v>4474.6989000000003</v>
      </c>
      <c r="HX198" s="82">
        <v>1.097399</v>
      </c>
      <c r="HY198" s="20"/>
      <c r="IA198" s="66">
        <v>44789</v>
      </c>
      <c r="IB198" s="21" t="s">
        <v>1633</v>
      </c>
      <c r="IC198" s="7"/>
      <c r="ID198" s="7">
        <v>1.044</v>
      </c>
      <c r="IE198" s="7"/>
      <c r="IG198" s="66">
        <v>44803</v>
      </c>
      <c r="IH198" s="21" t="s">
        <v>1633</v>
      </c>
      <c r="II198" s="7"/>
      <c r="IJ198" s="7">
        <v>1.0169999999999999</v>
      </c>
      <c r="IK198" s="7"/>
      <c r="IM198" s="66">
        <v>44869</v>
      </c>
      <c r="IN198" s="21" t="s">
        <v>1630</v>
      </c>
      <c r="IO198" s="7"/>
      <c r="IP198" s="7">
        <v>1.0034000000000001</v>
      </c>
      <c r="IQ198" s="7"/>
      <c r="IS198" s="7"/>
      <c r="IT198" s="7"/>
      <c r="IU198" s="7"/>
      <c r="IV198" s="7"/>
      <c r="IW198" s="7"/>
      <c r="IY198" s="7"/>
      <c r="IZ198" s="7"/>
      <c r="JA198" s="7"/>
      <c r="JB198" s="7"/>
      <c r="JC198" s="7"/>
      <c r="JE198" s="7"/>
      <c r="JF198" s="7"/>
      <c r="JG198" s="7"/>
      <c r="JH198" s="7"/>
      <c r="JI198" s="7"/>
      <c r="JK198" s="7"/>
      <c r="JL198" s="7"/>
      <c r="JM198" s="7"/>
      <c r="JN198" s="7"/>
      <c r="JO198" s="7"/>
      <c r="JQ198" s="7"/>
      <c r="JR198" s="7"/>
      <c r="JS198" s="7"/>
      <c r="JT198" s="7"/>
      <c r="JU198" s="7"/>
      <c r="JW198" s="7"/>
      <c r="JX198" s="7"/>
      <c r="JY198" s="7"/>
      <c r="JZ198" s="7"/>
      <c r="KA198" s="7"/>
      <c r="KC198" s="66">
        <v>44845</v>
      </c>
      <c r="KD198" s="7" t="s">
        <v>1621</v>
      </c>
      <c r="KE198" s="7"/>
      <c r="KF198" s="7">
        <v>1.345</v>
      </c>
    </row>
    <row r="199" spans="1:292" customFormat="1">
      <c r="A199" s="121">
        <v>44671</v>
      </c>
      <c r="B199" s="74" t="s">
        <v>351</v>
      </c>
      <c r="C199" s="122"/>
      <c r="D199" s="122">
        <v>1.0538000000000001</v>
      </c>
      <c r="E199" s="122"/>
      <c r="G199" s="66">
        <v>44704</v>
      </c>
      <c r="H199" s="21" t="s">
        <v>534</v>
      </c>
      <c r="I199" s="7"/>
      <c r="J199" s="7">
        <v>0.95979999999999999</v>
      </c>
      <c r="K199" s="7"/>
      <c r="M199" s="7"/>
      <c r="N199" s="7"/>
      <c r="O199" s="7"/>
      <c r="P199" s="7"/>
      <c r="Q199" s="7"/>
      <c r="S199" s="7"/>
      <c r="T199" s="7"/>
      <c r="U199" s="7"/>
      <c r="V199" s="7"/>
      <c r="W199" s="7"/>
      <c r="Y199" s="7"/>
      <c r="Z199" s="7"/>
      <c r="AA199" s="7"/>
      <c r="AB199" s="7"/>
      <c r="AC199" s="7"/>
      <c r="AE199" s="7"/>
      <c r="AF199" s="7"/>
      <c r="AG199" s="7"/>
      <c r="AH199" s="7"/>
      <c r="AI199" s="7"/>
      <c r="AK199" s="7"/>
      <c r="AL199" s="7"/>
      <c r="AM199" s="7"/>
      <c r="AN199" s="7"/>
      <c r="AO199" s="7"/>
      <c r="AQ199" s="7"/>
      <c r="AR199" s="7"/>
      <c r="AS199" s="7"/>
      <c r="AT199" s="7"/>
      <c r="AU199" s="7"/>
      <c r="AW199" s="7"/>
      <c r="AX199" s="7"/>
      <c r="AY199" s="7"/>
      <c r="AZ199" s="7"/>
      <c r="BA199" s="7"/>
      <c r="BC199" s="7"/>
      <c r="BD199" s="7"/>
      <c r="BE199" s="7"/>
      <c r="BF199" s="7"/>
      <c r="BG199" s="7"/>
      <c r="BI199" s="7"/>
      <c r="BJ199" s="7"/>
      <c r="BK199" s="7"/>
      <c r="BL199" s="7"/>
      <c r="BM199" s="7"/>
      <c r="BO199" s="7"/>
      <c r="BP199" s="7"/>
      <c r="BQ199" s="7"/>
      <c r="BR199" s="7"/>
      <c r="BS199" s="7"/>
      <c r="BU199" s="7"/>
      <c r="BV199" s="7"/>
      <c r="BW199" s="7"/>
      <c r="BX199" s="7"/>
      <c r="BY199" s="7"/>
      <c r="CA199" s="7"/>
      <c r="CB199" s="7"/>
      <c r="CC199" s="7"/>
      <c r="CD199" s="7"/>
      <c r="CE199" s="7"/>
      <c r="CG199" s="7"/>
      <c r="CH199" s="7"/>
      <c r="CI199" s="7"/>
      <c r="CJ199" s="7"/>
      <c r="CK199" s="7"/>
      <c r="CM199" s="7"/>
      <c r="CN199" s="7"/>
      <c r="CO199" s="7"/>
      <c r="CP199" s="7"/>
      <c r="CQ199" s="7"/>
      <c r="CS199" s="7"/>
      <c r="CT199" s="7"/>
      <c r="CU199" s="7"/>
      <c r="CV199" s="7"/>
      <c r="CW199" s="7"/>
      <c r="CY199" s="7"/>
      <c r="CZ199" s="7"/>
      <c r="DA199" s="7"/>
      <c r="DB199" s="7"/>
      <c r="DC199" s="7"/>
      <c r="DE199" s="66">
        <v>44967</v>
      </c>
      <c r="DF199" s="21" t="s">
        <v>1719</v>
      </c>
      <c r="DG199" s="7"/>
      <c r="DH199" s="7">
        <v>1.0061</v>
      </c>
      <c r="DI199" s="7"/>
      <c r="DK199" s="66">
        <v>44966</v>
      </c>
      <c r="DL199" s="21" t="s">
        <v>1704</v>
      </c>
      <c r="DM199" s="7"/>
      <c r="DN199" s="7">
        <v>1.01</v>
      </c>
      <c r="DO199" s="7"/>
      <c r="DQ199" s="66">
        <v>44958</v>
      </c>
      <c r="DR199" s="21" t="s">
        <v>348</v>
      </c>
      <c r="DS199" s="7"/>
      <c r="DT199" s="7">
        <v>0.96899999999999997</v>
      </c>
      <c r="DU199" s="7"/>
      <c r="DW199" s="66">
        <v>44935</v>
      </c>
      <c r="DX199" s="21" t="s">
        <v>1626</v>
      </c>
      <c r="DY199" s="7"/>
      <c r="DZ199" s="7">
        <v>0.98960000000000004</v>
      </c>
      <c r="EA199" s="7"/>
      <c r="EC199" s="66">
        <v>44896</v>
      </c>
      <c r="ED199" s="21" t="s">
        <v>336</v>
      </c>
      <c r="EE199" s="7"/>
      <c r="EF199" s="7">
        <v>1.1859999999999999</v>
      </c>
      <c r="EG199" s="7"/>
      <c r="EI199" s="66">
        <v>44896</v>
      </c>
      <c r="EJ199" s="7" t="s">
        <v>336</v>
      </c>
      <c r="EK199" s="7"/>
      <c r="EL199" s="134">
        <v>1.2544660000000001</v>
      </c>
      <c r="EM199" s="7"/>
      <c r="EO199" s="66">
        <v>44893</v>
      </c>
      <c r="EP199" s="21" t="s">
        <v>1630</v>
      </c>
      <c r="EQ199" s="7"/>
      <c r="ER199" s="7">
        <v>1.0193000000000001</v>
      </c>
      <c r="ES199" s="7"/>
      <c r="EU199" s="66">
        <v>44890</v>
      </c>
      <c r="EV199" s="21" t="s">
        <v>1630</v>
      </c>
      <c r="EW199" s="7"/>
      <c r="EX199" s="7">
        <v>1.1868000000000001</v>
      </c>
      <c r="EY199" s="7"/>
      <c r="FA199" s="66">
        <v>44875</v>
      </c>
      <c r="FB199" s="21" t="s">
        <v>1630</v>
      </c>
      <c r="FC199" s="7"/>
      <c r="FD199" s="7">
        <v>1.425</v>
      </c>
      <c r="FE199" s="7"/>
      <c r="FG199" s="66">
        <v>44865</v>
      </c>
      <c r="FH199" s="7" t="s">
        <v>1621</v>
      </c>
      <c r="FI199" s="7"/>
      <c r="FJ199" s="7">
        <v>1.0429999999999999</v>
      </c>
      <c r="FK199" s="7"/>
      <c r="FM199" s="66">
        <v>44862</v>
      </c>
      <c r="FN199" s="21" t="s">
        <v>1621</v>
      </c>
      <c r="FO199" s="7"/>
      <c r="FP199" s="7">
        <v>1.0860000000000001</v>
      </c>
      <c r="FQ199" s="7"/>
      <c r="FS199" s="66">
        <v>44846</v>
      </c>
      <c r="FT199" s="21" t="s">
        <v>1621</v>
      </c>
      <c r="FU199" s="7"/>
      <c r="FV199" s="7">
        <v>1.2709999999999999</v>
      </c>
      <c r="FW199" s="7"/>
      <c r="FY199" s="66">
        <v>44834</v>
      </c>
      <c r="FZ199" s="21" t="s">
        <v>1622</v>
      </c>
      <c r="GA199" s="7"/>
      <c r="GB199" s="7">
        <v>1.4087000000000001</v>
      </c>
      <c r="GC199" s="7"/>
      <c r="GE199" s="66">
        <v>44806</v>
      </c>
      <c r="GF199" s="21" t="s">
        <v>357</v>
      </c>
      <c r="GG199" s="7"/>
      <c r="GH199" s="7">
        <v>1.8434999999999999</v>
      </c>
      <c r="GI199" s="68"/>
      <c r="GK199" s="66">
        <v>44803</v>
      </c>
      <c r="GL199" s="21" t="s">
        <v>1633</v>
      </c>
      <c r="GM199" s="7"/>
      <c r="GN199" s="7">
        <v>1.0007470000000001</v>
      </c>
      <c r="GO199" s="7"/>
      <c r="GQ199" s="66">
        <v>44761</v>
      </c>
      <c r="GR199" s="7" t="s">
        <v>639</v>
      </c>
      <c r="GS199" s="7"/>
      <c r="GT199" s="7">
        <v>1.2270000000000001</v>
      </c>
      <c r="GU199" s="7"/>
      <c r="GW199" s="66">
        <v>44729</v>
      </c>
      <c r="GX199" s="21" t="s">
        <v>571</v>
      </c>
      <c r="GY199" s="7"/>
      <c r="GZ199" s="7">
        <v>1.056</v>
      </c>
      <c r="HA199" s="7"/>
      <c r="HC199" s="66">
        <v>44714</v>
      </c>
      <c r="HD199" s="21" t="s">
        <v>571</v>
      </c>
      <c r="HE199" s="7"/>
      <c r="HF199" s="7">
        <v>1.2208000000000001</v>
      </c>
      <c r="HG199" s="7"/>
      <c r="HI199" s="66">
        <v>44671</v>
      </c>
      <c r="HJ199" s="21" t="s">
        <v>351</v>
      </c>
      <c r="HK199" s="7"/>
      <c r="HL199" s="7">
        <v>1.0189999999999999</v>
      </c>
      <c r="HM199" s="7"/>
      <c r="HO199" s="66">
        <v>44664</v>
      </c>
      <c r="HP199" s="21" t="s">
        <v>351</v>
      </c>
      <c r="HQ199" s="7"/>
      <c r="HR199" s="134">
        <v>1.0018303069235142</v>
      </c>
      <c r="HS199" s="7"/>
      <c r="HU199" s="81">
        <v>44000</v>
      </c>
      <c r="HV199" s="21" t="s">
        <v>354</v>
      </c>
      <c r="HW199" s="21">
        <f>[1]!i_dq_close("881001.WI",HU199)</f>
        <v>4486.4489999999996</v>
      </c>
      <c r="HX199" s="82">
        <v>1.097399</v>
      </c>
      <c r="HY199" s="20"/>
      <c r="IA199" s="66">
        <v>44790</v>
      </c>
      <c r="IB199" s="21" t="s">
        <v>1633</v>
      </c>
      <c r="IC199" s="7"/>
      <c r="ID199" s="7">
        <v>1.0389999999999999</v>
      </c>
      <c r="IE199" s="7"/>
      <c r="IG199" s="66">
        <v>44804</v>
      </c>
      <c r="IH199" s="21" t="s">
        <v>1633</v>
      </c>
      <c r="II199" s="7"/>
      <c r="IJ199" s="7">
        <v>1.0089999999999999</v>
      </c>
      <c r="IK199" s="7"/>
      <c r="IM199" s="66">
        <v>44872</v>
      </c>
      <c r="IN199" s="21" t="s">
        <v>1630</v>
      </c>
      <c r="IO199" s="7"/>
      <c r="IP199" s="7">
        <v>1.0057</v>
      </c>
      <c r="IQ199" s="7"/>
      <c r="IS199" s="7"/>
      <c r="IT199" s="7"/>
      <c r="IU199" s="7"/>
      <c r="IV199" s="7"/>
      <c r="IW199" s="7"/>
      <c r="IY199" s="7"/>
      <c r="IZ199" s="7"/>
      <c r="JA199" s="7"/>
      <c r="JB199" s="7"/>
      <c r="JC199" s="7"/>
      <c r="JE199" s="7"/>
      <c r="JF199" s="7"/>
      <c r="JG199" s="7"/>
      <c r="JH199" s="7"/>
      <c r="JI199" s="7"/>
      <c r="JK199" s="7"/>
      <c r="JL199" s="7"/>
      <c r="JM199" s="7"/>
      <c r="JN199" s="7"/>
      <c r="JO199" s="7"/>
      <c r="JQ199" s="7"/>
      <c r="JR199" s="7"/>
      <c r="JS199" s="7"/>
      <c r="JT199" s="7"/>
      <c r="JU199" s="7"/>
      <c r="JW199" s="7"/>
      <c r="JX199" s="7"/>
      <c r="JY199" s="7"/>
      <c r="JZ199" s="7"/>
      <c r="KA199" s="7"/>
      <c r="KC199" s="66">
        <v>44846</v>
      </c>
      <c r="KD199" s="7" t="s">
        <v>1621</v>
      </c>
      <c r="KE199" s="7"/>
      <c r="KF199" s="7">
        <v>1.3460000000000001</v>
      </c>
    </row>
    <row r="200" spans="1:292" customFormat="1">
      <c r="A200" s="121">
        <v>44672</v>
      </c>
      <c r="B200" s="74" t="s">
        <v>351</v>
      </c>
      <c r="C200" s="122"/>
      <c r="D200" s="122">
        <v>1.0501</v>
      </c>
      <c r="E200" s="122"/>
      <c r="G200" s="66">
        <v>44705</v>
      </c>
      <c r="H200" s="21" t="s">
        <v>534</v>
      </c>
      <c r="I200" s="7"/>
      <c r="J200" s="7">
        <v>0.95669999999999999</v>
      </c>
      <c r="K200" s="7"/>
      <c r="M200" s="7"/>
      <c r="N200" s="7"/>
      <c r="O200" s="7"/>
      <c r="P200" s="7"/>
      <c r="Q200" s="7"/>
      <c r="S200" s="7"/>
      <c r="T200" s="7"/>
      <c r="U200" s="7"/>
      <c r="V200" s="7"/>
      <c r="W200" s="7"/>
      <c r="Y200" s="7"/>
      <c r="Z200" s="7"/>
      <c r="AA200" s="7"/>
      <c r="AB200" s="7"/>
      <c r="AC200" s="7"/>
      <c r="AE200" s="7"/>
      <c r="AF200" s="7"/>
      <c r="AG200" s="7"/>
      <c r="AH200" s="7"/>
      <c r="AI200" s="7"/>
      <c r="AK200" s="7"/>
      <c r="AL200" s="7"/>
      <c r="AM200" s="7"/>
      <c r="AN200" s="7"/>
      <c r="AO200" s="7"/>
      <c r="AQ200" s="7"/>
      <c r="AR200" s="7"/>
      <c r="AS200" s="7"/>
      <c r="AT200" s="7"/>
      <c r="AU200" s="7"/>
      <c r="AW200" s="7"/>
      <c r="AX200" s="7"/>
      <c r="AY200" s="7"/>
      <c r="AZ200" s="7"/>
      <c r="BA200" s="7"/>
      <c r="BC200" s="7"/>
      <c r="BD200" s="7"/>
      <c r="BE200" s="7"/>
      <c r="BF200" s="7"/>
      <c r="BG200" s="7"/>
      <c r="BI200" s="7"/>
      <c r="BJ200" s="7"/>
      <c r="BK200" s="7"/>
      <c r="BL200" s="7"/>
      <c r="BM200" s="7"/>
      <c r="BO200" s="7"/>
      <c r="BP200" s="7"/>
      <c r="BQ200" s="7"/>
      <c r="BR200" s="7"/>
      <c r="BS200" s="7"/>
      <c r="BU200" s="7"/>
      <c r="BV200" s="7"/>
      <c r="BW200" s="7"/>
      <c r="BX200" s="7"/>
      <c r="BY200" s="7"/>
      <c r="CA200" s="7"/>
      <c r="CB200" s="7"/>
      <c r="CC200" s="7"/>
      <c r="CD200" s="7"/>
      <c r="CE200" s="7"/>
      <c r="CG200" s="7"/>
      <c r="CH200" s="7"/>
      <c r="CI200" s="7"/>
      <c r="CJ200" s="7"/>
      <c r="CK200" s="7"/>
      <c r="CM200" s="7"/>
      <c r="CN200" s="7"/>
      <c r="CO200" s="7"/>
      <c r="CP200" s="7"/>
      <c r="CQ200" s="7"/>
      <c r="CS200" s="7"/>
      <c r="CT200" s="7"/>
      <c r="CU200" s="7"/>
      <c r="CV200" s="7"/>
      <c r="CW200" s="7"/>
      <c r="CY200" s="7"/>
      <c r="CZ200" s="7"/>
      <c r="DA200" s="7"/>
      <c r="DB200" s="7"/>
      <c r="DC200" s="7"/>
      <c r="DE200" s="7"/>
      <c r="DF200" s="7"/>
      <c r="DG200" s="7"/>
      <c r="DH200" s="7"/>
      <c r="DI200" s="7"/>
      <c r="DK200" s="66">
        <v>44967</v>
      </c>
      <c r="DL200" s="21" t="s">
        <v>1719</v>
      </c>
      <c r="DM200" s="7"/>
      <c r="DN200" s="7">
        <v>1.0105999999999999</v>
      </c>
      <c r="DO200" s="7"/>
      <c r="DQ200" s="66">
        <v>44959</v>
      </c>
      <c r="DR200" s="21" t="s">
        <v>1632</v>
      </c>
      <c r="DS200" s="7"/>
      <c r="DT200" s="7">
        <v>0.96799999999999997</v>
      </c>
      <c r="DU200" s="7"/>
      <c r="DW200" s="66">
        <v>44936</v>
      </c>
      <c r="DX200" s="21" t="s">
        <v>1626</v>
      </c>
      <c r="DY200" s="7"/>
      <c r="DZ200" s="7">
        <v>0.98960000000000004</v>
      </c>
      <c r="EA200" s="7"/>
      <c r="EC200" s="66">
        <v>44897</v>
      </c>
      <c r="ED200" s="21" t="s">
        <v>1624</v>
      </c>
      <c r="EE200" s="7"/>
      <c r="EF200" s="7">
        <v>1.1879999999999999</v>
      </c>
      <c r="EG200" s="7"/>
      <c r="EI200" s="66">
        <v>44897</v>
      </c>
      <c r="EJ200" s="7" t="s">
        <v>1624</v>
      </c>
      <c r="EK200" s="7"/>
      <c r="EL200" s="134">
        <v>1.2547459999999999</v>
      </c>
      <c r="EM200" s="7"/>
      <c r="EO200" s="66">
        <v>44894</v>
      </c>
      <c r="EP200" s="21" t="s">
        <v>1630</v>
      </c>
      <c r="EQ200" s="7"/>
      <c r="ER200" s="7">
        <v>1.0119</v>
      </c>
      <c r="ES200" s="7"/>
      <c r="EU200" s="66">
        <v>44893</v>
      </c>
      <c r="EV200" s="21" t="s">
        <v>1630</v>
      </c>
      <c r="EW200" s="7"/>
      <c r="EX200" s="7">
        <v>1.1856</v>
      </c>
      <c r="EY200" s="7"/>
      <c r="FA200" s="66">
        <v>44876</v>
      </c>
      <c r="FB200" s="21" t="s">
        <v>1630</v>
      </c>
      <c r="FC200" s="7"/>
      <c r="FD200" s="7">
        <v>1.4239999999999999</v>
      </c>
      <c r="FE200" s="7"/>
      <c r="FG200" s="66">
        <v>44866</v>
      </c>
      <c r="FH200" s="7" t="s">
        <v>342</v>
      </c>
      <c r="FI200" s="7"/>
      <c r="FJ200" s="7">
        <v>1.0469999999999999</v>
      </c>
      <c r="FK200" s="7"/>
      <c r="FM200" s="66">
        <v>44865</v>
      </c>
      <c r="FN200" s="21" t="s">
        <v>1621</v>
      </c>
      <c r="FO200" s="7"/>
      <c r="FP200" s="7">
        <v>1.0840000000000001</v>
      </c>
      <c r="FQ200" s="7"/>
      <c r="FS200" s="66">
        <v>44847</v>
      </c>
      <c r="FT200" s="21" t="s">
        <v>1621</v>
      </c>
      <c r="FU200" s="7"/>
      <c r="FV200" s="7">
        <v>1.2694000000000001</v>
      </c>
      <c r="FW200" s="7"/>
      <c r="FY200" s="66">
        <v>44844</v>
      </c>
      <c r="FZ200" s="21" t="s">
        <v>341</v>
      </c>
      <c r="GA200" s="7"/>
      <c r="GB200" s="7">
        <v>1.4075</v>
      </c>
      <c r="GC200" s="7"/>
      <c r="GE200" s="66">
        <v>44809</v>
      </c>
      <c r="GF200" s="21" t="s">
        <v>357</v>
      </c>
      <c r="GG200" s="7"/>
      <c r="GH200" s="7">
        <v>1.8440000000000001</v>
      </c>
      <c r="GI200" s="68"/>
      <c r="GK200" s="66">
        <v>44804</v>
      </c>
      <c r="GL200" s="21" t="s">
        <v>1633</v>
      </c>
      <c r="GM200" s="7"/>
      <c r="GN200" s="7">
        <v>1.0009440000000001</v>
      </c>
      <c r="GO200" s="7"/>
      <c r="GQ200" s="66">
        <v>44762</v>
      </c>
      <c r="GR200" s="7" t="s">
        <v>639</v>
      </c>
      <c r="GS200" s="7"/>
      <c r="GT200" s="7">
        <v>1.226</v>
      </c>
      <c r="GU200" s="7"/>
      <c r="GW200" s="66">
        <v>44732</v>
      </c>
      <c r="GX200" s="21" t="s">
        <v>571</v>
      </c>
      <c r="GY200" s="7"/>
      <c r="GZ200" s="7">
        <v>1.0427999999999999</v>
      </c>
      <c r="HA200" s="7"/>
      <c r="HC200" s="66">
        <v>44718</v>
      </c>
      <c r="HD200" s="21" t="s">
        <v>571</v>
      </c>
      <c r="HE200" s="7"/>
      <c r="HF200" s="7">
        <v>1.2202999999999999</v>
      </c>
      <c r="HG200" s="7"/>
      <c r="HI200" s="66">
        <v>44672</v>
      </c>
      <c r="HJ200" s="21" t="s">
        <v>351</v>
      </c>
      <c r="HK200" s="7"/>
      <c r="HL200" s="7">
        <v>1.0149999999999999</v>
      </c>
      <c r="HM200" s="7"/>
      <c r="HO200" s="66">
        <v>44665</v>
      </c>
      <c r="HP200" s="21" t="s">
        <v>351</v>
      </c>
      <c r="HQ200" s="7"/>
      <c r="HR200" s="134">
        <v>1.0028010727247969</v>
      </c>
      <c r="HS200" s="7"/>
      <c r="HU200" s="81">
        <v>44001</v>
      </c>
      <c r="HV200" s="21" t="s">
        <v>354</v>
      </c>
      <c r="HW200" s="21">
        <f>[1]!i_dq_close("881001.WI",HU200)</f>
        <v>4534.6496999999999</v>
      </c>
      <c r="HX200" s="82">
        <v>1.0964689999999999</v>
      </c>
      <c r="HY200" s="20"/>
      <c r="IA200" s="66">
        <v>44791</v>
      </c>
      <c r="IB200" s="21" t="s">
        <v>1633</v>
      </c>
      <c r="IC200" s="7"/>
      <c r="ID200" s="7">
        <v>1.0429999999999999</v>
      </c>
      <c r="IE200" s="7"/>
      <c r="IG200" s="66">
        <v>44805</v>
      </c>
      <c r="IH200" s="21" t="s">
        <v>357</v>
      </c>
      <c r="II200" s="7"/>
      <c r="IJ200" s="7">
        <v>1.0109999999999999</v>
      </c>
      <c r="IK200" s="7"/>
      <c r="IM200" s="66">
        <v>44873</v>
      </c>
      <c r="IN200" s="21" t="s">
        <v>1630</v>
      </c>
      <c r="IO200" s="7"/>
      <c r="IP200" s="7">
        <v>1.0024999999999999</v>
      </c>
      <c r="IQ200" s="7"/>
      <c r="IS200" s="7"/>
      <c r="IT200" s="7"/>
      <c r="IU200" s="7"/>
      <c r="IV200" s="7"/>
      <c r="IW200" s="7"/>
      <c r="IY200" s="7"/>
      <c r="IZ200" s="7"/>
      <c r="JA200" s="7"/>
      <c r="JB200" s="7"/>
      <c r="JC200" s="7"/>
      <c r="JE200" s="7"/>
      <c r="JF200" s="7"/>
      <c r="JG200" s="7"/>
      <c r="JH200" s="7"/>
      <c r="JI200" s="7"/>
      <c r="JK200" s="7"/>
      <c r="JL200" s="7"/>
      <c r="JM200" s="7"/>
      <c r="JN200" s="7"/>
      <c r="JO200" s="7"/>
      <c r="JQ200" s="7"/>
      <c r="JR200" s="7"/>
      <c r="JS200" s="7"/>
      <c r="JT200" s="7"/>
      <c r="JU200" s="7"/>
      <c r="JW200" s="7"/>
      <c r="JX200" s="7"/>
      <c r="JY200" s="7"/>
      <c r="JZ200" s="7"/>
      <c r="KA200" s="7"/>
      <c r="KC200" s="66">
        <v>44847</v>
      </c>
      <c r="KD200" s="7" t="s">
        <v>1621</v>
      </c>
      <c r="KE200" s="7"/>
      <c r="KF200" s="7">
        <v>1.3460000000000001</v>
      </c>
    </row>
    <row r="201" spans="1:292" customFormat="1">
      <c r="A201" s="121">
        <v>44673</v>
      </c>
      <c r="B201" s="74" t="s">
        <v>351</v>
      </c>
      <c r="C201" s="122"/>
      <c r="D201" s="122">
        <v>1.0450999999999999</v>
      </c>
      <c r="E201" s="122"/>
      <c r="G201" s="66">
        <v>44706</v>
      </c>
      <c r="H201" s="21" t="s">
        <v>534</v>
      </c>
      <c r="I201" s="7"/>
      <c r="J201" s="7">
        <v>0.96189999999999998</v>
      </c>
      <c r="K201" s="7"/>
      <c r="M201" s="7"/>
      <c r="N201" s="7"/>
      <c r="O201" s="7"/>
      <c r="P201" s="7"/>
      <c r="Q201" s="7"/>
      <c r="S201" s="7"/>
      <c r="T201" s="7"/>
      <c r="U201" s="7"/>
      <c r="V201" s="7"/>
      <c r="W201" s="7"/>
      <c r="Y201" s="7"/>
      <c r="Z201" s="7"/>
      <c r="AA201" s="7"/>
      <c r="AB201" s="7"/>
      <c r="AC201" s="7"/>
      <c r="AE201" s="7"/>
      <c r="AF201" s="7"/>
      <c r="AG201" s="7"/>
      <c r="AH201" s="7"/>
      <c r="AI201" s="7"/>
      <c r="AK201" s="7"/>
      <c r="AL201" s="7"/>
      <c r="AM201" s="7"/>
      <c r="AN201" s="7"/>
      <c r="AO201" s="7"/>
      <c r="AQ201" s="7"/>
      <c r="AR201" s="7"/>
      <c r="AS201" s="7"/>
      <c r="AT201" s="7"/>
      <c r="AU201" s="7"/>
      <c r="AW201" s="7"/>
      <c r="AX201" s="7"/>
      <c r="AY201" s="7"/>
      <c r="AZ201" s="7"/>
      <c r="BA201" s="7"/>
      <c r="BC201" s="7"/>
      <c r="BD201" s="7"/>
      <c r="BE201" s="7"/>
      <c r="BF201" s="7"/>
      <c r="BG201" s="7"/>
      <c r="BI201" s="7"/>
      <c r="BJ201" s="7"/>
      <c r="BK201" s="7"/>
      <c r="BL201" s="7"/>
      <c r="BM201" s="7"/>
      <c r="BO201" s="7"/>
      <c r="BP201" s="7"/>
      <c r="BQ201" s="7"/>
      <c r="BR201" s="7"/>
      <c r="BS201" s="7"/>
      <c r="BU201" s="7"/>
      <c r="BV201" s="7"/>
      <c r="BW201" s="7"/>
      <c r="BX201" s="7"/>
      <c r="BY201" s="7"/>
      <c r="CA201" s="7"/>
      <c r="CB201" s="7"/>
      <c r="CC201" s="7"/>
      <c r="CD201" s="7"/>
      <c r="CE201" s="7"/>
      <c r="CG201" s="7"/>
      <c r="CH201" s="7"/>
      <c r="CI201" s="7"/>
      <c r="CJ201" s="7"/>
      <c r="CK201" s="7"/>
      <c r="CM201" s="7"/>
      <c r="CN201" s="7"/>
      <c r="CO201" s="7"/>
      <c r="CP201" s="7"/>
      <c r="CQ201" s="7"/>
      <c r="CS201" s="7"/>
      <c r="CT201" s="7"/>
      <c r="CU201" s="7"/>
      <c r="CV201" s="7"/>
      <c r="CW201" s="7"/>
      <c r="CY201" s="7"/>
      <c r="CZ201" s="7"/>
      <c r="DA201" s="7"/>
      <c r="DB201" s="7"/>
      <c r="DC201" s="7"/>
      <c r="DE201" s="7"/>
      <c r="DF201" s="7"/>
      <c r="DG201" s="7"/>
      <c r="DH201" s="7"/>
      <c r="DI201" s="7"/>
      <c r="DK201" s="7"/>
      <c r="DL201" s="7"/>
      <c r="DM201" s="7"/>
      <c r="DN201" s="7"/>
      <c r="DO201" s="7"/>
      <c r="DQ201" s="66">
        <v>44960</v>
      </c>
      <c r="DR201" s="21" t="s">
        <v>1632</v>
      </c>
      <c r="DS201" s="7"/>
      <c r="DT201" s="7">
        <v>0.96699999999999997</v>
      </c>
      <c r="DU201" s="7"/>
      <c r="DW201" s="66">
        <v>44937</v>
      </c>
      <c r="DX201" s="21" t="s">
        <v>1626</v>
      </c>
      <c r="DY201" s="7"/>
      <c r="DZ201" s="7">
        <v>0.98809999999999998</v>
      </c>
      <c r="EA201" s="7"/>
      <c r="EC201" s="66">
        <v>44900</v>
      </c>
      <c r="ED201" s="21" t="s">
        <v>1624</v>
      </c>
      <c r="EE201" s="7"/>
      <c r="EF201" s="7">
        <v>1.1970000000000001</v>
      </c>
      <c r="EG201" s="7"/>
      <c r="EI201" s="66">
        <v>44900</v>
      </c>
      <c r="EJ201" s="7" t="s">
        <v>1624</v>
      </c>
      <c r="EK201" s="7"/>
      <c r="EL201" s="134">
        <v>1.2542789999999999</v>
      </c>
      <c r="EM201" s="7"/>
      <c r="EO201" s="66">
        <v>44895</v>
      </c>
      <c r="EP201" s="21" t="s">
        <v>1630</v>
      </c>
      <c r="EQ201" s="7"/>
      <c r="ER201" s="7">
        <v>1.0144</v>
      </c>
      <c r="ES201" s="7"/>
      <c r="EU201" s="66">
        <v>44894</v>
      </c>
      <c r="EV201" s="21" t="s">
        <v>1630</v>
      </c>
      <c r="EW201" s="7"/>
      <c r="EX201" s="7">
        <v>1.1853</v>
      </c>
      <c r="EY201" s="7"/>
      <c r="FA201" s="66">
        <v>44879</v>
      </c>
      <c r="FB201" s="21" t="s">
        <v>1630</v>
      </c>
      <c r="FC201" s="7"/>
      <c r="FD201" s="7">
        <v>1.4179999999999999</v>
      </c>
      <c r="FE201" s="7"/>
      <c r="FG201" s="66">
        <v>44867</v>
      </c>
      <c r="FH201" s="7" t="s">
        <v>1630</v>
      </c>
      <c r="FI201" s="7"/>
      <c r="FJ201" s="7">
        <v>1.048</v>
      </c>
      <c r="FK201" s="7"/>
      <c r="FM201" s="66">
        <v>44866</v>
      </c>
      <c r="FN201" s="21" t="s">
        <v>342</v>
      </c>
      <c r="FO201" s="7"/>
      <c r="FP201" s="7">
        <v>1.0880000000000001</v>
      </c>
      <c r="FQ201" s="7"/>
      <c r="FS201" s="66">
        <v>44848</v>
      </c>
      <c r="FT201" s="21" t="s">
        <v>1621</v>
      </c>
      <c r="FU201" s="7"/>
      <c r="FV201" s="7">
        <v>1.2695000000000001</v>
      </c>
      <c r="FW201" s="7"/>
      <c r="FY201" s="66">
        <v>44845</v>
      </c>
      <c r="FZ201" s="21" t="s">
        <v>1621</v>
      </c>
      <c r="GA201" s="7"/>
      <c r="GB201" s="7">
        <v>1.4097</v>
      </c>
      <c r="GC201" s="7"/>
      <c r="GE201" s="66">
        <v>44810</v>
      </c>
      <c r="GF201" s="21" t="s">
        <v>357</v>
      </c>
      <c r="GG201" s="7"/>
      <c r="GH201" s="7">
        <v>1.8475999999999999</v>
      </c>
      <c r="GI201" s="68"/>
      <c r="GK201" s="66">
        <v>44805</v>
      </c>
      <c r="GL201" s="21" t="s">
        <v>357</v>
      </c>
      <c r="GM201" s="7"/>
      <c r="GN201" s="7">
        <v>1.000845</v>
      </c>
      <c r="GO201" s="7"/>
      <c r="GQ201" s="66">
        <v>44763</v>
      </c>
      <c r="GR201" s="7" t="s">
        <v>639</v>
      </c>
      <c r="GS201" s="7"/>
      <c r="GT201" s="7">
        <v>1.2230000000000001</v>
      </c>
      <c r="GU201" s="7"/>
      <c r="GW201" s="66">
        <v>44733</v>
      </c>
      <c r="GX201" s="21" t="s">
        <v>571</v>
      </c>
      <c r="GY201" s="7"/>
      <c r="GZ201" s="7">
        <v>1.0405</v>
      </c>
      <c r="HA201" s="7"/>
      <c r="HC201" s="66">
        <v>44719</v>
      </c>
      <c r="HD201" s="21" t="s">
        <v>571</v>
      </c>
      <c r="HE201" s="7"/>
      <c r="HF201" s="7">
        <v>1.2183999999999999</v>
      </c>
      <c r="HG201" s="7"/>
      <c r="HI201" s="66">
        <v>44673</v>
      </c>
      <c r="HJ201" s="21" t="s">
        <v>351</v>
      </c>
      <c r="HK201" s="7"/>
      <c r="HL201" s="7">
        <v>1.0149999999999999</v>
      </c>
      <c r="HM201" s="7"/>
      <c r="HO201" s="66">
        <v>44666</v>
      </c>
      <c r="HP201" s="21" t="s">
        <v>351</v>
      </c>
      <c r="HQ201" s="7"/>
      <c r="HR201" s="134">
        <v>1.0037718385260794</v>
      </c>
      <c r="HS201" s="7"/>
      <c r="HU201" s="81">
        <v>44004</v>
      </c>
      <c r="HV201" s="21" t="s">
        <v>354</v>
      </c>
      <c r="HW201" s="21">
        <f>[1]!i_dq_close("881001.WI",HU201)</f>
        <v>4544.2470000000003</v>
      </c>
      <c r="HX201" s="82">
        <v>1.1001890000000001</v>
      </c>
      <c r="HY201" s="20"/>
      <c r="IA201" s="66">
        <v>44792</v>
      </c>
      <c r="IB201" s="21" t="s">
        <v>1633</v>
      </c>
      <c r="IC201" s="7"/>
      <c r="ID201" s="7">
        <v>1.042</v>
      </c>
      <c r="IE201" s="7"/>
      <c r="IG201" s="66">
        <v>44806</v>
      </c>
      <c r="IH201" s="21" t="s">
        <v>1634</v>
      </c>
      <c r="II201" s="7"/>
      <c r="IJ201" s="7">
        <v>1.0149999999999999</v>
      </c>
      <c r="IK201" s="7"/>
      <c r="IM201" s="66">
        <v>44874</v>
      </c>
      <c r="IN201" s="21" t="s">
        <v>1630</v>
      </c>
      <c r="IO201" s="7"/>
      <c r="IP201" s="7">
        <v>0.99919999999999998</v>
      </c>
      <c r="IQ201" s="7"/>
      <c r="IS201" s="7"/>
      <c r="IT201" s="7"/>
      <c r="IU201" s="7"/>
      <c r="IV201" s="7"/>
      <c r="IW201" s="7"/>
      <c r="IY201" s="7"/>
      <c r="IZ201" s="7"/>
      <c r="JA201" s="7"/>
      <c r="JB201" s="7"/>
      <c r="JC201" s="7"/>
      <c r="JE201" s="7"/>
      <c r="JF201" s="7"/>
      <c r="JG201" s="7"/>
      <c r="JH201" s="7"/>
      <c r="JI201" s="7"/>
      <c r="JK201" s="7"/>
      <c r="JL201" s="7"/>
      <c r="JM201" s="7"/>
      <c r="JN201" s="7"/>
      <c r="JO201" s="7"/>
      <c r="JQ201" s="7"/>
      <c r="JR201" s="7"/>
      <c r="JS201" s="7"/>
      <c r="JT201" s="7"/>
      <c r="JU201" s="7"/>
      <c r="JW201" s="7"/>
      <c r="JX201" s="7"/>
      <c r="JY201" s="7"/>
      <c r="JZ201" s="7"/>
      <c r="KA201" s="7"/>
      <c r="KC201" s="66">
        <v>44848</v>
      </c>
      <c r="KD201" s="7" t="s">
        <v>1621</v>
      </c>
      <c r="KE201" s="7"/>
      <c r="KF201" s="7">
        <v>1.345</v>
      </c>
    </row>
    <row r="202" spans="1:292" customFormat="1">
      <c r="A202" s="121">
        <v>44676</v>
      </c>
      <c r="B202" s="74" t="s">
        <v>351</v>
      </c>
      <c r="C202" s="122"/>
      <c r="D202" s="122">
        <v>1.0351999999999999</v>
      </c>
      <c r="E202" s="122"/>
      <c r="G202" s="66">
        <v>44707</v>
      </c>
      <c r="H202" s="21" t="s">
        <v>534</v>
      </c>
      <c r="I202" s="7"/>
      <c r="J202" s="7">
        <v>0.95660000000000001</v>
      </c>
      <c r="K202" s="7"/>
      <c r="M202" s="7"/>
      <c r="N202" s="7"/>
      <c r="O202" s="7"/>
      <c r="P202" s="7"/>
      <c r="Q202" s="7"/>
      <c r="S202" s="7"/>
      <c r="T202" s="7"/>
      <c r="U202" s="7"/>
      <c r="V202" s="7"/>
      <c r="W202" s="7"/>
      <c r="Y202" s="7"/>
      <c r="Z202" s="7"/>
      <c r="AA202" s="7"/>
      <c r="AB202" s="7"/>
      <c r="AC202" s="7"/>
      <c r="AE202" s="7"/>
      <c r="AF202" s="7"/>
      <c r="AG202" s="7"/>
      <c r="AH202" s="7"/>
      <c r="AI202" s="7"/>
      <c r="AK202" s="7"/>
      <c r="AL202" s="7"/>
      <c r="AM202" s="7"/>
      <c r="AN202" s="7"/>
      <c r="AO202" s="7"/>
      <c r="AQ202" s="7"/>
      <c r="AR202" s="7"/>
      <c r="AS202" s="7"/>
      <c r="AT202" s="7"/>
      <c r="AU202" s="7"/>
      <c r="AW202" s="7"/>
      <c r="AX202" s="7"/>
      <c r="AY202" s="7"/>
      <c r="AZ202" s="7"/>
      <c r="BA202" s="7"/>
      <c r="BC202" s="7"/>
      <c r="BD202" s="7"/>
      <c r="BE202" s="7"/>
      <c r="BF202" s="7"/>
      <c r="BG202" s="7"/>
      <c r="BI202" s="7"/>
      <c r="BJ202" s="7"/>
      <c r="BK202" s="7"/>
      <c r="BL202" s="7"/>
      <c r="BM202" s="7"/>
      <c r="BO202" s="7"/>
      <c r="BP202" s="7"/>
      <c r="BQ202" s="7"/>
      <c r="BR202" s="7"/>
      <c r="BS202" s="7"/>
      <c r="BU202" s="7"/>
      <c r="BV202" s="7"/>
      <c r="BW202" s="7"/>
      <c r="BX202" s="7"/>
      <c r="BY202" s="7"/>
      <c r="CA202" s="7"/>
      <c r="CB202" s="7"/>
      <c r="CC202" s="7"/>
      <c r="CD202" s="7"/>
      <c r="CE202" s="7"/>
      <c r="CG202" s="7"/>
      <c r="CH202" s="7"/>
      <c r="CI202" s="7"/>
      <c r="CJ202" s="7"/>
      <c r="CK202" s="7"/>
      <c r="CM202" s="7"/>
      <c r="CN202" s="7"/>
      <c r="CO202" s="7"/>
      <c r="CP202" s="7"/>
      <c r="CQ202" s="7"/>
      <c r="CS202" s="7"/>
      <c r="CT202" s="7"/>
      <c r="CU202" s="7"/>
      <c r="CV202" s="7"/>
      <c r="CW202" s="7"/>
      <c r="CY202" s="7"/>
      <c r="CZ202" s="7"/>
      <c r="DA202" s="7"/>
      <c r="DB202" s="7"/>
      <c r="DC202" s="7"/>
      <c r="DE202" s="7"/>
      <c r="DF202" s="7"/>
      <c r="DG202" s="7"/>
      <c r="DH202" s="7"/>
      <c r="DI202" s="7"/>
      <c r="DK202" s="7"/>
      <c r="DL202" s="7"/>
      <c r="DM202" s="7"/>
      <c r="DN202" s="7"/>
      <c r="DO202" s="7"/>
      <c r="DQ202" s="66">
        <v>44963</v>
      </c>
      <c r="DR202" s="21" t="s">
        <v>1632</v>
      </c>
      <c r="DS202" s="7"/>
      <c r="DT202" s="7">
        <v>0.96599999999999997</v>
      </c>
      <c r="DU202" s="7"/>
      <c r="DW202" s="66">
        <v>44938</v>
      </c>
      <c r="DX202" s="21" t="s">
        <v>1626</v>
      </c>
      <c r="DY202" s="7"/>
      <c r="DZ202" s="7">
        <v>0.98770000000000002</v>
      </c>
      <c r="EA202" s="7"/>
      <c r="EC202" s="66">
        <v>44901</v>
      </c>
      <c r="ED202" s="21" t="s">
        <v>1624</v>
      </c>
      <c r="EE202" s="7"/>
      <c r="EF202" s="7">
        <v>1.1930000000000001</v>
      </c>
      <c r="EG202" s="7"/>
      <c r="EI202" s="66">
        <v>44901</v>
      </c>
      <c r="EJ202" s="7" t="s">
        <v>1624</v>
      </c>
      <c r="EK202" s="7"/>
      <c r="EL202" s="134">
        <v>1.2546520000000001</v>
      </c>
      <c r="EM202" s="7"/>
      <c r="EO202" s="66">
        <v>44896</v>
      </c>
      <c r="EP202" s="21" t="s">
        <v>336</v>
      </c>
      <c r="EQ202" s="7"/>
      <c r="ER202" s="7">
        <v>1.0119</v>
      </c>
      <c r="ES202" s="7"/>
      <c r="EU202" s="66">
        <v>44895</v>
      </c>
      <c r="EV202" s="21" t="s">
        <v>1630</v>
      </c>
      <c r="EW202" s="7"/>
      <c r="EX202" s="7">
        <v>1.1855</v>
      </c>
      <c r="EY202" s="7"/>
      <c r="FA202" s="66">
        <v>44880</v>
      </c>
      <c r="FB202" s="21" t="s">
        <v>1630</v>
      </c>
      <c r="FC202" s="7"/>
      <c r="FD202" s="7">
        <v>1.423</v>
      </c>
      <c r="FE202" s="7"/>
      <c r="FG202" s="66">
        <v>44868</v>
      </c>
      <c r="FH202" s="7" t="s">
        <v>1630</v>
      </c>
      <c r="FI202" s="7"/>
      <c r="FJ202" s="7">
        <v>1.0509999999999999</v>
      </c>
      <c r="FK202" s="7"/>
      <c r="FM202" s="66">
        <v>44867</v>
      </c>
      <c r="FN202" s="21" t="s">
        <v>1630</v>
      </c>
      <c r="FO202" s="7"/>
      <c r="FP202" s="7">
        <v>1.0900000000000001</v>
      </c>
      <c r="FQ202" s="7"/>
      <c r="FS202" s="66">
        <v>44851</v>
      </c>
      <c r="FT202" s="21" t="s">
        <v>1621</v>
      </c>
      <c r="FU202" s="7"/>
      <c r="FV202" s="7">
        <v>1.2690999999999999</v>
      </c>
      <c r="FW202" s="7"/>
      <c r="FY202" s="66">
        <v>44846</v>
      </c>
      <c r="FZ202" s="21" t="s">
        <v>1621</v>
      </c>
      <c r="GA202" s="7"/>
      <c r="GB202" s="7">
        <v>1.4091</v>
      </c>
      <c r="GC202" s="7"/>
      <c r="GE202" s="66">
        <v>44811</v>
      </c>
      <c r="GF202" s="21" t="s">
        <v>357</v>
      </c>
      <c r="GG202" s="7"/>
      <c r="GH202" s="7">
        <v>1.8594999999999999</v>
      </c>
      <c r="GI202" s="68"/>
      <c r="GK202" s="66">
        <v>44806</v>
      </c>
      <c r="GL202" s="21" t="s">
        <v>1634</v>
      </c>
      <c r="GM202" s="7"/>
      <c r="GN202" s="7">
        <v>1.000845</v>
      </c>
      <c r="GO202" s="7"/>
      <c r="GQ202" s="66">
        <v>44764</v>
      </c>
      <c r="GR202" s="7" t="s">
        <v>639</v>
      </c>
      <c r="GS202" s="7"/>
      <c r="GT202" s="7">
        <v>1.232</v>
      </c>
      <c r="GU202" s="7"/>
      <c r="GW202" s="66">
        <v>44734</v>
      </c>
      <c r="GX202" s="21" t="s">
        <v>571</v>
      </c>
      <c r="GY202" s="7"/>
      <c r="GZ202" s="7">
        <v>1.0519000000000001</v>
      </c>
      <c r="HA202" s="7"/>
      <c r="HC202" s="66">
        <v>44720</v>
      </c>
      <c r="HD202" s="21" t="s">
        <v>571</v>
      </c>
      <c r="HE202" s="7"/>
      <c r="HF202" s="7">
        <v>1.2208000000000001</v>
      </c>
      <c r="HG202" s="7"/>
      <c r="HI202" s="66">
        <v>44676</v>
      </c>
      <c r="HJ202" s="21" t="s">
        <v>352</v>
      </c>
      <c r="HK202" s="7"/>
      <c r="HL202" s="7">
        <v>1.0069999999999999</v>
      </c>
      <c r="HM202" s="7"/>
      <c r="HO202" s="66">
        <v>44669</v>
      </c>
      <c r="HP202" s="21" t="s">
        <v>351</v>
      </c>
      <c r="HQ202" s="7"/>
      <c r="HR202" s="134">
        <v>1.0028010727247971</v>
      </c>
      <c r="HS202" s="7"/>
      <c r="HU202" s="81">
        <v>44005</v>
      </c>
      <c r="HV202" s="21" t="s">
        <v>354</v>
      </c>
      <c r="HW202" s="21">
        <f>[1]!i_dq_close("881001.WI",HU202)</f>
        <v>4560.7434999999996</v>
      </c>
      <c r="HX202" s="82">
        <v>1.1001890000000001</v>
      </c>
      <c r="HY202" s="20"/>
      <c r="IA202" s="66">
        <v>44795</v>
      </c>
      <c r="IB202" s="21" t="s">
        <v>1633</v>
      </c>
      <c r="IC202" s="7"/>
      <c r="ID202" s="7">
        <v>1.0409999999999999</v>
      </c>
      <c r="IE202" s="7"/>
      <c r="IG202" s="66">
        <v>44809</v>
      </c>
      <c r="IH202" s="21" t="s">
        <v>1634</v>
      </c>
      <c r="II202" s="7"/>
      <c r="IJ202" s="7">
        <v>1.0169999999999999</v>
      </c>
      <c r="IK202" s="7"/>
      <c r="IM202" s="66">
        <v>44875</v>
      </c>
      <c r="IN202" s="21" t="s">
        <v>1630</v>
      </c>
      <c r="IO202" s="7"/>
      <c r="IP202" s="7">
        <v>0.99370000000000003</v>
      </c>
      <c r="IQ202" s="7"/>
      <c r="IS202" s="7"/>
      <c r="IT202" s="7"/>
      <c r="IU202" s="7"/>
      <c r="IV202" s="7"/>
      <c r="IW202" s="7"/>
      <c r="IY202" s="7"/>
      <c r="IZ202" s="7"/>
      <c r="JA202" s="7"/>
      <c r="JB202" s="7"/>
      <c r="JC202" s="7"/>
      <c r="JE202" s="7"/>
      <c r="JF202" s="7"/>
      <c r="JG202" s="7"/>
      <c r="JH202" s="7"/>
      <c r="JI202" s="7"/>
      <c r="JK202" s="7"/>
      <c r="JL202" s="7"/>
      <c r="JM202" s="7"/>
      <c r="JN202" s="7"/>
      <c r="JO202" s="7"/>
      <c r="JQ202" s="7"/>
      <c r="JR202" s="7"/>
      <c r="JS202" s="7"/>
      <c r="JT202" s="7"/>
      <c r="JU202" s="7"/>
      <c r="JW202" s="7"/>
      <c r="JX202" s="7"/>
      <c r="JY202" s="7"/>
      <c r="JZ202" s="7"/>
      <c r="KA202" s="7"/>
      <c r="KC202" s="66">
        <v>44851</v>
      </c>
      <c r="KD202" s="7" t="s">
        <v>1621</v>
      </c>
      <c r="KE202" s="7"/>
      <c r="KF202" s="7">
        <v>1.345</v>
      </c>
    </row>
    <row r="203" spans="1:292" customFormat="1">
      <c r="A203" s="121">
        <v>44677</v>
      </c>
      <c r="B203" s="74" t="s">
        <v>351</v>
      </c>
      <c r="C203" s="122"/>
      <c r="D203" s="122">
        <v>1.0363</v>
      </c>
      <c r="E203" s="122"/>
      <c r="G203" s="66">
        <v>44708</v>
      </c>
      <c r="H203" s="21" t="s">
        <v>534</v>
      </c>
      <c r="I203" s="7"/>
      <c r="J203" s="7">
        <v>0.95920000000000005</v>
      </c>
      <c r="K203" s="7"/>
      <c r="M203" s="7"/>
      <c r="N203" s="7"/>
      <c r="O203" s="7"/>
      <c r="P203" s="7"/>
      <c r="Q203" s="7"/>
      <c r="S203" s="7"/>
      <c r="T203" s="7"/>
      <c r="U203" s="7"/>
      <c r="V203" s="7"/>
      <c r="W203" s="7"/>
      <c r="Y203" s="7"/>
      <c r="Z203" s="7"/>
      <c r="AA203" s="7"/>
      <c r="AB203" s="7"/>
      <c r="AC203" s="7"/>
      <c r="AE203" s="7"/>
      <c r="AF203" s="7"/>
      <c r="AG203" s="7"/>
      <c r="AH203" s="7"/>
      <c r="AI203" s="7"/>
      <c r="AK203" s="7"/>
      <c r="AL203" s="7"/>
      <c r="AM203" s="7"/>
      <c r="AN203" s="7"/>
      <c r="AO203" s="7"/>
      <c r="AQ203" s="7"/>
      <c r="AR203" s="7"/>
      <c r="AS203" s="7"/>
      <c r="AT203" s="7"/>
      <c r="AU203" s="7"/>
      <c r="AW203" s="7"/>
      <c r="AX203" s="7"/>
      <c r="AY203" s="7"/>
      <c r="AZ203" s="7"/>
      <c r="BA203" s="7"/>
      <c r="BC203" s="7"/>
      <c r="BD203" s="7"/>
      <c r="BE203" s="7"/>
      <c r="BF203" s="7"/>
      <c r="BG203" s="7"/>
      <c r="BI203" s="7"/>
      <c r="BJ203" s="7"/>
      <c r="BK203" s="7"/>
      <c r="BL203" s="7"/>
      <c r="BM203" s="7"/>
      <c r="BO203" s="7"/>
      <c r="BP203" s="7"/>
      <c r="BQ203" s="7"/>
      <c r="BR203" s="7"/>
      <c r="BS203" s="7"/>
      <c r="BU203" s="7"/>
      <c r="BV203" s="7"/>
      <c r="BW203" s="7"/>
      <c r="BX203" s="7"/>
      <c r="BY203" s="7"/>
      <c r="CA203" s="7"/>
      <c r="CB203" s="7"/>
      <c r="CC203" s="7"/>
      <c r="CD203" s="7"/>
      <c r="CE203" s="7"/>
      <c r="CG203" s="7"/>
      <c r="CH203" s="7"/>
      <c r="CI203" s="7"/>
      <c r="CJ203" s="7"/>
      <c r="CK203" s="7"/>
      <c r="CM203" s="7"/>
      <c r="CN203" s="7"/>
      <c r="CO203" s="7"/>
      <c r="CP203" s="7"/>
      <c r="CQ203" s="7"/>
      <c r="CS203" s="7"/>
      <c r="CT203" s="7"/>
      <c r="CU203" s="7"/>
      <c r="CV203" s="7"/>
      <c r="CW203" s="7"/>
      <c r="CY203" s="7"/>
      <c r="CZ203" s="7"/>
      <c r="DA203" s="7"/>
      <c r="DB203" s="7"/>
      <c r="DC203" s="7"/>
      <c r="DE203" s="7"/>
      <c r="DF203" s="7"/>
      <c r="DG203" s="7"/>
      <c r="DH203" s="7"/>
      <c r="DI203" s="7"/>
      <c r="DK203" s="7"/>
      <c r="DL203" s="7"/>
      <c r="DM203" s="7"/>
      <c r="DN203" s="7"/>
      <c r="DO203" s="7"/>
      <c r="DQ203" s="66">
        <v>44964</v>
      </c>
      <c r="DR203" s="21" t="s">
        <v>1688</v>
      </c>
      <c r="DS203" s="7"/>
      <c r="DT203" s="7">
        <v>0.96699999999999997</v>
      </c>
      <c r="DU203" s="7"/>
      <c r="DW203" s="66">
        <v>44939</v>
      </c>
      <c r="DX203" s="21" t="s">
        <v>1626</v>
      </c>
      <c r="DY203" s="7"/>
      <c r="DZ203" s="7">
        <v>0.98850000000000005</v>
      </c>
      <c r="EA203" s="7"/>
      <c r="EC203" s="66">
        <v>44902</v>
      </c>
      <c r="ED203" s="21" t="s">
        <v>1624</v>
      </c>
      <c r="EE203" s="7"/>
      <c r="EF203" s="7">
        <v>1.1930000000000001</v>
      </c>
      <c r="EG203" s="7"/>
      <c r="EI203" s="66">
        <v>44902</v>
      </c>
      <c r="EJ203" s="7" t="s">
        <v>1624</v>
      </c>
      <c r="EK203" s="7"/>
      <c r="EL203" s="134">
        <v>1.2547459999999999</v>
      </c>
      <c r="EM203" s="7"/>
      <c r="EO203" s="66">
        <v>44897</v>
      </c>
      <c r="EP203" s="21" t="s">
        <v>1624</v>
      </c>
      <c r="EQ203" s="7"/>
      <c r="ER203" s="7">
        <v>1.0119</v>
      </c>
      <c r="ES203" s="7"/>
      <c r="EU203" s="66">
        <v>44896</v>
      </c>
      <c r="EV203" s="21" t="s">
        <v>336</v>
      </c>
      <c r="EW203" s="7"/>
      <c r="EX203" s="7">
        <v>1.1821999999999999</v>
      </c>
      <c r="EY203" s="7"/>
      <c r="FA203" s="66">
        <v>44881</v>
      </c>
      <c r="FB203" s="21" t="s">
        <v>1630</v>
      </c>
      <c r="FC203" s="7"/>
      <c r="FD203" s="7">
        <v>1.4179999999999999</v>
      </c>
      <c r="FE203" s="7"/>
      <c r="FG203" s="66">
        <v>44869</v>
      </c>
      <c r="FH203" s="7" t="s">
        <v>1630</v>
      </c>
      <c r="FI203" s="7"/>
      <c r="FJ203" s="7">
        <v>1.0489999999999999</v>
      </c>
      <c r="FK203" s="7"/>
      <c r="FM203" s="66">
        <v>44868</v>
      </c>
      <c r="FN203" s="21" t="s">
        <v>1630</v>
      </c>
      <c r="FO203" s="7"/>
      <c r="FP203" s="7">
        <v>1.0940000000000001</v>
      </c>
      <c r="FQ203" s="7"/>
      <c r="FS203" s="66">
        <v>44852</v>
      </c>
      <c r="FT203" s="21" t="s">
        <v>1621</v>
      </c>
      <c r="FU203" s="7"/>
      <c r="FV203" s="7">
        <v>1.2687999999999999</v>
      </c>
      <c r="FW203" s="7"/>
      <c r="FY203" s="66">
        <v>44847</v>
      </c>
      <c r="FZ203" s="21" t="s">
        <v>1621</v>
      </c>
      <c r="GA203" s="7"/>
      <c r="GB203" s="7">
        <v>1.4100999999999999</v>
      </c>
      <c r="GC203" s="7"/>
      <c r="GE203" s="66">
        <v>44812</v>
      </c>
      <c r="GF203" s="21" t="s">
        <v>357</v>
      </c>
      <c r="GG203" s="7"/>
      <c r="GH203" s="7">
        <v>1.8549</v>
      </c>
      <c r="GI203" s="68"/>
      <c r="GK203" s="66">
        <v>44809</v>
      </c>
      <c r="GL203" s="21" t="s">
        <v>1634</v>
      </c>
      <c r="GM203" s="7"/>
      <c r="GN203" s="7">
        <v>1.0010429999999999</v>
      </c>
      <c r="GO203" s="7"/>
      <c r="GQ203" s="66">
        <v>44767</v>
      </c>
      <c r="GR203" s="7" t="s">
        <v>639</v>
      </c>
      <c r="GS203" s="7"/>
      <c r="GT203" s="7">
        <v>1.232</v>
      </c>
      <c r="GU203" s="7"/>
      <c r="GW203" s="66">
        <v>44735</v>
      </c>
      <c r="GX203" s="21" t="s">
        <v>571</v>
      </c>
      <c r="GY203" s="7"/>
      <c r="GZ203" s="7">
        <v>1.0478000000000001</v>
      </c>
      <c r="HA203" s="7"/>
      <c r="HC203" s="66">
        <v>44721</v>
      </c>
      <c r="HD203" s="21" t="s">
        <v>571</v>
      </c>
      <c r="HE203" s="7"/>
      <c r="HF203" s="7">
        <v>1.2224999999999999</v>
      </c>
      <c r="HG203" s="7"/>
      <c r="HI203" s="66">
        <v>44677</v>
      </c>
      <c r="HJ203" s="21" t="s">
        <v>352</v>
      </c>
      <c r="HK203" s="7"/>
      <c r="HL203" s="7">
        <v>1.0129999999999999</v>
      </c>
      <c r="HM203" s="7"/>
      <c r="HO203" s="66">
        <v>44670</v>
      </c>
      <c r="HP203" s="21" t="s">
        <v>351</v>
      </c>
      <c r="HQ203" s="7"/>
      <c r="HR203" s="134">
        <v>1.0028010727247971</v>
      </c>
      <c r="HS203" s="7"/>
      <c r="HU203" s="81">
        <v>44006</v>
      </c>
      <c r="HV203" s="21" t="s">
        <v>354</v>
      </c>
      <c r="HW203" s="21">
        <f>[1]!i_dq_close("881001.WI",HU203)</f>
        <v>4571.5690999999997</v>
      </c>
      <c r="HX203" s="82">
        <v>1.1001890000000001</v>
      </c>
      <c r="HY203" s="20"/>
      <c r="IA203" s="66">
        <v>44796</v>
      </c>
      <c r="IB203" s="21" t="s">
        <v>1633</v>
      </c>
      <c r="IC203" s="7"/>
      <c r="ID203" s="7">
        <v>1.0449999999999999</v>
      </c>
      <c r="IE203" s="7"/>
      <c r="IG203" s="66">
        <v>44810</v>
      </c>
      <c r="IH203" s="21" t="s">
        <v>1634</v>
      </c>
      <c r="II203" s="7"/>
      <c r="IJ203" s="7">
        <v>1.016</v>
      </c>
      <c r="IK203" s="7"/>
      <c r="IM203" s="66">
        <v>44876</v>
      </c>
      <c r="IN203" s="21" t="s">
        <v>1630</v>
      </c>
      <c r="IO203" s="7"/>
      <c r="IP203" s="7">
        <v>0.98970000000000002</v>
      </c>
      <c r="IQ203" s="7"/>
      <c r="IS203" s="7"/>
      <c r="IT203" s="7"/>
      <c r="IU203" s="7"/>
      <c r="IV203" s="7"/>
      <c r="IW203" s="7"/>
      <c r="IY203" s="7"/>
      <c r="IZ203" s="7"/>
      <c r="JA203" s="7"/>
      <c r="JB203" s="7"/>
      <c r="JC203" s="7"/>
      <c r="JE203" s="7"/>
      <c r="JF203" s="7"/>
      <c r="JG203" s="7"/>
      <c r="JH203" s="7"/>
      <c r="JI203" s="7"/>
      <c r="JK203" s="7"/>
      <c r="JL203" s="7"/>
      <c r="JM203" s="7"/>
      <c r="JN203" s="7"/>
      <c r="JO203" s="7"/>
      <c r="JQ203" s="7"/>
      <c r="JR203" s="7"/>
      <c r="JS203" s="7"/>
      <c r="JT203" s="7"/>
      <c r="JU203" s="7"/>
      <c r="JW203" s="7"/>
      <c r="JX203" s="7"/>
      <c r="JY203" s="7"/>
      <c r="JZ203" s="7"/>
      <c r="KA203" s="7"/>
      <c r="KC203" s="66">
        <v>44852</v>
      </c>
      <c r="KD203" s="7" t="s">
        <v>1621</v>
      </c>
      <c r="KE203" s="7"/>
      <c r="KF203" s="7">
        <v>1.3460000000000001</v>
      </c>
    </row>
    <row r="204" spans="1:292" customFormat="1">
      <c r="A204" s="121">
        <v>44678</v>
      </c>
      <c r="B204" s="74" t="s">
        <v>351</v>
      </c>
      <c r="C204" s="122"/>
      <c r="D204" s="122">
        <v>1.0430999999999999</v>
      </c>
      <c r="E204" s="122"/>
      <c r="G204" s="66">
        <v>44711</v>
      </c>
      <c r="H204" s="21" t="s">
        <v>534</v>
      </c>
      <c r="I204" s="7"/>
      <c r="J204" s="7">
        <v>0.95950000000000002</v>
      </c>
      <c r="K204" s="7"/>
      <c r="M204" s="7"/>
      <c r="N204" s="7"/>
      <c r="O204" s="7"/>
      <c r="P204" s="7"/>
      <c r="Q204" s="7"/>
      <c r="S204" s="7"/>
      <c r="T204" s="7"/>
      <c r="U204" s="7"/>
      <c r="V204" s="7"/>
      <c r="W204" s="7"/>
      <c r="Y204" s="7"/>
      <c r="Z204" s="7"/>
      <c r="AA204" s="7"/>
      <c r="AB204" s="7"/>
      <c r="AC204" s="7"/>
      <c r="AE204" s="7"/>
      <c r="AF204" s="7"/>
      <c r="AG204" s="7"/>
      <c r="AH204" s="7"/>
      <c r="AI204" s="7"/>
      <c r="AK204" s="7"/>
      <c r="AL204" s="7"/>
      <c r="AM204" s="7"/>
      <c r="AN204" s="7"/>
      <c r="AO204" s="7"/>
      <c r="AQ204" s="7"/>
      <c r="AR204" s="7"/>
      <c r="AS204" s="7"/>
      <c r="AT204" s="7"/>
      <c r="AU204" s="7"/>
      <c r="AW204" s="7"/>
      <c r="AX204" s="7"/>
      <c r="AY204" s="7"/>
      <c r="AZ204" s="7"/>
      <c r="BA204" s="7"/>
      <c r="BC204" s="7"/>
      <c r="BD204" s="7"/>
      <c r="BE204" s="7"/>
      <c r="BF204" s="7"/>
      <c r="BG204" s="7"/>
      <c r="BI204" s="7"/>
      <c r="BJ204" s="7"/>
      <c r="BK204" s="7"/>
      <c r="BL204" s="7"/>
      <c r="BM204" s="7"/>
      <c r="BO204" s="7"/>
      <c r="BP204" s="7"/>
      <c r="BQ204" s="7"/>
      <c r="BR204" s="7"/>
      <c r="BS204" s="7"/>
      <c r="BU204" s="7"/>
      <c r="BV204" s="7"/>
      <c r="BW204" s="7"/>
      <c r="BX204" s="7"/>
      <c r="BY204" s="7"/>
      <c r="CA204" s="7"/>
      <c r="CB204" s="7"/>
      <c r="CC204" s="7"/>
      <c r="CD204" s="7"/>
      <c r="CE204" s="7"/>
      <c r="CG204" s="7"/>
      <c r="CH204" s="7"/>
      <c r="CI204" s="7"/>
      <c r="CJ204" s="7"/>
      <c r="CK204" s="7"/>
      <c r="CM204" s="7"/>
      <c r="CN204" s="7"/>
      <c r="CO204" s="7"/>
      <c r="CP204" s="7"/>
      <c r="CQ204" s="7"/>
      <c r="CS204" s="7"/>
      <c r="CT204" s="7"/>
      <c r="CU204" s="7"/>
      <c r="CV204" s="7"/>
      <c r="CW204" s="7"/>
      <c r="CY204" s="7"/>
      <c r="CZ204" s="7"/>
      <c r="DA204" s="7"/>
      <c r="DB204" s="7"/>
      <c r="DC204" s="7"/>
      <c r="DE204" s="7"/>
      <c r="DF204" s="7"/>
      <c r="DG204" s="7"/>
      <c r="DH204" s="7"/>
      <c r="DI204" s="7"/>
      <c r="DK204" s="7"/>
      <c r="DL204" s="7"/>
      <c r="DM204" s="7"/>
      <c r="DN204" s="7"/>
      <c r="DO204" s="7"/>
      <c r="DQ204" s="66">
        <v>44965</v>
      </c>
      <c r="DR204" s="21" t="s">
        <v>1694</v>
      </c>
      <c r="DS204" s="7"/>
      <c r="DT204" s="7">
        <v>0.96699999999999997</v>
      </c>
      <c r="DU204" s="7"/>
      <c r="DW204" s="66">
        <v>44942</v>
      </c>
      <c r="DX204" s="21" t="s">
        <v>1626</v>
      </c>
      <c r="DY204" s="7"/>
      <c r="DZ204" s="7">
        <v>0.98419999999999996</v>
      </c>
      <c r="EA204" s="7"/>
      <c r="EC204" s="66">
        <v>44903</v>
      </c>
      <c r="ED204" s="21" t="s">
        <v>1624</v>
      </c>
      <c r="EE204" s="7"/>
      <c r="EF204" s="7">
        <v>1.1930000000000001</v>
      </c>
      <c r="EG204" s="7"/>
      <c r="EI204" s="66">
        <v>44903</v>
      </c>
      <c r="EJ204" s="7" t="s">
        <v>1624</v>
      </c>
      <c r="EK204" s="7"/>
      <c r="EL204" s="134">
        <v>1.2544660000000001</v>
      </c>
      <c r="EM204" s="7"/>
      <c r="EO204" s="66">
        <v>44900</v>
      </c>
      <c r="EP204" s="21" t="s">
        <v>1624</v>
      </c>
      <c r="EQ204" s="7"/>
      <c r="ER204" s="7">
        <v>1.016</v>
      </c>
      <c r="ES204" s="7"/>
      <c r="EU204" s="66">
        <v>44897</v>
      </c>
      <c r="EV204" s="21" t="s">
        <v>1624</v>
      </c>
      <c r="EW204" s="7"/>
      <c r="EX204" s="7">
        <v>1.1876</v>
      </c>
      <c r="EY204" s="7"/>
      <c r="FA204" s="66">
        <v>44882</v>
      </c>
      <c r="FB204" s="21" t="s">
        <v>1630</v>
      </c>
      <c r="FC204" s="7"/>
      <c r="FD204" s="7">
        <v>1.4079999999999999</v>
      </c>
      <c r="FE204" s="7"/>
      <c r="FG204" s="66">
        <v>44872</v>
      </c>
      <c r="FH204" s="7" t="s">
        <v>1630</v>
      </c>
      <c r="FI204" s="7"/>
      <c r="FJ204" s="7">
        <v>1.0509999999999999</v>
      </c>
      <c r="FK204" s="7"/>
      <c r="FM204" s="66">
        <v>44869</v>
      </c>
      <c r="FN204" s="21" t="s">
        <v>1630</v>
      </c>
      <c r="FO204" s="7"/>
      <c r="FP204" s="7">
        <v>1.0940000000000001</v>
      </c>
      <c r="FQ204" s="7"/>
      <c r="FS204" s="66">
        <v>44853</v>
      </c>
      <c r="FT204" s="21" t="s">
        <v>1621</v>
      </c>
      <c r="FU204" s="7"/>
      <c r="FV204" s="7">
        <v>1.2677</v>
      </c>
      <c r="FW204" s="7"/>
      <c r="FY204" s="66">
        <v>44848</v>
      </c>
      <c r="FZ204" s="21" t="s">
        <v>1621</v>
      </c>
      <c r="GA204" s="7"/>
      <c r="GB204" s="7">
        <v>1.4111</v>
      </c>
      <c r="GC204" s="7"/>
      <c r="GE204" s="66">
        <v>44813</v>
      </c>
      <c r="GF204" s="21" t="s">
        <v>357</v>
      </c>
      <c r="GG204" s="7"/>
      <c r="GH204" s="7">
        <v>1.8617999999999999</v>
      </c>
      <c r="GI204" s="68"/>
      <c r="GK204" s="66">
        <v>44810</v>
      </c>
      <c r="GL204" s="21" t="s">
        <v>1634</v>
      </c>
      <c r="GM204" s="7"/>
      <c r="GN204" s="7">
        <v>1.0010429999999999</v>
      </c>
      <c r="GO204" s="7"/>
      <c r="GQ204" s="66">
        <v>44768</v>
      </c>
      <c r="GR204" s="7" t="s">
        <v>639</v>
      </c>
      <c r="GS204" s="7"/>
      <c r="GT204" s="7">
        <v>1.2310000000000001</v>
      </c>
      <c r="GU204" s="7"/>
      <c r="GW204" s="66">
        <v>44736</v>
      </c>
      <c r="GX204" s="21" t="s">
        <v>571</v>
      </c>
      <c r="GY204" s="7"/>
      <c r="GZ204" s="7">
        <v>1.0567</v>
      </c>
      <c r="HA204" s="7"/>
      <c r="HC204" s="66">
        <v>44722</v>
      </c>
      <c r="HD204" s="21" t="s">
        <v>571</v>
      </c>
      <c r="HE204" s="7"/>
      <c r="HF204" s="7">
        <v>1.2204999999999999</v>
      </c>
      <c r="HG204" s="7"/>
      <c r="HI204" s="66">
        <v>44678</v>
      </c>
      <c r="HJ204" s="21" t="s">
        <v>351</v>
      </c>
      <c r="HK204" s="7"/>
      <c r="HL204" s="7">
        <v>1.02</v>
      </c>
      <c r="HM204" s="7"/>
      <c r="HO204" s="66">
        <v>44671</v>
      </c>
      <c r="HP204" s="21" t="s">
        <v>351</v>
      </c>
      <c r="HQ204" s="7"/>
      <c r="HR204" s="134">
        <v>1.0047426043273622</v>
      </c>
      <c r="HS204" s="7"/>
      <c r="HU204" s="81">
        <v>44011</v>
      </c>
      <c r="HV204" s="21" t="s">
        <v>354</v>
      </c>
      <c r="HW204" s="21">
        <f>[1]!i_dq_close("881001.WI",HU204)</f>
        <v>4546.03</v>
      </c>
      <c r="HX204" s="82">
        <v>1.1020490000000001</v>
      </c>
      <c r="HY204" s="20"/>
      <c r="IA204" s="66">
        <v>44797</v>
      </c>
      <c r="IB204" s="21" t="s">
        <v>1633</v>
      </c>
      <c r="IC204" s="7"/>
      <c r="ID204" s="7">
        <v>1.0429999999999999</v>
      </c>
      <c r="IE204" s="7"/>
      <c r="IG204" s="66">
        <v>44811</v>
      </c>
      <c r="IH204" s="21" t="s">
        <v>1634</v>
      </c>
      <c r="II204" s="7"/>
      <c r="IJ204" s="7">
        <v>1.0169999999999999</v>
      </c>
      <c r="IK204" s="7"/>
      <c r="IM204" s="66">
        <v>44879</v>
      </c>
      <c r="IN204" s="21" t="s">
        <v>1630</v>
      </c>
      <c r="IO204" s="7"/>
      <c r="IP204" s="7">
        <v>0.99150000000000005</v>
      </c>
      <c r="IQ204" s="7"/>
      <c r="IS204" s="7"/>
      <c r="IT204" s="7"/>
      <c r="IU204" s="7"/>
      <c r="IV204" s="7"/>
      <c r="IW204" s="7"/>
      <c r="IY204" s="7"/>
      <c r="IZ204" s="7"/>
      <c r="JA204" s="7"/>
      <c r="JB204" s="7"/>
      <c r="JC204" s="7"/>
      <c r="JE204" s="7"/>
      <c r="JF204" s="7"/>
      <c r="JG204" s="7"/>
      <c r="JH204" s="7"/>
      <c r="JI204" s="7"/>
      <c r="JK204" s="7"/>
      <c r="JL204" s="7"/>
      <c r="JM204" s="7"/>
      <c r="JN204" s="7"/>
      <c r="JO204" s="7"/>
      <c r="JQ204" s="7"/>
      <c r="JR204" s="7"/>
      <c r="JS204" s="7"/>
      <c r="JT204" s="7"/>
      <c r="JU204" s="7"/>
      <c r="JW204" s="7"/>
      <c r="JX204" s="7"/>
      <c r="JY204" s="7"/>
      <c r="JZ204" s="7"/>
      <c r="KA204" s="7"/>
      <c r="KC204" s="66">
        <v>44853</v>
      </c>
      <c r="KD204" s="7" t="s">
        <v>1621</v>
      </c>
      <c r="KE204" s="7"/>
      <c r="KF204" s="7">
        <v>1.3460000000000001</v>
      </c>
    </row>
    <row r="205" spans="1:292" customFormat="1">
      <c r="A205" s="121">
        <v>44679</v>
      </c>
      <c r="B205" s="74" t="s">
        <v>351</v>
      </c>
      <c r="C205" s="122"/>
      <c r="D205" s="122">
        <v>1.0407</v>
      </c>
      <c r="E205" s="122"/>
      <c r="G205" s="66">
        <v>44712</v>
      </c>
      <c r="H205" s="21" t="s">
        <v>534</v>
      </c>
      <c r="I205" s="7"/>
      <c r="J205" s="7">
        <v>0.95509999999999995</v>
      </c>
      <c r="K205" s="7"/>
      <c r="M205" s="7"/>
      <c r="N205" s="7"/>
      <c r="O205" s="7"/>
      <c r="P205" s="7"/>
      <c r="Q205" s="7"/>
      <c r="S205" s="7"/>
      <c r="T205" s="7"/>
      <c r="U205" s="7"/>
      <c r="V205" s="7"/>
      <c r="W205" s="7"/>
      <c r="Y205" s="7"/>
      <c r="Z205" s="7"/>
      <c r="AA205" s="7"/>
      <c r="AB205" s="7"/>
      <c r="AC205" s="7"/>
      <c r="AE205" s="7"/>
      <c r="AF205" s="7"/>
      <c r="AG205" s="7"/>
      <c r="AH205" s="7"/>
      <c r="AI205" s="7"/>
      <c r="AK205" s="7"/>
      <c r="AL205" s="7"/>
      <c r="AM205" s="7"/>
      <c r="AN205" s="7"/>
      <c r="AO205" s="7"/>
      <c r="AQ205" s="7"/>
      <c r="AR205" s="7"/>
      <c r="AS205" s="7"/>
      <c r="AT205" s="7"/>
      <c r="AU205" s="7"/>
      <c r="AW205" s="7"/>
      <c r="AX205" s="7"/>
      <c r="AY205" s="7"/>
      <c r="AZ205" s="7"/>
      <c r="BA205" s="7"/>
      <c r="BC205" s="7"/>
      <c r="BD205" s="7"/>
      <c r="BE205" s="7"/>
      <c r="BF205" s="7"/>
      <c r="BG205" s="7"/>
      <c r="BI205" s="7"/>
      <c r="BJ205" s="7"/>
      <c r="BK205" s="7"/>
      <c r="BL205" s="7"/>
      <c r="BM205" s="7"/>
      <c r="BO205" s="7"/>
      <c r="BP205" s="7"/>
      <c r="BQ205" s="7"/>
      <c r="BR205" s="7"/>
      <c r="BS205" s="7"/>
      <c r="BU205" s="7"/>
      <c r="BV205" s="7"/>
      <c r="BW205" s="7"/>
      <c r="BX205" s="7"/>
      <c r="BY205" s="7"/>
      <c r="CA205" s="7"/>
      <c r="CB205" s="7"/>
      <c r="CC205" s="7"/>
      <c r="CD205" s="7"/>
      <c r="CE205" s="7"/>
      <c r="CG205" s="7"/>
      <c r="CH205" s="7"/>
      <c r="CI205" s="7"/>
      <c r="CJ205" s="7"/>
      <c r="CK205" s="7"/>
      <c r="CM205" s="7"/>
      <c r="CN205" s="7"/>
      <c r="CO205" s="7"/>
      <c r="CP205" s="7"/>
      <c r="CQ205" s="7"/>
      <c r="CS205" s="7"/>
      <c r="CT205" s="7"/>
      <c r="CU205" s="7"/>
      <c r="CV205" s="7"/>
      <c r="CW205" s="7"/>
      <c r="CY205" s="7"/>
      <c r="CZ205" s="7"/>
      <c r="DA205" s="7"/>
      <c r="DB205" s="7"/>
      <c r="DC205" s="7"/>
      <c r="DE205" s="7"/>
      <c r="DF205" s="7"/>
      <c r="DG205" s="7"/>
      <c r="DH205" s="7"/>
      <c r="DI205" s="7"/>
      <c r="DK205" s="7"/>
      <c r="DL205" s="7"/>
      <c r="DM205" s="7"/>
      <c r="DN205" s="7"/>
      <c r="DO205" s="7"/>
      <c r="DQ205" s="66">
        <v>44966</v>
      </c>
      <c r="DR205" s="21" t="s">
        <v>1704</v>
      </c>
      <c r="DS205" s="7"/>
      <c r="DT205" s="7">
        <v>0.96799999999999997</v>
      </c>
      <c r="DU205" s="7"/>
      <c r="DW205" s="66">
        <v>44943</v>
      </c>
      <c r="DX205" s="21" t="s">
        <v>1626</v>
      </c>
      <c r="DY205" s="7"/>
      <c r="DZ205" s="7">
        <v>0.98150000000000004</v>
      </c>
      <c r="EA205" s="7"/>
      <c r="EC205" s="66">
        <v>44904</v>
      </c>
      <c r="ED205" s="21" t="s">
        <v>1624</v>
      </c>
      <c r="EE205" s="7"/>
      <c r="EF205" s="7">
        <v>1.1890000000000001</v>
      </c>
      <c r="EG205" s="7"/>
      <c r="EI205" s="66">
        <v>44904</v>
      </c>
      <c r="EJ205" s="7" t="s">
        <v>1624</v>
      </c>
      <c r="EK205" s="7"/>
      <c r="EL205" s="134">
        <v>1.2546520000000001</v>
      </c>
      <c r="EM205" s="7"/>
      <c r="EO205" s="66">
        <v>44901</v>
      </c>
      <c r="EP205" s="21" t="s">
        <v>1624</v>
      </c>
      <c r="EQ205" s="7"/>
      <c r="ER205" s="7">
        <v>1.0136000000000001</v>
      </c>
      <c r="ES205" s="7"/>
      <c r="EU205" s="66">
        <v>44900</v>
      </c>
      <c r="EV205" s="21" t="s">
        <v>1624</v>
      </c>
      <c r="EW205" s="7"/>
      <c r="EX205" s="7">
        <v>1.1920999999999999</v>
      </c>
      <c r="EY205" s="7"/>
      <c r="FA205" s="66">
        <v>44883</v>
      </c>
      <c r="FB205" s="21" t="s">
        <v>1630</v>
      </c>
      <c r="FC205" s="7"/>
      <c r="FD205" s="7">
        <v>1.4019999999999999</v>
      </c>
      <c r="FE205" s="7"/>
      <c r="FG205" s="66">
        <v>44873</v>
      </c>
      <c r="FH205" s="7" t="s">
        <v>1630</v>
      </c>
      <c r="FI205" s="7"/>
      <c r="FJ205" s="7">
        <v>1.0489999999999999</v>
      </c>
      <c r="FK205" s="7"/>
      <c r="FM205" s="66">
        <v>44872</v>
      </c>
      <c r="FN205" s="21" t="s">
        <v>1630</v>
      </c>
      <c r="FO205" s="7"/>
      <c r="FP205" s="7">
        <v>1.0940000000000001</v>
      </c>
      <c r="FQ205" s="7"/>
      <c r="FS205" s="66">
        <v>44854</v>
      </c>
      <c r="FT205" s="21" t="s">
        <v>1621</v>
      </c>
      <c r="FU205" s="7"/>
      <c r="FV205" s="7">
        <v>1.2678</v>
      </c>
      <c r="FW205" s="7"/>
      <c r="FY205" s="66">
        <v>44851</v>
      </c>
      <c r="FZ205" s="21" t="s">
        <v>1621</v>
      </c>
      <c r="GA205" s="7"/>
      <c r="GB205" s="7">
        <v>1.4126000000000001</v>
      </c>
      <c r="GC205" s="7"/>
      <c r="GE205" s="66">
        <v>44817</v>
      </c>
      <c r="GF205" s="21" t="s">
        <v>357</v>
      </c>
      <c r="GG205" s="7"/>
      <c r="GH205" s="7">
        <v>1.8673999999999999</v>
      </c>
      <c r="GI205" s="68"/>
      <c r="GK205" s="66">
        <v>44811</v>
      </c>
      <c r="GL205" s="21" t="s">
        <v>1634</v>
      </c>
      <c r="GM205" s="7"/>
      <c r="GN205" s="7">
        <v>1.001142</v>
      </c>
      <c r="GO205" s="7"/>
      <c r="GQ205" s="66">
        <v>44769</v>
      </c>
      <c r="GR205" s="7" t="s">
        <v>639</v>
      </c>
      <c r="GS205" s="7"/>
      <c r="GT205" s="7">
        <v>1.2330000000000001</v>
      </c>
      <c r="GU205" s="7"/>
      <c r="GW205" s="66">
        <v>44739</v>
      </c>
      <c r="GX205" s="21" t="s">
        <v>571</v>
      </c>
      <c r="GY205" s="7"/>
      <c r="GZ205" s="7">
        <v>1.0582</v>
      </c>
      <c r="HA205" s="7"/>
      <c r="HC205" s="66">
        <v>44725</v>
      </c>
      <c r="HD205" s="21" t="s">
        <v>571</v>
      </c>
      <c r="HE205" s="7"/>
      <c r="HF205" s="7">
        <v>1.2294</v>
      </c>
      <c r="HG205" s="7"/>
      <c r="HI205" s="66">
        <v>44679</v>
      </c>
      <c r="HJ205" s="21" t="s">
        <v>351</v>
      </c>
      <c r="HK205" s="7"/>
      <c r="HL205" s="7">
        <v>1.0249999999999999</v>
      </c>
      <c r="HM205" s="7"/>
      <c r="HO205" s="66">
        <v>44672</v>
      </c>
      <c r="HP205" s="21" t="s">
        <v>351</v>
      </c>
      <c r="HQ205" s="7"/>
      <c r="HR205" s="134">
        <v>1.0047426043273622</v>
      </c>
      <c r="HS205" s="7"/>
      <c r="HU205" s="81">
        <v>44012</v>
      </c>
      <c r="HV205" s="21" t="s">
        <v>354</v>
      </c>
      <c r="HW205" s="21">
        <f>[1]!i_dq_close("881001.WI",HU205)</f>
        <v>4616.4142000000002</v>
      </c>
      <c r="HX205" s="82">
        <v>1.1029789999999999</v>
      </c>
      <c r="HY205" s="20"/>
      <c r="IA205" s="66">
        <v>44798</v>
      </c>
      <c r="IB205" s="21" t="s">
        <v>1633</v>
      </c>
      <c r="IC205" s="7"/>
      <c r="ID205" s="7">
        <v>1.0429999999999999</v>
      </c>
      <c r="IE205" s="7"/>
      <c r="IG205" s="66">
        <v>44812</v>
      </c>
      <c r="IH205" s="21" t="s">
        <v>1634</v>
      </c>
      <c r="II205" s="7"/>
      <c r="IJ205" s="7">
        <v>1.012</v>
      </c>
      <c r="IK205" s="7"/>
      <c r="IM205" s="66">
        <v>44880</v>
      </c>
      <c r="IN205" s="21" t="s">
        <v>1630</v>
      </c>
      <c r="IO205" s="7"/>
      <c r="IP205" s="7">
        <v>0.99319999999999997</v>
      </c>
      <c r="IQ205" s="7"/>
      <c r="IS205" s="7"/>
      <c r="IT205" s="7"/>
      <c r="IU205" s="7"/>
      <c r="IV205" s="7"/>
      <c r="IW205" s="7"/>
      <c r="IY205" s="7"/>
      <c r="IZ205" s="7"/>
      <c r="JA205" s="7"/>
      <c r="JB205" s="7"/>
      <c r="JC205" s="7"/>
      <c r="JE205" s="7"/>
      <c r="JF205" s="7"/>
      <c r="JG205" s="7"/>
      <c r="JH205" s="7"/>
      <c r="JI205" s="7"/>
      <c r="JK205" s="7"/>
      <c r="JL205" s="7"/>
      <c r="JM205" s="7"/>
      <c r="JN205" s="7"/>
      <c r="JO205" s="7"/>
      <c r="JQ205" s="7"/>
      <c r="JR205" s="7"/>
      <c r="JS205" s="7"/>
      <c r="JT205" s="7"/>
      <c r="JU205" s="7"/>
      <c r="JW205" s="7"/>
      <c r="JX205" s="7"/>
      <c r="JY205" s="7"/>
      <c r="JZ205" s="7"/>
      <c r="KA205" s="7"/>
      <c r="KC205" s="66">
        <v>44854</v>
      </c>
      <c r="KD205" s="7" t="s">
        <v>1621</v>
      </c>
      <c r="KE205" s="7"/>
      <c r="KF205" s="7">
        <v>1.3460000000000001</v>
      </c>
    </row>
    <row r="206" spans="1:292" customFormat="1">
      <c r="A206" s="121">
        <v>44680</v>
      </c>
      <c r="B206" s="74" t="s">
        <v>351</v>
      </c>
      <c r="C206" s="122"/>
      <c r="D206" s="122">
        <v>1.0387999999999999</v>
      </c>
      <c r="E206" s="122"/>
      <c r="G206" s="66">
        <v>44713</v>
      </c>
      <c r="H206" s="21" t="s">
        <v>571</v>
      </c>
      <c r="I206" s="7"/>
      <c r="J206" s="7">
        <v>0.95789999999999997</v>
      </c>
      <c r="K206" s="7"/>
      <c r="M206" s="7"/>
      <c r="N206" s="7"/>
      <c r="O206" s="7"/>
      <c r="P206" s="7"/>
      <c r="Q206" s="7"/>
      <c r="S206" s="7"/>
      <c r="T206" s="7"/>
      <c r="U206" s="7"/>
      <c r="V206" s="7"/>
      <c r="W206" s="7"/>
      <c r="Y206" s="7"/>
      <c r="Z206" s="7"/>
      <c r="AA206" s="7"/>
      <c r="AB206" s="7"/>
      <c r="AC206" s="7"/>
      <c r="AE206" s="7"/>
      <c r="AF206" s="7"/>
      <c r="AG206" s="7"/>
      <c r="AH206" s="7"/>
      <c r="AI206" s="7"/>
      <c r="AK206" s="7"/>
      <c r="AL206" s="7"/>
      <c r="AM206" s="7"/>
      <c r="AN206" s="7"/>
      <c r="AO206" s="7"/>
      <c r="AQ206" s="7"/>
      <c r="AR206" s="7"/>
      <c r="AS206" s="7"/>
      <c r="AT206" s="7"/>
      <c r="AU206" s="7"/>
      <c r="AW206" s="7"/>
      <c r="AX206" s="7"/>
      <c r="AY206" s="7"/>
      <c r="AZ206" s="7"/>
      <c r="BA206" s="7"/>
      <c r="BC206" s="7"/>
      <c r="BD206" s="7"/>
      <c r="BE206" s="7"/>
      <c r="BF206" s="7"/>
      <c r="BG206" s="7"/>
      <c r="BI206" s="7"/>
      <c r="BJ206" s="7"/>
      <c r="BK206" s="7"/>
      <c r="BL206" s="7"/>
      <c r="BM206" s="7"/>
      <c r="BO206" s="7"/>
      <c r="BP206" s="7"/>
      <c r="BQ206" s="7"/>
      <c r="BR206" s="7"/>
      <c r="BS206" s="7"/>
      <c r="BU206" s="7"/>
      <c r="BV206" s="7"/>
      <c r="BW206" s="7"/>
      <c r="BX206" s="7"/>
      <c r="BY206" s="7"/>
      <c r="CA206" s="7"/>
      <c r="CB206" s="7"/>
      <c r="CC206" s="7"/>
      <c r="CD206" s="7"/>
      <c r="CE206" s="7"/>
      <c r="CG206" s="7"/>
      <c r="CH206" s="7"/>
      <c r="CI206" s="7"/>
      <c r="CJ206" s="7"/>
      <c r="CK206" s="7"/>
      <c r="CM206" s="7"/>
      <c r="CN206" s="7"/>
      <c r="CO206" s="7"/>
      <c r="CP206" s="7"/>
      <c r="CQ206" s="7"/>
      <c r="CS206" s="7"/>
      <c r="CT206" s="7"/>
      <c r="CU206" s="7"/>
      <c r="CV206" s="7"/>
      <c r="CW206" s="7"/>
      <c r="CY206" s="7"/>
      <c r="CZ206" s="7"/>
      <c r="DA206" s="7"/>
      <c r="DB206" s="7"/>
      <c r="DC206" s="7"/>
      <c r="DE206" s="7"/>
      <c r="DF206" s="7"/>
      <c r="DG206" s="7"/>
      <c r="DH206" s="7"/>
      <c r="DI206" s="7"/>
      <c r="DK206" s="7"/>
      <c r="DL206" s="7"/>
      <c r="DM206" s="7"/>
      <c r="DN206" s="7"/>
      <c r="DO206" s="7"/>
      <c r="DQ206" s="66">
        <v>44967</v>
      </c>
      <c r="DR206" s="21" t="s">
        <v>1719</v>
      </c>
      <c r="DS206" s="7"/>
      <c r="DT206" s="7">
        <v>0.96799999999999997</v>
      </c>
      <c r="DU206" s="7"/>
      <c r="DW206" s="66">
        <v>44944</v>
      </c>
      <c r="DX206" s="21" t="s">
        <v>1626</v>
      </c>
      <c r="DY206" s="7"/>
      <c r="DZ206" s="7">
        <v>0.97950000000000004</v>
      </c>
      <c r="EA206" s="7"/>
      <c r="EC206" s="66">
        <v>44907</v>
      </c>
      <c r="ED206" s="21" t="s">
        <v>1624</v>
      </c>
      <c r="EE206" s="7"/>
      <c r="EF206" s="7">
        <v>1.1859999999999999</v>
      </c>
      <c r="EG206" s="7"/>
      <c r="EI206" s="66">
        <v>44907</v>
      </c>
      <c r="EJ206" s="7" t="s">
        <v>1624</v>
      </c>
      <c r="EK206" s="7"/>
      <c r="EL206" s="134">
        <v>1.255026</v>
      </c>
      <c r="EM206" s="7"/>
      <c r="EO206" s="66">
        <v>44902</v>
      </c>
      <c r="EP206" s="21" t="s">
        <v>1624</v>
      </c>
      <c r="EQ206" s="7"/>
      <c r="ER206" s="7">
        <v>1.0119</v>
      </c>
      <c r="ES206" s="7"/>
      <c r="EU206" s="66">
        <v>44901</v>
      </c>
      <c r="EV206" s="21" t="s">
        <v>1624</v>
      </c>
      <c r="EW206" s="7"/>
      <c r="EX206" s="7">
        <v>1.1907000000000001</v>
      </c>
      <c r="EY206" s="7"/>
      <c r="FA206" s="66">
        <v>44886</v>
      </c>
      <c r="FB206" s="21" t="s">
        <v>1630</v>
      </c>
      <c r="FC206" s="7"/>
      <c r="FD206" s="7">
        <v>1.407</v>
      </c>
      <c r="FE206" s="7"/>
      <c r="FG206" s="66">
        <v>44874</v>
      </c>
      <c r="FH206" s="7" t="s">
        <v>1630</v>
      </c>
      <c r="FI206" s="7"/>
      <c r="FJ206" s="7">
        <v>1.0469999999999999</v>
      </c>
      <c r="FK206" s="7"/>
      <c r="FM206" s="66">
        <v>44873</v>
      </c>
      <c r="FN206" s="21" t="s">
        <v>1630</v>
      </c>
      <c r="FO206" s="7"/>
      <c r="FP206" s="7">
        <v>1.0920000000000001</v>
      </c>
      <c r="FQ206" s="7"/>
      <c r="FS206" s="66">
        <v>44855</v>
      </c>
      <c r="FT206" s="21" t="s">
        <v>1621</v>
      </c>
      <c r="FU206" s="7"/>
      <c r="FV206" s="7">
        <v>1.2679</v>
      </c>
      <c r="FW206" s="7"/>
      <c r="FY206" s="66">
        <v>44852</v>
      </c>
      <c r="FZ206" s="21" t="s">
        <v>1621</v>
      </c>
      <c r="GA206" s="7"/>
      <c r="GB206" s="7">
        <v>1.4134</v>
      </c>
      <c r="GC206" s="7"/>
      <c r="GE206" s="66">
        <v>44818</v>
      </c>
      <c r="GF206" s="21" t="s">
        <v>357</v>
      </c>
      <c r="GG206" s="7"/>
      <c r="GH206" s="7">
        <v>1.8655999999999999</v>
      </c>
      <c r="GI206" s="68"/>
      <c r="GK206" s="66">
        <v>44812</v>
      </c>
      <c r="GL206" s="21" t="s">
        <v>1634</v>
      </c>
      <c r="GM206" s="7"/>
      <c r="GN206" s="7">
        <v>1.001241</v>
      </c>
      <c r="GO206" s="7"/>
      <c r="GQ206" s="66">
        <v>44770</v>
      </c>
      <c r="GR206" s="7" t="s">
        <v>639</v>
      </c>
      <c r="GS206" s="7"/>
      <c r="GT206" s="7">
        <v>1.2350000000000001</v>
      </c>
      <c r="GU206" s="7"/>
      <c r="GW206" s="66">
        <v>44740</v>
      </c>
      <c r="GX206" s="21" t="s">
        <v>571</v>
      </c>
      <c r="GY206" s="7"/>
      <c r="GZ206" s="7">
        <v>1.0570999999999999</v>
      </c>
      <c r="HA206" s="7"/>
      <c r="HC206" s="66">
        <v>44726</v>
      </c>
      <c r="HD206" s="21" t="s">
        <v>571</v>
      </c>
      <c r="HE206" s="7"/>
      <c r="HF206" s="7">
        <v>1.2257</v>
      </c>
      <c r="HG206" s="7"/>
      <c r="HI206" s="66">
        <v>44680</v>
      </c>
      <c r="HJ206" s="21" t="s">
        <v>351</v>
      </c>
      <c r="HK206" s="7"/>
      <c r="HL206" s="7">
        <v>1.0189999999999999</v>
      </c>
      <c r="HM206" s="7"/>
      <c r="HO206" s="66">
        <v>44673</v>
      </c>
      <c r="HP206" s="21" t="s">
        <v>351</v>
      </c>
      <c r="HQ206" s="7"/>
      <c r="HR206" s="134">
        <v>1.0047426043273622</v>
      </c>
      <c r="HS206" s="7"/>
      <c r="HU206" s="81">
        <v>44013</v>
      </c>
      <c r="HV206" s="21" t="s">
        <v>355</v>
      </c>
      <c r="HW206" s="21">
        <f>[1]!i_dq_close("881001.WI",HU206)</f>
        <v>4671.1755000000003</v>
      </c>
      <c r="HX206" s="82">
        <v>1.1048389999999999</v>
      </c>
      <c r="HY206" s="20"/>
      <c r="IA206" s="66">
        <v>44799</v>
      </c>
      <c r="IB206" s="21" t="s">
        <v>1633</v>
      </c>
      <c r="IC206" s="7"/>
      <c r="ID206" s="7">
        <v>1.0369999999999999</v>
      </c>
      <c r="IE206" s="7"/>
      <c r="IG206" s="66">
        <v>44813</v>
      </c>
      <c r="IH206" s="21" t="s">
        <v>1634</v>
      </c>
      <c r="II206" s="7"/>
      <c r="IJ206" s="7">
        <v>1.01</v>
      </c>
      <c r="IK206" s="7"/>
      <c r="IM206" s="66">
        <v>44881</v>
      </c>
      <c r="IN206" s="21" t="s">
        <v>1630</v>
      </c>
      <c r="IO206" s="7"/>
      <c r="IP206" s="7">
        <v>0.9909</v>
      </c>
      <c r="IQ206" s="7"/>
      <c r="IS206" s="7"/>
      <c r="IT206" s="7"/>
      <c r="IU206" s="7"/>
      <c r="IV206" s="7"/>
      <c r="IW206" s="7"/>
      <c r="IY206" s="7"/>
      <c r="IZ206" s="7"/>
      <c r="JA206" s="7"/>
      <c r="JB206" s="7"/>
      <c r="JC206" s="7"/>
      <c r="JE206" s="7"/>
      <c r="JF206" s="7"/>
      <c r="JG206" s="7"/>
      <c r="JH206" s="7"/>
      <c r="JI206" s="7"/>
      <c r="JK206" s="7"/>
      <c r="JL206" s="7"/>
      <c r="JM206" s="7"/>
      <c r="JN206" s="7"/>
      <c r="JO206" s="7"/>
      <c r="JQ206" s="7"/>
      <c r="JR206" s="7"/>
      <c r="JS206" s="7"/>
      <c r="JT206" s="7"/>
      <c r="JU206" s="7"/>
      <c r="JW206" s="7"/>
      <c r="JX206" s="7"/>
      <c r="JY206" s="7"/>
      <c r="JZ206" s="7"/>
      <c r="KA206" s="7"/>
      <c r="KC206" s="66">
        <v>44855</v>
      </c>
      <c r="KD206" s="7" t="s">
        <v>1621</v>
      </c>
      <c r="KE206" s="7"/>
      <c r="KF206" s="7">
        <v>1.3460000000000001</v>
      </c>
    </row>
    <row r="207" spans="1:292" customFormat="1">
      <c r="A207" s="121">
        <v>44686</v>
      </c>
      <c r="B207" s="74" t="s">
        <v>353</v>
      </c>
      <c r="C207" s="122"/>
      <c r="D207" s="122">
        <v>1.0399</v>
      </c>
      <c r="E207" s="122"/>
      <c r="G207" s="66">
        <v>44714</v>
      </c>
      <c r="H207" s="21" t="s">
        <v>571</v>
      </c>
      <c r="I207" s="7"/>
      <c r="J207" s="7">
        <v>0.9516</v>
      </c>
      <c r="K207" s="7"/>
      <c r="M207" s="7"/>
      <c r="N207" s="7"/>
      <c r="O207" s="7"/>
      <c r="P207" s="7"/>
      <c r="Q207" s="7"/>
      <c r="S207" s="7"/>
      <c r="T207" s="7"/>
      <c r="U207" s="7"/>
      <c r="V207" s="7"/>
      <c r="W207" s="7"/>
      <c r="Y207" s="7"/>
      <c r="Z207" s="7"/>
      <c r="AA207" s="7"/>
      <c r="AB207" s="7"/>
      <c r="AC207" s="7"/>
      <c r="AE207" s="7"/>
      <c r="AF207" s="7"/>
      <c r="AG207" s="7"/>
      <c r="AH207" s="7"/>
      <c r="AI207" s="7"/>
      <c r="AK207" s="7"/>
      <c r="AL207" s="7"/>
      <c r="AM207" s="7"/>
      <c r="AN207" s="7"/>
      <c r="AO207" s="7"/>
      <c r="AQ207" s="7"/>
      <c r="AR207" s="7"/>
      <c r="AS207" s="7"/>
      <c r="AT207" s="7"/>
      <c r="AU207" s="7"/>
      <c r="AW207" s="7"/>
      <c r="AX207" s="7"/>
      <c r="AY207" s="7"/>
      <c r="AZ207" s="7"/>
      <c r="BA207" s="7"/>
      <c r="BC207" s="7"/>
      <c r="BD207" s="7"/>
      <c r="BE207" s="7"/>
      <c r="BF207" s="7"/>
      <c r="BG207" s="7"/>
      <c r="BI207" s="7"/>
      <c r="BJ207" s="7"/>
      <c r="BK207" s="7"/>
      <c r="BL207" s="7"/>
      <c r="BM207" s="7"/>
      <c r="BO207" s="7"/>
      <c r="BP207" s="7"/>
      <c r="BQ207" s="7"/>
      <c r="BR207" s="7"/>
      <c r="BS207" s="7"/>
      <c r="BU207" s="7"/>
      <c r="BV207" s="7"/>
      <c r="BW207" s="7"/>
      <c r="BX207" s="7"/>
      <c r="BY207" s="7"/>
      <c r="CA207" s="7"/>
      <c r="CB207" s="7"/>
      <c r="CC207" s="7"/>
      <c r="CD207" s="7"/>
      <c r="CE207" s="7"/>
      <c r="CG207" s="7"/>
      <c r="CH207" s="7"/>
      <c r="CI207" s="7"/>
      <c r="CJ207" s="7"/>
      <c r="CK207" s="7"/>
      <c r="CM207" s="7"/>
      <c r="CN207" s="7"/>
      <c r="CO207" s="7"/>
      <c r="CP207" s="7"/>
      <c r="CQ207" s="7"/>
      <c r="CS207" s="7"/>
      <c r="CT207" s="7"/>
      <c r="CU207" s="7"/>
      <c r="CV207" s="7"/>
      <c r="CW207" s="7"/>
      <c r="CY207" s="7"/>
      <c r="CZ207" s="7"/>
      <c r="DA207" s="7"/>
      <c r="DB207" s="7"/>
      <c r="DC207" s="7"/>
      <c r="DE207" s="7"/>
      <c r="DF207" s="7"/>
      <c r="DG207" s="7"/>
      <c r="DH207" s="7"/>
      <c r="DI207" s="7"/>
      <c r="DK207" s="7"/>
      <c r="DL207" s="7"/>
      <c r="DM207" s="7"/>
      <c r="DN207" s="7"/>
      <c r="DO207" s="7"/>
      <c r="DQ207" s="7"/>
      <c r="DR207" s="7"/>
      <c r="DS207" s="7"/>
      <c r="DT207" s="7"/>
      <c r="DU207" s="7"/>
      <c r="DW207" s="66">
        <v>44945</v>
      </c>
      <c r="DX207" s="21" t="s">
        <v>1626</v>
      </c>
      <c r="DY207" s="7"/>
      <c r="DZ207" s="7">
        <v>0.97789999999999999</v>
      </c>
      <c r="EA207" s="7"/>
      <c r="EC207" s="66">
        <v>44908</v>
      </c>
      <c r="ED207" s="21" t="s">
        <v>1624</v>
      </c>
      <c r="EE207" s="7"/>
      <c r="EF207" s="7">
        <v>1.1870000000000001</v>
      </c>
      <c r="EG207" s="7"/>
      <c r="EI207" s="66">
        <v>44908</v>
      </c>
      <c r="EJ207" s="7" t="s">
        <v>1624</v>
      </c>
      <c r="EK207" s="7"/>
      <c r="EL207" s="134">
        <v>1.2557720000000001</v>
      </c>
      <c r="EM207" s="7"/>
      <c r="EO207" s="66">
        <v>44903</v>
      </c>
      <c r="EP207" s="21" t="s">
        <v>1624</v>
      </c>
      <c r="EQ207" s="7"/>
      <c r="ER207" s="7">
        <v>1.0095000000000001</v>
      </c>
      <c r="ES207" s="7"/>
      <c r="EU207" s="66">
        <v>44902</v>
      </c>
      <c r="EV207" s="21" t="s">
        <v>1624</v>
      </c>
      <c r="EW207" s="7"/>
      <c r="EX207" s="7">
        <v>1.1896</v>
      </c>
      <c r="EY207" s="7"/>
      <c r="FA207" s="66">
        <v>44887</v>
      </c>
      <c r="FB207" s="21" t="s">
        <v>1630</v>
      </c>
      <c r="FC207" s="7"/>
      <c r="FD207" s="7">
        <v>1.405</v>
      </c>
      <c r="FE207" s="7"/>
      <c r="FG207" s="66">
        <v>44875</v>
      </c>
      <c r="FH207" s="7" t="s">
        <v>1630</v>
      </c>
      <c r="FI207" s="7"/>
      <c r="FJ207" s="7">
        <v>1.0429999999999999</v>
      </c>
      <c r="FK207" s="7"/>
      <c r="FM207" s="66">
        <v>44874</v>
      </c>
      <c r="FN207" s="21" t="s">
        <v>1630</v>
      </c>
      <c r="FO207" s="7"/>
      <c r="FP207" s="7">
        <v>1.089</v>
      </c>
      <c r="FQ207" s="7"/>
      <c r="FS207" s="66">
        <v>44858</v>
      </c>
      <c r="FT207" s="21" t="s">
        <v>1621</v>
      </c>
      <c r="FU207" s="7"/>
      <c r="FV207" s="7">
        <v>1.2662</v>
      </c>
      <c r="FW207" s="7"/>
      <c r="FY207" s="66">
        <v>44853</v>
      </c>
      <c r="FZ207" s="21" t="s">
        <v>1621</v>
      </c>
      <c r="GA207" s="7"/>
      <c r="GB207" s="7">
        <v>1.4134</v>
      </c>
      <c r="GC207" s="7"/>
      <c r="GE207" s="66">
        <v>44819</v>
      </c>
      <c r="GF207" s="21" t="s">
        <v>357</v>
      </c>
      <c r="GG207" s="7"/>
      <c r="GH207" s="7">
        <v>1.8637999999999999</v>
      </c>
      <c r="GI207" s="68"/>
      <c r="GK207" s="66">
        <v>44813</v>
      </c>
      <c r="GL207" s="21" t="s">
        <v>1634</v>
      </c>
      <c r="GM207" s="7"/>
      <c r="GN207" s="7">
        <v>1.001142</v>
      </c>
      <c r="GO207" s="7"/>
      <c r="GQ207" s="66">
        <v>44771</v>
      </c>
      <c r="GR207" s="7" t="s">
        <v>639</v>
      </c>
      <c r="GS207" s="7"/>
      <c r="GT207" s="7">
        <v>1.2350000000000001</v>
      </c>
      <c r="GU207" s="7"/>
      <c r="GW207" s="66">
        <v>44741</v>
      </c>
      <c r="GX207" s="21" t="s">
        <v>571</v>
      </c>
      <c r="GY207" s="7"/>
      <c r="GZ207" s="7">
        <v>1.052</v>
      </c>
      <c r="HA207" s="7"/>
      <c r="HC207" s="66">
        <v>44727</v>
      </c>
      <c r="HD207" s="21" t="s">
        <v>571</v>
      </c>
      <c r="HE207" s="7"/>
      <c r="HF207" s="7">
        <v>1.2165999999999999</v>
      </c>
      <c r="HG207" s="7"/>
      <c r="HI207" s="66">
        <v>44686</v>
      </c>
      <c r="HJ207" s="21" t="s">
        <v>353</v>
      </c>
      <c r="HK207" s="7"/>
      <c r="HL207" s="7">
        <v>1.026</v>
      </c>
      <c r="HM207" s="7"/>
      <c r="HO207" s="66">
        <v>44676</v>
      </c>
      <c r="HP207" s="21" t="s">
        <v>351</v>
      </c>
      <c r="HQ207" s="7"/>
      <c r="HR207" s="134">
        <v>1.0037718385260799</v>
      </c>
      <c r="HS207" s="7"/>
      <c r="HU207" s="81">
        <v>44014</v>
      </c>
      <c r="HV207" s="21" t="s">
        <v>355</v>
      </c>
      <c r="HW207" s="21">
        <f>[1]!i_dq_close("881001.WI",HU207)</f>
        <v>4749.6336000000001</v>
      </c>
      <c r="HX207" s="82">
        <v>1.1048389999999999</v>
      </c>
      <c r="HY207" s="20"/>
      <c r="IA207" s="66">
        <v>44802</v>
      </c>
      <c r="IB207" s="21" t="s">
        <v>1633</v>
      </c>
      <c r="IC207" s="7"/>
      <c r="ID207" s="7">
        <v>1.042</v>
      </c>
      <c r="IE207" s="7"/>
      <c r="IG207" s="66">
        <v>44817</v>
      </c>
      <c r="IH207" s="21" t="s">
        <v>1634</v>
      </c>
      <c r="II207" s="7"/>
      <c r="IJ207" s="7">
        <v>1.0089999999999999</v>
      </c>
      <c r="IK207" s="7"/>
      <c r="IM207" s="66">
        <v>44882</v>
      </c>
      <c r="IN207" s="21" t="s">
        <v>1630</v>
      </c>
      <c r="IO207" s="7"/>
      <c r="IP207" s="7">
        <v>0.98980000000000001</v>
      </c>
      <c r="IQ207" s="7"/>
      <c r="IS207" s="7"/>
      <c r="IT207" s="7"/>
      <c r="IU207" s="7"/>
      <c r="IV207" s="7"/>
      <c r="IW207" s="7"/>
      <c r="IY207" s="7"/>
      <c r="IZ207" s="7"/>
      <c r="JA207" s="7"/>
      <c r="JB207" s="7"/>
      <c r="JC207" s="7"/>
      <c r="JE207" s="7"/>
      <c r="JF207" s="7"/>
      <c r="JG207" s="7"/>
      <c r="JH207" s="7"/>
      <c r="JI207" s="7"/>
      <c r="JK207" s="7"/>
      <c r="JL207" s="7"/>
      <c r="JM207" s="7"/>
      <c r="JN207" s="7"/>
      <c r="JO207" s="7"/>
      <c r="JQ207" s="7"/>
      <c r="JR207" s="7"/>
      <c r="JS207" s="7"/>
      <c r="JT207" s="7"/>
      <c r="JU207" s="7"/>
      <c r="JW207" s="7"/>
      <c r="JX207" s="7"/>
      <c r="JY207" s="7"/>
      <c r="JZ207" s="7"/>
      <c r="KA207" s="7"/>
      <c r="KC207" s="66">
        <v>44858</v>
      </c>
      <c r="KD207" s="7" t="s">
        <v>1621</v>
      </c>
      <c r="KE207" s="7"/>
      <c r="KF207" s="7">
        <v>1.345</v>
      </c>
    </row>
    <row r="208" spans="1:292" customFormat="1">
      <c r="A208" s="121">
        <v>44687</v>
      </c>
      <c r="B208" s="74" t="s">
        <v>353</v>
      </c>
      <c r="C208" s="122"/>
      <c r="D208" s="122">
        <v>1.0416000000000001</v>
      </c>
      <c r="E208" s="122"/>
      <c r="G208" s="66">
        <v>44718</v>
      </c>
      <c r="H208" s="21" t="s">
        <v>571</v>
      </c>
      <c r="I208" s="7"/>
      <c r="J208" s="7">
        <v>0.95109999999999995</v>
      </c>
      <c r="K208" s="7"/>
      <c r="M208" s="7"/>
      <c r="N208" s="7"/>
      <c r="O208" s="7"/>
      <c r="P208" s="7"/>
      <c r="Q208" s="7"/>
      <c r="S208" s="7"/>
      <c r="T208" s="7"/>
      <c r="U208" s="7"/>
      <c r="V208" s="7"/>
      <c r="W208" s="7"/>
      <c r="Y208" s="7"/>
      <c r="Z208" s="7"/>
      <c r="AA208" s="7"/>
      <c r="AB208" s="7"/>
      <c r="AC208" s="7"/>
      <c r="AE208" s="7"/>
      <c r="AF208" s="7"/>
      <c r="AG208" s="7"/>
      <c r="AH208" s="7"/>
      <c r="AI208" s="7"/>
      <c r="AK208" s="7"/>
      <c r="AL208" s="7"/>
      <c r="AM208" s="7"/>
      <c r="AN208" s="7"/>
      <c r="AO208" s="7"/>
      <c r="AQ208" s="7"/>
      <c r="AR208" s="7"/>
      <c r="AS208" s="7"/>
      <c r="AT208" s="7"/>
      <c r="AU208" s="7"/>
      <c r="AW208" s="7"/>
      <c r="AX208" s="7"/>
      <c r="AY208" s="7"/>
      <c r="AZ208" s="7"/>
      <c r="BA208" s="7"/>
      <c r="BC208" s="7"/>
      <c r="BD208" s="7"/>
      <c r="BE208" s="7"/>
      <c r="BF208" s="7"/>
      <c r="BG208" s="7"/>
      <c r="BI208" s="7"/>
      <c r="BJ208" s="7"/>
      <c r="BK208" s="7"/>
      <c r="BL208" s="7"/>
      <c r="BM208" s="7"/>
      <c r="BO208" s="7"/>
      <c r="BP208" s="7"/>
      <c r="BQ208" s="7"/>
      <c r="BR208" s="7"/>
      <c r="BS208" s="7"/>
      <c r="BU208" s="7"/>
      <c r="BV208" s="7"/>
      <c r="BW208" s="7"/>
      <c r="BX208" s="7"/>
      <c r="BY208" s="7"/>
      <c r="CA208" s="7"/>
      <c r="CB208" s="7"/>
      <c r="CC208" s="7"/>
      <c r="CD208" s="7"/>
      <c r="CE208" s="7"/>
      <c r="CG208" s="7"/>
      <c r="CH208" s="7"/>
      <c r="CI208" s="7"/>
      <c r="CJ208" s="7"/>
      <c r="CK208" s="7"/>
      <c r="CM208" s="7"/>
      <c r="CN208" s="7"/>
      <c r="CO208" s="7"/>
      <c r="CP208" s="7"/>
      <c r="CQ208" s="7"/>
      <c r="CS208" s="7"/>
      <c r="CT208" s="7"/>
      <c r="CU208" s="7"/>
      <c r="CV208" s="7"/>
      <c r="CW208" s="7"/>
      <c r="CY208" s="7"/>
      <c r="CZ208" s="7"/>
      <c r="DA208" s="7"/>
      <c r="DB208" s="7"/>
      <c r="DC208" s="7"/>
      <c r="DE208" s="7"/>
      <c r="DF208" s="7"/>
      <c r="DG208" s="7"/>
      <c r="DH208" s="7"/>
      <c r="DI208" s="7"/>
      <c r="DK208" s="7"/>
      <c r="DL208" s="7"/>
      <c r="DM208" s="7"/>
      <c r="DN208" s="7"/>
      <c r="DO208" s="7"/>
      <c r="DQ208" s="7"/>
      <c r="DR208" s="7"/>
      <c r="DS208" s="7"/>
      <c r="DT208" s="7"/>
      <c r="DU208" s="7"/>
      <c r="DW208" s="66">
        <v>44946</v>
      </c>
      <c r="DX208" s="21" t="s">
        <v>1626</v>
      </c>
      <c r="DY208" s="7"/>
      <c r="DZ208" s="7">
        <v>0.97799999999999998</v>
      </c>
      <c r="EA208" s="7"/>
      <c r="EC208" s="66">
        <v>44909</v>
      </c>
      <c r="ED208" s="21" t="s">
        <v>1624</v>
      </c>
      <c r="EE208" s="7"/>
      <c r="EF208" s="7">
        <v>1.1890000000000001</v>
      </c>
      <c r="EG208" s="7"/>
      <c r="EI208" s="66">
        <v>44909</v>
      </c>
      <c r="EJ208" s="7" t="s">
        <v>1624</v>
      </c>
      <c r="EK208" s="7"/>
      <c r="EL208" s="134">
        <v>1.255679</v>
      </c>
      <c r="EM208" s="7"/>
      <c r="EO208" s="66">
        <v>44904</v>
      </c>
      <c r="EP208" s="21" t="s">
        <v>1624</v>
      </c>
      <c r="EQ208" s="7"/>
      <c r="ER208" s="7">
        <v>1.0054000000000001</v>
      </c>
      <c r="ES208" s="7"/>
      <c r="EU208" s="66">
        <v>44903</v>
      </c>
      <c r="EV208" s="21" t="s">
        <v>1624</v>
      </c>
      <c r="EW208" s="7"/>
      <c r="EX208" s="7">
        <v>1.1890000000000001</v>
      </c>
      <c r="EY208" s="7"/>
      <c r="FA208" s="66">
        <v>44888</v>
      </c>
      <c r="FB208" s="21" t="s">
        <v>1630</v>
      </c>
      <c r="FC208" s="7"/>
      <c r="FD208" s="7">
        <v>1.4059999999999999</v>
      </c>
      <c r="FE208" s="7"/>
      <c r="FG208" s="66">
        <v>44876</v>
      </c>
      <c r="FH208" s="7" t="s">
        <v>1630</v>
      </c>
      <c r="FI208" s="7"/>
      <c r="FJ208" s="7">
        <v>1.0389999999999999</v>
      </c>
      <c r="FK208" s="7"/>
      <c r="FM208" s="66">
        <v>44875</v>
      </c>
      <c r="FN208" s="21" t="s">
        <v>1630</v>
      </c>
      <c r="FO208" s="7"/>
      <c r="FP208" s="7">
        <v>1.0840000000000001</v>
      </c>
      <c r="FQ208" s="7"/>
      <c r="FS208" s="66">
        <v>44859</v>
      </c>
      <c r="FT208" s="21" t="s">
        <v>1621</v>
      </c>
      <c r="FU208" s="7"/>
      <c r="FV208" s="7">
        <v>1.2654000000000001</v>
      </c>
      <c r="FW208" s="7"/>
      <c r="FY208" s="66">
        <v>44854</v>
      </c>
      <c r="FZ208" s="21" t="s">
        <v>1621</v>
      </c>
      <c r="GA208" s="7"/>
      <c r="GB208" s="7">
        <v>1.4126000000000001</v>
      </c>
      <c r="GC208" s="7"/>
      <c r="GE208" s="66">
        <v>44820</v>
      </c>
      <c r="GF208" s="21" t="s">
        <v>357</v>
      </c>
      <c r="GG208" s="7"/>
      <c r="GH208" s="7">
        <v>1.8684000000000001</v>
      </c>
      <c r="GI208" s="68"/>
      <c r="GK208" s="66">
        <v>44817</v>
      </c>
      <c r="GL208" s="21" t="s">
        <v>1634</v>
      </c>
      <c r="GM208" s="7"/>
      <c r="GN208" s="7">
        <v>1.001142</v>
      </c>
      <c r="GO208" s="7"/>
      <c r="GQ208" s="66">
        <v>44774</v>
      </c>
      <c r="GR208" s="7" t="s">
        <v>356</v>
      </c>
      <c r="GS208" s="7"/>
      <c r="GT208" s="7">
        <v>1.2350000000000001</v>
      </c>
      <c r="GU208" s="7"/>
      <c r="GW208" s="66">
        <v>44742</v>
      </c>
      <c r="GX208" s="21" t="s">
        <v>571</v>
      </c>
      <c r="GY208" s="7"/>
      <c r="GZ208" s="7">
        <v>1.0531999999999999</v>
      </c>
      <c r="HA208" s="7"/>
      <c r="HC208" s="66">
        <v>44728</v>
      </c>
      <c r="HD208" s="21" t="s">
        <v>571</v>
      </c>
      <c r="HE208" s="7"/>
      <c r="HF208" s="7">
        <v>1.2197</v>
      </c>
      <c r="HG208" s="7"/>
      <c r="HI208" s="66">
        <v>44687</v>
      </c>
      <c r="HJ208" s="21" t="s">
        <v>353</v>
      </c>
      <c r="HK208" s="7"/>
      <c r="HL208" s="7">
        <v>1.0329999999999999</v>
      </c>
      <c r="HM208" s="7"/>
      <c r="HO208" s="66">
        <v>44677</v>
      </c>
      <c r="HP208" s="21" t="s">
        <v>351</v>
      </c>
      <c r="HQ208" s="7"/>
      <c r="HR208" s="134">
        <v>1.0037718385260799</v>
      </c>
      <c r="HS208" s="7"/>
      <c r="HU208" s="81">
        <v>44015</v>
      </c>
      <c r="HV208" s="21" t="s">
        <v>355</v>
      </c>
      <c r="HW208" s="21">
        <f>[1]!i_dq_close("881001.WI",HU208)</f>
        <v>4823.5420000000004</v>
      </c>
      <c r="HX208" s="82">
        <v>1.1048389999999999</v>
      </c>
      <c r="HY208" s="20"/>
      <c r="IA208" s="66">
        <v>44803</v>
      </c>
      <c r="IB208" s="21" t="s">
        <v>1633</v>
      </c>
      <c r="IC208" s="7"/>
      <c r="ID208" s="7">
        <v>1.0389999999999999</v>
      </c>
      <c r="IE208" s="7"/>
      <c r="IG208" s="66">
        <v>44818</v>
      </c>
      <c r="IH208" s="21" t="s">
        <v>1634</v>
      </c>
      <c r="II208" s="7"/>
      <c r="IJ208" s="7">
        <v>1.0069999999999999</v>
      </c>
      <c r="IK208" s="7"/>
      <c r="IM208" s="66">
        <v>44883</v>
      </c>
      <c r="IN208" s="21" t="s">
        <v>1630</v>
      </c>
      <c r="IO208" s="7"/>
      <c r="IP208" s="7">
        <v>0.98419999999999996</v>
      </c>
      <c r="IQ208" s="7"/>
      <c r="IS208" s="7"/>
      <c r="IT208" s="7"/>
      <c r="IU208" s="7"/>
      <c r="IV208" s="7"/>
      <c r="IW208" s="7"/>
      <c r="IY208" s="7"/>
      <c r="IZ208" s="7"/>
      <c r="JA208" s="7"/>
      <c r="JB208" s="7"/>
      <c r="JC208" s="7"/>
      <c r="JE208" s="7"/>
      <c r="JF208" s="7"/>
      <c r="JG208" s="7"/>
      <c r="JH208" s="7"/>
      <c r="JI208" s="7"/>
      <c r="JK208" s="7"/>
      <c r="JL208" s="7"/>
      <c r="JM208" s="7"/>
      <c r="JN208" s="7"/>
      <c r="JO208" s="7"/>
      <c r="JQ208" s="7"/>
      <c r="JR208" s="7"/>
      <c r="JS208" s="7"/>
      <c r="JT208" s="7"/>
      <c r="JU208" s="7"/>
      <c r="JW208" s="7"/>
      <c r="JX208" s="7"/>
      <c r="JY208" s="7"/>
      <c r="JZ208" s="7"/>
      <c r="KA208" s="7"/>
      <c r="KC208" s="66">
        <v>44859</v>
      </c>
      <c r="KD208" s="7" t="s">
        <v>1621</v>
      </c>
      <c r="KE208" s="7"/>
      <c r="KF208" s="7">
        <v>1.345</v>
      </c>
    </row>
    <row r="209" spans="1:292" customFormat="1">
      <c r="A209" s="121">
        <v>44690</v>
      </c>
      <c r="B209" s="74" t="s">
        <v>353</v>
      </c>
      <c r="C209" s="122"/>
      <c r="D209" s="122">
        <v>1.0438000000000001</v>
      </c>
      <c r="E209" s="122"/>
      <c r="G209" s="66">
        <v>44719</v>
      </c>
      <c r="H209" s="21" t="s">
        <v>571</v>
      </c>
      <c r="I209" s="7"/>
      <c r="J209" s="7">
        <v>0.95309999999999995</v>
      </c>
      <c r="K209" s="7"/>
      <c r="M209" s="7"/>
      <c r="N209" s="7"/>
      <c r="O209" s="7"/>
      <c r="P209" s="7"/>
      <c r="Q209" s="7"/>
      <c r="S209" s="7"/>
      <c r="T209" s="7"/>
      <c r="U209" s="7"/>
      <c r="V209" s="7"/>
      <c r="W209" s="7"/>
      <c r="Y209" s="7"/>
      <c r="Z209" s="7"/>
      <c r="AA209" s="7"/>
      <c r="AB209" s="7"/>
      <c r="AC209" s="7"/>
      <c r="AE209" s="7"/>
      <c r="AF209" s="7"/>
      <c r="AG209" s="7"/>
      <c r="AH209" s="7"/>
      <c r="AI209" s="7"/>
      <c r="AK209" s="7"/>
      <c r="AL209" s="7"/>
      <c r="AM209" s="7"/>
      <c r="AN209" s="7"/>
      <c r="AO209" s="7"/>
      <c r="AQ209" s="7"/>
      <c r="AR209" s="7"/>
      <c r="AS209" s="7"/>
      <c r="AT209" s="7"/>
      <c r="AU209" s="7"/>
      <c r="AW209" s="7"/>
      <c r="AX209" s="7"/>
      <c r="AY209" s="7"/>
      <c r="AZ209" s="7"/>
      <c r="BA209" s="7"/>
      <c r="BC209" s="7"/>
      <c r="BD209" s="7"/>
      <c r="BE209" s="7"/>
      <c r="BF209" s="7"/>
      <c r="BG209" s="7"/>
      <c r="BI209" s="7"/>
      <c r="BJ209" s="7"/>
      <c r="BK209" s="7"/>
      <c r="BL209" s="7"/>
      <c r="BM209" s="7"/>
      <c r="BO209" s="7"/>
      <c r="BP209" s="7"/>
      <c r="BQ209" s="7"/>
      <c r="BR209" s="7"/>
      <c r="BS209" s="7"/>
      <c r="BU209" s="7"/>
      <c r="BV209" s="7"/>
      <c r="BW209" s="7"/>
      <c r="BX209" s="7"/>
      <c r="BY209" s="7"/>
      <c r="CA209" s="7"/>
      <c r="CB209" s="7"/>
      <c r="CC209" s="7"/>
      <c r="CD209" s="7"/>
      <c r="CE209" s="7"/>
      <c r="CG209" s="7"/>
      <c r="CH209" s="7"/>
      <c r="CI209" s="7"/>
      <c r="CJ209" s="7"/>
      <c r="CK209" s="7"/>
      <c r="CM209" s="7"/>
      <c r="CN209" s="7"/>
      <c r="CO209" s="7"/>
      <c r="CP209" s="7"/>
      <c r="CQ209" s="7"/>
      <c r="CS209" s="7"/>
      <c r="CT209" s="7"/>
      <c r="CU209" s="7"/>
      <c r="CV209" s="7"/>
      <c r="CW209" s="7"/>
      <c r="CY209" s="7"/>
      <c r="CZ209" s="7"/>
      <c r="DA209" s="7"/>
      <c r="DB209" s="7"/>
      <c r="DC209" s="7"/>
      <c r="DE209" s="7"/>
      <c r="DF209" s="7"/>
      <c r="DG209" s="7"/>
      <c r="DH209" s="7"/>
      <c r="DI209" s="7"/>
      <c r="DK209" s="7"/>
      <c r="DL209" s="7"/>
      <c r="DM209" s="7"/>
      <c r="DN209" s="7"/>
      <c r="DO209" s="7"/>
      <c r="DQ209" s="7"/>
      <c r="DR209" s="7"/>
      <c r="DS209" s="7"/>
      <c r="DT209" s="7"/>
      <c r="DU209" s="7"/>
      <c r="DW209" s="66">
        <v>44956</v>
      </c>
      <c r="DX209" s="21" t="s">
        <v>1626</v>
      </c>
      <c r="DY209" s="7"/>
      <c r="DZ209" s="7">
        <v>0.98160000000000003</v>
      </c>
      <c r="EA209" s="7"/>
      <c r="EC209" s="66">
        <v>44910</v>
      </c>
      <c r="ED209" s="21" t="s">
        <v>1624</v>
      </c>
      <c r="EE209" s="7"/>
      <c r="EF209" s="7">
        <v>1.1910000000000001</v>
      </c>
      <c r="EG209" s="7"/>
      <c r="EI209" s="66">
        <v>44910</v>
      </c>
      <c r="EJ209" s="7" t="s">
        <v>1624</v>
      </c>
      <c r="EK209" s="7"/>
      <c r="EL209" s="134">
        <v>1.2557720000000001</v>
      </c>
      <c r="EM209" s="7"/>
      <c r="EO209" s="66">
        <v>44907</v>
      </c>
      <c r="EP209" s="21" t="s">
        <v>1624</v>
      </c>
      <c r="EQ209" s="7"/>
      <c r="ER209" s="7">
        <v>1.0044999999999999</v>
      </c>
      <c r="ES209" s="7"/>
      <c r="EU209" s="66">
        <v>44904</v>
      </c>
      <c r="EV209" s="21" t="s">
        <v>1624</v>
      </c>
      <c r="EW209" s="7"/>
      <c r="EX209" s="7">
        <v>1.1889000000000001</v>
      </c>
      <c r="EY209" s="7"/>
      <c r="FA209" s="66">
        <v>44889</v>
      </c>
      <c r="FB209" s="21" t="s">
        <v>1630</v>
      </c>
      <c r="FC209" s="7"/>
      <c r="FD209" s="7">
        <v>1.4059999999999999</v>
      </c>
      <c r="FE209" s="7"/>
      <c r="FG209" s="66">
        <v>44879</v>
      </c>
      <c r="FH209" s="7" t="s">
        <v>1630</v>
      </c>
      <c r="FI209" s="7"/>
      <c r="FJ209" s="7">
        <v>1.0409999999999999</v>
      </c>
      <c r="FK209" s="7"/>
      <c r="FM209" s="66">
        <v>44876</v>
      </c>
      <c r="FN209" s="21" t="s">
        <v>1630</v>
      </c>
      <c r="FO209" s="7"/>
      <c r="FP209" s="7">
        <v>1.08</v>
      </c>
      <c r="FQ209" s="7"/>
      <c r="FS209" s="66">
        <v>44860</v>
      </c>
      <c r="FT209" s="21" t="s">
        <v>1621</v>
      </c>
      <c r="FU209" s="7"/>
      <c r="FV209" s="7">
        <v>1.2666999999999999</v>
      </c>
      <c r="FW209" s="7"/>
      <c r="FY209" s="66">
        <v>44855</v>
      </c>
      <c r="FZ209" s="21" t="s">
        <v>1621</v>
      </c>
      <c r="GA209" s="7"/>
      <c r="GB209" s="7">
        <v>1.4124000000000001</v>
      </c>
      <c r="GC209" s="7"/>
      <c r="GE209" s="66">
        <v>44823</v>
      </c>
      <c r="GF209" s="21" t="s">
        <v>357</v>
      </c>
      <c r="GG209" s="7"/>
      <c r="GH209" s="7">
        <v>1.8734999999999999</v>
      </c>
      <c r="GI209" s="68"/>
      <c r="GK209" s="66">
        <v>44818</v>
      </c>
      <c r="GL209" s="21" t="s">
        <v>1634</v>
      </c>
      <c r="GM209" s="7"/>
      <c r="GN209" s="7">
        <v>1.0013399999999999</v>
      </c>
      <c r="GO209" s="7"/>
      <c r="GQ209" s="66">
        <v>44775</v>
      </c>
      <c r="GR209" s="7" t="s">
        <v>1633</v>
      </c>
      <c r="GS209" s="7"/>
      <c r="GT209" s="7">
        <v>1.2210000000000001</v>
      </c>
      <c r="GU209" s="7"/>
      <c r="GW209" s="66">
        <v>44743</v>
      </c>
      <c r="GX209" s="21" t="s">
        <v>639</v>
      </c>
      <c r="GY209" s="7"/>
      <c r="GZ209" s="7">
        <v>1.0531999999999999</v>
      </c>
      <c r="HA209" s="7"/>
      <c r="HC209" s="66">
        <v>44729</v>
      </c>
      <c r="HD209" s="21" t="s">
        <v>571</v>
      </c>
      <c r="HE209" s="7"/>
      <c r="HF209" s="7">
        <v>1.2244999999999999</v>
      </c>
      <c r="HG209" s="7"/>
      <c r="HI209" s="66">
        <v>44690</v>
      </c>
      <c r="HJ209" s="21" t="s">
        <v>353</v>
      </c>
      <c r="HK209" s="7"/>
      <c r="HL209" s="7">
        <v>1.0369999999999999</v>
      </c>
      <c r="HM209" s="7"/>
      <c r="HO209" s="66">
        <v>44678</v>
      </c>
      <c r="HP209" s="21" t="s">
        <v>351</v>
      </c>
      <c r="HQ209" s="7"/>
      <c r="HR209" s="134">
        <v>1.0047426043273626</v>
      </c>
      <c r="HS209" s="7"/>
      <c r="HU209" s="81">
        <v>44018</v>
      </c>
      <c r="HV209" s="21" t="s">
        <v>355</v>
      </c>
      <c r="HW209" s="21">
        <f>[1]!i_dq_close("881001.WI",HU209)</f>
        <v>5059.9656000000004</v>
      </c>
      <c r="HX209" s="82">
        <v>1.1085590000000001</v>
      </c>
      <c r="HY209" s="20"/>
      <c r="IA209" s="66">
        <v>44804</v>
      </c>
      <c r="IB209" s="21" t="s">
        <v>1633</v>
      </c>
      <c r="IC209" s="7"/>
      <c r="ID209" s="7">
        <v>1.0229999999999999</v>
      </c>
      <c r="IE209" s="7"/>
      <c r="IG209" s="66">
        <v>44819</v>
      </c>
      <c r="IH209" s="21" t="s">
        <v>1634</v>
      </c>
      <c r="II209" s="7"/>
      <c r="IJ209" s="7">
        <v>1.006</v>
      </c>
      <c r="IK209" s="7"/>
      <c r="IM209" s="66">
        <v>44886</v>
      </c>
      <c r="IN209" s="21" t="s">
        <v>1630</v>
      </c>
      <c r="IO209" s="7"/>
      <c r="IP209" s="7">
        <v>0.98850000000000005</v>
      </c>
      <c r="IQ209" s="7"/>
      <c r="IS209" s="7"/>
      <c r="IT209" s="7"/>
      <c r="IU209" s="7"/>
      <c r="IV209" s="7"/>
      <c r="IW209" s="7"/>
      <c r="IY209" s="7"/>
      <c r="IZ209" s="7"/>
      <c r="JA209" s="7"/>
      <c r="JB209" s="7"/>
      <c r="JC209" s="7"/>
      <c r="JE209" s="7"/>
      <c r="JF209" s="7"/>
      <c r="JG209" s="7"/>
      <c r="JH209" s="7"/>
      <c r="JI209" s="7"/>
      <c r="JK209" s="7"/>
      <c r="JL209" s="7"/>
      <c r="JM209" s="7"/>
      <c r="JN209" s="7"/>
      <c r="JO209" s="7"/>
      <c r="JQ209" s="7"/>
      <c r="JR209" s="7"/>
      <c r="JS209" s="7"/>
      <c r="JT209" s="7"/>
      <c r="JU209" s="7"/>
      <c r="JW209" s="7"/>
      <c r="JX209" s="7"/>
      <c r="JY209" s="7"/>
      <c r="JZ209" s="7"/>
      <c r="KA209" s="7"/>
      <c r="KC209" s="66">
        <v>44860</v>
      </c>
      <c r="KD209" s="7" t="s">
        <v>1621</v>
      </c>
      <c r="KE209" s="7"/>
      <c r="KF209" s="7">
        <v>1.3460000000000001</v>
      </c>
    </row>
    <row r="210" spans="1:292" customFormat="1">
      <c r="A210" s="121">
        <v>44691</v>
      </c>
      <c r="B210" s="74" t="s">
        <v>353</v>
      </c>
      <c r="C210" s="122"/>
      <c r="D210" s="122">
        <v>1.0397000000000001</v>
      </c>
      <c r="E210" s="122"/>
      <c r="G210" s="66">
        <v>44720</v>
      </c>
      <c r="H210" s="21" t="s">
        <v>571</v>
      </c>
      <c r="I210" s="7"/>
      <c r="J210" s="7">
        <v>0.9556</v>
      </c>
      <c r="K210" s="7"/>
      <c r="M210" s="7"/>
      <c r="N210" s="7"/>
      <c r="O210" s="7"/>
      <c r="P210" s="7"/>
      <c r="Q210" s="7"/>
      <c r="S210" s="7"/>
      <c r="T210" s="7"/>
      <c r="U210" s="7"/>
      <c r="V210" s="7"/>
      <c r="W210" s="7"/>
      <c r="Y210" s="7"/>
      <c r="Z210" s="7"/>
      <c r="AA210" s="7"/>
      <c r="AB210" s="7"/>
      <c r="AC210" s="7"/>
      <c r="AE210" s="7"/>
      <c r="AF210" s="7"/>
      <c r="AG210" s="7"/>
      <c r="AH210" s="7"/>
      <c r="AI210" s="7"/>
      <c r="AK210" s="7"/>
      <c r="AL210" s="7"/>
      <c r="AM210" s="7"/>
      <c r="AN210" s="7"/>
      <c r="AO210" s="7"/>
      <c r="AQ210" s="7"/>
      <c r="AR210" s="7"/>
      <c r="AS210" s="7"/>
      <c r="AT210" s="7"/>
      <c r="AU210" s="7"/>
      <c r="AW210" s="7"/>
      <c r="AX210" s="7"/>
      <c r="AY210" s="7"/>
      <c r="AZ210" s="7"/>
      <c r="BA210" s="7"/>
      <c r="BC210" s="7"/>
      <c r="BD210" s="7"/>
      <c r="BE210" s="7"/>
      <c r="BF210" s="7"/>
      <c r="BG210" s="7"/>
      <c r="BI210" s="7"/>
      <c r="BJ210" s="7"/>
      <c r="BK210" s="7"/>
      <c r="BL210" s="7"/>
      <c r="BM210" s="7"/>
      <c r="BO210" s="7"/>
      <c r="BP210" s="7"/>
      <c r="BQ210" s="7"/>
      <c r="BR210" s="7"/>
      <c r="BS210" s="7"/>
      <c r="BU210" s="7"/>
      <c r="BV210" s="7"/>
      <c r="BW210" s="7"/>
      <c r="BX210" s="7"/>
      <c r="BY210" s="7"/>
      <c r="CA210" s="7"/>
      <c r="CB210" s="7"/>
      <c r="CC210" s="7"/>
      <c r="CD210" s="7"/>
      <c r="CE210" s="7"/>
      <c r="CG210" s="7"/>
      <c r="CH210" s="7"/>
      <c r="CI210" s="7"/>
      <c r="CJ210" s="7"/>
      <c r="CK210" s="7"/>
      <c r="CM210" s="7"/>
      <c r="CN210" s="7"/>
      <c r="CO210" s="7"/>
      <c r="CP210" s="7"/>
      <c r="CQ210" s="7"/>
      <c r="CS210" s="7"/>
      <c r="CT210" s="7"/>
      <c r="CU210" s="7"/>
      <c r="CV210" s="7"/>
      <c r="CW210" s="7"/>
      <c r="CY210" s="7"/>
      <c r="CZ210" s="7"/>
      <c r="DA210" s="7"/>
      <c r="DB210" s="7"/>
      <c r="DC210" s="7"/>
      <c r="DE210" s="7"/>
      <c r="DF210" s="7"/>
      <c r="DG210" s="7"/>
      <c r="DH210" s="7"/>
      <c r="DI210" s="7"/>
      <c r="DK210" s="7"/>
      <c r="DL210" s="7"/>
      <c r="DM210" s="7"/>
      <c r="DN210" s="7"/>
      <c r="DO210" s="7"/>
      <c r="DQ210" s="7"/>
      <c r="DR210" s="7"/>
      <c r="DS210" s="7"/>
      <c r="DT210" s="7"/>
      <c r="DU210" s="7"/>
      <c r="DW210" s="66">
        <v>44957</v>
      </c>
      <c r="DX210" s="21" t="s">
        <v>1626</v>
      </c>
      <c r="DY210" s="7"/>
      <c r="DZ210" s="7">
        <v>0.97829999999999995</v>
      </c>
      <c r="EA210" s="7"/>
      <c r="EC210" s="66">
        <v>44911</v>
      </c>
      <c r="ED210" s="21" t="s">
        <v>1624</v>
      </c>
      <c r="EE210" s="7"/>
      <c r="EF210" s="7">
        <v>1.1850000000000001</v>
      </c>
      <c r="EG210" s="7"/>
      <c r="EI210" s="66">
        <v>44911</v>
      </c>
      <c r="EJ210" s="7" t="s">
        <v>1624</v>
      </c>
      <c r="EK210" s="7"/>
      <c r="EL210" s="134">
        <v>1.255679</v>
      </c>
      <c r="EM210" s="7"/>
      <c r="EO210" s="66">
        <v>44908</v>
      </c>
      <c r="EP210" s="21" t="s">
        <v>1624</v>
      </c>
      <c r="EQ210" s="7"/>
      <c r="ER210" s="7">
        <v>1.0044999999999999</v>
      </c>
      <c r="ES210" s="7"/>
      <c r="EU210" s="66">
        <v>44907</v>
      </c>
      <c r="EV210" s="21" t="s">
        <v>1624</v>
      </c>
      <c r="EW210" s="7"/>
      <c r="EX210" s="7">
        <v>1.1893</v>
      </c>
      <c r="EY210" s="7"/>
      <c r="FA210" s="66">
        <v>44890</v>
      </c>
      <c r="FB210" s="21" t="s">
        <v>1630</v>
      </c>
      <c r="FC210" s="7"/>
      <c r="FD210" s="7">
        <v>1.4019999999999999</v>
      </c>
      <c r="FE210" s="7"/>
      <c r="FG210" s="66">
        <v>44880</v>
      </c>
      <c r="FH210" s="7" t="s">
        <v>1630</v>
      </c>
      <c r="FI210" s="7"/>
      <c r="FJ210" s="7">
        <v>1.0429999999999999</v>
      </c>
      <c r="FK210" s="7"/>
      <c r="FM210" s="66">
        <v>44879</v>
      </c>
      <c r="FN210" s="21" t="s">
        <v>1630</v>
      </c>
      <c r="FO210" s="7"/>
      <c r="FP210" s="7">
        <v>1.081</v>
      </c>
      <c r="FQ210" s="7"/>
      <c r="FS210" s="66">
        <v>44861</v>
      </c>
      <c r="FT210" s="21" t="s">
        <v>1621</v>
      </c>
      <c r="FU210" s="7"/>
      <c r="FV210" s="7">
        <v>1.2677</v>
      </c>
      <c r="FW210" s="7"/>
      <c r="FY210" s="66">
        <v>44858</v>
      </c>
      <c r="FZ210" s="21" t="s">
        <v>1621</v>
      </c>
      <c r="GA210" s="7"/>
      <c r="GB210" s="7">
        <v>1.4065000000000001</v>
      </c>
      <c r="GC210" s="7"/>
      <c r="GE210" s="66">
        <v>44824</v>
      </c>
      <c r="GF210" s="21" t="s">
        <v>357</v>
      </c>
      <c r="GG210" s="7"/>
      <c r="GH210" s="7">
        <v>1.8737999999999999</v>
      </c>
      <c r="GI210" s="68"/>
      <c r="GK210" s="66">
        <v>44819</v>
      </c>
      <c r="GL210" s="21" t="s">
        <v>1634</v>
      </c>
      <c r="GM210" s="7"/>
      <c r="GN210" s="7">
        <v>1.001933</v>
      </c>
      <c r="GO210" s="7"/>
      <c r="GQ210" s="66">
        <v>44776</v>
      </c>
      <c r="GR210" s="7" t="s">
        <v>1633</v>
      </c>
      <c r="GS210" s="7"/>
      <c r="GT210" s="7">
        <v>1.226</v>
      </c>
      <c r="GU210" s="7"/>
      <c r="GW210" s="66">
        <v>44746</v>
      </c>
      <c r="GX210" s="21" t="s">
        <v>639</v>
      </c>
      <c r="GY210" s="7"/>
      <c r="GZ210" s="7">
        <v>1.0536000000000001</v>
      </c>
      <c r="HA210" s="7"/>
      <c r="HC210" s="66">
        <v>44732</v>
      </c>
      <c r="HD210" s="21" t="s">
        <v>571</v>
      </c>
      <c r="HE210" s="7"/>
      <c r="HF210" s="7">
        <v>1.2141999999999999</v>
      </c>
      <c r="HG210" s="7"/>
      <c r="HI210" s="66">
        <v>44691</v>
      </c>
      <c r="HJ210" s="21" t="s">
        <v>353</v>
      </c>
      <c r="HK210" s="7"/>
      <c r="HL210" s="7">
        <v>1.0329999999999999</v>
      </c>
      <c r="HM210" s="7"/>
      <c r="HO210" s="66">
        <v>44679</v>
      </c>
      <c r="HP210" s="21" t="s">
        <v>351</v>
      </c>
      <c r="HQ210" s="7"/>
      <c r="HR210" s="134">
        <v>1.0047426043273626</v>
      </c>
      <c r="HS210" s="7"/>
      <c r="HU210" s="81">
        <v>44019</v>
      </c>
      <c r="HV210" s="21" t="s">
        <v>355</v>
      </c>
      <c r="HW210" s="21">
        <f>[1]!i_dq_close("881001.WI",HU210)</f>
        <v>5111.1720999999998</v>
      </c>
      <c r="HX210" s="82">
        <v>1.1094889999999999</v>
      </c>
      <c r="HY210" s="20"/>
      <c r="IA210" s="66">
        <v>44805</v>
      </c>
      <c r="IB210" s="21" t="s">
        <v>357</v>
      </c>
      <c r="IC210" s="7"/>
      <c r="ID210" s="7">
        <v>1.0209999999999999</v>
      </c>
      <c r="IE210" s="7"/>
      <c r="IG210" s="66">
        <v>44820</v>
      </c>
      <c r="IH210" s="21" t="s">
        <v>1634</v>
      </c>
      <c r="II210" s="7"/>
      <c r="IJ210" s="7">
        <v>1.0029999999999999</v>
      </c>
      <c r="IK210" s="7"/>
      <c r="IM210" s="66">
        <v>44887</v>
      </c>
      <c r="IN210" s="21" t="s">
        <v>1630</v>
      </c>
      <c r="IO210" s="7"/>
      <c r="IP210" s="7">
        <v>0.9909</v>
      </c>
      <c r="IQ210" s="7"/>
      <c r="IS210" s="7"/>
      <c r="IT210" s="7"/>
      <c r="IU210" s="7"/>
      <c r="IV210" s="7"/>
      <c r="IW210" s="7"/>
      <c r="IY210" s="7"/>
      <c r="IZ210" s="7"/>
      <c r="JA210" s="7"/>
      <c r="JB210" s="7"/>
      <c r="JC210" s="7"/>
      <c r="JE210" s="7"/>
      <c r="JF210" s="7"/>
      <c r="JG210" s="7"/>
      <c r="JH210" s="7"/>
      <c r="JI210" s="7"/>
      <c r="JK210" s="7"/>
      <c r="JL210" s="7"/>
      <c r="JM210" s="7"/>
      <c r="JN210" s="7"/>
      <c r="JO210" s="7"/>
      <c r="JQ210" s="7"/>
      <c r="JR210" s="7"/>
      <c r="JS210" s="7"/>
      <c r="JT210" s="7"/>
      <c r="JU210" s="7"/>
      <c r="JW210" s="7"/>
      <c r="JX210" s="7"/>
      <c r="JY210" s="7"/>
      <c r="JZ210" s="7"/>
      <c r="KA210" s="7"/>
      <c r="KC210" s="66">
        <v>44861</v>
      </c>
      <c r="KD210" s="7" t="s">
        <v>1621</v>
      </c>
      <c r="KE210" s="7"/>
      <c r="KF210" s="7">
        <v>1.347</v>
      </c>
    </row>
    <row r="211" spans="1:292" customFormat="1">
      <c r="A211" s="121">
        <v>44692</v>
      </c>
      <c r="B211" s="74" t="s">
        <v>353</v>
      </c>
      <c r="C211" s="122"/>
      <c r="D211" s="122">
        <v>1.0376000000000001</v>
      </c>
      <c r="E211" s="122"/>
      <c r="G211" s="66">
        <v>44721</v>
      </c>
      <c r="H211" s="21" t="s">
        <v>571</v>
      </c>
      <c r="I211" s="7"/>
      <c r="J211" s="7">
        <v>0.95269999999999999</v>
      </c>
      <c r="K211" s="7"/>
      <c r="M211" s="7"/>
      <c r="N211" s="7"/>
      <c r="O211" s="7"/>
      <c r="P211" s="7"/>
      <c r="Q211" s="7"/>
      <c r="S211" s="7"/>
      <c r="T211" s="7"/>
      <c r="U211" s="7"/>
      <c r="V211" s="7"/>
      <c r="W211" s="7"/>
      <c r="Y211" s="7"/>
      <c r="Z211" s="7"/>
      <c r="AA211" s="7"/>
      <c r="AB211" s="7"/>
      <c r="AC211" s="7"/>
      <c r="AE211" s="7"/>
      <c r="AF211" s="7"/>
      <c r="AG211" s="7"/>
      <c r="AH211" s="7"/>
      <c r="AI211" s="7"/>
      <c r="AK211" s="7"/>
      <c r="AL211" s="7"/>
      <c r="AM211" s="7"/>
      <c r="AN211" s="7"/>
      <c r="AO211" s="7"/>
      <c r="AQ211" s="7"/>
      <c r="AR211" s="7"/>
      <c r="AS211" s="7"/>
      <c r="AT211" s="7"/>
      <c r="AU211" s="7"/>
      <c r="AW211" s="7"/>
      <c r="AX211" s="7"/>
      <c r="AY211" s="7"/>
      <c r="AZ211" s="7"/>
      <c r="BA211" s="7"/>
      <c r="BC211" s="7"/>
      <c r="BD211" s="7"/>
      <c r="BE211" s="7"/>
      <c r="BF211" s="7"/>
      <c r="BG211" s="7"/>
      <c r="BI211" s="7"/>
      <c r="BJ211" s="7"/>
      <c r="BK211" s="7"/>
      <c r="BL211" s="7"/>
      <c r="BM211" s="7"/>
      <c r="BO211" s="7"/>
      <c r="BP211" s="7"/>
      <c r="BQ211" s="7"/>
      <c r="BR211" s="7"/>
      <c r="BS211" s="7"/>
      <c r="BU211" s="7"/>
      <c r="BV211" s="7"/>
      <c r="BW211" s="7"/>
      <c r="BX211" s="7"/>
      <c r="BY211" s="7"/>
      <c r="CA211" s="7"/>
      <c r="CB211" s="7"/>
      <c r="CC211" s="7"/>
      <c r="CD211" s="7"/>
      <c r="CE211" s="7"/>
      <c r="CG211" s="7"/>
      <c r="CH211" s="7"/>
      <c r="CI211" s="7"/>
      <c r="CJ211" s="7"/>
      <c r="CK211" s="7"/>
      <c r="CM211" s="7"/>
      <c r="CN211" s="7"/>
      <c r="CO211" s="7"/>
      <c r="CP211" s="7"/>
      <c r="CQ211" s="7"/>
      <c r="CS211" s="7"/>
      <c r="CT211" s="7"/>
      <c r="CU211" s="7"/>
      <c r="CV211" s="7"/>
      <c r="CW211" s="7"/>
      <c r="CY211" s="7"/>
      <c r="CZ211" s="7"/>
      <c r="DA211" s="7"/>
      <c r="DB211" s="7"/>
      <c r="DC211" s="7"/>
      <c r="DE211" s="7"/>
      <c r="DF211" s="7"/>
      <c r="DG211" s="7"/>
      <c r="DH211" s="7"/>
      <c r="DI211" s="7"/>
      <c r="DK211" s="7"/>
      <c r="DL211" s="7"/>
      <c r="DM211" s="7"/>
      <c r="DN211" s="7"/>
      <c r="DO211" s="7"/>
      <c r="DQ211" s="7"/>
      <c r="DR211" s="7"/>
      <c r="DS211" s="7"/>
      <c r="DT211" s="7"/>
      <c r="DU211" s="7"/>
      <c r="DW211" s="66">
        <v>44958</v>
      </c>
      <c r="DX211" s="21" t="s">
        <v>348</v>
      </c>
      <c r="DY211" s="7"/>
      <c r="DZ211" s="7">
        <v>0.98</v>
      </c>
      <c r="EA211" s="7"/>
      <c r="EC211" s="66">
        <v>44914</v>
      </c>
      <c r="ED211" s="21" t="s">
        <v>1624</v>
      </c>
      <c r="EE211" s="7"/>
      <c r="EF211" s="7">
        <v>1.1819999999999999</v>
      </c>
      <c r="EG211" s="7"/>
      <c r="EI211" s="66">
        <v>44914</v>
      </c>
      <c r="EJ211" s="7" t="s">
        <v>1624</v>
      </c>
      <c r="EK211" s="7"/>
      <c r="EL211" s="134">
        <v>1.2557720000000001</v>
      </c>
      <c r="EM211" s="7"/>
      <c r="EO211" s="66">
        <v>44909</v>
      </c>
      <c r="EP211" s="21" t="s">
        <v>1624</v>
      </c>
      <c r="EQ211" s="7"/>
      <c r="ER211" s="7">
        <v>1.0054000000000001</v>
      </c>
      <c r="ES211" s="7"/>
      <c r="EU211" s="66">
        <v>44908</v>
      </c>
      <c r="EV211" s="21" t="s">
        <v>1624</v>
      </c>
      <c r="EW211" s="7"/>
      <c r="EX211" s="7">
        <v>1.1901999999999999</v>
      </c>
      <c r="EY211" s="7"/>
      <c r="FA211" s="66">
        <v>44893</v>
      </c>
      <c r="FB211" s="21" t="s">
        <v>1630</v>
      </c>
      <c r="FC211" s="7"/>
      <c r="FD211" s="7">
        <v>1.4059999999999999</v>
      </c>
      <c r="FE211" s="7"/>
      <c r="FG211" s="66">
        <v>44881</v>
      </c>
      <c r="FH211" s="7" t="s">
        <v>1630</v>
      </c>
      <c r="FI211" s="7"/>
      <c r="FJ211" s="7">
        <v>1.0409999999999999</v>
      </c>
      <c r="FK211" s="7"/>
      <c r="FM211" s="66">
        <v>44880</v>
      </c>
      <c r="FN211" s="21" t="s">
        <v>1630</v>
      </c>
      <c r="FO211" s="7"/>
      <c r="FP211" s="7">
        <v>1.083</v>
      </c>
      <c r="FQ211" s="7"/>
      <c r="FS211" s="66">
        <v>44862</v>
      </c>
      <c r="FT211" s="21" t="s">
        <v>1621</v>
      </c>
      <c r="FU211" s="7"/>
      <c r="FV211" s="7">
        <v>1.2665</v>
      </c>
      <c r="FW211" s="7"/>
      <c r="FY211" s="66">
        <v>44859</v>
      </c>
      <c r="FZ211" s="21" t="s">
        <v>1621</v>
      </c>
      <c r="GA211" s="7"/>
      <c r="GB211" s="7">
        <v>1.4093</v>
      </c>
      <c r="GC211" s="7"/>
      <c r="GE211" s="66">
        <v>44825</v>
      </c>
      <c r="GF211" s="21" t="s">
        <v>357</v>
      </c>
      <c r="GG211" s="7"/>
      <c r="GH211" s="7">
        <v>1.8677999999999999</v>
      </c>
      <c r="GI211" s="68"/>
      <c r="GK211" s="66">
        <v>44820</v>
      </c>
      <c r="GL211" s="21" t="s">
        <v>1634</v>
      </c>
      <c r="GM211" s="7"/>
      <c r="GN211" s="7">
        <v>1.0018339999999999</v>
      </c>
      <c r="GO211" s="7"/>
      <c r="GQ211" s="66">
        <v>44777</v>
      </c>
      <c r="GR211" s="7" t="s">
        <v>1633</v>
      </c>
      <c r="GS211" s="7"/>
      <c r="GT211" s="7">
        <v>1.234</v>
      </c>
      <c r="GU211" s="7"/>
      <c r="GW211" s="66">
        <v>44747</v>
      </c>
      <c r="GX211" s="21" t="s">
        <v>639</v>
      </c>
      <c r="GY211" s="7"/>
      <c r="GZ211" s="7">
        <v>1.0557000000000001</v>
      </c>
      <c r="HA211" s="7"/>
      <c r="HC211" s="66">
        <v>44733</v>
      </c>
      <c r="HD211" s="21" t="s">
        <v>571</v>
      </c>
      <c r="HE211" s="7"/>
      <c r="HF211" s="7">
        <v>1.2236</v>
      </c>
      <c r="HG211" s="7"/>
      <c r="HI211" s="66">
        <v>44692</v>
      </c>
      <c r="HJ211" s="21" t="s">
        <v>353</v>
      </c>
      <c r="HK211" s="7"/>
      <c r="HL211" s="7">
        <v>1.024</v>
      </c>
      <c r="HM211" s="7"/>
      <c r="HO211" s="66">
        <v>44680</v>
      </c>
      <c r="HP211" s="21" t="s">
        <v>351</v>
      </c>
      <c r="HQ211" s="7"/>
      <c r="HR211" s="134">
        <v>1.0047426043273626</v>
      </c>
      <c r="HS211" s="7"/>
      <c r="HU211" s="81">
        <v>44020</v>
      </c>
      <c r="HV211" s="21" t="s">
        <v>355</v>
      </c>
      <c r="HW211" s="21">
        <f>[1]!i_dq_close("881001.WI",HU211)</f>
        <v>5209.1669000000002</v>
      </c>
      <c r="HX211" s="82">
        <v>1.112279</v>
      </c>
      <c r="HY211" s="20"/>
      <c r="IA211" s="66">
        <v>44806</v>
      </c>
      <c r="IB211" s="21" t="s">
        <v>1634</v>
      </c>
      <c r="IC211" s="7"/>
      <c r="ID211" s="7">
        <v>1.034</v>
      </c>
      <c r="IE211" s="7"/>
      <c r="IG211" s="66">
        <v>44823</v>
      </c>
      <c r="IH211" s="21" t="s">
        <v>1634</v>
      </c>
      <c r="II211" s="7"/>
      <c r="IJ211" s="7">
        <v>1.006</v>
      </c>
      <c r="IK211" s="7"/>
      <c r="IM211" s="66">
        <v>44888</v>
      </c>
      <c r="IN211" s="21" t="s">
        <v>1630</v>
      </c>
      <c r="IO211" s="7"/>
      <c r="IP211" s="7">
        <v>0.99239999999999995</v>
      </c>
      <c r="IQ211" s="7"/>
      <c r="IS211" s="7"/>
      <c r="IT211" s="7"/>
      <c r="IU211" s="7"/>
      <c r="IV211" s="7"/>
      <c r="IW211" s="7"/>
      <c r="IY211" s="7"/>
      <c r="IZ211" s="7"/>
      <c r="JA211" s="7"/>
      <c r="JB211" s="7"/>
      <c r="JC211" s="7"/>
      <c r="JE211" s="7"/>
      <c r="JF211" s="7"/>
      <c r="JG211" s="7"/>
      <c r="JH211" s="7"/>
      <c r="JI211" s="7"/>
      <c r="JK211" s="7"/>
      <c r="JL211" s="7"/>
      <c r="JM211" s="7"/>
      <c r="JN211" s="7"/>
      <c r="JO211" s="7"/>
      <c r="JQ211" s="7"/>
      <c r="JR211" s="7"/>
      <c r="JS211" s="7"/>
      <c r="JT211" s="7"/>
      <c r="JU211" s="7"/>
      <c r="JW211" s="7"/>
      <c r="JX211" s="7"/>
      <c r="JY211" s="7"/>
      <c r="JZ211" s="7"/>
      <c r="KA211" s="7"/>
      <c r="KC211" s="66">
        <v>44862</v>
      </c>
      <c r="KD211" s="7" t="s">
        <v>1621</v>
      </c>
      <c r="KE211" s="7"/>
      <c r="KF211" s="7">
        <v>1.347</v>
      </c>
    </row>
    <row r="212" spans="1:292" customFormat="1">
      <c r="A212" s="121">
        <v>44693</v>
      </c>
      <c r="B212" s="74" t="s">
        <v>353</v>
      </c>
      <c r="C212" s="122"/>
      <c r="D212" s="122">
        <v>1.0445</v>
      </c>
      <c r="E212" s="122"/>
      <c r="G212" s="66">
        <v>44722</v>
      </c>
      <c r="H212" s="21" t="s">
        <v>571</v>
      </c>
      <c r="I212" s="7"/>
      <c r="J212" s="7">
        <v>0.95050000000000001</v>
      </c>
      <c r="K212" s="7"/>
      <c r="M212" s="7"/>
      <c r="N212" s="7"/>
      <c r="O212" s="7"/>
      <c r="P212" s="7"/>
      <c r="Q212" s="7"/>
      <c r="S212" s="7"/>
      <c r="T212" s="7"/>
      <c r="U212" s="7"/>
      <c r="V212" s="7"/>
      <c r="W212" s="7"/>
      <c r="Y212" s="7"/>
      <c r="Z212" s="7"/>
      <c r="AA212" s="7"/>
      <c r="AB212" s="7"/>
      <c r="AC212" s="7"/>
      <c r="AE212" s="7"/>
      <c r="AF212" s="7"/>
      <c r="AG212" s="7"/>
      <c r="AH212" s="7"/>
      <c r="AI212" s="7"/>
      <c r="AK212" s="7"/>
      <c r="AL212" s="7"/>
      <c r="AM212" s="7"/>
      <c r="AN212" s="7"/>
      <c r="AO212" s="7"/>
      <c r="AQ212" s="7"/>
      <c r="AR212" s="7"/>
      <c r="AS212" s="7"/>
      <c r="AT212" s="7"/>
      <c r="AU212" s="7"/>
      <c r="AW212" s="7"/>
      <c r="AX212" s="7"/>
      <c r="AY212" s="7"/>
      <c r="AZ212" s="7"/>
      <c r="BA212" s="7"/>
      <c r="BC212" s="7"/>
      <c r="BD212" s="7"/>
      <c r="BE212" s="7"/>
      <c r="BF212" s="7"/>
      <c r="BG212" s="7"/>
      <c r="BI212" s="7"/>
      <c r="BJ212" s="7"/>
      <c r="BK212" s="7"/>
      <c r="BL212" s="7"/>
      <c r="BM212" s="7"/>
      <c r="BO212" s="7"/>
      <c r="BP212" s="7"/>
      <c r="BQ212" s="7"/>
      <c r="BR212" s="7"/>
      <c r="BS212" s="7"/>
      <c r="BU212" s="7"/>
      <c r="BV212" s="7"/>
      <c r="BW212" s="7"/>
      <c r="BX212" s="7"/>
      <c r="BY212" s="7"/>
      <c r="CA212" s="7"/>
      <c r="CB212" s="7"/>
      <c r="CC212" s="7"/>
      <c r="CD212" s="7"/>
      <c r="CE212" s="7"/>
      <c r="CG212" s="7"/>
      <c r="CH212" s="7"/>
      <c r="CI212" s="7"/>
      <c r="CJ212" s="7"/>
      <c r="CK212" s="7"/>
      <c r="CM212" s="7"/>
      <c r="CN212" s="7"/>
      <c r="CO212" s="7"/>
      <c r="CP212" s="7"/>
      <c r="CQ212" s="7"/>
      <c r="CS212" s="7"/>
      <c r="CT212" s="7"/>
      <c r="CU212" s="7"/>
      <c r="CV212" s="7"/>
      <c r="CW212" s="7"/>
      <c r="CY212" s="7"/>
      <c r="CZ212" s="7"/>
      <c r="DA212" s="7"/>
      <c r="DB212" s="7"/>
      <c r="DC212" s="7"/>
      <c r="DE212" s="7"/>
      <c r="DF212" s="7"/>
      <c r="DG212" s="7"/>
      <c r="DH212" s="7"/>
      <c r="DI212" s="7"/>
      <c r="DK212" s="7"/>
      <c r="DL212" s="7"/>
      <c r="DM212" s="7"/>
      <c r="DN212" s="7"/>
      <c r="DO212" s="7"/>
      <c r="DQ212" s="7"/>
      <c r="DR212" s="7"/>
      <c r="DS212" s="7"/>
      <c r="DT212" s="7"/>
      <c r="DU212" s="7"/>
      <c r="DW212" s="66">
        <v>44959</v>
      </c>
      <c r="DX212" s="21" t="s">
        <v>1632</v>
      </c>
      <c r="DY212" s="7"/>
      <c r="DZ212" s="7">
        <v>0.97870000000000001</v>
      </c>
      <c r="EA212" s="7"/>
      <c r="EC212" s="66">
        <v>44915</v>
      </c>
      <c r="ED212" s="21" t="s">
        <v>1624</v>
      </c>
      <c r="EE212" s="7"/>
      <c r="EF212" s="7">
        <v>1.1859999999999999</v>
      </c>
      <c r="EG212" s="7"/>
      <c r="EI212" s="66">
        <v>44915</v>
      </c>
      <c r="EJ212" s="7" t="s">
        <v>1624</v>
      </c>
      <c r="EK212" s="7"/>
      <c r="EL212" s="134">
        <v>1.2560519999999999</v>
      </c>
      <c r="EM212" s="7"/>
      <c r="EO212" s="66">
        <v>44910</v>
      </c>
      <c r="EP212" s="21" t="s">
        <v>1624</v>
      </c>
      <c r="EQ212" s="7"/>
      <c r="ER212" s="7">
        <v>1.0028999999999999</v>
      </c>
      <c r="ES212" s="7"/>
      <c r="EU212" s="66">
        <v>44909</v>
      </c>
      <c r="EV212" s="21" t="s">
        <v>1624</v>
      </c>
      <c r="EW212" s="7"/>
      <c r="EX212" s="7">
        <v>1.1909000000000001</v>
      </c>
      <c r="EY212" s="7"/>
      <c r="FA212" s="66">
        <v>44894</v>
      </c>
      <c r="FB212" s="21" t="s">
        <v>1630</v>
      </c>
      <c r="FC212" s="7"/>
      <c r="FD212" s="7">
        <v>1.3939999999999999</v>
      </c>
      <c r="FE212" s="7"/>
      <c r="FG212" s="66">
        <v>44882</v>
      </c>
      <c r="FH212" s="7" t="s">
        <v>1630</v>
      </c>
      <c r="FI212" s="7"/>
      <c r="FJ212" s="7">
        <v>1.0409999999999999</v>
      </c>
      <c r="FK212" s="7"/>
      <c r="FM212" s="66">
        <v>44881</v>
      </c>
      <c r="FN212" s="21" t="s">
        <v>1630</v>
      </c>
      <c r="FO212" s="7"/>
      <c r="FP212" s="7">
        <v>1.08</v>
      </c>
      <c r="FQ212" s="7"/>
      <c r="FS212" s="66">
        <v>44865</v>
      </c>
      <c r="FT212" s="21" t="s">
        <v>1621</v>
      </c>
      <c r="FU212" s="7"/>
      <c r="FV212" s="7">
        <v>1.2658</v>
      </c>
      <c r="FW212" s="7"/>
      <c r="FY212" s="66">
        <v>44860</v>
      </c>
      <c r="FZ212" s="21" t="s">
        <v>1621</v>
      </c>
      <c r="GA212" s="7"/>
      <c r="GB212" s="7">
        <v>1.4142999999999999</v>
      </c>
      <c r="GC212" s="7"/>
      <c r="GE212" s="66">
        <v>44826</v>
      </c>
      <c r="GF212" s="21" t="s">
        <v>357</v>
      </c>
      <c r="GG212" s="7"/>
      <c r="GH212" s="7">
        <v>1.8681000000000001</v>
      </c>
      <c r="GI212" s="68"/>
      <c r="GK212" s="66">
        <v>44823</v>
      </c>
      <c r="GL212" s="21" t="s">
        <v>1634</v>
      </c>
      <c r="GM212" s="7"/>
      <c r="GN212" s="7">
        <v>1.002229</v>
      </c>
      <c r="GO212" s="7"/>
      <c r="GQ212" s="66">
        <v>44778</v>
      </c>
      <c r="GR212" s="7" t="s">
        <v>1633</v>
      </c>
      <c r="GS212" s="7"/>
      <c r="GT212" s="7">
        <v>1.2250000000000001</v>
      </c>
      <c r="GU212" s="7"/>
      <c r="GW212" s="66">
        <v>44748</v>
      </c>
      <c r="GX212" s="21" t="s">
        <v>639</v>
      </c>
      <c r="GY212" s="7"/>
      <c r="GZ212" s="60">
        <v>1.0557000000000001</v>
      </c>
      <c r="HA212" s="7"/>
      <c r="HC212" s="66">
        <v>44734</v>
      </c>
      <c r="HD212" s="21" t="s">
        <v>571</v>
      </c>
      <c r="HE212" s="7"/>
      <c r="HF212" s="7">
        <v>1.2176</v>
      </c>
      <c r="HG212" s="7"/>
      <c r="HI212" s="66">
        <v>44693</v>
      </c>
      <c r="HJ212" s="21" t="s">
        <v>353</v>
      </c>
      <c r="HK212" s="7"/>
      <c r="HL212" s="7">
        <v>1.03</v>
      </c>
      <c r="HM212" s="7"/>
      <c r="HO212" s="66">
        <v>44686</v>
      </c>
      <c r="HP212" s="21" t="s">
        <v>353</v>
      </c>
      <c r="HQ212" s="7"/>
      <c r="HR212" s="134">
        <v>1.0037718385260803</v>
      </c>
      <c r="HS212" s="7"/>
      <c r="HU212" s="81">
        <v>44021</v>
      </c>
      <c r="HV212" s="21" t="s">
        <v>355</v>
      </c>
      <c r="HW212" s="21">
        <f>[1]!i_dq_close("881001.WI",HU212)</f>
        <v>5314.5234</v>
      </c>
      <c r="HX212" s="82">
        <v>1.1150690000000001</v>
      </c>
      <c r="HY212" s="20"/>
      <c r="IA212" s="66">
        <v>44809</v>
      </c>
      <c r="IB212" s="21" t="s">
        <v>1634</v>
      </c>
      <c r="IC212" s="7"/>
      <c r="ID212" s="7">
        <v>1.04</v>
      </c>
      <c r="IE212" s="7"/>
      <c r="IG212" s="66">
        <v>44824</v>
      </c>
      <c r="IH212" s="21" t="s">
        <v>1634</v>
      </c>
      <c r="II212" s="7"/>
      <c r="IJ212" s="7">
        <v>1.008</v>
      </c>
      <c r="IK212" s="7"/>
      <c r="IM212" s="66">
        <v>44889</v>
      </c>
      <c r="IN212" s="21" t="s">
        <v>1630</v>
      </c>
      <c r="IO212" s="7"/>
      <c r="IP212" s="7">
        <v>0.99260000000000004</v>
      </c>
      <c r="IQ212" s="7"/>
      <c r="IS212" s="7"/>
      <c r="IT212" s="7"/>
      <c r="IU212" s="7"/>
      <c r="IV212" s="7"/>
      <c r="IW212" s="7"/>
      <c r="IY212" s="7"/>
      <c r="IZ212" s="7"/>
      <c r="JA212" s="7"/>
      <c r="JB212" s="7"/>
      <c r="JC212" s="7"/>
      <c r="JE212" s="7"/>
      <c r="JF212" s="7"/>
      <c r="JG212" s="7"/>
      <c r="JH212" s="7"/>
      <c r="JI212" s="7"/>
      <c r="JK212" s="7"/>
      <c r="JL212" s="7"/>
      <c r="JM212" s="7"/>
      <c r="JN212" s="7"/>
      <c r="JO212" s="7"/>
      <c r="JQ212" s="7"/>
      <c r="JR212" s="7"/>
      <c r="JS212" s="7"/>
      <c r="JT212" s="7"/>
      <c r="JU212" s="7"/>
      <c r="JW212" s="7"/>
      <c r="JX212" s="7"/>
      <c r="JY212" s="7"/>
      <c r="JZ212" s="7"/>
      <c r="KA212" s="7"/>
      <c r="KC212" s="66">
        <v>44865</v>
      </c>
      <c r="KD212" s="7" t="s">
        <v>1621</v>
      </c>
      <c r="KE212" s="7"/>
      <c r="KF212" s="7">
        <v>1.3460000000000001</v>
      </c>
    </row>
    <row r="213" spans="1:292" customFormat="1">
      <c r="A213" s="121">
        <v>44694</v>
      </c>
      <c r="B213" s="74" t="s">
        <v>353</v>
      </c>
      <c r="C213" s="122"/>
      <c r="D213" s="122">
        <v>1.042</v>
      </c>
      <c r="E213" s="122"/>
      <c r="G213" s="66">
        <v>44725</v>
      </c>
      <c r="H213" s="21" t="s">
        <v>571</v>
      </c>
      <c r="I213" s="7"/>
      <c r="J213" s="7">
        <v>0.95630000000000004</v>
      </c>
      <c r="K213" s="7"/>
      <c r="M213" s="7"/>
      <c r="N213" s="7"/>
      <c r="O213" s="7"/>
      <c r="P213" s="7"/>
      <c r="Q213" s="7"/>
      <c r="S213" s="7"/>
      <c r="T213" s="7"/>
      <c r="U213" s="7"/>
      <c r="V213" s="7"/>
      <c r="W213" s="7"/>
      <c r="Y213" s="7"/>
      <c r="Z213" s="7"/>
      <c r="AA213" s="7"/>
      <c r="AB213" s="7"/>
      <c r="AC213" s="7"/>
      <c r="AE213" s="7"/>
      <c r="AF213" s="7"/>
      <c r="AG213" s="7"/>
      <c r="AH213" s="7"/>
      <c r="AI213" s="7"/>
      <c r="AK213" s="7"/>
      <c r="AL213" s="7"/>
      <c r="AM213" s="7"/>
      <c r="AN213" s="7"/>
      <c r="AO213" s="7"/>
      <c r="AQ213" s="7"/>
      <c r="AR213" s="7"/>
      <c r="AS213" s="7"/>
      <c r="AT213" s="7"/>
      <c r="AU213" s="7"/>
      <c r="AW213" s="7"/>
      <c r="AX213" s="7"/>
      <c r="AY213" s="7"/>
      <c r="AZ213" s="7"/>
      <c r="BA213" s="7"/>
      <c r="BC213" s="7"/>
      <c r="BD213" s="7"/>
      <c r="BE213" s="7"/>
      <c r="BF213" s="7"/>
      <c r="BG213" s="7"/>
      <c r="BI213" s="7"/>
      <c r="BJ213" s="7"/>
      <c r="BK213" s="7"/>
      <c r="BL213" s="7"/>
      <c r="BM213" s="7"/>
      <c r="BO213" s="7"/>
      <c r="BP213" s="7"/>
      <c r="BQ213" s="7"/>
      <c r="BR213" s="7"/>
      <c r="BS213" s="7"/>
      <c r="BU213" s="7"/>
      <c r="BV213" s="7"/>
      <c r="BW213" s="7"/>
      <c r="BX213" s="7"/>
      <c r="BY213" s="7"/>
      <c r="CA213" s="7"/>
      <c r="CB213" s="7"/>
      <c r="CC213" s="7"/>
      <c r="CD213" s="7"/>
      <c r="CE213" s="7"/>
      <c r="CG213" s="7"/>
      <c r="CH213" s="7"/>
      <c r="CI213" s="7"/>
      <c r="CJ213" s="7"/>
      <c r="CK213" s="7"/>
      <c r="CM213" s="7"/>
      <c r="CN213" s="7"/>
      <c r="CO213" s="7"/>
      <c r="CP213" s="7"/>
      <c r="CQ213" s="7"/>
      <c r="CS213" s="7"/>
      <c r="CT213" s="7"/>
      <c r="CU213" s="7"/>
      <c r="CV213" s="7"/>
      <c r="CW213" s="7"/>
      <c r="CY213" s="7"/>
      <c r="CZ213" s="7"/>
      <c r="DA213" s="7"/>
      <c r="DB213" s="7"/>
      <c r="DC213" s="7"/>
      <c r="DE213" s="7"/>
      <c r="DF213" s="7"/>
      <c r="DG213" s="7"/>
      <c r="DH213" s="7"/>
      <c r="DI213" s="7"/>
      <c r="DK213" s="7"/>
      <c r="DL213" s="7"/>
      <c r="DM213" s="7"/>
      <c r="DN213" s="7"/>
      <c r="DO213" s="7"/>
      <c r="DQ213" s="7"/>
      <c r="DR213" s="7"/>
      <c r="DS213" s="7"/>
      <c r="DT213" s="7"/>
      <c r="DU213" s="7"/>
      <c r="DW213" s="66">
        <v>44960</v>
      </c>
      <c r="DX213" s="21" t="s">
        <v>1632</v>
      </c>
      <c r="DY213" s="7"/>
      <c r="DZ213" s="7">
        <v>0.97970000000000002</v>
      </c>
      <c r="EA213" s="7"/>
      <c r="EC213" s="66">
        <v>44916</v>
      </c>
      <c r="ED213" s="21" t="s">
        <v>1624</v>
      </c>
      <c r="EE213" s="7"/>
      <c r="EF213" s="7">
        <v>1.1839999999999999</v>
      </c>
      <c r="EG213" s="7"/>
      <c r="EI213" s="66">
        <v>44916</v>
      </c>
      <c r="EJ213" s="7" t="s">
        <v>1624</v>
      </c>
      <c r="EK213" s="7"/>
      <c r="EL213" s="134">
        <v>1.2385999999999999</v>
      </c>
      <c r="EM213" s="7"/>
      <c r="EO213" s="66">
        <v>44911</v>
      </c>
      <c r="EP213" s="21" t="s">
        <v>1624</v>
      </c>
      <c r="EQ213" s="7"/>
      <c r="ER213" s="7">
        <v>1.0037</v>
      </c>
      <c r="ES213" s="7"/>
      <c r="EU213" s="66">
        <v>44910</v>
      </c>
      <c r="EV213" s="21" t="s">
        <v>1624</v>
      </c>
      <c r="EW213" s="7"/>
      <c r="EX213" s="7">
        <v>1.1904999999999999</v>
      </c>
      <c r="EY213" s="7"/>
      <c r="FA213" s="66">
        <v>44895</v>
      </c>
      <c r="FB213" s="21" t="s">
        <v>1630</v>
      </c>
      <c r="FC213" s="7"/>
      <c r="FD213" s="7">
        <v>1.4059999999999999</v>
      </c>
      <c r="FE213" s="7"/>
      <c r="FG213" s="66">
        <v>44883</v>
      </c>
      <c r="FH213" s="7" t="s">
        <v>1630</v>
      </c>
      <c r="FI213" s="7"/>
      <c r="FJ213" s="7">
        <v>1.036</v>
      </c>
      <c r="FK213" s="7"/>
      <c r="FM213" s="66">
        <v>44882</v>
      </c>
      <c r="FN213" s="21" t="s">
        <v>1630</v>
      </c>
      <c r="FO213" s="7"/>
      <c r="FP213" s="7">
        <v>1.0780000000000001</v>
      </c>
      <c r="FQ213" s="7"/>
      <c r="FS213" s="66">
        <v>44866</v>
      </c>
      <c r="FT213" s="21" t="s">
        <v>342</v>
      </c>
      <c r="FU213" s="7"/>
      <c r="FV213" s="7">
        <v>1.2685</v>
      </c>
      <c r="FW213" s="7"/>
      <c r="FY213" s="66">
        <v>44861</v>
      </c>
      <c r="FZ213" s="21" t="s">
        <v>1621</v>
      </c>
      <c r="GA213" s="7"/>
      <c r="GB213" s="7">
        <v>1.4155</v>
      </c>
      <c r="GC213" s="7"/>
      <c r="GE213" s="66">
        <v>44827</v>
      </c>
      <c r="GF213" s="21" t="s">
        <v>357</v>
      </c>
      <c r="GG213" s="7"/>
      <c r="GH213" s="7">
        <v>1.8694999999999999</v>
      </c>
      <c r="GI213" s="68"/>
      <c r="GK213" s="66">
        <v>44824</v>
      </c>
      <c r="GL213" s="21" t="s">
        <v>1634</v>
      </c>
      <c r="GM213" s="7"/>
      <c r="GN213" s="7">
        <v>1.002526</v>
      </c>
      <c r="GO213" s="7"/>
      <c r="GQ213" s="66">
        <v>44781</v>
      </c>
      <c r="GR213" s="7" t="s">
        <v>1633</v>
      </c>
      <c r="GS213" s="7"/>
      <c r="GT213" s="7">
        <v>1.228</v>
      </c>
      <c r="GU213" s="7"/>
      <c r="GW213" s="66">
        <v>44749</v>
      </c>
      <c r="GX213" s="21" t="s">
        <v>639</v>
      </c>
      <c r="GY213" s="7"/>
      <c r="GZ213" s="7">
        <v>1.0526</v>
      </c>
      <c r="HA213" s="7"/>
      <c r="HC213" s="66">
        <v>44735</v>
      </c>
      <c r="HD213" s="21" t="s">
        <v>571</v>
      </c>
      <c r="HE213" s="7"/>
      <c r="HF213" s="7">
        <v>1.2016</v>
      </c>
      <c r="HG213" s="7"/>
      <c r="HI213" s="66">
        <v>44694</v>
      </c>
      <c r="HJ213" s="21" t="s">
        <v>353</v>
      </c>
      <c r="HK213" s="7"/>
      <c r="HL213" s="7">
        <v>1.0269999999999999</v>
      </c>
      <c r="HM213" s="7"/>
      <c r="HO213" s="66">
        <v>44687</v>
      </c>
      <c r="HP213" s="21" t="s">
        <v>353</v>
      </c>
      <c r="HQ213" s="7"/>
      <c r="HR213" s="134">
        <v>1.0037718385260803</v>
      </c>
      <c r="HS213" s="7"/>
      <c r="HU213" s="81">
        <v>44022</v>
      </c>
      <c r="HV213" s="21" t="s">
        <v>355</v>
      </c>
      <c r="HW213" s="21">
        <f>[1]!i_dq_close("881001.WI",HU213)</f>
        <v>5258.9193999999998</v>
      </c>
      <c r="HX213" s="82">
        <v>1.1197189999999999</v>
      </c>
      <c r="HY213" s="20"/>
      <c r="IA213" s="66">
        <v>44810</v>
      </c>
      <c r="IB213" s="21" t="s">
        <v>1634</v>
      </c>
      <c r="IC213" s="7"/>
      <c r="ID213" s="7">
        <v>1.0429999999999999</v>
      </c>
      <c r="IE213" s="7"/>
      <c r="IG213" s="66">
        <v>44825</v>
      </c>
      <c r="IH213" s="21" t="s">
        <v>1634</v>
      </c>
      <c r="II213" s="7"/>
      <c r="IJ213" s="7">
        <v>1.0049999999999999</v>
      </c>
      <c r="IK213" s="7"/>
      <c r="IM213" s="66">
        <v>44890</v>
      </c>
      <c r="IN213" s="21" t="s">
        <v>1630</v>
      </c>
      <c r="IO213" s="7"/>
      <c r="IP213" s="7">
        <v>0.98780000000000001</v>
      </c>
      <c r="IQ213" s="7"/>
      <c r="IS213" s="7"/>
      <c r="IT213" s="7"/>
      <c r="IU213" s="7"/>
      <c r="IV213" s="7"/>
      <c r="IW213" s="7"/>
      <c r="IY213" s="7"/>
      <c r="IZ213" s="7"/>
      <c r="JA213" s="7"/>
      <c r="JB213" s="7"/>
      <c r="JC213" s="7"/>
      <c r="JE213" s="7"/>
      <c r="JF213" s="7"/>
      <c r="JG213" s="7"/>
      <c r="JH213" s="7"/>
      <c r="JI213" s="7"/>
      <c r="JK213" s="7"/>
      <c r="JL213" s="7"/>
      <c r="JM213" s="7"/>
      <c r="JN213" s="7"/>
      <c r="JO213" s="7"/>
      <c r="JQ213" s="7"/>
      <c r="JR213" s="7"/>
      <c r="JS213" s="7"/>
      <c r="JT213" s="7"/>
      <c r="JU213" s="7"/>
      <c r="JW213" s="7"/>
      <c r="JX213" s="7"/>
      <c r="JY213" s="7"/>
      <c r="JZ213" s="7"/>
      <c r="KA213" s="7"/>
      <c r="KC213" s="66">
        <v>44866</v>
      </c>
      <c r="KD213" s="7" t="s">
        <v>342</v>
      </c>
      <c r="KE213" s="7"/>
      <c r="KF213" s="7">
        <v>1.347</v>
      </c>
    </row>
    <row r="214" spans="1:292" customFormat="1">
      <c r="A214" s="121">
        <v>44697</v>
      </c>
      <c r="B214" s="74" t="s">
        <v>353</v>
      </c>
      <c r="C214" s="122"/>
      <c r="D214" s="122">
        <v>1.0431999999999999</v>
      </c>
      <c r="E214" s="122"/>
      <c r="G214" s="66">
        <v>44726</v>
      </c>
      <c r="H214" s="21" t="s">
        <v>571</v>
      </c>
      <c r="I214" s="7"/>
      <c r="J214" s="7">
        <v>0.95669999999999999</v>
      </c>
      <c r="K214" s="7"/>
      <c r="M214" s="7"/>
      <c r="N214" s="7"/>
      <c r="O214" s="7"/>
      <c r="P214" s="7"/>
      <c r="Q214" s="7"/>
      <c r="S214" s="7"/>
      <c r="T214" s="7"/>
      <c r="U214" s="7"/>
      <c r="V214" s="7"/>
      <c r="W214" s="7"/>
      <c r="Y214" s="7"/>
      <c r="Z214" s="7"/>
      <c r="AA214" s="7"/>
      <c r="AB214" s="7"/>
      <c r="AC214" s="7"/>
      <c r="AE214" s="7"/>
      <c r="AF214" s="7"/>
      <c r="AG214" s="7"/>
      <c r="AH214" s="7"/>
      <c r="AI214" s="7"/>
      <c r="AK214" s="7"/>
      <c r="AL214" s="7"/>
      <c r="AM214" s="7"/>
      <c r="AN214" s="7"/>
      <c r="AO214" s="7"/>
      <c r="AQ214" s="7"/>
      <c r="AR214" s="7"/>
      <c r="AS214" s="7"/>
      <c r="AT214" s="7"/>
      <c r="AU214" s="7"/>
      <c r="AW214" s="7"/>
      <c r="AX214" s="7"/>
      <c r="AY214" s="7"/>
      <c r="AZ214" s="7"/>
      <c r="BA214" s="7"/>
      <c r="BC214" s="7"/>
      <c r="BD214" s="7"/>
      <c r="BE214" s="7"/>
      <c r="BF214" s="7"/>
      <c r="BG214" s="7"/>
      <c r="BI214" s="7"/>
      <c r="BJ214" s="7"/>
      <c r="BK214" s="7"/>
      <c r="BL214" s="7"/>
      <c r="BM214" s="7"/>
      <c r="BO214" s="7"/>
      <c r="BP214" s="7"/>
      <c r="BQ214" s="7"/>
      <c r="BR214" s="7"/>
      <c r="BS214" s="7"/>
      <c r="BU214" s="7"/>
      <c r="BV214" s="7"/>
      <c r="BW214" s="7"/>
      <c r="BX214" s="7"/>
      <c r="BY214" s="7"/>
      <c r="CA214" s="7"/>
      <c r="CB214" s="7"/>
      <c r="CC214" s="7"/>
      <c r="CD214" s="7"/>
      <c r="CE214" s="7"/>
      <c r="CG214" s="7"/>
      <c r="CH214" s="7"/>
      <c r="CI214" s="7"/>
      <c r="CJ214" s="7"/>
      <c r="CK214" s="7"/>
      <c r="CM214" s="7"/>
      <c r="CN214" s="7"/>
      <c r="CO214" s="7"/>
      <c r="CP214" s="7"/>
      <c r="CQ214" s="7"/>
      <c r="CS214" s="7"/>
      <c r="CT214" s="7"/>
      <c r="CU214" s="7"/>
      <c r="CV214" s="7"/>
      <c r="CW214" s="7"/>
      <c r="CY214" s="7"/>
      <c r="CZ214" s="7"/>
      <c r="DA214" s="7"/>
      <c r="DB214" s="7"/>
      <c r="DC214" s="7"/>
      <c r="DE214" s="7"/>
      <c r="DF214" s="7"/>
      <c r="DG214" s="7"/>
      <c r="DH214" s="7"/>
      <c r="DI214" s="7"/>
      <c r="DK214" s="7"/>
      <c r="DL214" s="7"/>
      <c r="DM214" s="7"/>
      <c r="DN214" s="7"/>
      <c r="DO214" s="7"/>
      <c r="DQ214" s="7"/>
      <c r="DR214" s="7"/>
      <c r="DS214" s="7"/>
      <c r="DT214" s="7"/>
      <c r="DU214" s="7"/>
      <c r="DW214" s="66">
        <v>44963</v>
      </c>
      <c r="DX214" s="21" t="s">
        <v>1632</v>
      </c>
      <c r="DY214" s="7"/>
      <c r="DZ214" s="7">
        <v>0.9798</v>
      </c>
      <c r="EA214" s="7"/>
      <c r="EC214" s="66">
        <v>44917</v>
      </c>
      <c r="ED214" s="21" t="s">
        <v>1624</v>
      </c>
      <c r="EE214" s="7"/>
      <c r="EF214" s="7">
        <v>1.1779999999999999</v>
      </c>
      <c r="EG214" s="7"/>
      <c r="EI214" s="66">
        <v>44917</v>
      </c>
      <c r="EJ214" s="7" t="s">
        <v>1624</v>
      </c>
      <c r="EK214" s="7"/>
      <c r="EL214" s="7">
        <v>1.2387999999999999</v>
      </c>
      <c r="EM214" s="7"/>
      <c r="EO214" s="66">
        <v>44914</v>
      </c>
      <c r="EP214" s="21" t="s">
        <v>1624</v>
      </c>
      <c r="EQ214" s="7"/>
      <c r="ER214" s="7">
        <v>1.0028999999999999</v>
      </c>
      <c r="ES214" s="7"/>
      <c r="EU214" s="66">
        <v>44911</v>
      </c>
      <c r="EV214" s="21" t="s">
        <v>1624</v>
      </c>
      <c r="EW214" s="7"/>
      <c r="EX214" s="7">
        <v>1.1898</v>
      </c>
      <c r="EY214" s="7"/>
      <c r="FA214" s="66">
        <v>44896</v>
      </c>
      <c r="FB214" s="21" t="s">
        <v>336</v>
      </c>
      <c r="FC214" s="7"/>
      <c r="FD214" s="7">
        <v>1.4119999999999999</v>
      </c>
      <c r="FE214" s="7"/>
      <c r="FG214" s="66">
        <v>44886</v>
      </c>
      <c r="FH214" s="7" t="s">
        <v>1630</v>
      </c>
      <c r="FI214" s="7"/>
      <c r="FJ214" s="7">
        <v>1.0389999999999999</v>
      </c>
      <c r="FK214" s="7"/>
      <c r="FM214" s="66">
        <v>44883</v>
      </c>
      <c r="FN214" s="21" t="s">
        <v>1630</v>
      </c>
      <c r="FO214" s="7"/>
      <c r="FP214" s="7">
        <v>1.0720000000000001</v>
      </c>
      <c r="FQ214" s="7"/>
      <c r="FS214" s="66">
        <v>44867</v>
      </c>
      <c r="FT214" s="21" t="s">
        <v>1630</v>
      </c>
      <c r="FU214" s="7"/>
      <c r="FV214" s="7">
        <v>1.2696000000000001</v>
      </c>
      <c r="FW214" s="7"/>
      <c r="FY214" s="66">
        <v>44862</v>
      </c>
      <c r="FZ214" s="21" t="s">
        <v>1621</v>
      </c>
      <c r="GA214" s="7"/>
      <c r="GB214" s="7">
        <v>1.4105000000000001</v>
      </c>
      <c r="GC214" s="7"/>
      <c r="GE214" s="66">
        <v>44830</v>
      </c>
      <c r="GF214" s="21" t="s">
        <v>357</v>
      </c>
      <c r="GG214" s="7"/>
      <c r="GH214" s="7">
        <v>1.8782000000000001</v>
      </c>
      <c r="GI214" s="68"/>
      <c r="GK214" s="66">
        <v>44825</v>
      </c>
      <c r="GL214" s="21" t="s">
        <v>1634</v>
      </c>
      <c r="GM214" s="7"/>
      <c r="GN214" s="7">
        <v>1.0026250000000001</v>
      </c>
      <c r="GO214" s="7"/>
      <c r="GQ214" s="66">
        <v>44782</v>
      </c>
      <c r="GR214" s="7" t="s">
        <v>1633</v>
      </c>
      <c r="GS214" s="7"/>
      <c r="GT214" s="7">
        <v>1.232</v>
      </c>
      <c r="GU214" s="7"/>
      <c r="GW214" s="66">
        <v>44750</v>
      </c>
      <c r="GX214" s="21" t="s">
        <v>639</v>
      </c>
      <c r="GY214" s="7"/>
      <c r="GZ214" s="7">
        <v>1.0569</v>
      </c>
      <c r="HA214" s="7"/>
      <c r="HC214" s="66">
        <v>44736</v>
      </c>
      <c r="HD214" s="21" t="s">
        <v>571</v>
      </c>
      <c r="HE214" s="7"/>
      <c r="HF214" s="7">
        <v>1.2065999999999999</v>
      </c>
      <c r="HG214" s="7"/>
      <c r="HI214" s="66">
        <v>44697</v>
      </c>
      <c r="HJ214" s="21" t="s">
        <v>353</v>
      </c>
      <c r="HK214" s="7"/>
      <c r="HL214" s="7">
        <v>1.0289999999999999</v>
      </c>
      <c r="HM214" s="7"/>
      <c r="HO214" s="66">
        <v>44690</v>
      </c>
      <c r="HP214" s="21" t="s">
        <v>353</v>
      </c>
      <c r="HQ214" s="7"/>
      <c r="HR214" s="134">
        <v>1.0037718385260803</v>
      </c>
      <c r="HS214" s="7"/>
      <c r="HU214" s="81">
        <v>44025</v>
      </c>
      <c r="HV214" s="21" t="s">
        <v>355</v>
      </c>
      <c r="HW214" s="21">
        <f>[1]!i_dq_close("881001.WI",HU214)</f>
        <v>5403.8701000000001</v>
      </c>
      <c r="HX214" s="82">
        <v>1.1299490000000001</v>
      </c>
      <c r="HY214" s="20"/>
      <c r="IA214" s="66">
        <v>44811</v>
      </c>
      <c r="IB214" s="21" t="s">
        <v>1634</v>
      </c>
      <c r="IC214" s="7"/>
      <c r="ID214" s="7">
        <v>1.0449999999999999</v>
      </c>
      <c r="IE214" s="7"/>
      <c r="IG214" s="66">
        <v>44826</v>
      </c>
      <c r="IH214" s="21" t="s">
        <v>1634</v>
      </c>
      <c r="II214" s="7"/>
      <c r="IJ214" s="7">
        <v>1.0049999999999999</v>
      </c>
      <c r="IK214" s="7"/>
      <c r="IM214" s="66">
        <v>44893</v>
      </c>
      <c r="IN214" s="21" t="s">
        <v>1630</v>
      </c>
      <c r="IO214" s="7"/>
      <c r="IP214" s="7">
        <v>0.98809999999999998</v>
      </c>
      <c r="IQ214" s="7"/>
      <c r="IS214" s="7"/>
      <c r="IT214" s="7"/>
      <c r="IU214" s="7"/>
      <c r="IV214" s="7"/>
      <c r="IW214" s="7"/>
      <c r="IY214" s="7"/>
      <c r="IZ214" s="7"/>
      <c r="JA214" s="7"/>
      <c r="JB214" s="7"/>
      <c r="JC214" s="7"/>
      <c r="JE214" s="7"/>
      <c r="JF214" s="7"/>
      <c r="JG214" s="7"/>
      <c r="JH214" s="7"/>
      <c r="JI214" s="7"/>
      <c r="JK214" s="7"/>
      <c r="JL214" s="7"/>
      <c r="JM214" s="7"/>
      <c r="JN214" s="7"/>
      <c r="JO214" s="7"/>
      <c r="JQ214" s="7"/>
      <c r="JR214" s="7"/>
      <c r="JS214" s="7"/>
      <c r="JT214" s="7"/>
      <c r="JU214" s="7"/>
      <c r="JW214" s="7"/>
      <c r="JX214" s="7"/>
      <c r="JY214" s="7"/>
      <c r="JZ214" s="7"/>
      <c r="KA214" s="7"/>
      <c r="KC214" s="66">
        <v>44867</v>
      </c>
      <c r="KD214" s="7" t="s">
        <v>1630</v>
      </c>
      <c r="KE214" s="7"/>
      <c r="KF214" s="7">
        <v>1.347</v>
      </c>
    </row>
    <row r="215" spans="1:292" customFormat="1">
      <c r="A215" s="121">
        <v>44698</v>
      </c>
      <c r="B215" s="74" t="s">
        <v>353</v>
      </c>
      <c r="C215" s="122"/>
      <c r="D215" s="122">
        <v>1.0434000000000001</v>
      </c>
      <c r="E215" s="122"/>
      <c r="G215" s="66">
        <v>44727</v>
      </c>
      <c r="H215" s="21" t="s">
        <v>571</v>
      </c>
      <c r="I215" s="7"/>
      <c r="J215" s="7">
        <v>0.94699999999999995</v>
      </c>
      <c r="K215" s="7"/>
      <c r="M215" s="7"/>
      <c r="N215" s="7"/>
      <c r="O215" s="7"/>
      <c r="P215" s="7"/>
      <c r="Q215" s="7"/>
      <c r="S215" s="7"/>
      <c r="T215" s="7"/>
      <c r="U215" s="7"/>
      <c r="V215" s="7"/>
      <c r="W215" s="7"/>
      <c r="Y215" s="7"/>
      <c r="Z215" s="7"/>
      <c r="AA215" s="7"/>
      <c r="AB215" s="7"/>
      <c r="AC215" s="7"/>
      <c r="AE215" s="7"/>
      <c r="AF215" s="7"/>
      <c r="AG215" s="7"/>
      <c r="AH215" s="7"/>
      <c r="AI215" s="7"/>
      <c r="AK215" s="7"/>
      <c r="AL215" s="7"/>
      <c r="AM215" s="7"/>
      <c r="AN215" s="7"/>
      <c r="AO215" s="7"/>
      <c r="AQ215" s="7"/>
      <c r="AR215" s="7"/>
      <c r="AS215" s="7"/>
      <c r="AT215" s="7"/>
      <c r="AU215" s="7"/>
      <c r="AW215" s="7"/>
      <c r="AX215" s="7"/>
      <c r="AY215" s="7"/>
      <c r="AZ215" s="7"/>
      <c r="BA215" s="7"/>
      <c r="BC215" s="7"/>
      <c r="BD215" s="7"/>
      <c r="BE215" s="7"/>
      <c r="BF215" s="7"/>
      <c r="BG215" s="7"/>
      <c r="BI215" s="7"/>
      <c r="BJ215" s="7"/>
      <c r="BK215" s="7"/>
      <c r="BL215" s="7"/>
      <c r="BM215" s="7"/>
      <c r="BO215" s="7"/>
      <c r="BP215" s="7"/>
      <c r="BQ215" s="7"/>
      <c r="BR215" s="7"/>
      <c r="BS215" s="7"/>
      <c r="BU215" s="7"/>
      <c r="BV215" s="7"/>
      <c r="BW215" s="7"/>
      <c r="BX215" s="7"/>
      <c r="BY215" s="7"/>
      <c r="CA215" s="7"/>
      <c r="CB215" s="7"/>
      <c r="CC215" s="7"/>
      <c r="CD215" s="7"/>
      <c r="CE215" s="7"/>
      <c r="CG215" s="7"/>
      <c r="CH215" s="7"/>
      <c r="CI215" s="7"/>
      <c r="CJ215" s="7"/>
      <c r="CK215" s="7"/>
      <c r="CM215" s="7"/>
      <c r="CN215" s="7"/>
      <c r="CO215" s="7"/>
      <c r="CP215" s="7"/>
      <c r="CQ215" s="7"/>
      <c r="CS215" s="7"/>
      <c r="CT215" s="7"/>
      <c r="CU215" s="7"/>
      <c r="CV215" s="7"/>
      <c r="CW215" s="7"/>
      <c r="CY215" s="7"/>
      <c r="CZ215" s="7"/>
      <c r="DA215" s="7"/>
      <c r="DB215" s="7"/>
      <c r="DC215" s="7"/>
      <c r="DE215" s="7"/>
      <c r="DF215" s="7"/>
      <c r="DG215" s="7"/>
      <c r="DH215" s="7"/>
      <c r="DI215" s="7"/>
      <c r="DK215" s="7"/>
      <c r="DL215" s="7"/>
      <c r="DM215" s="7"/>
      <c r="DN215" s="7"/>
      <c r="DO215" s="7"/>
      <c r="DQ215" s="7"/>
      <c r="DR215" s="7"/>
      <c r="DS215" s="7"/>
      <c r="DT215" s="7"/>
      <c r="DU215" s="7"/>
      <c r="DW215" s="66">
        <v>44964</v>
      </c>
      <c r="DX215" s="21" t="s">
        <v>1688</v>
      </c>
      <c r="DY215" s="7"/>
      <c r="DZ215" s="7">
        <v>0.9819</v>
      </c>
      <c r="EA215" s="7"/>
      <c r="EC215" s="66">
        <v>44918</v>
      </c>
      <c r="ED215" s="21" t="s">
        <v>1624</v>
      </c>
      <c r="EE215" s="7"/>
      <c r="EF215" s="7">
        <v>1.179</v>
      </c>
      <c r="EG215" s="7"/>
      <c r="EI215" s="66">
        <v>44918</v>
      </c>
      <c r="EJ215" s="7" t="s">
        <v>1624</v>
      </c>
      <c r="EK215" s="7"/>
      <c r="EL215" s="7">
        <v>1.2388999999999999</v>
      </c>
      <c r="EM215" s="7"/>
      <c r="EO215" s="66">
        <v>44915</v>
      </c>
      <c r="EP215" s="21" t="s">
        <v>1624</v>
      </c>
      <c r="EQ215" s="7"/>
      <c r="ER215" s="7">
        <v>1.0012000000000001</v>
      </c>
      <c r="ES215" s="7"/>
      <c r="EU215" s="66">
        <v>44914</v>
      </c>
      <c r="EV215" s="21" t="s">
        <v>1624</v>
      </c>
      <c r="EW215" s="7"/>
      <c r="EX215" s="7">
        <v>1.1845000000000001</v>
      </c>
      <c r="EY215" s="7"/>
      <c r="FA215" s="66">
        <v>44897</v>
      </c>
      <c r="FB215" s="21" t="s">
        <v>1624</v>
      </c>
      <c r="FC215" s="7"/>
      <c r="FD215" s="7">
        <v>1.42</v>
      </c>
      <c r="FE215" s="7"/>
      <c r="FG215" s="66">
        <v>44887</v>
      </c>
      <c r="FH215" s="7" t="s">
        <v>1630</v>
      </c>
      <c r="FI215" s="7"/>
      <c r="FJ215" s="7">
        <v>1.0409999999999999</v>
      </c>
      <c r="FK215" s="7"/>
      <c r="FM215" s="66">
        <v>44886</v>
      </c>
      <c r="FN215" s="21" t="s">
        <v>1630</v>
      </c>
      <c r="FO215" s="7"/>
      <c r="FP215" s="7">
        <v>1.0760000000000001</v>
      </c>
      <c r="FQ215" s="7"/>
      <c r="FS215" s="66">
        <v>44868</v>
      </c>
      <c r="FT215" s="21" t="s">
        <v>1630</v>
      </c>
      <c r="FU215" s="7"/>
      <c r="FV215" s="7">
        <v>1.2697000000000001</v>
      </c>
      <c r="FW215" s="7"/>
      <c r="FY215" s="66">
        <v>44865</v>
      </c>
      <c r="FZ215" s="21" t="s">
        <v>1621</v>
      </c>
      <c r="GA215" s="7"/>
      <c r="GB215" s="7">
        <v>1.4086000000000001</v>
      </c>
      <c r="GC215" s="7"/>
      <c r="GE215" s="66">
        <v>44831</v>
      </c>
      <c r="GF215" s="21" t="s">
        <v>357</v>
      </c>
      <c r="GG215" s="7"/>
      <c r="GH215" s="7">
        <v>1.8737999999999999</v>
      </c>
      <c r="GI215" s="68"/>
      <c r="GK215" s="66">
        <v>44826</v>
      </c>
      <c r="GL215" s="21" t="s">
        <v>1634</v>
      </c>
      <c r="GM215" s="7"/>
      <c r="GN215" s="7">
        <v>1.002526</v>
      </c>
      <c r="GO215" s="7"/>
      <c r="GQ215" s="66">
        <v>44783</v>
      </c>
      <c r="GR215" s="7" t="s">
        <v>1633</v>
      </c>
      <c r="GS215" s="7"/>
      <c r="GT215" s="7">
        <v>1.2350000000000001</v>
      </c>
      <c r="GU215" s="7"/>
      <c r="GW215" s="66">
        <v>44753</v>
      </c>
      <c r="GX215" s="21" t="s">
        <v>639</v>
      </c>
      <c r="GY215" s="7"/>
      <c r="GZ215" s="7">
        <v>1.0563</v>
      </c>
      <c r="HA215" s="7"/>
      <c r="HC215" s="66">
        <v>44739</v>
      </c>
      <c r="HD215" s="21" t="s">
        <v>571</v>
      </c>
      <c r="HE215" s="7"/>
      <c r="HF215" s="7">
        <v>1.2063999999999999</v>
      </c>
      <c r="HG215" s="7"/>
      <c r="HI215" s="66">
        <v>44698</v>
      </c>
      <c r="HJ215" s="21" t="s">
        <v>353</v>
      </c>
      <c r="HK215" s="7"/>
      <c r="HL215" s="7">
        <v>1.028</v>
      </c>
      <c r="HM215" s="7"/>
      <c r="HO215" s="66">
        <v>44691</v>
      </c>
      <c r="HP215" s="21" t="s">
        <v>353</v>
      </c>
      <c r="HQ215" s="7"/>
      <c r="HR215" s="134">
        <v>1.0037718385260803</v>
      </c>
      <c r="HS215" s="7"/>
      <c r="HU215" s="81">
        <v>44026</v>
      </c>
      <c r="HV215" s="21" t="s">
        <v>355</v>
      </c>
      <c r="HW215" s="21">
        <f>[1]!i_dq_close("881001.WI",HU215)</f>
        <v>5354.0397000000003</v>
      </c>
      <c r="HX215" s="82">
        <v>1.135529</v>
      </c>
      <c r="HY215" s="20"/>
      <c r="IA215" s="66">
        <v>44812</v>
      </c>
      <c r="IB215" s="21" t="s">
        <v>1634</v>
      </c>
      <c r="IC215" s="7"/>
      <c r="ID215" s="7">
        <v>1.04</v>
      </c>
      <c r="IE215" s="7"/>
      <c r="IG215" s="66">
        <v>44827</v>
      </c>
      <c r="IH215" s="21" t="s">
        <v>1634</v>
      </c>
      <c r="II215" s="7"/>
      <c r="IJ215" s="7">
        <v>1.002</v>
      </c>
      <c r="IK215" s="7"/>
      <c r="IM215" s="66">
        <v>44894</v>
      </c>
      <c r="IN215" s="21" t="s">
        <v>1630</v>
      </c>
      <c r="IO215" s="7"/>
      <c r="IP215" s="7">
        <v>0.98350000000000004</v>
      </c>
      <c r="IQ215" s="7"/>
      <c r="IS215" s="7"/>
      <c r="IT215" s="7"/>
      <c r="IU215" s="7"/>
      <c r="IV215" s="7"/>
      <c r="IW215" s="7"/>
      <c r="IY215" s="7"/>
      <c r="IZ215" s="7"/>
      <c r="JA215" s="7"/>
      <c r="JB215" s="7"/>
      <c r="JC215" s="7"/>
      <c r="JE215" s="7"/>
      <c r="JF215" s="7"/>
      <c r="JG215" s="7"/>
      <c r="JH215" s="7"/>
      <c r="JI215" s="7"/>
      <c r="JK215" s="7"/>
      <c r="JL215" s="7"/>
      <c r="JM215" s="7"/>
      <c r="JN215" s="7"/>
      <c r="JO215" s="7"/>
      <c r="JQ215" s="7"/>
      <c r="JR215" s="7"/>
      <c r="JS215" s="7"/>
      <c r="JT215" s="7"/>
      <c r="JU215" s="7"/>
      <c r="JW215" s="7"/>
      <c r="JX215" s="7"/>
      <c r="JY215" s="7"/>
      <c r="JZ215" s="7"/>
      <c r="KA215" s="7"/>
      <c r="KC215" s="66">
        <v>44868</v>
      </c>
      <c r="KD215" s="7" t="s">
        <v>1630</v>
      </c>
      <c r="KE215" s="7"/>
      <c r="KF215" s="7">
        <v>1.35</v>
      </c>
    </row>
    <row r="216" spans="1:292" customFormat="1">
      <c r="A216" s="121">
        <v>44699</v>
      </c>
      <c r="B216" s="74" t="s">
        <v>353</v>
      </c>
      <c r="C216" s="122"/>
      <c r="D216" s="122">
        <v>1.0407999999999999</v>
      </c>
      <c r="E216" s="122"/>
      <c r="G216" s="66">
        <v>44728</v>
      </c>
      <c r="H216" s="21" t="s">
        <v>571</v>
      </c>
      <c r="I216" s="7"/>
      <c r="J216" s="7">
        <v>0.95420000000000005</v>
      </c>
      <c r="K216" s="7"/>
      <c r="M216" s="7"/>
      <c r="N216" s="7"/>
      <c r="O216" s="7"/>
      <c r="P216" s="7"/>
      <c r="Q216" s="7"/>
      <c r="S216" s="7"/>
      <c r="T216" s="7"/>
      <c r="U216" s="7"/>
      <c r="V216" s="7"/>
      <c r="W216" s="7"/>
      <c r="Y216" s="7"/>
      <c r="Z216" s="7"/>
      <c r="AA216" s="7"/>
      <c r="AB216" s="7"/>
      <c r="AC216" s="7"/>
      <c r="AE216" s="7"/>
      <c r="AF216" s="7"/>
      <c r="AG216" s="7"/>
      <c r="AH216" s="7"/>
      <c r="AI216" s="7"/>
      <c r="AK216" s="7"/>
      <c r="AL216" s="7"/>
      <c r="AM216" s="7"/>
      <c r="AN216" s="7"/>
      <c r="AO216" s="7"/>
      <c r="AQ216" s="7"/>
      <c r="AR216" s="7"/>
      <c r="AS216" s="7"/>
      <c r="AT216" s="7"/>
      <c r="AU216" s="7"/>
      <c r="AW216" s="7"/>
      <c r="AX216" s="7"/>
      <c r="AY216" s="7"/>
      <c r="AZ216" s="7"/>
      <c r="BA216" s="7"/>
      <c r="BC216" s="7"/>
      <c r="BD216" s="7"/>
      <c r="BE216" s="7"/>
      <c r="BF216" s="7"/>
      <c r="BG216" s="7"/>
      <c r="BI216" s="7"/>
      <c r="BJ216" s="7"/>
      <c r="BK216" s="7"/>
      <c r="BL216" s="7"/>
      <c r="BM216" s="7"/>
      <c r="BO216" s="7"/>
      <c r="BP216" s="7"/>
      <c r="BQ216" s="7"/>
      <c r="BR216" s="7"/>
      <c r="BS216" s="7"/>
      <c r="BU216" s="7"/>
      <c r="BV216" s="7"/>
      <c r="BW216" s="7"/>
      <c r="BX216" s="7"/>
      <c r="BY216" s="7"/>
      <c r="CA216" s="7"/>
      <c r="CB216" s="7"/>
      <c r="CC216" s="7"/>
      <c r="CD216" s="7"/>
      <c r="CE216" s="7"/>
      <c r="CG216" s="7"/>
      <c r="CH216" s="7"/>
      <c r="CI216" s="7"/>
      <c r="CJ216" s="7"/>
      <c r="CK216" s="7"/>
      <c r="CM216" s="7"/>
      <c r="CN216" s="7"/>
      <c r="CO216" s="7"/>
      <c r="CP216" s="7"/>
      <c r="CQ216" s="7"/>
      <c r="CS216" s="7"/>
      <c r="CT216" s="7"/>
      <c r="CU216" s="7"/>
      <c r="CV216" s="7"/>
      <c r="CW216" s="7"/>
      <c r="CY216" s="7"/>
      <c r="CZ216" s="7"/>
      <c r="DA216" s="7"/>
      <c r="DB216" s="7"/>
      <c r="DC216" s="7"/>
      <c r="DE216" s="7"/>
      <c r="DF216" s="7"/>
      <c r="DG216" s="7"/>
      <c r="DH216" s="7"/>
      <c r="DI216" s="7"/>
      <c r="DK216" s="7"/>
      <c r="DL216" s="7"/>
      <c r="DM216" s="7"/>
      <c r="DN216" s="7"/>
      <c r="DO216" s="7"/>
      <c r="DQ216" s="7"/>
      <c r="DR216" s="7"/>
      <c r="DS216" s="7"/>
      <c r="DT216" s="7"/>
      <c r="DU216" s="7"/>
      <c r="DW216" s="66">
        <v>44965</v>
      </c>
      <c r="DX216" s="21" t="s">
        <v>1694</v>
      </c>
      <c r="DY216" s="7"/>
      <c r="DZ216" s="7">
        <v>0.98080000000000001</v>
      </c>
      <c r="EA216" s="7"/>
      <c r="EC216" s="66">
        <v>44921</v>
      </c>
      <c r="ED216" s="21" t="s">
        <v>1624</v>
      </c>
      <c r="EE216" s="7"/>
      <c r="EF216" s="7">
        <v>1.1839999999999999</v>
      </c>
      <c r="EG216" s="7"/>
      <c r="EI216" s="66">
        <v>44921</v>
      </c>
      <c r="EJ216" s="7" t="s">
        <v>1624</v>
      </c>
      <c r="EK216" s="7"/>
      <c r="EL216" s="7">
        <v>1.2392000000000001</v>
      </c>
      <c r="EM216" s="7"/>
      <c r="EO216" s="66">
        <v>44916</v>
      </c>
      <c r="EP216" s="21" t="s">
        <v>1624</v>
      </c>
      <c r="EQ216" s="7"/>
      <c r="ER216" s="7">
        <v>1.0044999999999999</v>
      </c>
      <c r="ES216" s="7"/>
      <c r="EU216" s="66">
        <v>44915</v>
      </c>
      <c r="EV216" s="21" t="s">
        <v>1624</v>
      </c>
      <c r="EW216" s="7"/>
      <c r="EX216" s="7">
        <v>1.1859999999999999</v>
      </c>
      <c r="EY216" s="7"/>
      <c r="FA216" s="66">
        <v>44900</v>
      </c>
      <c r="FB216" s="21" t="s">
        <v>1624</v>
      </c>
      <c r="FC216" s="7"/>
      <c r="FD216" s="7">
        <v>1.409</v>
      </c>
      <c r="FE216" s="7"/>
      <c r="FG216" s="66">
        <v>44888</v>
      </c>
      <c r="FH216" s="7" t="s">
        <v>1630</v>
      </c>
      <c r="FI216" s="7"/>
      <c r="FJ216" s="7">
        <v>1.0409999999999999</v>
      </c>
      <c r="FK216" s="7"/>
      <c r="FM216" s="66">
        <v>44887</v>
      </c>
      <c r="FN216" s="21" t="s">
        <v>1630</v>
      </c>
      <c r="FO216" s="7"/>
      <c r="FP216" s="7">
        <v>1.079</v>
      </c>
      <c r="FQ216" s="7"/>
      <c r="FS216" s="66">
        <v>44869</v>
      </c>
      <c r="FT216" s="21" t="s">
        <v>1630</v>
      </c>
      <c r="FU216" s="7"/>
      <c r="FV216" s="7">
        <v>1.2710999999999999</v>
      </c>
      <c r="FW216" s="7"/>
      <c r="FY216" s="66">
        <v>44866</v>
      </c>
      <c r="FZ216" s="21" t="s">
        <v>342</v>
      </c>
      <c r="GA216" s="7"/>
      <c r="GB216" s="7">
        <v>1.4146000000000001</v>
      </c>
      <c r="GC216" s="7"/>
      <c r="GE216" s="66">
        <v>44832</v>
      </c>
      <c r="GF216" s="21" t="s">
        <v>357</v>
      </c>
      <c r="GG216" s="7"/>
      <c r="GH216" s="7">
        <v>1.8737999999999999</v>
      </c>
      <c r="GI216" s="68"/>
      <c r="GK216" s="66">
        <v>44827</v>
      </c>
      <c r="GL216" s="21" t="s">
        <v>1634</v>
      </c>
      <c r="GM216" s="7"/>
      <c r="GN216" s="7">
        <v>1.002526</v>
      </c>
      <c r="GO216" s="7"/>
      <c r="GQ216" s="66">
        <v>44784</v>
      </c>
      <c r="GR216" s="7" t="s">
        <v>1633</v>
      </c>
      <c r="GS216" s="7"/>
      <c r="GT216" s="7">
        <v>1.226</v>
      </c>
      <c r="GU216" s="7"/>
      <c r="GW216" s="66">
        <v>44754</v>
      </c>
      <c r="GX216" s="21" t="s">
        <v>639</v>
      </c>
      <c r="GY216" s="7"/>
      <c r="GZ216" s="7">
        <v>1.0537000000000001</v>
      </c>
      <c r="HA216" s="7"/>
      <c r="HC216" s="66">
        <v>44740</v>
      </c>
      <c r="HD216" s="21" t="s">
        <v>571</v>
      </c>
      <c r="HE216" s="7"/>
      <c r="HF216" s="7">
        <v>1.2071000000000001</v>
      </c>
      <c r="HG216" s="7"/>
      <c r="HI216" s="66">
        <v>44699</v>
      </c>
      <c r="HJ216" s="21" t="s">
        <v>353</v>
      </c>
      <c r="HK216" s="7"/>
      <c r="HL216" s="7">
        <v>1.0229999999999999</v>
      </c>
      <c r="HM216" s="7"/>
      <c r="HO216" s="66">
        <v>44692</v>
      </c>
      <c r="HP216" s="21" t="s">
        <v>353</v>
      </c>
      <c r="HQ216" s="7"/>
      <c r="HR216" s="134">
        <v>1.0047426043273631</v>
      </c>
      <c r="HS216" s="7"/>
      <c r="HU216" s="81">
        <v>44027</v>
      </c>
      <c r="HV216" s="21" t="s">
        <v>355</v>
      </c>
      <c r="HW216" s="21">
        <f>[1]!i_dq_close("881001.WI",HU216)</f>
        <v>5253.2982000000002</v>
      </c>
      <c r="HX216" s="82">
        <v>1.1364590000000001</v>
      </c>
      <c r="HY216" s="20"/>
      <c r="IA216" s="66">
        <v>44813</v>
      </c>
      <c r="IB216" s="21" t="s">
        <v>1634</v>
      </c>
      <c r="IC216" s="7"/>
      <c r="ID216" s="7">
        <v>1.0349999999999999</v>
      </c>
      <c r="IE216" s="7"/>
      <c r="IG216" s="66">
        <v>44830</v>
      </c>
      <c r="IH216" s="21" t="s">
        <v>1634</v>
      </c>
      <c r="II216" s="7"/>
      <c r="IJ216" s="7">
        <v>1.0029999999999999</v>
      </c>
      <c r="IK216" s="7"/>
      <c r="IM216" s="66">
        <v>44895</v>
      </c>
      <c r="IN216" s="21" t="s">
        <v>1630</v>
      </c>
      <c r="IO216" s="7"/>
      <c r="IP216" s="7">
        <v>0.98680000000000001</v>
      </c>
      <c r="IQ216" s="7"/>
      <c r="IS216" s="7"/>
      <c r="IT216" s="7"/>
      <c r="IU216" s="7"/>
      <c r="IV216" s="7"/>
      <c r="IW216" s="7"/>
      <c r="IY216" s="7"/>
      <c r="IZ216" s="7"/>
      <c r="JA216" s="7"/>
      <c r="JB216" s="7"/>
      <c r="JC216" s="7"/>
      <c r="JE216" s="7"/>
      <c r="JF216" s="7"/>
      <c r="JG216" s="7"/>
      <c r="JH216" s="7"/>
      <c r="JI216" s="7"/>
      <c r="JK216" s="7"/>
      <c r="JL216" s="7"/>
      <c r="JM216" s="7"/>
      <c r="JN216" s="7"/>
      <c r="JO216" s="7"/>
      <c r="JQ216" s="7"/>
      <c r="JR216" s="7"/>
      <c r="JS216" s="7"/>
      <c r="JT216" s="7"/>
      <c r="JU216" s="7"/>
      <c r="JW216" s="7"/>
      <c r="JX216" s="7"/>
      <c r="JY216" s="7"/>
      <c r="JZ216" s="7"/>
      <c r="KA216" s="7"/>
      <c r="KC216" s="66">
        <v>44869</v>
      </c>
      <c r="KD216" s="7" t="s">
        <v>1630</v>
      </c>
      <c r="KE216" s="7"/>
      <c r="KF216" s="7">
        <v>1.351</v>
      </c>
    </row>
    <row r="217" spans="1:292" customFormat="1">
      <c r="A217" s="121">
        <v>44700</v>
      </c>
      <c r="B217" s="74" t="s">
        <v>353</v>
      </c>
      <c r="C217" s="122"/>
      <c r="D217" s="122">
        <v>1.0481</v>
      </c>
      <c r="E217" s="122"/>
      <c r="G217" s="66">
        <v>44729</v>
      </c>
      <c r="H217" s="21" t="s">
        <v>571</v>
      </c>
      <c r="I217" s="7"/>
      <c r="J217" s="7">
        <v>0.95679999999999998</v>
      </c>
      <c r="K217" s="7"/>
      <c r="M217" s="7"/>
      <c r="N217" s="7"/>
      <c r="O217" s="7"/>
      <c r="P217" s="7"/>
      <c r="Q217" s="7"/>
      <c r="S217" s="7"/>
      <c r="T217" s="7"/>
      <c r="U217" s="7"/>
      <c r="V217" s="7"/>
      <c r="W217" s="7"/>
      <c r="Y217" s="7"/>
      <c r="Z217" s="7"/>
      <c r="AA217" s="7"/>
      <c r="AB217" s="7"/>
      <c r="AC217" s="7"/>
      <c r="AE217" s="7"/>
      <c r="AF217" s="7"/>
      <c r="AG217" s="7"/>
      <c r="AH217" s="7"/>
      <c r="AI217" s="7"/>
      <c r="AK217" s="7"/>
      <c r="AL217" s="7"/>
      <c r="AM217" s="7"/>
      <c r="AN217" s="7"/>
      <c r="AO217" s="7"/>
      <c r="AQ217" s="7"/>
      <c r="AR217" s="7"/>
      <c r="AS217" s="7"/>
      <c r="AT217" s="7"/>
      <c r="AU217" s="7"/>
      <c r="AW217" s="7"/>
      <c r="AX217" s="7"/>
      <c r="AY217" s="7"/>
      <c r="AZ217" s="7"/>
      <c r="BA217" s="7"/>
      <c r="BC217" s="7"/>
      <c r="BD217" s="7"/>
      <c r="BE217" s="7"/>
      <c r="BF217" s="7"/>
      <c r="BG217" s="7"/>
      <c r="BI217" s="7"/>
      <c r="BJ217" s="7"/>
      <c r="BK217" s="7"/>
      <c r="BL217" s="7"/>
      <c r="BM217" s="7"/>
      <c r="BO217" s="7"/>
      <c r="BP217" s="7"/>
      <c r="BQ217" s="7"/>
      <c r="BR217" s="7"/>
      <c r="BS217" s="7"/>
      <c r="BU217" s="7"/>
      <c r="BV217" s="7"/>
      <c r="BW217" s="7"/>
      <c r="BX217" s="7"/>
      <c r="BY217" s="7"/>
      <c r="CA217" s="7"/>
      <c r="CB217" s="7"/>
      <c r="CC217" s="7"/>
      <c r="CD217" s="7"/>
      <c r="CE217" s="7"/>
      <c r="CG217" s="7"/>
      <c r="CH217" s="7"/>
      <c r="CI217" s="7"/>
      <c r="CJ217" s="7"/>
      <c r="CK217" s="7"/>
      <c r="CM217" s="7"/>
      <c r="CN217" s="7"/>
      <c r="CO217" s="7"/>
      <c r="CP217" s="7"/>
      <c r="CQ217" s="7"/>
      <c r="CS217" s="7"/>
      <c r="CT217" s="7"/>
      <c r="CU217" s="7"/>
      <c r="CV217" s="7"/>
      <c r="CW217" s="7"/>
      <c r="CY217" s="7"/>
      <c r="CZ217" s="7"/>
      <c r="DA217" s="7"/>
      <c r="DB217" s="7"/>
      <c r="DC217" s="7"/>
      <c r="DE217" s="7"/>
      <c r="DF217" s="7"/>
      <c r="DG217" s="7"/>
      <c r="DH217" s="7"/>
      <c r="DI217" s="7"/>
      <c r="DK217" s="7"/>
      <c r="DL217" s="7"/>
      <c r="DM217" s="7"/>
      <c r="DN217" s="7"/>
      <c r="DO217" s="7"/>
      <c r="DQ217" s="7"/>
      <c r="DR217" s="7"/>
      <c r="DS217" s="7"/>
      <c r="DT217" s="7"/>
      <c r="DU217" s="7"/>
      <c r="DW217" s="66">
        <v>44966</v>
      </c>
      <c r="DX217" s="21" t="s">
        <v>1704</v>
      </c>
      <c r="DY217" s="7"/>
      <c r="DZ217" s="7">
        <v>0.9798</v>
      </c>
      <c r="EA217" s="7"/>
      <c r="EC217" s="66">
        <v>44922</v>
      </c>
      <c r="ED217" s="21" t="s">
        <v>1624</v>
      </c>
      <c r="EE217" s="7"/>
      <c r="EF217" s="7">
        <v>1.1870000000000001</v>
      </c>
      <c r="EG217" s="7"/>
      <c r="EI217" s="66">
        <v>44922</v>
      </c>
      <c r="EJ217" s="7" t="s">
        <v>1624</v>
      </c>
      <c r="EK217" s="7"/>
      <c r="EL217" s="7">
        <v>1.2411000000000001</v>
      </c>
      <c r="EM217" s="7"/>
      <c r="EO217" s="66">
        <v>44917</v>
      </c>
      <c r="EP217" s="21" t="s">
        <v>1624</v>
      </c>
      <c r="EQ217" s="7"/>
      <c r="ER217" s="7">
        <v>1.0078</v>
      </c>
      <c r="ES217" s="7"/>
      <c r="EU217" s="66">
        <v>44916</v>
      </c>
      <c r="EV217" s="21" t="s">
        <v>1624</v>
      </c>
      <c r="EW217" s="7"/>
      <c r="EX217" s="7">
        <v>1.1873</v>
      </c>
      <c r="EY217" s="7"/>
      <c r="FA217" s="66">
        <v>44901</v>
      </c>
      <c r="FB217" s="21" t="s">
        <v>1624</v>
      </c>
      <c r="FC217" s="7"/>
      <c r="FD217" s="7">
        <v>1.41</v>
      </c>
      <c r="FE217" s="7"/>
      <c r="FG217" s="66">
        <v>44889</v>
      </c>
      <c r="FH217" s="7" t="s">
        <v>1630</v>
      </c>
      <c r="FI217" s="7"/>
      <c r="FJ217" s="7">
        <v>1.042</v>
      </c>
      <c r="FK217" s="7"/>
      <c r="FM217" s="66">
        <v>44888</v>
      </c>
      <c r="FN217" s="21" t="s">
        <v>1630</v>
      </c>
      <c r="FO217" s="7"/>
      <c r="FP217" s="7">
        <v>1.079</v>
      </c>
      <c r="FQ217" s="7"/>
      <c r="FS217" s="66">
        <v>44872</v>
      </c>
      <c r="FT217" s="21" t="s">
        <v>1630</v>
      </c>
      <c r="FU217" s="7"/>
      <c r="FV217" s="7">
        <v>1.2713000000000001</v>
      </c>
      <c r="FW217" s="7"/>
      <c r="FY217" s="66">
        <v>44867</v>
      </c>
      <c r="FZ217" s="21" t="s">
        <v>1630</v>
      </c>
      <c r="GA217" s="7"/>
      <c r="GB217" s="7">
        <v>1.4149</v>
      </c>
      <c r="GC217" s="7"/>
      <c r="GE217" s="66">
        <v>44833</v>
      </c>
      <c r="GF217" s="21" t="s">
        <v>357</v>
      </c>
      <c r="GG217" s="7"/>
      <c r="GH217" s="7">
        <v>1.8793</v>
      </c>
      <c r="GI217" s="68"/>
      <c r="GK217" s="66">
        <v>44830</v>
      </c>
      <c r="GL217" s="21" t="s">
        <v>1634</v>
      </c>
      <c r="GM217" s="7"/>
      <c r="GN217" s="7">
        <v>1.0026250000000001</v>
      </c>
      <c r="GO217" s="7"/>
      <c r="GQ217" s="66">
        <v>44785</v>
      </c>
      <c r="GR217" s="7" t="s">
        <v>1633</v>
      </c>
      <c r="GS217" s="7"/>
      <c r="GT217" s="7">
        <v>1.228</v>
      </c>
      <c r="GU217" s="7"/>
      <c r="GW217" s="66">
        <v>44755</v>
      </c>
      <c r="GX217" s="21" t="s">
        <v>639</v>
      </c>
      <c r="GY217" s="7"/>
      <c r="GZ217" s="7">
        <v>1.0543</v>
      </c>
      <c r="HA217" s="7"/>
      <c r="HC217" s="66">
        <v>44741</v>
      </c>
      <c r="HD217" s="21" t="s">
        <v>571</v>
      </c>
      <c r="HE217" s="7"/>
      <c r="HF217" s="7">
        <v>1.2015</v>
      </c>
      <c r="HG217" s="7"/>
      <c r="HI217" s="66">
        <v>44700</v>
      </c>
      <c r="HJ217" s="21" t="s">
        <v>353</v>
      </c>
      <c r="HK217" s="7"/>
      <c r="HL217" s="7">
        <v>1.0249999999999999</v>
      </c>
      <c r="HM217" s="7"/>
      <c r="HO217" s="66">
        <v>44693</v>
      </c>
      <c r="HP217" s="21" t="s">
        <v>353</v>
      </c>
      <c r="HQ217" s="7"/>
      <c r="HR217" s="134">
        <v>1.0047426043273631</v>
      </c>
      <c r="HS217" s="7"/>
      <c r="HU217" s="81">
        <v>44028</v>
      </c>
      <c r="HV217" s="21" t="s">
        <v>355</v>
      </c>
      <c r="HW217" s="21">
        <f>[1]!i_dq_close("881001.WI",HU217)</f>
        <v>4999.0198</v>
      </c>
      <c r="HX217" s="82">
        <v>1.1318090000000001</v>
      </c>
      <c r="HY217" s="20"/>
      <c r="IA217" s="66">
        <v>44817</v>
      </c>
      <c r="IB217" s="21" t="s">
        <v>1634</v>
      </c>
      <c r="IC217" s="7"/>
      <c r="ID217" s="7">
        <v>1.0349999999999999</v>
      </c>
      <c r="IE217" s="7"/>
      <c r="IG217" s="66">
        <v>44831</v>
      </c>
      <c r="IH217" s="21" t="s">
        <v>1634</v>
      </c>
      <c r="II217" s="7"/>
      <c r="IJ217" s="7">
        <v>1.008</v>
      </c>
      <c r="IK217" s="7"/>
      <c r="IM217" s="66">
        <v>44896</v>
      </c>
      <c r="IN217" s="21" t="s">
        <v>336</v>
      </c>
      <c r="IO217" s="7"/>
      <c r="IP217" s="7">
        <v>0.98650000000000004</v>
      </c>
      <c r="IQ217" s="7"/>
      <c r="IS217" s="7"/>
      <c r="IT217" s="7"/>
      <c r="IU217" s="7"/>
      <c r="IV217" s="7"/>
      <c r="IW217" s="7"/>
      <c r="IY217" s="7"/>
      <c r="IZ217" s="7"/>
      <c r="JA217" s="7"/>
      <c r="JB217" s="7"/>
      <c r="JC217" s="7"/>
      <c r="JE217" s="7"/>
      <c r="JF217" s="7"/>
      <c r="JG217" s="7"/>
      <c r="JH217" s="7"/>
      <c r="JI217" s="7"/>
      <c r="JK217" s="7"/>
      <c r="JL217" s="7"/>
      <c r="JM217" s="7"/>
      <c r="JN217" s="7"/>
      <c r="JO217" s="7"/>
      <c r="JQ217" s="7"/>
      <c r="JR217" s="7"/>
      <c r="JS217" s="7"/>
      <c r="JT217" s="7"/>
      <c r="JU217" s="7"/>
      <c r="JW217" s="7"/>
      <c r="JX217" s="7"/>
      <c r="JY217" s="7"/>
      <c r="JZ217" s="7"/>
      <c r="KA217" s="7"/>
      <c r="KC217" s="66">
        <v>44872</v>
      </c>
      <c r="KD217" s="7" t="s">
        <v>1630</v>
      </c>
      <c r="KE217" s="7"/>
      <c r="KF217" s="7">
        <v>1.351</v>
      </c>
    </row>
    <row r="218" spans="1:292" customFormat="1">
      <c r="A218" s="121">
        <v>44701</v>
      </c>
      <c r="B218" s="74" t="s">
        <v>353</v>
      </c>
      <c r="C218" s="122"/>
      <c r="D218" s="122">
        <v>1.0482</v>
      </c>
      <c r="E218" s="122"/>
      <c r="G218" s="66">
        <v>44732</v>
      </c>
      <c r="H218" s="21" t="s">
        <v>571</v>
      </c>
      <c r="I218" s="7"/>
      <c r="J218" s="7">
        <v>0.96020000000000005</v>
      </c>
      <c r="K218" s="7"/>
      <c r="M218" s="7"/>
      <c r="N218" s="7"/>
      <c r="O218" s="7"/>
      <c r="P218" s="7"/>
      <c r="Q218" s="7"/>
      <c r="S218" s="7"/>
      <c r="T218" s="7"/>
      <c r="U218" s="7"/>
      <c r="V218" s="7"/>
      <c r="W218" s="7"/>
      <c r="Y218" s="7"/>
      <c r="Z218" s="7"/>
      <c r="AA218" s="7"/>
      <c r="AB218" s="7"/>
      <c r="AC218" s="7"/>
      <c r="AE218" s="7"/>
      <c r="AF218" s="7"/>
      <c r="AG218" s="7"/>
      <c r="AH218" s="7"/>
      <c r="AI218" s="7"/>
      <c r="AK218" s="7"/>
      <c r="AL218" s="7"/>
      <c r="AM218" s="7"/>
      <c r="AN218" s="7"/>
      <c r="AO218" s="7"/>
      <c r="AQ218" s="7"/>
      <c r="AR218" s="7"/>
      <c r="AS218" s="7"/>
      <c r="AT218" s="7"/>
      <c r="AU218" s="7"/>
      <c r="AW218" s="7"/>
      <c r="AX218" s="7"/>
      <c r="AY218" s="7"/>
      <c r="AZ218" s="7"/>
      <c r="BA218" s="7"/>
      <c r="BC218" s="7"/>
      <c r="BD218" s="7"/>
      <c r="BE218" s="7"/>
      <c r="BF218" s="7"/>
      <c r="BG218" s="7"/>
      <c r="BI218" s="7"/>
      <c r="BJ218" s="7"/>
      <c r="BK218" s="7"/>
      <c r="BL218" s="7"/>
      <c r="BM218" s="7"/>
      <c r="BO218" s="7"/>
      <c r="BP218" s="7"/>
      <c r="BQ218" s="7"/>
      <c r="BR218" s="7"/>
      <c r="BS218" s="7"/>
      <c r="BU218" s="7"/>
      <c r="BV218" s="7"/>
      <c r="BW218" s="7"/>
      <c r="BX218" s="7"/>
      <c r="BY218" s="7"/>
      <c r="CA218" s="7"/>
      <c r="CB218" s="7"/>
      <c r="CC218" s="7"/>
      <c r="CD218" s="7"/>
      <c r="CE218" s="7"/>
      <c r="CG218" s="7"/>
      <c r="CH218" s="7"/>
      <c r="CI218" s="7"/>
      <c r="CJ218" s="7"/>
      <c r="CK218" s="7"/>
      <c r="CM218" s="7"/>
      <c r="CN218" s="7"/>
      <c r="CO218" s="7"/>
      <c r="CP218" s="7"/>
      <c r="CQ218" s="7"/>
      <c r="CS218" s="7"/>
      <c r="CT218" s="7"/>
      <c r="CU218" s="7"/>
      <c r="CV218" s="7"/>
      <c r="CW218" s="7"/>
      <c r="CY218" s="7"/>
      <c r="CZ218" s="7"/>
      <c r="DA218" s="7"/>
      <c r="DB218" s="7"/>
      <c r="DC218" s="7"/>
      <c r="DE218" s="7"/>
      <c r="DF218" s="7"/>
      <c r="DG218" s="7"/>
      <c r="DH218" s="7"/>
      <c r="DI218" s="7"/>
      <c r="DK218" s="7"/>
      <c r="DL218" s="7"/>
      <c r="DM218" s="7"/>
      <c r="DN218" s="7"/>
      <c r="DO218" s="7"/>
      <c r="DQ218" s="7"/>
      <c r="DR218" s="7"/>
      <c r="DS218" s="7"/>
      <c r="DT218" s="7"/>
      <c r="DU218" s="7"/>
      <c r="DW218" s="66">
        <v>44967</v>
      </c>
      <c r="DX218" s="21" t="s">
        <v>1719</v>
      </c>
      <c r="DY218" s="7"/>
      <c r="DZ218" s="7">
        <v>0.98129999999999995</v>
      </c>
      <c r="EA218" s="7"/>
      <c r="EC218" s="66">
        <v>44923</v>
      </c>
      <c r="ED218" s="21" t="s">
        <v>1624</v>
      </c>
      <c r="EE218" s="7"/>
      <c r="EF218" s="7">
        <v>1.1839999999999999</v>
      </c>
      <c r="EG218" s="7"/>
      <c r="EI218" s="66">
        <v>44923</v>
      </c>
      <c r="EJ218" s="7" t="s">
        <v>1624</v>
      </c>
      <c r="EK218" s="7"/>
      <c r="EL218" s="7">
        <v>1.2412000000000001</v>
      </c>
      <c r="EM218" s="7"/>
      <c r="EO218" s="66">
        <v>44918</v>
      </c>
      <c r="EP218" s="21" t="s">
        <v>1624</v>
      </c>
      <c r="EQ218" s="7"/>
      <c r="ER218" s="7">
        <v>1</v>
      </c>
      <c r="ES218" s="37">
        <f>ES36+1840255.51</f>
        <v>10379965.16</v>
      </c>
      <c r="EU218" s="66">
        <v>44917</v>
      </c>
      <c r="EV218" s="21" t="s">
        <v>1624</v>
      </c>
      <c r="EW218" s="7"/>
      <c r="EX218" s="7">
        <v>1.1874</v>
      </c>
      <c r="EY218" s="7"/>
      <c r="FA218" s="66">
        <v>44902</v>
      </c>
      <c r="FB218" s="21" t="s">
        <v>1624</v>
      </c>
      <c r="FC218" s="7"/>
      <c r="FD218" s="7">
        <v>1.4119999999999999</v>
      </c>
      <c r="FE218" s="7"/>
      <c r="FG218" s="66">
        <v>44890</v>
      </c>
      <c r="FH218" s="7" t="s">
        <v>1630</v>
      </c>
      <c r="FI218" s="7"/>
      <c r="FJ218" s="7">
        <v>1.038</v>
      </c>
      <c r="FK218" s="7"/>
      <c r="FM218" s="66">
        <v>44889</v>
      </c>
      <c r="FN218" s="21" t="s">
        <v>1630</v>
      </c>
      <c r="FO218" s="7"/>
      <c r="FP218" s="7">
        <v>1.081</v>
      </c>
      <c r="FQ218" s="7"/>
      <c r="FS218" s="66">
        <v>44873</v>
      </c>
      <c r="FT218" s="21" t="s">
        <v>1630</v>
      </c>
      <c r="FU218" s="7"/>
      <c r="FV218" s="7">
        <v>1.2706999999999999</v>
      </c>
      <c r="FW218" s="7"/>
      <c r="FY218" s="66">
        <v>44868</v>
      </c>
      <c r="FZ218" s="21" t="s">
        <v>1630</v>
      </c>
      <c r="GA218" s="7"/>
      <c r="GB218" s="7">
        <v>1.4161999999999999</v>
      </c>
      <c r="GC218" s="7"/>
      <c r="GE218" s="66">
        <v>44834</v>
      </c>
      <c r="GF218" s="21" t="s">
        <v>357</v>
      </c>
      <c r="GG218" s="7"/>
      <c r="GH218" s="7">
        <v>1.8812</v>
      </c>
      <c r="GI218" s="68"/>
      <c r="GK218" s="66">
        <v>44831</v>
      </c>
      <c r="GL218" s="21" t="s">
        <v>1634</v>
      </c>
      <c r="GM218" s="7"/>
      <c r="GN218" s="7">
        <v>1.0026250000000001</v>
      </c>
      <c r="GO218" s="7"/>
      <c r="GQ218" s="66">
        <v>44788</v>
      </c>
      <c r="GR218" s="7" t="s">
        <v>1633</v>
      </c>
      <c r="GS218" s="7"/>
      <c r="GT218" s="7">
        <v>1.236</v>
      </c>
      <c r="GU218" s="7"/>
      <c r="GW218" s="66">
        <v>44756</v>
      </c>
      <c r="GX218" s="21" t="s">
        <v>639</v>
      </c>
      <c r="GY218" s="7"/>
      <c r="GZ218" s="7">
        <v>1.0580000000000001</v>
      </c>
      <c r="HA218" s="7"/>
      <c r="HC218" s="66">
        <v>44742</v>
      </c>
      <c r="HD218" s="21" t="s">
        <v>571</v>
      </c>
      <c r="HE218" s="7"/>
      <c r="HF218" s="7">
        <v>1.1995</v>
      </c>
      <c r="HG218" s="7"/>
      <c r="HI218" s="66">
        <v>44701</v>
      </c>
      <c r="HJ218" s="21" t="s">
        <v>353</v>
      </c>
      <c r="HK218" s="7"/>
      <c r="HL218" s="7">
        <v>1.024</v>
      </c>
      <c r="HM218" s="7"/>
      <c r="HO218" s="66">
        <v>44694</v>
      </c>
      <c r="HP218" s="21" t="s">
        <v>353</v>
      </c>
      <c r="HQ218" s="7"/>
      <c r="HR218" s="134">
        <v>1.0047426043273631</v>
      </c>
      <c r="HS218" s="7"/>
      <c r="HU218" s="81">
        <v>44029</v>
      </c>
      <c r="HV218" s="21" t="s">
        <v>355</v>
      </c>
      <c r="HW218" s="21">
        <f>[1]!i_dq_close("881001.WI",HU218)</f>
        <v>5021.9683000000005</v>
      </c>
      <c r="HX218" s="82">
        <v>1.1262289999999999</v>
      </c>
      <c r="HY218" s="20"/>
      <c r="IA218" s="66">
        <v>44818</v>
      </c>
      <c r="IB218" s="21" t="s">
        <v>1634</v>
      </c>
      <c r="IC218" s="7"/>
      <c r="ID218" s="7">
        <v>1.0329999999999999</v>
      </c>
      <c r="IE218" s="7"/>
      <c r="IG218" s="66">
        <v>44832</v>
      </c>
      <c r="IH218" s="21" t="s">
        <v>1634</v>
      </c>
      <c r="II218" s="7"/>
      <c r="IJ218" s="7">
        <v>1.002</v>
      </c>
      <c r="IK218" s="7"/>
      <c r="IM218" s="66">
        <v>44897</v>
      </c>
      <c r="IN218" s="21" t="s">
        <v>1624</v>
      </c>
      <c r="IO218" s="7"/>
      <c r="IP218" s="7">
        <v>0.98960000000000004</v>
      </c>
      <c r="IQ218" s="7"/>
      <c r="IS218" s="7"/>
      <c r="IT218" s="7"/>
      <c r="IU218" s="7"/>
      <c r="IV218" s="7"/>
      <c r="IW218" s="7"/>
      <c r="IY218" s="7"/>
      <c r="IZ218" s="7"/>
      <c r="JA218" s="7"/>
      <c r="JB218" s="7"/>
      <c r="JC218" s="7"/>
      <c r="JE218" s="7"/>
      <c r="JF218" s="7"/>
      <c r="JG218" s="7"/>
      <c r="JH218" s="7"/>
      <c r="JI218" s="7"/>
      <c r="JK218" s="7"/>
      <c r="JL218" s="7"/>
      <c r="JM218" s="7"/>
      <c r="JN218" s="7"/>
      <c r="JO218" s="7"/>
      <c r="JQ218" s="7"/>
      <c r="JR218" s="7"/>
      <c r="JS218" s="7"/>
      <c r="JT218" s="7"/>
      <c r="JU218" s="7"/>
      <c r="JW218" s="7"/>
      <c r="JX218" s="7"/>
      <c r="JY218" s="7"/>
      <c r="JZ218" s="7"/>
      <c r="KA218" s="7"/>
      <c r="KC218" s="66">
        <v>44873</v>
      </c>
      <c r="KD218" s="7" t="s">
        <v>1630</v>
      </c>
      <c r="KE218" s="7"/>
      <c r="KF218" s="7">
        <v>1.3520000000000001</v>
      </c>
    </row>
    <row r="219" spans="1:292" customFormat="1">
      <c r="A219" s="121">
        <v>44704</v>
      </c>
      <c r="B219" s="74" t="s">
        <v>534</v>
      </c>
      <c r="C219" s="122"/>
      <c r="D219" s="122">
        <v>1.0471999999999999</v>
      </c>
      <c r="E219" s="122"/>
      <c r="G219" s="66">
        <v>44733</v>
      </c>
      <c r="H219" s="21" t="s">
        <v>571</v>
      </c>
      <c r="I219" s="7"/>
      <c r="J219" s="7">
        <v>0.96199999999999997</v>
      </c>
      <c r="K219" s="7"/>
      <c r="M219" s="7"/>
      <c r="N219" s="7"/>
      <c r="O219" s="7"/>
      <c r="P219" s="7"/>
      <c r="Q219" s="7"/>
      <c r="S219" s="7"/>
      <c r="T219" s="7"/>
      <c r="U219" s="7"/>
      <c r="V219" s="7"/>
      <c r="W219" s="7"/>
      <c r="Y219" s="7"/>
      <c r="Z219" s="7"/>
      <c r="AA219" s="7"/>
      <c r="AB219" s="7"/>
      <c r="AC219" s="7"/>
      <c r="AE219" s="7"/>
      <c r="AF219" s="7"/>
      <c r="AG219" s="7"/>
      <c r="AH219" s="7"/>
      <c r="AI219" s="7"/>
      <c r="AK219" s="7"/>
      <c r="AL219" s="7"/>
      <c r="AM219" s="7"/>
      <c r="AN219" s="7"/>
      <c r="AO219" s="7"/>
      <c r="AQ219" s="7"/>
      <c r="AR219" s="7"/>
      <c r="AS219" s="7"/>
      <c r="AT219" s="7"/>
      <c r="AU219" s="7"/>
      <c r="AW219" s="7"/>
      <c r="AX219" s="7"/>
      <c r="AY219" s="7"/>
      <c r="AZ219" s="7"/>
      <c r="BA219" s="7"/>
      <c r="BC219" s="7"/>
      <c r="BD219" s="7"/>
      <c r="BE219" s="7"/>
      <c r="BF219" s="7"/>
      <c r="BG219" s="7"/>
      <c r="BI219" s="7"/>
      <c r="BJ219" s="7"/>
      <c r="BK219" s="7"/>
      <c r="BL219" s="7"/>
      <c r="BM219" s="7"/>
      <c r="BO219" s="7"/>
      <c r="BP219" s="7"/>
      <c r="BQ219" s="7"/>
      <c r="BR219" s="7"/>
      <c r="BS219" s="7"/>
      <c r="BU219" s="7"/>
      <c r="BV219" s="7"/>
      <c r="BW219" s="7"/>
      <c r="BX219" s="7"/>
      <c r="BY219" s="7"/>
      <c r="CA219" s="7"/>
      <c r="CB219" s="7"/>
      <c r="CC219" s="7"/>
      <c r="CD219" s="7"/>
      <c r="CE219" s="7"/>
      <c r="CG219" s="7"/>
      <c r="CH219" s="7"/>
      <c r="CI219" s="7"/>
      <c r="CJ219" s="7"/>
      <c r="CK219" s="7"/>
      <c r="CM219" s="7"/>
      <c r="CN219" s="7"/>
      <c r="CO219" s="7"/>
      <c r="CP219" s="7"/>
      <c r="CQ219" s="7"/>
      <c r="CS219" s="7"/>
      <c r="CT219" s="7"/>
      <c r="CU219" s="7"/>
      <c r="CV219" s="7"/>
      <c r="CW219" s="7"/>
      <c r="CY219" s="7"/>
      <c r="CZ219" s="7"/>
      <c r="DA219" s="7"/>
      <c r="DB219" s="7"/>
      <c r="DC219" s="7"/>
      <c r="DE219" s="7"/>
      <c r="DF219" s="7"/>
      <c r="DG219" s="7"/>
      <c r="DH219" s="7"/>
      <c r="DI219" s="7"/>
      <c r="DK219" s="7"/>
      <c r="DL219" s="7"/>
      <c r="DM219" s="7"/>
      <c r="DN219" s="7"/>
      <c r="DO219" s="7"/>
      <c r="DQ219" s="7"/>
      <c r="DR219" s="7"/>
      <c r="DS219" s="7"/>
      <c r="DT219" s="7"/>
      <c r="DU219" s="7"/>
      <c r="DW219" s="7"/>
      <c r="DX219" s="7"/>
      <c r="DY219" s="7"/>
      <c r="DZ219" s="7"/>
      <c r="EA219" s="7"/>
      <c r="EC219" s="66">
        <v>44924</v>
      </c>
      <c r="ED219" s="21" t="s">
        <v>1624</v>
      </c>
      <c r="EE219" s="7"/>
      <c r="EF219" s="7">
        <v>1.181</v>
      </c>
      <c r="EG219" s="7"/>
      <c r="EI219" s="66">
        <v>44924</v>
      </c>
      <c r="EJ219" s="7" t="s">
        <v>1624</v>
      </c>
      <c r="EK219" s="7"/>
      <c r="EL219" s="7">
        <v>1.2404999999999999</v>
      </c>
      <c r="EM219" s="7"/>
      <c r="EO219" s="66">
        <v>44921</v>
      </c>
      <c r="EP219" s="21" t="s">
        <v>1624</v>
      </c>
      <c r="EQ219" s="7"/>
      <c r="ER219" s="7">
        <v>0.999</v>
      </c>
      <c r="ES219" s="7"/>
      <c r="EU219" s="66">
        <v>44918</v>
      </c>
      <c r="EV219" s="21" t="s">
        <v>1624</v>
      </c>
      <c r="EW219" s="7"/>
      <c r="EX219" s="7">
        <v>1.1922999999999999</v>
      </c>
      <c r="EY219" s="7"/>
      <c r="FA219" s="66">
        <v>44903</v>
      </c>
      <c r="FB219" s="21" t="s">
        <v>1624</v>
      </c>
      <c r="FC219" s="7"/>
      <c r="FD219" s="7">
        <v>1.411</v>
      </c>
      <c r="FE219" s="7"/>
      <c r="FG219" s="66">
        <v>44893</v>
      </c>
      <c r="FH219" s="7" t="s">
        <v>1630</v>
      </c>
      <c r="FI219" s="7"/>
      <c r="FJ219" s="7">
        <v>1.038</v>
      </c>
      <c r="FK219" s="7"/>
      <c r="FM219" s="66">
        <v>44890</v>
      </c>
      <c r="FN219" s="21" t="s">
        <v>1630</v>
      </c>
      <c r="FO219" s="7"/>
      <c r="FP219" s="7">
        <v>1.08</v>
      </c>
      <c r="FQ219" s="7"/>
      <c r="FS219" s="66">
        <v>44874</v>
      </c>
      <c r="FT219" s="21" t="s">
        <v>1630</v>
      </c>
      <c r="FU219" s="7"/>
      <c r="FV219" s="7">
        <v>1.2704</v>
      </c>
      <c r="FW219" s="7"/>
      <c r="FY219" s="66">
        <v>44869</v>
      </c>
      <c r="FZ219" s="21" t="s">
        <v>1630</v>
      </c>
      <c r="GA219" s="7"/>
      <c r="GB219" s="7">
        <v>1.4177999999999999</v>
      </c>
      <c r="GC219" s="7"/>
      <c r="GE219" s="66">
        <v>44844</v>
      </c>
      <c r="GF219" s="21" t="s">
        <v>358</v>
      </c>
      <c r="GG219" s="7"/>
      <c r="GH219" s="7">
        <v>1.889</v>
      </c>
      <c r="GI219" s="68"/>
      <c r="GK219" s="66">
        <v>44832</v>
      </c>
      <c r="GL219" s="21" t="s">
        <v>1634</v>
      </c>
      <c r="GM219" s="7"/>
      <c r="GN219" s="7">
        <v>1.002823</v>
      </c>
      <c r="GO219" s="7"/>
      <c r="GQ219" s="66">
        <v>44789</v>
      </c>
      <c r="GR219" s="7" t="s">
        <v>1633</v>
      </c>
      <c r="GS219" s="7"/>
      <c r="GT219" s="7">
        <v>1.234</v>
      </c>
      <c r="GU219" s="7"/>
      <c r="GW219" s="66">
        <v>44757</v>
      </c>
      <c r="GX219" s="21" t="s">
        <v>639</v>
      </c>
      <c r="GY219" s="7"/>
      <c r="GZ219" s="7">
        <v>1.0598000000000001</v>
      </c>
      <c r="HA219" s="7"/>
      <c r="HC219" s="66">
        <v>44743</v>
      </c>
      <c r="HD219" s="21" t="s">
        <v>639</v>
      </c>
      <c r="HE219" s="7"/>
      <c r="HF219" s="7">
        <v>1.2132000000000001</v>
      </c>
      <c r="HG219" s="7"/>
      <c r="HI219" s="66">
        <v>44704</v>
      </c>
      <c r="HJ219" s="21" t="s">
        <v>534</v>
      </c>
      <c r="HK219" s="7"/>
      <c r="HL219" s="7">
        <v>1.0249999999999999</v>
      </c>
      <c r="HM219" s="7"/>
      <c r="HO219" s="66">
        <v>44697</v>
      </c>
      <c r="HP219" s="21" t="s">
        <v>353</v>
      </c>
      <c r="HQ219" s="7"/>
      <c r="HR219" s="134">
        <v>1.0047426043273631</v>
      </c>
      <c r="HS219" s="7"/>
      <c r="HU219" s="81">
        <v>44032</v>
      </c>
      <c r="HV219" s="21" t="s">
        <v>355</v>
      </c>
      <c r="HW219" s="21">
        <f>[1]!i_dq_close("881001.WI",HU219)</f>
        <v>5174.875</v>
      </c>
      <c r="HX219" s="82">
        <v>1.129019</v>
      </c>
      <c r="HY219" s="20"/>
      <c r="IA219" s="66">
        <v>44819</v>
      </c>
      <c r="IB219" s="21" t="s">
        <v>1634</v>
      </c>
      <c r="IC219" s="7"/>
      <c r="ID219" s="7">
        <v>1.03</v>
      </c>
      <c r="IE219" s="7"/>
      <c r="IG219" s="66">
        <v>44833</v>
      </c>
      <c r="IH219" s="21" t="s">
        <v>1634</v>
      </c>
      <c r="II219" s="7"/>
      <c r="IJ219" s="7">
        <v>1.0049999999999999</v>
      </c>
      <c r="IK219" s="7"/>
      <c r="IM219" s="66">
        <v>44900</v>
      </c>
      <c r="IN219" s="21" t="s">
        <v>1624</v>
      </c>
      <c r="IO219" s="7"/>
      <c r="IP219" s="7">
        <v>0.98919999999999997</v>
      </c>
      <c r="IQ219" s="7"/>
      <c r="IS219" s="7"/>
      <c r="IT219" s="7"/>
      <c r="IU219" s="7"/>
      <c r="IV219" s="7"/>
      <c r="IW219" s="7"/>
      <c r="IY219" s="7"/>
      <c r="IZ219" s="7"/>
      <c r="JA219" s="7"/>
      <c r="JB219" s="7"/>
      <c r="JC219" s="7"/>
      <c r="JE219" s="7"/>
      <c r="JF219" s="7"/>
      <c r="JG219" s="7"/>
      <c r="JH219" s="7"/>
      <c r="JI219" s="7"/>
      <c r="JK219" s="7"/>
      <c r="JL219" s="7"/>
      <c r="JM219" s="7"/>
      <c r="JN219" s="7"/>
      <c r="JO219" s="7"/>
      <c r="JQ219" s="7"/>
      <c r="JR219" s="7"/>
      <c r="JS219" s="7"/>
      <c r="JT219" s="7"/>
      <c r="JU219" s="7"/>
      <c r="JW219" s="7"/>
      <c r="JX219" s="7"/>
      <c r="JY219" s="7"/>
      <c r="JZ219" s="7"/>
      <c r="KA219" s="7"/>
      <c r="KC219" s="66">
        <v>44874</v>
      </c>
      <c r="KD219" s="7" t="s">
        <v>1630</v>
      </c>
      <c r="KE219" s="7"/>
      <c r="KF219" s="7">
        <v>1.353</v>
      </c>
    </row>
    <row r="220" spans="1:292" customFormat="1">
      <c r="A220" s="121">
        <v>44705</v>
      </c>
      <c r="B220" s="74" t="s">
        <v>534</v>
      </c>
      <c r="C220" s="122"/>
      <c r="D220" s="122">
        <v>1.046</v>
      </c>
      <c r="E220" s="122"/>
      <c r="G220" s="66">
        <v>44734</v>
      </c>
      <c r="H220" s="21" t="s">
        <v>571</v>
      </c>
      <c r="I220" s="7"/>
      <c r="J220" s="7">
        <v>0.96460000000000001</v>
      </c>
      <c r="K220" s="7"/>
      <c r="M220" s="7"/>
      <c r="N220" s="7"/>
      <c r="O220" s="7"/>
      <c r="P220" s="7"/>
      <c r="Q220" s="7"/>
      <c r="S220" s="7"/>
      <c r="T220" s="7"/>
      <c r="U220" s="7"/>
      <c r="V220" s="7"/>
      <c r="W220" s="7"/>
      <c r="Y220" s="7"/>
      <c r="Z220" s="7"/>
      <c r="AA220" s="7"/>
      <c r="AB220" s="7"/>
      <c r="AC220" s="7"/>
      <c r="AE220" s="7"/>
      <c r="AF220" s="7"/>
      <c r="AG220" s="7"/>
      <c r="AH220" s="7"/>
      <c r="AI220" s="7"/>
      <c r="AK220" s="7"/>
      <c r="AL220" s="7"/>
      <c r="AM220" s="7"/>
      <c r="AN220" s="7"/>
      <c r="AO220" s="7"/>
      <c r="AQ220" s="7"/>
      <c r="AR220" s="7"/>
      <c r="AS220" s="7"/>
      <c r="AT220" s="7"/>
      <c r="AU220" s="7"/>
      <c r="AW220" s="7"/>
      <c r="AX220" s="7"/>
      <c r="AY220" s="7"/>
      <c r="AZ220" s="7"/>
      <c r="BA220" s="7"/>
      <c r="BC220" s="7"/>
      <c r="BD220" s="7"/>
      <c r="BE220" s="7"/>
      <c r="BF220" s="7"/>
      <c r="BG220" s="7"/>
      <c r="BI220" s="7"/>
      <c r="BJ220" s="7"/>
      <c r="BK220" s="7"/>
      <c r="BL220" s="7"/>
      <c r="BM220" s="7"/>
      <c r="BO220" s="7"/>
      <c r="BP220" s="7"/>
      <c r="BQ220" s="7"/>
      <c r="BR220" s="7"/>
      <c r="BS220" s="7"/>
      <c r="BU220" s="7"/>
      <c r="BV220" s="7"/>
      <c r="BW220" s="7"/>
      <c r="BX220" s="7"/>
      <c r="BY220" s="7"/>
      <c r="CA220" s="7"/>
      <c r="CB220" s="7"/>
      <c r="CC220" s="7"/>
      <c r="CD220" s="7"/>
      <c r="CE220" s="7"/>
      <c r="CG220" s="7"/>
      <c r="CH220" s="7"/>
      <c r="CI220" s="7"/>
      <c r="CJ220" s="7"/>
      <c r="CK220" s="7"/>
      <c r="CM220" s="7"/>
      <c r="CN220" s="7"/>
      <c r="CO220" s="7"/>
      <c r="CP220" s="7"/>
      <c r="CQ220" s="7"/>
      <c r="CS220" s="7"/>
      <c r="CT220" s="7"/>
      <c r="CU220" s="7"/>
      <c r="CV220" s="7"/>
      <c r="CW220" s="7"/>
      <c r="CY220" s="7"/>
      <c r="CZ220" s="7"/>
      <c r="DA220" s="7"/>
      <c r="DB220" s="7"/>
      <c r="DC220" s="7"/>
      <c r="DE220" s="7"/>
      <c r="DF220" s="7"/>
      <c r="DG220" s="7"/>
      <c r="DH220" s="7"/>
      <c r="DI220" s="7"/>
      <c r="DK220" s="7"/>
      <c r="DL220" s="7"/>
      <c r="DM220" s="7"/>
      <c r="DN220" s="7"/>
      <c r="DO220" s="7"/>
      <c r="DQ220" s="7"/>
      <c r="DR220" s="7"/>
      <c r="DS220" s="7"/>
      <c r="DT220" s="7"/>
      <c r="DU220" s="7"/>
      <c r="DW220" s="7"/>
      <c r="DX220" s="7"/>
      <c r="DY220" s="7"/>
      <c r="DZ220" s="7"/>
      <c r="EA220" s="7"/>
      <c r="EC220" s="66">
        <v>44925</v>
      </c>
      <c r="ED220" s="21" t="s">
        <v>1624</v>
      </c>
      <c r="EE220" s="7"/>
      <c r="EF220" s="7">
        <v>1.1819999999999999</v>
      </c>
      <c r="EG220" s="7"/>
      <c r="EI220" s="66">
        <v>44925</v>
      </c>
      <c r="EJ220" s="7" t="s">
        <v>1624</v>
      </c>
      <c r="EK220" s="7"/>
      <c r="EL220" s="7">
        <v>1.2403</v>
      </c>
      <c r="EM220" s="7"/>
      <c r="EO220" s="66">
        <v>44922</v>
      </c>
      <c r="EP220" s="21" t="s">
        <v>1624</v>
      </c>
      <c r="EQ220" s="7"/>
      <c r="ER220" s="7">
        <v>0.998</v>
      </c>
      <c r="ES220" s="7"/>
      <c r="EU220" s="66">
        <v>44921</v>
      </c>
      <c r="EV220" s="21" t="s">
        <v>1624</v>
      </c>
      <c r="EW220" s="7"/>
      <c r="EX220" s="7">
        <v>1.1921999999999999</v>
      </c>
      <c r="EY220" s="7"/>
      <c r="FA220" s="66">
        <v>44904</v>
      </c>
      <c r="FB220" s="21" t="s">
        <v>1624</v>
      </c>
      <c r="FC220" s="7"/>
      <c r="FD220" s="7">
        <v>1.4059999999999999</v>
      </c>
      <c r="FE220" s="7"/>
      <c r="FG220" s="66">
        <v>44894</v>
      </c>
      <c r="FH220" s="7" t="s">
        <v>1630</v>
      </c>
      <c r="FI220" s="7"/>
      <c r="FJ220" s="7">
        <v>1.036</v>
      </c>
      <c r="FK220" s="7"/>
      <c r="FM220" s="66">
        <v>44893</v>
      </c>
      <c r="FN220" s="21" t="s">
        <v>1630</v>
      </c>
      <c r="FO220" s="7"/>
      <c r="FP220" s="7">
        <v>1.081</v>
      </c>
      <c r="FQ220" s="7"/>
      <c r="FS220" s="66">
        <v>44875</v>
      </c>
      <c r="FT220" s="21" t="s">
        <v>1630</v>
      </c>
      <c r="FU220" s="7"/>
      <c r="FV220" s="7">
        <v>1.2706999999999999</v>
      </c>
      <c r="FW220" s="7"/>
      <c r="FY220" s="66">
        <v>44872</v>
      </c>
      <c r="FZ220" s="21" t="s">
        <v>1630</v>
      </c>
      <c r="GA220" s="7"/>
      <c r="GB220" s="7">
        <v>1.4185000000000001</v>
      </c>
      <c r="GC220" s="7"/>
      <c r="GE220" s="66">
        <v>44845</v>
      </c>
      <c r="GF220" s="21" t="s">
        <v>358</v>
      </c>
      <c r="GG220" s="7"/>
      <c r="GH220" s="7">
        <v>1.8912</v>
      </c>
      <c r="GI220" s="68"/>
      <c r="GK220" s="66">
        <v>44833</v>
      </c>
      <c r="GL220" s="21" t="s">
        <v>1634</v>
      </c>
      <c r="GM220" s="7"/>
      <c r="GN220" s="7">
        <v>1.0133019999999999</v>
      </c>
      <c r="GO220" s="7"/>
      <c r="GQ220" s="66">
        <v>44790</v>
      </c>
      <c r="GR220" s="7" t="s">
        <v>1633</v>
      </c>
      <c r="GS220" s="7"/>
      <c r="GT220" s="7">
        <v>1.2290000000000001</v>
      </c>
      <c r="GU220" s="7"/>
      <c r="GW220" s="66">
        <v>44760</v>
      </c>
      <c r="GX220" s="21" t="s">
        <v>639</v>
      </c>
      <c r="GY220" s="7"/>
      <c r="GZ220" s="7">
        <v>1.0601</v>
      </c>
      <c r="HA220" s="7"/>
      <c r="HC220" s="66">
        <v>44746</v>
      </c>
      <c r="HD220" s="21" t="s">
        <v>639</v>
      </c>
      <c r="HE220" s="7"/>
      <c r="HF220" s="7">
        <v>1.2122999999999999</v>
      </c>
      <c r="HG220" s="7"/>
      <c r="HI220" s="66">
        <v>44705</v>
      </c>
      <c r="HJ220" s="21" t="s">
        <v>534</v>
      </c>
      <c r="HK220" s="7"/>
      <c r="HL220" s="7">
        <v>1.0209999999999999</v>
      </c>
      <c r="HM220" s="7"/>
      <c r="HO220" s="66">
        <v>44698</v>
      </c>
      <c r="HP220" s="21" t="s">
        <v>353</v>
      </c>
      <c r="HQ220" s="7"/>
      <c r="HR220" s="134">
        <v>1.0037718385260808</v>
      </c>
      <c r="HS220" s="7"/>
      <c r="HU220" s="81">
        <v>44033</v>
      </c>
      <c r="HV220" s="21" t="s">
        <v>355</v>
      </c>
      <c r="HW220" s="21">
        <f>[1]!i_dq_close("881001.WI",HU220)</f>
        <v>5195.8537999999999</v>
      </c>
      <c r="HX220" s="82">
        <v>1.133669</v>
      </c>
      <c r="HY220" s="20"/>
      <c r="IA220" s="66">
        <v>44820</v>
      </c>
      <c r="IB220" s="21" t="s">
        <v>1634</v>
      </c>
      <c r="IC220" s="7"/>
      <c r="ID220" s="7">
        <v>1.0249999999999999</v>
      </c>
      <c r="IE220" s="7"/>
      <c r="IG220" s="66">
        <v>44834</v>
      </c>
      <c r="IH220" s="21" t="s">
        <v>1634</v>
      </c>
      <c r="II220" s="7"/>
      <c r="IJ220" s="7">
        <v>1.002</v>
      </c>
      <c r="IK220" s="7"/>
      <c r="IM220" s="66">
        <v>44901</v>
      </c>
      <c r="IN220" s="21" t="s">
        <v>1624</v>
      </c>
      <c r="IO220" s="7"/>
      <c r="IP220" s="7">
        <v>0.99050000000000005</v>
      </c>
      <c r="IQ220" s="7"/>
      <c r="IS220" s="7"/>
      <c r="IT220" s="7"/>
      <c r="IU220" s="7"/>
      <c r="IV220" s="7"/>
      <c r="IW220" s="7"/>
      <c r="IY220" s="7"/>
      <c r="IZ220" s="7"/>
      <c r="JA220" s="7"/>
      <c r="JB220" s="7"/>
      <c r="JC220" s="7"/>
      <c r="JE220" s="7"/>
      <c r="JF220" s="7"/>
      <c r="JG220" s="7"/>
      <c r="JH220" s="7"/>
      <c r="JI220" s="7"/>
      <c r="JK220" s="7"/>
      <c r="JL220" s="7"/>
      <c r="JM220" s="7"/>
      <c r="JN220" s="7"/>
      <c r="JO220" s="7"/>
      <c r="JQ220" s="7"/>
      <c r="JR220" s="7"/>
      <c r="JS220" s="7"/>
      <c r="JT220" s="7"/>
      <c r="JU220" s="7"/>
      <c r="JW220" s="7"/>
      <c r="JX220" s="7"/>
      <c r="JY220" s="7"/>
      <c r="JZ220" s="7"/>
      <c r="KA220" s="7"/>
      <c r="KC220" s="66">
        <v>44875</v>
      </c>
      <c r="KD220" s="7" t="s">
        <v>1630</v>
      </c>
      <c r="KE220" s="7"/>
      <c r="KF220" s="7">
        <v>1.355</v>
      </c>
    </row>
    <row r="221" spans="1:292" customFormat="1">
      <c r="A221" s="121">
        <v>44706</v>
      </c>
      <c r="B221" s="74" t="s">
        <v>534</v>
      </c>
      <c r="C221" s="122"/>
      <c r="D221" s="122">
        <v>1.0548999999999999</v>
      </c>
      <c r="E221" s="122"/>
      <c r="G221" s="66">
        <v>44735</v>
      </c>
      <c r="H221" s="21" t="s">
        <v>571</v>
      </c>
      <c r="I221" s="7"/>
      <c r="J221" s="7">
        <v>0.9617</v>
      </c>
      <c r="K221" s="7"/>
      <c r="M221" s="7"/>
      <c r="N221" s="7"/>
      <c r="O221" s="7"/>
      <c r="P221" s="7"/>
      <c r="Q221" s="7"/>
      <c r="S221" s="7"/>
      <c r="T221" s="7"/>
      <c r="U221" s="7"/>
      <c r="V221" s="7"/>
      <c r="W221" s="7"/>
      <c r="Y221" s="7"/>
      <c r="Z221" s="7"/>
      <c r="AA221" s="7"/>
      <c r="AB221" s="7"/>
      <c r="AC221" s="7"/>
      <c r="AE221" s="7"/>
      <c r="AF221" s="7"/>
      <c r="AG221" s="7"/>
      <c r="AH221" s="7"/>
      <c r="AI221" s="7"/>
      <c r="AK221" s="7"/>
      <c r="AL221" s="7"/>
      <c r="AM221" s="7"/>
      <c r="AN221" s="7"/>
      <c r="AO221" s="7"/>
      <c r="AQ221" s="7"/>
      <c r="AR221" s="7"/>
      <c r="AS221" s="7"/>
      <c r="AT221" s="7"/>
      <c r="AU221" s="7"/>
      <c r="AW221" s="7"/>
      <c r="AX221" s="7"/>
      <c r="AY221" s="7"/>
      <c r="AZ221" s="7"/>
      <c r="BA221" s="7"/>
      <c r="BC221" s="7"/>
      <c r="BD221" s="7"/>
      <c r="BE221" s="7"/>
      <c r="BF221" s="7"/>
      <c r="BG221" s="7"/>
      <c r="BI221" s="7"/>
      <c r="BJ221" s="7"/>
      <c r="BK221" s="7"/>
      <c r="BL221" s="7"/>
      <c r="BM221" s="7"/>
      <c r="BO221" s="7"/>
      <c r="BP221" s="7"/>
      <c r="BQ221" s="7"/>
      <c r="BR221" s="7"/>
      <c r="BS221" s="7"/>
      <c r="BU221" s="7"/>
      <c r="BV221" s="7"/>
      <c r="BW221" s="7"/>
      <c r="BX221" s="7"/>
      <c r="BY221" s="7"/>
      <c r="CA221" s="7"/>
      <c r="CB221" s="7"/>
      <c r="CC221" s="7"/>
      <c r="CD221" s="7"/>
      <c r="CE221" s="7"/>
      <c r="CG221" s="7"/>
      <c r="CH221" s="7"/>
      <c r="CI221" s="7"/>
      <c r="CJ221" s="7"/>
      <c r="CK221" s="7"/>
      <c r="CM221" s="7"/>
      <c r="CN221" s="7"/>
      <c r="CO221" s="7"/>
      <c r="CP221" s="7"/>
      <c r="CQ221" s="7"/>
      <c r="CS221" s="7"/>
      <c r="CT221" s="7"/>
      <c r="CU221" s="7"/>
      <c r="CV221" s="7"/>
      <c r="CW221" s="7"/>
      <c r="CY221" s="7"/>
      <c r="CZ221" s="7"/>
      <c r="DA221" s="7"/>
      <c r="DB221" s="7"/>
      <c r="DC221" s="7"/>
      <c r="DE221" s="7"/>
      <c r="DF221" s="7"/>
      <c r="DG221" s="7"/>
      <c r="DH221" s="7"/>
      <c r="DI221" s="7"/>
      <c r="DK221" s="7"/>
      <c r="DL221" s="7"/>
      <c r="DM221" s="7"/>
      <c r="DN221" s="7"/>
      <c r="DO221" s="7"/>
      <c r="DQ221" s="7"/>
      <c r="DR221" s="7"/>
      <c r="DS221" s="7"/>
      <c r="DT221" s="7"/>
      <c r="DU221" s="7"/>
      <c r="DW221" s="7"/>
      <c r="DX221" s="7"/>
      <c r="DY221" s="7"/>
      <c r="DZ221" s="7"/>
      <c r="EA221" s="7"/>
      <c r="EC221" s="66">
        <v>44929</v>
      </c>
      <c r="ED221" s="21" t="s">
        <v>346</v>
      </c>
      <c r="EE221" s="7"/>
      <c r="EF221" s="7">
        <v>1.1879999999999999</v>
      </c>
      <c r="EG221" s="7"/>
      <c r="EI221" s="66">
        <v>44929</v>
      </c>
      <c r="EJ221" s="7" t="s">
        <v>346</v>
      </c>
      <c r="EK221" s="7"/>
      <c r="EL221" s="7">
        <v>1.2399</v>
      </c>
      <c r="EM221" s="7"/>
      <c r="EO221" s="66">
        <v>44923</v>
      </c>
      <c r="EP221" s="21" t="s">
        <v>1624</v>
      </c>
      <c r="EQ221" s="7"/>
      <c r="ER221" s="7">
        <v>0.998</v>
      </c>
      <c r="ES221" s="7"/>
      <c r="EU221" s="66">
        <v>44922</v>
      </c>
      <c r="EV221" s="21" t="s">
        <v>1624</v>
      </c>
      <c r="EW221" s="7"/>
      <c r="EX221" s="7">
        <v>1.1919</v>
      </c>
      <c r="EY221" s="7"/>
      <c r="FA221" s="66">
        <v>44907</v>
      </c>
      <c r="FB221" s="21" t="s">
        <v>1624</v>
      </c>
      <c r="FC221" s="7"/>
      <c r="FD221" s="7">
        <v>1.407</v>
      </c>
      <c r="FE221" s="7"/>
      <c r="FG221" s="66">
        <v>44895</v>
      </c>
      <c r="FH221" s="7" t="s">
        <v>1630</v>
      </c>
      <c r="FI221" s="7"/>
      <c r="FJ221" s="7">
        <v>1.0409999999999999</v>
      </c>
      <c r="FK221" s="7"/>
      <c r="FM221" s="66">
        <v>44894</v>
      </c>
      <c r="FN221" s="21" t="s">
        <v>1630</v>
      </c>
      <c r="FO221" s="7"/>
      <c r="FP221" s="7">
        <v>1.079</v>
      </c>
      <c r="FQ221" s="7"/>
      <c r="FS221" s="66">
        <v>44876</v>
      </c>
      <c r="FT221" s="21" t="s">
        <v>1630</v>
      </c>
      <c r="FU221" s="7"/>
      <c r="FV221" s="7">
        <v>1.2727999999999999</v>
      </c>
      <c r="FW221" s="7"/>
      <c r="FY221" s="66">
        <v>44873</v>
      </c>
      <c r="FZ221" s="21" t="s">
        <v>1630</v>
      </c>
      <c r="GA221" s="7"/>
      <c r="GB221" s="7">
        <v>1.4193</v>
      </c>
      <c r="GC221" s="7"/>
      <c r="GE221" s="66">
        <v>44846</v>
      </c>
      <c r="GF221" s="21" t="s">
        <v>358</v>
      </c>
      <c r="GG221" s="7"/>
      <c r="GH221" s="7">
        <v>1.8859999999999999</v>
      </c>
      <c r="GI221" s="68"/>
      <c r="GK221" s="66">
        <v>44834</v>
      </c>
      <c r="GL221" s="21" t="s">
        <v>1634</v>
      </c>
      <c r="GM221" s="7"/>
      <c r="GN221" s="7">
        <v>1.0031190000000001</v>
      </c>
      <c r="GO221" s="7"/>
      <c r="GQ221" s="66">
        <v>44791</v>
      </c>
      <c r="GR221" s="7" t="s">
        <v>1633</v>
      </c>
      <c r="GS221" s="7"/>
      <c r="GT221" s="7">
        <v>1.232</v>
      </c>
      <c r="GU221" s="7"/>
      <c r="GW221" s="66">
        <v>44761</v>
      </c>
      <c r="GX221" s="21" t="s">
        <v>639</v>
      </c>
      <c r="GY221" s="7"/>
      <c r="GZ221" s="7">
        <v>1.0636000000000001</v>
      </c>
      <c r="HA221" s="7"/>
      <c r="HC221" s="66">
        <v>44747</v>
      </c>
      <c r="HD221" s="21" t="s">
        <v>639</v>
      </c>
      <c r="HE221" s="7"/>
      <c r="HF221" s="7">
        <v>1.2152000000000001</v>
      </c>
      <c r="HG221" s="7"/>
      <c r="HI221" s="66">
        <v>44706</v>
      </c>
      <c r="HJ221" s="21" t="s">
        <v>534</v>
      </c>
      <c r="HK221" s="7"/>
      <c r="HL221" s="7">
        <v>1.028</v>
      </c>
      <c r="HM221" s="7"/>
      <c r="HO221" s="66">
        <v>44699</v>
      </c>
      <c r="HP221" s="21" t="s">
        <v>353</v>
      </c>
      <c r="HQ221" s="7"/>
      <c r="HR221" s="134">
        <v>1.0047426043273633</v>
      </c>
      <c r="HS221" s="7"/>
      <c r="HU221" s="81">
        <v>44034</v>
      </c>
      <c r="HV221" s="21" t="s">
        <v>355</v>
      </c>
      <c r="HW221" s="21">
        <f>[1]!i_dq_close("881001.WI",HU221)</f>
        <v>5226.8161</v>
      </c>
      <c r="HX221" s="82">
        <v>1.1345989999999999</v>
      </c>
      <c r="HY221" s="20"/>
      <c r="IA221" s="66">
        <v>44823</v>
      </c>
      <c r="IB221" s="21" t="s">
        <v>1634</v>
      </c>
      <c r="IC221" s="7"/>
      <c r="ID221" s="7">
        <v>1.026</v>
      </c>
      <c r="IE221" s="7"/>
      <c r="IG221" s="66">
        <v>44844</v>
      </c>
      <c r="IH221" s="21" t="s">
        <v>358</v>
      </c>
      <c r="II221" s="7"/>
      <c r="IJ221" s="7">
        <v>1.002</v>
      </c>
      <c r="IK221" s="7"/>
      <c r="IM221" s="66">
        <v>44902</v>
      </c>
      <c r="IN221" s="21" t="s">
        <v>1624</v>
      </c>
      <c r="IO221" s="7"/>
      <c r="IP221" s="7">
        <v>0.99070000000000003</v>
      </c>
      <c r="IQ221" s="7"/>
      <c r="IS221" s="7"/>
      <c r="IT221" s="7"/>
      <c r="IU221" s="7"/>
      <c r="IV221" s="7"/>
      <c r="IW221" s="7"/>
      <c r="IY221" s="7"/>
      <c r="IZ221" s="7"/>
      <c r="JA221" s="7"/>
      <c r="JB221" s="7"/>
      <c r="JC221" s="7"/>
      <c r="JE221" s="7"/>
      <c r="JF221" s="7"/>
      <c r="JG221" s="7"/>
      <c r="JH221" s="7"/>
      <c r="JI221" s="7"/>
      <c r="JK221" s="7"/>
      <c r="JL221" s="7"/>
      <c r="JM221" s="7"/>
      <c r="JN221" s="7"/>
      <c r="JO221" s="7"/>
      <c r="JQ221" s="7"/>
      <c r="JR221" s="7"/>
      <c r="JS221" s="7"/>
      <c r="JT221" s="7"/>
      <c r="JU221" s="7"/>
      <c r="JW221" s="7"/>
      <c r="JX221" s="7"/>
      <c r="JY221" s="7"/>
      <c r="JZ221" s="7"/>
      <c r="KA221" s="7"/>
      <c r="KC221" s="66">
        <v>44876</v>
      </c>
      <c r="KD221" s="7" t="s">
        <v>1630</v>
      </c>
      <c r="KE221" s="7"/>
      <c r="KF221" s="7">
        <v>1.357</v>
      </c>
    </row>
    <row r="222" spans="1:292" customFormat="1">
      <c r="A222" s="121">
        <v>44707</v>
      </c>
      <c r="B222" s="74" t="s">
        <v>534</v>
      </c>
      <c r="C222" s="122"/>
      <c r="D222" s="122">
        <v>1.0488</v>
      </c>
      <c r="E222" s="122"/>
      <c r="G222" s="66">
        <v>44736</v>
      </c>
      <c r="H222" s="21" t="s">
        <v>571</v>
      </c>
      <c r="I222" s="7"/>
      <c r="J222" s="7">
        <v>0.96230000000000004</v>
      </c>
      <c r="K222" s="7"/>
      <c r="M222" s="7"/>
      <c r="N222" s="7"/>
      <c r="O222" s="7"/>
      <c r="P222" s="7"/>
      <c r="Q222" s="7"/>
      <c r="S222" s="7"/>
      <c r="T222" s="7"/>
      <c r="U222" s="7"/>
      <c r="V222" s="7"/>
      <c r="W222" s="7"/>
      <c r="Y222" s="7"/>
      <c r="Z222" s="7"/>
      <c r="AA222" s="7"/>
      <c r="AB222" s="7"/>
      <c r="AC222" s="7"/>
      <c r="AE222" s="7"/>
      <c r="AF222" s="7"/>
      <c r="AG222" s="7"/>
      <c r="AH222" s="7"/>
      <c r="AI222" s="7"/>
      <c r="AK222" s="7"/>
      <c r="AL222" s="7"/>
      <c r="AM222" s="7"/>
      <c r="AN222" s="7"/>
      <c r="AO222" s="7"/>
      <c r="AQ222" s="7"/>
      <c r="AR222" s="7"/>
      <c r="AS222" s="7"/>
      <c r="AT222" s="7"/>
      <c r="AU222" s="7"/>
      <c r="AW222" s="7"/>
      <c r="AX222" s="7"/>
      <c r="AY222" s="7"/>
      <c r="AZ222" s="7"/>
      <c r="BA222" s="7"/>
      <c r="BC222" s="7"/>
      <c r="BD222" s="7"/>
      <c r="BE222" s="7"/>
      <c r="BF222" s="7"/>
      <c r="BG222" s="7"/>
      <c r="BI222" s="7"/>
      <c r="BJ222" s="7"/>
      <c r="BK222" s="7"/>
      <c r="BL222" s="7"/>
      <c r="BM222" s="7"/>
      <c r="BO222" s="7"/>
      <c r="BP222" s="7"/>
      <c r="BQ222" s="7"/>
      <c r="BR222" s="7"/>
      <c r="BS222" s="7"/>
      <c r="BU222" s="7"/>
      <c r="BV222" s="7"/>
      <c r="BW222" s="7"/>
      <c r="BX222" s="7"/>
      <c r="BY222" s="7"/>
      <c r="CA222" s="7"/>
      <c r="CB222" s="7"/>
      <c r="CC222" s="7"/>
      <c r="CD222" s="7"/>
      <c r="CE222" s="7"/>
      <c r="CG222" s="7"/>
      <c r="CH222" s="7"/>
      <c r="CI222" s="7"/>
      <c r="CJ222" s="7"/>
      <c r="CK222" s="7"/>
      <c r="CM222" s="7"/>
      <c r="CN222" s="7"/>
      <c r="CO222" s="7"/>
      <c r="CP222" s="7"/>
      <c r="CQ222" s="7"/>
      <c r="CS222" s="7"/>
      <c r="CT222" s="7"/>
      <c r="CU222" s="7"/>
      <c r="CV222" s="7"/>
      <c r="CW222" s="7"/>
      <c r="CY222" s="7"/>
      <c r="CZ222" s="7"/>
      <c r="DA222" s="7"/>
      <c r="DB222" s="7"/>
      <c r="DC222" s="7"/>
      <c r="DE222" s="7"/>
      <c r="DF222" s="7"/>
      <c r="DG222" s="7"/>
      <c r="DH222" s="7"/>
      <c r="DI222" s="7"/>
      <c r="DK222" s="7"/>
      <c r="DL222" s="7"/>
      <c r="DM222" s="7"/>
      <c r="DN222" s="7"/>
      <c r="DO222" s="7"/>
      <c r="DQ222" s="7"/>
      <c r="DR222" s="7"/>
      <c r="DS222" s="7"/>
      <c r="DT222" s="7"/>
      <c r="DU222" s="7"/>
      <c r="DW222" s="7"/>
      <c r="DX222" s="7"/>
      <c r="DY222" s="7"/>
      <c r="DZ222" s="7"/>
      <c r="EA222" s="7"/>
      <c r="EC222" s="66">
        <v>44930</v>
      </c>
      <c r="ED222" s="21" t="s">
        <v>1626</v>
      </c>
      <c r="EE222" s="7"/>
      <c r="EF222" s="7">
        <v>1.1879999999999999</v>
      </c>
      <c r="EG222" s="7"/>
      <c r="EI222" s="66">
        <v>44930</v>
      </c>
      <c r="EJ222" s="7" t="s">
        <v>1626</v>
      </c>
      <c r="EK222" s="7"/>
      <c r="EL222" s="7">
        <v>1.2395</v>
      </c>
      <c r="EM222" s="7"/>
      <c r="EO222" s="66">
        <v>44924</v>
      </c>
      <c r="EP222" s="21" t="s">
        <v>1624</v>
      </c>
      <c r="EQ222" s="7"/>
      <c r="ER222" s="7">
        <v>0.997</v>
      </c>
      <c r="ES222" s="7"/>
      <c r="EU222" s="66">
        <v>44923</v>
      </c>
      <c r="EV222" s="21" t="s">
        <v>1624</v>
      </c>
      <c r="EW222" s="7"/>
      <c r="EX222" s="7">
        <v>1.1900999999999999</v>
      </c>
      <c r="EY222" s="7"/>
      <c r="FA222" s="66">
        <v>44908</v>
      </c>
      <c r="FB222" s="21" t="s">
        <v>1624</v>
      </c>
      <c r="FC222" s="7"/>
      <c r="FD222" s="7">
        <v>1.3959999999999999</v>
      </c>
      <c r="FE222" s="7"/>
      <c r="FG222" s="66">
        <v>44896</v>
      </c>
      <c r="FH222" s="7" t="s">
        <v>336</v>
      </c>
      <c r="FI222" s="7"/>
      <c r="FJ222" s="7">
        <v>1.04</v>
      </c>
      <c r="FK222" s="7"/>
      <c r="FM222" s="66">
        <v>44895</v>
      </c>
      <c r="FN222" s="21" t="s">
        <v>1630</v>
      </c>
      <c r="FO222" s="7"/>
      <c r="FP222" s="7">
        <v>1.083</v>
      </c>
      <c r="FQ222" s="7"/>
      <c r="FS222" s="66">
        <v>44879</v>
      </c>
      <c r="FT222" s="21" t="s">
        <v>1630</v>
      </c>
      <c r="FU222" s="7"/>
      <c r="FV222" s="7">
        <v>1.2727999999999999</v>
      </c>
      <c r="FW222" s="7"/>
      <c r="FY222" s="66">
        <v>44874</v>
      </c>
      <c r="FZ222" s="21" t="s">
        <v>1630</v>
      </c>
      <c r="GA222" s="7"/>
      <c r="GB222" s="7">
        <v>1.4193</v>
      </c>
      <c r="GC222" s="7"/>
      <c r="GE222" s="66">
        <v>44847</v>
      </c>
      <c r="GF222" s="21" t="s">
        <v>358</v>
      </c>
      <c r="GG222" s="7"/>
      <c r="GH222" s="7">
        <v>1.8922000000000001</v>
      </c>
      <c r="GI222" s="68"/>
      <c r="GK222" s="66">
        <v>44844</v>
      </c>
      <c r="GL222" s="21" t="s">
        <v>358</v>
      </c>
      <c r="GM222" s="7"/>
      <c r="GN222" s="7">
        <v>1.0040089999999999</v>
      </c>
      <c r="GO222" s="7"/>
      <c r="GQ222" s="66">
        <v>44792</v>
      </c>
      <c r="GR222" s="7" t="s">
        <v>1633</v>
      </c>
      <c r="GS222" s="7"/>
      <c r="GT222" s="7">
        <v>1.238</v>
      </c>
      <c r="GU222" s="7"/>
      <c r="GW222" s="66">
        <v>44762</v>
      </c>
      <c r="GX222" s="21" t="s">
        <v>639</v>
      </c>
      <c r="GY222" s="7"/>
      <c r="GZ222" s="7">
        <v>1.0642</v>
      </c>
      <c r="HA222" s="7"/>
      <c r="HC222" s="66">
        <v>44748</v>
      </c>
      <c r="HD222" s="21" t="s">
        <v>639</v>
      </c>
      <c r="HE222" s="7"/>
      <c r="HF222" s="7">
        <v>1.2142999999999999</v>
      </c>
      <c r="HG222" s="7"/>
      <c r="HI222" s="66">
        <v>44707</v>
      </c>
      <c r="HJ222" s="21" t="s">
        <v>534</v>
      </c>
      <c r="HK222" s="7"/>
      <c r="HL222" s="7">
        <v>1.022</v>
      </c>
      <c r="HM222" s="7"/>
      <c r="HO222" s="66">
        <v>44700</v>
      </c>
      <c r="HP222" s="21" t="s">
        <v>353</v>
      </c>
      <c r="HQ222" s="7"/>
      <c r="HR222" s="134">
        <v>1.0047426043273633</v>
      </c>
      <c r="HS222" s="7"/>
      <c r="HU222" s="81">
        <v>44035</v>
      </c>
      <c r="HV222" s="21" t="s">
        <v>355</v>
      </c>
      <c r="HW222" s="21">
        <f>[1]!i_dq_close("881001.WI",HU222)</f>
        <v>5223.6138000000001</v>
      </c>
      <c r="HX222" s="82">
        <v>1.1364590000000001</v>
      </c>
      <c r="HY222" s="20"/>
      <c r="IA222" s="66">
        <v>44824</v>
      </c>
      <c r="IB222" s="21" t="s">
        <v>1634</v>
      </c>
      <c r="IC222" s="7"/>
      <c r="ID222" s="7">
        <v>1.032</v>
      </c>
      <c r="IE222" s="7"/>
      <c r="IG222" s="66">
        <v>44845</v>
      </c>
      <c r="IH222" s="21" t="s">
        <v>1635</v>
      </c>
      <c r="II222" s="7"/>
      <c r="IJ222" s="7">
        <v>1.0009999999999999</v>
      </c>
      <c r="IK222" s="7"/>
      <c r="IM222" s="66">
        <v>44903</v>
      </c>
      <c r="IN222" s="21" t="s">
        <v>1624</v>
      </c>
      <c r="IO222" s="7"/>
      <c r="IP222" s="7">
        <v>0.98899999999999999</v>
      </c>
      <c r="IQ222" s="7"/>
      <c r="IS222" s="7"/>
      <c r="IT222" s="7"/>
      <c r="IU222" s="7"/>
      <c r="IV222" s="7"/>
      <c r="IW222" s="7"/>
      <c r="IY222" s="7"/>
      <c r="IZ222" s="7"/>
      <c r="JA222" s="7"/>
      <c r="JB222" s="7"/>
      <c r="JC222" s="7"/>
      <c r="JE222" s="7"/>
      <c r="JF222" s="7"/>
      <c r="JG222" s="7"/>
      <c r="JH222" s="7"/>
      <c r="JI222" s="7"/>
      <c r="JK222" s="7"/>
      <c r="JL222" s="7"/>
      <c r="JM222" s="7"/>
      <c r="JN222" s="7"/>
      <c r="JO222" s="7"/>
      <c r="JQ222" s="7"/>
      <c r="JR222" s="7"/>
      <c r="JS222" s="7"/>
      <c r="JT222" s="7"/>
      <c r="JU222" s="7"/>
      <c r="JW222" s="7"/>
      <c r="JX222" s="7"/>
      <c r="JY222" s="7"/>
      <c r="JZ222" s="7"/>
      <c r="KA222" s="7"/>
      <c r="KC222" s="66">
        <v>44879</v>
      </c>
      <c r="KD222" s="7" t="s">
        <v>1630</v>
      </c>
      <c r="KE222" s="7"/>
      <c r="KF222" s="7">
        <v>1.359</v>
      </c>
    </row>
    <row r="223" spans="1:292" customFormat="1">
      <c r="A223" s="121">
        <v>44708</v>
      </c>
      <c r="B223" s="74" t="s">
        <v>534</v>
      </c>
      <c r="C223" s="122"/>
      <c r="D223" s="122">
        <v>1.0486</v>
      </c>
      <c r="E223" s="122"/>
      <c r="G223" s="66">
        <v>44739</v>
      </c>
      <c r="H223" s="21" t="s">
        <v>571</v>
      </c>
      <c r="I223" s="7"/>
      <c r="J223" s="7">
        <v>0.96679999999999999</v>
      </c>
      <c r="K223" s="7"/>
      <c r="M223" s="7"/>
      <c r="N223" s="7"/>
      <c r="O223" s="7"/>
      <c r="P223" s="7"/>
      <c r="Q223" s="7"/>
      <c r="S223" s="7"/>
      <c r="T223" s="7"/>
      <c r="U223" s="7"/>
      <c r="V223" s="7"/>
      <c r="W223" s="7"/>
      <c r="Y223" s="7"/>
      <c r="Z223" s="7"/>
      <c r="AA223" s="7"/>
      <c r="AB223" s="7"/>
      <c r="AC223" s="7"/>
      <c r="AE223" s="7"/>
      <c r="AF223" s="7"/>
      <c r="AG223" s="7"/>
      <c r="AH223" s="7"/>
      <c r="AI223" s="7"/>
      <c r="AK223" s="7"/>
      <c r="AL223" s="7"/>
      <c r="AM223" s="7"/>
      <c r="AN223" s="7"/>
      <c r="AO223" s="7"/>
      <c r="AQ223" s="7"/>
      <c r="AR223" s="7"/>
      <c r="AS223" s="7"/>
      <c r="AT223" s="7"/>
      <c r="AU223" s="7"/>
      <c r="AW223" s="7"/>
      <c r="AX223" s="7"/>
      <c r="AY223" s="7"/>
      <c r="AZ223" s="7"/>
      <c r="BA223" s="7"/>
      <c r="BC223" s="7"/>
      <c r="BD223" s="7"/>
      <c r="BE223" s="7"/>
      <c r="BF223" s="7"/>
      <c r="BG223" s="7"/>
      <c r="BI223" s="7"/>
      <c r="BJ223" s="7"/>
      <c r="BK223" s="7"/>
      <c r="BL223" s="7"/>
      <c r="BM223" s="7"/>
      <c r="BO223" s="7"/>
      <c r="BP223" s="7"/>
      <c r="BQ223" s="7"/>
      <c r="BR223" s="7"/>
      <c r="BS223" s="7"/>
      <c r="BU223" s="7"/>
      <c r="BV223" s="7"/>
      <c r="BW223" s="7"/>
      <c r="BX223" s="7"/>
      <c r="BY223" s="7"/>
      <c r="CA223" s="7"/>
      <c r="CB223" s="7"/>
      <c r="CC223" s="7"/>
      <c r="CD223" s="7"/>
      <c r="CE223" s="7"/>
      <c r="CG223" s="7"/>
      <c r="CH223" s="7"/>
      <c r="CI223" s="7"/>
      <c r="CJ223" s="7"/>
      <c r="CK223" s="7"/>
      <c r="CM223" s="7"/>
      <c r="CN223" s="7"/>
      <c r="CO223" s="7"/>
      <c r="CP223" s="7"/>
      <c r="CQ223" s="7"/>
      <c r="CS223" s="7"/>
      <c r="CT223" s="7"/>
      <c r="CU223" s="7"/>
      <c r="CV223" s="7"/>
      <c r="CW223" s="7"/>
      <c r="CY223" s="7"/>
      <c r="CZ223" s="7"/>
      <c r="DA223" s="7"/>
      <c r="DB223" s="7"/>
      <c r="DC223" s="7"/>
      <c r="DE223" s="7"/>
      <c r="DF223" s="7"/>
      <c r="DG223" s="7"/>
      <c r="DH223" s="7"/>
      <c r="DI223" s="7"/>
      <c r="DK223" s="7"/>
      <c r="DL223" s="7"/>
      <c r="DM223" s="7"/>
      <c r="DN223" s="7"/>
      <c r="DO223" s="7"/>
      <c r="DQ223" s="7"/>
      <c r="DR223" s="7"/>
      <c r="DS223" s="7"/>
      <c r="DT223" s="7"/>
      <c r="DU223" s="7"/>
      <c r="DW223" s="7"/>
      <c r="DX223" s="7"/>
      <c r="DY223" s="7"/>
      <c r="DZ223" s="7"/>
      <c r="EA223" s="7"/>
      <c r="EC223" s="66">
        <v>44931</v>
      </c>
      <c r="ED223" s="21" t="s">
        <v>1626</v>
      </c>
      <c r="EE223" s="7"/>
      <c r="EF223" s="7">
        <v>1.1850000000000001</v>
      </c>
      <c r="EG223" s="7"/>
      <c r="EI223" s="66">
        <v>44931</v>
      </c>
      <c r="EJ223" s="7" t="s">
        <v>1626</v>
      </c>
      <c r="EK223" s="7"/>
      <c r="EL223" s="7">
        <v>1.2392000000000001</v>
      </c>
      <c r="EM223" s="7"/>
      <c r="EO223" s="66">
        <v>44925</v>
      </c>
      <c r="EP223" s="21" t="s">
        <v>1624</v>
      </c>
      <c r="EQ223" s="7"/>
      <c r="ER223" s="7">
        <v>0.998</v>
      </c>
      <c r="ES223" s="7"/>
      <c r="EU223" s="66">
        <v>44924</v>
      </c>
      <c r="EV223" s="21" t="s">
        <v>1624</v>
      </c>
      <c r="EW223" s="7"/>
      <c r="EX223" s="7">
        <v>1.1902999999999999</v>
      </c>
      <c r="EY223" s="7"/>
      <c r="FA223" s="66">
        <v>44909</v>
      </c>
      <c r="FB223" s="21" t="s">
        <v>1624</v>
      </c>
      <c r="FC223" s="7"/>
      <c r="FD223" s="7">
        <v>1.397</v>
      </c>
      <c r="FE223" s="7"/>
      <c r="FG223" s="66">
        <v>44897</v>
      </c>
      <c r="FH223" s="7" t="s">
        <v>1624</v>
      </c>
      <c r="FI223" s="7"/>
      <c r="FJ223" s="7">
        <v>1.0429999999999999</v>
      </c>
      <c r="FK223" s="7"/>
      <c r="FM223" s="66">
        <v>44896</v>
      </c>
      <c r="FN223" s="21" t="s">
        <v>336</v>
      </c>
      <c r="FO223" s="7"/>
      <c r="FP223" s="7">
        <v>1.0820000000000001</v>
      </c>
      <c r="FQ223" s="7"/>
      <c r="FS223" s="66">
        <v>44880</v>
      </c>
      <c r="FT223" s="21" t="s">
        <v>1630</v>
      </c>
      <c r="FU223" s="7"/>
      <c r="FV223" s="7">
        <v>1.2734000000000001</v>
      </c>
      <c r="FW223" s="7"/>
      <c r="FY223" s="66">
        <v>44875</v>
      </c>
      <c r="FZ223" s="21" t="s">
        <v>1630</v>
      </c>
      <c r="GA223" s="7"/>
      <c r="GB223" s="7">
        <v>1.4192</v>
      </c>
      <c r="GC223" s="7"/>
      <c r="GE223" s="66">
        <v>44848</v>
      </c>
      <c r="GF223" s="21" t="s">
        <v>358</v>
      </c>
      <c r="GG223" s="7"/>
      <c r="GH223" s="7">
        <v>1.8977999999999999</v>
      </c>
      <c r="GI223" s="68"/>
      <c r="GK223" s="66">
        <v>44845</v>
      </c>
      <c r="GL223" s="21" t="s">
        <v>1635</v>
      </c>
      <c r="GM223" s="7"/>
      <c r="GN223" s="7">
        <v>1.0040089999999999</v>
      </c>
      <c r="GO223" s="7"/>
      <c r="GQ223" s="66">
        <v>44795</v>
      </c>
      <c r="GR223" s="7" t="s">
        <v>1633</v>
      </c>
      <c r="GS223" s="7"/>
      <c r="GT223" s="7">
        <v>1.234</v>
      </c>
      <c r="GU223" s="7"/>
      <c r="GW223" s="66">
        <v>44763</v>
      </c>
      <c r="GX223" s="21" t="s">
        <v>639</v>
      </c>
      <c r="GY223" s="7"/>
      <c r="GZ223" s="7">
        <v>1.0643</v>
      </c>
      <c r="HA223" s="7"/>
      <c r="HC223" s="66">
        <v>44749</v>
      </c>
      <c r="HD223" s="21" t="s">
        <v>639</v>
      </c>
      <c r="HE223" s="7"/>
      <c r="HF223" s="7">
        <v>1.2132000000000001</v>
      </c>
      <c r="HG223" s="7"/>
      <c r="HI223" s="66">
        <v>44708</v>
      </c>
      <c r="HJ223" s="21" t="s">
        <v>534</v>
      </c>
      <c r="HK223" s="7"/>
      <c r="HL223" s="7">
        <v>1.0249999999999999</v>
      </c>
      <c r="HM223" s="7"/>
      <c r="HO223" s="66">
        <v>44701</v>
      </c>
      <c r="HP223" s="21" t="s">
        <v>353</v>
      </c>
      <c r="HQ223" s="7"/>
      <c r="HR223" s="134">
        <v>1.0047426043273633</v>
      </c>
      <c r="HS223" s="7"/>
      <c r="HU223" s="81">
        <v>44036</v>
      </c>
      <c r="HV223" s="21" t="s">
        <v>355</v>
      </c>
      <c r="HW223" s="21">
        <f>[1]!i_dq_close("881001.WI",HU223)</f>
        <v>4985.5650999999998</v>
      </c>
      <c r="HX223" s="82">
        <v>1.1364590000000001</v>
      </c>
      <c r="HY223" s="20"/>
      <c r="IA223" s="66">
        <v>44825</v>
      </c>
      <c r="IB223" s="21" t="s">
        <v>1634</v>
      </c>
      <c r="IC223" s="7"/>
      <c r="ID223" s="7">
        <v>1.0289999999999999</v>
      </c>
      <c r="IE223" s="7"/>
      <c r="IG223" s="66">
        <v>44846</v>
      </c>
      <c r="IH223" s="21" t="s">
        <v>1635</v>
      </c>
      <c r="II223" s="7"/>
      <c r="IJ223" s="7">
        <v>1.0049999999999999</v>
      </c>
      <c r="IK223" s="7"/>
      <c r="IM223" s="66">
        <v>44904</v>
      </c>
      <c r="IN223" s="21" t="s">
        <v>1624</v>
      </c>
      <c r="IO223" s="7"/>
      <c r="IP223" s="7">
        <v>0.98599999999999999</v>
      </c>
      <c r="IQ223" s="7"/>
      <c r="IS223" s="7"/>
      <c r="IT223" s="7"/>
      <c r="IU223" s="7"/>
      <c r="IV223" s="7"/>
      <c r="IW223" s="7"/>
      <c r="IY223" s="7"/>
      <c r="IZ223" s="7"/>
      <c r="JA223" s="7"/>
      <c r="JB223" s="7"/>
      <c r="JC223" s="7"/>
      <c r="JE223" s="7"/>
      <c r="JF223" s="7"/>
      <c r="JG223" s="7"/>
      <c r="JH223" s="7"/>
      <c r="JI223" s="7"/>
      <c r="JK223" s="7"/>
      <c r="JL223" s="7"/>
      <c r="JM223" s="7"/>
      <c r="JN223" s="7"/>
      <c r="JO223" s="7"/>
      <c r="JQ223" s="7"/>
      <c r="JR223" s="7"/>
      <c r="JS223" s="7"/>
      <c r="JT223" s="7"/>
      <c r="JU223" s="7"/>
      <c r="JW223" s="7"/>
      <c r="JX223" s="7"/>
      <c r="JY223" s="7"/>
      <c r="JZ223" s="7"/>
      <c r="KA223" s="7"/>
      <c r="KC223" s="66">
        <v>44880</v>
      </c>
      <c r="KD223" s="7" t="s">
        <v>1630</v>
      </c>
      <c r="KE223" s="7"/>
      <c r="KF223" s="7">
        <v>1.36</v>
      </c>
    </row>
    <row r="224" spans="1:292" customFormat="1">
      <c r="A224" s="121">
        <v>44711</v>
      </c>
      <c r="B224" s="74" t="s">
        <v>534</v>
      </c>
      <c r="C224" s="122"/>
      <c r="D224" s="122">
        <v>1.0513999999999999</v>
      </c>
      <c r="E224" s="122"/>
      <c r="G224" s="66">
        <v>44740</v>
      </c>
      <c r="H224" s="21" t="s">
        <v>571</v>
      </c>
      <c r="I224" s="7"/>
      <c r="J224" s="7">
        <v>0.96250000000000002</v>
      </c>
      <c r="K224" s="7"/>
      <c r="M224" s="7"/>
      <c r="N224" s="7"/>
      <c r="O224" s="7"/>
      <c r="P224" s="7"/>
      <c r="Q224" s="7"/>
      <c r="S224" s="7"/>
      <c r="T224" s="7"/>
      <c r="U224" s="7"/>
      <c r="V224" s="7"/>
      <c r="W224" s="7"/>
      <c r="Y224" s="7"/>
      <c r="Z224" s="7"/>
      <c r="AA224" s="7"/>
      <c r="AB224" s="7"/>
      <c r="AC224" s="7"/>
      <c r="AE224" s="7"/>
      <c r="AF224" s="7"/>
      <c r="AG224" s="7"/>
      <c r="AH224" s="7"/>
      <c r="AI224" s="7"/>
      <c r="AK224" s="7"/>
      <c r="AL224" s="7"/>
      <c r="AM224" s="7"/>
      <c r="AN224" s="7"/>
      <c r="AO224" s="7"/>
      <c r="AQ224" s="7"/>
      <c r="AR224" s="7"/>
      <c r="AS224" s="7"/>
      <c r="AT224" s="7"/>
      <c r="AU224" s="7"/>
      <c r="AW224" s="7"/>
      <c r="AX224" s="7"/>
      <c r="AY224" s="7"/>
      <c r="AZ224" s="7"/>
      <c r="BA224" s="7"/>
      <c r="BC224" s="7"/>
      <c r="BD224" s="7"/>
      <c r="BE224" s="7"/>
      <c r="BF224" s="7"/>
      <c r="BG224" s="7"/>
      <c r="BI224" s="7"/>
      <c r="BJ224" s="7"/>
      <c r="BK224" s="7"/>
      <c r="BL224" s="7"/>
      <c r="BM224" s="7"/>
      <c r="BO224" s="7"/>
      <c r="BP224" s="7"/>
      <c r="BQ224" s="7"/>
      <c r="BR224" s="7"/>
      <c r="BS224" s="7"/>
      <c r="BU224" s="7"/>
      <c r="BV224" s="7"/>
      <c r="BW224" s="7"/>
      <c r="BX224" s="7"/>
      <c r="BY224" s="7"/>
      <c r="CA224" s="7"/>
      <c r="CB224" s="7"/>
      <c r="CC224" s="7"/>
      <c r="CD224" s="7"/>
      <c r="CE224" s="7"/>
      <c r="CG224" s="7"/>
      <c r="CH224" s="7"/>
      <c r="CI224" s="7"/>
      <c r="CJ224" s="7"/>
      <c r="CK224" s="7"/>
      <c r="CM224" s="7"/>
      <c r="CN224" s="7"/>
      <c r="CO224" s="7"/>
      <c r="CP224" s="7"/>
      <c r="CQ224" s="7"/>
      <c r="CS224" s="7"/>
      <c r="CT224" s="7"/>
      <c r="CU224" s="7"/>
      <c r="CV224" s="7"/>
      <c r="CW224" s="7"/>
      <c r="CY224" s="7"/>
      <c r="CZ224" s="7"/>
      <c r="DA224" s="7"/>
      <c r="DB224" s="7"/>
      <c r="DC224" s="7"/>
      <c r="DE224" s="7"/>
      <c r="DF224" s="7"/>
      <c r="DG224" s="7"/>
      <c r="DH224" s="7"/>
      <c r="DI224" s="7"/>
      <c r="DK224" s="7"/>
      <c r="DL224" s="7"/>
      <c r="DM224" s="7"/>
      <c r="DN224" s="7"/>
      <c r="DO224" s="7"/>
      <c r="DQ224" s="7"/>
      <c r="DR224" s="7"/>
      <c r="DS224" s="7"/>
      <c r="DT224" s="7"/>
      <c r="DU224" s="7"/>
      <c r="DW224" s="7"/>
      <c r="DX224" s="7"/>
      <c r="DY224" s="7"/>
      <c r="DZ224" s="7"/>
      <c r="EA224" s="7"/>
      <c r="EC224" s="66">
        <v>44932</v>
      </c>
      <c r="ED224" s="21" t="s">
        <v>1626</v>
      </c>
      <c r="EE224" s="7"/>
      <c r="EF224" s="7">
        <v>1.1879999999999999</v>
      </c>
      <c r="EG224" s="7"/>
      <c r="EI224" s="66">
        <v>44932</v>
      </c>
      <c r="EJ224" s="7" t="s">
        <v>1626</v>
      </c>
      <c r="EK224" s="7"/>
      <c r="EL224" s="7">
        <v>1.2392000000000001</v>
      </c>
      <c r="EM224" s="7"/>
      <c r="EO224" s="66">
        <v>44929</v>
      </c>
      <c r="EP224" s="21" t="s">
        <v>346</v>
      </c>
      <c r="EQ224" s="7"/>
      <c r="ER224" s="7">
        <v>0.997</v>
      </c>
      <c r="ES224" s="7"/>
      <c r="EU224" s="66">
        <v>44925</v>
      </c>
      <c r="EV224" s="21" t="s">
        <v>1624</v>
      </c>
      <c r="EW224" s="7"/>
      <c r="EX224" s="7">
        <v>1.1936</v>
      </c>
      <c r="EY224" s="7"/>
      <c r="FA224" s="66">
        <v>44910</v>
      </c>
      <c r="FB224" s="21" t="s">
        <v>1624</v>
      </c>
      <c r="FC224" s="7"/>
      <c r="FD224" s="7">
        <v>1.4039999999999999</v>
      </c>
      <c r="FE224" s="7"/>
      <c r="FG224" s="66">
        <v>44900</v>
      </c>
      <c r="FH224" s="7" t="s">
        <v>1624</v>
      </c>
      <c r="FI224" s="7"/>
      <c r="FJ224" s="7">
        <v>1.0449999999999999</v>
      </c>
      <c r="FK224" s="7"/>
      <c r="FM224" s="66">
        <v>44897</v>
      </c>
      <c r="FN224" s="21" t="s">
        <v>1624</v>
      </c>
      <c r="FO224" s="7"/>
      <c r="FP224" s="7">
        <v>1.0840000000000001</v>
      </c>
      <c r="FQ224" s="7"/>
      <c r="FS224" s="66">
        <v>44881</v>
      </c>
      <c r="FT224" s="21" t="s">
        <v>1630</v>
      </c>
      <c r="FU224" s="7"/>
      <c r="FV224" s="7">
        <v>1.2732000000000001</v>
      </c>
      <c r="FW224" s="7"/>
      <c r="FY224" s="66">
        <v>44876</v>
      </c>
      <c r="FZ224" s="21" t="s">
        <v>1630</v>
      </c>
      <c r="GA224" s="7"/>
      <c r="GB224" s="7">
        <v>1.4134</v>
      </c>
      <c r="GC224" s="7"/>
      <c r="GE224" s="66">
        <v>44851</v>
      </c>
      <c r="GF224" s="21" t="s">
        <v>358</v>
      </c>
      <c r="GG224" s="7"/>
      <c r="GH224" s="7">
        <v>1.8996</v>
      </c>
      <c r="GI224" s="68"/>
      <c r="GK224" s="66">
        <v>44846</v>
      </c>
      <c r="GL224" s="21" t="s">
        <v>1635</v>
      </c>
      <c r="GM224" s="7"/>
      <c r="GN224" s="7">
        <v>1.004305</v>
      </c>
      <c r="GO224" s="7"/>
      <c r="GQ224" s="66">
        <v>44796</v>
      </c>
      <c r="GR224" s="7" t="s">
        <v>1633</v>
      </c>
      <c r="GS224" s="7"/>
      <c r="GT224" s="7">
        <v>1.2350000000000001</v>
      </c>
      <c r="GU224" s="7"/>
      <c r="GW224" s="66">
        <v>44764</v>
      </c>
      <c r="GX224" s="21" t="s">
        <v>639</v>
      </c>
      <c r="GY224" s="7"/>
      <c r="GZ224" s="7">
        <v>1.0626</v>
      </c>
      <c r="HA224" s="7"/>
      <c r="HC224" s="66">
        <v>44750</v>
      </c>
      <c r="HD224" s="21" t="s">
        <v>639</v>
      </c>
      <c r="HE224" s="7"/>
      <c r="HF224" s="7">
        <v>1.2141</v>
      </c>
      <c r="HG224" s="7"/>
      <c r="HI224" s="66">
        <v>44711</v>
      </c>
      <c r="HJ224" s="21" t="s">
        <v>534</v>
      </c>
      <c r="HK224" s="7"/>
      <c r="HL224" s="7">
        <v>1.026</v>
      </c>
      <c r="HM224" s="7"/>
      <c r="HO224" s="66">
        <v>44704</v>
      </c>
      <c r="HP224" s="21" t="s">
        <v>534</v>
      </c>
      <c r="HQ224" s="7"/>
      <c r="HR224" s="134">
        <v>1.0037718385260812</v>
      </c>
      <c r="HS224" s="7"/>
      <c r="HU224" s="81">
        <v>44039</v>
      </c>
      <c r="HV224" s="21" t="s">
        <v>355</v>
      </c>
      <c r="HW224" s="21">
        <f>[1]!i_dq_close("881001.WI",HU224)</f>
        <v>4998.3768</v>
      </c>
      <c r="HX224" s="82">
        <v>1.1364590000000001</v>
      </c>
      <c r="HY224" s="20"/>
      <c r="IA224" s="66">
        <v>44826</v>
      </c>
      <c r="IB224" s="21" t="s">
        <v>1634</v>
      </c>
      <c r="IC224" s="7"/>
      <c r="ID224" s="7">
        <v>1.026</v>
      </c>
      <c r="IE224" s="7"/>
      <c r="IG224" s="66">
        <v>44847</v>
      </c>
      <c r="IH224" s="21" t="s">
        <v>1635</v>
      </c>
      <c r="II224" s="7"/>
      <c r="IJ224" s="7">
        <v>1.002</v>
      </c>
      <c r="IK224" s="7"/>
      <c r="IM224" s="66">
        <v>44907</v>
      </c>
      <c r="IN224" s="21" t="s">
        <v>1624</v>
      </c>
      <c r="IO224" s="7"/>
      <c r="IP224" s="7">
        <v>0.98680000000000001</v>
      </c>
      <c r="IQ224" s="7"/>
      <c r="IS224" s="7"/>
      <c r="IT224" s="7"/>
      <c r="IU224" s="7"/>
      <c r="IV224" s="7"/>
      <c r="IW224" s="7"/>
      <c r="IY224" s="7"/>
      <c r="IZ224" s="7"/>
      <c r="JA224" s="7"/>
      <c r="JB224" s="7"/>
      <c r="JC224" s="7"/>
      <c r="JE224" s="7"/>
      <c r="JF224" s="7"/>
      <c r="JG224" s="7"/>
      <c r="JH224" s="7"/>
      <c r="JI224" s="7"/>
      <c r="JK224" s="7"/>
      <c r="JL224" s="7"/>
      <c r="JM224" s="7"/>
      <c r="JN224" s="7"/>
      <c r="JO224" s="7"/>
      <c r="JQ224" s="7"/>
      <c r="JR224" s="7"/>
      <c r="JS224" s="7"/>
      <c r="JT224" s="7"/>
      <c r="JU224" s="7"/>
      <c r="JW224" s="7"/>
      <c r="JX224" s="7"/>
      <c r="JY224" s="7"/>
      <c r="JZ224" s="7"/>
      <c r="KA224" s="7"/>
      <c r="KC224" s="66">
        <v>44881</v>
      </c>
      <c r="KD224" s="7" t="s">
        <v>1630</v>
      </c>
      <c r="KE224" s="7"/>
      <c r="KF224" s="7">
        <v>1.361</v>
      </c>
    </row>
    <row r="225" spans="1:292" customFormat="1">
      <c r="A225" s="121">
        <v>44712</v>
      </c>
      <c r="B225" s="74" t="s">
        <v>534</v>
      </c>
      <c r="C225" s="122"/>
      <c r="D225" s="122">
        <v>1.0463</v>
      </c>
      <c r="E225" s="122"/>
      <c r="G225" s="66">
        <v>44741</v>
      </c>
      <c r="H225" s="21" t="s">
        <v>571</v>
      </c>
      <c r="I225" s="7"/>
      <c r="J225" s="7">
        <v>0.95509999999999995</v>
      </c>
      <c r="K225" s="7"/>
      <c r="M225" s="7"/>
      <c r="N225" s="7"/>
      <c r="O225" s="7"/>
      <c r="P225" s="7"/>
      <c r="Q225" s="7"/>
      <c r="S225" s="7"/>
      <c r="T225" s="7"/>
      <c r="U225" s="7"/>
      <c r="V225" s="7"/>
      <c r="W225" s="7"/>
      <c r="Y225" s="7"/>
      <c r="Z225" s="7"/>
      <c r="AA225" s="7"/>
      <c r="AB225" s="7"/>
      <c r="AC225" s="7"/>
      <c r="AE225" s="7"/>
      <c r="AF225" s="7"/>
      <c r="AG225" s="7"/>
      <c r="AH225" s="7"/>
      <c r="AI225" s="7"/>
      <c r="AK225" s="7"/>
      <c r="AL225" s="7"/>
      <c r="AM225" s="7"/>
      <c r="AN225" s="7"/>
      <c r="AO225" s="7"/>
      <c r="AQ225" s="7"/>
      <c r="AR225" s="7"/>
      <c r="AS225" s="7"/>
      <c r="AT225" s="7"/>
      <c r="AU225" s="7"/>
      <c r="AW225" s="7"/>
      <c r="AX225" s="7"/>
      <c r="AY225" s="7"/>
      <c r="AZ225" s="7"/>
      <c r="BA225" s="7"/>
      <c r="BC225" s="7"/>
      <c r="BD225" s="7"/>
      <c r="BE225" s="7"/>
      <c r="BF225" s="7"/>
      <c r="BG225" s="7"/>
      <c r="BI225" s="7"/>
      <c r="BJ225" s="7"/>
      <c r="BK225" s="7"/>
      <c r="BL225" s="7"/>
      <c r="BM225" s="7"/>
      <c r="BO225" s="7"/>
      <c r="BP225" s="7"/>
      <c r="BQ225" s="7"/>
      <c r="BR225" s="7"/>
      <c r="BS225" s="7"/>
      <c r="BU225" s="7"/>
      <c r="BV225" s="7"/>
      <c r="BW225" s="7"/>
      <c r="BX225" s="7"/>
      <c r="BY225" s="7"/>
      <c r="CA225" s="7"/>
      <c r="CB225" s="7"/>
      <c r="CC225" s="7"/>
      <c r="CD225" s="7"/>
      <c r="CE225" s="7"/>
      <c r="CG225" s="7"/>
      <c r="CH225" s="7"/>
      <c r="CI225" s="7"/>
      <c r="CJ225" s="7"/>
      <c r="CK225" s="7"/>
      <c r="CM225" s="7"/>
      <c r="CN225" s="7"/>
      <c r="CO225" s="7"/>
      <c r="CP225" s="7"/>
      <c r="CQ225" s="7"/>
      <c r="CS225" s="7"/>
      <c r="CT225" s="7"/>
      <c r="CU225" s="7"/>
      <c r="CV225" s="7"/>
      <c r="CW225" s="7"/>
      <c r="CY225" s="7"/>
      <c r="CZ225" s="7"/>
      <c r="DA225" s="7"/>
      <c r="DB225" s="7"/>
      <c r="DC225" s="7"/>
      <c r="DE225" s="7"/>
      <c r="DF225" s="7"/>
      <c r="DG225" s="7"/>
      <c r="DH225" s="7"/>
      <c r="DI225" s="7"/>
      <c r="DK225" s="7"/>
      <c r="DL225" s="7"/>
      <c r="DM225" s="7"/>
      <c r="DN225" s="7"/>
      <c r="DO225" s="7"/>
      <c r="DQ225" s="7"/>
      <c r="DR225" s="7"/>
      <c r="DS225" s="7"/>
      <c r="DT225" s="7"/>
      <c r="DU225" s="7"/>
      <c r="DW225" s="7"/>
      <c r="DX225" s="7"/>
      <c r="DY225" s="7"/>
      <c r="DZ225" s="7"/>
      <c r="EA225" s="7"/>
      <c r="EC225" s="66">
        <v>44935</v>
      </c>
      <c r="ED225" s="21" t="s">
        <v>1626</v>
      </c>
      <c r="EE225" s="7"/>
      <c r="EF225" s="7">
        <v>1.19</v>
      </c>
      <c r="EG225" s="7"/>
      <c r="EI225" s="66">
        <v>44935</v>
      </c>
      <c r="EJ225" s="7" t="s">
        <v>1626</v>
      </c>
      <c r="EK225" s="7"/>
      <c r="EL225" s="7">
        <v>1.2390000000000001</v>
      </c>
      <c r="EM225" s="7"/>
      <c r="EO225" s="66">
        <v>44930</v>
      </c>
      <c r="EP225" s="21" t="s">
        <v>1626</v>
      </c>
      <c r="EQ225" s="7"/>
      <c r="ER225" s="7">
        <v>0.999</v>
      </c>
      <c r="ES225" s="7"/>
      <c r="EU225" s="66">
        <v>44929</v>
      </c>
      <c r="EV225" s="21" t="s">
        <v>346</v>
      </c>
      <c r="EW225" s="7"/>
      <c r="EX225" s="7">
        <v>1.1941999999999999</v>
      </c>
      <c r="EY225" s="7"/>
      <c r="FA225" s="66">
        <v>44911</v>
      </c>
      <c r="FB225" s="21" t="s">
        <v>1624</v>
      </c>
      <c r="FC225" s="7"/>
      <c r="FD225" s="7">
        <v>1.3879999999999999</v>
      </c>
      <c r="FE225" s="7"/>
      <c r="FG225" s="66">
        <v>44901</v>
      </c>
      <c r="FH225" s="7" t="s">
        <v>1624</v>
      </c>
      <c r="FI225" s="7"/>
      <c r="FJ225" s="7">
        <v>1.046</v>
      </c>
      <c r="FK225" s="7"/>
      <c r="FM225" s="66">
        <v>44900</v>
      </c>
      <c r="FN225" s="21" t="s">
        <v>1624</v>
      </c>
      <c r="FO225" s="7"/>
      <c r="FP225" s="7">
        <v>1.087</v>
      </c>
      <c r="FQ225" s="7"/>
      <c r="FS225" s="66">
        <v>44882</v>
      </c>
      <c r="FT225" s="21" t="s">
        <v>1630</v>
      </c>
      <c r="FU225" s="7"/>
      <c r="FV225" s="7">
        <v>1.2727999999999999</v>
      </c>
      <c r="FW225" s="7"/>
      <c r="FY225" s="66">
        <v>44879</v>
      </c>
      <c r="FZ225" s="21" t="s">
        <v>1630</v>
      </c>
      <c r="GA225" s="7"/>
      <c r="GB225" s="7">
        <v>1.415</v>
      </c>
      <c r="GC225" s="7"/>
      <c r="GE225" s="66">
        <v>44852</v>
      </c>
      <c r="GF225" s="21" t="s">
        <v>358</v>
      </c>
      <c r="GG225" s="7"/>
      <c r="GH225" s="7">
        <v>1.8859999999999999</v>
      </c>
      <c r="GI225" s="68"/>
      <c r="GK225" s="66">
        <v>44847</v>
      </c>
      <c r="GL225" s="21" t="s">
        <v>1635</v>
      </c>
      <c r="GM225" s="7"/>
      <c r="GN225" s="7">
        <v>1.0045029999999999</v>
      </c>
      <c r="GO225" s="7"/>
      <c r="GQ225" s="66">
        <v>44797</v>
      </c>
      <c r="GR225" s="7" t="s">
        <v>1633</v>
      </c>
      <c r="GS225" s="7"/>
      <c r="GT225" s="7">
        <v>1.2330000000000001</v>
      </c>
      <c r="GU225" s="7"/>
      <c r="GW225" s="66">
        <v>44767</v>
      </c>
      <c r="GX225" s="21" t="s">
        <v>639</v>
      </c>
      <c r="GY225" s="7"/>
      <c r="GZ225" s="7">
        <v>1.0617000000000001</v>
      </c>
      <c r="HA225" s="7"/>
      <c r="HC225" s="66">
        <v>44753</v>
      </c>
      <c r="HD225" s="21" t="s">
        <v>639</v>
      </c>
      <c r="HE225" s="7"/>
      <c r="HF225" s="7">
        <v>1.2134</v>
      </c>
      <c r="HG225" s="7"/>
      <c r="HI225" s="66">
        <v>44712</v>
      </c>
      <c r="HJ225" s="21" t="s">
        <v>534</v>
      </c>
      <c r="HK225" s="7"/>
      <c r="HL225" s="7">
        <v>1.0189999999999999</v>
      </c>
      <c r="HM225" s="7"/>
      <c r="HO225" s="66">
        <v>44705</v>
      </c>
      <c r="HP225" s="21" t="s">
        <v>534</v>
      </c>
      <c r="HQ225" s="7"/>
      <c r="HR225" s="134">
        <v>1.0047426043273637</v>
      </c>
      <c r="HS225" s="7"/>
      <c r="HU225" s="81">
        <v>44040</v>
      </c>
      <c r="HV225" s="21" t="s">
        <v>355</v>
      </c>
      <c r="HW225" s="21">
        <f>[1]!i_dq_close("881001.WI",HU225)</f>
        <v>5048.8114999999998</v>
      </c>
      <c r="HX225" s="82">
        <v>1.137389</v>
      </c>
      <c r="HY225" s="20"/>
      <c r="IA225" s="66">
        <v>44827</v>
      </c>
      <c r="IB225" s="21" t="s">
        <v>1634</v>
      </c>
      <c r="IC225" s="7"/>
      <c r="ID225" s="7">
        <v>1.016</v>
      </c>
      <c r="IE225" s="7"/>
      <c r="IG225" s="66">
        <v>44848</v>
      </c>
      <c r="IH225" s="21" t="s">
        <v>1635</v>
      </c>
      <c r="II225" s="7"/>
      <c r="IJ225" s="7">
        <v>1.0009999999999999</v>
      </c>
      <c r="IK225" s="7"/>
      <c r="IM225" s="66">
        <v>44908</v>
      </c>
      <c r="IN225" s="21" t="s">
        <v>1624</v>
      </c>
      <c r="IO225" s="7"/>
      <c r="IP225" s="7">
        <v>0.98599999999999999</v>
      </c>
      <c r="IQ225" s="7"/>
      <c r="IS225" s="7"/>
      <c r="IT225" s="7"/>
      <c r="IU225" s="7"/>
      <c r="IV225" s="7"/>
      <c r="IW225" s="7"/>
      <c r="IY225" s="7"/>
      <c r="IZ225" s="7"/>
      <c r="JA225" s="7"/>
      <c r="JB225" s="7"/>
      <c r="JC225" s="7"/>
      <c r="JE225" s="7"/>
      <c r="JF225" s="7"/>
      <c r="JG225" s="7"/>
      <c r="JH225" s="7"/>
      <c r="JI225" s="7"/>
      <c r="JK225" s="7"/>
      <c r="JL225" s="7"/>
      <c r="JM225" s="7"/>
      <c r="JN225" s="7"/>
      <c r="JO225" s="7"/>
      <c r="JQ225" s="7"/>
      <c r="JR225" s="7"/>
      <c r="JS225" s="7"/>
      <c r="JT225" s="7"/>
      <c r="JU225" s="7"/>
      <c r="JW225" s="7"/>
      <c r="JX225" s="7"/>
      <c r="JY225" s="7"/>
      <c r="JZ225" s="7"/>
      <c r="KA225" s="7"/>
      <c r="KC225" s="66">
        <v>44882</v>
      </c>
      <c r="KD225" s="7" t="s">
        <v>1630</v>
      </c>
      <c r="KE225" s="7"/>
      <c r="KF225" s="7">
        <v>1.361</v>
      </c>
    </row>
    <row r="226" spans="1:292" customFormat="1">
      <c r="A226" s="121">
        <v>44713</v>
      </c>
      <c r="B226" s="74" t="s">
        <v>571</v>
      </c>
      <c r="C226" s="122"/>
      <c r="D226" s="122">
        <v>1.0476000000000001</v>
      </c>
      <c r="E226" s="122"/>
      <c r="G226" s="66">
        <v>44742</v>
      </c>
      <c r="H226" s="21" t="s">
        <v>571</v>
      </c>
      <c r="I226" s="7"/>
      <c r="J226" s="7">
        <v>0.95889999999999997</v>
      </c>
      <c r="K226" s="7"/>
      <c r="M226" s="7"/>
      <c r="N226" s="7"/>
      <c r="O226" s="7"/>
      <c r="P226" s="7"/>
      <c r="Q226" s="7"/>
      <c r="S226" s="7"/>
      <c r="T226" s="7"/>
      <c r="U226" s="7"/>
      <c r="V226" s="7"/>
      <c r="W226" s="7"/>
      <c r="Y226" s="7"/>
      <c r="Z226" s="7"/>
      <c r="AA226" s="7"/>
      <c r="AB226" s="7"/>
      <c r="AC226" s="7"/>
      <c r="AE226" s="7"/>
      <c r="AF226" s="7"/>
      <c r="AG226" s="7"/>
      <c r="AH226" s="7"/>
      <c r="AI226" s="7"/>
      <c r="AK226" s="7"/>
      <c r="AL226" s="7"/>
      <c r="AM226" s="7"/>
      <c r="AN226" s="7"/>
      <c r="AO226" s="7"/>
      <c r="AQ226" s="7"/>
      <c r="AR226" s="7"/>
      <c r="AS226" s="7"/>
      <c r="AT226" s="7"/>
      <c r="AU226" s="7"/>
      <c r="AW226" s="7"/>
      <c r="AX226" s="7"/>
      <c r="AY226" s="7"/>
      <c r="AZ226" s="7"/>
      <c r="BA226" s="7"/>
      <c r="BC226" s="7"/>
      <c r="BD226" s="7"/>
      <c r="BE226" s="7"/>
      <c r="BF226" s="7"/>
      <c r="BG226" s="7"/>
      <c r="BI226" s="7"/>
      <c r="BJ226" s="7"/>
      <c r="BK226" s="7"/>
      <c r="BL226" s="7"/>
      <c r="BM226" s="7"/>
      <c r="BO226" s="7"/>
      <c r="BP226" s="7"/>
      <c r="BQ226" s="7"/>
      <c r="BR226" s="7"/>
      <c r="BS226" s="7"/>
      <c r="BU226" s="7"/>
      <c r="BV226" s="7"/>
      <c r="BW226" s="7"/>
      <c r="BX226" s="7"/>
      <c r="BY226" s="7"/>
      <c r="CA226" s="7"/>
      <c r="CB226" s="7"/>
      <c r="CC226" s="7"/>
      <c r="CD226" s="7"/>
      <c r="CE226" s="7"/>
      <c r="CG226" s="7"/>
      <c r="CH226" s="7"/>
      <c r="CI226" s="7"/>
      <c r="CJ226" s="7"/>
      <c r="CK226" s="7"/>
      <c r="CM226" s="7"/>
      <c r="CN226" s="7"/>
      <c r="CO226" s="7"/>
      <c r="CP226" s="7"/>
      <c r="CQ226" s="7"/>
      <c r="CS226" s="7"/>
      <c r="CT226" s="7"/>
      <c r="CU226" s="7"/>
      <c r="CV226" s="7"/>
      <c r="CW226" s="7"/>
      <c r="CY226" s="7"/>
      <c r="CZ226" s="7"/>
      <c r="DA226" s="7"/>
      <c r="DB226" s="7"/>
      <c r="DC226" s="7"/>
      <c r="DE226" s="7"/>
      <c r="DF226" s="7"/>
      <c r="DG226" s="7"/>
      <c r="DH226" s="7"/>
      <c r="DI226" s="7"/>
      <c r="DK226" s="7"/>
      <c r="DL226" s="7"/>
      <c r="DM226" s="7"/>
      <c r="DN226" s="7"/>
      <c r="DO226" s="7"/>
      <c r="DQ226" s="7"/>
      <c r="DR226" s="7"/>
      <c r="DS226" s="7"/>
      <c r="DT226" s="7"/>
      <c r="DU226" s="7"/>
      <c r="DW226" s="7"/>
      <c r="DX226" s="7"/>
      <c r="DY226" s="7"/>
      <c r="DZ226" s="7"/>
      <c r="EA226" s="7"/>
      <c r="EC226" s="66">
        <v>44936</v>
      </c>
      <c r="ED226" s="21" t="s">
        <v>1626</v>
      </c>
      <c r="EE226" s="7"/>
      <c r="EF226" s="7">
        <v>1.19</v>
      </c>
      <c r="EG226" s="7"/>
      <c r="EI226" s="66">
        <v>44936</v>
      </c>
      <c r="EJ226" s="7" t="s">
        <v>1626</v>
      </c>
      <c r="EK226" s="7"/>
      <c r="EL226" s="7">
        <v>1.2390000000000001</v>
      </c>
      <c r="EM226" s="7"/>
      <c r="EO226" s="66">
        <v>44931</v>
      </c>
      <c r="EP226" s="21" t="s">
        <v>1626</v>
      </c>
      <c r="EQ226" s="7"/>
      <c r="ER226" s="7">
        <v>0.998</v>
      </c>
      <c r="ES226" s="7"/>
      <c r="EU226" s="66">
        <v>44930</v>
      </c>
      <c r="EV226" s="21" t="s">
        <v>1626</v>
      </c>
      <c r="EW226" s="7"/>
      <c r="EX226" s="7">
        <v>1.196</v>
      </c>
      <c r="EY226" s="7"/>
      <c r="FA226" s="66">
        <v>44914</v>
      </c>
      <c r="FB226" s="21" t="s">
        <v>1624</v>
      </c>
      <c r="FC226" s="7"/>
      <c r="FD226" s="7">
        <v>1.393</v>
      </c>
      <c r="FE226" s="7"/>
      <c r="FG226" s="66">
        <v>44902</v>
      </c>
      <c r="FH226" s="7" t="s">
        <v>1624</v>
      </c>
      <c r="FI226" s="7"/>
      <c r="FJ226" s="7">
        <v>1.0469999999999999</v>
      </c>
      <c r="FK226" s="7"/>
      <c r="FM226" s="66">
        <v>44901</v>
      </c>
      <c r="FN226" s="21" t="s">
        <v>1624</v>
      </c>
      <c r="FO226" s="7"/>
      <c r="FP226" s="7">
        <v>1.089</v>
      </c>
      <c r="FQ226" s="7"/>
      <c r="FS226" s="66">
        <v>44883</v>
      </c>
      <c r="FT226" s="21" t="s">
        <v>1630</v>
      </c>
      <c r="FU226" s="7"/>
      <c r="FV226" s="7">
        <v>1.2725</v>
      </c>
      <c r="FW226" s="7"/>
      <c r="FY226" s="66">
        <v>44880</v>
      </c>
      <c r="FZ226" s="21" t="s">
        <v>1630</v>
      </c>
      <c r="GA226" s="7"/>
      <c r="GB226" s="7">
        <v>1.4195</v>
      </c>
      <c r="GC226" s="7"/>
      <c r="GE226" s="66">
        <v>44853</v>
      </c>
      <c r="GF226" s="21" t="s">
        <v>358</v>
      </c>
      <c r="GG226" s="7"/>
      <c r="GH226" s="7">
        <v>1.8882000000000001</v>
      </c>
      <c r="GI226" s="68"/>
      <c r="GK226" s="66">
        <v>44848</v>
      </c>
      <c r="GL226" s="21" t="s">
        <v>1635</v>
      </c>
      <c r="GM226" s="7"/>
      <c r="GN226" s="7">
        <v>1.0044040000000001</v>
      </c>
      <c r="GO226" s="7"/>
      <c r="GQ226" s="66">
        <v>44798</v>
      </c>
      <c r="GR226" s="7" t="s">
        <v>1633</v>
      </c>
      <c r="GS226" s="7"/>
      <c r="GT226" s="7">
        <v>1.2330000000000001</v>
      </c>
      <c r="GU226" s="7"/>
      <c r="GW226" s="66">
        <v>44768</v>
      </c>
      <c r="GX226" s="21" t="s">
        <v>639</v>
      </c>
      <c r="GY226" s="7"/>
      <c r="GZ226" s="7">
        <v>1.0595000000000001</v>
      </c>
      <c r="HA226" s="7"/>
      <c r="HC226" s="66">
        <v>44754</v>
      </c>
      <c r="HD226" s="21" t="s">
        <v>639</v>
      </c>
      <c r="HE226" s="7"/>
      <c r="HF226" s="7">
        <v>1.2141</v>
      </c>
      <c r="HG226" s="7"/>
      <c r="HI226" s="66">
        <v>44713</v>
      </c>
      <c r="HJ226" s="21" t="s">
        <v>571</v>
      </c>
      <c r="HK226" s="7"/>
      <c r="HL226" s="7">
        <v>1.022</v>
      </c>
      <c r="HM226" s="7"/>
      <c r="HO226" s="66">
        <v>44706</v>
      </c>
      <c r="HP226" s="21" t="s">
        <v>534</v>
      </c>
      <c r="HQ226" s="7"/>
      <c r="HR226" s="134">
        <v>1.0047426043273637</v>
      </c>
      <c r="HS226" s="7"/>
      <c r="HU226" s="81">
        <v>44041</v>
      </c>
      <c r="HV226" s="21" t="s">
        <v>355</v>
      </c>
      <c r="HW226" s="21">
        <f>[1]!i_dq_close("881001.WI",HU226)</f>
        <v>5179.5662000000002</v>
      </c>
      <c r="HX226" s="82">
        <v>1.139249</v>
      </c>
      <c r="HY226" s="20"/>
      <c r="IA226" s="66">
        <v>44830</v>
      </c>
      <c r="IB226" s="21" t="s">
        <v>1634</v>
      </c>
      <c r="IC226" s="7"/>
      <c r="ID226" s="7">
        <v>1.014</v>
      </c>
      <c r="IE226" s="7"/>
      <c r="IG226" s="66">
        <v>44851</v>
      </c>
      <c r="IH226" s="21" t="s">
        <v>1635</v>
      </c>
      <c r="II226" s="7"/>
      <c r="IJ226" s="7">
        <v>1.0009999999999999</v>
      </c>
      <c r="IK226" s="7"/>
      <c r="IM226" s="66">
        <v>44909</v>
      </c>
      <c r="IN226" s="21" t="s">
        <v>1624</v>
      </c>
      <c r="IO226" s="7"/>
      <c r="IP226" s="7">
        <v>0.98760000000000003</v>
      </c>
      <c r="IQ226" s="7"/>
      <c r="IS226" s="7"/>
      <c r="IT226" s="7"/>
      <c r="IU226" s="7"/>
      <c r="IV226" s="7"/>
      <c r="IW226" s="7"/>
      <c r="IY226" s="7"/>
      <c r="IZ226" s="7"/>
      <c r="JA226" s="7"/>
      <c r="JB226" s="7"/>
      <c r="JC226" s="7"/>
      <c r="JE226" s="7"/>
      <c r="JF226" s="7"/>
      <c r="JG226" s="7"/>
      <c r="JH226" s="7"/>
      <c r="JI226" s="7"/>
      <c r="JK226" s="7"/>
      <c r="JL226" s="7"/>
      <c r="JM226" s="7"/>
      <c r="JN226" s="7"/>
      <c r="JO226" s="7"/>
      <c r="JQ226" s="7"/>
      <c r="JR226" s="7"/>
      <c r="JS226" s="7"/>
      <c r="JT226" s="7"/>
      <c r="JU226" s="7"/>
      <c r="JW226" s="7"/>
      <c r="JX226" s="7"/>
      <c r="JY226" s="7"/>
      <c r="JZ226" s="7"/>
      <c r="KA226" s="7"/>
      <c r="KC226" s="66">
        <v>44883</v>
      </c>
      <c r="KD226" s="7" t="s">
        <v>1630</v>
      </c>
      <c r="KE226" s="7"/>
      <c r="KF226" s="7">
        <v>1.361</v>
      </c>
    </row>
    <row r="227" spans="1:292" customFormat="1">
      <c r="A227" s="121">
        <v>44714</v>
      </c>
      <c r="B227" s="74" t="s">
        <v>571</v>
      </c>
      <c r="C227" s="122"/>
      <c r="D227" s="122">
        <v>1.0387</v>
      </c>
      <c r="E227" s="122"/>
      <c r="G227" s="66">
        <v>44743</v>
      </c>
      <c r="H227" s="21" t="s">
        <v>639</v>
      </c>
      <c r="I227" s="7"/>
      <c r="J227" s="7">
        <v>0.96009999999999995</v>
      </c>
      <c r="K227" s="7"/>
      <c r="M227" s="7"/>
      <c r="N227" s="7"/>
      <c r="O227" s="7"/>
      <c r="P227" s="7"/>
      <c r="Q227" s="7"/>
      <c r="S227" s="7"/>
      <c r="T227" s="7"/>
      <c r="U227" s="7"/>
      <c r="V227" s="7"/>
      <c r="W227" s="7"/>
      <c r="Y227" s="7"/>
      <c r="Z227" s="7"/>
      <c r="AA227" s="7"/>
      <c r="AB227" s="7"/>
      <c r="AC227" s="7"/>
      <c r="AE227" s="7"/>
      <c r="AF227" s="7"/>
      <c r="AG227" s="7"/>
      <c r="AH227" s="7"/>
      <c r="AI227" s="7"/>
      <c r="AK227" s="7"/>
      <c r="AL227" s="7"/>
      <c r="AM227" s="7"/>
      <c r="AN227" s="7"/>
      <c r="AO227" s="7"/>
      <c r="AQ227" s="7"/>
      <c r="AR227" s="7"/>
      <c r="AS227" s="7"/>
      <c r="AT227" s="7"/>
      <c r="AU227" s="7"/>
      <c r="AW227" s="7"/>
      <c r="AX227" s="7"/>
      <c r="AY227" s="7"/>
      <c r="AZ227" s="7"/>
      <c r="BA227" s="7"/>
      <c r="BC227" s="7"/>
      <c r="BD227" s="7"/>
      <c r="BE227" s="7"/>
      <c r="BF227" s="7"/>
      <c r="BG227" s="7"/>
      <c r="BI227" s="7"/>
      <c r="BJ227" s="7"/>
      <c r="BK227" s="7"/>
      <c r="BL227" s="7"/>
      <c r="BM227" s="7"/>
      <c r="BO227" s="7"/>
      <c r="BP227" s="7"/>
      <c r="BQ227" s="7"/>
      <c r="BR227" s="7"/>
      <c r="BS227" s="7"/>
      <c r="BU227" s="7"/>
      <c r="BV227" s="7"/>
      <c r="BW227" s="7"/>
      <c r="BX227" s="7"/>
      <c r="BY227" s="7"/>
      <c r="CA227" s="7"/>
      <c r="CB227" s="7"/>
      <c r="CC227" s="7"/>
      <c r="CD227" s="7"/>
      <c r="CE227" s="7"/>
      <c r="CG227" s="7"/>
      <c r="CH227" s="7"/>
      <c r="CI227" s="7"/>
      <c r="CJ227" s="7"/>
      <c r="CK227" s="7"/>
      <c r="CM227" s="7"/>
      <c r="CN227" s="7"/>
      <c r="CO227" s="7"/>
      <c r="CP227" s="7"/>
      <c r="CQ227" s="7"/>
      <c r="CS227" s="7"/>
      <c r="CT227" s="7"/>
      <c r="CU227" s="7"/>
      <c r="CV227" s="7"/>
      <c r="CW227" s="7"/>
      <c r="CY227" s="7"/>
      <c r="CZ227" s="7"/>
      <c r="DA227" s="7"/>
      <c r="DB227" s="7"/>
      <c r="DC227" s="7"/>
      <c r="DE227" s="7"/>
      <c r="DF227" s="7"/>
      <c r="DG227" s="7"/>
      <c r="DH227" s="7"/>
      <c r="DI227" s="7"/>
      <c r="DK227" s="7"/>
      <c r="DL227" s="7"/>
      <c r="DM227" s="7"/>
      <c r="DN227" s="7"/>
      <c r="DO227" s="7"/>
      <c r="DQ227" s="7"/>
      <c r="DR227" s="7"/>
      <c r="DS227" s="7"/>
      <c r="DT227" s="7"/>
      <c r="DU227" s="7"/>
      <c r="DW227" s="7"/>
      <c r="DX227" s="7"/>
      <c r="DY227" s="7"/>
      <c r="DZ227" s="7"/>
      <c r="EA227" s="7"/>
      <c r="EC227" s="66">
        <v>44937</v>
      </c>
      <c r="ED227" s="21" t="s">
        <v>1626</v>
      </c>
      <c r="EE227" s="7"/>
      <c r="EF227" s="7">
        <v>1.1870000000000001</v>
      </c>
      <c r="EG227" s="7"/>
      <c r="EI227" s="66">
        <v>44937</v>
      </c>
      <c r="EJ227" s="7" t="s">
        <v>1626</v>
      </c>
      <c r="EK227" s="7"/>
      <c r="EL227" s="7">
        <v>1.2390000000000001</v>
      </c>
      <c r="EM227" s="7"/>
      <c r="EO227" s="66">
        <v>44932</v>
      </c>
      <c r="EP227" s="21" t="s">
        <v>1626</v>
      </c>
      <c r="EQ227" s="7"/>
      <c r="ER227" s="7">
        <v>0.997</v>
      </c>
      <c r="ES227" s="7"/>
      <c r="EU227" s="66">
        <v>44931</v>
      </c>
      <c r="EV227" s="21" t="s">
        <v>1626</v>
      </c>
      <c r="EW227" s="7"/>
      <c r="EX227" s="7">
        <v>1.1973</v>
      </c>
      <c r="EY227" s="7"/>
      <c r="FA227" s="66">
        <v>44915</v>
      </c>
      <c r="FB227" s="21" t="s">
        <v>1624</v>
      </c>
      <c r="FC227" s="7"/>
      <c r="FD227" s="7">
        <v>1.3939999999999999</v>
      </c>
      <c r="FE227" s="7"/>
      <c r="FG227" s="66">
        <v>44903</v>
      </c>
      <c r="FH227" s="7" t="s">
        <v>1624</v>
      </c>
      <c r="FI227" s="7"/>
      <c r="FJ227" s="7">
        <v>1.046</v>
      </c>
      <c r="FK227" s="7"/>
      <c r="FM227" s="66">
        <v>44902</v>
      </c>
      <c r="FN227" s="21" t="s">
        <v>1624</v>
      </c>
      <c r="FO227" s="7"/>
      <c r="FP227" s="7">
        <v>1.089</v>
      </c>
      <c r="FQ227" s="7"/>
      <c r="FS227" s="66">
        <v>44886</v>
      </c>
      <c r="FT227" s="21" t="s">
        <v>1630</v>
      </c>
      <c r="FU227" s="7"/>
      <c r="FV227" s="7">
        <v>1.2726999999999999</v>
      </c>
      <c r="FW227" s="7"/>
      <c r="FY227" s="66">
        <v>44881</v>
      </c>
      <c r="FZ227" s="21" t="s">
        <v>1630</v>
      </c>
      <c r="GA227" s="7"/>
      <c r="GB227" s="7">
        <v>1.4206000000000001</v>
      </c>
      <c r="GC227" s="7"/>
      <c r="GE227" s="66">
        <v>44854</v>
      </c>
      <c r="GF227" s="21" t="s">
        <v>358</v>
      </c>
      <c r="GG227" s="7"/>
      <c r="GH227" s="7">
        <v>1.8895</v>
      </c>
      <c r="GI227" s="68"/>
      <c r="GK227" s="66">
        <v>44851</v>
      </c>
      <c r="GL227" s="21" t="s">
        <v>1635</v>
      </c>
      <c r="GM227" s="7"/>
      <c r="GN227" s="7">
        <v>1.004602</v>
      </c>
      <c r="GO227" s="7"/>
      <c r="GQ227" s="66">
        <v>44799</v>
      </c>
      <c r="GR227" s="7" t="s">
        <v>1633</v>
      </c>
      <c r="GS227" s="7"/>
      <c r="GT227" s="7">
        <v>1.2230000000000001</v>
      </c>
      <c r="GU227" s="7"/>
      <c r="GW227" s="66">
        <v>44769</v>
      </c>
      <c r="GX227" s="21" t="s">
        <v>639</v>
      </c>
      <c r="GY227" s="7"/>
      <c r="GZ227" s="7">
        <v>1.0583</v>
      </c>
      <c r="HA227" s="7"/>
      <c r="HC227" s="66">
        <v>44755</v>
      </c>
      <c r="HD227" s="21" t="s">
        <v>639</v>
      </c>
      <c r="HE227" s="7"/>
      <c r="HF227" s="7">
        <v>1.2171000000000001</v>
      </c>
      <c r="HG227" s="7"/>
      <c r="HI227" s="66">
        <v>44714</v>
      </c>
      <c r="HJ227" s="21" t="s">
        <v>571</v>
      </c>
      <c r="HK227" s="7"/>
      <c r="HL227" s="7">
        <v>1.014</v>
      </c>
      <c r="HM227" s="7"/>
      <c r="HO227" s="66">
        <v>44707</v>
      </c>
      <c r="HP227" s="21" t="s">
        <v>534</v>
      </c>
      <c r="HQ227" s="7"/>
      <c r="HR227" s="134">
        <v>1.0047426043273637</v>
      </c>
      <c r="HS227" s="7"/>
      <c r="HU227" s="81">
        <v>44043</v>
      </c>
      <c r="HV227" s="21" t="s">
        <v>355</v>
      </c>
      <c r="HW227" s="21">
        <f>[1]!i_dq_close("881001.WI",HU227)</f>
        <v>5219.4997999999996</v>
      </c>
      <c r="HX227" s="82">
        <v>1.1411089999999999</v>
      </c>
      <c r="HY227" s="20"/>
      <c r="IA227" s="66">
        <v>44831</v>
      </c>
      <c r="IB227" s="21" t="s">
        <v>1634</v>
      </c>
      <c r="IC227" s="7"/>
      <c r="ID227" s="7">
        <v>1.018</v>
      </c>
      <c r="IE227" s="7"/>
      <c r="IG227" s="66">
        <v>44852</v>
      </c>
      <c r="IH227" s="21" t="s">
        <v>1635</v>
      </c>
      <c r="II227" s="7"/>
      <c r="IJ227" s="7">
        <v>1.0049999999999999</v>
      </c>
      <c r="IK227" s="7"/>
      <c r="IM227" s="66">
        <v>44910</v>
      </c>
      <c r="IN227" s="21" t="s">
        <v>1624</v>
      </c>
      <c r="IO227" s="7"/>
      <c r="IP227" s="7">
        <v>0.98850000000000005</v>
      </c>
      <c r="IQ227" s="7"/>
      <c r="IS227" s="7"/>
      <c r="IT227" s="7"/>
      <c r="IU227" s="7"/>
      <c r="IV227" s="7"/>
      <c r="IW227" s="7"/>
      <c r="IY227" s="7"/>
      <c r="IZ227" s="7"/>
      <c r="JA227" s="7"/>
      <c r="JB227" s="7"/>
      <c r="JC227" s="7"/>
      <c r="JE227" s="7"/>
      <c r="JF227" s="7"/>
      <c r="JG227" s="7"/>
      <c r="JH227" s="7"/>
      <c r="JI227" s="7"/>
      <c r="JK227" s="7"/>
      <c r="JL227" s="7"/>
      <c r="JM227" s="7"/>
      <c r="JN227" s="7"/>
      <c r="JO227" s="7"/>
      <c r="JQ227" s="7"/>
      <c r="JR227" s="7"/>
      <c r="JS227" s="7"/>
      <c r="JT227" s="7"/>
      <c r="JU227" s="7"/>
      <c r="JW227" s="7"/>
      <c r="JX227" s="7"/>
      <c r="JY227" s="7"/>
      <c r="JZ227" s="7"/>
      <c r="KA227" s="7"/>
      <c r="KC227" s="66">
        <v>44886</v>
      </c>
      <c r="KD227" s="7" t="s">
        <v>1630</v>
      </c>
      <c r="KE227" s="7"/>
      <c r="KF227" s="7">
        <v>1.3620000000000001</v>
      </c>
    </row>
    <row r="228" spans="1:292" customFormat="1">
      <c r="A228" s="121">
        <v>44718</v>
      </c>
      <c r="B228" s="74" t="s">
        <v>571</v>
      </c>
      <c r="C228" s="122"/>
      <c r="D228" s="122">
        <v>1.0367999999999999</v>
      </c>
      <c r="E228" s="122"/>
      <c r="G228" s="66">
        <v>44746</v>
      </c>
      <c r="H228" s="21" t="s">
        <v>639</v>
      </c>
      <c r="I228" s="7"/>
      <c r="J228" s="7">
        <v>0.96240000000000003</v>
      </c>
      <c r="K228" s="7"/>
      <c r="M228" s="7"/>
      <c r="N228" s="7"/>
      <c r="O228" s="7"/>
      <c r="P228" s="7"/>
      <c r="Q228" s="7"/>
      <c r="S228" s="7"/>
      <c r="T228" s="7"/>
      <c r="U228" s="7"/>
      <c r="V228" s="7"/>
      <c r="W228" s="7"/>
      <c r="Y228" s="7"/>
      <c r="Z228" s="7"/>
      <c r="AA228" s="7"/>
      <c r="AB228" s="7"/>
      <c r="AC228" s="7"/>
      <c r="AE228" s="7"/>
      <c r="AF228" s="7"/>
      <c r="AG228" s="7"/>
      <c r="AH228" s="7"/>
      <c r="AI228" s="7"/>
      <c r="AK228" s="7"/>
      <c r="AL228" s="7"/>
      <c r="AM228" s="7"/>
      <c r="AN228" s="7"/>
      <c r="AO228" s="7"/>
      <c r="AQ228" s="7"/>
      <c r="AR228" s="7"/>
      <c r="AS228" s="7"/>
      <c r="AT228" s="7"/>
      <c r="AU228" s="7"/>
      <c r="AW228" s="7"/>
      <c r="AX228" s="7"/>
      <c r="AY228" s="7"/>
      <c r="AZ228" s="7"/>
      <c r="BA228" s="7"/>
      <c r="BC228" s="7"/>
      <c r="BD228" s="7"/>
      <c r="BE228" s="7"/>
      <c r="BF228" s="7"/>
      <c r="BG228" s="7"/>
      <c r="BI228" s="7"/>
      <c r="BJ228" s="7"/>
      <c r="BK228" s="7"/>
      <c r="BL228" s="7"/>
      <c r="BM228" s="7"/>
      <c r="BO228" s="7"/>
      <c r="BP228" s="7"/>
      <c r="BQ228" s="7"/>
      <c r="BR228" s="7"/>
      <c r="BS228" s="7"/>
      <c r="BU228" s="7"/>
      <c r="BV228" s="7"/>
      <c r="BW228" s="7"/>
      <c r="BX228" s="7"/>
      <c r="BY228" s="7"/>
      <c r="CA228" s="7"/>
      <c r="CB228" s="7"/>
      <c r="CC228" s="7"/>
      <c r="CD228" s="7"/>
      <c r="CE228" s="7"/>
      <c r="CG228" s="7"/>
      <c r="CH228" s="7"/>
      <c r="CI228" s="7"/>
      <c r="CJ228" s="7"/>
      <c r="CK228" s="7"/>
      <c r="CM228" s="7"/>
      <c r="CN228" s="7"/>
      <c r="CO228" s="7"/>
      <c r="CP228" s="7"/>
      <c r="CQ228" s="7"/>
      <c r="CS228" s="7"/>
      <c r="CT228" s="7"/>
      <c r="CU228" s="7"/>
      <c r="CV228" s="7"/>
      <c r="CW228" s="7"/>
      <c r="CY228" s="7"/>
      <c r="CZ228" s="7"/>
      <c r="DA228" s="7"/>
      <c r="DB228" s="7"/>
      <c r="DC228" s="7"/>
      <c r="DE228" s="7"/>
      <c r="DF228" s="7"/>
      <c r="DG228" s="7"/>
      <c r="DH228" s="7"/>
      <c r="DI228" s="7"/>
      <c r="DK228" s="7"/>
      <c r="DL228" s="7"/>
      <c r="DM228" s="7"/>
      <c r="DN228" s="7"/>
      <c r="DO228" s="7"/>
      <c r="DQ228" s="7"/>
      <c r="DR228" s="7"/>
      <c r="DS228" s="7"/>
      <c r="DT228" s="7"/>
      <c r="DU228" s="7"/>
      <c r="DW228" s="7"/>
      <c r="DX228" s="7"/>
      <c r="DY228" s="7"/>
      <c r="DZ228" s="7"/>
      <c r="EA228" s="7"/>
      <c r="EC228" s="66">
        <v>44938</v>
      </c>
      <c r="ED228" s="21" t="s">
        <v>1626</v>
      </c>
      <c r="EE228" s="7"/>
      <c r="EF228" s="7">
        <v>1.19</v>
      </c>
      <c r="EG228" s="7"/>
      <c r="EI228" s="66">
        <v>44938</v>
      </c>
      <c r="EJ228" s="7" t="s">
        <v>1626</v>
      </c>
      <c r="EK228" s="7"/>
      <c r="EL228" s="7">
        <v>1.2394000000000001</v>
      </c>
      <c r="EM228" s="7"/>
      <c r="EO228" s="66">
        <v>44935</v>
      </c>
      <c r="EP228" s="21" t="s">
        <v>1626</v>
      </c>
      <c r="EQ228" s="7"/>
      <c r="ER228" s="7">
        <v>0.998</v>
      </c>
      <c r="ES228" s="7"/>
      <c r="EU228" s="66">
        <v>44932</v>
      </c>
      <c r="EV228" s="21" t="s">
        <v>1626</v>
      </c>
      <c r="EW228" s="7"/>
      <c r="EX228" s="7">
        <v>1.1979</v>
      </c>
      <c r="EY228" s="7"/>
      <c r="FA228" s="66">
        <v>44916</v>
      </c>
      <c r="FB228" s="21" t="s">
        <v>1624</v>
      </c>
      <c r="FC228" s="7"/>
      <c r="FD228" s="7">
        <v>1.389</v>
      </c>
      <c r="FE228" s="7"/>
      <c r="FG228" s="66">
        <v>44904</v>
      </c>
      <c r="FH228" s="7" t="s">
        <v>1624</v>
      </c>
      <c r="FI228" s="7"/>
      <c r="FJ228" s="7">
        <v>1.042</v>
      </c>
      <c r="FK228" s="7"/>
      <c r="FM228" s="66">
        <v>44903</v>
      </c>
      <c r="FN228" s="21" t="s">
        <v>1624</v>
      </c>
      <c r="FO228" s="7"/>
      <c r="FP228" s="7">
        <v>1.0880000000000001</v>
      </c>
      <c r="FQ228" s="7"/>
      <c r="FS228" s="66">
        <v>44887</v>
      </c>
      <c r="FT228" s="21" t="s">
        <v>1630</v>
      </c>
      <c r="FU228" s="7"/>
      <c r="FV228" s="7">
        <v>1.2729999999999999</v>
      </c>
      <c r="FW228" s="7"/>
      <c r="FY228" s="66">
        <v>44882</v>
      </c>
      <c r="FZ228" s="21" t="s">
        <v>1630</v>
      </c>
      <c r="GA228" s="7"/>
      <c r="GB228" s="7">
        <v>1.4219999999999999</v>
      </c>
      <c r="GC228" s="7"/>
      <c r="GE228" s="66">
        <v>44855</v>
      </c>
      <c r="GF228" s="21" t="s">
        <v>1635</v>
      </c>
      <c r="GG228" s="7"/>
      <c r="GH228" s="7">
        <v>1.8903000000000001</v>
      </c>
      <c r="GI228" s="7"/>
      <c r="GK228" s="66">
        <v>44852</v>
      </c>
      <c r="GL228" s="21" t="s">
        <v>1635</v>
      </c>
      <c r="GM228" s="7"/>
      <c r="GN228" s="7">
        <v>1.0045029999999999</v>
      </c>
      <c r="GO228" s="7"/>
      <c r="GQ228" s="66">
        <v>44802</v>
      </c>
      <c r="GR228" s="7" t="s">
        <v>1633</v>
      </c>
      <c r="GS228" s="7"/>
      <c r="GT228" s="7">
        <v>1.226</v>
      </c>
      <c r="GU228" s="7"/>
      <c r="GW228" s="66">
        <v>44770</v>
      </c>
      <c r="GX228" s="21" t="s">
        <v>639</v>
      </c>
      <c r="GY228" s="7"/>
      <c r="GZ228" s="7">
        <v>1.0618000000000001</v>
      </c>
      <c r="HA228" s="7"/>
      <c r="HC228" s="66">
        <v>44756</v>
      </c>
      <c r="HD228" s="21" t="s">
        <v>639</v>
      </c>
      <c r="HE228" s="7"/>
      <c r="HF228" s="7">
        <v>1.2193000000000001</v>
      </c>
      <c r="HG228" s="7"/>
      <c r="HI228" s="66">
        <v>44718</v>
      </c>
      <c r="HJ228" s="21" t="s">
        <v>571</v>
      </c>
      <c r="HK228" s="7"/>
      <c r="HL228" s="7">
        <v>1.016</v>
      </c>
      <c r="HM228" s="7"/>
      <c r="HO228" s="66">
        <v>44708</v>
      </c>
      <c r="HP228" s="21" t="s">
        <v>534</v>
      </c>
      <c r="HQ228" s="7"/>
      <c r="HR228" s="134">
        <v>1.0047426043273637</v>
      </c>
      <c r="HS228" s="7"/>
      <c r="HU228" s="81">
        <v>44046</v>
      </c>
      <c r="HV228" s="21" t="s">
        <v>356</v>
      </c>
      <c r="HW228" s="21">
        <f>[1]!i_dq_close("881001.WI",HU228)</f>
        <v>5337.0081</v>
      </c>
      <c r="HX228" s="82">
        <v>1.150409</v>
      </c>
      <c r="HY228" s="20"/>
      <c r="IA228" s="66">
        <v>44832</v>
      </c>
      <c r="IB228" s="21" t="s">
        <v>1634</v>
      </c>
      <c r="IC228" s="7"/>
      <c r="ID228" s="7">
        <v>1.006</v>
      </c>
      <c r="IE228" s="7"/>
      <c r="IG228" s="66">
        <v>44853</v>
      </c>
      <c r="IH228" s="21" t="s">
        <v>1635</v>
      </c>
      <c r="II228" s="7"/>
      <c r="IJ228" s="7">
        <v>1.002</v>
      </c>
      <c r="IK228" s="7"/>
      <c r="IM228" s="66">
        <v>44911</v>
      </c>
      <c r="IN228" s="21" t="s">
        <v>1624</v>
      </c>
      <c r="IO228" s="7"/>
      <c r="IP228" s="7">
        <v>0.98280000000000001</v>
      </c>
      <c r="IQ228" s="7"/>
      <c r="IS228" s="7"/>
      <c r="IT228" s="7"/>
      <c r="IU228" s="7"/>
      <c r="IV228" s="7"/>
      <c r="IW228" s="7"/>
      <c r="IY228" s="7"/>
      <c r="IZ228" s="7"/>
      <c r="JA228" s="7"/>
      <c r="JB228" s="7"/>
      <c r="JC228" s="7"/>
      <c r="JE228" s="7"/>
      <c r="JF228" s="7"/>
      <c r="JG228" s="7"/>
      <c r="JH228" s="7"/>
      <c r="JI228" s="7"/>
      <c r="JK228" s="7"/>
      <c r="JL228" s="7"/>
      <c r="JM228" s="7"/>
      <c r="JN228" s="7"/>
      <c r="JO228" s="7"/>
      <c r="JQ228" s="7"/>
      <c r="JR228" s="7"/>
      <c r="JS228" s="7"/>
      <c r="JT228" s="7"/>
      <c r="JU228" s="7"/>
      <c r="JW228" s="7"/>
      <c r="JX228" s="7"/>
      <c r="JY228" s="7"/>
      <c r="JZ228" s="7"/>
      <c r="KA228" s="7"/>
      <c r="KC228" s="66">
        <v>44887</v>
      </c>
      <c r="KD228" s="7" t="s">
        <v>1630</v>
      </c>
      <c r="KE228" s="7"/>
      <c r="KF228" s="7">
        <v>1.365</v>
      </c>
    </row>
    <row r="229" spans="1:292" customFormat="1">
      <c r="A229" s="121">
        <v>44719</v>
      </c>
      <c r="B229" s="74" t="s">
        <v>571</v>
      </c>
      <c r="C229" s="122"/>
      <c r="D229" s="122">
        <v>1.0384</v>
      </c>
      <c r="E229" s="122"/>
      <c r="G229" s="66">
        <v>44747</v>
      </c>
      <c r="H229" s="21" t="s">
        <v>639</v>
      </c>
      <c r="I229" s="7"/>
      <c r="J229" s="7">
        <v>0.96519999999999995</v>
      </c>
      <c r="K229" s="7"/>
      <c r="M229" s="7"/>
      <c r="N229" s="7"/>
      <c r="O229" s="7"/>
      <c r="P229" s="7"/>
      <c r="Q229" s="7"/>
      <c r="S229" s="7"/>
      <c r="T229" s="7"/>
      <c r="U229" s="7"/>
      <c r="V229" s="7"/>
      <c r="W229" s="7"/>
      <c r="Y229" s="7"/>
      <c r="Z229" s="7"/>
      <c r="AA229" s="7"/>
      <c r="AB229" s="7"/>
      <c r="AC229" s="7"/>
      <c r="AE229" s="7"/>
      <c r="AF229" s="7"/>
      <c r="AG229" s="7"/>
      <c r="AH229" s="7"/>
      <c r="AI229" s="7"/>
      <c r="AK229" s="7"/>
      <c r="AL229" s="7"/>
      <c r="AM229" s="7"/>
      <c r="AN229" s="7"/>
      <c r="AO229" s="7"/>
      <c r="AQ229" s="7"/>
      <c r="AR229" s="7"/>
      <c r="AS229" s="7"/>
      <c r="AT229" s="7"/>
      <c r="AU229" s="7"/>
      <c r="AW229" s="7"/>
      <c r="AX229" s="7"/>
      <c r="AY229" s="7"/>
      <c r="AZ229" s="7"/>
      <c r="BA229" s="7"/>
      <c r="BC229" s="7"/>
      <c r="BD229" s="7"/>
      <c r="BE229" s="7"/>
      <c r="BF229" s="7"/>
      <c r="BG229" s="7"/>
      <c r="BI229" s="7"/>
      <c r="BJ229" s="7"/>
      <c r="BK229" s="7"/>
      <c r="BL229" s="7"/>
      <c r="BM229" s="7"/>
      <c r="BO229" s="7"/>
      <c r="BP229" s="7"/>
      <c r="BQ229" s="7"/>
      <c r="BR229" s="7"/>
      <c r="BS229" s="7"/>
      <c r="BU229" s="7"/>
      <c r="BV229" s="7"/>
      <c r="BW229" s="7"/>
      <c r="BX229" s="7"/>
      <c r="BY229" s="7"/>
      <c r="CA229" s="7"/>
      <c r="CB229" s="7"/>
      <c r="CC229" s="7"/>
      <c r="CD229" s="7"/>
      <c r="CE229" s="7"/>
      <c r="CG229" s="7"/>
      <c r="CH229" s="7"/>
      <c r="CI229" s="7"/>
      <c r="CJ229" s="7"/>
      <c r="CK229" s="7"/>
      <c r="CM229" s="7"/>
      <c r="CN229" s="7"/>
      <c r="CO229" s="7"/>
      <c r="CP229" s="7"/>
      <c r="CQ229" s="7"/>
      <c r="CS229" s="7"/>
      <c r="CT229" s="7"/>
      <c r="CU229" s="7"/>
      <c r="CV229" s="7"/>
      <c r="CW229" s="7"/>
      <c r="CY229" s="7"/>
      <c r="CZ229" s="7"/>
      <c r="DA229" s="7"/>
      <c r="DB229" s="7"/>
      <c r="DC229" s="7"/>
      <c r="DE229" s="7"/>
      <c r="DF229" s="7"/>
      <c r="DG229" s="7"/>
      <c r="DH229" s="7"/>
      <c r="DI229" s="7"/>
      <c r="DK229" s="7"/>
      <c r="DL229" s="7"/>
      <c r="DM229" s="7"/>
      <c r="DN229" s="7"/>
      <c r="DO229" s="7"/>
      <c r="DQ229" s="7"/>
      <c r="DR229" s="7"/>
      <c r="DS229" s="7"/>
      <c r="DT229" s="7"/>
      <c r="DU229" s="7"/>
      <c r="DW229" s="7"/>
      <c r="DX229" s="7"/>
      <c r="DY229" s="7"/>
      <c r="DZ229" s="7"/>
      <c r="EA229" s="7"/>
      <c r="EC229" s="66">
        <v>44939</v>
      </c>
      <c r="ED229" s="21" t="s">
        <v>1626</v>
      </c>
      <c r="EE229" s="7"/>
      <c r="EF229" s="7">
        <v>1.1859999999999999</v>
      </c>
      <c r="EG229" s="7"/>
      <c r="EI229" s="66">
        <v>44939</v>
      </c>
      <c r="EJ229" s="7" t="s">
        <v>1626</v>
      </c>
      <c r="EK229" s="7"/>
      <c r="EL229" s="7">
        <v>1.2401</v>
      </c>
      <c r="EM229" s="7"/>
      <c r="EO229" s="66">
        <v>44936</v>
      </c>
      <c r="EP229" s="21" t="s">
        <v>1626</v>
      </c>
      <c r="EQ229" s="7"/>
      <c r="ER229" s="7">
        <v>0.998</v>
      </c>
      <c r="ES229" s="7"/>
      <c r="EU229" s="66">
        <v>44935</v>
      </c>
      <c r="EV229" s="21" t="s">
        <v>1626</v>
      </c>
      <c r="EW229" s="7"/>
      <c r="EX229" s="7">
        <v>1.1989000000000001</v>
      </c>
      <c r="EY229" s="7"/>
      <c r="FA229" s="66">
        <v>44917</v>
      </c>
      <c r="FB229" s="21" t="s">
        <v>1624</v>
      </c>
      <c r="FC229" s="7"/>
      <c r="FD229" s="7">
        <v>1.3859999999999999</v>
      </c>
      <c r="FE229" s="7"/>
      <c r="FG229" s="66">
        <v>44907</v>
      </c>
      <c r="FH229" s="7" t="s">
        <v>1624</v>
      </c>
      <c r="FI229" s="7"/>
      <c r="FJ229" s="7">
        <v>1.0429999999999999</v>
      </c>
      <c r="FK229" s="7"/>
      <c r="FM229" s="66">
        <v>44904</v>
      </c>
      <c r="FN229" s="21" t="s">
        <v>1624</v>
      </c>
      <c r="FO229" s="7"/>
      <c r="FP229" s="7">
        <v>1.0840000000000001</v>
      </c>
      <c r="FQ229" s="7"/>
      <c r="FS229" s="66">
        <v>44888</v>
      </c>
      <c r="FT229" s="21" t="s">
        <v>1630</v>
      </c>
      <c r="FU229" s="7"/>
      <c r="FV229" s="7">
        <v>1.2746</v>
      </c>
      <c r="FW229" s="7"/>
      <c r="FY229" s="66">
        <v>44883</v>
      </c>
      <c r="FZ229" s="21" t="s">
        <v>1630</v>
      </c>
      <c r="GA229" s="7"/>
      <c r="GB229" s="7">
        <v>1.4251</v>
      </c>
      <c r="GC229" s="7"/>
      <c r="GE229" s="66">
        <v>44858</v>
      </c>
      <c r="GF229" s="21" t="s">
        <v>1635</v>
      </c>
      <c r="GG229" s="7"/>
      <c r="GH229" s="7">
        <v>1.8879999999999999</v>
      </c>
      <c r="GI229" s="7"/>
      <c r="GK229" s="66">
        <v>44853</v>
      </c>
      <c r="GL229" s="21" t="s">
        <v>1635</v>
      </c>
      <c r="GM229" s="7"/>
      <c r="GN229" s="7">
        <v>1.004602</v>
      </c>
      <c r="GO229" s="7"/>
      <c r="GQ229" s="66">
        <v>44803</v>
      </c>
      <c r="GR229" s="7" t="s">
        <v>1633</v>
      </c>
      <c r="GS229" s="7"/>
      <c r="GT229" s="7">
        <v>1.222</v>
      </c>
      <c r="GU229" s="7"/>
      <c r="GW229" s="66">
        <v>44771</v>
      </c>
      <c r="GX229" s="21" t="s">
        <v>639</v>
      </c>
      <c r="GY229" s="7"/>
      <c r="GZ229" s="7">
        <v>1.0605</v>
      </c>
      <c r="HA229" s="7"/>
      <c r="HC229" s="66">
        <v>44757</v>
      </c>
      <c r="HD229" s="21" t="s">
        <v>639</v>
      </c>
      <c r="HE229" s="7"/>
      <c r="HF229" s="7">
        <v>1.2168000000000001</v>
      </c>
      <c r="HG229" s="7"/>
      <c r="HI229" s="66">
        <v>44719</v>
      </c>
      <c r="HJ229" s="21" t="s">
        <v>571</v>
      </c>
      <c r="HK229" s="7"/>
      <c r="HL229" s="7">
        <v>1.018</v>
      </c>
      <c r="HM229" s="7"/>
      <c r="HO229" s="66">
        <v>44711</v>
      </c>
      <c r="HP229" s="21" t="s">
        <v>534</v>
      </c>
      <c r="HQ229" s="7"/>
      <c r="HR229" s="134">
        <v>1.0037718385260817</v>
      </c>
      <c r="HS229" s="7"/>
      <c r="HU229" s="81">
        <v>44047</v>
      </c>
      <c r="HV229" s="21" t="s">
        <v>356</v>
      </c>
      <c r="HW229" s="21">
        <f>[1]!i_dq_close("881001.WI",HU229)</f>
        <v>5320.8231999999998</v>
      </c>
      <c r="HX229" s="82">
        <v>1.154129</v>
      </c>
      <c r="HY229" s="20"/>
      <c r="IA229" s="66">
        <v>44833</v>
      </c>
      <c r="IB229" s="21" t="s">
        <v>1634</v>
      </c>
      <c r="IC229" s="7"/>
      <c r="ID229" s="7">
        <v>1.0029999999999999</v>
      </c>
      <c r="IE229" s="7"/>
      <c r="IG229" s="66">
        <v>44854</v>
      </c>
      <c r="IH229" s="21" t="s">
        <v>1635</v>
      </c>
      <c r="II229" s="7"/>
      <c r="IJ229" s="7">
        <v>1.0009999999999999</v>
      </c>
      <c r="IK229" s="7"/>
      <c r="IM229" s="66">
        <v>44914</v>
      </c>
      <c r="IN229" s="21" t="s">
        <v>1624</v>
      </c>
      <c r="IO229" s="7"/>
      <c r="IP229" s="7">
        <v>0.98460000000000003</v>
      </c>
      <c r="IQ229" s="7"/>
      <c r="IS229" s="7"/>
      <c r="IT229" s="7"/>
      <c r="IU229" s="7"/>
      <c r="IV229" s="7"/>
      <c r="IW229" s="7"/>
      <c r="IY229" s="7"/>
      <c r="IZ229" s="7"/>
      <c r="JA229" s="7"/>
      <c r="JB229" s="7"/>
      <c r="JC229" s="7"/>
      <c r="JE229" s="7"/>
      <c r="JF229" s="7"/>
      <c r="JG229" s="7"/>
      <c r="JH229" s="7"/>
      <c r="JI229" s="7"/>
      <c r="JK229" s="7"/>
      <c r="JL229" s="7"/>
      <c r="JM229" s="7"/>
      <c r="JN229" s="7"/>
      <c r="JO229" s="7"/>
      <c r="JQ229" s="7"/>
      <c r="JR229" s="7"/>
      <c r="JS229" s="7"/>
      <c r="JT229" s="7"/>
      <c r="JU229" s="7"/>
      <c r="JW229" s="7"/>
      <c r="JX229" s="7"/>
      <c r="JY229" s="7"/>
      <c r="JZ229" s="7"/>
      <c r="KA229" s="7"/>
      <c r="KC229" s="66">
        <v>44888</v>
      </c>
      <c r="KD229" s="7" t="s">
        <v>1630</v>
      </c>
      <c r="KE229" s="7"/>
      <c r="KF229" s="7">
        <v>1.365</v>
      </c>
    </row>
    <row r="230" spans="1:292" customFormat="1">
      <c r="A230" s="121">
        <v>44720</v>
      </c>
      <c r="B230" s="74" t="s">
        <v>571</v>
      </c>
      <c r="C230" s="122"/>
      <c r="D230" s="122">
        <v>1.0427</v>
      </c>
      <c r="E230" s="122"/>
      <c r="G230" s="66">
        <v>44748</v>
      </c>
      <c r="H230" s="21" t="s">
        <v>639</v>
      </c>
      <c r="I230" s="7"/>
      <c r="J230" s="7">
        <v>0.96519999999999995</v>
      </c>
      <c r="K230" s="7"/>
      <c r="M230" s="7"/>
      <c r="N230" s="7"/>
      <c r="O230" s="7"/>
      <c r="P230" s="7"/>
      <c r="Q230" s="7"/>
      <c r="S230" s="7"/>
      <c r="T230" s="7"/>
      <c r="U230" s="7"/>
      <c r="V230" s="7"/>
      <c r="W230" s="7"/>
      <c r="Y230" s="7"/>
      <c r="Z230" s="7"/>
      <c r="AA230" s="7"/>
      <c r="AB230" s="7"/>
      <c r="AC230" s="7"/>
      <c r="AE230" s="7"/>
      <c r="AF230" s="7"/>
      <c r="AG230" s="7"/>
      <c r="AH230" s="7"/>
      <c r="AI230" s="7"/>
      <c r="AK230" s="7"/>
      <c r="AL230" s="7"/>
      <c r="AM230" s="7"/>
      <c r="AN230" s="7"/>
      <c r="AO230" s="7"/>
      <c r="AQ230" s="7"/>
      <c r="AR230" s="7"/>
      <c r="AS230" s="7"/>
      <c r="AT230" s="7"/>
      <c r="AU230" s="7"/>
      <c r="AW230" s="7"/>
      <c r="AX230" s="7"/>
      <c r="AY230" s="7"/>
      <c r="AZ230" s="7"/>
      <c r="BA230" s="7"/>
      <c r="BC230" s="7"/>
      <c r="BD230" s="7"/>
      <c r="BE230" s="7"/>
      <c r="BF230" s="7"/>
      <c r="BG230" s="7"/>
      <c r="BI230" s="7"/>
      <c r="BJ230" s="7"/>
      <c r="BK230" s="7"/>
      <c r="BL230" s="7"/>
      <c r="BM230" s="7"/>
      <c r="BO230" s="7"/>
      <c r="BP230" s="7"/>
      <c r="BQ230" s="7"/>
      <c r="BR230" s="7"/>
      <c r="BS230" s="7"/>
      <c r="BU230" s="7"/>
      <c r="BV230" s="7"/>
      <c r="BW230" s="7"/>
      <c r="BX230" s="7"/>
      <c r="BY230" s="7"/>
      <c r="CA230" s="7"/>
      <c r="CB230" s="7"/>
      <c r="CC230" s="7"/>
      <c r="CD230" s="7"/>
      <c r="CE230" s="7"/>
      <c r="CG230" s="7"/>
      <c r="CH230" s="7"/>
      <c r="CI230" s="7"/>
      <c r="CJ230" s="7"/>
      <c r="CK230" s="7"/>
      <c r="CM230" s="7"/>
      <c r="CN230" s="7"/>
      <c r="CO230" s="7"/>
      <c r="CP230" s="7"/>
      <c r="CQ230" s="7"/>
      <c r="CS230" s="7"/>
      <c r="CT230" s="7"/>
      <c r="CU230" s="7"/>
      <c r="CV230" s="7"/>
      <c r="CW230" s="7"/>
      <c r="CY230" s="7"/>
      <c r="CZ230" s="7"/>
      <c r="DA230" s="7"/>
      <c r="DB230" s="7"/>
      <c r="DC230" s="7"/>
      <c r="DE230" s="7"/>
      <c r="DF230" s="7"/>
      <c r="DG230" s="7"/>
      <c r="DH230" s="7"/>
      <c r="DI230" s="7"/>
      <c r="DK230" s="7"/>
      <c r="DL230" s="7"/>
      <c r="DM230" s="7"/>
      <c r="DN230" s="7"/>
      <c r="DO230" s="7"/>
      <c r="DQ230" s="7"/>
      <c r="DR230" s="7"/>
      <c r="DS230" s="7"/>
      <c r="DT230" s="7"/>
      <c r="DU230" s="7"/>
      <c r="DW230" s="7"/>
      <c r="DX230" s="7"/>
      <c r="DY230" s="7"/>
      <c r="DZ230" s="7"/>
      <c r="EA230" s="7"/>
      <c r="EC230" s="66">
        <v>44942</v>
      </c>
      <c r="ED230" s="21" t="s">
        <v>1626</v>
      </c>
      <c r="EE230" s="7"/>
      <c r="EF230" s="7">
        <v>1.181</v>
      </c>
      <c r="EG230" s="7"/>
      <c r="EI230" s="66">
        <v>44942</v>
      </c>
      <c r="EJ230" s="7" t="s">
        <v>1626</v>
      </c>
      <c r="EK230" s="7"/>
      <c r="EL230" s="7">
        <v>1.2396</v>
      </c>
      <c r="EM230" s="7"/>
      <c r="EO230" s="66">
        <v>44937</v>
      </c>
      <c r="EP230" s="21" t="s">
        <v>1626</v>
      </c>
      <c r="EQ230" s="7"/>
      <c r="ER230" s="7">
        <v>0.997</v>
      </c>
      <c r="ES230" s="7"/>
      <c r="EU230" s="66">
        <v>44936</v>
      </c>
      <c r="EV230" s="21" t="s">
        <v>1626</v>
      </c>
      <c r="EW230" s="7"/>
      <c r="EX230" s="7">
        <v>1.1990000000000001</v>
      </c>
      <c r="EY230" s="7"/>
      <c r="FA230" s="66">
        <v>44918</v>
      </c>
      <c r="FB230" s="21" t="s">
        <v>1624</v>
      </c>
      <c r="FC230" s="7"/>
      <c r="FD230" s="7">
        <v>1.3819999999999999</v>
      </c>
      <c r="FE230" s="7"/>
      <c r="FG230" s="66">
        <v>44908</v>
      </c>
      <c r="FH230" s="7" t="s">
        <v>1624</v>
      </c>
      <c r="FI230" s="7"/>
      <c r="FJ230" s="7">
        <v>1.042</v>
      </c>
      <c r="FK230" s="7"/>
      <c r="FM230" s="66">
        <v>44907</v>
      </c>
      <c r="FN230" s="21" t="s">
        <v>1624</v>
      </c>
      <c r="FO230" s="7"/>
      <c r="FP230" s="7">
        <v>1.0840000000000001</v>
      </c>
      <c r="FQ230" s="7"/>
      <c r="FS230" s="66">
        <v>44889</v>
      </c>
      <c r="FT230" s="21" t="s">
        <v>1630</v>
      </c>
      <c r="FU230" s="7"/>
      <c r="FV230" s="7">
        <v>1.2753000000000001</v>
      </c>
      <c r="FW230" s="7"/>
      <c r="FY230" s="66">
        <v>44886</v>
      </c>
      <c r="FZ230" s="21" t="s">
        <v>1630</v>
      </c>
      <c r="GA230" s="7"/>
      <c r="GB230" s="7">
        <v>1.4262999999999999</v>
      </c>
      <c r="GC230" s="7"/>
      <c r="GE230" s="66">
        <v>44859</v>
      </c>
      <c r="GF230" s="21" t="s">
        <v>1635</v>
      </c>
      <c r="GG230" s="7"/>
      <c r="GH230" s="7">
        <v>1.8887</v>
      </c>
      <c r="GI230" s="7"/>
      <c r="GK230" s="66">
        <v>44854</v>
      </c>
      <c r="GL230" s="21" t="s">
        <v>1635</v>
      </c>
      <c r="GM230" s="7"/>
      <c r="GN230" s="7">
        <v>1.0047010000000001</v>
      </c>
      <c r="GO230" s="7"/>
      <c r="GQ230" s="66">
        <v>44804</v>
      </c>
      <c r="GR230" s="7" t="s">
        <v>1633</v>
      </c>
      <c r="GS230" s="7"/>
      <c r="GT230" s="7">
        <v>1.2110000000000001</v>
      </c>
      <c r="GU230" s="7"/>
      <c r="GW230" s="66">
        <v>44774</v>
      </c>
      <c r="GX230" s="21" t="s">
        <v>356</v>
      </c>
      <c r="GY230" s="7"/>
      <c r="GZ230" s="7">
        <v>1.0621</v>
      </c>
      <c r="HA230" s="7"/>
      <c r="HC230" s="66">
        <v>44760</v>
      </c>
      <c r="HD230" s="21" t="s">
        <v>639</v>
      </c>
      <c r="HE230" s="7"/>
      <c r="HF230" s="7">
        <v>1.2198</v>
      </c>
      <c r="HG230" s="7"/>
      <c r="HI230" s="66">
        <v>44720</v>
      </c>
      <c r="HJ230" s="21" t="s">
        <v>571</v>
      </c>
      <c r="HK230" s="7"/>
      <c r="HL230" s="7">
        <v>1.02</v>
      </c>
      <c r="HM230" s="7"/>
      <c r="HO230" s="66">
        <v>44712</v>
      </c>
      <c r="HP230" s="21" t="s">
        <v>534</v>
      </c>
      <c r="HQ230" s="7"/>
      <c r="HR230" s="134">
        <v>1.0037718385260817</v>
      </c>
      <c r="HS230" s="7"/>
      <c r="HU230" s="81">
        <v>44048</v>
      </c>
      <c r="HV230" s="21" t="s">
        <v>356</v>
      </c>
      <c r="HW230" s="21">
        <f>[1]!i_dq_close("881001.WI",HU230)</f>
        <v>5351.9971999999998</v>
      </c>
      <c r="HX230" s="82">
        <v>1.1531990000000001</v>
      </c>
      <c r="HY230" s="20"/>
      <c r="IA230" s="66">
        <v>44834</v>
      </c>
      <c r="IB230" s="21" t="s">
        <v>1634</v>
      </c>
      <c r="IC230" s="7"/>
      <c r="ID230" s="7">
        <v>0.997</v>
      </c>
      <c r="IE230" s="7"/>
      <c r="IG230" s="66">
        <v>44855</v>
      </c>
      <c r="IH230" s="21" t="s">
        <v>1635</v>
      </c>
      <c r="II230" s="7"/>
      <c r="IJ230" s="7">
        <v>1.002</v>
      </c>
      <c r="IK230" s="7"/>
      <c r="IM230" s="66">
        <v>44915</v>
      </c>
      <c r="IN230" s="21" t="s">
        <v>1624</v>
      </c>
      <c r="IO230" s="7"/>
      <c r="IP230" s="7">
        <v>0.98599999999999999</v>
      </c>
      <c r="IQ230" s="7"/>
      <c r="IS230" s="7"/>
      <c r="IT230" s="7"/>
      <c r="IU230" s="7"/>
      <c r="IV230" s="7"/>
      <c r="IW230" s="7"/>
      <c r="IY230" s="7"/>
      <c r="IZ230" s="7"/>
      <c r="JA230" s="7"/>
      <c r="JB230" s="7"/>
      <c r="JC230" s="7"/>
      <c r="JE230" s="7"/>
      <c r="JF230" s="7"/>
      <c r="JG230" s="7"/>
      <c r="JH230" s="7"/>
      <c r="JI230" s="7"/>
      <c r="JK230" s="7"/>
      <c r="JL230" s="7"/>
      <c r="JM230" s="7"/>
      <c r="JN230" s="7"/>
      <c r="JO230" s="7"/>
      <c r="JQ230" s="7"/>
      <c r="JR230" s="7"/>
      <c r="JS230" s="7"/>
      <c r="JT230" s="7"/>
      <c r="JU230" s="7"/>
      <c r="JW230" s="7"/>
      <c r="JX230" s="7"/>
      <c r="JY230" s="7"/>
      <c r="JZ230" s="7"/>
      <c r="KA230" s="7"/>
      <c r="KC230" s="66">
        <v>44889</v>
      </c>
      <c r="KD230" s="7" t="s">
        <v>1630</v>
      </c>
      <c r="KE230" s="7"/>
      <c r="KF230" s="7">
        <v>1.3660000000000001</v>
      </c>
    </row>
    <row r="231" spans="1:292" customFormat="1">
      <c r="A231" s="121">
        <v>44721</v>
      </c>
      <c r="B231" s="74" t="s">
        <v>571</v>
      </c>
      <c r="C231" s="122"/>
      <c r="D231" s="122">
        <v>1.0397000000000001</v>
      </c>
      <c r="E231" s="122"/>
      <c r="G231" s="66">
        <v>44749</v>
      </c>
      <c r="H231" s="21" t="s">
        <v>639</v>
      </c>
      <c r="I231" s="7"/>
      <c r="J231" s="7">
        <v>0.96399999999999997</v>
      </c>
      <c r="K231" s="7"/>
      <c r="M231" s="7"/>
      <c r="N231" s="7"/>
      <c r="O231" s="7"/>
      <c r="P231" s="7"/>
      <c r="Q231" s="7"/>
      <c r="S231" s="7"/>
      <c r="T231" s="7"/>
      <c r="U231" s="7"/>
      <c r="V231" s="7"/>
      <c r="W231" s="7"/>
      <c r="Y231" s="7"/>
      <c r="Z231" s="7"/>
      <c r="AA231" s="7"/>
      <c r="AB231" s="7"/>
      <c r="AC231" s="7"/>
      <c r="AE231" s="7"/>
      <c r="AF231" s="7"/>
      <c r="AG231" s="7"/>
      <c r="AH231" s="7"/>
      <c r="AI231" s="7"/>
      <c r="AK231" s="7"/>
      <c r="AL231" s="7"/>
      <c r="AM231" s="7"/>
      <c r="AN231" s="7"/>
      <c r="AO231" s="7"/>
      <c r="AQ231" s="7"/>
      <c r="AR231" s="7"/>
      <c r="AS231" s="7"/>
      <c r="AT231" s="7"/>
      <c r="AU231" s="7"/>
      <c r="AW231" s="7"/>
      <c r="AX231" s="7"/>
      <c r="AY231" s="7"/>
      <c r="AZ231" s="7"/>
      <c r="BA231" s="7"/>
      <c r="BC231" s="7"/>
      <c r="BD231" s="7"/>
      <c r="BE231" s="7"/>
      <c r="BF231" s="7"/>
      <c r="BG231" s="7"/>
      <c r="BI231" s="7"/>
      <c r="BJ231" s="7"/>
      <c r="BK231" s="7"/>
      <c r="BL231" s="7"/>
      <c r="BM231" s="7"/>
      <c r="BO231" s="7"/>
      <c r="BP231" s="7"/>
      <c r="BQ231" s="7"/>
      <c r="BR231" s="7"/>
      <c r="BS231" s="7"/>
      <c r="BU231" s="7"/>
      <c r="BV231" s="7"/>
      <c r="BW231" s="7"/>
      <c r="BX231" s="7"/>
      <c r="BY231" s="7"/>
      <c r="CA231" s="7"/>
      <c r="CB231" s="7"/>
      <c r="CC231" s="7"/>
      <c r="CD231" s="7"/>
      <c r="CE231" s="7"/>
      <c r="CG231" s="7"/>
      <c r="CH231" s="7"/>
      <c r="CI231" s="7"/>
      <c r="CJ231" s="7"/>
      <c r="CK231" s="7"/>
      <c r="CM231" s="7"/>
      <c r="CN231" s="7"/>
      <c r="CO231" s="7"/>
      <c r="CP231" s="7"/>
      <c r="CQ231" s="7"/>
      <c r="CS231" s="7"/>
      <c r="CT231" s="7"/>
      <c r="CU231" s="7"/>
      <c r="CV231" s="7"/>
      <c r="CW231" s="7"/>
      <c r="CY231" s="7"/>
      <c r="CZ231" s="7"/>
      <c r="DA231" s="7"/>
      <c r="DB231" s="7"/>
      <c r="DC231" s="7"/>
      <c r="DE231" s="7"/>
      <c r="DF231" s="7"/>
      <c r="DG231" s="7"/>
      <c r="DH231" s="7"/>
      <c r="DI231" s="7"/>
      <c r="DK231" s="7"/>
      <c r="DL231" s="7"/>
      <c r="DM231" s="7"/>
      <c r="DN231" s="7"/>
      <c r="DO231" s="7"/>
      <c r="DQ231" s="7"/>
      <c r="DR231" s="7"/>
      <c r="DS231" s="7"/>
      <c r="DT231" s="7"/>
      <c r="DU231" s="7"/>
      <c r="DW231" s="7"/>
      <c r="DX231" s="7"/>
      <c r="DY231" s="7"/>
      <c r="DZ231" s="7"/>
      <c r="EA231" s="7"/>
      <c r="EC231" s="66">
        <v>44943</v>
      </c>
      <c r="ED231" s="21" t="s">
        <v>1626</v>
      </c>
      <c r="EE231" s="7"/>
      <c r="EF231" s="7">
        <v>1.18</v>
      </c>
      <c r="EG231" s="7"/>
      <c r="EI231" s="66">
        <v>44943</v>
      </c>
      <c r="EJ231" s="7" t="s">
        <v>1626</v>
      </c>
      <c r="EK231" s="7"/>
      <c r="EL231" s="7">
        <v>1.2394000000000001</v>
      </c>
      <c r="EM231" s="7"/>
      <c r="EO231" s="66">
        <v>44938</v>
      </c>
      <c r="EP231" s="21" t="s">
        <v>1626</v>
      </c>
      <c r="EQ231" s="7"/>
      <c r="ER231" s="7">
        <v>0.997</v>
      </c>
      <c r="ES231" s="7"/>
      <c r="EU231" s="66">
        <v>44937</v>
      </c>
      <c r="EV231" s="21" t="s">
        <v>1626</v>
      </c>
      <c r="EW231" s="7"/>
      <c r="EX231" s="7">
        <v>1.2003999999999999</v>
      </c>
      <c r="EY231" s="7"/>
      <c r="FA231" s="66">
        <v>44921</v>
      </c>
      <c r="FB231" s="21" t="s">
        <v>1624</v>
      </c>
      <c r="FC231" s="7"/>
      <c r="FD231" s="7">
        <v>1.397</v>
      </c>
      <c r="FE231" s="7"/>
      <c r="FG231" s="66">
        <v>44909</v>
      </c>
      <c r="FH231" s="7" t="s">
        <v>1624</v>
      </c>
      <c r="FI231" s="7"/>
      <c r="FJ231" s="7">
        <v>1.0429999999999999</v>
      </c>
      <c r="FK231" s="7"/>
      <c r="FM231" s="66">
        <v>44908</v>
      </c>
      <c r="FN231" s="21" t="s">
        <v>1624</v>
      </c>
      <c r="FO231" s="7"/>
      <c r="FP231" s="7">
        <v>1.085</v>
      </c>
      <c r="FQ231" s="7"/>
      <c r="FS231" s="66">
        <v>44890</v>
      </c>
      <c r="FT231" s="21" t="s">
        <v>1630</v>
      </c>
      <c r="FU231" s="7"/>
      <c r="FV231" s="7">
        <v>1.2754000000000001</v>
      </c>
      <c r="FW231" s="7"/>
      <c r="FY231" s="66">
        <v>44887</v>
      </c>
      <c r="FZ231" s="21" t="s">
        <v>1630</v>
      </c>
      <c r="GA231" s="7"/>
      <c r="GB231" s="7">
        <v>1.4226000000000001</v>
      </c>
      <c r="GC231" s="7"/>
      <c r="GE231" s="66">
        <v>44860</v>
      </c>
      <c r="GF231" s="21" t="s">
        <v>1635</v>
      </c>
      <c r="GG231" s="7"/>
      <c r="GH231" s="7">
        <v>1.8893</v>
      </c>
      <c r="GI231" s="7"/>
      <c r="GK231" s="66">
        <v>44855</v>
      </c>
      <c r="GL231" s="21" t="s">
        <v>1635</v>
      </c>
      <c r="GM231" s="7"/>
      <c r="GN231" s="7">
        <v>1.0047010000000001</v>
      </c>
      <c r="GO231" s="7"/>
      <c r="GQ231" s="66">
        <v>44805</v>
      </c>
      <c r="GR231" s="7" t="s">
        <v>357</v>
      </c>
      <c r="GS231" s="7"/>
      <c r="GT231" s="7">
        <v>1.2110000000000001</v>
      </c>
      <c r="GU231" s="7"/>
      <c r="GW231" s="66">
        <v>44775</v>
      </c>
      <c r="GX231" s="21" t="s">
        <v>1633</v>
      </c>
      <c r="GY231" s="7"/>
      <c r="GZ231" s="7">
        <v>1.0629</v>
      </c>
      <c r="HA231" s="7"/>
      <c r="HC231" s="66">
        <v>44761</v>
      </c>
      <c r="HD231" s="21" t="s">
        <v>639</v>
      </c>
      <c r="HE231" s="7"/>
      <c r="HF231" s="7">
        <v>1.2204999999999999</v>
      </c>
      <c r="HG231" s="7"/>
      <c r="HI231" s="66">
        <v>44721</v>
      </c>
      <c r="HJ231" s="21" t="s">
        <v>571</v>
      </c>
      <c r="HK231" s="7"/>
      <c r="HL231" s="7">
        <v>1.0189999999999999</v>
      </c>
      <c r="HM231" s="7"/>
      <c r="HO231" s="66">
        <v>44713</v>
      </c>
      <c r="HP231" s="21" t="s">
        <v>571</v>
      </c>
      <c r="HQ231" s="7"/>
      <c r="HR231" s="134">
        <v>1.0037718385260817</v>
      </c>
      <c r="HS231" s="7"/>
      <c r="HU231" s="81">
        <v>44049</v>
      </c>
      <c r="HV231" s="21" t="s">
        <v>356</v>
      </c>
      <c r="HW231" s="21">
        <f>[1]!i_dq_close("881001.WI",HU231)</f>
        <v>5343.7968000000001</v>
      </c>
      <c r="HX231" s="82">
        <v>1.1559889999999999</v>
      </c>
      <c r="HY231" s="20"/>
      <c r="IA231" s="66">
        <v>44844</v>
      </c>
      <c r="IB231" s="21" t="s">
        <v>358</v>
      </c>
      <c r="IC231" s="7"/>
      <c r="ID231" s="7">
        <v>0.99</v>
      </c>
      <c r="IE231" s="7"/>
      <c r="IG231" s="66">
        <v>44858</v>
      </c>
      <c r="IH231" s="21" t="s">
        <v>1635</v>
      </c>
      <c r="II231" s="7"/>
      <c r="IJ231" s="7">
        <v>1.002</v>
      </c>
      <c r="IK231" s="7"/>
      <c r="IM231" s="66">
        <v>44916</v>
      </c>
      <c r="IN231" s="21" t="s">
        <v>1624</v>
      </c>
      <c r="IO231" s="7"/>
      <c r="IP231" s="7">
        <v>0.98570000000000002</v>
      </c>
      <c r="IQ231" s="7"/>
      <c r="IS231" s="7"/>
      <c r="IT231" s="7"/>
      <c r="IU231" s="7"/>
      <c r="IV231" s="7"/>
      <c r="IW231" s="7"/>
      <c r="IY231" s="7"/>
      <c r="IZ231" s="7"/>
      <c r="JA231" s="7"/>
      <c r="JB231" s="7"/>
      <c r="JC231" s="7"/>
      <c r="JE231" s="7"/>
      <c r="JF231" s="7"/>
      <c r="JG231" s="7"/>
      <c r="JH231" s="7"/>
      <c r="JI231" s="7"/>
      <c r="JK231" s="7"/>
      <c r="JL231" s="7"/>
      <c r="JM231" s="7"/>
      <c r="JN231" s="7"/>
      <c r="JO231" s="7"/>
      <c r="JQ231" s="7"/>
      <c r="JR231" s="7"/>
      <c r="JS231" s="7"/>
      <c r="JT231" s="7"/>
      <c r="JU231" s="7"/>
      <c r="JW231" s="7"/>
      <c r="JX231" s="7"/>
      <c r="JY231" s="7"/>
      <c r="JZ231" s="7"/>
      <c r="KA231" s="7"/>
      <c r="KC231" s="66">
        <v>44890</v>
      </c>
      <c r="KD231" s="7" t="s">
        <v>1630</v>
      </c>
      <c r="KE231" s="7"/>
      <c r="KF231" s="7">
        <v>1.365</v>
      </c>
    </row>
    <row r="232" spans="1:292" customFormat="1">
      <c r="A232" s="121">
        <v>44722</v>
      </c>
      <c r="B232" s="74" t="s">
        <v>571</v>
      </c>
      <c r="C232" s="122"/>
      <c r="D232" s="122">
        <v>1.0367</v>
      </c>
      <c r="E232" s="122"/>
      <c r="G232" s="66">
        <v>44750</v>
      </c>
      <c r="H232" s="21" t="s">
        <v>639</v>
      </c>
      <c r="I232" s="7"/>
      <c r="J232" s="7">
        <v>0.96089999999999998</v>
      </c>
      <c r="K232" s="7"/>
      <c r="M232" s="7"/>
      <c r="N232" s="7"/>
      <c r="O232" s="7"/>
      <c r="P232" s="7"/>
      <c r="Q232" s="7"/>
      <c r="S232" s="7"/>
      <c r="T232" s="7"/>
      <c r="U232" s="7"/>
      <c r="V232" s="7"/>
      <c r="W232" s="7"/>
      <c r="Y232" s="7"/>
      <c r="Z232" s="7"/>
      <c r="AA232" s="7"/>
      <c r="AB232" s="7"/>
      <c r="AC232" s="7"/>
      <c r="AE232" s="7"/>
      <c r="AF232" s="7"/>
      <c r="AG232" s="7"/>
      <c r="AH232" s="7"/>
      <c r="AI232" s="7"/>
      <c r="AK232" s="7"/>
      <c r="AL232" s="7"/>
      <c r="AM232" s="7"/>
      <c r="AN232" s="7"/>
      <c r="AO232" s="7"/>
      <c r="AQ232" s="7"/>
      <c r="AR232" s="7"/>
      <c r="AS232" s="7"/>
      <c r="AT232" s="7"/>
      <c r="AU232" s="7"/>
      <c r="AW232" s="7"/>
      <c r="AX232" s="7"/>
      <c r="AY232" s="7"/>
      <c r="AZ232" s="7"/>
      <c r="BA232" s="7"/>
      <c r="BC232" s="7"/>
      <c r="BD232" s="7"/>
      <c r="BE232" s="7"/>
      <c r="BF232" s="7"/>
      <c r="BG232" s="7"/>
      <c r="BI232" s="7"/>
      <c r="BJ232" s="7"/>
      <c r="BK232" s="7"/>
      <c r="BL232" s="7"/>
      <c r="BM232" s="7"/>
      <c r="BO232" s="7"/>
      <c r="BP232" s="7"/>
      <c r="BQ232" s="7"/>
      <c r="BR232" s="7"/>
      <c r="BS232" s="7"/>
      <c r="BU232" s="7"/>
      <c r="BV232" s="7"/>
      <c r="BW232" s="7"/>
      <c r="BX232" s="7"/>
      <c r="BY232" s="7"/>
      <c r="CA232" s="7"/>
      <c r="CB232" s="7"/>
      <c r="CC232" s="7"/>
      <c r="CD232" s="7"/>
      <c r="CE232" s="7"/>
      <c r="CG232" s="7"/>
      <c r="CH232" s="7"/>
      <c r="CI232" s="7"/>
      <c r="CJ232" s="7"/>
      <c r="CK232" s="7"/>
      <c r="CM232" s="7"/>
      <c r="CN232" s="7"/>
      <c r="CO232" s="7"/>
      <c r="CP232" s="7"/>
      <c r="CQ232" s="7"/>
      <c r="CS232" s="7"/>
      <c r="CT232" s="7"/>
      <c r="CU232" s="7"/>
      <c r="CV232" s="7"/>
      <c r="CW232" s="7"/>
      <c r="CY232" s="7"/>
      <c r="CZ232" s="7"/>
      <c r="DA232" s="7"/>
      <c r="DB232" s="7"/>
      <c r="DC232" s="7"/>
      <c r="DE232" s="7"/>
      <c r="DF232" s="7"/>
      <c r="DG232" s="7"/>
      <c r="DH232" s="7"/>
      <c r="DI232" s="7"/>
      <c r="DK232" s="7"/>
      <c r="DL232" s="7"/>
      <c r="DM232" s="7"/>
      <c r="DN232" s="7"/>
      <c r="DO232" s="7"/>
      <c r="DQ232" s="7"/>
      <c r="DR232" s="7"/>
      <c r="DS232" s="7"/>
      <c r="DT232" s="7"/>
      <c r="DU232" s="7"/>
      <c r="DW232" s="7"/>
      <c r="DX232" s="7"/>
      <c r="DY232" s="7"/>
      <c r="DZ232" s="7"/>
      <c r="EA232" s="7"/>
      <c r="EC232" s="66">
        <v>44944</v>
      </c>
      <c r="ED232" s="21" t="s">
        <v>1626</v>
      </c>
      <c r="EE232" s="7"/>
      <c r="EF232" s="7">
        <v>1.18</v>
      </c>
      <c r="EG232" s="7"/>
      <c r="EI232" s="66">
        <v>44944</v>
      </c>
      <c r="EJ232" s="7" t="s">
        <v>1626</v>
      </c>
      <c r="EK232" s="7"/>
      <c r="EL232" s="7">
        <v>1.2387999999999999</v>
      </c>
      <c r="EM232" s="7"/>
      <c r="EO232" s="66">
        <v>44939</v>
      </c>
      <c r="EP232" s="21" t="s">
        <v>1626</v>
      </c>
      <c r="EQ232" s="7"/>
      <c r="ER232" s="7">
        <v>1</v>
      </c>
      <c r="ES232" s="7"/>
      <c r="EU232" s="66">
        <v>44938</v>
      </c>
      <c r="EV232" s="21" t="s">
        <v>1626</v>
      </c>
      <c r="EW232" s="7"/>
      <c r="EX232" s="7">
        <v>1.2009000000000001</v>
      </c>
      <c r="EY232" s="7"/>
      <c r="FA232" s="66">
        <v>44922</v>
      </c>
      <c r="FB232" s="21" t="s">
        <v>1624</v>
      </c>
      <c r="FC232" s="7"/>
      <c r="FD232" s="7">
        <v>1.401</v>
      </c>
      <c r="FE232" s="7"/>
      <c r="FG232" s="66">
        <v>44910</v>
      </c>
      <c r="FH232" s="7" t="s">
        <v>1624</v>
      </c>
      <c r="FI232" s="7"/>
      <c r="FJ232" s="7">
        <v>1.044</v>
      </c>
      <c r="FK232" s="7"/>
      <c r="FM232" s="66">
        <v>44909</v>
      </c>
      <c r="FN232" s="21" t="s">
        <v>1624</v>
      </c>
      <c r="FO232" s="7"/>
      <c r="FP232" s="7">
        <v>1.0880000000000001</v>
      </c>
      <c r="FQ232" s="7"/>
      <c r="FS232" s="66">
        <v>44893</v>
      </c>
      <c r="FT232" s="21" t="s">
        <v>1630</v>
      </c>
      <c r="FU232" s="7"/>
      <c r="FV232" s="7">
        <v>1.2775000000000001</v>
      </c>
      <c r="FW232" s="7"/>
      <c r="FY232" s="66">
        <v>44888</v>
      </c>
      <c r="FZ232" s="21" t="s">
        <v>1630</v>
      </c>
      <c r="GA232" s="7"/>
      <c r="GB232" s="7">
        <v>1.4226000000000001</v>
      </c>
      <c r="GC232" s="7"/>
      <c r="GE232" s="66">
        <v>44861</v>
      </c>
      <c r="GF232" s="21" t="s">
        <v>1635</v>
      </c>
      <c r="GG232" s="7"/>
      <c r="GH232" s="7">
        <v>1.8897999999999999</v>
      </c>
      <c r="GI232" s="7"/>
      <c r="GK232" s="66">
        <v>44858</v>
      </c>
      <c r="GL232" s="21" t="s">
        <v>1635</v>
      </c>
      <c r="GM232" s="7"/>
      <c r="GN232" s="7">
        <v>1.0047010000000001</v>
      </c>
      <c r="GO232" s="7"/>
      <c r="GQ232" s="66">
        <v>44806</v>
      </c>
      <c r="GR232" s="7" t="s">
        <v>1634</v>
      </c>
      <c r="GS232" s="7"/>
      <c r="GT232" s="7">
        <v>1.2190000000000001</v>
      </c>
      <c r="GU232" s="7"/>
      <c r="GW232" s="66">
        <v>44776</v>
      </c>
      <c r="GX232" s="21" t="s">
        <v>1633</v>
      </c>
      <c r="GY232" s="7"/>
      <c r="GZ232" s="7">
        <v>1.0617000000000001</v>
      </c>
      <c r="HA232" s="7"/>
      <c r="HC232" s="66">
        <v>44762</v>
      </c>
      <c r="HD232" s="21" t="s">
        <v>639</v>
      </c>
      <c r="HE232" s="7"/>
      <c r="HF232" s="7">
        <v>1.2202</v>
      </c>
      <c r="HG232" s="7"/>
      <c r="HI232" s="66">
        <v>44722</v>
      </c>
      <c r="HJ232" s="21" t="s">
        <v>571</v>
      </c>
      <c r="HK232" s="7"/>
      <c r="HL232" s="7">
        <v>1.016</v>
      </c>
      <c r="HM232" s="7"/>
      <c r="HO232" s="66">
        <v>44714</v>
      </c>
      <c r="HP232" s="21" t="s">
        <v>571</v>
      </c>
      <c r="HQ232" s="7"/>
      <c r="HR232" s="134">
        <v>1.0037718385260817</v>
      </c>
      <c r="HS232" s="7"/>
      <c r="HU232" s="81">
        <v>44050</v>
      </c>
      <c r="HV232" s="21" t="s">
        <v>356</v>
      </c>
      <c r="HW232" s="21">
        <f>[1]!i_dq_close("881001.WI",HU232)</f>
        <v>5278.3023000000003</v>
      </c>
      <c r="HX232" s="82">
        <v>1.1550590000000001</v>
      </c>
      <c r="HY232" s="20"/>
      <c r="IA232" s="66">
        <v>44845</v>
      </c>
      <c r="IB232" s="21" t="s">
        <v>1635</v>
      </c>
      <c r="IC232" s="7"/>
      <c r="ID232" s="7">
        <v>0.99099999999999999</v>
      </c>
      <c r="IE232" s="7"/>
      <c r="IG232" s="66">
        <v>44859</v>
      </c>
      <c r="IH232" s="21" t="s">
        <v>1635</v>
      </c>
      <c r="II232" s="7"/>
      <c r="IJ232" s="7">
        <v>0.998</v>
      </c>
      <c r="IK232" s="7"/>
      <c r="IM232" s="66">
        <v>44917</v>
      </c>
      <c r="IN232" s="21" t="s">
        <v>1624</v>
      </c>
      <c r="IO232" s="7"/>
      <c r="IP232" s="7">
        <v>0.98450000000000004</v>
      </c>
      <c r="IQ232" s="7"/>
      <c r="IS232" s="7"/>
      <c r="IT232" s="7"/>
      <c r="IU232" s="7"/>
      <c r="IV232" s="7"/>
      <c r="IW232" s="7"/>
      <c r="IY232" s="7"/>
      <c r="IZ232" s="7"/>
      <c r="JA232" s="7"/>
      <c r="JB232" s="7"/>
      <c r="JC232" s="7"/>
      <c r="JE232" s="7"/>
      <c r="JF232" s="7"/>
      <c r="JG232" s="7"/>
      <c r="JH232" s="7"/>
      <c r="JI232" s="7"/>
      <c r="JK232" s="7"/>
      <c r="JL232" s="7"/>
      <c r="JM232" s="7"/>
      <c r="JN232" s="7"/>
      <c r="JO232" s="7"/>
      <c r="JQ232" s="7"/>
      <c r="JR232" s="7"/>
      <c r="JS232" s="7"/>
      <c r="JT232" s="7"/>
      <c r="JU232" s="7"/>
      <c r="JW232" s="7"/>
      <c r="JX232" s="7"/>
      <c r="JY232" s="7"/>
      <c r="JZ232" s="7"/>
      <c r="KA232" s="7"/>
      <c r="KC232" s="66">
        <v>44893</v>
      </c>
      <c r="KD232" s="7" t="s">
        <v>1630</v>
      </c>
      <c r="KE232" s="7"/>
      <c r="KF232" s="7">
        <v>1.365</v>
      </c>
    </row>
    <row r="233" spans="1:292" customFormat="1">
      <c r="A233" s="121">
        <v>44725</v>
      </c>
      <c r="B233" s="74" t="s">
        <v>571</v>
      </c>
      <c r="C233" s="122"/>
      <c r="D233" s="122">
        <v>1.0419</v>
      </c>
      <c r="E233" s="122"/>
      <c r="G233" s="66">
        <v>44753</v>
      </c>
      <c r="H233" s="21" t="s">
        <v>639</v>
      </c>
      <c r="I233" s="7"/>
      <c r="J233" s="7">
        <v>0.96460000000000001</v>
      </c>
      <c r="K233" s="7"/>
      <c r="M233" s="7"/>
      <c r="N233" s="7"/>
      <c r="O233" s="7"/>
      <c r="P233" s="7"/>
      <c r="Q233" s="7"/>
      <c r="S233" s="7"/>
      <c r="T233" s="7"/>
      <c r="U233" s="7"/>
      <c r="V233" s="7"/>
      <c r="W233" s="7"/>
      <c r="Y233" s="7"/>
      <c r="Z233" s="7"/>
      <c r="AA233" s="7"/>
      <c r="AB233" s="7"/>
      <c r="AC233" s="7"/>
      <c r="AE233" s="7"/>
      <c r="AF233" s="7"/>
      <c r="AG233" s="7"/>
      <c r="AH233" s="7"/>
      <c r="AI233" s="7"/>
      <c r="AK233" s="7"/>
      <c r="AL233" s="7"/>
      <c r="AM233" s="7"/>
      <c r="AN233" s="7"/>
      <c r="AO233" s="7"/>
      <c r="AQ233" s="7"/>
      <c r="AR233" s="7"/>
      <c r="AS233" s="7"/>
      <c r="AT233" s="7"/>
      <c r="AU233" s="7"/>
      <c r="AW233" s="7"/>
      <c r="AX233" s="7"/>
      <c r="AY233" s="7"/>
      <c r="AZ233" s="7"/>
      <c r="BA233" s="7"/>
      <c r="BC233" s="7"/>
      <c r="BD233" s="7"/>
      <c r="BE233" s="7"/>
      <c r="BF233" s="7"/>
      <c r="BG233" s="7"/>
      <c r="BI233" s="7"/>
      <c r="BJ233" s="7"/>
      <c r="BK233" s="7"/>
      <c r="BL233" s="7"/>
      <c r="BM233" s="7"/>
      <c r="BO233" s="7"/>
      <c r="BP233" s="7"/>
      <c r="BQ233" s="7"/>
      <c r="BR233" s="7"/>
      <c r="BS233" s="7"/>
      <c r="BU233" s="7"/>
      <c r="BV233" s="7"/>
      <c r="BW233" s="7"/>
      <c r="BX233" s="7"/>
      <c r="BY233" s="7"/>
      <c r="CA233" s="7"/>
      <c r="CB233" s="7"/>
      <c r="CC233" s="7"/>
      <c r="CD233" s="7"/>
      <c r="CE233" s="7"/>
      <c r="CG233" s="7"/>
      <c r="CH233" s="7"/>
      <c r="CI233" s="7"/>
      <c r="CJ233" s="7"/>
      <c r="CK233" s="7"/>
      <c r="CM233" s="7"/>
      <c r="CN233" s="7"/>
      <c r="CO233" s="7"/>
      <c r="CP233" s="7"/>
      <c r="CQ233" s="7"/>
      <c r="CS233" s="7"/>
      <c r="CT233" s="7"/>
      <c r="CU233" s="7"/>
      <c r="CV233" s="7"/>
      <c r="CW233" s="7"/>
      <c r="CY233" s="7"/>
      <c r="CZ233" s="7"/>
      <c r="DA233" s="7"/>
      <c r="DB233" s="7"/>
      <c r="DC233" s="7"/>
      <c r="DE233" s="7"/>
      <c r="DF233" s="7"/>
      <c r="DG233" s="7"/>
      <c r="DH233" s="7"/>
      <c r="DI233" s="7"/>
      <c r="DK233" s="7"/>
      <c r="DL233" s="7"/>
      <c r="DM233" s="7"/>
      <c r="DN233" s="7"/>
      <c r="DO233" s="7"/>
      <c r="DQ233" s="7"/>
      <c r="DR233" s="7"/>
      <c r="DS233" s="7"/>
      <c r="DT233" s="7"/>
      <c r="DU233" s="7"/>
      <c r="DW233" s="7"/>
      <c r="DX233" s="7"/>
      <c r="DY233" s="7"/>
      <c r="DZ233" s="7"/>
      <c r="EA233" s="7"/>
      <c r="EC233" s="66">
        <v>44945</v>
      </c>
      <c r="ED233" s="21" t="s">
        <v>1626</v>
      </c>
      <c r="EE233" s="7"/>
      <c r="EF233" s="7">
        <v>1.1779999999999999</v>
      </c>
      <c r="EG233" s="7"/>
      <c r="EI233" s="66">
        <v>44945</v>
      </c>
      <c r="EJ233" s="7" t="s">
        <v>1626</v>
      </c>
      <c r="EK233" s="7"/>
      <c r="EL233" s="7">
        <v>1.2386999999999999</v>
      </c>
      <c r="EM233" s="7"/>
      <c r="EO233" s="66">
        <v>44942</v>
      </c>
      <c r="EP233" s="21" t="s">
        <v>1626</v>
      </c>
      <c r="EQ233" s="7"/>
      <c r="ER233" s="7">
        <v>0.99399999999999999</v>
      </c>
      <c r="ES233" s="7"/>
      <c r="EU233" s="66">
        <v>44939</v>
      </c>
      <c r="EV233" s="21" t="s">
        <v>1626</v>
      </c>
      <c r="EW233" s="7"/>
      <c r="EX233" s="7">
        <v>1.2036</v>
      </c>
      <c r="EY233" s="7"/>
      <c r="FA233" s="66">
        <v>44923</v>
      </c>
      <c r="FB233" s="21" t="s">
        <v>1624</v>
      </c>
      <c r="FC233" s="7"/>
      <c r="FD233" s="7">
        <v>1.3939999999999999</v>
      </c>
      <c r="FE233" s="7"/>
      <c r="FG233" s="66">
        <v>44911</v>
      </c>
      <c r="FH233" s="7" t="s">
        <v>1624</v>
      </c>
      <c r="FI233" s="7"/>
      <c r="FJ233" s="7">
        <v>1.04</v>
      </c>
      <c r="FK233" s="7"/>
      <c r="FM233" s="66">
        <v>44910</v>
      </c>
      <c r="FN233" s="21" t="s">
        <v>1624</v>
      </c>
      <c r="FO233" s="7"/>
      <c r="FP233" s="7">
        <v>1.0860000000000001</v>
      </c>
      <c r="FQ233" s="7"/>
      <c r="FS233" s="66">
        <v>44894</v>
      </c>
      <c r="FT233" s="21" t="s">
        <v>1630</v>
      </c>
      <c r="FU233" s="7"/>
      <c r="FV233" s="7">
        <v>1.2794000000000001</v>
      </c>
      <c r="FW233" s="7"/>
      <c r="FY233" s="66">
        <v>44889</v>
      </c>
      <c r="FZ233" s="21" t="s">
        <v>1630</v>
      </c>
      <c r="GA233" s="7"/>
      <c r="GB233" s="7">
        <v>1.4225000000000001</v>
      </c>
      <c r="GC233" s="7"/>
      <c r="GE233" s="66">
        <v>44862</v>
      </c>
      <c r="GF233" s="21" t="s">
        <v>1635</v>
      </c>
      <c r="GG233" s="7"/>
      <c r="GH233" s="7">
        <v>1.8891</v>
      </c>
      <c r="GI233" s="7"/>
      <c r="GK233" s="66">
        <v>44859</v>
      </c>
      <c r="GL233" s="21" t="s">
        <v>1635</v>
      </c>
      <c r="GM233" s="7"/>
      <c r="GN233" s="7">
        <v>1.0047010000000001</v>
      </c>
      <c r="GO233" s="7"/>
      <c r="GQ233" s="66">
        <v>44809</v>
      </c>
      <c r="GR233" s="7" t="s">
        <v>1634</v>
      </c>
      <c r="GS233" s="7"/>
      <c r="GT233" s="7">
        <v>1.2210000000000001</v>
      </c>
      <c r="GU233" s="7"/>
      <c r="GW233" s="66">
        <v>44777</v>
      </c>
      <c r="GX233" s="21" t="s">
        <v>1633</v>
      </c>
      <c r="GY233" s="7"/>
      <c r="GZ233" s="7">
        <v>1.0662</v>
      </c>
      <c r="HA233" s="7"/>
      <c r="HC233" s="66">
        <v>44763</v>
      </c>
      <c r="HD233" s="21" t="s">
        <v>639</v>
      </c>
      <c r="HE233" s="7"/>
      <c r="HF233" s="7">
        <v>1.2217</v>
      </c>
      <c r="HG233" s="7"/>
      <c r="HI233" s="66">
        <v>44725</v>
      </c>
      <c r="HJ233" s="21" t="s">
        <v>571</v>
      </c>
      <c r="HK233" s="7"/>
      <c r="HL233" s="7">
        <v>1.022</v>
      </c>
      <c r="HM233" s="7"/>
      <c r="HO233" s="66">
        <v>44718</v>
      </c>
      <c r="HP233" s="21" t="s">
        <v>571</v>
      </c>
      <c r="HQ233" s="7"/>
      <c r="HR233" s="134">
        <v>1.0037718385260817</v>
      </c>
      <c r="HS233" s="7"/>
      <c r="HU233" s="81">
        <v>44053</v>
      </c>
      <c r="HV233" s="21" t="s">
        <v>356</v>
      </c>
      <c r="HW233" s="21">
        <f>[1]!i_dq_close("881001.WI",HU233)</f>
        <v>5299.0335999999998</v>
      </c>
      <c r="HX233" s="82">
        <v>1.158779</v>
      </c>
      <c r="HY233" s="20"/>
      <c r="IA233" s="66">
        <v>44846</v>
      </c>
      <c r="IB233" s="21" t="s">
        <v>1635</v>
      </c>
      <c r="IC233" s="7"/>
      <c r="ID233" s="7">
        <v>1</v>
      </c>
      <c r="IE233" s="7"/>
      <c r="IG233" s="66">
        <v>44860</v>
      </c>
      <c r="IH233" s="21" t="s">
        <v>1635</v>
      </c>
      <c r="II233" s="7"/>
      <c r="IJ233" s="7">
        <v>0.998</v>
      </c>
      <c r="IK233" s="7"/>
      <c r="IM233" s="66">
        <v>44918</v>
      </c>
      <c r="IN233" s="21" t="s">
        <v>1624</v>
      </c>
      <c r="IO233" s="7"/>
      <c r="IP233" s="7">
        <v>0.98460000000000003</v>
      </c>
      <c r="IQ233" s="7"/>
      <c r="IS233" s="7"/>
      <c r="IT233" s="7"/>
      <c r="IU233" s="7"/>
      <c r="IV233" s="7"/>
      <c r="IW233" s="7"/>
      <c r="IY233" s="7"/>
      <c r="IZ233" s="7"/>
      <c r="JA233" s="7"/>
      <c r="JB233" s="7"/>
      <c r="JC233" s="7"/>
      <c r="JE233" s="7"/>
      <c r="JF233" s="7"/>
      <c r="JG233" s="7"/>
      <c r="JH233" s="7"/>
      <c r="JI233" s="7"/>
      <c r="JK233" s="7"/>
      <c r="JL233" s="7"/>
      <c r="JM233" s="7"/>
      <c r="JN233" s="7"/>
      <c r="JO233" s="7"/>
      <c r="JQ233" s="7"/>
      <c r="JR233" s="7"/>
      <c r="JS233" s="7"/>
      <c r="JT233" s="7"/>
      <c r="JU233" s="7"/>
      <c r="JW233" s="7"/>
      <c r="JX233" s="7"/>
      <c r="JY233" s="7"/>
      <c r="JZ233" s="7"/>
      <c r="KA233" s="7"/>
      <c r="KC233" s="66">
        <v>44894</v>
      </c>
      <c r="KD233" s="7" t="s">
        <v>1630</v>
      </c>
      <c r="KE233" s="7"/>
      <c r="KF233" s="7">
        <v>1.365</v>
      </c>
    </row>
    <row r="234" spans="1:292" customFormat="1">
      <c r="A234" s="121">
        <v>44726</v>
      </c>
      <c r="B234" s="74" t="s">
        <v>571</v>
      </c>
      <c r="C234" s="122"/>
      <c r="D234" s="122">
        <v>1.0449999999999999</v>
      </c>
      <c r="E234" s="122"/>
      <c r="G234" s="66">
        <v>44754</v>
      </c>
      <c r="H234" s="21" t="s">
        <v>639</v>
      </c>
      <c r="I234" s="7"/>
      <c r="J234" s="7">
        <v>0.96519999999999995</v>
      </c>
      <c r="K234" s="7"/>
      <c r="M234" s="7"/>
      <c r="N234" s="7"/>
      <c r="O234" s="7"/>
      <c r="P234" s="7"/>
      <c r="Q234" s="7"/>
      <c r="S234" s="7"/>
      <c r="T234" s="7"/>
      <c r="U234" s="7"/>
      <c r="V234" s="7"/>
      <c r="W234" s="7"/>
      <c r="Y234" s="7"/>
      <c r="Z234" s="7"/>
      <c r="AA234" s="7"/>
      <c r="AB234" s="7"/>
      <c r="AC234" s="7"/>
      <c r="AE234" s="7"/>
      <c r="AF234" s="7"/>
      <c r="AG234" s="7"/>
      <c r="AH234" s="7"/>
      <c r="AI234" s="7"/>
      <c r="AK234" s="7"/>
      <c r="AL234" s="7"/>
      <c r="AM234" s="7"/>
      <c r="AN234" s="7"/>
      <c r="AO234" s="7"/>
      <c r="AQ234" s="7"/>
      <c r="AR234" s="7"/>
      <c r="AS234" s="7"/>
      <c r="AT234" s="7"/>
      <c r="AU234" s="7"/>
      <c r="AW234" s="7"/>
      <c r="AX234" s="7"/>
      <c r="AY234" s="7"/>
      <c r="AZ234" s="7"/>
      <c r="BA234" s="7"/>
      <c r="BC234" s="7"/>
      <c r="BD234" s="7"/>
      <c r="BE234" s="7"/>
      <c r="BF234" s="7"/>
      <c r="BG234" s="7"/>
      <c r="BI234" s="7"/>
      <c r="BJ234" s="7"/>
      <c r="BK234" s="7"/>
      <c r="BL234" s="7"/>
      <c r="BM234" s="7"/>
      <c r="BO234" s="7"/>
      <c r="BP234" s="7"/>
      <c r="BQ234" s="7"/>
      <c r="BR234" s="7"/>
      <c r="BS234" s="7"/>
      <c r="BU234" s="7"/>
      <c r="BV234" s="7"/>
      <c r="BW234" s="7"/>
      <c r="BX234" s="7"/>
      <c r="BY234" s="7"/>
      <c r="CA234" s="7"/>
      <c r="CB234" s="7"/>
      <c r="CC234" s="7"/>
      <c r="CD234" s="7"/>
      <c r="CE234" s="7"/>
      <c r="CG234" s="7"/>
      <c r="CH234" s="7"/>
      <c r="CI234" s="7"/>
      <c r="CJ234" s="7"/>
      <c r="CK234" s="7"/>
      <c r="CM234" s="7"/>
      <c r="CN234" s="7"/>
      <c r="CO234" s="7"/>
      <c r="CP234" s="7"/>
      <c r="CQ234" s="7"/>
      <c r="CS234" s="7"/>
      <c r="CT234" s="7"/>
      <c r="CU234" s="7"/>
      <c r="CV234" s="7"/>
      <c r="CW234" s="7"/>
      <c r="CY234" s="7"/>
      <c r="CZ234" s="7"/>
      <c r="DA234" s="7"/>
      <c r="DB234" s="7"/>
      <c r="DC234" s="7"/>
      <c r="DE234" s="7"/>
      <c r="DF234" s="7"/>
      <c r="DG234" s="7"/>
      <c r="DH234" s="7"/>
      <c r="DI234" s="7"/>
      <c r="DK234" s="7"/>
      <c r="DL234" s="7"/>
      <c r="DM234" s="7"/>
      <c r="DN234" s="7"/>
      <c r="DO234" s="7"/>
      <c r="DQ234" s="7"/>
      <c r="DR234" s="7"/>
      <c r="DS234" s="7"/>
      <c r="DT234" s="7"/>
      <c r="DU234" s="7"/>
      <c r="DW234" s="7"/>
      <c r="DX234" s="7"/>
      <c r="DY234" s="7"/>
      <c r="DZ234" s="7"/>
      <c r="EA234" s="7"/>
      <c r="EC234" s="66">
        <v>44946</v>
      </c>
      <c r="ED234" s="21" t="s">
        <v>1626</v>
      </c>
      <c r="EE234" s="7"/>
      <c r="EF234" s="7">
        <v>1.181</v>
      </c>
      <c r="EG234" s="7"/>
      <c r="EI234" s="66">
        <v>44946</v>
      </c>
      <c r="EJ234" s="7" t="s">
        <v>1626</v>
      </c>
      <c r="EK234" s="7"/>
      <c r="EL234" s="7">
        <v>1.2385999999999999</v>
      </c>
      <c r="EM234" s="7"/>
      <c r="EO234" s="66">
        <v>44943</v>
      </c>
      <c r="EP234" s="21" t="s">
        <v>1626</v>
      </c>
      <c r="EQ234" s="7"/>
      <c r="ER234" s="7">
        <v>0.99399999999999999</v>
      </c>
      <c r="ES234" s="7"/>
      <c r="EU234" s="66">
        <v>44942</v>
      </c>
      <c r="EV234" s="21" t="s">
        <v>1626</v>
      </c>
      <c r="EW234" s="7"/>
      <c r="EX234" s="7">
        <v>1.2039</v>
      </c>
      <c r="EY234" s="7"/>
      <c r="FA234" s="66">
        <v>44924</v>
      </c>
      <c r="FB234" s="21" t="s">
        <v>1624</v>
      </c>
      <c r="FC234" s="7"/>
      <c r="FD234" s="7">
        <v>1.3919999999999999</v>
      </c>
      <c r="FE234" s="7"/>
      <c r="FG234" s="66">
        <v>44914</v>
      </c>
      <c r="FH234" s="7" t="s">
        <v>1624</v>
      </c>
      <c r="FI234" s="7"/>
      <c r="FJ234" s="7">
        <v>1.04</v>
      </c>
      <c r="FK234" s="7"/>
      <c r="FM234" s="66">
        <v>44911</v>
      </c>
      <c r="FN234" s="21" t="s">
        <v>1624</v>
      </c>
      <c r="FO234" s="7"/>
      <c r="FP234" s="7">
        <v>1.083</v>
      </c>
      <c r="FQ234" s="7"/>
      <c r="FS234" s="66">
        <v>44895</v>
      </c>
      <c r="FT234" s="21" t="s">
        <v>1630</v>
      </c>
      <c r="FU234" s="7"/>
      <c r="FV234" s="7">
        <v>1.2798</v>
      </c>
      <c r="FW234" s="7"/>
      <c r="FY234" s="66">
        <v>44890</v>
      </c>
      <c r="FZ234" s="21" t="s">
        <v>1630</v>
      </c>
      <c r="GA234" s="7"/>
      <c r="GB234" s="7">
        <v>1.4245000000000001</v>
      </c>
      <c r="GC234" s="7"/>
      <c r="GE234" s="66">
        <v>44865</v>
      </c>
      <c r="GF234" s="21" t="s">
        <v>1635</v>
      </c>
      <c r="GG234" s="7"/>
      <c r="GH234" s="7">
        <v>1.8900999999999999</v>
      </c>
      <c r="GI234" s="37">
        <f>GI36+1058145.07</f>
        <v>3366014.91</v>
      </c>
      <c r="GK234" s="66">
        <v>44860</v>
      </c>
      <c r="GL234" s="21" t="s">
        <v>1635</v>
      </c>
      <c r="GM234" s="7"/>
      <c r="GN234" s="7">
        <v>1.0047999999999999</v>
      </c>
      <c r="GO234" s="7"/>
      <c r="GQ234" s="66">
        <v>44810</v>
      </c>
      <c r="GR234" s="7" t="s">
        <v>1634</v>
      </c>
      <c r="GS234" s="7"/>
      <c r="GT234" s="7">
        <v>1.222</v>
      </c>
      <c r="GU234" s="7"/>
      <c r="GW234" s="66">
        <v>44778</v>
      </c>
      <c r="GX234" s="21" t="s">
        <v>1633</v>
      </c>
      <c r="GY234" s="7"/>
      <c r="GZ234" s="7">
        <v>1.0696000000000001</v>
      </c>
      <c r="HA234" s="7"/>
      <c r="HC234" s="66">
        <v>44764</v>
      </c>
      <c r="HD234" s="21" t="s">
        <v>639</v>
      </c>
      <c r="HE234" s="7"/>
      <c r="HF234" s="7">
        <v>1.2198</v>
      </c>
      <c r="HG234" s="7"/>
      <c r="HI234" s="66">
        <v>44726</v>
      </c>
      <c r="HJ234" s="21" t="s">
        <v>571</v>
      </c>
      <c r="HK234" s="7"/>
      <c r="HL234" s="7">
        <v>1.0229999999999999</v>
      </c>
      <c r="HM234" s="7"/>
      <c r="HO234" s="66">
        <v>44719</v>
      </c>
      <c r="HP234" s="21" t="s">
        <v>571</v>
      </c>
      <c r="HQ234" s="7"/>
      <c r="HR234" s="134">
        <v>1.0047426043273642</v>
      </c>
      <c r="HS234" s="7"/>
      <c r="HU234" s="81">
        <v>44054</v>
      </c>
      <c r="HV234" s="21" t="s">
        <v>356</v>
      </c>
      <c r="HW234" s="21">
        <f>[1]!i_dq_close("881001.WI",HU234)</f>
        <v>5224.7421000000004</v>
      </c>
      <c r="HX234" s="82">
        <v>1.1578489999999999</v>
      </c>
      <c r="HY234" s="20"/>
      <c r="IA234" s="66">
        <v>44847</v>
      </c>
      <c r="IB234" s="21" t="s">
        <v>1635</v>
      </c>
      <c r="IC234" s="7"/>
      <c r="ID234" s="7">
        <v>1.0009999999999999</v>
      </c>
      <c r="IE234" s="7"/>
      <c r="IG234" s="66">
        <v>44861</v>
      </c>
      <c r="IH234" s="21" t="s">
        <v>1635</v>
      </c>
      <c r="II234" s="7"/>
      <c r="IJ234" s="7">
        <v>0.99299999999999999</v>
      </c>
      <c r="IK234" s="7"/>
      <c r="IM234" s="66">
        <v>44921</v>
      </c>
      <c r="IN234" s="21" t="s">
        <v>1624</v>
      </c>
      <c r="IO234" s="7"/>
      <c r="IP234" s="7">
        <v>0.98670000000000002</v>
      </c>
      <c r="IQ234" s="7"/>
      <c r="IS234" s="7"/>
      <c r="IT234" s="7"/>
      <c r="IU234" s="7"/>
      <c r="IV234" s="7"/>
      <c r="IW234" s="7"/>
      <c r="IY234" s="7"/>
      <c r="IZ234" s="7"/>
      <c r="JA234" s="7"/>
      <c r="JB234" s="7"/>
      <c r="JC234" s="7"/>
      <c r="JE234" s="7"/>
      <c r="JF234" s="7"/>
      <c r="JG234" s="7"/>
      <c r="JH234" s="7"/>
      <c r="JI234" s="7"/>
      <c r="JK234" s="7"/>
      <c r="JL234" s="7"/>
      <c r="JM234" s="7"/>
      <c r="JN234" s="7"/>
      <c r="JO234" s="7"/>
      <c r="JQ234" s="7"/>
      <c r="JR234" s="7"/>
      <c r="JS234" s="7"/>
      <c r="JT234" s="7"/>
      <c r="JU234" s="7"/>
      <c r="JW234" s="7"/>
      <c r="JX234" s="7"/>
      <c r="JY234" s="7"/>
      <c r="JZ234" s="7"/>
      <c r="KA234" s="7"/>
      <c r="KC234" s="66">
        <v>44895</v>
      </c>
      <c r="KD234" s="7" t="s">
        <v>1630</v>
      </c>
      <c r="KE234" s="7"/>
      <c r="KF234" s="7">
        <v>1.3660000000000001</v>
      </c>
    </row>
    <row r="235" spans="1:292" customFormat="1">
      <c r="A235" s="121">
        <v>44727</v>
      </c>
      <c r="B235" s="74" t="s">
        <v>571</v>
      </c>
      <c r="C235" s="122"/>
      <c r="D235" s="122">
        <v>1.0323</v>
      </c>
      <c r="E235" s="122"/>
      <c r="G235" s="66">
        <v>44755</v>
      </c>
      <c r="H235" s="7" t="s">
        <v>639</v>
      </c>
      <c r="I235" s="7"/>
      <c r="J235" s="7">
        <v>0.97070000000000001</v>
      </c>
      <c r="K235" s="7"/>
      <c r="M235" s="7"/>
      <c r="N235" s="7"/>
      <c r="O235" s="7"/>
      <c r="P235" s="7"/>
      <c r="Q235" s="7"/>
      <c r="S235" s="7"/>
      <c r="T235" s="7"/>
      <c r="U235" s="7"/>
      <c r="V235" s="7"/>
      <c r="W235" s="7"/>
      <c r="Y235" s="7"/>
      <c r="Z235" s="7"/>
      <c r="AA235" s="7"/>
      <c r="AB235" s="7"/>
      <c r="AC235" s="7"/>
      <c r="AE235" s="7"/>
      <c r="AF235" s="7"/>
      <c r="AG235" s="7"/>
      <c r="AH235" s="7"/>
      <c r="AI235" s="7"/>
      <c r="AK235" s="7"/>
      <c r="AL235" s="7"/>
      <c r="AM235" s="7"/>
      <c r="AN235" s="7"/>
      <c r="AO235" s="7"/>
      <c r="AQ235" s="7"/>
      <c r="AR235" s="7"/>
      <c r="AS235" s="7"/>
      <c r="AT235" s="7"/>
      <c r="AU235" s="7"/>
      <c r="AW235" s="7"/>
      <c r="AX235" s="7"/>
      <c r="AY235" s="7"/>
      <c r="AZ235" s="7"/>
      <c r="BA235" s="7"/>
      <c r="BC235" s="7"/>
      <c r="BD235" s="7"/>
      <c r="BE235" s="7"/>
      <c r="BF235" s="7"/>
      <c r="BG235" s="7"/>
      <c r="BI235" s="7"/>
      <c r="BJ235" s="7"/>
      <c r="BK235" s="7"/>
      <c r="BL235" s="7"/>
      <c r="BM235" s="7"/>
      <c r="BO235" s="7"/>
      <c r="BP235" s="7"/>
      <c r="BQ235" s="7"/>
      <c r="BR235" s="7"/>
      <c r="BS235" s="7"/>
      <c r="BU235" s="7"/>
      <c r="BV235" s="7"/>
      <c r="BW235" s="7"/>
      <c r="BX235" s="7"/>
      <c r="BY235" s="7"/>
      <c r="CA235" s="7"/>
      <c r="CB235" s="7"/>
      <c r="CC235" s="7"/>
      <c r="CD235" s="7"/>
      <c r="CE235" s="7"/>
      <c r="CG235" s="7"/>
      <c r="CH235" s="7"/>
      <c r="CI235" s="7"/>
      <c r="CJ235" s="7"/>
      <c r="CK235" s="7"/>
      <c r="CM235" s="7"/>
      <c r="CN235" s="7"/>
      <c r="CO235" s="7"/>
      <c r="CP235" s="7"/>
      <c r="CQ235" s="7"/>
      <c r="CS235" s="7"/>
      <c r="CT235" s="7"/>
      <c r="CU235" s="7"/>
      <c r="CV235" s="7"/>
      <c r="CW235" s="7"/>
      <c r="CY235" s="7"/>
      <c r="CZ235" s="7"/>
      <c r="DA235" s="7"/>
      <c r="DB235" s="7"/>
      <c r="DC235" s="7"/>
      <c r="DE235" s="7"/>
      <c r="DF235" s="7"/>
      <c r="DG235" s="7"/>
      <c r="DH235" s="7"/>
      <c r="DI235" s="7"/>
      <c r="DK235" s="7"/>
      <c r="DL235" s="7"/>
      <c r="DM235" s="7"/>
      <c r="DN235" s="7"/>
      <c r="DO235" s="7"/>
      <c r="DQ235" s="7"/>
      <c r="DR235" s="7"/>
      <c r="DS235" s="7"/>
      <c r="DT235" s="7"/>
      <c r="DU235" s="7"/>
      <c r="DW235" s="7"/>
      <c r="DX235" s="7"/>
      <c r="DY235" s="7"/>
      <c r="DZ235" s="7"/>
      <c r="EA235" s="7"/>
      <c r="EC235" s="66">
        <v>44956</v>
      </c>
      <c r="ED235" s="21" t="s">
        <v>1626</v>
      </c>
      <c r="EE235" s="7"/>
      <c r="EF235" s="7">
        <v>1.1879999999999999</v>
      </c>
      <c r="EG235" s="7"/>
      <c r="EI235" s="66">
        <v>44956</v>
      </c>
      <c r="EJ235" s="7" t="s">
        <v>1626</v>
      </c>
      <c r="EK235" s="7"/>
      <c r="EL235" s="7">
        <v>1.2383999999999999</v>
      </c>
      <c r="EM235" s="7"/>
      <c r="EO235" s="66">
        <v>44944</v>
      </c>
      <c r="EP235" s="21" t="s">
        <v>1626</v>
      </c>
      <c r="EQ235" s="7"/>
      <c r="ER235" s="7">
        <v>0.99299999999999999</v>
      </c>
      <c r="ES235" s="7"/>
      <c r="EU235" s="66">
        <v>44943</v>
      </c>
      <c r="EV235" s="21" t="s">
        <v>1626</v>
      </c>
      <c r="EW235" s="7"/>
      <c r="EX235" s="7">
        <v>1.2033</v>
      </c>
      <c r="EY235" s="7"/>
      <c r="FA235" s="66">
        <v>44925</v>
      </c>
      <c r="FB235" s="21" t="s">
        <v>1624</v>
      </c>
      <c r="FC235" s="7"/>
      <c r="FD235" s="7">
        <v>1.3919999999999999</v>
      </c>
      <c r="FE235" s="7"/>
      <c r="FG235" s="66">
        <v>44915</v>
      </c>
      <c r="FH235" s="7" t="s">
        <v>1624</v>
      </c>
      <c r="FI235" s="7"/>
      <c r="FJ235" s="7">
        <v>1.04</v>
      </c>
      <c r="FK235" s="7"/>
      <c r="FM235" s="66">
        <v>44914</v>
      </c>
      <c r="FN235" s="21" t="s">
        <v>1624</v>
      </c>
      <c r="FO235" s="7"/>
      <c r="FP235" s="7">
        <v>1.0840000000000001</v>
      </c>
      <c r="FQ235" s="7"/>
      <c r="FS235" s="66">
        <v>44896</v>
      </c>
      <c r="FT235" s="21" t="s">
        <v>336</v>
      </c>
      <c r="FU235" s="7"/>
      <c r="FV235" s="7">
        <v>1.2827999999999999</v>
      </c>
      <c r="FW235" s="7"/>
      <c r="FY235" s="66">
        <v>44893</v>
      </c>
      <c r="FZ235" s="21" t="s">
        <v>1630</v>
      </c>
      <c r="GA235" s="7"/>
      <c r="GB235" s="7">
        <v>1.4202999999999999</v>
      </c>
      <c r="GC235" s="7"/>
      <c r="GE235" s="66">
        <v>44866</v>
      </c>
      <c r="GF235" s="21" t="s">
        <v>359</v>
      </c>
      <c r="GG235" s="7"/>
      <c r="GH235" s="7">
        <v>1.8896999999999999</v>
      </c>
      <c r="GI235" s="7"/>
      <c r="GK235" s="66">
        <v>44861</v>
      </c>
      <c r="GL235" s="21" t="s">
        <v>1635</v>
      </c>
      <c r="GM235" s="7"/>
      <c r="GN235" s="7">
        <v>1.0049969999999999</v>
      </c>
      <c r="GO235" s="7"/>
      <c r="GQ235" s="66">
        <v>44811</v>
      </c>
      <c r="GR235" s="7" t="s">
        <v>1634</v>
      </c>
      <c r="GS235" s="7"/>
      <c r="GT235" s="7">
        <v>1.22</v>
      </c>
      <c r="GU235" s="7"/>
      <c r="GW235" s="66">
        <v>44781</v>
      </c>
      <c r="GX235" s="21" t="s">
        <v>1633</v>
      </c>
      <c r="GY235" s="7"/>
      <c r="GZ235" s="7">
        <v>1.071</v>
      </c>
      <c r="HA235" s="7"/>
      <c r="HC235" s="66">
        <v>44767</v>
      </c>
      <c r="HD235" s="21" t="s">
        <v>639</v>
      </c>
      <c r="HE235" s="7"/>
      <c r="HF235" s="7">
        <v>1.222</v>
      </c>
      <c r="HG235" s="7"/>
      <c r="HI235" s="66">
        <v>44727</v>
      </c>
      <c r="HJ235" s="21" t="s">
        <v>571</v>
      </c>
      <c r="HK235" s="7"/>
      <c r="HL235" s="7">
        <v>1.0129999999999999</v>
      </c>
      <c r="HM235" s="7"/>
      <c r="HO235" s="66">
        <v>44720</v>
      </c>
      <c r="HP235" s="21" t="s">
        <v>571</v>
      </c>
      <c r="HQ235" s="7"/>
      <c r="HR235" s="134">
        <v>1.0047426043273642</v>
      </c>
      <c r="HS235" s="7"/>
      <c r="HU235" s="81">
        <v>44055</v>
      </c>
      <c r="HV235" s="21" t="s">
        <v>356</v>
      </c>
      <c r="HW235" s="21">
        <f>[1]!i_dq_close("881001.WI",HU235)</f>
        <v>5177.0817999999999</v>
      </c>
      <c r="HX235" s="82">
        <v>1.156919</v>
      </c>
      <c r="HY235" s="20"/>
      <c r="IA235" s="66">
        <v>44848</v>
      </c>
      <c r="IB235" s="21" t="s">
        <v>1635</v>
      </c>
      <c r="IC235" s="7"/>
      <c r="ID235" s="7">
        <v>1.0029999999999999</v>
      </c>
      <c r="IE235" s="7"/>
      <c r="IG235" s="66">
        <v>44862</v>
      </c>
      <c r="IH235" s="21" t="s">
        <v>1635</v>
      </c>
      <c r="II235" s="7"/>
      <c r="IJ235" s="7">
        <v>0.99199999999999999</v>
      </c>
      <c r="IK235" s="7"/>
      <c r="IM235" s="66">
        <v>44922</v>
      </c>
      <c r="IN235" s="21" t="s">
        <v>1624</v>
      </c>
      <c r="IO235" s="7"/>
      <c r="IP235" s="7">
        <v>0.9909</v>
      </c>
      <c r="IQ235" s="7"/>
      <c r="IS235" s="7"/>
      <c r="IT235" s="7"/>
      <c r="IU235" s="7"/>
      <c r="IV235" s="7"/>
      <c r="IW235" s="7"/>
      <c r="IY235" s="7"/>
      <c r="IZ235" s="7"/>
      <c r="JA235" s="7"/>
      <c r="JB235" s="7"/>
      <c r="JC235" s="7"/>
      <c r="JE235" s="7"/>
      <c r="JF235" s="7"/>
      <c r="JG235" s="7"/>
      <c r="JH235" s="7"/>
      <c r="JI235" s="7"/>
      <c r="JK235" s="7"/>
      <c r="JL235" s="7"/>
      <c r="JM235" s="7"/>
      <c r="JN235" s="7"/>
      <c r="JO235" s="7"/>
      <c r="JQ235" s="7"/>
      <c r="JR235" s="7"/>
      <c r="JS235" s="7"/>
      <c r="JT235" s="7"/>
      <c r="JU235" s="7"/>
      <c r="JW235" s="7"/>
      <c r="JX235" s="7"/>
      <c r="JY235" s="7"/>
      <c r="JZ235" s="7"/>
      <c r="KA235" s="7"/>
      <c r="KC235" s="66">
        <v>44896</v>
      </c>
      <c r="KD235" s="7" t="s">
        <v>336</v>
      </c>
      <c r="KE235" s="7"/>
      <c r="KF235" s="7">
        <v>1.367</v>
      </c>
    </row>
    <row r="236" spans="1:292" customFormat="1">
      <c r="A236" s="121">
        <v>44728</v>
      </c>
      <c r="B236" s="74" t="s">
        <v>571</v>
      </c>
      <c r="C236" s="122"/>
      <c r="D236" s="122">
        <v>1.0369999999999999</v>
      </c>
      <c r="E236" s="122"/>
      <c r="G236" s="66">
        <v>44756</v>
      </c>
      <c r="H236" s="7" t="s">
        <v>639</v>
      </c>
      <c r="I236" s="7"/>
      <c r="J236" s="7">
        <v>0.96989999999999998</v>
      </c>
      <c r="K236" s="7"/>
      <c r="M236" s="7"/>
      <c r="N236" s="7"/>
      <c r="O236" s="7"/>
      <c r="P236" s="7"/>
      <c r="Q236" s="7"/>
      <c r="S236" s="7"/>
      <c r="T236" s="7"/>
      <c r="U236" s="7"/>
      <c r="V236" s="7"/>
      <c r="W236" s="7"/>
      <c r="Y236" s="7"/>
      <c r="Z236" s="7"/>
      <c r="AA236" s="7"/>
      <c r="AB236" s="7"/>
      <c r="AC236" s="7"/>
      <c r="AE236" s="7"/>
      <c r="AF236" s="7"/>
      <c r="AG236" s="7"/>
      <c r="AH236" s="7"/>
      <c r="AI236" s="7"/>
      <c r="AK236" s="7"/>
      <c r="AL236" s="7"/>
      <c r="AM236" s="7"/>
      <c r="AN236" s="7"/>
      <c r="AO236" s="7"/>
      <c r="AQ236" s="7"/>
      <c r="AR236" s="7"/>
      <c r="AS236" s="7"/>
      <c r="AT236" s="7"/>
      <c r="AU236" s="7"/>
      <c r="AW236" s="7"/>
      <c r="AX236" s="7"/>
      <c r="AY236" s="7"/>
      <c r="AZ236" s="7"/>
      <c r="BA236" s="7"/>
      <c r="BC236" s="7"/>
      <c r="BD236" s="7"/>
      <c r="BE236" s="7"/>
      <c r="BF236" s="7"/>
      <c r="BG236" s="7"/>
      <c r="BI236" s="7"/>
      <c r="BJ236" s="7"/>
      <c r="BK236" s="7"/>
      <c r="BL236" s="7"/>
      <c r="BM236" s="7"/>
      <c r="BO236" s="7"/>
      <c r="BP236" s="7"/>
      <c r="BQ236" s="7"/>
      <c r="BR236" s="7"/>
      <c r="BS236" s="7"/>
      <c r="BU236" s="7"/>
      <c r="BV236" s="7"/>
      <c r="BW236" s="7"/>
      <c r="BX236" s="7"/>
      <c r="BY236" s="7"/>
      <c r="CA236" s="7"/>
      <c r="CB236" s="7"/>
      <c r="CC236" s="7"/>
      <c r="CD236" s="7"/>
      <c r="CE236" s="7"/>
      <c r="CG236" s="7"/>
      <c r="CH236" s="7"/>
      <c r="CI236" s="7"/>
      <c r="CJ236" s="7"/>
      <c r="CK236" s="7"/>
      <c r="CM236" s="7"/>
      <c r="CN236" s="7"/>
      <c r="CO236" s="7"/>
      <c r="CP236" s="7"/>
      <c r="CQ236" s="7"/>
      <c r="CS236" s="7"/>
      <c r="CT236" s="7"/>
      <c r="CU236" s="7"/>
      <c r="CV236" s="7"/>
      <c r="CW236" s="7"/>
      <c r="CY236" s="7"/>
      <c r="CZ236" s="7"/>
      <c r="DA236" s="7"/>
      <c r="DB236" s="7"/>
      <c r="DC236" s="7"/>
      <c r="DE236" s="7"/>
      <c r="DF236" s="7"/>
      <c r="DG236" s="7"/>
      <c r="DH236" s="7"/>
      <c r="DI236" s="7"/>
      <c r="DK236" s="7"/>
      <c r="DL236" s="7"/>
      <c r="DM236" s="7"/>
      <c r="DN236" s="7"/>
      <c r="DO236" s="7"/>
      <c r="DQ236" s="7"/>
      <c r="DR236" s="7"/>
      <c r="DS236" s="7"/>
      <c r="DT236" s="7"/>
      <c r="DU236" s="7"/>
      <c r="DW236" s="7"/>
      <c r="DX236" s="7"/>
      <c r="DY236" s="7"/>
      <c r="DZ236" s="7"/>
      <c r="EA236" s="7"/>
      <c r="EC236" s="66">
        <v>44957</v>
      </c>
      <c r="ED236" s="21" t="s">
        <v>1626</v>
      </c>
      <c r="EE236" s="7"/>
      <c r="EF236" s="7">
        <v>1.1919999999999999</v>
      </c>
      <c r="EG236" s="7"/>
      <c r="EI236" s="66">
        <v>44957</v>
      </c>
      <c r="EJ236" s="7" t="s">
        <v>1626</v>
      </c>
      <c r="EK236" s="7"/>
      <c r="EL236" s="7">
        <v>1.2382</v>
      </c>
      <c r="EM236" s="7"/>
      <c r="EO236" s="66">
        <v>44945</v>
      </c>
      <c r="EP236" s="21" t="s">
        <v>1626</v>
      </c>
      <c r="EQ236" s="7"/>
      <c r="ER236" s="7">
        <v>0.995</v>
      </c>
      <c r="ES236" s="7"/>
      <c r="EU236" s="66">
        <v>44944</v>
      </c>
      <c r="EV236" s="21" t="s">
        <v>1626</v>
      </c>
      <c r="EW236" s="7"/>
      <c r="EX236" s="7">
        <v>1.2031000000000001</v>
      </c>
      <c r="EY236" s="7"/>
      <c r="FA236" s="66">
        <v>44929</v>
      </c>
      <c r="FB236" s="21" t="s">
        <v>346</v>
      </c>
      <c r="FC236" s="7"/>
      <c r="FD236" s="7">
        <v>1.399</v>
      </c>
      <c r="FE236" s="7"/>
      <c r="FG236" s="66">
        <v>44916</v>
      </c>
      <c r="FH236" s="7" t="s">
        <v>1624</v>
      </c>
      <c r="FI236" s="7"/>
      <c r="FJ236" s="7">
        <v>1.0409999999999999</v>
      </c>
      <c r="FK236" s="7"/>
      <c r="FM236" s="66">
        <v>44915</v>
      </c>
      <c r="FN236" s="21" t="s">
        <v>1624</v>
      </c>
      <c r="FO236" s="7"/>
      <c r="FP236" s="7">
        <v>1.083</v>
      </c>
      <c r="FQ236" s="7"/>
      <c r="FS236" s="66">
        <v>44897</v>
      </c>
      <c r="FT236" s="21" t="s">
        <v>1624</v>
      </c>
      <c r="FU236" s="7"/>
      <c r="FV236" s="7">
        <v>1.2827</v>
      </c>
      <c r="FW236" s="7"/>
      <c r="FY236" s="66">
        <v>44894</v>
      </c>
      <c r="FZ236" s="21" t="s">
        <v>1630</v>
      </c>
      <c r="GA236" s="7"/>
      <c r="GB236" s="7">
        <v>1.417</v>
      </c>
      <c r="GC236" s="7"/>
      <c r="GE236" s="66">
        <v>44867</v>
      </c>
      <c r="GF236" s="21" t="s">
        <v>1636</v>
      </c>
      <c r="GG236" s="7"/>
      <c r="GH236" s="7">
        <v>1.8887</v>
      </c>
      <c r="GI236" s="7"/>
      <c r="GK236" s="66">
        <v>44862</v>
      </c>
      <c r="GL236" s="21" t="s">
        <v>1635</v>
      </c>
      <c r="GM236" s="7"/>
      <c r="GN236" s="7">
        <v>1.005393</v>
      </c>
      <c r="GO236" s="7"/>
      <c r="GQ236" s="66">
        <v>44812</v>
      </c>
      <c r="GR236" s="7" t="s">
        <v>1634</v>
      </c>
      <c r="GS236" s="7"/>
      <c r="GT236" s="7">
        <v>1.214</v>
      </c>
      <c r="GU236" s="7"/>
      <c r="GW236" s="66">
        <v>44782</v>
      </c>
      <c r="GX236" s="21" t="s">
        <v>1633</v>
      </c>
      <c r="GY236" s="7"/>
      <c r="GZ236" s="7">
        <v>1.0686</v>
      </c>
      <c r="HA236" s="7"/>
      <c r="HC236" s="66">
        <v>44768</v>
      </c>
      <c r="HD236" s="21" t="s">
        <v>639</v>
      </c>
      <c r="HE236" s="7"/>
      <c r="HF236" s="7">
        <v>1.2214</v>
      </c>
      <c r="HG236" s="7"/>
      <c r="HI236" s="66">
        <v>44728</v>
      </c>
      <c r="HJ236" s="21" t="s">
        <v>571</v>
      </c>
      <c r="HK236" s="7"/>
      <c r="HL236" s="7">
        <v>1.018</v>
      </c>
      <c r="HM236" s="7"/>
      <c r="HO236" s="66">
        <v>44721</v>
      </c>
      <c r="HP236" s="21" t="s">
        <v>571</v>
      </c>
      <c r="HQ236" s="7"/>
      <c r="HR236" s="134">
        <v>1.0047426043273642</v>
      </c>
      <c r="HS236" s="7"/>
      <c r="HU236" s="81">
        <v>44056</v>
      </c>
      <c r="HV236" s="21" t="s">
        <v>356</v>
      </c>
      <c r="HW236" s="21">
        <f>[1]!i_dq_close("881001.WI",HU236)</f>
        <v>5180.2044999999998</v>
      </c>
      <c r="HX236" s="82">
        <v>1.1550590000000001</v>
      </c>
      <c r="HY236" s="20"/>
      <c r="IA236" s="66">
        <v>44851</v>
      </c>
      <c r="IB236" s="21" t="s">
        <v>1635</v>
      </c>
      <c r="IC236" s="7"/>
      <c r="ID236" s="7">
        <v>1.008</v>
      </c>
      <c r="IE236" s="7"/>
      <c r="IG236" s="66">
        <v>44865</v>
      </c>
      <c r="IH236" s="21" t="s">
        <v>1635</v>
      </c>
      <c r="II236" s="7"/>
      <c r="IJ236" s="7">
        <v>0.995</v>
      </c>
      <c r="IK236" s="7"/>
      <c r="IM236" s="66">
        <v>44923</v>
      </c>
      <c r="IN236" s="21" t="s">
        <v>1624</v>
      </c>
      <c r="IO236" s="7"/>
      <c r="IP236" s="7">
        <v>0.98980000000000001</v>
      </c>
      <c r="IQ236" s="7"/>
      <c r="IS236" s="7"/>
      <c r="IT236" s="7"/>
      <c r="IU236" s="7"/>
      <c r="IV236" s="7"/>
      <c r="IW236" s="7"/>
      <c r="IY236" s="7"/>
      <c r="IZ236" s="7"/>
      <c r="JA236" s="7"/>
      <c r="JB236" s="7"/>
      <c r="JC236" s="7"/>
      <c r="JE236" s="7"/>
      <c r="JF236" s="7"/>
      <c r="JG236" s="7"/>
      <c r="JH236" s="7"/>
      <c r="JI236" s="7"/>
      <c r="JK236" s="7"/>
      <c r="JL236" s="7"/>
      <c r="JM236" s="7"/>
      <c r="JN236" s="7"/>
      <c r="JO236" s="7"/>
      <c r="JQ236" s="7"/>
      <c r="JR236" s="7"/>
      <c r="JS236" s="7"/>
      <c r="JT236" s="7"/>
      <c r="JU236" s="7"/>
      <c r="JW236" s="7"/>
      <c r="JX236" s="7"/>
      <c r="JY236" s="7"/>
      <c r="JZ236" s="7"/>
      <c r="KA236" s="7"/>
      <c r="KC236" s="66">
        <v>44897</v>
      </c>
      <c r="KD236" s="7" t="s">
        <v>1624</v>
      </c>
      <c r="KE236" s="7"/>
      <c r="KF236" s="7">
        <v>1.365</v>
      </c>
    </row>
    <row r="237" spans="1:292" customFormat="1">
      <c r="A237" s="121">
        <v>44729</v>
      </c>
      <c r="B237" s="74" t="s">
        <v>571</v>
      </c>
      <c r="C237" s="122"/>
      <c r="D237" s="122">
        <v>1.0414000000000001</v>
      </c>
      <c r="E237" s="122"/>
      <c r="G237" s="66">
        <v>44757</v>
      </c>
      <c r="H237" s="7" t="s">
        <v>639</v>
      </c>
      <c r="I237" s="7"/>
      <c r="J237" s="7">
        <v>0.97150000000000003</v>
      </c>
      <c r="K237" s="7"/>
      <c r="M237" s="7"/>
      <c r="N237" s="7"/>
      <c r="O237" s="7"/>
      <c r="P237" s="7"/>
      <c r="Q237" s="7"/>
      <c r="S237" s="7"/>
      <c r="T237" s="7"/>
      <c r="U237" s="7"/>
      <c r="V237" s="7"/>
      <c r="W237" s="7"/>
      <c r="Y237" s="7"/>
      <c r="Z237" s="7"/>
      <c r="AA237" s="7"/>
      <c r="AB237" s="7"/>
      <c r="AC237" s="7"/>
      <c r="AE237" s="7"/>
      <c r="AF237" s="7"/>
      <c r="AG237" s="7"/>
      <c r="AH237" s="7"/>
      <c r="AI237" s="7"/>
      <c r="AK237" s="7"/>
      <c r="AL237" s="7"/>
      <c r="AM237" s="7"/>
      <c r="AN237" s="7"/>
      <c r="AO237" s="7"/>
      <c r="AQ237" s="7"/>
      <c r="AR237" s="7"/>
      <c r="AS237" s="7"/>
      <c r="AT237" s="7"/>
      <c r="AU237" s="7"/>
      <c r="AW237" s="7"/>
      <c r="AX237" s="7"/>
      <c r="AY237" s="7"/>
      <c r="AZ237" s="7"/>
      <c r="BA237" s="7"/>
      <c r="BC237" s="7"/>
      <c r="BD237" s="7"/>
      <c r="BE237" s="7"/>
      <c r="BF237" s="7"/>
      <c r="BG237" s="7"/>
      <c r="BI237" s="7"/>
      <c r="BJ237" s="7"/>
      <c r="BK237" s="7"/>
      <c r="BL237" s="7"/>
      <c r="BM237" s="7"/>
      <c r="BO237" s="7"/>
      <c r="BP237" s="7"/>
      <c r="BQ237" s="7"/>
      <c r="BR237" s="7"/>
      <c r="BS237" s="7"/>
      <c r="BU237" s="7"/>
      <c r="BV237" s="7"/>
      <c r="BW237" s="7"/>
      <c r="BX237" s="7"/>
      <c r="BY237" s="7"/>
      <c r="CA237" s="7"/>
      <c r="CB237" s="7"/>
      <c r="CC237" s="7"/>
      <c r="CD237" s="7"/>
      <c r="CE237" s="7"/>
      <c r="CG237" s="7"/>
      <c r="CH237" s="7"/>
      <c r="CI237" s="7"/>
      <c r="CJ237" s="7"/>
      <c r="CK237" s="7"/>
      <c r="CM237" s="7"/>
      <c r="CN237" s="7"/>
      <c r="CO237" s="7"/>
      <c r="CP237" s="7"/>
      <c r="CQ237" s="7"/>
      <c r="CS237" s="7"/>
      <c r="CT237" s="7"/>
      <c r="CU237" s="7"/>
      <c r="CV237" s="7"/>
      <c r="CW237" s="7"/>
      <c r="CY237" s="7"/>
      <c r="CZ237" s="7"/>
      <c r="DA237" s="7"/>
      <c r="DB237" s="7"/>
      <c r="DC237" s="7"/>
      <c r="DE237" s="7"/>
      <c r="DF237" s="7"/>
      <c r="DG237" s="7"/>
      <c r="DH237" s="7"/>
      <c r="DI237" s="7"/>
      <c r="DK237" s="7"/>
      <c r="DL237" s="7"/>
      <c r="DM237" s="7"/>
      <c r="DN237" s="7"/>
      <c r="DO237" s="7"/>
      <c r="DQ237" s="7"/>
      <c r="DR237" s="7"/>
      <c r="DS237" s="7"/>
      <c r="DT237" s="7"/>
      <c r="DU237" s="7"/>
      <c r="DW237" s="7"/>
      <c r="DX237" s="7"/>
      <c r="DY237" s="7"/>
      <c r="DZ237" s="7"/>
      <c r="EA237" s="7"/>
      <c r="EC237" s="66">
        <v>44958</v>
      </c>
      <c r="ED237" s="21" t="s">
        <v>348</v>
      </c>
      <c r="EE237" s="7"/>
      <c r="EF237" s="7">
        <v>1.2010000000000001</v>
      </c>
      <c r="EG237" s="7"/>
      <c r="EI237" s="66">
        <v>44958</v>
      </c>
      <c r="EJ237" s="7" t="s">
        <v>348</v>
      </c>
      <c r="EK237" s="7"/>
      <c r="EL237" s="7">
        <v>1.2383999999999999</v>
      </c>
      <c r="EM237" s="7"/>
      <c r="EO237" s="66">
        <v>44946</v>
      </c>
      <c r="EP237" s="21" t="s">
        <v>1626</v>
      </c>
      <c r="EQ237" s="7"/>
      <c r="ER237" s="7">
        <v>0.99399999999999999</v>
      </c>
      <c r="ES237" s="7"/>
      <c r="EU237" s="66">
        <v>44945</v>
      </c>
      <c r="EV237" s="21" t="s">
        <v>1626</v>
      </c>
      <c r="EW237" s="7"/>
      <c r="EX237" s="7">
        <v>1.2015</v>
      </c>
      <c r="EY237" s="7"/>
      <c r="FA237" s="66">
        <v>44930</v>
      </c>
      <c r="FB237" s="21" t="s">
        <v>1626</v>
      </c>
      <c r="FC237" s="7"/>
      <c r="FD237" s="7">
        <v>1.4</v>
      </c>
      <c r="FE237" s="7"/>
      <c r="FG237" s="66">
        <v>44917</v>
      </c>
      <c r="FH237" s="7" t="s">
        <v>1624</v>
      </c>
      <c r="FI237" s="7"/>
      <c r="FJ237" s="7">
        <v>1.0409999999999999</v>
      </c>
      <c r="FK237" s="7"/>
      <c r="FM237" s="66">
        <v>44916</v>
      </c>
      <c r="FN237" s="21" t="s">
        <v>1624</v>
      </c>
      <c r="FO237" s="7"/>
      <c r="FP237" s="7">
        <v>1.0840000000000001</v>
      </c>
      <c r="FQ237" s="7"/>
      <c r="FS237" s="66">
        <v>44900</v>
      </c>
      <c r="FT237" s="21" t="s">
        <v>1624</v>
      </c>
      <c r="FU237" s="7"/>
      <c r="FV237" s="7">
        <v>1.2843</v>
      </c>
      <c r="FW237" s="7"/>
      <c r="FY237" s="66">
        <v>44895</v>
      </c>
      <c r="FZ237" s="21" t="s">
        <v>1630</v>
      </c>
      <c r="GA237" s="7"/>
      <c r="GB237" s="7">
        <v>1.4167000000000001</v>
      </c>
      <c r="GC237" s="7"/>
      <c r="GE237" s="66">
        <v>44868</v>
      </c>
      <c r="GF237" s="21" t="s">
        <v>1636</v>
      </c>
      <c r="GG237" s="7"/>
      <c r="GH237" s="7">
        <v>1.89</v>
      </c>
      <c r="GI237" s="7"/>
      <c r="GK237" s="66">
        <v>44865</v>
      </c>
      <c r="GL237" s="21" t="s">
        <v>1635</v>
      </c>
      <c r="GM237" s="7"/>
      <c r="GN237" s="7">
        <v>1.0052939999999999</v>
      </c>
      <c r="GO237" s="7"/>
      <c r="GQ237" s="66">
        <v>44813</v>
      </c>
      <c r="GR237" s="7" t="s">
        <v>1634</v>
      </c>
      <c r="GS237" s="7"/>
      <c r="GT237" s="7">
        <v>1.212</v>
      </c>
      <c r="GU237" s="7"/>
      <c r="GW237" s="66">
        <v>44783</v>
      </c>
      <c r="GX237" s="21" t="s">
        <v>1633</v>
      </c>
      <c r="GY237" s="7"/>
      <c r="GZ237" s="7">
        <v>1.0685</v>
      </c>
      <c r="HA237" s="7"/>
      <c r="HC237" s="66">
        <v>44769</v>
      </c>
      <c r="HD237" s="21" t="s">
        <v>639</v>
      </c>
      <c r="HE237" s="7"/>
      <c r="HF237" s="7">
        <v>1.2216</v>
      </c>
      <c r="HG237" s="7"/>
      <c r="HI237" s="66">
        <v>44729</v>
      </c>
      <c r="HJ237" s="21" t="s">
        <v>571</v>
      </c>
      <c r="HK237" s="7"/>
      <c r="HL237" s="7">
        <v>1.0189999999999999</v>
      </c>
      <c r="HM237" s="7"/>
      <c r="HO237" s="66">
        <v>44722</v>
      </c>
      <c r="HP237" s="21" t="s">
        <v>571</v>
      </c>
      <c r="HQ237" s="7"/>
      <c r="HR237" s="134">
        <v>1.0037718385260821</v>
      </c>
      <c r="HS237" s="7"/>
      <c r="HU237" s="81">
        <v>44057</v>
      </c>
      <c r="HV237" s="21" t="s">
        <v>356</v>
      </c>
      <c r="HW237" s="21">
        <f>[1]!i_dq_close("881001.WI",HU237)</f>
        <v>5243.2632000000003</v>
      </c>
      <c r="HX237" s="82">
        <v>1.1550590000000001</v>
      </c>
      <c r="HY237" s="20"/>
      <c r="IA237" s="66">
        <v>44852</v>
      </c>
      <c r="IB237" s="21" t="s">
        <v>1635</v>
      </c>
      <c r="IC237" s="7"/>
      <c r="ID237" s="7">
        <v>1.012</v>
      </c>
      <c r="IE237" s="7"/>
      <c r="IG237" s="66">
        <v>44866</v>
      </c>
      <c r="IH237" s="21" t="s">
        <v>359</v>
      </c>
      <c r="II237" s="7"/>
      <c r="IJ237" s="7">
        <v>0.99299999999999999</v>
      </c>
      <c r="IK237" s="7"/>
      <c r="IM237" s="66">
        <v>44924</v>
      </c>
      <c r="IN237" s="21" t="s">
        <v>1624</v>
      </c>
      <c r="IO237" s="7"/>
      <c r="IP237" s="7">
        <v>0.98970000000000002</v>
      </c>
      <c r="IQ237" s="7"/>
      <c r="IS237" s="7"/>
      <c r="IT237" s="7"/>
      <c r="IU237" s="7"/>
      <c r="IV237" s="7"/>
      <c r="IW237" s="7"/>
      <c r="IY237" s="7"/>
      <c r="IZ237" s="7"/>
      <c r="JA237" s="7"/>
      <c r="JB237" s="7"/>
      <c r="JC237" s="7"/>
      <c r="JE237" s="7"/>
      <c r="JF237" s="7"/>
      <c r="JG237" s="7"/>
      <c r="JH237" s="7"/>
      <c r="JI237" s="7"/>
      <c r="JK237" s="7"/>
      <c r="JL237" s="7"/>
      <c r="JM237" s="7"/>
      <c r="JN237" s="7"/>
      <c r="JO237" s="7"/>
      <c r="JQ237" s="7"/>
      <c r="JR237" s="7"/>
      <c r="JS237" s="7"/>
      <c r="JT237" s="7"/>
      <c r="JU237" s="7"/>
      <c r="JW237" s="7"/>
      <c r="JX237" s="7"/>
      <c r="JY237" s="7"/>
      <c r="JZ237" s="7"/>
      <c r="KA237" s="7"/>
      <c r="KC237" s="66">
        <v>44900</v>
      </c>
      <c r="KD237" s="7" t="s">
        <v>1624</v>
      </c>
      <c r="KE237" s="7"/>
      <c r="KF237" s="7">
        <v>1.3640000000000001</v>
      </c>
    </row>
    <row r="238" spans="1:292" customFormat="1">
      <c r="A238" s="121">
        <v>44732</v>
      </c>
      <c r="B238" s="74" t="s">
        <v>571</v>
      </c>
      <c r="C238" s="122"/>
      <c r="D238" s="122">
        <v>1.042</v>
      </c>
      <c r="E238" s="122"/>
      <c r="G238" s="66">
        <v>44760</v>
      </c>
      <c r="H238" s="7" t="s">
        <v>639</v>
      </c>
      <c r="I238" s="7"/>
      <c r="J238" s="7">
        <v>0.97370000000000001</v>
      </c>
      <c r="K238" s="7"/>
      <c r="M238" s="7"/>
      <c r="N238" s="7"/>
      <c r="O238" s="7"/>
      <c r="P238" s="7"/>
      <c r="Q238" s="7"/>
      <c r="S238" s="7"/>
      <c r="T238" s="7"/>
      <c r="U238" s="7"/>
      <c r="V238" s="7"/>
      <c r="W238" s="7"/>
      <c r="Y238" s="7"/>
      <c r="Z238" s="7"/>
      <c r="AA238" s="7"/>
      <c r="AB238" s="7"/>
      <c r="AC238" s="7"/>
      <c r="AE238" s="7"/>
      <c r="AF238" s="7"/>
      <c r="AG238" s="7"/>
      <c r="AH238" s="7"/>
      <c r="AI238" s="7"/>
      <c r="AK238" s="7"/>
      <c r="AL238" s="7"/>
      <c r="AM238" s="7"/>
      <c r="AN238" s="7"/>
      <c r="AO238" s="7"/>
      <c r="AQ238" s="7"/>
      <c r="AR238" s="7"/>
      <c r="AS238" s="7"/>
      <c r="AT238" s="7"/>
      <c r="AU238" s="7"/>
      <c r="AW238" s="7"/>
      <c r="AX238" s="7"/>
      <c r="AY238" s="7"/>
      <c r="AZ238" s="7"/>
      <c r="BA238" s="7"/>
      <c r="BC238" s="7"/>
      <c r="BD238" s="7"/>
      <c r="BE238" s="7"/>
      <c r="BF238" s="7"/>
      <c r="BG238" s="7"/>
      <c r="BI238" s="7"/>
      <c r="BJ238" s="7"/>
      <c r="BK238" s="7"/>
      <c r="BL238" s="7"/>
      <c r="BM238" s="7"/>
      <c r="BO238" s="7"/>
      <c r="BP238" s="7"/>
      <c r="BQ238" s="7"/>
      <c r="BR238" s="7"/>
      <c r="BS238" s="7"/>
      <c r="BU238" s="7"/>
      <c r="BV238" s="7"/>
      <c r="BW238" s="7"/>
      <c r="BX238" s="7"/>
      <c r="BY238" s="7"/>
      <c r="CA238" s="7"/>
      <c r="CB238" s="7"/>
      <c r="CC238" s="7"/>
      <c r="CD238" s="7"/>
      <c r="CE238" s="7"/>
      <c r="CG238" s="7"/>
      <c r="CH238" s="7"/>
      <c r="CI238" s="7"/>
      <c r="CJ238" s="7"/>
      <c r="CK238" s="7"/>
      <c r="CM238" s="7"/>
      <c r="CN238" s="7"/>
      <c r="CO238" s="7"/>
      <c r="CP238" s="7"/>
      <c r="CQ238" s="7"/>
      <c r="CS238" s="7"/>
      <c r="CT238" s="7"/>
      <c r="CU238" s="7"/>
      <c r="CV238" s="7"/>
      <c r="CW238" s="7"/>
      <c r="CY238" s="7"/>
      <c r="CZ238" s="7"/>
      <c r="DA238" s="7"/>
      <c r="DB238" s="7"/>
      <c r="DC238" s="7"/>
      <c r="DE238" s="7"/>
      <c r="DF238" s="7"/>
      <c r="DG238" s="7"/>
      <c r="DH238" s="7"/>
      <c r="DI238" s="7"/>
      <c r="DK238" s="7"/>
      <c r="DL238" s="7"/>
      <c r="DM238" s="7"/>
      <c r="DN238" s="7"/>
      <c r="DO238" s="7"/>
      <c r="DQ238" s="7"/>
      <c r="DR238" s="7"/>
      <c r="DS238" s="7"/>
      <c r="DT238" s="7"/>
      <c r="DU238" s="7"/>
      <c r="DW238" s="7"/>
      <c r="DX238" s="7"/>
      <c r="DY238" s="7"/>
      <c r="DZ238" s="7"/>
      <c r="EA238" s="7"/>
      <c r="EC238" s="66">
        <v>44959</v>
      </c>
      <c r="ED238" s="21" t="s">
        <v>1632</v>
      </c>
      <c r="EE238" s="7"/>
      <c r="EF238" s="7">
        <v>1.2</v>
      </c>
      <c r="EG238" s="7"/>
      <c r="EI238" s="66">
        <v>44959</v>
      </c>
      <c r="EJ238" s="7" t="s">
        <v>1632</v>
      </c>
      <c r="EK238" s="7"/>
      <c r="EL238" s="7">
        <v>1.2383999999999999</v>
      </c>
      <c r="EM238" s="7"/>
      <c r="EO238" s="66">
        <v>44956</v>
      </c>
      <c r="EP238" s="21" t="s">
        <v>1626</v>
      </c>
      <c r="EQ238" s="7"/>
      <c r="ER238" s="7">
        <v>0.99399999999999999</v>
      </c>
      <c r="ES238" s="7"/>
      <c r="EU238" s="66">
        <v>44946</v>
      </c>
      <c r="EV238" s="21" t="s">
        <v>1626</v>
      </c>
      <c r="EW238" s="7"/>
      <c r="EX238" s="7">
        <v>1.2021999999999999</v>
      </c>
      <c r="EY238" s="7"/>
      <c r="FA238" s="66">
        <v>44931</v>
      </c>
      <c r="FB238" s="21" t="s">
        <v>1626</v>
      </c>
      <c r="FC238" s="7"/>
      <c r="FD238" s="7">
        <v>1.4039999999999999</v>
      </c>
      <c r="FE238" s="7"/>
      <c r="FG238" s="66">
        <v>44918</v>
      </c>
      <c r="FH238" s="7" t="s">
        <v>1624</v>
      </c>
      <c r="FI238" s="7"/>
      <c r="FJ238" s="7">
        <v>1.04</v>
      </c>
      <c r="FK238" s="7"/>
      <c r="FM238" s="66">
        <v>44917</v>
      </c>
      <c r="FN238" s="21" t="s">
        <v>1624</v>
      </c>
      <c r="FO238" s="7"/>
      <c r="FP238" s="7">
        <v>1.0840000000000001</v>
      </c>
      <c r="FQ238" s="7"/>
      <c r="FS238" s="66">
        <v>44901</v>
      </c>
      <c r="FT238" s="21" t="s">
        <v>1624</v>
      </c>
      <c r="FU238" s="7"/>
      <c r="FV238" s="7">
        <v>1.2843</v>
      </c>
      <c r="FW238" s="7"/>
      <c r="FY238" s="66">
        <v>44896</v>
      </c>
      <c r="FZ238" s="21" t="s">
        <v>336</v>
      </c>
      <c r="GA238" s="7"/>
      <c r="GB238" s="7">
        <v>1.4168000000000001</v>
      </c>
      <c r="GC238" s="7"/>
      <c r="GE238" s="66">
        <v>44869</v>
      </c>
      <c r="GF238" s="21" t="s">
        <v>1636</v>
      </c>
      <c r="GG238" s="7"/>
      <c r="GH238" s="7">
        <v>1.8906000000000001</v>
      </c>
      <c r="GI238" s="7"/>
      <c r="GK238" s="66">
        <v>44866</v>
      </c>
      <c r="GL238" s="21" t="s">
        <v>359</v>
      </c>
      <c r="GM238" s="7"/>
      <c r="GN238" s="7">
        <v>1.0055909999999999</v>
      </c>
      <c r="GO238" s="7"/>
      <c r="GQ238" s="66">
        <v>44817</v>
      </c>
      <c r="GR238" s="7" t="s">
        <v>1634</v>
      </c>
      <c r="GS238" s="7"/>
      <c r="GT238" s="7">
        <v>1.212</v>
      </c>
      <c r="GU238" s="7"/>
      <c r="GW238" s="66">
        <v>44784</v>
      </c>
      <c r="GX238" s="21" t="s">
        <v>1633</v>
      </c>
      <c r="GY238" s="7"/>
      <c r="GZ238" s="7">
        <v>1.07</v>
      </c>
      <c r="HA238" s="7"/>
      <c r="HC238" s="66">
        <v>44770</v>
      </c>
      <c r="HD238" s="21" t="s">
        <v>639</v>
      </c>
      <c r="HE238" s="7"/>
      <c r="HF238" s="7">
        <v>1.2211000000000001</v>
      </c>
      <c r="HG238" s="7"/>
      <c r="HI238" s="66">
        <v>44732</v>
      </c>
      <c r="HJ238" s="21" t="s">
        <v>571</v>
      </c>
      <c r="HK238" s="7"/>
      <c r="HL238" s="7">
        <v>1.0189999999999999</v>
      </c>
      <c r="HM238" s="7"/>
      <c r="HO238" s="66">
        <v>44725</v>
      </c>
      <c r="HP238" s="21" t="s">
        <v>571</v>
      </c>
      <c r="HQ238" s="7"/>
      <c r="HR238" s="134">
        <v>1.0037718385260821</v>
      </c>
      <c r="HS238" s="7"/>
      <c r="HU238" s="81">
        <v>44060</v>
      </c>
      <c r="HV238" s="21" t="s">
        <v>356</v>
      </c>
      <c r="HW238" s="21">
        <f>[1]!i_dq_close("881001.WI",HU238)</f>
        <v>5353.1013000000003</v>
      </c>
      <c r="HX238" s="82">
        <v>1.1513389999999999</v>
      </c>
      <c r="HY238" s="20"/>
      <c r="IA238" s="66">
        <v>44853</v>
      </c>
      <c r="IB238" s="21" t="s">
        <v>1635</v>
      </c>
      <c r="IC238" s="7"/>
      <c r="ID238" s="7">
        <v>1.012</v>
      </c>
      <c r="IE238" s="7"/>
      <c r="IG238" s="66">
        <v>44867</v>
      </c>
      <c r="IH238" s="21" t="s">
        <v>1636</v>
      </c>
      <c r="II238" s="7"/>
      <c r="IJ238" s="7">
        <v>0.99199999999999999</v>
      </c>
      <c r="IK238" s="7"/>
      <c r="IM238" s="66">
        <v>44925</v>
      </c>
      <c r="IN238" s="21" t="s">
        <v>1624</v>
      </c>
      <c r="IO238" s="7"/>
      <c r="IP238" s="7">
        <v>0.99319999999999997</v>
      </c>
      <c r="IQ238" s="7"/>
      <c r="IS238" s="7"/>
      <c r="IT238" s="7"/>
      <c r="IU238" s="7"/>
      <c r="IV238" s="7"/>
      <c r="IW238" s="7"/>
      <c r="IY238" s="7"/>
      <c r="IZ238" s="7"/>
      <c r="JA238" s="7"/>
      <c r="JB238" s="7"/>
      <c r="JC238" s="7"/>
      <c r="JE238" s="7"/>
      <c r="JF238" s="7"/>
      <c r="JG238" s="7"/>
      <c r="JH238" s="7"/>
      <c r="JI238" s="7"/>
      <c r="JK238" s="7"/>
      <c r="JL238" s="7"/>
      <c r="JM238" s="7"/>
      <c r="JN238" s="7"/>
      <c r="JO238" s="7"/>
      <c r="JQ238" s="7"/>
      <c r="JR238" s="7"/>
      <c r="JS238" s="7"/>
      <c r="JT238" s="7"/>
      <c r="JU238" s="7"/>
      <c r="JW238" s="7"/>
      <c r="JX238" s="7"/>
      <c r="JY238" s="7"/>
      <c r="JZ238" s="7"/>
      <c r="KA238" s="7"/>
      <c r="KC238" s="66">
        <v>44901</v>
      </c>
      <c r="KD238" s="7" t="s">
        <v>1624</v>
      </c>
      <c r="KE238" s="7"/>
      <c r="KF238" s="7">
        <v>1.3640000000000001</v>
      </c>
    </row>
    <row r="239" spans="1:292" customFormat="1">
      <c r="A239" s="121">
        <v>44733</v>
      </c>
      <c r="B239" s="74" t="s">
        <v>571</v>
      </c>
      <c r="C239" s="122"/>
      <c r="D239" s="122">
        <v>1.0462</v>
      </c>
      <c r="E239" s="122"/>
      <c r="G239" s="66">
        <v>44761</v>
      </c>
      <c r="H239" s="7" t="s">
        <v>639</v>
      </c>
      <c r="I239" s="7"/>
      <c r="J239" s="7">
        <v>0.97450000000000003</v>
      </c>
      <c r="K239" s="7"/>
      <c r="M239" s="7"/>
      <c r="N239" s="7"/>
      <c r="O239" s="7"/>
      <c r="P239" s="7"/>
      <c r="Q239" s="7"/>
      <c r="S239" s="7"/>
      <c r="T239" s="7"/>
      <c r="U239" s="7"/>
      <c r="V239" s="7"/>
      <c r="W239" s="7"/>
      <c r="Y239" s="7"/>
      <c r="Z239" s="7"/>
      <c r="AA239" s="7"/>
      <c r="AB239" s="7"/>
      <c r="AC239" s="7"/>
      <c r="AE239" s="7"/>
      <c r="AF239" s="7"/>
      <c r="AG239" s="7"/>
      <c r="AH239" s="7"/>
      <c r="AI239" s="7"/>
      <c r="AK239" s="7"/>
      <c r="AL239" s="7"/>
      <c r="AM239" s="7"/>
      <c r="AN239" s="7"/>
      <c r="AO239" s="7"/>
      <c r="AQ239" s="7"/>
      <c r="AR239" s="7"/>
      <c r="AS239" s="7"/>
      <c r="AT239" s="7"/>
      <c r="AU239" s="7"/>
      <c r="AW239" s="7"/>
      <c r="AX239" s="7"/>
      <c r="AY239" s="7"/>
      <c r="AZ239" s="7"/>
      <c r="BA239" s="7"/>
      <c r="BC239" s="7"/>
      <c r="BD239" s="7"/>
      <c r="BE239" s="7"/>
      <c r="BF239" s="7"/>
      <c r="BG239" s="7"/>
      <c r="BI239" s="7"/>
      <c r="BJ239" s="7"/>
      <c r="BK239" s="7"/>
      <c r="BL239" s="7"/>
      <c r="BM239" s="7"/>
      <c r="BO239" s="7"/>
      <c r="BP239" s="7"/>
      <c r="BQ239" s="7"/>
      <c r="BR239" s="7"/>
      <c r="BS239" s="7"/>
      <c r="BU239" s="7"/>
      <c r="BV239" s="7"/>
      <c r="BW239" s="7"/>
      <c r="BX239" s="7"/>
      <c r="BY239" s="7"/>
      <c r="CA239" s="7"/>
      <c r="CB239" s="7"/>
      <c r="CC239" s="7"/>
      <c r="CD239" s="7"/>
      <c r="CE239" s="7"/>
      <c r="CG239" s="7"/>
      <c r="CH239" s="7"/>
      <c r="CI239" s="7"/>
      <c r="CJ239" s="7"/>
      <c r="CK239" s="7"/>
      <c r="CM239" s="7"/>
      <c r="CN239" s="7"/>
      <c r="CO239" s="7"/>
      <c r="CP239" s="7"/>
      <c r="CQ239" s="7"/>
      <c r="CS239" s="7"/>
      <c r="CT239" s="7"/>
      <c r="CU239" s="7"/>
      <c r="CV239" s="7"/>
      <c r="CW239" s="7"/>
      <c r="CY239" s="7"/>
      <c r="CZ239" s="7"/>
      <c r="DA239" s="7"/>
      <c r="DB239" s="7"/>
      <c r="DC239" s="7"/>
      <c r="DE239" s="7"/>
      <c r="DF239" s="7"/>
      <c r="DG239" s="7"/>
      <c r="DH239" s="7"/>
      <c r="DI239" s="7"/>
      <c r="DK239" s="7"/>
      <c r="DL239" s="7"/>
      <c r="DM239" s="7"/>
      <c r="DN239" s="7"/>
      <c r="DO239" s="7"/>
      <c r="DQ239" s="7"/>
      <c r="DR239" s="7"/>
      <c r="DS239" s="7"/>
      <c r="DT239" s="7"/>
      <c r="DU239" s="7"/>
      <c r="DW239" s="7"/>
      <c r="DX239" s="7"/>
      <c r="DY239" s="7"/>
      <c r="DZ239" s="7"/>
      <c r="EA239" s="7"/>
      <c r="EC239" s="66">
        <v>44960</v>
      </c>
      <c r="ED239" s="21" t="s">
        <v>1632</v>
      </c>
      <c r="EE239" s="7"/>
      <c r="EF239" s="7">
        <v>1.202</v>
      </c>
      <c r="EG239" s="7"/>
      <c r="EI239" s="66">
        <v>44960</v>
      </c>
      <c r="EJ239" s="7" t="s">
        <v>1632</v>
      </c>
      <c r="EK239" s="7"/>
      <c r="EL239" s="7">
        <v>1.2398</v>
      </c>
      <c r="EM239" s="7"/>
      <c r="EO239" s="66">
        <v>44957</v>
      </c>
      <c r="EP239" s="21" t="s">
        <v>1626</v>
      </c>
      <c r="EQ239" s="7"/>
      <c r="ER239" s="7">
        <v>0.99399999999999999</v>
      </c>
      <c r="ES239" s="7"/>
      <c r="EU239" s="66">
        <v>44956</v>
      </c>
      <c r="EV239" s="21" t="s">
        <v>1626</v>
      </c>
      <c r="EW239" s="7"/>
      <c r="EX239" s="7">
        <v>1.2055</v>
      </c>
      <c r="EY239" s="7"/>
      <c r="FA239" s="66">
        <v>44932</v>
      </c>
      <c r="FB239" s="21" t="s">
        <v>1626</v>
      </c>
      <c r="FC239" s="7"/>
      <c r="FD239" s="7">
        <v>1.41</v>
      </c>
      <c r="FE239" s="7"/>
      <c r="FG239" s="66">
        <v>44921</v>
      </c>
      <c r="FH239" s="7" t="s">
        <v>1624</v>
      </c>
      <c r="FI239" s="7"/>
      <c r="FJ239" s="7">
        <v>1.0409999999999999</v>
      </c>
      <c r="FK239" s="7"/>
      <c r="FM239" s="66">
        <v>44918</v>
      </c>
      <c r="FN239" s="21" t="s">
        <v>1624</v>
      </c>
      <c r="FO239" s="7"/>
      <c r="FP239" s="7">
        <v>1.0840000000000001</v>
      </c>
      <c r="FQ239" s="7"/>
      <c r="FS239" s="66">
        <v>44902</v>
      </c>
      <c r="FT239" s="21" t="s">
        <v>1624</v>
      </c>
      <c r="FU239" s="7"/>
      <c r="FV239" s="7">
        <v>1.2835000000000001</v>
      </c>
      <c r="FW239" s="7"/>
      <c r="FY239" s="66">
        <v>44897</v>
      </c>
      <c r="FZ239" s="21" t="s">
        <v>1624</v>
      </c>
      <c r="GA239" s="7"/>
      <c r="GB239" s="7">
        <v>1.4172</v>
      </c>
      <c r="GC239" s="7"/>
      <c r="GE239" s="66">
        <v>44872</v>
      </c>
      <c r="GF239" s="21" t="s">
        <v>1636</v>
      </c>
      <c r="GG239" s="7"/>
      <c r="GH239" s="7">
        <v>1.8905000000000001</v>
      </c>
      <c r="GI239" s="7"/>
      <c r="GK239" s="66">
        <v>44867</v>
      </c>
      <c r="GL239" s="21" t="s">
        <v>1636</v>
      </c>
      <c r="GM239" s="7"/>
      <c r="GN239" s="7">
        <v>1.006283</v>
      </c>
      <c r="GO239" s="7"/>
      <c r="GQ239" s="66">
        <v>44818</v>
      </c>
      <c r="GR239" s="7" t="s">
        <v>1634</v>
      </c>
      <c r="GS239" s="7"/>
      <c r="GT239" s="7">
        <v>1.2070000000000001</v>
      </c>
      <c r="GU239" s="7"/>
      <c r="GW239" s="66">
        <v>44785</v>
      </c>
      <c r="GX239" s="21" t="s">
        <v>1633</v>
      </c>
      <c r="GY239" s="7"/>
      <c r="GZ239" s="7">
        <v>1.0727</v>
      </c>
      <c r="HA239" s="7"/>
      <c r="HC239" s="66">
        <v>44771</v>
      </c>
      <c r="HD239" s="21" t="s">
        <v>639</v>
      </c>
      <c r="HE239" s="7"/>
      <c r="HF239" s="7">
        <v>1.2233000000000001</v>
      </c>
      <c r="HG239" s="7"/>
      <c r="HI239" s="66">
        <v>44733</v>
      </c>
      <c r="HJ239" s="21" t="s">
        <v>571</v>
      </c>
      <c r="HK239" s="7"/>
      <c r="HL239" s="7">
        <v>1.018</v>
      </c>
      <c r="HM239" s="7"/>
      <c r="HO239" s="66">
        <v>44726</v>
      </c>
      <c r="HP239" s="21" t="s">
        <v>571</v>
      </c>
      <c r="HQ239" s="7"/>
      <c r="HR239" s="134">
        <v>1.0037718385260821</v>
      </c>
      <c r="HS239" s="7"/>
      <c r="HU239" s="81">
        <v>44061</v>
      </c>
      <c r="HV239" s="21" t="s">
        <v>356</v>
      </c>
      <c r="HW239" s="21">
        <f>[1]!i_dq_close("881001.WI",HU239)</f>
        <v>5371.5149000000001</v>
      </c>
      <c r="HX239" s="82">
        <v>1.1531990000000001</v>
      </c>
      <c r="HY239" s="20"/>
      <c r="IA239" s="66">
        <v>44854</v>
      </c>
      <c r="IB239" s="21" t="s">
        <v>1635</v>
      </c>
      <c r="IC239" s="7"/>
      <c r="ID239" s="7">
        <v>1.012</v>
      </c>
      <c r="IE239" s="7"/>
      <c r="IG239" s="66">
        <v>44868</v>
      </c>
      <c r="IH239" s="21" t="s">
        <v>1636</v>
      </c>
      <c r="II239" s="7"/>
      <c r="IJ239" s="7">
        <v>0.99199999999999999</v>
      </c>
      <c r="IK239" s="7"/>
      <c r="IM239" s="66">
        <v>44929</v>
      </c>
      <c r="IN239" s="21" t="s">
        <v>1626</v>
      </c>
      <c r="IO239" s="7"/>
      <c r="IP239" s="7">
        <v>0.99739999999999995</v>
      </c>
      <c r="IQ239" s="7"/>
      <c r="IS239" s="7"/>
      <c r="IT239" s="7"/>
      <c r="IU239" s="7"/>
      <c r="IV239" s="7"/>
      <c r="IW239" s="7"/>
      <c r="IY239" s="7"/>
      <c r="IZ239" s="7"/>
      <c r="JA239" s="7"/>
      <c r="JB239" s="7"/>
      <c r="JC239" s="7"/>
      <c r="JE239" s="7"/>
      <c r="JF239" s="7"/>
      <c r="JG239" s="7"/>
      <c r="JH239" s="7"/>
      <c r="JI239" s="7"/>
      <c r="JK239" s="7"/>
      <c r="JL239" s="7"/>
      <c r="JM239" s="7"/>
      <c r="JN239" s="7"/>
      <c r="JO239" s="7"/>
      <c r="JQ239" s="7"/>
      <c r="JR239" s="7"/>
      <c r="JS239" s="7"/>
      <c r="JT239" s="7"/>
      <c r="JU239" s="7"/>
      <c r="JW239" s="7"/>
      <c r="JX239" s="7"/>
      <c r="JY239" s="7"/>
      <c r="JZ239" s="7"/>
      <c r="KA239" s="7"/>
      <c r="KC239" s="66">
        <v>44902</v>
      </c>
      <c r="KD239" s="7" t="s">
        <v>1624</v>
      </c>
      <c r="KE239" s="7"/>
      <c r="KF239" s="7">
        <v>1.3640000000000001</v>
      </c>
    </row>
    <row r="240" spans="1:292" customFormat="1">
      <c r="A240" s="121">
        <v>44734</v>
      </c>
      <c r="B240" s="74" t="s">
        <v>571</v>
      </c>
      <c r="C240" s="122"/>
      <c r="D240" s="122">
        <v>1.05</v>
      </c>
      <c r="E240" s="122"/>
      <c r="G240" s="66">
        <v>44762</v>
      </c>
      <c r="H240" s="7" t="s">
        <v>639</v>
      </c>
      <c r="I240" s="7"/>
      <c r="J240" s="7">
        <v>0.97309999999999997</v>
      </c>
      <c r="K240" s="7"/>
      <c r="M240" s="7"/>
      <c r="N240" s="7"/>
      <c r="O240" s="7"/>
      <c r="P240" s="7"/>
      <c r="Q240" s="7"/>
      <c r="S240" s="7"/>
      <c r="T240" s="7"/>
      <c r="U240" s="7"/>
      <c r="V240" s="7"/>
      <c r="W240" s="7"/>
      <c r="Y240" s="7"/>
      <c r="Z240" s="7"/>
      <c r="AA240" s="7"/>
      <c r="AB240" s="7"/>
      <c r="AC240" s="7"/>
      <c r="AE240" s="7"/>
      <c r="AF240" s="7"/>
      <c r="AG240" s="7"/>
      <c r="AH240" s="7"/>
      <c r="AI240" s="7"/>
      <c r="AK240" s="7"/>
      <c r="AL240" s="7"/>
      <c r="AM240" s="7"/>
      <c r="AN240" s="7"/>
      <c r="AO240" s="7"/>
      <c r="AQ240" s="7"/>
      <c r="AR240" s="7"/>
      <c r="AS240" s="7"/>
      <c r="AT240" s="7"/>
      <c r="AU240" s="7"/>
      <c r="AW240" s="7"/>
      <c r="AX240" s="7"/>
      <c r="AY240" s="7"/>
      <c r="AZ240" s="7"/>
      <c r="BA240" s="7"/>
      <c r="BC240" s="7"/>
      <c r="BD240" s="7"/>
      <c r="BE240" s="7"/>
      <c r="BF240" s="7"/>
      <c r="BG240" s="7"/>
      <c r="BI240" s="7"/>
      <c r="BJ240" s="7"/>
      <c r="BK240" s="7"/>
      <c r="BL240" s="7"/>
      <c r="BM240" s="7"/>
      <c r="BO240" s="7"/>
      <c r="BP240" s="7"/>
      <c r="BQ240" s="7"/>
      <c r="BR240" s="7"/>
      <c r="BS240" s="7"/>
      <c r="BU240" s="7"/>
      <c r="BV240" s="7"/>
      <c r="BW240" s="7"/>
      <c r="BX240" s="7"/>
      <c r="BY240" s="7"/>
      <c r="CA240" s="7"/>
      <c r="CB240" s="7"/>
      <c r="CC240" s="7"/>
      <c r="CD240" s="7"/>
      <c r="CE240" s="7"/>
      <c r="CG240" s="7"/>
      <c r="CH240" s="7"/>
      <c r="CI240" s="7"/>
      <c r="CJ240" s="7"/>
      <c r="CK240" s="7"/>
      <c r="CM240" s="7"/>
      <c r="CN240" s="7"/>
      <c r="CO240" s="7"/>
      <c r="CP240" s="7"/>
      <c r="CQ240" s="7"/>
      <c r="CS240" s="7"/>
      <c r="CT240" s="7"/>
      <c r="CU240" s="7"/>
      <c r="CV240" s="7"/>
      <c r="CW240" s="7"/>
      <c r="CY240" s="7"/>
      <c r="CZ240" s="7"/>
      <c r="DA240" s="7"/>
      <c r="DB240" s="7"/>
      <c r="DC240" s="7"/>
      <c r="DE240" s="7"/>
      <c r="DF240" s="7"/>
      <c r="DG240" s="7"/>
      <c r="DH240" s="7"/>
      <c r="DI240" s="7"/>
      <c r="DK240" s="7"/>
      <c r="DL240" s="7"/>
      <c r="DM240" s="7"/>
      <c r="DN240" s="7"/>
      <c r="DO240" s="7"/>
      <c r="DQ240" s="7"/>
      <c r="DR240" s="7"/>
      <c r="DS240" s="7"/>
      <c r="DT240" s="7"/>
      <c r="DU240" s="7"/>
      <c r="DW240" s="7"/>
      <c r="DX240" s="7"/>
      <c r="DY240" s="7"/>
      <c r="DZ240" s="7"/>
      <c r="EA240" s="7"/>
      <c r="EC240" s="66">
        <v>44963</v>
      </c>
      <c r="ED240" s="21" t="s">
        <v>1632</v>
      </c>
      <c r="EE240" s="7"/>
      <c r="EF240" s="7">
        <v>1.2050000000000001</v>
      </c>
      <c r="EG240" s="7"/>
      <c r="EI240" s="66">
        <v>44963</v>
      </c>
      <c r="EJ240" s="7" t="s">
        <v>1632</v>
      </c>
      <c r="EK240" s="7"/>
      <c r="EL240" s="7">
        <v>1.2414000000000001</v>
      </c>
      <c r="EM240" s="7"/>
      <c r="EO240" s="66">
        <v>44958</v>
      </c>
      <c r="EP240" s="21" t="s">
        <v>348</v>
      </c>
      <c r="EQ240" s="7"/>
      <c r="ER240" s="7">
        <v>0.998</v>
      </c>
      <c r="ES240" s="7"/>
      <c r="EU240" s="66">
        <v>44957</v>
      </c>
      <c r="EV240" s="21" t="s">
        <v>1626</v>
      </c>
      <c r="EW240" s="7"/>
      <c r="EX240" s="7">
        <v>1.2076</v>
      </c>
      <c r="EY240" s="7"/>
      <c r="FA240" s="66">
        <v>44935</v>
      </c>
      <c r="FB240" s="21" t="s">
        <v>1626</v>
      </c>
      <c r="FC240" s="7"/>
      <c r="FD240" s="7">
        <v>1.4139999999999999</v>
      </c>
      <c r="FE240" s="7"/>
      <c r="FG240" s="66">
        <v>44922</v>
      </c>
      <c r="FH240" s="7" t="s">
        <v>1624</v>
      </c>
      <c r="FI240" s="7"/>
      <c r="FJ240" s="7">
        <v>1.0429999999999999</v>
      </c>
      <c r="FK240" s="7"/>
      <c r="FM240" s="66">
        <v>44921</v>
      </c>
      <c r="FN240" s="21" t="s">
        <v>1624</v>
      </c>
      <c r="FO240" s="7"/>
      <c r="FP240" s="7">
        <v>1.0860000000000001</v>
      </c>
      <c r="FQ240" s="7"/>
      <c r="FS240" s="66">
        <v>44903</v>
      </c>
      <c r="FT240" s="21" t="s">
        <v>1624</v>
      </c>
      <c r="FU240" s="7"/>
      <c r="FV240" s="7">
        <v>1.2847999999999999</v>
      </c>
      <c r="FW240" s="7"/>
      <c r="FY240" s="66">
        <v>44900</v>
      </c>
      <c r="FZ240" s="21" t="s">
        <v>1624</v>
      </c>
      <c r="GA240" s="7"/>
      <c r="GB240" s="7">
        <v>1.4168000000000001</v>
      </c>
      <c r="GC240" s="7"/>
      <c r="GE240" s="66">
        <v>44873</v>
      </c>
      <c r="GF240" s="21" t="s">
        <v>1636</v>
      </c>
      <c r="GG240" s="7"/>
      <c r="GH240" s="7">
        <v>1.8903000000000001</v>
      </c>
      <c r="GI240" s="7"/>
      <c r="GK240" s="66">
        <v>44868</v>
      </c>
      <c r="GL240" s="21" t="s">
        <v>1636</v>
      </c>
      <c r="GM240" s="7"/>
      <c r="GN240" s="7">
        <v>1.006381</v>
      </c>
      <c r="GO240" s="7"/>
      <c r="GQ240" s="66">
        <v>44819</v>
      </c>
      <c r="GR240" s="7" t="s">
        <v>1634</v>
      </c>
      <c r="GS240" s="7"/>
      <c r="GT240" s="7">
        <v>1.2070000000000001</v>
      </c>
      <c r="GU240" s="7"/>
      <c r="GW240" s="66">
        <v>44788</v>
      </c>
      <c r="GX240" s="21" t="s">
        <v>1633</v>
      </c>
      <c r="GY240" s="7"/>
      <c r="GZ240" s="7">
        <v>1.0764</v>
      </c>
      <c r="HA240" s="7"/>
      <c r="HC240" s="66">
        <v>44774</v>
      </c>
      <c r="HD240" s="21" t="s">
        <v>356</v>
      </c>
      <c r="HE240" s="7"/>
      <c r="HF240" s="7">
        <v>1.2237</v>
      </c>
      <c r="HG240" s="7"/>
      <c r="HI240" s="66">
        <v>44734</v>
      </c>
      <c r="HJ240" s="21" t="s">
        <v>571</v>
      </c>
      <c r="HK240" s="7"/>
      <c r="HL240" s="7">
        <v>1.0169999999999999</v>
      </c>
      <c r="HM240" s="7"/>
      <c r="HO240" s="66">
        <v>44727</v>
      </c>
      <c r="HP240" s="21" t="s">
        <v>571</v>
      </c>
      <c r="HQ240" s="7"/>
      <c r="HR240" s="134">
        <v>1.0037718385260821</v>
      </c>
      <c r="HS240" s="7"/>
      <c r="HU240" s="81">
        <v>44062</v>
      </c>
      <c r="HV240" s="21" t="s">
        <v>356</v>
      </c>
      <c r="HW240" s="21">
        <f>[1]!i_dq_close("881001.WI",HU240)</f>
        <v>5280.0945000000002</v>
      </c>
      <c r="HX240" s="82">
        <v>1.154129</v>
      </c>
      <c r="HY240" s="20"/>
      <c r="IA240" s="66">
        <v>44855</v>
      </c>
      <c r="IB240" s="21" t="s">
        <v>1635</v>
      </c>
      <c r="IC240" s="7"/>
      <c r="ID240" s="7">
        <v>1.016</v>
      </c>
      <c r="IE240" s="7"/>
      <c r="IG240" s="66">
        <v>44869</v>
      </c>
      <c r="IH240" s="21" t="s">
        <v>1636</v>
      </c>
      <c r="II240" s="7"/>
      <c r="IJ240" s="7">
        <v>0.99099999999999999</v>
      </c>
      <c r="IK240" s="7"/>
      <c r="IM240" s="66">
        <v>44930</v>
      </c>
      <c r="IN240" s="21" t="s">
        <v>1626</v>
      </c>
      <c r="IO240" s="7"/>
      <c r="IP240" s="7">
        <v>0.99950000000000006</v>
      </c>
      <c r="IQ240" s="7"/>
      <c r="IS240" s="7"/>
      <c r="IT240" s="7"/>
      <c r="IU240" s="7"/>
      <c r="IV240" s="7"/>
      <c r="IW240" s="7"/>
      <c r="IY240" s="7"/>
      <c r="IZ240" s="7"/>
      <c r="JA240" s="7"/>
      <c r="JB240" s="7"/>
      <c r="JC240" s="7"/>
      <c r="JE240" s="7"/>
      <c r="JF240" s="7"/>
      <c r="JG240" s="7"/>
      <c r="JH240" s="7"/>
      <c r="JI240" s="7"/>
      <c r="JK240" s="7"/>
      <c r="JL240" s="7"/>
      <c r="JM240" s="7"/>
      <c r="JN240" s="7"/>
      <c r="JO240" s="7"/>
      <c r="JQ240" s="7"/>
      <c r="JR240" s="7"/>
      <c r="JS240" s="7"/>
      <c r="JT240" s="7"/>
      <c r="JU240" s="7"/>
      <c r="JW240" s="7"/>
      <c r="JX240" s="7"/>
      <c r="JY240" s="7"/>
      <c r="JZ240" s="7"/>
      <c r="KA240" s="7"/>
      <c r="KC240" s="66">
        <v>44903</v>
      </c>
      <c r="KD240" s="7" t="s">
        <v>1624</v>
      </c>
      <c r="KE240" s="7"/>
      <c r="KF240" s="7">
        <v>1.3640000000000001</v>
      </c>
    </row>
    <row r="241" spans="1:292" customFormat="1">
      <c r="A241" s="121">
        <v>44735</v>
      </c>
      <c r="B241" s="74" t="s">
        <v>571</v>
      </c>
      <c r="C241" s="122"/>
      <c r="D241" s="122">
        <v>1.0497000000000001</v>
      </c>
      <c r="E241" s="122"/>
      <c r="G241" s="66">
        <v>44763</v>
      </c>
      <c r="H241" s="7" t="s">
        <v>639</v>
      </c>
      <c r="I241" s="7"/>
      <c r="J241" s="7">
        <v>0.97199999999999998</v>
      </c>
      <c r="K241" s="7"/>
      <c r="M241" s="7"/>
      <c r="N241" s="7"/>
      <c r="O241" s="7"/>
      <c r="P241" s="7"/>
      <c r="Q241" s="7"/>
      <c r="S241" s="7"/>
      <c r="T241" s="7"/>
      <c r="U241" s="7"/>
      <c r="V241" s="7"/>
      <c r="W241" s="7"/>
      <c r="Y241" s="7"/>
      <c r="Z241" s="7"/>
      <c r="AA241" s="7"/>
      <c r="AB241" s="7"/>
      <c r="AC241" s="7"/>
      <c r="AE241" s="7"/>
      <c r="AF241" s="7"/>
      <c r="AG241" s="7"/>
      <c r="AH241" s="7"/>
      <c r="AI241" s="7"/>
      <c r="AK241" s="7"/>
      <c r="AL241" s="7"/>
      <c r="AM241" s="7"/>
      <c r="AN241" s="7"/>
      <c r="AO241" s="7"/>
      <c r="AQ241" s="7"/>
      <c r="AR241" s="7"/>
      <c r="AS241" s="7"/>
      <c r="AT241" s="7"/>
      <c r="AU241" s="7"/>
      <c r="AW241" s="7"/>
      <c r="AX241" s="7"/>
      <c r="AY241" s="7"/>
      <c r="AZ241" s="7"/>
      <c r="BA241" s="7"/>
      <c r="BC241" s="7"/>
      <c r="BD241" s="7"/>
      <c r="BE241" s="7"/>
      <c r="BF241" s="7"/>
      <c r="BG241" s="7"/>
      <c r="BI241" s="7"/>
      <c r="BJ241" s="7"/>
      <c r="BK241" s="7"/>
      <c r="BL241" s="7"/>
      <c r="BM241" s="7"/>
      <c r="BO241" s="7"/>
      <c r="BP241" s="7"/>
      <c r="BQ241" s="7"/>
      <c r="BR241" s="7"/>
      <c r="BS241" s="7"/>
      <c r="BU241" s="7"/>
      <c r="BV241" s="7"/>
      <c r="BW241" s="7"/>
      <c r="BX241" s="7"/>
      <c r="BY241" s="7"/>
      <c r="CA241" s="7"/>
      <c r="CB241" s="7"/>
      <c r="CC241" s="7"/>
      <c r="CD241" s="7"/>
      <c r="CE241" s="7"/>
      <c r="CG241" s="7"/>
      <c r="CH241" s="7"/>
      <c r="CI241" s="7"/>
      <c r="CJ241" s="7"/>
      <c r="CK241" s="7"/>
      <c r="CM241" s="7"/>
      <c r="CN241" s="7"/>
      <c r="CO241" s="7"/>
      <c r="CP241" s="7"/>
      <c r="CQ241" s="7"/>
      <c r="CS241" s="7"/>
      <c r="CT241" s="7"/>
      <c r="CU241" s="7"/>
      <c r="CV241" s="7"/>
      <c r="CW241" s="7"/>
      <c r="CY241" s="7"/>
      <c r="CZ241" s="7"/>
      <c r="DA241" s="7"/>
      <c r="DB241" s="7"/>
      <c r="DC241" s="7"/>
      <c r="DE241" s="7"/>
      <c r="DF241" s="7"/>
      <c r="DG241" s="7"/>
      <c r="DH241" s="7"/>
      <c r="DI241" s="7"/>
      <c r="DK241" s="7"/>
      <c r="DL241" s="7"/>
      <c r="DM241" s="7"/>
      <c r="DN241" s="7"/>
      <c r="DO241" s="7"/>
      <c r="DQ241" s="7"/>
      <c r="DR241" s="7"/>
      <c r="DS241" s="7"/>
      <c r="DT241" s="7"/>
      <c r="DU241" s="7"/>
      <c r="DW241" s="7"/>
      <c r="DX241" s="7"/>
      <c r="DY241" s="7"/>
      <c r="DZ241" s="7"/>
      <c r="EA241" s="7"/>
      <c r="EC241" s="66">
        <v>44964</v>
      </c>
      <c r="ED241" s="21" t="s">
        <v>1688</v>
      </c>
      <c r="EE241" s="7"/>
      <c r="EF241" s="7">
        <v>1.212</v>
      </c>
      <c r="EG241" s="7"/>
      <c r="EI241" s="66">
        <v>44964</v>
      </c>
      <c r="EJ241" s="7" t="s">
        <v>1688</v>
      </c>
      <c r="EK241" s="7"/>
      <c r="EL241" s="7">
        <v>1.2423</v>
      </c>
      <c r="EM241" s="7"/>
      <c r="EO241" s="66">
        <v>44959</v>
      </c>
      <c r="EP241" s="21" t="s">
        <v>1632</v>
      </c>
      <c r="EQ241" s="7"/>
      <c r="ER241" s="7">
        <v>1</v>
      </c>
      <c r="ES241" s="7"/>
      <c r="EU241" s="66">
        <v>44958</v>
      </c>
      <c r="EV241" s="21" t="s">
        <v>348</v>
      </c>
      <c r="EW241" s="7"/>
      <c r="EX241" s="7">
        <v>1.2078</v>
      </c>
      <c r="EY241" s="7"/>
      <c r="FA241" s="66">
        <v>44936</v>
      </c>
      <c r="FB241" s="21" t="s">
        <v>1626</v>
      </c>
      <c r="FC241" s="7"/>
      <c r="FD241" s="7">
        <v>1.4139999999999999</v>
      </c>
      <c r="FE241" s="7"/>
      <c r="FG241" s="66">
        <v>44923</v>
      </c>
      <c r="FH241" s="7" t="s">
        <v>1624</v>
      </c>
      <c r="FI241" s="7"/>
      <c r="FJ241" s="7">
        <v>1.04</v>
      </c>
      <c r="FK241" s="7"/>
      <c r="FM241" s="66">
        <v>44922</v>
      </c>
      <c r="FN241" s="21" t="s">
        <v>1624</v>
      </c>
      <c r="FO241" s="7"/>
      <c r="FP241" s="7">
        <v>1.089</v>
      </c>
      <c r="FQ241" s="7"/>
      <c r="FS241" s="66">
        <v>44904</v>
      </c>
      <c r="FT241" s="21" t="s">
        <v>1624</v>
      </c>
      <c r="FU241" s="7"/>
      <c r="FV241" s="7">
        <v>1.2864</v>
      </c>
      <c r="FW241" s="7"/>
      <c r="FY241" s="66">
        <v>44901</v>
      </c>
      <c r="FZ241" s="21" t="s">
        <v>1624</v>
      </c>
      <c r="GA241" s="7"/>
      <c r="GB241" s="7">
        <v>1.417</v>
      </c>
      <c r="GC241" s="7"/>
      <c r="GE241" s="66">
        <v>44874</v>
      </c>
      <c r="GF241" s="21" t="s">
        <v>1636</v>
      </c>
      <c r="GG241" s="7"/>
      <c r="GH241" s="7">
        <v>1.8895</v>
      </c>
      <c r="GI241" s="7"/>
      <c r="GK241" s="66">
        <v>44869</v>
      </c>
      <c r="GL241" s="21" t="s">
        <v>1636</v>
      </c>
      <c r="GM241" s="7"/>
      <c r="GN241" s="7">
        <v>1.006184</v>
      </c>
      <c r="GO241" s="7"/>
      <c r="GQ241" s="66">
        <v>44820</v>
      </c>
      <c r="GR241" s="7" t="s">
        <v>1634</v>
      </c>
      <c r="GS241" s="7"/>
      <c r="GT241" s="7">
        <v>1.204</v>
      </c>
      <c r="GU241" s="7"/>
      <c r="GW241" s="66">
        <v>44789</v>
      </c>
      <c r="GX241" s="21" t="s">
        <v>1633</v>
      </c>
      <c r="GY241" s="7"/>
      <c r="GZ241" s="7">
        <v>1.0745</v>
      </c>
      <c r="HA241" s="7"/>
      <c r="HC241" s="66">
        <v>44775</v>
      </c>
      <c r="HD241" s="21" t="s">
        <v>1633</v>
      </c>
      <c r="HE241" s="7"/>
      <c r="HF241" s="7">
        <v>1.216</v>
      </c>
      <c r="HG241" s="7"/>
      <c r="HI241" s="66">
        <v>44735</v>
      </c>
      <c r="HJ241" s="21" t="s">
        <v>571</v>
      </c>
      <c r="HK241" s="7"/>
      <c r="HL241" s="7">
        <v>1.014</v>
      </c>
      <c r="HM241" s="7"/>
      <c r="HO241" s="66">
        <v>44728</v>
      </c>
      <c r="HP241" s="21" t="s">
        <v>571</v>
      </c>
      <c r="HQ241" s="7"/>
      <c r="HR241" s="134">
        <v>1.0047426043273646</v>
      </c>
      <c r="HS241" s="7"/>
      <c r="HU241" s="81">
        <v>44063</v>
      </c>
      <c r="HV241" s="21" t="s">
        <v>356</v>
      </c>
      <c r="HW241" s="21">
        <f>[1]!i_dq_close("881001.WI",HU241)</f>
        <v>5214.9035999999996</v>
      </c>
      <c r="HX241" s="82">
        <v>1.1513389999999999</v>
      </c>
      <c r="HY241" s="20"/>
      <c r="IA241" s="66">
        <v>44858</v>
      </c>
      <c r="IB241" s="21" t="s">
        <v>1635</v>
      </c>
      <c r="IC241" s="7"/>
      <c r="ID241" s="7">
        <v>1.008</v>
      </c>
      <c r="IE241" s="7"/>
      <c r="IG241" s="66">
        <v>44872</v>
      </c>
      <c r="IH241" s="21" t="s">
        <v>1636</v>
      </c>
      <c r="II241" s="7"/>
      <c r="IJ241" s="7">
        <v>0.99299999999999999</v>
      </c>
      <c r="IK241" s="7"/>
      <c r="IM241" s="66">
        <v>44931</v>
      </c>
      <c r="IN241" s="21" t="s">
        <v>1626</v>
      </c>
      <c r="IO241" s="7"/>
      <c r="IP241" s="7">
        <v>0.99839999999999995</v>
      </c>
      <c r="IQ241" s="7"/>
      <c r="IS241" s="7"/>
      <c r="IT241" s="7"/>
      <c r="IU241" s="7"/>
      <c r="IV241" s="7"/>
      <c r="IW241" s="7"/>
      <c r="IY241" s="7"/>
      <c r="IZ241" s="7"/>
      <c r="JA241" s="7"/>
      <c r="JB241" s="7"/>
      <c r="JC241" s="7"/>
      <c r="JE241" s="7"/>
      <c r="JF241" s="7"/>
      <c r="JG241" s="7"/>
      <c r="JH241" s="7"/>
      <c r="JI241" s="7"/>
      <c r="JK241" s="7"/>
      <c r="JL241" s="7"/>
      <c r="JM241" s="7"/>
      <c r="JN241" s="7"/>
      <c r="JO241" s="7"/>
      <c r="JQ241" s="7"/>
      <c r="JR241" s="7"/>
      <c r="JS241" s="7"/>
      <c r="JT241" s="7"/>
      <c r="JU241" s="7"/>
      <c r="JW241" s="7"/>
      <c r="JX241" s="7"/>
      <c r="JY241" s="7"/>
      <c r="JZ241" s="7"/>
      <c r="KA241" s="7"/>
      <c r="KC241" s="66">
        <v>44904</v>
      </c>
      <c r="KD241" s="7" t="s">
        <v>1624</v>
      </c>
      <c r="KE241" s="7"/>
      <c r="KF241" s="7">
        <v>1.365</v>
      </c>
    </row>
    <row r="242" spans="1:292" customFormat="1">
      <c r="A242" s="121">
        <v>44736</v>
      </c>
      <c r="B242" s="74" t="s">
        <v>571</v>
      </c>
      <c r="C242" s="122"/>
      <c r="D242" s="122">
        <v>1.0481</v>
      </c>
      <c r="E242" s="122"/>
      <c r="G242" s="66">
        <v>44764</v>
      </c>
      <c r="H242" s="7" t="s">
        <v>639</v>
      </c>
      <c r="I242" s="7"/>
      <c r="J242" s="7">
        <v>0.98409999999999997</v>
      </c>
      <c r="K242" s="7"/>
      <c r="M242" s="7"/>
      <c r="N242" s="7"/>
      <c r="O242" s="7"/>
      <c r="P242" s="7"/>
      <c r="Q242" s="7"/>
      <c r="S242" s="7"/>
      <c r="T242" s="7"/>
      <c r="U242" s="7"/>
      <c r="V242" s="7"/>
      <c r="W242" s="7"/>
      <c r="Y242" s="7"/>
      <c r="Z242" s="7"/>
      <c r="AA242" s="7"/>
      <c r="AB242" s="7"/>
      <c r="AC242" s="7"/>
      <c r="AE242" s="7"/>
      <c r="AF242" s="7"/>
      <c r="AG242" s="7"/>
      <c r="AH242" s="7"/>
      <c r="AI242" s="7"/>
      <c r="AK242" s="7"/>
      <c r="AL242" s="7"/>
      <c r="AM242" s="7"/>
      <c r="AN242" s="7"/>
      <c r="AO242" s="7"/>
      <c r="AQ242" s="7"/>
      <c r="AR242" s="7"/>
      <c r="AS242" s="7"/>
      <c r="AT242" s="7"/>
      <c r="AU242" s="7"/>
      <c r="AW242" s="7"/>
      <c r="AX242" s="7"/>
      <c r="AY242" s="7"/>
      <c r="AZ242" s="7"/>
      <c r="BA242" s="7"/>
      <c r="BC242" s="7"/>
      <c r="BD242" s="7"/>
      <c r="BE242" s="7"/>
      <c r="BF242" s="7"/>
      <c r="BG242" s="7"/>
      <c r="BI242" s="7"/>
      <c r="BJ242" s="7"/>
      <c r="BK242" s="7"/>
      <c r="BL242" s="7"/>
      <c r="BM242" s="7"/>
      <c r="BO242" s="7"/>
      <c r="BP242" s="7"/>
      <c r="BQ242" s="7"/>
      <c r="BR242" s="7"/>
      <c r="BS242" s="7"/>
      <c r="BU242" s="7"/>
      <c r="BV242" s="7"/>
      <c r="BW242" s="7"/>
      <c r="BX242" s="7"/>
      <c r="BY242" s="7"/>
      <c r="CA242" s="7"/>
      <c r="CB242" s="7"/>
      <c r="CC242" s="7"/>
      <c r="CD242" s="7"/>
      <c r="CE242" s="7"/>
      <c r="CG242" s="7"/>
      <c r="CH242" s="7"/>
      <c r="CI242" s="7"/>
      <c r="CJ242" s="7"/>
      <c r="CK242" s="7"/>
      <c r="CM242" s="7"/>
      <c r="CN242" s="7"/>
      <c r="CO242" s="7"/>
      <c r="CP242" s="7"/>
      <c r="CQ242" s="7"/>
      <c r="CS242" s="7"/>
      <c r="CT242" s="7"/>
      <c r="CU242" s="7"/>
      <c r="CV242" s="7"/>
      <c r="CW242" s="7"/>
      <c r="CY242" s="7"/>
      <c r="CZ242" s="7"/>
      <c r="DA242" s="7"/>
      <c r="DB242" s="7"/>
      <c r="DC242" s="7"/>
      <c r="DE242" s="7"/>
      <c r="DF242" s="7"/>
      <c r="DG242" s="7"/>
      <c r="DH242" s="7"/>
      <c r="DI242" s="7"/>
      <c r="DK242" s="7"/>
      <c r="DL242" s="7"/>
      <c r="DM242" s="7"/>
      <c r="DN242" s="7"/>
      <c r="DO242" s="7"/>
      <c r="DQ242" s="7"/>
      <c r="DR242" s="7"/>
      <c r="DS242" s="7"/>
      <c r="DT242" s="7"/>
      <c r="DU242" s="7"/>
      <c r="DW242" s="7"/>
      <c r="DX242" s="7"/>
      <c r="DY242" s="7"/>
      <c r="DZ242" s="7"/>
      <c r="EA242" s="7"/>
      <c r="EC242" s="66">
        <v>44965</v>
      </c>
      <c r="ED242" s="21" t="s">
        <v>1694</v>
      </c>
      <c r="EE242" s="7"/>
      <c r="EF242" s="7">
        <v>1.2110000000000001</v>
      </c>
      <c r="EG242" s="7"/>
      <c r="EI242" s="66">
        <v>44965</v>
      </c>
      <c r="EJ242" s="7" t="s">
        <v>1694</v>
      </c>
      <c r="EK242" s="7"/>
      <c r="EL242" s="7">
        <v>1.2456</v>
      </c>
      <c r="EM242" s="7"/>
      <c r="EO242" s="66">
        <v>44960</v>
      </c>
      <c r="EP242" s="21" t="s">
        <v>1632</v>
      </c>
      <c r="EQ242" s="7"/>
      <c r="ER242" s="7">
        <v>1.0029999999999999</v>
      </c>
      <c r="ES242" s="7"/>
      <c r="EU242" s="66">
        <v>44959</v>
      </c>
      <c r="EV242" s="21" t="s">
        <v>1632</v>
      </c>
      <c r="EW242" s="7"/>
      <c r="EX242" s="7">
        <v>1.2077</v>
      </c>
      <c r="EY242" s="7"/>
      <c r="FA242" s="66">
        <v>44937</v>
      </c>
      <c r="FB242" s="21" t="s">
        <v>1626</v>
      </c>
      <c r="FC242" s="7"/>
      <c r="FD242" s="7">
        <v>1.407</v>
      </c>
      <c r="FE242" s="7"/>
      <c r="FG242" s="66">
        <v>44924</v>
      </c>
      <c r="FH242" s="7" t="s">
        <v>1624</v>
      </c>
      <c r="FI242" s="7"/>
      <c r="FJ242" s="7">
        <v>1.0389999999999999</v>
      </c>
      <c r="FK242" s="7"/>
      <c r="FM242" s="66">
        <v>44923</v>
      </c>
      <c r="FN242" s="21" t="s">
        <v>1624</v>
      </c>
      <c r="FO242" s="7"/>
      <c r="FP242" s="7">
        <v>1.0860000000000001</v>
      </c>
      <c r="FQ242" s="7"/>
      <c r="FS242" s="66">
        <v>44907</v>
      </c>
      <c r="FT242" s="21" t="s">
        <v>1624</v>
      </c>
      <c r="FU242" s="7"/>
      <c r="FV242" s="7">
        <v>1.286</v>
      </c>
      <c r="FW242" s="7"/>
      <c r="FY242" s="66">
        <v>44902</v>
      </c>
      <c r="FZ242" s="21" t="s">
        <v>1624</v>
      </c>
      <c r="GA242" s="7"/>
      <c r="GB242" s="7">
        <v>1.4177</v>
      </c>
      <c r="GC242" s="7"/>
      <c r="GE242" s="66">
        <v>44875</v>
      </c>
      <c r="GF242" s="21" t="s">
        <v>1636</v>
      </c>
      <c r="GG242" s="7"/>
      <c r="GH242" s="7">
        <v>1.8880999999999999</v>
      </c>
      <c r="GI242" s="7"/>
      <c r="GK242" s="66">
        <v>44872</v>
      </c>
      <c r="GL242" s="21" t="s">
        <v>1636</v>
      </c>
      <c r="GM242" s="7"/>
      <c r="GN242" s="7">
        <v>1.006381</v>
      </c>
      <c r="GO242" s="7"/>
      <c r="GQ242" s="66">
        <v>44823</v>
      </c>
      <c r="GR242" s="7" t="s">
        <v>1634</v>
      </c>
      <c r="GS242" s="7"/>
      <c r="GT242" s="7">
        <v>1.206</v>
      </c>
      <c r="GU242" s="7"/>
      <c r="GW242" s="66">
        <v>44790</v>
      </c>
      <c r="GX242" s="21" t="s">
        <v>1633</v>
      </c>
      <c r="GY242" s="7"/>
      <c r="GZ242" s="7">
        <v>1.0760000000000001</v>
      </c>
      <c r="HA242" s="7"/>
      <c r="HC242" s="66">
        <v>44776</v>
      </c>
      <c r="HD242" s="21" t="s">
        <v>1633</v>
      </c>
      <c r="HE242" s="7"/>
      <c r="HF242" s="7">
        <v>1.2229000000000001</v>
      </c>
      <c r="HG242" s="7"/>
      <c r="HI242" s="66">
        <v>44736</v>
      </c>
      <c r="HJ242" s="21" t="s">
        <v>571</v>
      </c>
      <c r="HK242" s="7"/>
      <c r="HL242" s="7">
        <v>1.012</v>
      </c>
      <c r="HM242" s="7"/>
      <c r="HO242" s="66">
        <v>44729</v>
      </c>
      <c r="HP242" s="21" t="s">
        <v>571</v>
      </c>
      <c r="HQ242" s="7"/>
      <c r="HR242" s="134">
        <v>1.0047426043273646</v>
      </c>
      <c r="HS242" s="7"/>
      <c r="HU242" s="81">
        <v>44064</v>
      </c>
      <c r="HV242" s="21" t="s">
        <v>356</v>
      </c>
      <c r="HW242" s="21">
        <f>[1]!i_dq_close("881001.WI",HU242)</f>
        <v>5255.5501999999997</v>
      </c>
      <c r="HX242" s="82">
        <v>1.150409</v>
      </c>
      <c r="HY242" s="20"/>
      <c r="IA242" s="66">
        <v>44859</v>
      </c>
      <c r="IB242" s="21" t="s">
        <v>1635</v>
      </c>
      <c r="IC242" s="7"/>
      <c r="ID242" s="7">
        <v>1.006</v>
      </c>
      <c r="IE242" s="7"/>
      <c r="IG242" s="66">
        <v>44873</v>
      </c>
      <c r="IH242" s="21" t="s">
        <v>1636</v>
      </c>
      <c r="II242" s="7"/>
      <c r="IJ242" s="7">
        <v>0.99299999999999999</v>
      </c>
      <c r="IK242" s="7"/>
      <c r="IM242" s="66">
        <v>44932</v>
      </c>
      <c r="IN242" s="21" t="s">
        <v>1626</v>
      </c>
      <c r="IO242" s="7"/>
      <c r="IP242" s="7">
        <v>1.0005999999999999</v>
      </c>
      <c r="IQ242" s="7"/>
      <c r="IS242" s="7"/>
      <c r="IT242" s="7"/>
      <c r="IU242" s="7"/>
      <c r="IV242" s="7"/>
      <c r="IW242" s="7"/>
      <c r="IY242" s="7"/>
      <c r="IZ242" s="7"/>
      <c r="JA242" s="7"/>
      <c r="JB242" s="7"/>
      <c r="JC242" s="7"/>
      <c r="JE242" s="7"/>
      <c r="JF242" s="7"/>
      <c r="JG242" s="7"/>
      <c r="JH242" s="7"/>
      <c r="JI242" s="7"/>
      <c r="JK242" s="7"/>
      <c r="JL242" s="7"/>
      <c r="JM242" s="7"/>
      <c r="JN242" s="7"/>
      <c r="JO242" s="7"/>
      <c r="JQ242" s="7"/>
      <c r="JR242" s="7"/>
      <c r="JS242" s="7"/>
      <c r="JT242" s="7"/>
      <c r="JU242" s="7"/>
      <c r="JW242" s="7"/>
      <c r="JX242" s="7"/>
      <c r="JY242" s="7"/>
      <c r="JZ242" s="7"/>
      <c r="KA242" s="7"/>
      <c r="KC242" s="66">
        <v>44907</v>
      </c>
      <c r="KD242" s="7" t="s">
        <v>1624</v>
      </c>
      <c r="KE242" s="7"/>
      <c r="KF242" s="7">
        <v>1.365</v>
      </c>
    </row>
    <row r="243" spans="1:292" customFormat="1">
      <c r="A243" s="121">
        <v>44739</v>
      </c>
      <c r="B243" s="74" t="s">
        <v>571</v>
      </c>
      <c r="C243" s="122"/>
      <c r="D243" s="122">
        <v>1.0535000000000001</v>
      </c>
      <c r="E243" s="122"/>
      <c r="G243" s="66">
        <v>44767</v>
      </c>
      <c r="H243" s="7" t="s">
        <v>639</v>
      </c>
      <c r="I243" s="7"/>
      <c r="J243" s="7">
        <v>0.98470000000000002</v>
      </c>
      <c r="K243" s="7"/>
      <c r="M243" s="7"/>
      <c r="N243" s="7"/>
      <c r="O243" s="7"/>
      <c r="P243" s="7"/>
      <c r="Q243" s="7"/>
      <c r="S243" s="7"/>
      <c r="T243" s="7"/>
      <c r="U243" s="7"/>
      <c r="V243" s="7"/>
      <c r="W243" s="7"/>
      <c r="Y243" s="7"/>
      <c r="Z243" s="7"/>
      <c r="AA243" s="7"/>
      <c r="AB243" s="7"/>
      <c r="AC243" s="7"/>
      <c r="AE243" s="7"/>
      <c r="AF243" s="7"/>
      <c r="AG243" s="7"/>
      <c r="AH243" s="7"/>
      <c r="AI243" s="7"/>
      <c r="AK243" s="7"/>
      <c r="AL243" s="7"/>
      <c r="AM243" s="7"/>
      <c r="AN243" s="7"/>
      <c r="AO243" s="7"/>
      <c r="AQ243" s="7"/>
      <c r="AR243" s="7"/>
      <c r="AS243" s="7"/>
      <c r="AT243" s="7"/>
      <c r="AU243" s="7"/>
      <c r="AW243" s="7"/>
      <c r="AX243" s="7"/>
      <c r="AY243" s="7"/>
      <c r="AZ243" s="7"/>
      <c r="BA243" s="7"/>
      <c r="BC243" s="7"/>
      <c r="BD243" s="7"/>
      <c r="BE243" s="7"/>
      <c r="BF243" s="7"/>
      <c r="BG243" s="7"/>
      <c r="BI243" s="7"/>
      <c r="BJ243" s="7"/>
      <c r="BK243" s="7"/>
      <c r="BL243" s="7"/>
      <c r="BM243" s="7"/>
      <c r="BO243" s="7"/>
      <c r="BP243" s="7"/>
      <c r="BQ243" s="7"/>
      <c r="BR243" s="7"/>
      <c r="BS243" s="7"/>
      <c r="BU243" s="7"/>
      <c r="BV243" s="7"/>
      <c r="BW243" s="7"/>
      <c r="BX243" s="7"/>
      <c r="BY243" s="7"/>
      <c r="CA243" s="7"/>
      <c r="CB243" s="7"/>
      <c r="CC243" s="7"/>
      <c r="CD243" s="7"/>
      <c r="CE243" s="7"/>
      <c r="CG243" s="7"/>
      <c r="CH243" s="7"/>
      <c r="CI243" s="7"/>
      <c r="CJ243" s="7"/>
      <c r="CK243" s="7"/>
      <c r="CM243" s="7"/>
      <c r="CN243" s="7"/>
      <c r="CO243" s="7"/>
      <c r="CP243" s="7"/>
      <c r="CQ243" s="7"/>
      <c r="CS243" s="7"/>
      <c r="CT243" s="7"/>
      <c r="CU243" s="7"/>
      <c r="CV243" s="7"/>
      <c r="CW243" s="7"/>
      <c r="CY243" s="7"/>
      <c r="CZ243" s="7"/>
      <c r="DA243" s="7"/>
      <c r="DB243" s="7"/>
      <c r="DC243" s="7"/>
      <c r="DE243" s="7"/>
      <c r="DF243" s="7"/>
      <c r="DG243" s="7"/>
      <c r="DH243" s="7"/>
      <c r="DI243" s="7"/>
      <c r="DK243" s="7"/>
      <c r="DL243" s="7"/>
      <c r="DM243" s="7"/>
      <c r="DN243" s="7"/>
      <c r="DO243" s="7"/>
      <c r="DQ243" s="7"/>
      <c r="DR243" s="7"/>
      <c r="DS243" s="7"/>
      <c r="DT243" s="7"/>
      <c r="DU243" s="7"/>
      <c r="DW243" s="7"/>
      <c r="DX243" s="7"/>
      <c r="DY243" s="7"/>
      <c r="DZ243" s="7"/>
      <c r="EA243" s="7"/>
      <c r="EC243" s="66">
        <v>44966</v>
      </c>
      <c r="ED243" s="21" t="s">
        <v>1704</v>
      </c>
      <c r="EE243" s="7"/>
      <c r="EF243" s="7">
        <v>1.2070000000000001</v>
      </c>
      <c r="EG243" s="7"/>
      <c r="EI243" s="66">
        <v>44966</v>
      </c>
      <c r="EJ243" s="7" t="s">
        <v>1704</v>
      </c>
      <c r="EK243" s="7"/>
      <c r="EL243" s="7">
        <v>1.2468999999999999</v>
      </c>
      <c r="EM243" s="7"/>
      <c r="EO243" s="66">
        <v>44963</v>
      </c>
      <c r="EP243" s="21" t="s">
        <v>1632</v>
      </c>
      <c r="EQ243" s="7"/>
      <c r="ER243" s="7">
        <v>1.0049999999999999</v>
      </c>
      <c r="ES243" s="7"/>
      <c r="EU243" s="66">
        <v>44960</v>
      </c>
      <c r="EV243" s="21" t="s">
        <v>1632</v>
      </c>
      <c r="EW243" s="7"/>
      <c r="EX243" s="7">
        <v>1.2094</v>
      </c>
      <c r="EY243" s="7"/>
      <c r="FA243" s="66">
        <v>44938</v>
      </c>
      <c r="FB243" s="21" t="s">
        <v>1626</v>
      </c>
      <c r="FC243" s="7"/>
      <c r="FD243" s="7">
        <v>1.41</v>
      </c>
      <c r="FE243" s="7"/>
      <c r="FG243" s="66">
        <v>44925</v>
      </c>
      <c r="FH243" s="7" t="s">
        <v>1624</v>
      </c>
      <c r="FI243" s="7"/>
      <c r="FJ243" s="7">
        <v>1.0429999999999999</v>
      </c>
      <c r="FK243" s="7"/>
      <c r="FM243" s="66">
        <v>44924</v>
      </c>
      <c r="FN243" s="21" t="s">
        <v>1624</v>
      </c>
      <c r="FO243" s="7"/>
      <c r="FP243" s="7">
        <v>1.085</v>
      </c>
      <c r="FQ243" s="7"/>
      <c r="FS243" s="66">
        <v>44908</v>
      </c>
      <c r="FT243" s="21" t="s">
        <v>1624</v>
      </c>
      <c r="FU243" s="7"/>
      <c r="FV243" s="7">
        <v>1.2867</v>
      </c>
      <c r="FW243" s="7"/>
      <c r="FY243" s="66">
        <v>44903</v>
      </c>
      <c r="FZ243" s="21" t="s">
        <v>1624</v>
      </c>
      <c r="GA243" s="7"/>
      <c r="GB243" s="7">
        <v>1.4188000000000001</v>
      </c>
      <c r="GC243" s="7"/>
      <c r="GE243" s="66">
        <v>44876</v>
      </c>
      <c r="GF243" s="21" t="s">
        <v>1636</v>
      </c>
      <c r="GG243" s="7"/>
      <c r="GH243" s="7">
        <v>1.8879999999999999</v>
      </c>
      <c r="GI243" s="7"/>
      <c r="GK243" s="66">
        <v>44873</v>
      </c>
      <c r="GL243" s="21" t="s">
        <v>1636</v>
      </c>
      <c r="GM243" s="7"/>
      <c r="GN243" s="7">
        <v>1.006678</v>
      </c>
      <c r="GO243" s="7"/>
      <c r="GQ243" s="66">
        <v>44824</v>
      </c>
      <c r="GR243" s="7" t="s">
        <v>1634</v>
      </c>
      <c r="GS243" s="7"/>
      <c r="GT243" s="7">
        <v>1.21</v>
      </c>
      <c r="GU243" s="7"/>
      <c r="GW243" s="66">
        <v>44791</v>
      </c>
      <c r="GX243" s="21" t="s">
        <v>1633</v>
      </c>
      <c r="GY243" s="7"/>
      <c r="GZ243" s="7">
        <v>1.077</v>
      </c>
      <c r="HA243" s="7"/>
      <c r="HC243" s="66">
        <v>44777</v>
      </c>
      <c r="HD243" s="21" t="s">
        <v>1633</v>
      </c>
      <c r="HE243" s="7"/>
      <c r="HF243" s="7">
        <v>1.2281</v>
      </c>
      <c r="HG243" s="7"/>
      <c r="HI243" s="66">
        <v>44739</v>
      </c>
      <c r="HJ243" s="21" t="s">
        <v>571</v>
      </c>
      <c r="HK243" s="7"/>
      <c r="HL243" s="7">
        <v>1.018</v>
      </c>
      <c r="HM243" s="7"/>
      <c r="HO243" s="66">
        <v>44732</v>
      </c>
      <c r="HP243" s="21" t="s">
        <v>571</v>
      </c>
      <c r="HQ243" s="7"/>
      <c r="HR243" s="134">
        <v>1.0037718385260825</v>
      </c>
      <c r="HS243" s="7"/>
      <c r="HU243" s="81">
        <v>44067</v>
      </c>
      <c r="HV243" s="21" t="s">
        <v>356</v>
      </c>
      <c r="HW243" s="21">
        <f>[1]!i_dq_close("881001.WI",HU243)</f>
        <v>5294.9691999999995</v>
      </c>
      <c r="HX243" s="82">
        <v>1.154129</v>
      </c>
      <c r="HY243" s="20"/>
      <c r="IA243" s="66">
        <v>44860</v>
      </c>
      <c r="IB243" s="21" t="s">
        <v>1635</v>
      </c>
      <c r="IC243" s="7"/>
      <c r="ID243" s="7">
        <v>1.012</v>
      </c>
      <c r="IE243" s="7"/>
      <c r="IG243" s="66">
        <v>44874</v>
      </c>
      <c r="IH243" s="21" t="s">
        <v>1636</v>
      </c>
      <c r="II243" s="7"/>
      <c r="IJ243" s="7">
        <v>0.99099999999999999</v>
      </c>
      <c r="IK243" s="7"/>
      <c r="IM243" s="66">
        <v>44935</v>
      </c>
      <c r="IN243" s="21" t="s">
        <v>1626</v>
      </c>
      <c r="IO243" s="7"/>
      <c r="IP243" s="7">
        <v>1.0028999999999999</v>
      </c>
      <c r="IQ243" s="7"/>
      <c r="IS243" s="7"/>
      <c r="IT243" s="7"/>
      <c r="IU243" s="7"/>
      <c r="IV243" s="7"/>
      <c r="IW243" s="7"/>
      <c r="IY243" s="7"/>
      <c r="IZ243" s="7"/>
      <c r="JA243" s="7"/>
      <c r="JB243" s="7"/>
      <c r="JC243" s="7"/>
      <c r="JE243" s="7"/>
      <c r="JF243" s="7"/>
      <c r="JG243" s="7"/>
      <c r="JH243" s="7"/>
      <c r="JI243" s="7"/>
      <c r="JK243" s="7"/>
      <c r="JL243" s="7"/>
      <c r="JM243" s="7"/>
      <c r="JN243" s="7"/>
      <c r="JO243" s="7"/>
      <c r="JQ243" s="7"/>
      <c r="JR243" s="7"/>
      <c r="JS243" s="7"/>
      <c r="JT243" s="7"/>
      <c r="JU243" s="7"/>
      <c r="JW243" s="7"/>
      <c r="JX243" s="7"/>
      <c r="JY243" s="7"/>
      <c r="JZ243" s="7"/>
      <c r="KA243" s="7"/>
      <c r="KC243" s="66">
        <v>44908</v>
      </c>
      <c r="KD243" s="7" t="s">
        <v>1624</v>
      </c>
      <c r="KE243" s="7"/>
      <c r="KF243" s="7">
        <v>1.365</v>
      </c>
    </row>
    <row r="244" spans="1:292" customFormat="1">
      <c r="A244" s="121">
        <v>44740</v>
      </c>
      <c r="B244" s="74" t="s">
        <v>571</v>
      </c>
      <c r="C244" s="122"/>
      <c r="D244" s="122">
        <v>1.0516000000000001</v>
      </c>
      <c r="E244" s="122"/>
      <c r="G244" s="66">
        <v>44768</v>
      </c>
      <c r="H244" s="7" t="s">
        <v>639</v>
      </c>
      <c r="I244" s="7"/>
      <c r="J244" s="7">
        <v>0.9829</v>
      </c>
      <c r="K244" s="7"/>
      <c r="M244" s="7"/>
      <c r="N244" s="7"/>
      <c r="O244" s="7"/>
      <c r="P244" s="7"/>
      <c r="Q244" s="7"/>
      <c r="S244" s="7"/>
      <c r="T244" s="7"/>
      <c r="U244" s="7"/>
      <c r="V244" s="7"/>
      <c r="W244" s="7"/>
      <c r="Y244" s="7"/>
      <c r="Z244" s="7"/>
      <c r="AA244" s="7"/>
      <c r="AB244" s="7"/>
      <c r="AC244" s="7"/>
      <c r="AE244" s="7"/>
      <c r="AF244" s="7"/>
      <c r="AG244" s="7"/>
      <c r="AH244" s="7"/>
      <c r="AI244" s="7"/>
      <c r="AK244" s="7"/>
      <c r="AL244" s="7"/>
      <c r="AM244" s="7"/>
      <c r="AN244" s="7"/>
      <c r="AO244" s="7"/>
      <c r="AQ244" s="7"/>
      <c r="AR244" s="7"/>
      <c r="AS244" s="7"/>
      <c r="AT244" s="7"/>
      <c r="AU244" s="7"/>
      <c r="AW244" s="7"/>
      <c r="AX244" s="7"/>
      <c r="AY244" s="7"/>
      <c r="AZ244" s="7"/>
      <c r="BA244" s="7"/>
      <c r="BC244" s="7"/>
      <c r="BD244" s="7"/>
      <c r="BE244" s="7"/>
      <c r="BF244" s="7"/>
      <c r="BG244" s="7"/>
      <c r="BI244" s="7"/>
      <c r="BJ244" s="7"/>
      <c r="BK244" s="7"/>
      <c r="BL244" s="7"/>
      <c r="BM244" s="7"/>
      <c r="BO244" s="7"/>
      <c r="BP244" s="7"/>
      <c r="BQ244" s="7"/>
      <c r="BR244" s="7"/>
      <c r="BS244" s="7"/>
      <c r="BU244" s="7"/>
      <c r="BV244" s="7"/>
      <c r="BW244" s="7"/>
      <c r="BX244" s="7"/>
      <c r="BY244" s="7"/>
      <c r="CA244" s="7"/>
      <c r="CB244" s="7"/>
      <c r="CC244" s="7"/>
      <c r="CD244" s="7"/>
      <c r="CE244" s="7"/>
      <c r="CG244" s="7"/>
      <c r="CH244" s="7"/>
      <c r="CI244" s="7"/>
      <c r="CJ244" s="7"/>
      <c r="CK244" s="7"/>
      <c r="CM244" s="7"/>
      <c r="CN244" s="7"/>
      <c r="CO244" s="7"/>
      <c r="CP244" s="7"/>
      <c r="CQ244" s="7"/>
      <c r="CS244" s="7"/>
      <c r="CT244" s="7"/>
      <c r="CU244" s="7"/>
      <c r="CV244" s="7"/>
      <c r="CW244" s="7"/>
      <c r="CY244" s="7"/>
      <c r="CZ244" s="7"/>
      <c r="DA244" s="7"/>
      <c r="DB244" s="7"/>
      <c r="DC244" s="7"/>
      <c r="DE244" s="7"/>
      <c r="DF244" s="7"/>
      <c r="DG244" s="7"/>
      <c r="DH244" s="7"/>
      <c r="DI244" s="7"/>
      <c r="DK244" s="7"/>
      <c r="DL244" s="7"/>
      <c r="DM244" s="7"/>
      <c r="DN244" s="7"/>
      <c r="DO244" s="7"/>
      <c r="DQ244" s="7"/>
      <c r="DR244" s="7"/>
      <c r="DS244" s="7"/>
      <c r="DT244" s="7"/>
      <c r="DU244" s="7"/>
      <c r="DW244" s="7"/>
      <c r="DX244" s="7"/>
      <c r="DY244" s="7"/>
      <c r="DZ244" s="7"/>
      <c r="EA244" s="7"/>
      <c r="EC244" s="66">
        <v>44967</v>
      </c>
      <c r="ED244" s="21" t="s">
        <v>1719</v>
      </c>
      <c r="EE244" s="7"/>
      <c r="EF244" s="7">
        <v>1.212</v>
      </c>
      <c r="EG244" s="7"/>
      <c r="EI244" s="66">
        <v>44967</v>
      </c>
      <c r="EJ244" s="7" t="s">
        <v>1719</v>
      </c>
      <c r="EK244" s="7"/>
      <c r="EL244" s="7">
        <v>1.2484999999999999</v>
      </c>
      <c r="EM244" s="7"/>
      <c r="EO244" s="66">
        <v>44964</v>
      </c>
      <c r="EP244" s="21" t="s">
        <v>1688</v>
      </c>
      <c r="EQ244" s="7"/>
      <c r="ER244" s="7">
        <v>1.0069999999999999</v>
      </c>
      <c r="ES244" s="7"/>
      <c r="EU244" s="66">
        <v>44963</v>
      </c>
      <c r="EV244" s="21" t="s">
        <v>1632</v>
      </c>
      <c r="EW244" s="7"/>
      <c r="EX244" s="7">
        <v>1.212</v>
      </c>
      <c r="EY244" s="7"/>
      <c r="FA244" s="66">
        <v>44939</v>
      </c>
      <c r="FB244" s="21" t="s">
        <v>1626</v>
      </c>
      <c r="FC244" s="7"/>
      <c r="FD244" s="7">
        <v>1.407</v>
      </c>
      <c r="FE244" s="7"/>
      <c r="FG244" s="66">
        <v>44929</v>
      </c>
      <c r="FH244" s="7" t="s">
        <v>346</v>
      </c>
      <c r="FI244" s="7"/>
      <c r="FJ244" s="7">
        <v>1.0449999999999999</v>
      </c>
      <c r="FK244" s="7"/>
      <c r="FM244" s="66">
        <v>44925</v>
      </c>
      <c r="FN244" s="21" t="s">
        <v>1624</v>
      </c>
      <c r="FO244" s="7"/>
      <c r="FP244" s="7">
        <v>1.0880000000000001</v>
      </c>
      <c r="FQ244" s="7"/>
      <c r="FS244" s="66">
        <v>44909</v>
      </c>
      <c r="FT244" s="21" t="s">
        <v>1624</v>
      </c>
      <c r="FU244" s="7"/>
      <c r="FV244" s="7">
        <v>1.2867999999999999</v>
      </c>
      <c r="FW244" s="7"/>
      <c r="FY244" s="66">
        <v>44904</v>
      </c>
      <c r="FZ244" s="21" t="s">
        <v>1624</v>
      </c>
      <c r="GA244" s="7"/>
      <c r="GB244" s="7">
        <v>1.4195</v>
      </c>
      <c r="GC244" s="7"/>
      <c r="GE244" s="66">
        <v>44879</v>
      </c>
      <c r="GF244" s="21" t="s">
        <v>1636</v>
      </c>
      <c r="GG244" s="7"/>
      <c r="GH244" s="7">
        <v>1.8864000000000001</v>
      </c>
      <c r="GI244" s="7"/>
      <c r="GK244" s="66">
        <v>44874</v>
      </c>
      <c r="GL244" s="21" t="s">
        <v>1636</v>
      </c>
      <c r="GM244" s="7"/>
      <c r="GN244" s="7">
        <v>1.006678</v>
      </c>
      <c r="GO244" s="7"/>
      <c r="GQ244" s="66">
        <v>44825</v>
      </c>
      <c r="GR244" s="7" t="s">
        <v>1634</v>
      </c>
      <c r="GS244" s="7"/>
      <c r="GT244" s="7">
        <v>1.2050000000000001</v>
      </c>
      <c r="GU244" s="7"/>
      <c r="GW244" s="66">
        <v>44792</v>
      </c>
      <c r="GX244" s="21" t="s">
        <v>1633</v>
      </c>
      <c r="GY244" s="7"/>
      <c r="GZ244" s="7">
        <v>1.0780000000000001</v>
      </c>
      <c r="HA244" s="7"/>
      <c r="HC244" s="66">
        <v>44778</v>
      </c>
      <c r="HD244" s="21" t="s">
        <v>1633</v>
      </c>
      <c r="HE244" s="7"/>
      <c r="HF244" s="7">
        <v>1.2293000000000001</v>
      </c>
      <c r="HG244" s="7"/>
      <c r="HI244" s="66">
        <v>44740</v>
      </c>
      <c r="HJ244" s="21" t="s">
        <v>571</v>
      </c>
      <c r="HK244" s="7"/>
      <c r="HL244" s="7">
        <v>1.016</v>
      </c>
      <c r="HM244" s="7"/>
      <c r="HO244" s="66">
        <v>44733</v>
      </c>
      <c r="HP244" s="21" t="s">
        <v>571</v>
      </c>
      <c r="HQ244" s="7"/>
      <c r="HR244" s="134">
        <v>1.0037718385260825</v>
      </c>
      <c r="HS244" s="7"/>
      <c r="HU244" s="81">
        <v>44068</v>
      </c>
      <c r="HV244" s="21" t="s">
        <v>356</v>
      </c>
      <c r="HW244" s="21">
        <f>[1]!i_dq_close("881001.WI",HU244)</f>
        <v>5286.7249000000002</v>
      </c>
      <c r="HX244" s="82">
        <v>1.1559889999999999</v>
      </c>
      <c r="HY244" s="20"/>
      <c r="IA244" s="66">
        <v>44861</v>
      </c>
      <c r="IB244" s="21" t="s">
        <v>1635</v>
      </c>
      <c r="IC244" s="7"/>
      <c r="ID244" s="7">
        <v>1.0089999999999999</v>
      </c>
      <c r="IE244" s="7"/>
      <c r="IG244" s="66">
        <v>44875</v>
      </c>
      <c r="IH244" s="21" t="s">
        <v>1636</v>
      </c>
      <c r="II244" s="7"/>
      <c r="IJ244" s="7">
        <v>0.99</v>
      </c>
      <c r="IK244" s="7"/>
      <c r="IM244" s="66">
        <v>44936</v>
      </c>
      <c r="IN244" s="21" t="s">
        <v>1626</v>
      </c>
      <c r="IO244" s="7"/>
      <c r="IP244" s="7">
        <v>1.0037</v>
      </c>
      <c r="IQ244" s="7"/>
      <c r="IS244" s="7"/>
      <c r="IT244" s="7"/>
      <c r="IU244" s="7"/>
      <c r="IV244" s="7"/>
      <c r="IW244" s="7"/>
      <c r="IY244" s="7"/>
      <c r="IZ244" s="7"/>
      <c r="JA244" s="7"/>
      <c r="JB244" s="7"/>
      <c r="JC244" s="7"/>
      <c r="JE244" s="7"/>
      <c r="JF244" s="7"/>
      <c r="JG244" s="7"/>
      <c r="JH244" s="7"/>
      <c r="JI244" s="7"/>
      <c r="JK244" s="7"/>
      <c r="JL244" s="7"/>
      <c r="JM244" s="7"/>
      <c r="JN244" s="7"/>
      <c r="JO244" s="7"/>
      <c r="JQ244" s="7"/>
      <c r="JR244" s="7"/>
      <c r="JS244" s="7"/>
      <c r="JT244" s="7"/>
      <c r="JU244" s="7"/>
      <c r="JW244" s="7"/>
      <c r="JX244" s="7"/>
      <c r="JY244" s="7"/>
      <c r="JZ244" s="7"/>
      <c r="KA244" s="7"/>
      <c r="KC244" s="66">
        <v>44909</v>
      </c>
      <c r="KD244" s="7" t="s">
        <v>1624</v>
      </c>
      <c r="KE244" s="7"/>
      <c r="KF244" s="7">
        <v>1.365</v>
      </c>
    </row>
    <row r="245" spans="1:292" customFormat="1">
      <c r="A245" s="121">
        <v>44741</v>
      </c>
      <c r="B245" s="74" t="s">
        <v>571</v>
      </c>
      <c r="C245" s="122"/>
      <c r="D245" s="122">
        <v>1.0451999999999999</v>
      </c>
      <c r="E245" s="122"/>
      <c r="G245" s="66">
        <v>44769</v>
      </c>
      <c r="H245" s="7" t="s">
        <v>639</v>
      </c>
      <c r="I245" s="7"/>
      <c r="J245" s="7">
        <v>0.98499999999999999</v>
      </c>
      <c r="K245" s="7"/>
      <c r="M245" s="7"/>
      <c r="N245" s="7"/>
      <c r="O245" s="7"/>
      <c r="P245" s="7"/>
      <c r="Q245" s="7"/>
      <c r="S245" s="7"/>
      <c r="T245" s="7"/>
      <c r="U245" s="7"/>
      <c r="V245" s="7"/>
      <c r="W245" s="7"/>
      <c r="Y245" s="7"/>
      <c r="Z245" s="7"/>
      <c r="AA245" s="7"/>
      <c r="AB245" s="7"/>
      <c r="AC245" s="7"/>
      <c r="AE245" s="7"/>
      <c r="AF245" s="7"/>
      <c r="AG245" s="7"/>
      <c r="AH245" s="7"/>
      <c r="AI245" s="7"/>
      <c r="AK245" s="7"/>
      <c r="AL245" s="7"/>
      <c r="AM245" s="7"/>
      <c r="AN245" s="7"/>
      <c r="AO245" s="7"/>
      <c r="AQ245" s="7"/>
      <c r="AR245" s="7"/>
      <c r="AS245" s="7"/>
      <c r="AT245" s="7"/>
      <c r="AU245" s="7"/>
      <c r="AW245" s="7"/>
      <c r="AX245" s="7"/>
      <c r="AY245" s="7"/>
      <c r="AZ245" s="7"/>
      <c r="BA245" s="7"/>
      <c r="BC245" s="7"/>
      <c r="BD245" s="7"/>
      <c r="BE245" s="7"/>
      <c r="BF245" s="7"/>
      <c r="BG245" s="7"/>
      <c r="BI245" s="7"/>
      <c r="BJ245" s="7"/>
      <c r="BK245" s="7"/>
      <c r="BL245" s="7"/>
      <c r="BM245" s="7"/>
      <c r="BO245" s="7"/>
      <c r="BP245" s="7"/>
      <c r="BQ245" s="7"/>
      <c r="BR245" s="7"/>
      <c r="BS245" s="7"/>
      <c r="BU245" s="7"/>
      <c r="BV245" s="7"/>
      <c r="BW245" s="7"/>
      <c r="BX245" s="7"/>
      <c r="BY245" s="7"/>
      <c r="CA245" s="7"/>
      <c r="CB245" s="7"/>
      <c r="CC245" s="7"/>
      <c r="CD245" s="7"/>
      <c r="CE245" s="7"/>
      <c r="CG245" s="7"/>
      <c r="CH245" s="7"/>
      <c r="CI245" s="7"/>
      <c r="CJ245" s="7"/>
      <c r="CK245" s="7"/>
      <c r="CM245" s="7"/>
      <c r="CN245" s="7"/>
      <c r="CO245" s="7"/>
      <c r="CP245" s="7"/>
      <c r="CQ245" s="7"/>
      <c r="CS245" s="7"/>
      <c r="CT245" s="7"/>
      <c r="CU245" s="7"/>
      <c r="CV245" s="7"/>
      <c r="CW245" s="7"/>
      <c r="CY245" s="7"/>
      <c r="CZ245" s="7"/>
      <c r="DA245" s="7"/>
      <c r="DB245" s="7"/>
      <c r="DC245" s="7"/>
      <c r="DE245" s="7"/>
      <c r="DF245" s="7"/>
      <c r="DG245" s="7"/>
      <c r="DH245" s="7"/>
      <c r="DI245" s="7"/>
      <c r="DK245" s="7"/>
      <c r="DL245" s="7"/>
      <c r="DM245" s="7"/>
      <c r="DN245" s="7"/>
      <c r="DO245" s="7"/>
      <c r="DQ245" s="7"/>
      <c r="DR245" s="7"/>
      <c r="DS245" s="7"/>
      <c r="DT245" s="7"/>
      <c r="DU245" s="7"/>
      <c r="DW245" s="7"/>
      <c r="DX245" s="7"/>
      <c r="DY245" s="7"/>
      <c r="DZ245" s="7"/>
      <c r="EA245" s="7"/>
      <c r="EC245" s="7"/>
      <c r="ED245" s="7"/>
      <c r="EE245" s="7"/>
      <c r="EF245" s="7"/>
      <c r="EG245" s="7"/>
      <c r="EI245" s="7"/>
      <c r="EJ245" s="7"/>
      <c r="EK245" s="7"/>
      <c r="EL245" s="7"/>
      <c r="EM245" s="7"/>
      <c r="EO245" s="66">
        <v>44965</v>
      </c>
      <c r="EP245" s="21" t="s">
        <v>1694</v>
      </c>
      <c r="EQ245" s="7"/>
      <c r="ER245" s="7">
        <v>1.0069999999999999</v>
      </c>
      <c r="ES245" s="7"/>
      <c r="EU245" s="66">
        <v>44964</v>
      </c>
      <c r="EV245" s="21" t="s">
        <v>1688</v>
      </c>
      <c r="EW245" s="7"/>
      <c r="EX245" s="7">
        <v>1.2138</v>
      </c>
      <c r="EY245" s="7"/>
      <c r="FA245" s="66">
        <v>44942</v>
      </c>
      <c r="FB245" s="21" t="s">
        <v>1626</v>
      </c>
      <c r="FC245" s="7"/>
      <c r="FD245" s="7">
        <v>1.407</v>
      </c>
      <c r="FE245" s="7"/>
      <c r="FG245" s="66">
        <v>44930</v>
      </c>
      <c r="FH245" s="7" t="s">
        <v>1626</v>
      </c>
      <c r="FI245" s="7"/>
      <c r="FJ245" s="7">
        <v>1.0469999999999999</v>
      </c>
      <c r="FK245" s="7"/>
      <c r="FM245" s="66">
        <v>44929</v>
      </c>
      <c r="FN245" s="21" t="s">
        <v>346</v>
      </c>
      <c r="FO245" s="7"/>
      <c r="FP245" s="7">
        <v>1.0900000000000001</v>
      </c>
      <c r="FQ245" s="7"/>
      <c r="FS245" s="66">
        <v>44910</v>
      </c>
      <c r="FT245" s="21" t="s">
        <v>1624</v>
      </c>
      <c r="FU245" s="7"/>
      <c r="FV245" s="7">
        <v>1.2857000000000001</v>
      </c>
      <c r="FW245" s="7"/>
      <c r="FY245" s="66">
        <v>44907</v>
      </c>
      <c r="FZ245" s="21" t="s">
        <v>1624</v>
      </c>
      <c r="GA245" s="7"/>
      <c r="GB245" s="7">
        <v>1.42</v>
      </c>
      <c r="GC245" s="7"/>
      <c r="GE245" s="66">
        <v>44880</v>
      </c>
      <c r="GF245" s="21" t="s">
        <v>1636</v>
      </c>
      <c r="GG245" s="7"/>
      <c r="GH245" s="7">
        <v>1.8880999999999999</v>
      </c>
      <c r="GI245" s="7"/>
      <c r="GK245" s="66">
        <v>44875</v>
      </c>
      <c r="GL245" s="21" t="s">
        <v>1636</v>
      </c>
      <c r="GM245" s="7"/>
      <c r="GN245" s="7">
        <v>1.006777</v>
      </c>
      <c r="GO245" s="7"/>
      <c r="GQ245" s="66">
        <v>44826</v>
      </c>
      <c r="GR245" s="7" t="s">
        <v>1634</v>
      </c>
      <c r="GS245" s="7"/>
      <c r="GT245" s="7">
        <v>1.2050000000000001</v>
      </c>
      <c r="GU245" s="7"/>
      <c r="GW245" s="66">
        <v>44795</v>
      </c>
      <c r="GX245" s="21" t="s">
        <v>1633</v>
      </c>
      <c r="GY245" s="7"/>
      <c r="GZ245" s="7">
        <v>1.0791999999999999</v>
      </c>
      <c r="HA245" s="7"/>
      <c r="HC245" s="66">
        <v>44781</v>
      </c>
      <c r="HD245" s="21" t="s">
        <v>1633</v>
      </c>
      <c r="HE245" s="7"/>
      <c r="HF245" s="7">
        <v>1.2318</v>
      </c>
      <c r="HG245" s="7"/>
      <c r="HI245" s="66">
        <v>44741</v>
      </c>
      <c r="HJ245" s="21" t="s">
        <v>571</v>
      </c>
      <c r="HK245" s="7"/>
      <c r="HL245" s="7">
        <v>1.01</v>
      </c>
      <c r="HM245" s="7"/>
      <c r="HO245" s="66">
        <v>44734</v>
      </c>
      <c r="HP245" s="21" t="s">
        <v>571</v>
      </c>
      <c r="HQ245" s="7"/>
      <c r="HR245" s="134">
        <v>1.0047426043273651</v>
      </c>
      <c r="HS245" s="7"/>
      <c r="HU245" s="81">
        <v>44069</v>
      </c>
      <c r="HV245" s="21" t="s">
        <v>356</v>
      </c>
      <c r="HW245" s="21">
        <f>[1]!i_dq_close("881001.WI",HU245)</f>
        <v>5198.0165999999999</v>
      </c>
      <c r="HX245" s="82">
        <v>1.1550590000000001</v>
      </c>
      <c r="HY245" s="20"/>
      <c r="IA245" s="66">
        <v>44862</v>
      </c>
      <c r="IB245" s="21" t="s">
        <v>1635</v>
      </c>
      <c r="IC245" s="7"/>
      <c r="ID245" s="7">
        <v>1.004</v>
      </c>
      <c r="IE245" s="7"/>
      <c r="IG245" s="66">
        <v>44876</v>
      </c>
      <c r="IH245" s="21" t="s">
        <v>1636</v>
      </c>
      <c r="II245" s="7"/>
      <c r="IJ245" s="7">
        <v>0.98399999999999999</v>
      </c>
      <c r="IK245" s="7"/>
      <c r="IM245" s="66">
        <v>44937</v>
      </c>
      <c r="IN245" s="21" t="s">
        <v>1626</v>
      </c>
      <c r="IO245" s="7"/>
      <c r="IP245" s="7">
        <v>1.0024</v>
      </c>
      <c r="IQ245" s="7"/>
      <c r="IS245" s="7"/>
      <c r="IT245" s="7"/>
      <c r="IU245" s="7"/>
      <c r="IV245" s="7"/>
      <c r="IW245" s="7"/>
      <c r="IY245" s="7"/>
      <c r="IZ245" s="7"/>
      <c r="JA245" s="7"/>
      <c r="JB245" s="7"/>
      <c r="JC245" s="7"/>
      <c r="JE245" s="7"/>
      <c r="JF245" s="7"/>
      <c r="JG245" s="7"/>
      <c r="JH245" s="7"/>
      <c r="JI245" s="7"/>
      <c r="JK245" s="7"/>
      <c r="JL245" s="7"/>
      <c r="JM245" s="7"/>
      <c r="JN245" s="7"/>
      <c r="JO245" s="7"/>
      <c r="JQ245" s="7"/>
      <c r="JR245" s="7"/>
      <c r="JS245" s="7"/>
      <c r="JT245" s="7"/>
      <c r="JU245" s="7"/>
      <c r="JW245" s="7"/>
      <c r="JX245" s="7"/>
      <c r="JY245" s="7"/>
      <c r="JZ245" s="7"/>
      <c r="KA245" s="7"/>
      <c r="KC245" s="66">
        <v>44910</v>
      </c>
      <c r="KD245" s="7" t="s">
        <v>1624</v>
      </c>
      <c r="KE245" s="7"/>
      <c r="KF245" s="7">
        <v>1.365</v>
      </c>
    </row>
    <row r="246" spans="1:292" customFormat="1">
      <c r="A246" s="121">
        <v>44742</v>
      </c>
      <c r="B246" s="74" t="s">
        <v>571</v>
      </c>
      <c r="C246" s="122"/>
      <c r="D246" s="122">
        <v>1.0461</v>
      </c>
      <c r="E246" s="122"/>
      <c r="G246" s="66">
        <v>44770</v>
      </c>
      <c r="H246" s="7" t="s">
        <v>639</v>
      </c>
      <c r="I246" s="7"/>
      <c r="J246" s="7">
        <v>0.98480000000000001</v>
      </c>
      <c r="K246" s="7"/>
      <c r="M246" s="7"/>
      <c r="N246" s="7"/>
      <c r="O246" s="7"/>
      <c r="P246" s="7"/>
      <c r="Q246" s="7"/>
      <c r="S246" s="7"/>
      <c r="T246" s="7"/>
      <c r="U246" s="7"/>
      <c r="V246" s="7"/>
      <c r="W246" s="7"/>
      <c r="Y246" s="7"/>
      <c r="Z246" s="7"/>
      <c r="AA246" s="7"/>
      <c r="AB246" s="7"/>
      <c r="AC246" s="7"/>
      <c r="AE246" s="7"/>
      <c r="AF246" s="7"/>
      <c r="AG246" s="7"/>
      <c r="AH246" s="7"/>
      <c r="AI246" s="7"/>
      <c r="AK246" s="7"/>
      <c r="AL246" s="7"/>
      <c r="AM246" s="7"/>
      <c r="AN246" s="7"/>
      <c r="AO246" s="7"/>
      <c r="AQ246" s="7"/>
      <c r="AR246" s="7"/>
      <c r="AS246" s="7"/>
      <c r="AT246" s="7"/>
      <c r="AU246" s="7"/>
      <c r="AW246" s="7"/>
      <c r="AX246" s="7"/>
      <c r="AY246" s="7"/>
      <c r="AZ246" s="7"/>
      <c r="BA246" s="7"/>
      <c r="BC246" s="7"/>
      <c r="BD246" s="7"/>
      <c r="BE246" s="7"/>
      <c r="BF246" s="7"/>
      <c r="BG246" s="7"/>
      <c r="BI246" s="7"/>
      <c r="BJ246" s="7"/>
      <c r="BK246" s="7"/>
      <c r="BL246" s="7"/>
      <c r="BM246" s="7"/>
      <c r="BO246" s="7"/>
      <c r="BP246" s="7"/>
      <c r="BQ246" s="7"/>
      <c r="BR246" s="7"/>
      <c r="BS246" s="7"/>
      <c r="BU246" s="7"/>
      <c r="BV246" s="7"/>
      <c r="BW246" s="7"/>
      <c r="BX246" s="7"/>
      <c r="BY246" s="7"/>
      <c r="CA246" s="7"/>
      <c r="CB246" s="7"/>
      <c r="CC246" s="7"/>
      <c r="CD246" s="7"/>
      <c r="CE246" s="7"/>
      <c r="CG246" s="7"/>
      <c r="CH246" s="7"/>
      <c r="CI246" s="7"/>
      <c r="CJ246" s="7"/>
      <c r="CK246" s="7"/>
      <c r="CM246" s="7"/>
      <c r="CN246" s="7"/>
      <c r="CO246" s="7"/>
      <c r="CP246" s="7"/>
      <c r="CQ246" s="7"/>
      <c r="CS246" s="7"/>
      <c r="CT246" s="7"/>
      <c r="CU246" s="7"/>
      <c r="CV246" s="7"/>
      <c r="CW246" s="7"/>
      <c r="CY246" s="7"/>
      <c r="CZ246" s="7"/>
      <c r="DA246" s="7"/>
      <c r="DB246" s="7"/>
      <c r="DC246" s="7"/>
      <c r="DE246" s="7"/>
      <c r="DF246" s="7"/>
      <c r="DG246" s="7"/>
      <c r="DH246" s="7"/>
      <c r="DI246" s="7"/>
      <c r="DK246" s="7"/>
      <c r="DL246" s="7"/>
      <c r="DM246" s="7"/>
      <c r="DN246" s="7"/>
      <c r="DO246" s="7"/>
      <c r="DQ246" s="7"/>
      <c r="DR246" s="7"/>
      <c r="DS246" s="7"/>
      <c r="DT246" s="7"/>
      <c r="DU246" s="7"/>
      <c r="DW246" s="7"/>
      <c r="DX246" s="7"/>
      <c r="DY246" s="7"/>
      <c r="DZ246" s="7"/>
      <c r="EA246" s="7"/>
      <c r="EC246" s="7"/>
      <c r="ED246" s="7"/>
      <c r="EE246" s="7"/>
      <c r="EF246" s="7"/>
      <c r="EG246" s="7"/>
      <c r="EI246" s="7"/>
      <c r="EJ246" s="7"/>
      <c r="EK246" s="7"/>
      <c r="EL246" s="7"/>
      <c r="EM246" s="7"/>
      <c r="EO246" s="66">
        <v>44966</v>
      </c>
      <c r="EP246" s="21" t="s">
        <v>1704</v>
      </c>
      <c r="EQ246" s="7"/>
      <c r="ER246" s="7">
        <v>1.0049999999999999</v>
      </c>
      <c r="ES246" s="7"/>
      <c r="EU246" s="66">
        <v>44965</v>
      </c>
      <c r="EV246" s="21" t="s">
        <v>1694</v>
      </c>
      <c r="EW246" s="7"/>
      <c r="EX246" s="7">
        <v>1.2135</v>
      </c>
      <c r="EY246" s="7"/>
      <c r="FA246" s="66">
        <v>44943</v>
      </c>
      <c r="FB246" s="21" t="s">
        <v>1626</v>
      </c>
      <c r="FC246" s="7"/>
      <c r="FD246" s="7">
        <v>1.4059999999999999</v>
      </c>
      <c r="FE246" s="7"/>
      <c r="FG246" s="66">
        <v>44931</v>
      </c>
      <c r="FH246" s="7" t="s">
        <v>1626</v>
      </c>
      <c r="FI246" s="7"/>
      <c r="FJ246" s="7">
        <v>1.046</v>
      </c>
      <c r="FK246" s="7"/>
      <c r="FM246" s="66">
        <v>44930</v>
      </c>
      <c r="FN246" s="21" t="s">
        <v>1626</v>
      </c>
      <c r="FO246" s="7"/>
      <c r="FP246" s="7">
        <v>1.0920000000000001</v>
      </c>
      <c r="FQ246" s="7"/>
      <c r="FS246" s="66">
        <v>44911</v>
      </c>
      <c r="FT246" s="21" t="s">
        <v>1624</v>
      </c>
      <c r="FU246" s="7"/>
      <c r="FV246" s="7">
        <v>1.2861</v>
      </c>
      <c r="FW246" s="7"/>
      <c r="FY246" s="66">
        <v>44908</v>
      </c>
      <c r="FZ246" s="21" t="s">
        <v>1624</v>
      </c>
      <c r="GA246" s="7"/>
      <c r="GB246" s="7">
        <v>1.4198</v>
      </c>
      <c r="GC246" s="7"/>
      <c r="GE246" s="66">
        <v>44881</v>
      </c>
      <c r="GF246" s="21" t="s">
        <v>1636</v>
      </c>
      <c r="GG246" s="7"/>
      <c r="GH246" s="7">
        <v>1.8886000000000001</v>
      </c>
      <c r="GI246" s="7"/>
      <c r="GK246" s="66">
        <v>44876</v>
      </c>
      <c r="GL246" s="21" t="s">
        <v>1636</v>
      </c>
      <c r="GM246" s="7"/>
      <c r="GN246" s="7">
        <v>1.0065789999999999</v>
      </c>
      <c r="GO246" s="7"/>
      <c r="GQ246" s="66">
        <v>44827</v>
      </c>
      <c r="GR246" s="7" t="s">
        <v>1634</v>
      </c>
      <c r="GS246" s="7"/>
      <c r="GT246" s="7">
        <v>1.1970000000000001</v>
      </c>
      <c r="GU246" s="7"/>
      <c r="GW246" s="66">
        <v>44796</v>
      </c>
      <c r="GX246" s="21" t="s">
        <v>1633</v>
      </c>
      <c r="GY246" s="7"/>
      <c r="GZ246" s="7">
        <v>1.0771999999999999</v>
      </c>
      <c r="HA246" s="7"/>
      <c r="HC246" s="66">
        <v>44782</v>
      </c>
      <c r="HD246" s="21" t="s">
        <v>1633</v>
      </c>
      <c r="HE246" s="7"/>
      <c r="HF246" s="7">
        <v>1.2319</v>
      </c>
      <c r="HG246" s="7"/>
      <c r="HI246" s="66">
        <v>44742</v>
      </c>
      <c r="HJ246" s="21" t="s">
        <v>571</v>
      </c>
      <c r="HK246" s="7"/>
      <c r="HL246" s="7">
        <v>1.014</v>
      </c>
      <c r="HM246" s="7"/>
      <c r="HO246" s="66">
        <v>44735</v>
      </c>
      <c r="HP246" s="21" t="s">
        <v>571</v>
      </c>
      <c r="HQ246" s="7"/>
      <c r="HR246" s="134">
        <v>1.0047426043273651</v>
      </c>
      <c r="HS246" s="7"/>
      <c r="HU246" s="81">
        <v>44070</v>
      </c>
      <c r="HV246" s="21" t="s">
        <v>356</v>
      </c>
      <c r="HW246" s="21">
        <f>[1]!i_dq_close("881001.WI",HU246)</f>
        <v>5241.9457000000002</v>
      </c>
      <c r="HX246" s="82">
        <v>1.152269</v>
      </c>
      <c r="HY246" s="20"/>
      <c r="IA246" s="66">
        <v>44865</v>
      </c>
      <c r="IB246" s="21" t="s">
        <v>1635</v>
      </c>
      <c r="IC246" s="7"/>
      <c r="ID246" s="7">
        <v>1.0089999999999999</v>
      </c>
      <c r="IE246" s="7"/>
      <c r="IG246" s="66">
        <v>44879</v>
      </c>
      <c r="IH246" s="21" t="s">
        <v>1636</v>
      </c>
      <c r="II246" s="7"/>
      <c r="IJ246" s="7">
        <v>0.98899999999999999</v>
      </c>
      <c r="IK246" s="7"/>
      <c r="IM246" s="66">
        <v>44938</v>
      </c>
      <c r="IN246" s="21" t="s">
        <v>1626</v>
      </c>
      <c r="IO246" s="7"/>
      <c r="IP246" s="7">
        <v>1.0016</v>
      </c>
      <c r="IQ246" s="7"/>
      <c r="IS246" s="7"/>
      <c r="IT246" s="7"/>
      <c r="IU246" s="7"/>
      <c r="IV246" s="7"/>
      <c r="IW246" s="7"/>
      <c r="IY246" s="7"/>
      <c r="IZ246" s="7"/>
      <c r="JA246" s="7"/>
      <c r="JB246" s="7"/>
      <c r="JC246" s="7"/>
      <c r="JE246" s="7"/>
      <c r="JF246" s="7"/>
      <c r="JG246" s="7"/>
      <c r="JH246" s="7"/>
      <c r="JI246" s="7"/>
      <c r="JK246" s="7"/>
      <c r="JL246" s="7"/>
      <c r="JM246" s="7"/>
      <c r="JN246" s="7"/>
      <c r="JO246" s="7"/>
      <c r="JQ246" s="7"/>
      <c r="JR246" s="7"/>
      <c r="JS246" s="7"/>
      <c r="JT246" s="7"/>
      <c r="JU246" s="7"/>
      <c r="JW246" s="7"/>
      <c r="JX246" s="7"/>
      <c r="JY246" s="7"/>
      <c r="JZ246" s="7"/>
      <c r="KA246" s="7"/>
      <c r="KC246" s="66">
        <v>44911</v>
      </c>
      <c r="KD246" s="7" t="s">
        <v>1624</v>
      </c>
      <c r="KE246" s="7"/>
      <c r="KF246" s="7">
        <v>1.365</v>
      </c>
    </row>
    <row r="247" spans="1:292" customFormat="1">
      <c r="A247" s="121">
        <v>44743</v>
      </c>
      <c r="B247" s="74" t="s">
        <v>639</v>
      </c>
      <c r="C247" s="122"/>
      <c r="D247" s="122">
        <v>1.0477000000000001</v>
      </c>
      <c r="E247" s="122"/>
      <c r="G247" s="66">
        <v>44771</v>
      </c>
      <c r="H247" s="7" t="s">
        <v>639</v>
      </c>
      <c r="I247" s="7"/>
      <c r="J247" s="7">
        <v>0.98399999999999999</v>
      </c>
      <c r="K247" s="7"/>
      <c r="M247" s="7"/>
      <c r="N247" s="7"/>
      <c r="O247" s="7"/>
      <c r="P247" s="7"/>
      <c r="Q247" s="7"/>
      <c r="S247" s="7"/>
      <c r="T247" s="7"/>
      <c r="U247" s="7"/>
      <c r="V247" s="7"/>
      <c r="W247" s="7"/>
      <c r="Y247" s="7"/>
      <c r="Z247" s="7"/>
      <c r="AA247" s="7"/>
      <c r="AB247" s="7"/>
      <c r="AC247" s="7"/>
      <c r="AE247" s="7"/>
      <c r="AF247" s="7"/>
      <c r="AG247" s="7"/>
      <c r="AH247" s="7"/>
      <c r="AI247" s="7"/>
      <c r="AK247" s="7"/>
      <c r="AL247" s="7"/>
      <c r="AM247" s="7"/>
      <c r="AN247" s="7"/>
      <c r="AO247" s="7"/>
      <c r="AQ247" s="7"/>
      <c r="AR247" s="7"/>
      <c r="AS247" s="7"/>
      <c r="AT247" s="7"/>
      <c r="AU247" s="7"/>
      <c r="AW247" s="7"/>
      <c r="AX247" s="7"/>
      <c r="AY247" s="7"/>
      <c r="AZ247" s="7"/>
      <c r="BA247" s="7"/>
      <c r="BC247" s="7"/>
      <c r="BD247" s="7"/>
      <c r="BE247" s="7"/>
      <c r="BF247" s="7"/>
      <c r="BG247" s="7"/>
      <c r="BI247" s="7"/>
      <c r="BJ247" s="7"/>
      <c r="BK247" s="7"/>
      <c r="BL247" s="7"/>
      <c r="BM247" s="7"/>
      <c r="BO247" s="7"/>
      <c r="BP247" s="7"/>
      <c r="BQ247" s="7"/>
      <c r="BR247" s="7"/>
      <c r="BS247" s="7"/>
      <c r="BU247" s="7"/>
      <c r="BV247" s="7"/>
      <c r="BW247" s="7"/>
      <c r="BX247" s="7"/>
      <c r="BY247" s="7"/>
      <c r="CA247" s="7"/>
      <c r="CB247" s="7"/>
      <c r="CC247" s="7"/>
      <c r="CD247" s="7"/>
      <c r="CE247" s="7"/>
      <c r="CG247" s="7"/>
      <c r="CH247" s="7"/>
      <c r="CI247" s="7"/>
      <c r="CJ247" s="7"/>
      <c r="CK247" s="7"/>
      <c r="CM247" s="7"/>
      <c r="CN247" s="7"/>
      <c r="CO247" s="7"/>
      <c r="CP247" s="7"/>
      <c r="CQ247" s="7"/>
      <c r="CS247" s="7"/>
      <c r="CT247" s="7"/>
      <c r="CU247" s="7"/>
      <c r="CV247" s="7"/>
      <c r="CW247" s="7"/>
      <c r="CY247" s="7"/>
      <c r="CZ247" s="7"/>
      <c r="DA247" s="7"/>
      <c r="DB247" s="7"/>
      <c r="DC247" s="7"/>
      <c r="DE247" s="7"/>
      <c r="DF247" s="7"/>
      <c r="DG247" s="7"/>
      <c r="DH247" s="7"/>
      <c r="DI247" s="7"/>
      <c r="DK247" s="7"/>
      <c r="DL247" s="7"/>
      <c r="DM247" s="7"/>
      <c r="DN247" s="7"/>
      <c r="DO247" s="7"/>
      <c r="DQ247" s="7"/>
      <c r="DR247" s="7"/>
      <c r="DS247" s="7"/>
      <c r="DT247" s="7"/>
      <c r="DU247" s="7"/>
      <c r="DW247" s="7"/>
      <c r="DX247" s="7"/>
      <c r="DY247" s="7"/>
      <c r="DZ247" s="7"/>
      <c r="EA247" s="7"/>
      <c r="EC247" s="7"/>
      <c r="ED247" s="7"/>
      <c r="EE247" s="7"/>
      <c r="EF247" s="7"/>
      <c r="EG247" s="7"/>
      <c r="EI247" s="7"/>
      <c r="EJ247" s="7"/>
      <c r="EK247" s="7"/>
      <c r="EL247" s="7"/>
      <c r="EM247" s="7"/>
      <c r="EO247" s="66">
        <v>44967</v>
      </c>
      <c r="EP247" s="21" t="s">
        <v>1719</v>
      </c>
      <c r="EQ247" s="7"/>
      <c r="ER247" s="7">
        <v>1.008</v>
      </c>
      <c r="ES247" s="7"/>
      <c r="EU247" s="66">
        <v>44966</v>
      </c>
      <c r="EV247" s="21" t="s">
        <v>1704</v>
      </c>
      <c r="EW247" s="7"/>
      <c r="EX247" s="7">
        <v>1.2098</v>
      </c>
      <c r="EY247" s="7"/>
      <c r="FA247" s="66">
        <v>44944</v>
      </c>
      <c r="FB247" s="21" t="s">
        <v>1626</v>
      </c>
      <c r="FC247" s="7"/>
      <c r="FD247" s="7">
        <v>1.4039999999999999</v>
      </c>
      <c r="FE247" s="7"/>
      <c r="FG247" s="66">
        <v>44932</v>
      </c>
      <c r="FH247" s="7" t="s">
        <v>1626</v>
      </c>
      <c r="FI247" s="7"/>
      <c r="FJ247" s="7">
        <v>1.0469999999999999</v>
      </c>
      <c r="FK247" s="7"/>
      <c r="FM247" s="66">
        <v>44931</v>
      </c>
      <c r="FN247" s="21" t="s">
        <v>1626</v>
      </c>
      <c r="FO247" s="7"/>
      <c r="FP247" s="7">
        <v>1.091</v>
      </c>
      <c r="FQ247" s="7"/>
      <c r="FS247" s="66">
        <v>44914</v>
      </c>
      <c r="FT247" s="21" t="s">
        <v>1624</v>
      </c>
      <c r="FU247" s="7"/>
      <c r="FV247" s="7">
        <v>1.2848999999999999</v>
      </c>
      <c r="FW247" s="7"/>
      <c r="FY247" s="66">
        <v>44909</v>
      </c>
      <c r="FZ247" s="21" t="s">
        <v>1624</v>
      </c>
      <c r="GA247" s="7"/>
      <c r="GB247" s="7">
        <v>1.4196</v>
      </c>
      <c r="GC247" s="7"/>
      <c r="GE247" s="66">
        <v>44882</v>
      </c>
      <c r="GF247" s="21" t="s">
        <v>1636</v>
      </c>
      <c r="GG247" s="7"/>
      <c r="GH247" s="7">
        <v>1.89</v>
      </c>
      <c r="GI247" s="7"/>
      <c r="GK247" s="66">
        <v>44879</v>
      </c>
      <c r="GL247" s="21" t="s">
        <v>1636</v>
      </c>
      <c r="GM247" s="7"/>
      <c r="GN247" s="7">
        <v>1.0068760000000001</v>
      </c>
      <c r="GO247" s="7"/>
      <c r="GQ247" s="66">
        <v>44830</v>
      </c>
      <c r="GR247" s="7" t="s">
        <v>1634</v>
      </c>
      <c r="GS247" s="7"/>
      <c r="GT247" s="7">
        <v>1.194</v>
      </c>
      <c r="GU247" s="7"/>
      <c r="GW247" s="66">
        <v>44797</v>
      </c>
      <c r="GX247" s="21" t="s">
        <v>1633</v>
      </c>
      <c r="GY247" s="7"/>
      <c r="GZ247" s="7">
        <v>1.0797000000000001</v>
      </c>
      <c r="HA247" s="7"/>
      <c r="HC247" s="66">
        <v>44783</v>
      </c>
      <c r="HD247" s="21" t="s">
        <v>1633</v>
      </c>
      <c r="HE247" s="7"/>
      <c r="HF247" s="7">
        <v>1.2337</v>
      </c>
      <c r="HG247" s="7"/>
      <c r="HI247" s="66">
        <v>44743</v>
      </c>
      <c r="HJ247" s="21" t="s">
        <v>639</v>
      </c>
      <c r="HK247" s="7"/>
      <c r="HL247" s="7">
        <v>1.016</v>
      </c>
      <c r="HM247" s="7"/>
      <c r="HO247" s="66">
        <v>44736</v>
      </c>
      <c r="HP247" s="21" t="s">
        <v>571</v>
      </c>
      <c r="HQ247" s="7"/>
      <c r="HR247" s="134">
        <v>1.003771838526083</v>
      </c>
      <c r="HS247" s="7"/>
      <c r="HU247" s="81">
        <v>44071</v>
      </c>
      <c r="HV247" s="21" t="s">
        <v>356</v>
      </c>
      <c r="HW247" s="21">
        <f>[1]!i_dq_close("881001.WI",HU247)</f>
        <v>5337.4098000000004</v>
      </c>
      <c r="HX247" s="82">
        <v>1.154129</v>
      </c>
      <c r="HY247" s="20"/>
      <c r="IA247" s="66">
        <v>44866</v>
      </c>
      <c r="IB247" s="21" t="s">
        <v>359</v>
      </c>
      <c r="IC247" s="7"/>
      <c r="ID247" s="7">
        <v>1.016</v>
      </c>
      <c r="IE247" s="7"/>
      <c r="IG247" s="66">
        <v>44880</v>
      </c>
      <c r="IH247" s="21" t="s">
        <v>1636</v>
      </c>
      <c r="II247" s="7"/>
      <c r="IJ247" s="7">
        <v>0.99099999999999999</v>
      </c>
      <c r="IK247" s="7"/>
      <c r="IM247" s="66">
        <v>44939</v>
      </c>
      <c r="IN247" s="21" t="s">
        <v>1626</v>
      </c>
      <c r="IO247" s="7"/>
      <c r="IP247" s="7">
        <v>1.0027999999999999</v>
      </c>
      <c r="IQ247" s="7"/>
      <c r="IS247" s="7"/>
      <c r="IT247" s="7"/>
      <c r="IU247" s="7"/>
      <c r="IV247" s="7"/>
      <c r="IW247" s="7"/>
      <c r="IY247" s="7"/>
      <c r="IZ247" s="7"/>
      <c r="JA247" s="7"/>
      <c r="JB247" s="7"/>
      <c r="JC247" s="7"/>
      <c r="JE247" s="7"/>
      <c r="JF247" s="7"/>
      <c r="JG247" s="7"/>
      <c r="JH247" s="7"/>
      <c r="JI247" s="7"/>
      <c r="JK247" s="7"/>
      <c r="JL247" s="7"/>
      <c r="JM247" s="7"/>
      <c r="JN247" s="7"/>
      <c r="JO247" s="7"/>
      <c r="JQ247" s="7"/>
      <c r="JR247" s="7"/>
      <c r="JS247" s="7"/>
      <c r="JT247" s="7"/>
      <c r="JU247" s="7"/>
      <c r="JW247" s="7"/>
      <c r="JX247" s="7"/>
      <c r="JY247" s="7"/>
      <c r="JZ247" s="7"/>
      <c r="KA247" s="7"/>
      <c r="KC247" s="66">
        <v>44914</v>
      </c>
      <c r="KD247" s="7" t="s">
        <v>1624</v>
      </c>
      <c r="KE247" s="7"/>
      <c r="KF247" s="7">
        <v>1.3640000000000001</v>
      </c>
    </row>
    <row r="248" spans="1:292" customFormat="1">
      <c r="A248" s="121">
        <v>44746</v>
      </c>
      <c r="B248" s="74" t="s">
        <v>639</v>
      </c>
      <c r="C248" s="122"/>
      <c r="D248" s="122">
        <v>1.0484</v>
      </c>
      <c r="E248" s="122"/>
      <c r="G248" s="66">
        <v>44774</v>
      </c>
      <c r="H248" s="7" t="s">
        <v>356</v>
      </c>
      <c r="I248" s="7"/>
      <c r="J248" s="7">
        <v>0.98829999999999996</v>
      </c>
      <c r="K248" s="7"/>
      <c r="M248" s="7"/>
      <c r="N248" s="7"/>
      <c r="O248" s="7"/>
      <c r="P248" s="7"/>
      <c r="Q248" s="7"/>
      <c r="S248" s="7"/>
      <c r="T248" s="7"/>
      <c r="U248" s="7"/>
      <c r="V248" s="7"/>
      <c r="W248" s="7"/>
      <c r="Y248" s="7"/>
      <c r="Z248" s="7"/>
      <c r="AA248" s="7"/>
      <c r="AB248" s="7"/>
      <c r="AC248" s="7"/>
      <c r="AE248" s="7"/>
      <c r="AF248" s="7"/>
      <c r="AG248" s="7"/>
      <c r="AH248" s="7"/>
      <c r="AI248" s="7"/>
      <c r="AK248" s="7"/>
      <c r="AL248" s="7"/>
      <c r="AM248" s="7"/>
      <c r="AN248" s="7"/>
      <c r="AO248" s="7"/>
      <c r="AQ248" s="7"/>
      <c r="AR248" s="7"/>
      <c r="AS248" s="7"/>
      <c r="AT248" s="7"/>
      <c r="AU248" s="7"/>
      <c r="AW248" s="7"/>
      <c r="AX248" s="7"/>
      <c r="AY248" s="7"/>
      <c r="AZ248" s="7"/>
      <c r="BA248" s="7"/>
      <c r="BC248" s="7"/>
      <c r="BD248" s="7"/>
      <c r="BE248" s="7"/>
      <c r="BF248" s="7"/>
      <c r="BG248" s="7"/>
      <c r="BI248" s="7"/>
      <c r="BJ248" s="7"/>
      <c r="BK248" s="7"/>
      <c r="BL248" s="7"/>
      <c r="BM248" s="7"/>
      <c r="BO248" s="7"/>
      <c r="BP248" s="7"/>
      <c r="BQ248" s="7"/>
      <c r="BR248" s="7"/>
      <c r="BS248" s="7"/>
      <c r="BU248" s="7"/>
      <c r="BV248" s="7"/>
      <c r="BW248" s="7"/>
      <c r="BX248" s="7"/>
      <c r="BY248" s="7"/>
      <c r="CA248" s="7"/>
      <c r="CB248" s="7"/>
      <c r="CC248" s="7"/>
      <c r="CD248" s="7"/>
      <c r="CE248" s="7"/>
      <c r="CG248" s="7"/>
      <c r="CH248" s="7"/>
      <c r="CI248" s="7"/>
      <c r="CJ248" s="7"/>
      <c r="CK248" s="7"/>
      <c r="CM248" s="7"/>
      <c r="CN248" s="7"/>
      <c r="CO248" s="7"/>
      <c r="CP248" s="7"/>
      <c r="CQ248" s="7"/>
      <c r="CS248" s="7"/>
      <c r="CT248" s="7"/>
      <c r="CU248" s="7"/>
      <c r="CV248" s="7"/>
      <c r="CW248" s="7"/>
      <c r="CY248" s="7"/>
      <c r="CZ248" s="7"/>
      <c r="DA248" s="7"/>
      <c r="DB248" s="7"/>
      <c r="DC248" s="7"/>
      <c r="DE248" s="7"/>
      <c r="DF248" s="7"/>
      <c r="DG248" s="7"/>
      <c r="DH248" s="7"/>
      <c r="DI248" s="7"/>
      <c r="DK248" s="7"/>
      <c r="DL248" s="7"/>
      <c r="DM248" s="7"/>
      <c r="DN248" s="7"/>
      <c r="DO248" s="7"/>
      <c r="DQ248" s="7"/>
      <c r="DR248" s="7"/>
      <c r="DS248" s="7"/>
      <c r="DT248" s="7"/>
      <c r="DU248" s="7"/>
      <c r="DW248" s="7"/>
      <c r="DX248" s="7"/>
      <c r="DY248" s="7"/>
      <c r="DZ248" s="7"/>
      <c r="EA248" s="7"/>
      <c r="EC248" s="7"/>
      <c r="ED248" s="7"/>
      <c r="EE248" s="7"/>
      <c r="EF248" s="7"/>
      <c r="EG248" s="7"/>
      <c r="EI248" s="7"/>
      <c r="EJ248" s="7"/>
      <c r="EK248" s="7"/>
      <c r="EL248" s="7"/>
      <c r="EM248" s="7"/>
      <c r="EO248" s="7"/>
      <c r="EP248" s="7"/>
      <c r="EQ248" s="7"/>
      <c r="ER248" s="7"/>
      <c r="ES248" s="7"/>
      <c r="EU248" s="66">
        <v>44967</v>
      </c>
      <c r="EV248" s="21" t="s">
        <v>1719</v>
      </c>
      <c r="EW248" s="7"/>
      <c r="EX248" s="7">
        <v>1.2145999999999999</v>
      </c>
      <c r="EY248" s="7"/>
      <c r="FA248" s="66">
        <v>44945</v>
      </c>
      <c r="FB248" s="21" t="s">
        <v>1626</v>
      </c>
      <c r="FC248" s="7"/>
      <c r="FD248" s="7">
        <v>1.4039999999999999</v>
      </c>
      <c r="FE248" s="7"/>
      <c r="FG248" s="66">
        <v>44935</v>
      </c>
      <c r="FH248" s="7" t="s">
        <v>1626</v>
      </c>
      <c r="FI248" s="7"/>
      <c r="FJ248" s="7">
        <v>1.0469999999999999</v>
      </c>
      <c r="FK248" s="37">
        <f>FK100-500000</f>
        <v>1424629.68</v>
      </c>
      <c r="FM248" s="66">
        <v>44932</v>
      </c>
      <c r="FN248" s="21" t="s">
        <v>1626</v>
      </c>
      <c r="FO248" s="7"/>
      <c r="FP248" s="7">
        <v>1.093</v>
      </c>
      <c r="FQ248" s="7"/>
      <c r="FS248" s="66">
        <v>44915</v>
      </c>
      <c r="FT248" s="21" t="s">
        <v>1624</v>
      </c>
      <c r="FU248" s="7"/>
      <c r="FV248" s="7">
        <v>1.2843</v>
      </c>
      <c r="FW248" s="7"/>
      <c r="FY248" s="66">
        <v>44910</v>
      </c>
      <c r="FZ248" s="21" t="s">
        <v>1624</v>
      </c>
      <c r="GA248" s="7"/>
      <c r="GB248" s="7">
        <v>1.4220999999999999</v>
      </c>
      <c r="GC248" s="7"/>
      <c r="GE248" s="66">
        <v>44883</v>
      </c>
      <c r="GF248" s="21" t="s">
        <v>1636</v>
      </c>
      <c r="GG248" s="7"/>
      <c r="GH248" s="7">
        <v>1.8875</v>
      </c>
      <c r="GI248" s="7"/>
      <c r="GK248" s="66">
        <v>44880</v>
      </c>
      <c r="GL248" s="21" t="s">
        <v>1636</v>
      </c>
      <c r="GM248" s="7"/>
      <c r="GN248" s="7">
        <v>1.007074</v>
      </c>
      <c r="GO248" s="7"/>
      <c r="GQ248" s="66">
        <v>44831</v>
      </c>
      <c r="GR248" s="7" t="s">
        <v>1634</v>
      </c>
      <c r="GS248" s="7"/>
      <c r="GT248" s="7">
        <v>1.198</v>
      </c>
      <c r="GU248" s="7"/>
      <c r="GW248" s="66">
        <v>44798</v>
      </c>
      <c r="GX248" s="21" t="s">
        <v>1633</v>
      </c>
      <c r="GY248" s="7"/>
      <c r="GZ248" s="7">
        <v>1.0791999999999999</v>
      </c>
      <c r="HA248" s="7"/>
      <c r="HC248" s="66">
        <v>44784</v>
      </c>
      <c r="HD248" s="21" t="s">
        <v>1633</v>
      </c>
      <c r="HE248" s="7"/>
      <c r="HF248" s="7">
        <v>1.2366999999999999</v>
      </c>
      <c r="HG248" s="7"/>
      <c r="HI248" s="66">
        <v>44746</v>
      </c>
      <c r="HJ248" s="21" t="s">
        <v>639</v>
      </c>
      <c r="HK248" s="7"/>
      <c r="HL248" s="7">
        <v>1.0169999999999999</v>
      </c>
      <c r="HM248" s="7"/>
      <c r="HO248" s="66">
        <v>44739</v>
      </c>
      <c r="HP248" s="21" t="s">
        <v>571</v>
      </c>
      <c r="HQ248" s="7"/>
      <c r="HR248" s="134">
        <v>1.003771838526083</v>
      </c>
      <c r="HS248" s="7"/>
      <c r="HU248" s="81">
        <v>44074</v>
      </c>
      <c r="HV248" s="21" t="s">
        <v>356</v>
      </c>
      <c r="HW248" s="21">
        <f>[1]!i_dq_close("881001.WI",HU248)</f>
        <v>5322.2440999999999</v>
      </c>
      <c r="HX248" s="82">
        <v>1.156919</v>
      </c>
      <c r="HY248" s="20"/>
      <c r="IA248" s="66">
        <v>44867</v>
      </c>
      <c r="IB248" s="21" t="s">
        <v>1636</v>
      </c>
      <c r="IC248" s="7"/>
      <c r="ID248" s="7">
        <v>1.018</v>
      </c>
      <c r="IE248" s="7"/>
      <c r="IG248" s="66">
        <v>44881</v>
      </c>
      <c r="IH248" s="21" t="s">
        <v>1636</v>
      </c>
      <c r="II248" s="7"/>
      <c r="IJ248" s="7">
        <v>0.98699999999999999</v>
      </c>
      <c r="IK248" s="7"/>
      <c r="IM248" s="66">
        <v>44942</v>
      </c>
      <c r="IN248" s="21" t="s">
        <v>1626</v>
      </c>
      <c r="IO248" s="7"/>
      <c r="IP248" s="7">
        <v>0.99970000000000003</v>
      </c>
      <c r="IQ248" s="7"/>
      <c r="IS248" s="7"/>
      <c r="IT248" s="7"/>
      <c r="IU248" s="7"/>
      <c r="IV248" s="7"/>
      <c r="IW248" s="7"/>
      <c r="IY248" s="7"/>
      <c r="IZ248" s="7"/>
      <c r="JA248" s="7"/>
      <c r="JB248" s="7"/>
      <c r="JC248" s="7"/>
      <c r="JE248" s="7"/>
      <c r="JF248" s="7"/>
      <c r="JG248" s="7"/>
      <c r="JH248" s="7"/>
      <c r="JI248" s="7"/>
      <c r="JK248" s="7"/>
      <c r="JL248" s="7"/>
      <c r="JM248" s="7"/>
      <c r="JN248" s="7"/>
      <c r="JO248" s="7"/>
      <c r="JQ248" s="7"/>
      <c r="JR248" s="7"/>
      <c r="JS248" s="7"/>
      <c r="JT248" s="7"/>
      <c r="JU248" s="7"/>
      <c r="JW248" s="7"/>
      <c r="JX248" s="7"/>
      <c r="JY248" s="7"/>
      <c r="JZ248" s="7"/>
      <c r="KA248" s="7"/>
      <c r="KC248" s="66">
        <v>44915</v>
      </c>
      <c r="KD248" s="7" t="s">
        <v>1624</v>
      </c>
      <c r="KE248" s="7"/>
      <c r="KF248" s="7">
        <v>1.365</v>
      </c>
    </row>
    <row r="249" spans="1:292" customFormat="1">
      <c r="A249" s="121">
        <v>44747</v>
      </c>
      <c r="B249" s="74" t="s">
        <v>639</v>
      </c>
      <c r="C249" s="122"/>
      <c r="D249" s="122">
        <v>1.0486</v>
      </c>
      <c r="E249" s="122"/>
      <c r="G249" s="66">
        <v>44775</v>
      </c>
      <c r="H249" s="7" t="s">
        <v>1633</v>
      </c>
      <c r="I249" s="7"/>
      <c r="J249" s="7">
        <v>0.98019999999999996</v>
      </c>
      <c r="K249" s="7"/>
      <c r="M249" s="7"/>
      <c r="N249" s="7"/>
      <c r="O249" s="7"/>
      <c r="P249" s="7"/>
      <c r="Q249" s="7"/>
      <c r="S249" s="7"/>
      <c r="T249" s="7"/>
      <c r="U249" s="7"/>
      <c r="V249" s="7"/>
      <c r="W249" s="7"/>
      <c r="Y249" s="7"/>
      <c r="Z249" s="7"/>
      <c r="AA249" s="7"/>
      <c r="AB249" s="7"/>
      <c r="AC249" s="7"/>
      <c r="AE249" s="7"/>
      <c r="AF249" s="7"/>
      <c r="AG249" s="7"/>
      <c r="AH249" s="7"/>
      <c r="AI249" s="7"/>
      <c r="AK249" s="7"/>
      <c r="AL249" s="7"/>
      <c r="AM249" s="7"/>
      <c r="AN249" s="7"/>
      <c r="AO249" s="7"/>
      <c r="AQ249" s="7"/>
      <c r="AR249" s="7"/>
      <c r="AS249" s="7"/>
      <c r="AT249" s="7"/>
      <c r="AU249" s="7"/>
      <c r="AW249" s="7"/>
      <c r="AX249" s="7"/>
      <c r="AY249" s="7"/>
      <c r="AZ249" s="7"/>
      <c r="BA249" s="7"/>
      <c r="BC249" s="7"/>
      <c r="BD249" s="7"/>
      <c r="BE249" s="7"/>
      <c r="BF249" s="7"/>
      <c r="BG249" s="7"/>
      <c r="BI249" s="7"/>
      <c r="BJ249" s="7"/>
      <c r="BK249" s="7"/>
      <c r="BL249" s="7"/>
      <c r="BM249" s="7"/>
      <c r="BO249" s="7"/>
      <c r="BP249" s="7"/>
      <c r="BQ249" s="7"/>
      <c r="BR249" s="7"/>
      <c r="BS249" s="7"/>
      <c r="BU249" s="7"/>
      <c r="BV249" s="7"/>
      <c r="BW249" s="7"/>
      <c r="BX249" s="7"/>
      <c r="BY249" s="7"/>
      <c r="CA249" s="7"/>
      <c r="CB249" s="7"/>
      <c r="CC249" s="7"/>
      <c r="CD249" s="7"/>
      <c r="CE249" s="7"/>
      <c r="CG249" s="7"/>
      <c r="CH249" s="7"/>
      <c r="CI249" s="7"/>
      <c r="CJ249" s="7"/>
      <c r="CK249" s="7"/>
      <c r="CM249" s="7"/>
      <c r="CN249" s="7"/>
      <c r="CO249" s="7"/>
      <c r="CP249" s="7"/>
      <c r="CQ249" s="7"/>
      <c r="CS249" s="7"/>
      <c r="CT249" s="7"/>
      <c r="CU249" s="7"/>
      <c r="CV249" s="7"/>
      <c r="CW249" s="7"/>
      <c r="CY249" s="7"/>
      <c r="CZ249" s="7"/>
      <c r="DA249" s="7"/>
      <c r="DB249" s="7"/>
      <c r="DC249" s="7"/>
      <c r="DE249" s="7"/>
      <c r="DF249" s="7"/>
      <c r="DG249" s="7"/>
      <c r="DH249" s="7"/>
      <c r="DI249" s="7"/>
      <c r="DK249" s="7"/>
      <c r="DL249" s="7"/>
      <c r="DM249" s="7"/>
      <c r="DN249" s="7"/>
      <c r="DO249" s="7"/>
      <c r="DQ249" s="7"/>
      <c r="DR249" s="7"/>
      <c r="DS249" s="7"/>
      <c r="DT249" s="7"/>
      <c r="DU249" s="7"/>
      <c r="DW249" s="7"/>
      <c r="DX249" s="7"/>
      <c r="DY249" s="7"/>
      <c r="DZ249" s="7"/>
      <c r="EA249" s="7"/>
      <c r="EC249" s="7"/>
      <c r="ED249" s="7"/>
      <c r="EE249" s="7"/>
      <c r="EF249" s="7"/>
      <c r="EG249" s="7"/>
      <c r="EI249" s="7"/>
      <c r="EJ249" s="7"/>
      <c r="EK249" s="7"/>
      <c r="EL249" s="7"/>
      <c r="EM249" s="7"/>
      <c r="EO249" s="7"/>
      <c r="EP249" s="7"/>
      <c r="EQ249" s="7"/>
      <c r="ER249" s="7"/>
      <c r="ES249" s="7"/>
      <c r="EU249" s="7"/>
      <c r="EV249" s="7"/>
      <c r="EW249" s="7"/>
      <c r="EX249" s="7"/>
      <c r="EY249" s="7"/>
      <c r="FA249" s="66">
        <v>44946</v>
      </c>
      <c r="FB249" s="21" t="s">
        <v>1626</v>
      </c>
      <c r="FC249" s="7"/>
      <c r="FD249" s="7">
        <v>1.4059999999999999</v>
      </c>
      <c r="FE249" s="7"/>
      <c r="FG249" s="66">
        <v>44936</v>
      </c>
      <c r="FH249" s="7" t="s">
        <v>1626</v>
      </c>
      <c r="FI249" s="7"/>
      <c r="FJ249" s="7">
        <v>1.0469999999999999</v>
      </c>
      <c r="FK249" s="7"/>
      <c r="FM249" s="66">
        <v>44935</v>
      </c>
      <c r="FN249" s="21" t="s">
        <v>1626</v>
      </c>
      <c r="FO249" s="7"/>
      <c r="FP249" s="7">
        <v>1.0940000000000001</v>
      </c>
      <c r="FQ249" s="7"/>
      <c r="FS249" s="66">
        <v>44916</v>
      </c>
      <c r="FT249" s="21" t="s">
        <v>1624</v>
      </c>
      <c r="FU249" s="7"/>
      <c r="FV249" s="7">
        <v>1.284</v>
      </c>
      <c r="FW249" s="7"/>
      <c r="FY249" s="66">
        <v>44911</v>
      </c>
      <c r="FZ249" s="21" t="s">
        <v>1624</v>
      </c>
      <c r="GA249" s="7"/>
      <c r="GB249" s="7">
        <v>1.4219999999999999</v>
      </c>
      <c r="GC249" s="7"/>
      <c r="GE249" s="66">
        <v>44886</v>
      </c>
      <c r="GF249" s="21" t="s">
        <v>1636</v>
      </c>
      <c r="GG249" s="7"/>
      <c r="GH249" s="7">
        <v>1.8886000000000001</v>
      </c>
      <c r="GI249" s="7"/>
      <c r="GK249" s="66">
        <v>44881</v>
      </c>
      <c r="GL249" s="21" t="s">
        <v>1636</v>
      </c>
      <c r="GM249" s="7"/>
      <c r="GN249" s="7">
        <v>1.0076670000000001</v>
      </c>
      <c r="GO249" s="7"/>
      <c r="GQ249" s="66">
        <v>44832</v>
      </c>
      <c r="GR249" s="7" t="s">
        <v>1634</v>
      </c>
      <c r="GS249" s="7"/>
      <c r="GT249" s="7">
        <v>1.198</v>
      </c>
      <c r="GU249" s="7"/>
      <c r="GW249" s="66">
        <v>44799</v>
      </c>
      <c r="GX249" s="21" t="s">
        <v>1633</v>
      </c>
      <c r="GY249" s="7"/>
      <c r="GZ249" s="7">
        <v>1.0779000000000001</v>
      </c>
      <c r="HA249" s="7"/>
      <c r="HC249" s="66">
        <v>44785</v>
      </c>
      <c r="HD249" s="21" t="s">
        <v>1633</v>
      </c>
      <c r="HE249" s="7"/>
      <c r="HF249" s="7">
        <v>1.2372000000000001</v>
      </c>
      <c r="HG249" s="7"/>
      <c r="HI249" s="66">
        <v>44747</v>
      </c>
      <c r="HJ249" s="21" t="s">
        <v>639</v>
      </c>
      <c r="HK249" s="7"/>
      <c r="HL249" s="7">
        <v>1.0209999999999999</v>
      </c>
      <c r="HM249" s="7"/>
      <c r="HO249" s="66">
        <v>44740</v>
      </c>
      <c r="HP249" s="21" t="s">
        <v>571</v>
      </c>
      <c r="HQ249" s="7"/>
      <c r="HR249" s="134">
        <v>1.0047426043273655</v>
      </c>
      <c r="HS249" s="7"/>
      <c r="HU249" s="81">
        <v>44075</v>
      </c>
      <c r="HV249" s="21" t="s">
        <v>357</v>
      </c>
      <c r="HW249" s="21">
        <f>[1]!i_dq_close("881001.WI",HU249)</f>
        <v>5350.9937</v>
      </c>
      <c r="HX249" s="82">
        <v>1.156919</v>
      </c>
      <c r="HY249" s="20"/>
      <c r="IA249" s="66">
        <v>44868</v>
      </c>
      <c r="IB249" s="21" t="s">
        <v>1636</v>
      </c>
      <c r="IC249" s="7"/>
      <c r="ID249" s="7">
        <v>1.02</v>
      </c>
      <c r="IE249" s="7"/>
      <c r="IG249" s="66">
        <v>44882</v>
      </c>
      <c r="IH249" s="21" t="s">
        <v>1636</v>
      </c>
      <c r="II249" s="7"/>
      <c r="IJ249" s="7">
        <v>0.99099999999999999</v>
      </c>
      <c r="IK249" s="7"/>
      <c r="IM249" s="66">
        <v>44943</v>
      </c>
      <c r="IN249" s="21" t="s">
        <v>1626</v>
      </c>
      <c r="IO249" s="7"/>
      <c r="IP249" s="7">
        <v>0.998</v>
      </c>
      <c r="IQ249" s="7"/>
      <c r="IS249" s="7"/>
      <c r="IT249" s="7"/>
      <c r="IU249" s="7"/>
      <c r="IV249" s="7"/>
      <c r="IW249" s="7"/>
      <c r="IY249" s="7"/>
      <c r="IZ249" s="7"/>
      <c r="JA249" s="7"/>
      <c r="JB249" s="7"/>
      <c r="JC249" s="7"/>
      <c r="JE249" s="7"/>
      <c r="JF249" s="7"/>
      <c r="JG249" s="7"/>
      <c r="JH249" s="7"/>
      <c r="JI249" s="7"/>
      <c r="JK249" s="7"/>
      <c r="JL249" s="7"/>
      <c r="JM249" s="7"/>
      <c r="JN249" s="7"/>
      <c r="JO249" s="7"/>
      <c r="JQ249" s="7"/>
      <c r="JR249" s="7"/>
      <c r="JS249" s="7"/>
      <c r="JT249" s="7"/>
      <c r="JU249" s="7"/>
      <c r="JW249" s="7"/>
      <c r="JX249" s="7"/>
      <c r="JY249" s="7"/>
      <c r="JZ249" s="7"/>
      <c r="KA249" s="7"/>
      <c r="KC249" s="66">
        <v>44916</v>
      </c>
      <c r="KD249" s="7" t="s">
        <v>1624</v>
      </c>
      <c r="KE249" s="7"/>
      <c r="KF249" s="7">
        <v>1.3640000000000001</v>
      </c>
    </row>
    <row r="250" spans="1:292" customFormat="1">
      <c r="A250" s="121">
        <v>44748</v>
      </c>
      <c r="B250" s="74" t="s">
        <v>639</v>
      </c>
      <c r="C250" s="122"/>
      <c r="D250" s="122">
        <v>1.0485</v>
      </c>
      <c r="E250" s="122"/>
      <c r="G250" s="66">
        <v>44776</v>
      </c>
      <c r="H250" s="7" t="s">
        <v>1633</v>
      </c>
      <c r="I250" s="7"/>
      <c r="J250" s="7">
        <v>0.97919999999999996</v>
      </c>
      <c r="K250" s="7"/>
      <c r="M250" s="7"/>
      <c r="N250" s="7"/>
      <c r="O250" s="7"/>
      <c r="P250" s="7"/>
      <c r="Q250" s="7"/>
      <c r="S250" s="7"/>
      <c r="T250" s="7"/>
      <c r="U250" s="7"/>
      <c r="V250" s="7"/>
      <c r="W250" s="7"/>
      <c r="Y250" s="7"/>
      <c r="Z250" s="7"/>
      <c r="AA250" s="7"/>
      <c r="AB250" s="7"/>
      <c r="AC250" s="7"/>
      <c r="AE250" s="7"/>
      <c r="AF250" s="7"/>
      <c r="AG250" s="7"/>
      <c r="AH250" s="7"/>
      <c r="AI250" s="7"/>
      <c r="AK250" s="7"/>
      <c r="AL250" s="7"/>
      <c r="AM250" s="7"/>
      <c r="AN250" s="7"/>
      <c r="AO250" s="7"/>
      <c r="AQ250" s="7"/>
      <c r="AR250" s="7"/>
      <c r="AS250" s="7"/>
      <c r="AT250" s="7"/>
      <c r="AU250" s="7"/>
      <c r="AW250" s="7"/>
      <c r="AX250" s="7"/>
      <c r="AY250" s="7"/>
      <c r="AZ250" s="7"/>
      <c r="BA250" s="7"/>
      <c r="BC250" s="7"/>
      <c r="BD250" s="7"/>
      <c r="BE250" s="7"/>
      <c r="BF250" s="7"/>
      <c r="BG250" s="7"/>
      <c r="BI250" s="7"/>
      <c r="BJ250" s="7"/>
      <c r="BK250" s="7"/>
      <c r="BL250" s="7"/>
      <c r="BM250" s="7"/>
      <c r="BO250" s="7"/>
      <c r="BP250" s="7"/>
      <c r="BQ250" s="7"/>
      <c r="BR250" s="7"/>
      <c r="BS250" s="7"/>
      <c r="BU250" s="7"/>
      <c r="BV250" s="7"/>
      <c r="BW250" s="7"/>
      <c r="BX250" s="7"/>
      <c r="BY250" s="7"/>
      <c r="CA250" s="7"/>
      <c r="CB250" s="7"/>
      <c r="CC250" s="7"/>
      <c r="CD250" s="7"/>
      <c r="CE250" s="7"/>
      <c r="CG250" s="7"/>
      <c r="CH250" s="7"/>
      <c r="CI250" s="7"/>
      <c r="CJ250" s="7"/>
      <c r="CK250" s="7"/>
      <c r="CM250" s="7"/>
      <c r="CN250" s="7"/>
      <c r="CO250" s="7"/>
      <c r="CP250" s="7"/>
      <c r="CQ250" s="7"/>
      <c r="CS250" s="7"/>
      <c r="CT250" s="7"/>
      <c r="CU250" s="7"/>
      <c r="CV250" s="7"/>
      <c r="CW250" s="7"/>
      <c r="CY250" s="7"/>
      <c r="CZ250" s="7"/>
      <c r="DA250" s="7"/>
      <c r="DB250" s="7"/>
      <c r="DC250" s="7"/>
      <c r="DE250" s="7"/>
      <c r="DF250" s="7"/>
      <c r="DG250" s="7"/>
      <c r="DH250" s="7"/>
      <c r="DI250" s="7"/>
      <c r="DK250" s="7"/>
      <c r="DL250" s="7"/>
      <c r="DM250" s="7"/>
      <c r="DN250" s="7"/>
      <c r="DO250" s="7"/>
      <c r="DQ250" s="7"/>
      <c r="DR250" s="7"/>
      <c r="DS250" s="7"/>
      <c r="DT250" s="7"/>
      <c r="DU250" s="7"/>
      <c r="DW250" s="7"/>
      <c r="DX250" s="7"/>
      <c r="DY250" s="7"/>
      <c r="DZ250" s="7"/>
      <c r="EA250" s="7"/>
      <c r="EC250" s="7"/>
      <c r="ED250" s="7"/>
      <c r="EE250" s="7"/>
      <c r="EF250" s="7"/>
      <c r="EG250" s="7"/>
      <c r="EI250" s="7"/>
      <c r="EJ250" s="7"/>
      <c r="EK250" s="7"/>
      <c r="EL250" s="7"/>
      <c r="EM250" s="7"/>
      <c r="EO250" s="7"/>
      <c r="EP250" s="7"/>
      <c r="EQ250" s="7"/>
      <c r="ER250" s="7"/>
      <c r="ES250" s="7"/>
      <c r="EU250" s="7"/>
      <c r="EV250" s="7"/>
      <c r="EW250" s="7"/>
      <c r="EX250" s="7"/>
      <c r="EY250" s="7"/>
      <c r="FA250" s="66">
        <v>44956</v>
      </c>
      <c r="FB250" s="21" t="s">
        <v>1626</v>
      </c>
      <c r="FC250" s="7"/>
      <c r="FD250" s="7">
        <v>1.4159999999999999</v>
      </c>
      <c r="FE250" s="7"/>
      <c r="FG250" s="66">
        <v>44937</v>
      </c>
      <c r="FH250" s="7" t="s">
        <v>1626</v>
      </c>
      <c r="FI250" s="7"/>
      <c r="FJ250" s="7">
        <v>1.0449999999999999</v>
      </c>
      <c r="FK250" s="7"/>
      <c r="FM250" s="66">
        <v>44936</v>
      </c>
      <c r="FN250" s="21" t="s">
        <v>1626</v>
      </c>
      <c r="FO250" s="7"/>
      <c r="FP250" s="7">
        <v>1.0940000000000001</v>
      </c>
      <c r="FQ250" s="7"/>
      <c r="FS250" s="66">
        <v>44917</v>
      </c>
      <c r="FT250" s="21" t="s">
        <v>1624</v>
      </c>
      <c r="FU250" s="7"/>
      <c r="FV250" s="7">
        <v>1.2828999999999999</v>
      </c>
      <c r="FW250" s="7"/>
      <c r="FY250" s="66">
        <v>44914</v>
      </c>
      <c r="FZ250" s="21" t="s">
        <v>1624</v>
      </c>
      <c r="GA250" s="7"/>
      <c r="GB250" s="7">
        <v>1.419</v>
      </c>
      <c r="GC250" s="7"/>
      <c r="GE250" s="66">
        <v>44887</v>
      </c>
      <c r="GF250" s="21" t="s">
        <v>1636</v>
      </c>
      <c r="GG250" s="7"/>
      <c r="GH250" s="7">
        <v>1.8897999999999999</v>
      </c>
      <c r="GI250" s="7"/>
      <c r="GK250" s="66">
        <v>44882</v>
      </c>
      <c r="GL250" s="21" t="s">
        <v>1636</v>
      </c>
      <c r="GM250" s="7"/>
      <c r="GN250" s="7">
        <v>1.0078640000000001</v>
      </c>
      <c r="GO250" s="7"/>
      <c r="GQ250" s="66">
        <v>44833</v>
      </c>
      <c r="GR250" s="7" t="s">
        <v>1634</v>
      </c>
      <c r="GS250" s="7"/>
      <c r="GT250" s="7">
        <v>1.1870000000000001</v>
      </c>
      <c r="GU250" s="7"/>
      <c r="GW250" s="66">
        <v>44802</v>
      </c>
      <c r="GX250" s="21" t="s">
        <v>1633</v>
      </c>
      <c r="GY250" s="7"/>
      <c r="GZ250" s="7">
        <v>1.0792999999999999</v>
      </c>
      <c r="HA250" s="7"/>
      <c r="HC250" s="66">
        <v>44788</v>
      </c>
      <c r="HD250" s="21" t="s">
        <v>1633</v>
      </c>
      <c r="HE250" s="7"/>
      <c r="HF250" s="7">
        <v>1.2356</v>
      </c>
      <c r="HG250" s="7"/>
      <c r="HI250" s="66">
        <v>44748</v>
      </c>
      <c r="HJ250" s="21" t="s">
        <v>639</v>
      </c>
      <c r="HK250" s="7"/>
      <c r="HL250" s="7">
        <v>1.016</v>
      </c>
      <c r="HM250" s="7"/>
      <c r="HO250" s="66">
        <v>44741</v>
      </c>
      <c r="HP250" s="21" t="s">
        <v>571</v>
      </c>
      <c r="HQ250" s="7"/>
      <c r="HR250" s="134">
        <v>1.005713370128648</v>
      </c>
      <c r="HS250" s="7"/>
      <c r="HU250" s="81">
        <v>44076</v>
      </c>
      <c r="HV250" s="21" t="s">
        <v>357</v>
      </c>
      <c r="HW250" s="21">
        <f>[1]!i_dq_close("881001.WI",HU250)</f>
        <v>5358.3642</v>
      </c>
      <c r="HX250" s="82">
        <v>1.1578489999999999</v>
      </c>
      <c r="HY250" s="20"/>
      <c r="IA250" s="66">
        <v>44869</v>
      </c>
      <c r="IB250" s="21" t="s">
        <v>1636</v>
      </c>
      <c r="IC250" s="7"/>
      <c r="ID250" s="7">
        <v>1.02</v>
      </c>
      <c r="IE250" s="7"/>
      <c r="IG250" s="66">
        <v>44883</v>
      </c>
      <c r="IH250" s="21" t="s">
        <v>1636</v>
      </c>
      <c r="II250" s="7"/>
      <c r="IJ250" s="7">
        <v>0.98499999999999999</v>
      </c>
      <c r="IK250" s="7"/>
      <c r="IM250" s="66">
        <v>44944</v>
      </c>
      <c r="IN250" s="21" t="s">
        <v>1626</v>
      </c>
      <c r="IO250" s="7"/>
      <c r="IP250" s="7">
        <v>0.99680000000000002</v>
      </c>
      <c r="IQ250" s="7"/>
      <c r="IS250" s="7"/>
      <c r="IT250" s="7"/>
      <c r="IU250" s="7"/>
      <c r="IV250" s="7"/>
      <c r="IW250" s="7"/>
      <c r="IY250" s="7"/>
      <c r="IZ250" s="7"/>
      <c r="JA250" s="7"/>
      <c r="JB250" s="7"/>
      <c r="JC250" s="7"/>
      <c r="JE250" s="7"/>
      <c r="JF250" s="7"/>
      <c r="JG250" s="7"/>
      <c r="JH250" s="7"/>
      <c r="JI250" s="7"/>
      <c r="JK250" s="7"/>
      <c r="JL250" s="7"/>
      <c r="JM250" s="7"/>
      <c r="JN250" s="7"/>
      <c r="JO250" s="7"/>
      <c r="JQ250" s="7"/>
      <c r="JR250" s="7"/>
      <c r="JS250" s="7"/>
      <c r="JT250" s="7"/>
      <c r="JU250" s="7"/>
      <c r="JW250" s="7"/>
      <c r="JX250" s="7"/>
      <c r="JY250" s="7"/>
      <c r="JZ250" s="7"/>
      <c r="KA250" s="7"/>
      <c r="KC250" s="66">
        <v>44917</v>
      </c>
      <c r="KD250" s="7" t="s">
        <v>1624</v>
      </c>
      <c r="KE250" s="7"/>
      <c r="KF250" s="7">
        <v>1.3640000000000001</v>
      </c>
    </row>
    <row r="251" spans="1:292" customFormat="1">
      <c r="A251" s="121">
        <v>44749</v>
      </c>
      <c r="B251" s="74" t="s">
        <v>639</v>
      </c>
      <c r="C251" s="122"/>
      <c r="D251" s="122">
        <v>1.0519000000000001</v>
      </c>
      <c r="E251" s="122"/>
      <c r="G251" s="66">
        <v>44777</v>
      </c>
      <c r="H251" s="7" t="s">
        <v>1633</v>
      </c>
      <c r="I251" s="7"/>
      <c r="J251" s="7">
        <v>0.98960000000000004</v>
      </c>
      <c r="K251" s="7"/>
      <c r="M251" s="7"/>
      <c r="N251" s="7"/>
      <c r="O251" s="7"/>
      <c r="P251" s="7"/>
      <c r="Q251" s="7"/>
      <c r="S251" s="7"/>
      <c r="T251" s="7"/>
      <c r="U251" s="7"/>
      <c r="V251" s="7"/>
      <c r="W251" s="7"/>
      <c r="Y251" s="7"/>
      <c r="Z251" s="7"/>
      <c r="AA251" s="7"/>
      <c r="AB251" s="7"/>
      <c r="AC251" s="7"/>
      <c r="AE251" s="7"/>
      <c r="AF251" s="7"/>
      <c r="AG251" s="7"/>
      <c r="AH251" s="7"/>
      <c r="AI251" s="7"/>
      <c r="AK251" s="7"/>
      <c r="AL251" s="7"/>
      <c r="AM251" s="7"/>
      <c r="AN251" s="7"/>
      <c r="AO251" s="7"/>
      <c r="AQ251" s="7"/>
      <c r="AR251" s="7"/>
      <c r="AS251" s="7"/>
      <c r="AT251" s="7"/>
      <c r="AU251" s="7"/>
      <c r="AW251" s="7"/>
      <c r="AX251" s="7"/>
      <c r="AY251" s="7"/>
      <c r="AZ251" s="7"/>
      <c r="BA251" s="7"/>
      <c r="BC251" s="7"/>
      <c r="BD251" s="7"/>
      <c r="BE251" s="7"/>
      <c r="BF251" s="7"/>
      <c r="BG251" s="7"/>
      <c r="BI251" s="7"/>
      <c r="BJ251" s="7"/>
      <c r="BK251" s="7"/>
      <c r="BL251" s="7"/>
      <c r="BM251" s="7"/>
      <c r="BO251" s="7"/>
      <c r="BP251" s="7"/>
      <c r="BQ251" s="7"/>
      <c r="BR251" s="7"/>
      <c r="BS251" s="7"/>
      <c r="BU251" s="7"/>
      <c r="BV251" s="7"/>
      <c r="BW251" s="7"/>
      <c r="BX251" s="7"/>
      <c r="BY251" s="7"/>
      <c r="CA251" s="7"/>
      <c r="CB251" s="7"/>
      <c r="CC251" s="7"/>
      <c r="CD251" s="7"/>
      <c r="CE251" s="7"/>
      <c r="CG251" s="7"/>
      <c r="CH251" s="7"/>
      <c r="CI251" s="7"/>
      <c r="CJ251" s="7"/>
      <c r="CK251" s="7"/>
      <c r="CM251" s="7"/>
      <c r="CN251" s="7"/>
      <c r="CO251" s="7"/>
      <c r="CP251" s="7"/>
      <c r="CQ251" s="7"/>
      <c r="CS251" s="7"/>
      <c r="CT251" s="7"/>
      <c r="CU251" s="7"/>
      <c r="CV251" s="7"/>
      <c r="CW251" s="7"/>
      <c r="CY251" s="7"/>
      <c r="CZ251" s="7"/>
      <c r="DA251" s="7"/>
      <c r="DB251" s="7"/>
      <c r="DC251" s="7"/>
      <c r="DE251" s="7"/>
      <c r="DF251" s="7"/>
      <c r="DG251" s="7"/>
      <c r="DH251" s="7"/>
      <c r="DI251" s="7"/>
      <c r="DK251" s="7"/>
      <c r="DL251" s="7"/>
      <c r="DM251" s="7"/>
      <c r="DN251" s="7"/>
      <c r="DO251" s="7"/>
      <c r="DQ251" s="7"/>
      <c r="DR251" s="7"/>
      <c r="DS251" s="7"/>
      <c r="DT251" s="7"/>
      <c r="DU251" s="7"/>
      <c r="DW251" s="7"/>
      <c r="DX251" s="7"/>
      <c r="DY251" s="7"/>
      <c r="DZ251" s="7"/>
      <c r="EA251" s="7"/>
      <c r="EC251" s="7"/>
      <c r="ED251" s="7"/>
      <c r="EE251" s="7"/>
      <c r="EF251" s="7"/>
      <c r="EG251" s="7"/>
      <c r="EI251" s="7"/>
      <c r="EJ251" s="7"/>
      <c r="EK251" s="7"/>
      <c r="EL251" s="7"/>
      <c r="EM251" s="7"/>
      <c r="EO251" s="7"/>
      <c r="EP251" s="7"/>
      <c r="EQ251" s="7"/>
      <c r="ER251" s="7"/>
      <c r="ES251" s="7"/>
      <c r="EU251" s="7"/>
      <c r="EV251" s="7"/>
      <c r="EW251" s="7"/>
      <c r="EX251" s="7"/>
      <c r="EY251" s="7"/>
      <c r="FA251" s="66">
        <v>44957</v>
      </c>
      <c r="FB251" s="21" t="s">
        <v>1626</v>
      </c>
      <c r="FC251" s="7"/>
      <c r="FD251" s="7">
        <v>1.41</v>
      </c>
      <c r="FE251" s="7"/>
      <c r="FG251" s="66">
        <v>44938</v>
      </c>
      <c r="FH251" s="7" t="s">
        <v>1626</v>
      </c>
      <c r="FI251" s="7"/>
      <c r="FJ251" s="7">
        <v>1.044</v>
      </c>
      <c r="FK251" s="7"/>
      <c r="FM251" s="66">
        <v>44937</v>
      </c>
      <c r="FN251" s="21" t="s">
        <v>1626</v>
      </c>
      <c r="FO251" s="7"/>
      <c r="FP251" s="7">
        <v>1.091</v>
      </c>
      <c r="FQ251" s="7"/>
      <c r="FS251" s="66">
        <v>44918</v>
      </c>
      <c r="FT251" s="21" t="s">
        <v>1624</v>
      </c>
      <c r="FU251" s="7"/>
      <c r="FV251" s="7">
        <v>1.2824</v>
      </c>
      <c r="FW251" s="7"/>
      <c r="FY251" s="66">
        <v>44915</v>
      </c>
      <c r="FZ251" s="21" t="s">
        <v>1624</v>
      </c>
      <c r="GA251" s="7"/>
      <c r="GB251" s="7">
        <v>1.4175</v>
      </c>
      <c r="GC251" s="7"/>
      <c r="GE251" s="66">
        <v>44888</v>
      </c>
      <c r="GF251" s="21" t="s">
        <v>1636</v>
      </c>
      <c r="GG251" s="7"/>
      <c r="GH251" s="7">
        <v>1.8888</v>
      </c>
      <c r="GI251" s="7"/>
      <c r="GK251" s="66">
        <v>44883</v>
      </c>
      <c r="GL251" s="21" t="s">
        <v>1636</v>
      </c>
      <c r="GM251" s="7"/>
      <c r="GN251" s="7">
        <v>1.0081610000000001</v>
      </c>
      <c r="GO251" s="7"/>
      <c r="GQ251" s="66">
        <v>44834</v>
      </c>
      <c r="GR251" s="7" t="s">
        <v>1634</v>
      </c>
      <c r="GS251" s="7"/>
      <c r="GT251" s="7">
        <v>1.1830000000000001</v>
      </c>
      <c r="GU251" s="7"/>
      <c r="GW251" s="66">
        <v>44803</v>
      </c>
      <c r="GX251" s="21" t="s">
        <v>1633</v>
      </c>
      <c r="GY251" s="7"/>
      <c r="GZ251" s="7">
        <v>1.0788</v>
      </c>
      <c r="HA251" s="7"/>
      <c r="HC251" s="66">
        <v>44789</v>
      </c>
      <c r="HD251" s="21" t="s">
        <v>1633</v>
      </c>
      <c r="HE251" s="7"/>
      <c r="HF251" s="7">
        <v>1.2365999999999999</v>
      </c>
      <c r="HG251" s="7"/>
      <c r="HI251" s="66">
        <v>44749</v>
      </c>
      <c r="HJ251" s="21" t="s">
        <v>639</v>
      </c>
      <c r="HK251" s="7"/>
      <c r="HL251" s="7">
        <v>1.0169999999999999</v>
      </c>
      <c r="HM251" s="7"/>
      <c r="HO251" s="66">
        <v>44742</v>
      </c>
      <c r="HP251" s="21" t="s">
        <v>571</v>
      </c>
      <c r="HQ251" s="7"/>
      <c r="HR251" s="134">
        <v>1.0066841359299306</v>
      </c>
      <c r="HS251" s="7"/>
      <c r="HU251" s="81">
        <v>44077</v>
      </c>
      <c r="HV251" s="21" t="s">
        <v>357</v>
      </c>
      <c r="HW251" s="21">
        <f>[1]!i_dq_close("881001.WI",HU251)</f>
        <v>5319.7411000000002</v>
      </c>
      <c r="HX251" s="82">
        <v>1.1578489999999999</v>
      </c>
      <c r="HY251" s="20"/>
      <c r="IA251" s="66">
        <v>44872</v>
      </c>
      <c r="IB251" s="21" t="s">
        <v>1636</v>
      </c>
      <c r="IC251" s="7"/>
      <c r="ID251" s="7">
        <v>1.0269999999999999</v>
      </c>
      <c r="IE251" s="7"/>
      <c r="IG251" s="66">
        <v>44886</v>
      </c>
      <c r="IH251" s="21" t="s">
        <v>1636</v>
      </c>
      <c r="II251" s="7"/>
      <c r="IJ251" s="7">
        <v>0.98799999999999999</v>
      </c>
      <c r="IK251" s="7"/>
      <c r="IM251" s="66">
        <v>44945</v>
      </c>
      <c r="IN251" s="21" t="s">
        <v>1626</v>
      </c>
      <c r="IO251" s="7"/>
      <c r="IP251" s="7">
        <v>0.99570000000000003</v>
      </c>
      <c r="IQ251" s="7"/>
      <c r="IS251" s="7"/>
      <c r="IT251" s="7"/>
      <c r="IU251" s="7"/>
      <c r="IV251" s="7"/>
      <c r="IW251" s="7"/>
      <c r="IY251" s="7"/>
      <c r="IZ251" s="7"/>
      <c r="JA251" s="7"/>
      <c r="JB251" s="7"/>
      <c r="JC251" s="7"/>
      <c r="JE251" s="7"/>
      <c r="JF251" s="7"/>
      <c r="JG251" s="7"/>
      <c r="JH251" s="7"/>
      <c r="JI251" s="7"/>
      <c r="JK251" s="7"/>
      <c r="JL251" s="7"/>
      <c r="JM251" s="7"/>
      <c r="JN251" s="7"/>
      <c r="JO251" s="7"/>
      <c r="JQ251" s="7"/>
      <c r="JR251" s="7"/>
      <c r="JS251" s="7"/>
      <c r="JT251" s="7"/>
      <c r="JU251" s="7"/>
      <c r="JW251" s="7"/>
      <c r="JX251" s="7"/>
      <c r="JY251" s="7"/>
      <c r="JZ251" s="7"/>
      <c r="KA251" s="7"/>
      <c r="KC251" s="66">
        <v>44918</v>
      </c>
      <c r="KD251" s="7" t="s">
        <v>1624</v>
      </c>
      <c r="KE251" s="7"/>
      <c r="KF251" s="7">
        <v>1.3640000000000001</v>
      </c>
    </row>
    <row r="252" spans="1:292" customFormat="1">
      <c r="A252" s="121">
        <v>44750</v>
      </c>
      <c r="B252" s="74" t="s">
        <v>639</v>
      </c>
      <c r="C252" s="122"/>
      <c r="D252" s="122">
        <v>1.0548999999999999</v>
      </c>
      <c r="E252" s="122"/>
      <c r="G252" s="66">
        <v>44778</v>
      </c>
      <c r="H252" s="7" t="s">
        <v>1633</v>
      </c>
      <c r="I252" s="7"/>
      <c r="J252" s="7">
        <v>0.98599999999999999</v>
      </c>
      <c r="K252" s="7"/>
      <c r="M252" s="7"/>
      <c r="N252" s="7"/>
      <c r="O252" s="7"/>
      <c r="P252" s="7"/>
      <c r="Q252" s="7"/>
      <c r="S252" s="7"/>
      <c r="T252" s="7"/>
      <c r="U252" s="7"/>
      <c r="V252" s="7"/>
      <c r="W252" s="7"/>
      <c r="Y252" s="7"/>
      <c r="Z252" s="7"/>
      <c r="AA252" s="7"/>
      <c r="AB252" s="7"/>
      <c r="AC252" s="7"/>
      <c r="AE252" s="7"/>
      <c r="AF252" s="7"/>
      <c r="AG252" s="7"/>
      <c r="AH252" s="7"/>
      <c r="AI252" s="7"/>
      <c r="AK252" s="7"/>
      <c r="AL252" s="7"/>
      <c r="AM252" s="7"/>
      <c r="AN252" s="7"/>
      <c r="AO252" s="7"/>
      <c r="AQ252" s="7"/>
      <c r="AR252" s="7"/>
      <c r="AS252" s="7"/>
      <c r="AT252" s="7"/>
      <c r="AU252" s="7"/>
      <c r="AW252" s="7"/>
      <c r="AX252" s="7"/>
      <c r="AY252" s="7"/>
      <c r="AZ252" s="7"/>
      <c r="BA252" s="7"/>
      <c r="BC252" s="7"/>
      <c r="BD252" s="7"/>
      <c r="BE252" s="7"/>
      <c r="BF252" s="7"/>
      <c r="BG252" s="7"/>
      <c r="BI252" s="7"/>
      <c r="BJ252" s="7"/>
      <c r="BK252" s="7"/>
      <c r="BL252" s="7"/>
      <c r="BM252" s="7"/>
      <c r="BO252" s="7"/>
      <c r="BP252" s="7"/>
      <c r="BQ252" s="7"/>
      <c r="BR252" s="7"/>
      <c r="BS252" s="7"/>
      <c r="BU252" s="7"/>
      <c r="BV252" s="7"/>
      <c r="BW252" s="7"/>
      <c r="BX252" s="7"/>
      <c r="BY252" s="7"/>
      <c r="CA252" s="7"/>
      <c r="CB252" s="7"/>
      <c r="CC252" s="7"/>
      <c r="CD252" s="7"/>
      <c r="CE252" s="7"/>
      <c r="CG252" s="7"/>
      <c r="CH252" s="7"/>
      <c r="CI252" s="7"/>
      <c r="CJ252" s="7"/>
      <c r="CK252" s="7"/>
      <c r="CM252" s="7"/>
      <c r="CN252" s="7"/>
      <c r="CO252" s="7"/>
      <c r="CP252" s="7"/>
      <c r="CQ252" s="7"/>
      <c r="CS252" s="7"/>
      <c r="CT252" s="7"/>
      <c r="CU252" s="7"/>
      <c r="CV252" s="7"/>
      <c r="CW252" s="7"/>
      <c r="CY252" s="7"/>
      <c r="CZ252" s="7"/>
      <c r="DA252" s="7"/>
      <c r="DB252" s="7"/>
      <c r="DC252" s="7"/>
      <c r="DE252" s="7"/>
      <c r="DF252" s="7"/>
      <c r="DG252" s="7"/>
      <c r="DH252" s="7"/>
      <c r="DI252" s="7"/>
      <c r="DK252" s="7"/>
      <c r="DL252" s="7"/>
      <c r="DM252" s="7"/>
      <c r="DN252" s="7"/>
      <c r="DO252" s="7"/>
      <c r="DQ252" s="7"/>
      <c r="DR252" s="7"/>
      <c r="DS252" s="7"/>
      <c r="DT252" s="7"/>
      <c r="DU252" s="7"/>
      <c r="DW252" s="7"/>
      <c r="DX252" s="7"/>
      <c r="DY252" s="7"/>
      <c r="DZ252" s="7"/>
      <c r="EA252" s="7"/>
      <c r="EC252" s="7"/>
      <c r="ED252" s="7"/>
      <c r="EE252" s="7"/>
      <c r="EF252" s="7"/>
      <c r="EG252" s="7"/>
      <c r="EI252" s="7"/>
      <c r="EJ252" s="7"/>
      <c r="EK252" s="7"/>
      <c r="EL252" s="7"/>
      <c r="EM252" s="7"/>
      <c r="EO252" s="7"/>
      <c r="EP252" s="7"/>
      <c r="EQ252" s="7"/>
      <c r="ER252" s="7"/>
      <c r="ES252" s="7"/>
      <c r="EU252" s="7"/>
      <c r="EV252" s="7"/>
      <c r="EW252" s="7"/>
      <c r="EX252" s="7"/>
      <c r="EY252" s="7"/>
      <c r="FA252" s="66">
        <v>44958</v>
      </c>
      <c r="FB252" s="21" t="s">
        <v>348</v>
      </c>
      <c r="FC252" s="7"/>
      <c r="FD252" s="7">
        <v>1.4179999999999999</v>
      </c>
      <c r="FE252" s="7"/>
      <c r="FG252" s="66">
        <v>44939</v>
      </c>
      <c r="FH252" s="7" t="s">
        <v>1626</v>
      </c>
      <c r="FI252" s="7"/>
      <c r="FJ252" s="7">
        <v>1.044</v>
      </c>
      <c r="FK252" s="7"/>
      <c r="FM252" s="66">
        <v>44938</v>
      </c>
      <c r="FN252" s="21" t="s">
        <v>1626</v>
      </c>
      <c r="FO252" s="7"/>
      <c r="FP252" s="7">
        <v>1.0920000000000001</v>
      </c>
      <c r="FQ252" s="7"/>
      <c r="FS252" s="66">
        <v>44921</v>
      </c>
      <c r="FT252" s="21" t="s">
        <v>1624</v>
      </c>
      <c r="FU252" s="7"/>
      <c r="FV252" s="7">
        <v>1.2811999999999999</v>
      </c>
      <c r="FW252" s="7"/>
      <c r="FY252" s="66">
        <v>44916</v>
      </c>
      <c r="FZ252" s="21" t="s">
        <v>1624</v>
      </c>
      <c r="GA252" s="7"/>
      <c r="GB252" s="7">
        <v>1.4187000000000001</v>
      </c>
      <c r="GC252" s="7"/>
      <c r="GE252" s="66">
        <v>44889</v>
      </c>
      <c r="GF252" s="21" t="s">
        <v>1636</v>
      </c>
      <c r="GG252" s="7"/>
      <c r="GH252" s="7">
        <v>1.8893</v>
      </c>
      <c r="GI252" s="7"/>
      <c r="GK252" s="66">
        <v>44886</v>
      </c>
      <c r="GL252" s="21" t="s">
        <v>1636</v>
      </c>
      <c r="GM252" s="7"/>
      <c r="GN252" s="7">
        <v>1.008556</v>
      </c>
      <c r="GO252" s="7"/>
      <c r="GQ252" s="66">
        <v>44844</v>
      </c>
      <c r="GR252" s="7" t="s">
        <v>358</v>
      </c>
      <c r="GS252" s="7"/>
      <c r="GT252" s="7">
        <v>1.173</v>
      </c>
      <c r="GU252" s="7"/>
      <c r="GW252" s="66">
        <v>44804</v>
      </c>
      <c r="GX252" s="21" t="s">
        <v>1633</v>
      </c>
      <c r="GY252" s="7"/>
      <c r="GZ252" s="7">
        <v>1.081</v>
      </c>
      <c r="HA252" s="7"/>
      <c r="HC252" s="66">
        <v>44790</v>
      </c>
      <c r="HD252" s="21" t="s">
        <v>1633</v>
      </c>
      <c r="HE252" s="7"/>
      <c r="HF252" s="7">
        <v>1.2351000000000001</v>
      </c>
      <c r="HG252" s="7"/>
      <c r="HI252" s="66">
        <v>44750</v>
      </c>
      <c r="HJ252" s="21" t="s">
        <v>639</v>
      </c>
      <c r="HK252" s="7"/>
      <c r="HL252" s="7">
        <v>1.0169999999999999</v>
      </c>
      <c r="HM252" s="7"/>
      <c r="HO252" s="66">
        <v>44743</v>
      </c>
      <c r="HP252" s="21" t="s">
        <v>639</v>
      </c>
      <c r="HQ252" s="7"/>
      <c r="HR252" s="134">
        <v>1.0066841359299306</v>
      </c>
      <c r="HS252" s="7"/>
      <c r="HU252" s="81">
        <v>44078</v>
      </c>
      <c r="HV252" s="21" t="s">
        <v>357</v>
      </c>
      <c r="HW252" s="21">
        <f>[1]!i_dq_close("881001.WI",HU252)</f>
        <v>5288.3689999999997</v>
      </c>
      <c r="HX252" s="82">
        <v>1.156919</v>
      </c>
      <c r="HY252" s="20"/>
      <c r="IA252" s="66">
        <v>44873</v>
      </c>
      <c r="IB252" s="21" t="s">
        <v>1636</v>
      </c>
      <c r="IC252" s="7"/>
      <c r="ID252" s="7">
        <v>1.0249999999999999</v>
      </c>
      <c r="IE252" s="7"/>
      <c r="IG252" s="66">
        <v>44887</v>
      </c>
      <c r="IH252" s="21" t="s">
        <v>1636</v>
      </c>
      <c r="II252" s="7"/>
      <c r="IJ252" s="7">
        <v>0.98899999999999999</v>
      </c>
      <c r="IK252" s="7"/>
      <c r="IM252" s="66">
        <v>44946</v>
      </c>
      <c r="IN252" s="21" t="s">
        <v>1626</v>
      </c>
      <c r="IO252" s="7"/>
      <c r="IP252" s="7">
        <v>0.99650000000000005</v>
      </c>
      <c r="IQ252" s="7"/>
      <c r="IS252" s="7"/>
      <c r="IT252" s="7"/>
      <c r="IU252" s="7"/>
      <c r="IV252" s="7"/>
      <c r="IW252" s="7"/>
      <c r="IY252" s="7"/>
      <c r="IZ252" s="7"/>
      <c r="JA252" s="7"/>
      <c r="JB252" s="7"/>
      <c r="JC252" s="7"/>
      <c r="JE252" s="7"/>
      <c r="JF252" s="7"/>
      <c r="JG252" s="7"/>
      <c r="JH252" s="7"/>
      <c r="JI252" s="7"/>
      <c r="JK252" s="7"/>
      <c r="JL252" s="7"/>
      <c r="JM252" s="7"/>
      <c r="JN252" s="7"/>
      <c r="JO252" s="7"/>
      <c r="JQ252" s="7"/>
      <c r="JR252" s="7"/>
      <c r="JS252" s="7"/>
      <c r="JT252" s="7"/>
      <c r="JU252" s="7"/>
      <c r="JW252" s="7"/>
      <c r="JX252" s="7"/>
      <c r="JY252" s="7"/>
      <c r="JZ252" s="7"/>
      <c r="KA252" s="7"/>
      <c r="KC252" s="66">
        <v>44921</v>
      </c>
      <c r="KD252" s="7" t="s">
        <v>1624</v>
      </c>
      <c r="KE252" s="7"/>
      <c r="KF252" s="7">
        <v>1.363</v>
      </c>
    </row>
    <row r="253" spans="1:292" customFormat="1">
      <c r="A253" s="121">
        <v>44753</v>
      </c>
      <c r="B253" s="74" t="s">
        <v>639</v>
      </c>
      <c r="C253" s="122"/>
      <c r="D253" s="122">
        <v>1.0578000000000001</v>
      </c>
      <c r="E253" s="122"/>
      <c r="G253" s="66">
        <v>44781</v>
      </c>
      <c r="H253" s="7" t="s">
        <v>1633</v>
      </c>
      <c r="I253" s="7"/>
      <c r="J253" s="7">
        <v>0.99270000000000003</v>
      </c>
      <c r="K253" s="7"/>
      <c r="M253" s="7"/>
      <c r="N253" s="7"/>
      <c r="O253" s="7"/>
      <c r="P253" s="7"/>
      <c r="Q253" s="7"/>
      <c r="S253" s="7"/>
      <c r="T253" s="7"/>
      <c r="U253" s="7"/>
      <c r="V253" s="7"/>
      <c r="W253" s="7"/>
      <c r="Y253" s="7"/>
      <c r="Z253" s="7"/>
      <c r="AA253" s="7"/>
      <c r="AB253" s="7"/>
      <c r="AC253" s="7"/>
      <c r="AE253" s="7"/>
      <c r="AF253" s="7"/>
      <c r="AG253" s="7"/>
      <c r="AH253" s="7"/>
      <c r="AI253" s="7"/>
      <c r="AK253" s="7"/>
      <c r="AL253" s="7"/>
      <c r="AM253" s="7"/>
      <c r="AN253" s="7"/>
      <c r="AO253" s="7"/>
      <c r="AQ253" s="7"/>
      <c r="AR253" s="7"/>
      <c r="AS253" s="7"/>
      <c r="AT253" s="7"/>
      <c r="AU253" s="7"/>
      <c r="AW253" s="7"/>
      <c r="AX253" s="7"/>
      <c r="AY253" s="7"/>
      <c r="AZ253" s="7"/>
      <c r="BA253" s="7"/>
      <c r="BC253" s="7"/>
      <c r="BD253" s="7"/>
      <c r="BE253" s="7"/>
      <c r="BF253" s="7"/>
      <c r="BG253" s="7"/>
      <c r="BI253" s="7"/>
      <c r="BJ253" s="7"/>
      <c r="BK253" s="7"/>
      <c r="BL253" s="7"/>
      <c r="BM253" s="7"/>
      <c r="BO253" s="7"/>
      <c r="BP253" s="7"/>
      <c r="BQ253" s="7"/>
      <c r="BR253" s="7"/>
      <c r="BS253" s="7"/>
      <c r="BU253" s="7"/>
      <c r="BV253" s="7"/>
      <c r="BW253" s="7"/>
      <c r="BX253" s="7"/>
      <c r="BY253" s="7"/>
      <c r="CA253" s="7"/>
      <c r="CB253" s="7"/>
      <c r="CC253" s="7"/>
      <c r="CD253" s="7"/>
      <c r="CE253" s="7"/>
      <c r="CG253" s="7"/>
      <c r="CH253" s="7"/>
      <c r="CI253" s="7"/>
      <c r="CJ253" s="7"/>
      <c r="CK253" s="7"/>
      <c r="CM253" s="7"/>
      <c r="CN253" s="7"/>
      <c r="CO253" s="7"/>
      <c r="CP253" s="7"/>
      <c r="CQ253" s="7"/>
      <c r="CS253" s="7"/>
      <c r="CT253" s="7"/>
      <c r="CU253" s="7"/>
      <c r="CV253" s="7"/>
      <c r="CW253" s="7"/>
      <c r="CY253" s="7"/>
      <c r="CZ253" s="7"/>
      <c r="DA253" s="7"/>
      <c r="DB253" s="7"/>
      <c r="DC253" s="7"/>
      <c r="DE253" s="7"/>
      <c r="DF253" s="7"/>
      <c r="DG253" s="7"/>
      <c r="DH253" s="7"/>
      <c r="DI253" s="7"/>
      <c r="DK253" s="7"/>
      <c r="DL253" s="7"/>
      <c r="DM253" s="7"/>
      <c r="DN253" s="7"/>
      <c r="DO253" s="7"/>
      <c r="DQ253" s="7"/>
      <c r="DR253" s="7"/>
      <c r="DS253" s="7"/>
      <c r="DT253" s="7"/>
      <c r="DU253" s="7"/>
      <c r="DW253" s="7"/>
      <c r="DX253" s="7"/>
      <c r="DY253" s="7"/>
      <c r="DZ253" s="7"/>
      <c r="EA253" s="7"/>
      <c r="EC253" s="7"/>
      <c r="ED253" s="7"/>
      <c r="EE253" s="7"/>
      <c r="EF253" s="7"/>
      <c r="EG253" s="7"/>
      <c r="EI253" s="7"/>
      <c r="EJ253" s="7"/>
      <c r="EK253" s="7"/>
      <c r="EL253" s="7"/>
      <c r="EM253" s="7"/>
      <c r="EO253" s="7"/>
      <c r="EP253" s="7"/>
      <c r="EQ253" s="7"/>
      <c r="ER253" s="7"/>
      <c r="ES253" s="7"/>
      <c r="EU253" s="7"/>
      <c r="EV253" s="7"/>
      <c r="EW253" s="7"/>
      <c r="EX253" s="7"/>
      <c r="EY253" s="7"/>
      <c r="FA253" s="66">
        <v>44959</v>
      </c>
      <c r="FB253" s="21" t="s">
        <v>1632</v>
      </c>
      <c r="FC253" s="7"/>
      <c r="FD253" s="7">
        <v>1.419</v>
      </c>
      <c r="FE253" s="7"/>
      <c r="FG253" s="66">
        <v>44942</v>
      </c>
      <c r="FH253" s="7" t="s">
        <v>1626</v>
      </c>
      <c r="FI253" s="7"/>
      <c r="FJ253" s="7">
        <v>1.0389999999999999</v>
      </c>
      <c r="FK253" s="7"/>
      <c r="FM253" s="66">
        <v>44939</v>
      </c>
      <c r="FN253" s="21" t="s">
        <v>1626</v>
      </c>
      <c r="FO253" s="7"/>
      <c r="FP253" s="7">
        <v>1.0900000000000001</v>
      </c>
      <c r="FQ253" s="7"/>
      <c r="FS253" s="66">
        <v>44922</v>
      </c>
      <c r="FT253" s="21" t="s">
        <v>1624</v>
      </c>
      <c r="FU253" s="7"/>
      <c r="FV253" s="7">
        <v>1.2828999999999999</v>
      </c>
      <c r="FW253" s="7"/>
      <c r="FY253" s="66">
        <v>44917</v>
      </c>
      <c r="FZ253" s="21" t="s">
        <v>1624</v>
      </c>
      <c r="GA253" s="7"/>
      <c r="GB253" s="7">
        <v>1.4175</v>
      </c>
      <c r="GC253" s="7"/>
      <c r="GE253" s="66">
        <v>44890</v>
      </c>
      <c r="GF253" s="21" t="s">
        <v>1636</v>
      </c>
      <c r="GG253" s="7"/>
      <c r="GH253" s="7">
        <v>1.8872</v>
      </c>
      <c r="GI253" s="7"/>
      <c r="GK253" s="66">
        <v>44887</v>
      </c>
      <c r="GL253" s="21" t="s">
        <v>1636</v>
      </c>
      <c r="GM253" s="7"/>
      <c r="GN253" s="7">
        <v>1.0090509999999999</v>
      </c>
      <c r="GO253" s="7"/>
      <c r="GQ253" s="66">
        <v>44845</v>
      </c>
      <c r="GR253" s="7" t="s">
        <v>1635</v>
      </c>
      <c r="GS253" s="7"/>
      <c r="GT253" s="7">
        <v>1.169</v>
      </c>
      <c r="GU253" s="7"/>
      <c r="GW253" s="66">
        <v>44805</v>
      </c>
      <c r="GX253" s="21" t="s">
        <v>357</v>
      </c>
      <c r="GY253" s="7"/>
      <c r="GZ253" s="7">
        <v>1.0832999999999999</v>
      </c>
      <c r="HA253" s="7"/>
      <c r="HC253" s="66">
        <v>44791</v>
      </c>
      <c r="HD253" s="21" t="s">
        <v>1633</v>
      </c>
      <c r="HE253" s="7"/>
      <c r="HF253" s="7">
        <v>1.2363999999999999</v>
      </c>
      <c r="HG253" s="7"/>
      <c r="HI253" s="66">
        <v>44753</v>
      </c>
      <c r="HJ253" s="21" t="s">
        <v>639</v>
      </c>
      <c r="HK253" s="7"/>
      <c r="HL253" s="7">
        <v>1.016</v>
      </c>
      <c r="HM253" s="7"/>
      <c r="HO253" s="66">
        <v>44746</v>
      </c>
      <c r="HP253" s="21" t="s">
        <v>639</v>
      </c>
      <c r="HQ253" s="7"/>
      <c r="HR253" s="134">
        <v>1.0066841359299306</v>
      </c>
      <c r="HS253" s="7"/>
      <c r="HU253" s="81">
        <v>44081</v>
      </c>
      <c r="HV253" s="21" t="s">
        <v>357</v>
      </c>
      <c r="HW253" s="21">
        <f>[1]!i_dq_close("881001.WI",HU253)</f>
        <v>5183.6530000000002</v>
      </c>
      <c r="HX253" s="82">
        <v>1.1559889999999999</v>
      </c>
      <c r="HY253" s="20"/>
      <c r="IA253" s="66">
        <v>44874</v>
      </c>
      <c r="IB253" s="21" t="s">
        <v>1636</v>
      </c>
      <c r="IC253" s="7"/>
      <c r="ID253" s="7">
        <v>1.0269999999999999</v>
      </c>
      <c r="IE253" s="7"/>
      <c r="IG253" s="66">
        <v>44888</v>
      </c>
      <c r="IH253" s="21" t="s">
        <v>1636</v>
      </c>
      <c r="II253" s="7"/>
      <c r="IJ253" s="7">
        <v>0.98599999999999999</v>
      </c>
      <c r="IK253" s="7"/>
      <c r="IM253" s="66">
        <v>44956</v>
      </c>
      <c r="IN253" s="21" t="s">
        <v>1626</v>
      </c>
      <c r="IO253" s="7"/>
      <c r="IP253" s="7">
        <v>1.0015000000000001</v>
      </c>
      <c r="IQ253" s="7"/>
      <c r="IS253" s="7"/>
      <c r="IT253" s="7"/>
      <c r="IU253" s="7"/>
      <c r="IV253" s="7"/>
      <c r="IW253" s="7"/>
      <c r="IY253" s="7"/>
      <c r="IZ253" s="7"/>
      <c r="JA253" s="7"/>
      <c r="JB253" s="7"/>
      <c r="JC253" s="7"/>
      <c r="JE253" s="7"/>
      <c r="JF253" s="7"/>
      <c r="JG253" s="7"/>
      <c r="JH253" s="7"/>
      <c r="JI253" s="7"/>
      <c r="JK253" s="7"/>
      <c r="JL253" s="7"/>
      <c r="JM253" s="7"/>
      <c r="JN253" s="7"/>
      <c r="JO253" s="7"/>
      <c r="JQ253" s="7"/>
      <c r="JR253" s="7"/>
      <c r="JS253" s="7"/>
      <c r="JT253" s="7"/>
      <c r="JU253" s="7"/>
      <c r="JW253" s="7"/>
      <c r="JX253" s="7"/>
      <c r="JY253" s="7"/>
      <c r="JZ253" s="7"/>
      <c r="KA253" s="7"/>
      <c r="KC253" s="66">
        <v>44922</v>
      </c>
      <c r="KD253" s="7" t="s">
        <v>1624</v>
      </c>
      <c r="KE253" s="7"/>
      <c r="KF253" s="7">
        <v>1.363</v>
      </c>
    </row>
    <row r="254" spans="1:292" customFormat="1">
      <c r="A254" s="121">
        <v>44754</v>
      </c>
      <c r="B254" s="74" t="s">
        <v>639</v>
      </c>
      <c r="C254" s="122"/>
      <c r="D254" s="122">
        <v>1.056</v>
      </c>
      <c r="E254" s="122"/>
      <c r="G254" s="66">
        <v>44782</v>
      </c>
      <c r="H254" s="7" t="s">
        <v>1633</v>
      </c>
      <c r="I254" s="7"/>
      <c r="J254" s="7">
        <v>0.997</v>
      </c>
      <c r="K254" s="7"/>
      <c r="M254" s="7"/>
      <c r="N254" s="7"/>
      <c r="O254" s="7"/>
      <c r="P254" s="7"/>
      <c r="Q254" s="7"/>
      <c r="S254" s="7"/>
      <c r="T254" s="7"/>
      <c r="U254" s="7"/>
      <c r="V254" s="7"/>
      <c r="W254" s="7"/>
      <c r="Y254" s="7"/>
      <c r="Z254" s="7"/>
      <c r="AA254" s="7"/>
      <c r="AB254" s="7"/>
      <c r="AC254" s="7"/>
      <c r="AE254" s="7"/>
      <c r="AF254" s="7"/>
      <c r="AG254" s="7"/>
      <c r="AH254" s="7"/>
      <c r="AI254" s="7"/>
      <c r="AK254" s="7"/>
      <c r="AL254" s="7"/>
      <c r="AM254" s="7"/>
      <c r="AN254" s="7"/>
      <c r="AO254" s="7"/>
      <c r="AQ254" s="7"/>
      <c r="AR254" s="7"/>
      <c r="AS254" s="7"/>
      <c r="AT254" s="7"/>
      <c r="AU254" s="7"/>
      <c r="AW254" s="7"/>
      <c r="AX254" s="7"/>
      <c r="AY254" s="7"/>
      <c r="AZ254" s="7"/>
      <c r="BA254" s="7"/>
      <c r="BC254" s="7"/>
      <c r="BD254" s="7"/>
      <c r="BE254" s="7"/>
      <c r="BF254" s="7"/>
      <c r="BG254" s="7"/>
      <c r="BI254" s="7"/>
      <c r="BJ254" s="7"/>
      <c r="BK254" s="7"/>
      <c r="BL254" s="7"/>
      <c r="BM254" s="7"/>
      <c r="BO254" s="7"/>
      <c r="BP254" s="7"/>
      <c r="BQ254" s="7"/>
      <c r="BR254" s="7"/>
      <c r="BS254" s="7"/>
      <c r="BU254" s="7"/>
      <c r="BV254" s="7"/>
      <c r="BW254" s="7"/>
      <c r="BX254" s="7"/>
      <c r="BY254" s="7"/>
      <c r="CA254" s="7"/>
      <c r="CB254" s="7"/>
      <c r="CC254" s="7"/>
      <c r="CD254" s="7"/>
      <c r="CE254" s="7"/>
      <c r="CG254" s="7"/>
      <c r="CH254" s="7"/>
      <c r="CI254" s="7"/>
      <c r="CJ254" s="7"/>
      <c r="CK254" s="7"/>
      <c r="CM254" s="7"/>
      <c r="CN254" s="7"/>
      <c r="CO254" s="7"/>
      <c r="CP254" s="7"/>
      <c r="CQ254" s="7"/>
      <c r="CS254" s="7"/>
      <c r="CT254" s="7"/>
      <c r="CU254" s="7"/>
      <c r="CV254" s="7"/>
      <c r="CW254" s="7"/>
      <c r="CY254" s="7"/>
      <c r="CZ254" s="7"/>
      <c r="DA254" s="7"/>
      <c r="DB254" s="7"/>
      <c r="DC254" s="7"/>
      <c r="DE254" s="7"/>
      <c r="DF254" s="7"/>
      <c r="DG254" s="7"/>
      <c r="DH254" s="7"/>
      <c r="DI254" s="7"/>
      <c r="DK254" s="7"/>
      <c r="DL254" s="7"/>
      <c r="DM254" s="7"/>
      <c r="DN254" s="7"/>
      <c r="DO254" s="7"/>
      <c r="DQ254" s="7"/>
      <c r="DR254" s="7"/>
      <c r="DS254" s="7"/>
      <c r="DT254" s="7"/>
      <c r="DU254" s="7"/>
      <c r="DW254" s="7"/>
      <c r="DX254" s="7"/>
      <c r="DY254" s="7"/>
      <c r="DZ254" s="7"/>
      <c r="EA254" s="7"/>
      <c r="EC254" s="7"/>
      <c r="ED254" s="7"/>
      <c r="EE254" s="7"/>
      <c r="EF254" s="7"/>
      <c r="EG254" s="7"/>
      <c r="EI254" s="7"/>
      <c r="EJ254" s="7"/>
      <c r="EK254" s="7"/>
      <c r="EL254" s="7"/>
      <c r="EM254" s="7"/>
      <c r="EO254" s="7"/>
      <c r="EP254" s="7"/>
      <c r="EQ254" s="7"/>
      <c r="ER254" s="7"/>
      <c r="ES254" s="7"/>
      <c r="EU254" s="7"/>
      <c r="EV254" s="7"/>
      <c r="EW254" s="7"/>
      <c r="EX254" s="7"/>
      <c r="EY254" s="7"/>
      <c r="FA254" s="66">
        <v>44960</v>
      </c>
      <c r="FB254" s="21" t="s">
        <v>1632</v>
      </c>
      <c r="FC254" s="7"/>
      <c r="FD254" s="7">
        <v>1.4239999999999999</v>
      </c>
      <c r="FE254" s="7"/>
      <c r="FG254" s="66">
        <v>44943</v>
      </c>
      <c r="FH254" s="7" t="s">
        <v>1626</v>
      </c>
      <c r="FI254" s="7"/>
      <c r="FJ254" s="7">
        <v>1.0369999999999999</v>
      </c>
      <c r="FK254" s="7"/>
      <c r="FM254" s="66">
        <v>44942</v>
      </c>
      <c r="FN254" s="21" t="s">
        <v>1626</v>
      </c>
      <c r="FO254" s="7"/>
      <c r="FP254" s="7">
        <v>1.085</v>
      </c>
      <c r="FQ254" s="7"/>
      <c r="FS254" s="66">
        <v>44923</v>
      </c>
      <c r="FT254" s="21" t="s">
        <v>1624</v>
      </c>
      <c r="FU254" s="7"/>
      <c r="FV254" s="7">
        <v>1.2825</v>
      </c>
      <c r="FW254" s="7"/>
      <c r="FY254" s="66">
        <v>44918</v>
      </c>
      <c r="FZ254" s="21" t="s">
        <v>1624</v>
      </c>
      <c r="GA254" s="7"/>
      <c r="GB254" s="7">
        <v>1.4162999999999999</v>
      </c>
      <c r="GC254" s="7"/>
      <c r="GE254" s="66">
        <v>44893</v>
      </c>
      <c r="GF254" s="21" t="s">
        <v>1636</v>
      </c>
      <c r="GG254" s="7"/>
      <c r="GH254" s="7">
        <v>1.8908</v>
      </c>
      <c r="GI254" s="7"/>
      <c r="GK254" s="66">
        <v>44888</v>
      </c>
      <c r="GL254" s="21" t="s">
        <v>1636</v>
      </c>
      <c r="GM254" s="7"/>
      <c r="GN254" s="7">
        <v>1.0092479999999999</v>
      </c>
      <c r="GO254" s="7"/>
      <c r="GQ254" s="66">
        <v>44846</v>
      </c>
      <c r="GR254" s="7" t="s">
        <v>1635</v>
      </c>
      <c r="GS254" s="7"/>
      <c r="GT254" s="7">
        <v>1.1739999999999999</v>
      </c>
      <c r="GU254" s="7"/>
      <c r="GW254" s="66">
        <v>44806</v>
      </c>
      <c r="GX254" s="21" t="s">
        <v>1634</v>
      </c>
      <c r="GY254" s="7"/>
      <c r="GZ254" s="7">
        <v>1.0859000000000001</v>
      </c>
      <c r="HA254" s="7"/>
      <c r="HC254" s="66">
        <v>44792</v>
      </c>
      <c r="HD254" s="21" t="s">
        <v>1633</v>
      </c>
      <c r="HE254" s="7"/>
      <c r="HF254" s="7">
        <v>1.2358</v>
      </c>
      <c r="HG254" s="7"/>
      <c r="HI254" s="66">
        <v>44754</v>
      </c>
      <c r="HJ254" s="21" t="s">
        <v>639</v>
      </c>
      <c r="HK254" s="7"/>
      <c r="HL254" s="7">
        <v>1.014</v>
      </c>
      <c r="HM254" s="7"/>
      <c r="HO254" s="66">
        <v>44747</v>
      </c>
      <c r="HP254" s="21" t="s">
        <v>639</v>
      </c>
      <c r="HQ254" s="7"/>
      <c r="HR254" s="134">
        <v>1.0066841359299306</v>
      </c>
      <c r="HS254" s="7"/>
      <c r="HU254" s="81">
        <v>44082</v>
      </c>
      <c r="HV254" s="21" t="s">
        <v>357</v>
      </c>
      <c r="HW254" s="21">
        <f>[1]!i_dq_close("881001.WI",HU254)</f>
        <v>5214.3173999999999</v>
      </c>
      <c r="HX254" s="82">
        <v>1.1531990000000001</v>
      </c>
      <c r="HY254" s="20"/>
      <c r="IA254" s="66">
        <v>44875</v>
      </c>
      <c r="IB254" s="21" t="s">
        <v>1636</v>
      </c>
      <c r="IC254" s="7"/>
      <c r="ID254" s="7">
        <v>1.026</v>
      </c>
      <c r="IE254" s="7"/>
      <c r="IG254" s="66">
        <v>44889</v>
      </c>
      <c r="IH254" s="21" t="s">
        <v>1636</v>
      </c>
      <c r="II254" s="7"/>
      <c r="IJ254" s="7">
        <v>0.98899999999999999</v>
      </c>
      <c r="IK254" s="7"/>
      <c r="IM254" s="66">
        <v>44957</v>
      </c>
      <c r="IN254" s="21" t="s">
        <v>1626</v>
      </c>
      <c r="IO254" s="7"/>
      <c r="IP254" s="7">
        <v>0.99960000000000004</v>
      </c>
      <c r="IQ254" s="7"/>
      <c r="IS254" s="7"/>
      <c r="IT254" s="7"/>
      <c r="IU254" s="7"/>
      <c r="IV254" s="7"/>
      <c r="IW254" s="7"/>
      <c r="IY254" s="7"/>
      <c r="IZ254" s="7"/>
      <c r="JA254" s="7"/>
      <c r="JB254" s="7"/>
      <c r="JC254" s="7"/>
      <c r="JE254" s="7"/>
      <c r="JF254" s="7"/>
      <c r="JG254" s="7"/>
      <c r="JH254" s="7"/>
      <c r="JI254" s="7"/>
      <c r="JK254" s="7"/>
      <c r="JL254" s="7"/>
      <c r="JM254" s="7"/>
      <c r="JN254" s="7"/>
      <c r="JO254" s="7"/>
      <c r="JQ254" s="7"/>
      <c r="JR254" s="7"/>
      <c r="JS254" s="7"/>
      <c r="JT254" s="7"/>
      <c r="JU254" s="7"/>
      <c r="JW254" s="7"/>
      <c r="JX254" s="7"/>
      <c r="JY254" s="7"/>
      <c r="JZ254" s="7"/>
      <c r="KA254" s="7"/>
      <c r="KC254" s="66">
        <v>44923</v>
      </c>
      <c r="KD254" s="7" t="s">
        <v>1624</v>
      </c>
      <c r="KE254" s="7"/>
      <c r="KF254" s="7">
        <v>1.363</v>
      </c>
    </row>
    <row r="255" spans="1:292" customFormat="1">
      <c r="A255" s="121">
        <v>44755</v>
      </c>
      <c r="B255" s="74" t="s">
        <v>639</v>
      </c>
      <c r="C255" s="122"/>
      <c r="D255" s="122">
        <v>1.0646</v>
      </c>
      <c r="E255" s="122"/>
      <c r="G255" s="66">
        <v>44783</v>
      </c>
      <c r="H255" s="7" t="s">
        <v>1633</v>
      </c>
      <c r="I255" s="7"/>
      <c r="J255" s="7">
        <v>0.997</v>
      </c>
      <c r="K255" s="7"/>
      <c r="M255" s="7"/>
      <c r="N255" s="7"/>
      <c r="O255" s="7"/>
      <c r="P255" s="7"/>
      <c r="Q255" s="7"/>
      <c r="S255" s="7"/>
      <c r="T255" s="7"/>
      <c r="U255" s="7"/>
      <c r="V255" s="7"/>
      <c r="W255" s="7"/>
      <c r="Y255" s="7"/>
      <c r="Z255" s="7"/>
      <c r="AA255" s="7"/>
      <c r="AB255" s="7"/>
      <c r="AC255" s="7"/>
      <c r="AE255" s="7"/>
      <c r="AF255" s="7"/>
      <c r="AG255" s="7"/>
      <c r="AH255" s="7"/>
      <c r="AI255" s="7"/>
      <c r="AK255" s="7"/>
      <c r="AL255" s="7"/>
      <c r="AM255" s="7"/>
      <c r="AN255" s="7"/>
      <c r="AO255" s="7"/>
      <c r="AQ255" s="7"/>
      <c r="AR255" s="7"/>
      <c r="AS255" s="7"/>
      <c r="AT255" s="7"/>
      <c r="AU255" s="7"/>
      <c r="AW255" s="7"/>
      <c r="AX255" s="7"/>
      <c r="AY255" s="7"/>
      <c r="AZ255" s="7"/>
      <c r="BA255" s="7"/>
      <c r="BC255" s="7"/>
      <c r="BD255" s="7"/>
      <c r="BE255" s="7"/>
      <c r="BF255" s="7"/>
      <c r="BG255" s="7"/>
      <c r="BI255" s="7"/>
      <c r="BJ255" s="7"/>
      <c r="BK255" s="7"/>
      <c r="BL255" s="7"/>
      <c r="BM255" s="7"/>
      <c r="BO255" s="7"/>
      <c r="BP255" s="7"/>
      <c r="BQ255" s="7"/>
      <c r="BR255" s="7"/>
      <c r="BS255" s="7"/>
      <c r="BU255" s="7"/>
      <c r="BV255" s="7"/>
      <c r="BW255" s="7"/>
      <c r="BX255" s="7"/>
      <c r="BY255" s="7"/>
      <c r="CA255" s="7"/>
      <c r="CB255" s="7"/>
      <c r="CC255" s="7"/>
      <c r="CD255" s="7"/>
      <c r="CE255" s="7"/>
      <c r="CG255" s="7"/>
      <c r="CH255" s="7"/>
      <c r="CI255" s="7"/>
      <c r="CJ255" s="7"/>
      <c r="CK255" s="7"/>
      <c r="CM255" s="7"/>
      <c r="CN255" s="7"/>
      <c r="CO255" s="7"/>
      <c r="CP255" s="7"/>
      <c r="CQ255" s="7"/>
      <c r="CS255" s="7"/>
      <c r="CT255" s="7"/>
      <c r="CU255" s="7"/>
      <c r="CV255" s="7"/>
      <c r="CW255" s="7"/>
      <c r="CY255" s="7"/>
      <c r="CZ255" s="7"/>
      <c r="DA255" s="7"/>
      <c r="DB255" s="7"/>
      <c r="DC255" s="7"/>
      <c r="DE255" s="7"/>
      <c r="DF255" s="7"/>
      <c r="DG255" s="7"/>
      <c r="DH255" s="7"/>
      <c r="DI255" s="7"/>
      <c r="DK255" s="7"/>
      <c r="DL255" s="7"/>
      <c r="DM255" s="7"/>
      <c r="DN255" s="7"/>
      <c r="DO255" s="7"/>
      <c r="DQ255" s="7"/>
      <c r="DR255" s="7"/>
      <c r="DS255" s="7"/>
      <c r="DT255" s="7"/>
      <c r="DU255" s="7"/>
      <c r="DW255" s="7"/>
      <c r="DX255" s="7"/>
      <c r="DY255" s="7"/>
      <c r="DZ255" s="7"/>
      <c r="EA255" s="7"/>
      <c r="EC255" s="7"/>
      <c r="ED255" s="7"/>
      <c r="EE255" s="7"/>
      <c r="EF255" s="7"/>
      <c r="EG255" s="7"/>
      <c r="EI255" s="7"/>
      <c r="EJ255" s="7"/>
      <c r="EK255" s="7"/>
      <c r="EL255" s="7"/>
      <c r="EM255" s="7"/>
      <c r="EO255" s="7"/>
      <c r="EP255" s="7"/>
      <c r="EQ255" s="7"/>
      <c r="ER255" s="7"/>
      <c r="ES255" s="7"/>
      <c r="EU255" s="7"/>
      <c r="EV255" s="7"/>
      <c r="EW255" s="7"/>
      <c r="EX255" s="7"/>
      <c r="EY255" s="7"/>
      <c r="FA255" s="66">
        <v>44963</v>
      </c>
      <c r="FB255" s="21" t="s">
        <v>1632</v>
      </c>
      <c r="FC255" s="7"/>
      <c r="FD255" s="7">
        <v>1.4219999999999999</v>
      </c>
      <c r="FE255" s="7"/>
      <c r="FG255" s="66">
        <v>44944</v>
      </c>
      <c r="FH255" s="7" t="s">
        <v>1626</v>
      </c>
      <c r="FI255" s="7"/>
      <c r="FJ255" s="7">
        <v>1.0349999999999999</v>
      </c>
      <c r="FK255" s="7"/>
      <c r="FM255" s="66">
        <v>44943</v>
      </c>
      <c r="FN255" s="21" t="s">
        <v>1626</v>
      </c>
      <c r="FO255" s="7"/>
      <c r="FP255" s="7">
        <v>1.0840000000000001</v>
      </c>
      <c r="FQ255" s="7"/>
      <c r="FS255" s="66">
        <v>44924</v>
      </c>
      <c r="FT255" s="21" t="s">
        <v>1624</v>
      </c>
      <c r="FU255" s="7"/>
      <c r="FV255" s="7">
        <v>1.2822</v>
      </c>
      <c r="FW255" s="7"/>
      <c r="FY255" s="66">
        <v>44921</v>
      </c>
      <c r="FZ255" s="21" t="s">
        <v>1624</v>
      </c>
      <c r="GA255" s="7"/>
      <c r="GB255" s="7">
        <v>1.421</v>
      </c>
      <c r="GC255" s="7"/>
      <c r="GE255" s="66">
        <v>44894</v>
      </c>
      <c r="GF255" s="21" t="s">
        <v>1636</v>
      </c>
      <c r="GG255" s="7"/>
      <c r="GH255" s="7">
        <v>1.8852</v>
      </c>
      <c r="GI255" s="7"/>
      <c r="GK255" s="66">
        <v>44889</v>
      </c>
      <c r="GL255" s="21" t="s">
        <v>1636</v>
      </c>
      <c r="GM255" s="7"/>
      <c r="GN255" s="7">
        <v>1.0094460000000001</v>
      </c>
      <c r="GO255" s="7"/>
      <c r="GQ255" s="66">
        <v>44847</v>
      </c>
      <c r="GR255" s="7" t="s">
        <v>1635</v>
      </c>
      <c r="GS255" s="7"/>
      <c r="GT255" s="7">
        <v>1.1719999999999999</v>
      </c>
      <c r="GU255" s="7"/>
      <c r="GW255" s="66">
        <v>44809</v>
      </c>
      <c r="GX255" s="21" t="s">
        <v>1634</v>
      </c>
      <c r="GY255" s="7"/>
      <c r="GZ255" s="7">
        <v>1.0857000000000001</v>
      </c>
      <c r="HA255" s="7"/>
      <c r="HC255" s="66">
        <v>44795</v>
      </c>
      <c r="HD255" s="21" t="s">
        <v>1633</v>
      </c>
      <c r="HE255" s="7"/>
      <c r="HF255" s="7">
        <v>1.2393000000000001</v>
      </c>
      <c r="HG255" s="7"/>
      <c r="HI255" s="66">
        <v>44755</v>
      </c>
      <c r="HJ255" s="21" t="s">
        <v>639</v>
      </c>
      <c r="HK255" s="7"/>
      <c r="HL255" s="7">
        <v>1.02</v>
      </c>
      <c r="HM255" s="7"/>
      <c r="HO255" s="66">
        <v>44748</v>
      </c>
      <c r="HP255" s="21" t="s">
        <v>639</v>
      </c>
      <c r="HQ255" s="7"/>
      <c r="HR255" s="233">
        <v>0.9918011778786141</v>
      </c>
      <c r="HS255" s="32">
        <v>2075076.08</v>
      </c>
      <c r="HU255" s="81">
        <v>44083</v>
      </c>
      <c r="HV255" s="21" t="s">
        <v>357</v>
      </c>
      <c r="HW255" s="21">
        <f>[1]!i_dq_close("881001.WI",HU255)</f>
        <v>5077.2413999999999</v>
      </c>
      <c r="HX255" s="82">
        <v>1.1531990000000001</v>
      </c>
      <c r="HY255" s="20"/>
      <c r="IA255" s="66">
        <v>44876</v>
      </c>
      <c r="IB255" s="21" t="s">
        <v>1636</v>
      </c>
      <c r="IC255" s="7"/>
      <c r="ID255" s="7">
        <v>1.022</v>
      </c>
      <c r="IE255" s="7"/>
      <c r="IG255" s="66">
        <v>44890</v>
      </c>
      <c r="IH255" s="21" t="s">
        <v>1636</v>
      </c>
      <c r="II255" s="7"/>
      <c r="IJ255" s="7">
        <v>0.98699999999999999</v>
      </c>
      <c r="IK255" s="7"/>
      <c r="IM255" s="66">
        <v>44958</v>
      </c>
      <c r="IN255" s="21" t="s">
        <v>348</v>
      </c>
      <c r="IO255" s="7"/>
      <c r="IP255" s="7">
        <v>1.0025999999999999</v>
      </c>
      <c r="IQ255" s="7"/>
      <c r="IS255" s="7"/>
      <c r="IT255" s="7"/>
      <c r="IU255" s="7"/>
      <c r="IV255" s="7"/>
      <c r="IW255" s="7"/>
      <c r="IY255" s="7"/>
      <c r="IZ255" s="7"/>
      <c r="JA255" s="7"/>
      <c r="JB255" s="7"/>
      <c r="JC255" s="7"/>
      <c r="JE255" s="7"/>
      <c r="JF255" s="7"/>
      <c r="JG255" s="7"/>
      <c r="JH255" s="7"/>
      <c r="JI255" s="7"/>
      <c r="JK255" s="7"/>
      <c r="JL255" s="7"/>
      <c r="JM255" s="7"/>
      <c r="JN255" s="7"/>
      <c r="JO255" s="7"/>
      <c r="JQ255" s="7"/>
      <c r="JR255" s="7"/>
      <c r="JS255" s="7"/>
      <c r="JT255" s="7"/>
      <c r="JU255" s="7"/>
      <c r="JW255" s="7"/>
      <c r="JX255" s="7"/>
      <c r="JY255" s="7"/>
      <c r="JZ255" s="7"/>
      <c r="KA255" s="7"/>
      <c r="KC255" s="66">
        <v>44924</v>
      </c>
      <c r="KD255" s="7" t="s">
        <v>1624</v>
      </c>
      <c r="KE255" s="7"/>
      <c r="KF255" s="7">
        <v>1.363</v>
      </c>
    </row>
    <row r="256" spans="1:292" customFormat="1">
      <c r="A256" s="121">
        <v>44756</v>
      </c>
      <c r="B256" s="74" t="s">
        <v>639</v>
      </c>
      <c r="C256" s="122"/>
      <c r="D256" s="122">
        <v>1.0627</v>
      </c>
      <c r="E256" s="122"/>
      <c r="G256" s="66">
        <v>44784</v>
      </c>
      <c r="H256" s="7" t="s">
        <v>1633</v>
      </c>
      <c r="I256" s="7"/>
      <c r="J256" s="7">
        <v>0.99039999999999995</v>
      </c>
      <c r="K256" s="7"/>
      <c r="M256" s="7"/>
      <c r="N256" s="7"/>
      <c r="O256" s="7"/>
      <c r="P256" s="7"/>
      <c r="Q256" s="7"/>
      <c r="S256" s="7"/>
      <c r="T256" s="7"/>
      <c r="U256" s="7"/>
      <c r="V256" s="7"/>
      <c r="W256" s="7"/>
      <c r="Y256" s="7"/>
      <c r="Z256" s="7"/>
      <c r="AA256" s="7"/>
      <c r="AB256" s="7"/>
      <c r="AC256" s="7"/>
      <c r="AE256" s="7"/>
      <c r="AF256" s="7"/>
      <c r="AG256" s="7"/>
      <c r="AH256" s="7"/>
      <c r="AI256" s="7"/>
      <c r="AK256" s="7"/>
      <c r="AL256" s="7"/>
      <c r="AM256" s="7"/>
      <c r="AN256" s="7"/>
      <c r="AO256" s="7"/>
      <c r="AQ256" s="7"/>
      <c r="AR256" s="7"/>
      <c r="AS256" s="7"/>
      <c r="AT256" s="7"/>
      <c r="AU256" s="7"/>
      <c r="AW256" s="7"/>
      <c r="AX256" s="7"/>
      <c r="AY256" s="7"/>
      <c r="AZ256" s="7"/>
      <c r="BA256" s="7"/>
      <c r="BC256" s="7"/>
      <c r="BD256" s="7"/>
      <c r="BE256" s="7"/>
      <c r="BF256" s="7"/>
      <c r="BG256" s="7"/>
      <c r="BI256" s="7"/>
      <c r="BJ256" s="7"/>
      <c r="BK256" s="7"/>
      <c r="BL256" s="7"/>
      <c r="BM256" s="7"/>
      <c r="BO256" s="7"/>
      <c r="BP256" s="7"/>
      <c r="BQ256" s="7"/>
      <c r="BR256" s="7"/>
      <c r="BS256" s="7"/>
      <c r="BU256" s="7"/>
      <c r="BV256" s="7"/>
      <c r="BW256" s="7"/>
      <c r="BX256" s="7"/>
      <c r="BY256" s="7"/>
      <c r="CA256" s="7"/>
      <c r="CB256" s="7"/>
      <c r="CC256" s="7"/>
      <c r="CD256" s="7"/>
      <c r="CE256" s="7"/>
      <c r="CG256" s="7"/>
      <c r="CH256" s="7"/>
      <c r="CI256" s="7"/>
      <c r="CJ256" s="7"/>
      <c r="CK256" s="7"/>
      <c r="CM256" s="7"/>
      <c r="CN256" s="7"/>
      <c r="CO256" s="7"/>
      <c r="CP256" s="7"/>
      <c r="CQ256" s="7"/>
      <c r="CS256" s="7"/>
      <c r="CT256" s="7"/>
      <c r="CU256" s="7"/>
      <c r="CV256" s="7"/>
      <c r="CW256" s="7"/>
      <c r="CY256" s="7"/>
      <c r="CZ256" s="7"/>
      <c r="DA256" s="7"/>
      <c r="DB256" s="7"/>
      <c r="DC256" s="7"/>
      <c r="DE256" s="7"/>
      <c r="DF256" s="7"/>
      <c r="DG256" s="7"/>
      <c r="DH256" s="7"/>
      <c r="DI256" s="7"/>
      <c r="DK256" s="7"/>
      <c r="DL256" s="7"/>
      <c r="DM256" s="7"/>
      <c r="DN256" s="7"/>
      <c r="DO256" s="7"/>
      <c r="DQ256" s="7"/>
      <c r="DR256" s="7"/>
      <c r="DS256" s="7"/>
      <c r="DT256" s="7"/>
      <c r="DU256" s="7"/>
      <c r="DW256" s="7"/>
      <c r="DX256" s="7"/>
      <c r="DY256" s="7"/>
      <c r="DZ256" s="7"/>
      <c r="EA256" s="7"/>
      <c r="EC256" s="7"/>
      <c r="ED256" s="7"/>
      <c r="EE256" s="7"/>
      <c r="EF256" s="7"/>
      <c r="EG256" s="7"/>
      <c r="EI256" s="7"/>
      <c r="EJ256" s="7"/>
      <c r="EK256" s="7"/>
      <c r="EL256" s="7"/>
      <c r="EM256" s="7"/>
      <c r="EO256" s="7"/>
      <c r="EP256" s="7"/>
      <c r="EQ256" s="7"/>
      <c r="ER256" s="7"/>
      <c r="ES256" s="7"/>
      <c r="EU256" s="7"/>
      <c r="EV256" s="7"/>
      <c r="EW256" s="7"/>
      <c r="EX256" s="7"/>
      <c r="EY256" s="7"/>
      <c r="FA256" s="66">
        <v>44964</v>
      </c>
      <c r="FB256" s="21" t="s">
        <v>1688</v>
      </c>
      <c r="FC256" s="7"/>
      <c r="FD256" s="7">
        <v>1.427</v>
      </c>
      <c r="FE256" s="7"/>
      <c r="FG256" s="66">
        <v>44945</v>
      </c>
      <c r="FH256" s="7" t="s">
        <v>1626</v>
      </c>
      <c r="FI256" s="7"/>
      <c r="FJ256" s="7">
        <v>1.034</v>
      </c>
      <c r="FK256" s="7"/>
      <c r="FM256" s="66">
        <v>44944</v>
      </c>
      <c r="FN256" s="21" t="s">
        <v>1626</v>
      </c>
      <c r="FO256" s="7"/>
      <c r="FP256" s="7">
        <v>1.083</v>
      </c>
      <c r="FQ256" s="7"/>
      <c r="FS256" s="66">
        <v>44925</v>
      </c>
      <c r="FT256" s="21" t="s">
        <v>1624</v>
      </c>
      <c r="FU256" s="7"/>
      <c r="FV256" s="7">
        <v>1.2825</v>
      </c>
      <c r="FW256" s="7"/>
      <c r="FY256" s="66">
        <v>44922</v>
      </c>
      <c r="FZ256" s="21" t="s">
        <v>1624</v>
      </c>
      <c r="GA256" s="7"/>
      <c r="GB256" s="7">
        <v>1.4229000000000001</v>
      </c>
      <c r="GC256" s="7"/>
      <c r="GE256" s="66">
        <v>44895</v>
      </c>
      <c r="GF256" s="21" t="s">
        <v>1636</v>
      </c>
      <c r="GG256" s="7"/>
      <c r="GH256" s="7">
        <v>1.8887</v>
      </c>
      <c r="GI256" s="7"/>
      <c r="GK256" s="66">
        <v>44890</v>
      </c>
      <c r="GL256" s="21" t="s">
        <v>1636</v>
      </c>
      <c r="GM256" s="7"/>
      <c r="GN256" s="7">
        <v>1.0094460000000001</v>
      </c>
      <c r="GO256" s="7"/>
      <c r="GQ256" s="66">
        <v>44848</v>
      </c>
      <c r="GR256" s="7" t="s">
        <v>1635</v>
      </c>
      <c r="GS256" s="7"/>
      <c r="GT256" s="7">
        <v>1.173</v>
      </c>
      <c r="GU256" s="7"/>
      <c r="GW256" s="66">
        <v>44810</v>
      </c>
      <c r="GX256" s="21" t="s">
        <v>1634</v>
      </c>
      <c r="GY256" s="7"/>
      <c r="GZ256" s="7">
        <v>1.0859000000000001</v>
      </c>
      <c r="HA256" s="7"/>
      <c r="HC256" s="66">
        <v>44796</v>
      </c>
      <c r="HD256" s="21" t="s">
        <v>1633</v>
      </c>
      <c r="HE256" s="7"/>
      <c r="HF256" s="7">
        <v>1.2403</v>
      </c>
      <c r="HG256" s="7"/>
      <c r="HI256" s="66">
        <v>44756</v>
      </c>
      <c r="HJ256" s="21" t="s">
        <v>639</v>
      </c>
      <c r="HK256" s="7"/>
      <c r="HL256" s="7">
        <v>1.0169999999999999</v>
      </c>
      <c r="HM256" s="7"/>
      <c r="HO256" s="66">
        <v>44749</v>
      </c>
      <c r="HP256" s="21" t="s">
        <v>639</v>
      </c>
      <c r="HQ256" s="7"/>
      <c r="HR256" s="134">
        <v>0.99278510761857308</v>
      </c>
      <c r="HS256" s="7"/>
      <c r="HU256" s="81">
        <v>44084</v>
      </c>
      <c r="HV256" s="21" t="s">
        <v>357</v>
      </c>
      <c r="HW256" s="21">
        <f>[1]!i_dq_close("881001.WI",HU256)</f>
        <v>5001.1806999999999</v>
      </c>
      <c r="HX256" s="82">
        <v>1.1494789999999999</v>
      </c>
      <c r="HY256" s="20"/>
      <c r="IA256" s="66">
        <v>44879</v>
      </c>
      <c r="IB256" s="21" t="s">
        <v>1636</v>
      </c>
      <c r="IC256" s="7"/>
      <c r="ID256" s="7">
        <v>1.024</v>
      </c>
      <c r="IE256" s="7"/>
      <c r="IG256" s="66">
        <v>44893</v>
      </c>
      <c r="IH256" s="21" t="s">
        <v>1636</v>
      </c>
      <c r="II256" s="7"/>
      <c r="IJ256" s="7">
        <v>0.98799999999999999</v>
      </c>
      <c r="IK256" s="7"/>
      <c r="IM256" s="66">
        <v>44959</v>
      </c>
      <c r="IN256" s="21" t="s">
        <v>1632</v>
      </c>
      <c r="IO256" s="7"/>
      <c r="IP256" s="7">
        <v>1.0035000000000001</v>
      </c>
      <c r="IQ256" s="7"/>
      <c r="IS256" s="7"/>
      <c r="IT256" s="7"/>
      <c r="IU256" s="7"/>
      <c r="IV256" s="7"/>
      <c r="IW256" s="7"/>
      <c r="IY256" s="7"/>
      <c r="IZ256" s="7"/>
      <c r="JA256" s="7"/>
      <c r="JB256" s="7"/>
      <c r="JC256" s="7"/>
      <c r="JE256" s="7"/>
      <c r="JF256" s="7"/>
      <c r="JG256" s="7"/>
      <c r="JH256" s="7"/>
      <c r="JI256" s="7"/>
      <c r="JK256" s="7"/>
      <c r="JL256" s="7"/>
      <c r="JM256" s="7"/>
      <c r="JN256" s="7"/>
      <c r="JO256" s="7"/>
      <c r="JQ256" s="7"/>
      <c r="JR256" s="7"/>
      <c r="JS256" s="7"/>
      <c r="JT256" s="7"/>
      <c r="JU256" s="7"/>
      <c r="JW256" s="7"/>
      <c r="JX256" s="7"/>
      <c r="JY256" s="7"/>
      <c r="JZ256" s="7"/>
      <c r="KA256" s="7"/>
      <c r="KC256" s="66">
        <v>44925</v>
      </c>
      <c r="KD256" s="7" t="s">
        <v>1624</v>
      </c>
      <c r="KE256" s="7"/>
      <c r="KF256" s="7">
        <v>1.363</v>
      </c>
    </row>
    <row r="257" spans="1:292" customFormat="1">
      <c r="A257" s="121">
        <v>44757</v>
      </c>
      <c r="B257" s="74" t="s">
        <v>639</v>
      </c>
      <c r="C257" s="122"/>
      <c r="D257" s="122">
        <v>1.0599000000000001</v>
      </c>
      <c r="E257" s="122"/>
      <c r="G257" s="66">
        <v>44785</v>
      </c>
      <c r="H257" s="7" t="s">
        <v>1633</v>
      </c>
      <c r="I257" s="7"/>
      <c r="J257" s="7">
        <v>0.98550000000000004</v>
      </c>
      <c r="K257" s="7"/>
      <c r="M257" s="7"/>
      <c r="N257" s="7"/>
      <c r="O257" s="7"/>
      <c r="P257" s="7"/>
      <c r="Q257" s="7"/>
      <c r="S257" s="7"/>
      <c r="T257" s="7"/>
      <c r="U257" s="7"/>
      <c r="V257" s="7"/>
      <c r="W257" s="7"/>
      <c r="Y257" s="7"/>
      <c r="Z257" s="7"/>
      <c r="AA257" s="7"/>
      <c r="AB257" s="7"/>
      <c r="AC257" s="7"/>
      <c r="AE257" s="7"/>
      <c r="AF257" s="7"/>
      <c r="AG257" s="7"/>
      <c r="AH257" s="7"/>
      <c r="AI257" s="7"/>
      <c r="AK257" s="7"/>
      <c r="AL257" s="7"/>
      <c r="AM257" s="7"/>
      <c r="AN257" s="7"/>
      <c r="AO257" s="7"/>
      <c r="AQ257" s="7"/>
      <c r="AR257" s="7"/>
      <c r="AS257" s="7"/>
      <c r="AT257" s="7"/>
      <c r="AU257" s="7"/>
      <c r="AW257" s="7"/>
      <c r="AX257" s="7"/>
      <c r="AY257" s="7"/>
      <c r="AZ257" s="7"/>
      <c r="BA257" s="7"/>
      <c r="BC257" s="7"/>
      <c r="BD257" s="7"/>
      <c r="BE257" s="7"/>
      <c r="BF257" s="7"/>
      <c r="BG257" s="7"/>
      <c r="BI257" s="7"/>
      <c r="BJ257" s="7"/>
      <c r="BK257" s="7"/>
      <c r="BL257" s="7"/>
      <c r="BM257" s="7"/>
      <c r="BO257" s="7"/>
      <c r="BP257" s="7"/>
      <c r="BQ257" s="7"/>
      <c r="BR257" s="7"/>
      <c r="BS257" s="7"/>
      <c r="BU257" s="7"/>
      <c r="BV257" s="7"/>
      <c r="BW257" s="7"/>
      <c r="BX257" s="7"/>
      <c r="BY257" s="7"/>
      <c r="CA257" s="7"/>
      <c r="CB257" s="7"/>
      <c r="CC257" s="7"/>
      <c r="CD257" s="7"/>
      <c r="CE257" s="7"/>
      <c r="CG257" s="7"/>
      <c r="CH257" s="7"/>
      <c r="CI257" s="7"/>
      <c r="CJ257" s="7"/>
      <c r="CK257" s="7"/>
      <c r="CM257" s="7"/>
      <c r="CN257" s="7"/>
      <c r="CO257" s="7"/>
      <c r="CP257" s="7"/>
      <c r="CQ257" s="7"/>
      <c r="CS257" s="7"/>
      <c r="CT257" s="7"/>
      <c r="CU257" s="7"/>
      <c r="CV257" s="7"/>
      <c r="CW257" s="7"/>
      <c r="CY257" s="7"/>
      <c r="CZ257" s="7"/>
      <c r="DA257" s="7"/>
      <c r="DB257" s="7"/>
      <c r="DC257" s="7"/>
      <c r="DE257" s="7"/>
      <c r="DF257" s="7"/>
      <c r="DG257" s="7"/>
      <c r="DH257" s="7"/>
      <c r="DI257" s="7"/>
      <c r="DK257" s="7"/>
      <c r="DL257" s="7"/>
      <c r="DM257" s="7"/>
      <c r="DN257" s="7"/>
      <c r="DO257" s="7"/>
      <c r="DQ257" s="7"/>
      <c r="DR257" s="7"/>
      <c r="DS257" s="7"/>
      <c r="DT257" s="7"/>
      <c r="DU257" s="7"/>
      <c r="DW257" s="7"/>
      <c r="DX257" s="7"/>
      <c r="DY257" s="7"/>
      <c r="DZ257" s="7"/>
      <c r="EA257" s="7"/>
      <c r="EC257" s="7"/>
      <c r="ED257" s="7"/>
      <c r="EE257" s="7"/>
      <c r="EF257" s="7"/>
      <c r="EG257" s="7"/>
      <c r="EI257" s="7"/>
      <c r="EJ257" s="7"/>
      <c r="EK257" s="7"/>
      <c r="EL257" s="7"/>
      <c r="EM257" s="7"/>
      <c r="EO257" s="7"/>
      <c r="EP257" s="7"/>
      <c r="EQ257" s="7"/>
      <c r="ER257" s="7"/>
      <c r="ES257" s="7"/>
      <c r="EU257" s="7"/>
      <c r="EV257" s="7"/>
      <c r="EW257" s="7"/>
      <c r="EX257" s="7"/>
      <c r="EY257" s="7"/>
      <c r="FA257" s="66">
        <v>44965</v>
      </c>
      <c r="FB257" s="21" t="s">
        <v>1694</v>
      </c>
      <c r="FC257" s="7"/>
      <c r="FD257" s="7">
        <v>1.427</v>
      </c>
      <c r="FE257" s="7"/>
      <c r="FG257" s="66">
        <v>44946</v>
      </c>
      <c r="FH257" s="7" t="s">
        <v>1626</v>
      </c>
      <c r="FI257" s="7"/>
      <c r="FJ257" s="7">
        <v>1.0349999999999999</v>
      </c>
      <c r="FK257" s="7"/>
      <c r="FM257" s="66">
        <v>44945</v>
      </c>
      <c r="FN257" s="21" t="s">
        <v>1626</v>
      </c>
      <c r="FO257" s="7"/>
      <c r="FP257" s="7">
        <v>1.0840000000000001</v>
      </c>
      <c r="FQ257" s="7"/>
      <c r="FS257" s="66">
        <v>44929</v>
      </c>
      <c r="FT257" s="21" t="s">
        <v>346</v>
      </c>
      <c r="FU257" s="7"/>
      <c r="FV257" s="7">
        <v>1.2814000000000001</v>
      </c>
      <c r="FW257" s="7"/>
      <c r="FY257" s="66">
        <v>44923</v>
      </c>
      <c r="FZ257" s="21" t="s">
        <v>1624</v>
      </c>
      <c r="GA257" s="7"/>
      <c r="GB257" s="7">
        <v>1.4234</v>
      </c>
      <c r="GC257" s="7"/>
      <c r="GE257" s="66">
        <v>44896</v>
      </c>
      <c r="GF257" s="21" t="s">
        <v>360</v>
      </c>
      <c r="GG257" s="7"/>
      <c r="GH257" s="7">
        <v>1.8882000000000001</v>
      </c>
      <c r="GI257" s="7"/>
      <c r="GK257" s="66">
        <v>44893</v>
      </c>
      <c r="GL257" s="21" t="s">
        <v>1636</v>
      </c>
      <c r="GM257" s="7"/>
      <c r="GN257" s="7">
        <v>1.0095449999999999</v>
      </c>
      <c r="GO257" s="7"/>
      <c r="GQ257" s="66">
        <v>44851</v>
      </c>
      <c r="GR257" s="7" t="s">
        <v>1635</v>
      </c>
      <c r="GS257" s="7"/>
      <c r="GT257" s="7">
        <v>1.177</v>
      </c>
      <c r="GU257" s="7"/>
      <c r="GW257" s="66">
        <v>44811</v>
      </c>
      <c r="GX257" s="21" t="s">
        <v>1634</v>
      </c>
      <c r="GY257" s="7"/>
      <c r="GZ257" s="7">
        <v>1.0874999999999999</v>
      </c>
      <c r="HA257" s="7"/>
      <c r="HC257" s="66">
        <v>44797</v>
      </c>
      <c r="HD257" s="21" t="s">
        <v>1633</v>
      </c>
      <c r="HE257" s="7"/>
      <c r="HF257" s="7">
        <v>1.2391000000000001</v>
      </c>
      <c r="HG257" s="7"/>
      <c r="HI257" s="66">
        <v>44757</v>
      </c>
      <c r="HJ257" s="21" t="s">
        <v>639</v>
      </c>
      <c r="HK257" s="7"/>
      <c r="HL257" s="7">
        <v>1.016</v>
      </c>
      <c r="HM257" s="7"/>
      <c r="HO257" s="66">
        <v>44750</v>
      </c>
      <c r="HP257" s="21" t="s">
        <v>639</v>
      </c>
      <c r="HQ257" s="7"/>
      <c r="HR257" s="134">
        <v>0.99278510761857308</v>
      </c>
      <c r="HS257" s="7"/>
      <c r="HU257" s="81">
        <v>44085</v>
      </c>
      <c r="HV257" s="21" t="s">
        <v>357</v>
      </c>
      <c r="HW257" s="21">
        <f>[1]!i_dq_close("881001.WI",HU257)</f>
        <v>5063.8504000000003</v>
      </c>
      <c r="HX257" s="82">
        <v>1.148549</v>
      </c>
      <c r="HY257" s="20"/>
      <c r="IA257" s="66">
        <v>44880</v>
      </c>
      <c r="IB257" s="21" t="s">
        <v>1636</v>
      </c>
      <c r="IC257" s="7"/>
      <c r="ID257" s="7">
        <v>1.0269999999999999</v>
      </c>
      <c r="IE257" s="7"/>
      <c r="IG257" s="66">
        <v>44894</v>
      </c>
      <c r="IH257" s="21" t="s">
        <v>1636</v>
      </c>
      <c r="II257" s="7"/>
      <c r="IJ257" s="7">
        <v>0.98699999999999999</v>
      </c>
      <c r="IK257" s="7"/>
      <c r="IM257" s="66">
        <v>44960</v>
      </c>
      <c r="IN257" s="21" t="s">
        <v>1632</v>
      </c>
      <c r="IO257" s="7"/>
      <c r="IP257" s="7">
        <v>1.0046999999999999</v>
      </c>
      <c r="IQ257" s="7"/>
      <c r="IS257" s="7"/>
      <c r="IT257" s="7"/>
      <c r="IU257" s="7"/>
      <c r="IV257" s="7"/>
      <c r="IW257" s="7"/>
      <c r="IY257" s="7"/>
      <c r="IZ257" s="7"/>
      <c r="JA257" s="7"/>
      <c r="JB257" s="7"/>
      <c r="JC257" s="7"/>
      <c r="JE257" s="7"/>
      <c r="JF257" s="7"/>
      <c r="JG257" s="7"/>
      <c r="JH257" s="7"/>
      <c r="JI257" s="7"/>
      <c r="JK257" s="7"/>
      <c r="JL257" s="7"/>
      <c r="JM257" s="7"/>
      <c r="JN257" s="7"/>
      <c r="JO257" s="7"/>
      <c r="JQ257" s="7"/>
      <c r="JR257" s="7"/>
      <c r="JS257" s="7"/>
      <c r="JT257" s="7"/>
      <c r="JU257" s="7"/>
      <c r="JW257" s="7"/>
      <c r="JX257" s="7"/>
      <c r="JY257" s="7"/>
      <c r="JZ257" s="7"/>
      <c r="KA257" s="7"/>
      <c r="KC257" s="66">
        <v>44929</v>
      </c>
      <c r="KD257" s="7" t="s">
        <v>1626</v>
      </c>
      <c r="KE257" s="7"/>
      <c r="KF257" s="7">
        <v>1.3620000000000001</v>
      </c>
    </row>
    <row r="258" spans="1:292" customFormat="1">
      <c r="A258" s="121">
        <v>44760</v>
      </c>
      <c r="B258" s="74" t="s">
        <v>639</v>
      </c>
      <c r="C258" s="122"/>
      <c r="D258" s="122">
        <v>1.0652999999999999</v>
      </c>
      <c r="E258" s="122"/>
      <c r="G258" s="66">
        <v>44788</v>
      </c>
      <c r="H258" s="7" t="s">
        <v>1633</v>
      </c>
      <c r="I258" s="7"/>
      <c r="J258" s="7">
        <v>0.98729999999999996</v>
      </c>
      <c r="K258" s="7"/>
      <c r="M258" s="7"/>
      <c r="N258" s="7"/>
      <c r="O258" s="7"/>
      <c r="P258" s="7"/>
      <c r="Q258" s="7"/>
      <c r="S258" s="7"/>
      <c r="T258" s="7"/>
      <c r="U258" s="7"/>
      <c r="V258" s="7"/>
      <c r="W258" s="7"/>
      <c r="Y258" s="7"/>
      <c r="Z258" s="7"/>
      <c r="AA258" s="7"/>
      <c r="AB258" s="7"/>
      <c r="AC258" s="7"/>
      <c r="AE258" s="7"/>
      <c r="AF258" s="7"/>
      <c r="AG258" s="7"/>
      <c r="AH258" s="7"/>
      <c r="AI258" s="7"/>
      <c r="AK258" s="7"/>
      <c r="AL258" s="7"/>
      <c r="AM258" s="7"/>
      <c r="AN258" s="7"/>
      <c r="AO258" s="7"/>
      <c r="AQ258" s="7"/>
      <c r="AR258" s="7"/>
      <c r="AS258" s="7"/>
      <c r="AT258" s="7"/>
      <c r="AU258" s="7"/>
      <c r="AW258" s="7"/>
      <c r="AX258" s="7"/>
      <c r="AY258" s="7"/>
      <c r="AZ258" s="7"/>
      <c r="BA258" s="7"/>
      <c r="BC258" s="7"/>
      <c r="BD258" s="7"/>
      <c r="BE258" s="7"/>
      <c r="BF258" s="7"/>
      <c r="BG258" s="7"/>
      <c r="BI258" s="7"/>
      <c r="BJ258" s="7"/>
      <c r="BK258" s="7"/>
      <c r="BL258" s="7"/>
      <c r="BM258" s="7"/>
      <c r="BO258" s="7"/>
      <c r="BP258" s="7"/>
      <c r="BQ258" s="7"/>
      <c r="BR258" s="7"/>
      <c r="BS258" s="7"/>
      <c r="BU258" s="7"/>
      <c r="BV258" s="7"/>
      <c r="BW258" s="7"/>
      <c r="BX258" s="7"/>
      <c r="BY258" s="7"/>
      <c r="CA258" s="7"/>
      <c r="CB258" s="7"/>
      <c r="CC258" s="7"/>
      <c r="CD258" s="7"/>
      <c r="CE258" s="7"/>
      <c r="CG258" s="7"/>
      <c r="CH258" s="7"/>
      <c r="CI258" s="7"/>
      <c r="CJ258" s="7"/>
      <c r="CK258" s="7"/>
      <c r="CM258" s="7"/>
      <c r="CN258" s="7"/>
      <c r="CO258" s="7"/>
      <c r="CP258" s="7"/>
      <c r="CQ258" s="7"/>
      <c r="CS258" s="7"/>
      <c r="CT258" s="7"/>
      <c r="CU258" s="7"/>
      <c r="CV258" s="7"/>
      <c r="CW258" s="7"/>
      <c r="CY258" s="7"/>
      <c r="CZ258" s="7"/>
      <c r="DA258" s="7"/>
      <c r="DB258" s="7"/>
      <c r="DC258" s="7"/>
      <c r="DE258" s="7"/>
      <c r="DF258" s="7"/>
      <c r="DG258" s="7"/>
      <c r="DH258" s="7"/>
      <c r="DI258" s="7"/>
      <c r="DK258" s="7"/>
      <c r="DL258" s="7"/>
      <c r="DM258" s="7"/>
      <c r="DN258" s="7"/>
      <c r="DO258" s="7"/>
      <c r="DQ258" s="7"/>
      <c r="DR258" s="7"/>
      <c r="DS258" s="7"/>
      <c r="DT258" s="7"/>
      <c r="DU258" s="7"/>
      <c r="DW258" s="7"/>
      <c r="DX258" s="7"/>
      <c r="DY258" s="7"/>
      <c r="DZ258" s="7"/>
      <c r="EA258" s="7"/>
      <c r="EC258" s="7"/>
      <c r="ED258" s="7"/>
      <c r="EE258" s="7"/>
      <c r="EF258" s="7"/>
      <c r="EG258" s="7"/>
      <c r="EI258" s="7"/>
      <c r="EJ258" s="7"/>
      <c r="EK258" s="7"/>
      <c r="EL258" s="7"/>
      <c r="EM258" s="7"/>
      <c r="EO258" s="7"/>
      <c r="EP258" s="7"/>
      <c r="EQ258" s="7"/>
      <c r="ER258" s="7"/>
      <c r="ES258" s="7"/>
      <c r="EU258" s="7"/>
      <c r="EV258" s="7"/>
      <c r="EW258" s="7"/>
      <c r="EX258" s="7"/>
      <c r="EY258" s="7"/>
      <c r="FA258" s="66">
        <v>44966</v>
      </c>
      <c r="FB258" s="21" t="s">
        <v>1704</v>
      </c>
      <c r="FC258" s="7"/>
      <c r="FD258" s="7">
        <v>1.43</v>
      </c>
      <c r="FE258" s="7"/>
      <c r="FG258" s="66">
        <v>44956</v>
      </c>
      <c r="FH258" s="7" t="s">
        <v>1626</v>
      </c>
      <c r="FI258" s="7"/>
      <c r="FJ258" s="7">
        <v>1.036</v>
      </c>
      <c r="FK258" s="7"/>
      <c r="FM258" s="66">
        <v>44946</v>
      </c>
      <c r="FN258" s="21" t="s">
        <v>1626</v>
      </c>
      <c r="FO258" s="7"/>
      <c r="FP258" s="7">
        <v>1.0840000000000001</v>
      </c>
      <c r="FQ258" s="7"/>
      <c r="FS258" s="66">
        <v>44930</v>
      </c>
      <c r="FT258" s="21" t="s">
        <v>1626</v>
      </c>
      <c r="FU258" s="7"/>
      <c r="FV258" s="7">
        <v>1.2811999999999999</v>
      </c>
      <c r="FW258" s="7"/>
      <c r="FY258" s="66">
        <v>44924</v>
      </c>
      <c r="FZ258" s="21" t="s">
        <v>1624</v>
      </c>
      <c r="GA258" s="7"/>
      <c r="GB258" s="7">
        <v>1.4241999999999999</v>
      </c>
      <c r="GC258" s="7"/>
      <c r="GE258" s="66">
        <v>44897</v>
      </c>
      <c r="GF258" s="21" t="s">
        <v>1627</v>
      </c>
      <c r="GG258" s="7"/>
      <c r="GH258" s="7">
        <v>1.8834</v>
      </c>
      <c r="GI258" s="7"/>
      <c r="GK258" s="66">
        <v>44894</v>
      </c>
      <c r="GL258" s="21" t="s">
        <v>1636</v>
      </c>
      <c r="GM258" s="7"/>
      <c r="GN258" s="7">
        <v>1.0097430000000001</v>
      </c>
      <c r="GO258" s="7"/>
      <c r="GQ258" s="66">
        <v>44852</v>
      </c>
      <c r="GR258" s="7" t="s">
        <v>1635</v>
      </c>
      <c r="GS258" s="7"/>
      <c r="GT258" s="7">
        <v>1.18</v>
      </c>
      <c r="GU258" s="7"/>
      <c r="GW258" s="66">
        <v>44812</v>
      </c>
      <c r="GX258" s="21" t="s">
        <v>1634</v>
      </c>
      <c r="GY258" s="7"/>
      <c r="GZ258" s="7">
        <v>1.0879000000000001</v>
      </c>
      <c r="HA258" s="7"/>
      <c r="HC258" s="66">
        <v>44798</v>
      </c>
      <c r="HD258" s="21" t="s">
        <v>1633</v>
      </c>
      <c r="HE258" s="7"/>
      <c r="HF258" s="7">
        <v>1.2391000000000001</v>
      </c>
      <c r="HG258" s="7"/>
      <c r="HI258" s="66">
        <v>44760</v>
      </c>
      <c r="HJ258" s="21" t="s">
        <v>639</v>
      </c>
      <c r="HK258" s="7"/>
      <c r="HL258" s="7">
        <v>1.02</v>
      </c>
      <c r="HM258" s="7"/>
      <c r="HO258" s="66">
        <v>44753</v>
      </c>
      <c r="HP258" s="21" t="s">
        <v>639</v>
      </c>
      <c r="HQ258" s="7"/>
      <c r="HR258" s="134">
        <v>0.99278510761857308</v>
      </c>
      <c r="HS258" s="7"/>
      <c r="HU258" s="81">
        <v>44088</v>
      </c>
      <c r="HV258" s="21" t="s">
        <v>357</v>
      </c>
      <c r="HW258" s="21">
        <f>[1]!i_dq_close("881001.WI",HU258)</f>
        <v>5110.9004000000004</v>
      </c>
      <c r="HX258" s="82">
        <v>1.142039</v>
      </c>
      <c r="HY258" s="20"/>
      <c r="IA258" s="66">
        <v>44881</v>
      </c>
      <c r="IB258" s="21" t="s">
        <v>1636</v>
      </c>
      <c r="IC258" s="7"/>
      <c r="ID258" s="7">
        <v>1.0309999999999999</v>
      </c>
      <c r="IE258" s="7"/>
      <c r="IG258" s="66">
        <v>44895</v>
      </c>
      <c r="IH258" s="21" t="s">
        <v>1636</v>
      </c>
      <c r="II258" s="7"/>
      <c r="IJ258" s="7">
        <v>0.99099999999999999</v>
      </c>
      <c r="IK258" s="7"/>
      <c r="IM258" s="66">
        <v>44963</v>
      </c>
      <c r="IN258" s="21" t="s">
        <v>1632</v>
      </c>
      <c r="IO258" s="7"/>
      <c r="IP258" s="7">
        <v>1.0061</v>
      </c>
      <c r="IQ258" s="7"/>
      <c r="IS258" s="7"/>
      <c r="IT258" s="7"/>
      <c r="IU258" s="7"/>
      <c r="IV258" s="7"/>
      <c r="IW258" s="7"/>
      <c r="IY258" s="7"/>
      <c r="IZ258" s="7"/>
      <c r="JA258" s="7"/>
      <c r="JB258" s="7"/>
      <c r="JC258" s="7"/>
      <c r="JE258" s="7"/>
      <c r="JF258" s="7"/>
      <c r="JG258" s="7"/>
      <c r="JH258" s="7"/>
      <c r="JI258" s="7"/>
      <c r="JK258" s="7"/>
      <c r="JL258" s="7"/>
      <c r="JM258" s="7"/>
      <c r="JN258" s="7"/>
      <c r="JO258" s="7"/>
      <c r="JQ258" s="7"/>
      <c r="JR258" s="7"/>
      <c r="JS258" s="7"/>
      <c r="JT258" s="7"/>
      <c r="JU258" s="7"/>
      <c r="JW258" s="7"/>
      <c r="JX258" s="7"/>
      <c r="JY258" s="7"/>
      <c r="JZ258" s="7"/>
      <c r="KA258" s="7"/>
      <c r="KC258" s="66">
        <v>44930</v>
      </c>
      <c r="KD258" s="7" t="s">
        <v>1626</v>
      </c>
      <c r="KE258" s="7"/>
      <c r="KF258" s="7">
        <v>1.3620000000000001</v>
      </c>
    </row>
    <row r="259" spans="1:292" customFormat="1">
      <c r="A259" s="121">
        <v>44761</v>
      </c>
      <c r="B259" s="74" t="s">
        <v>639</v>
      </c>
      <c r="C259" s="122"/>
      <c r="D259" s="122">
        <v>1.0607</v>
      </c>
      <c r="E259" s="122"/>
      <c r="G259" s="66">
        <v>44789</v>
      </c>
      <c r="H259" s="7" t="s">
        <v>1633</v>
      </c>
      <c r="I259" s="7"/>
      <c r="J259" s="7">
        <v>0.98809999999999998</v>
      </c>
      <c r="K259" s="7"/>
      <c r="M259" s="7"/>
      <c r="N259" s="7"/>
      <c r="O259" s="7"/>
      <c r="P259" s="7"/>
      <c r="Q259" s="7"/>
      <c r="S259" s="7"/>
      <c r="T259" s="7"/>
      <c r="U259" s="7"/>
      <c r="V259" s="7"/>
      <c r="W259" s="7"/>
      <c r="Y259" s="7"/>
      <c r="Z259" s="7"/>
      <c r="AA259" s="7"/>
      <c r="AB259" s="7"/>
      <c r="AC259" s="7"/>
      <c r="AE259" s="7"/>
      <c r="AF259" s="7"/>
      <c r="AG259" s="7"/>
      <c r="AH259" s="7"/>
      <c r="AI259" s="7"/>
      <c r="AK259" s="7"/>
      <c r="AL259" s="7"/>
      <c r="AM259" s="7"/>
      <c r="AN259" s="7"/>
      <c r="AO259" s="7"/>
      <c r="AQ259" s="7"/>
      <c r="AR259" s="7"/>
      <c r="AS259" s="7"/>
      <c r="AT259" s="7"/>
      <c r="AU259" s="7"/>
      <c r="AW259" s="7"/>
      <c r="AX259" s="7"/>
      <c r="AY259" s="7"/>
      <c r="AZ259" s="7"/>
      <c r="BA259" s="7"/>
      <c r="BC259" s="7"/>
      <c r="BD259" s="7"/>
      <c r="BE259" s="7"/>
      <c r="BF259" s="7"/>
      <c r="BG259" s="7"/>
      <c r="BI259" s="7"/>
      <c r="BJ259" s="7"/>
      <c r="BK259" s="7"/>
      <c r="BL259" s="7"/>
      <c r="BM259" s="7"/>
      <c r="BO259" s="7"/>
      <c r="BP259" s="7"/>
      <c r="BQ259" s="7"/>
      <c r="BR259" s="7"/>
      <c r="BS259" s="7"/>
      <c r="BU259" s="7"/>
      <c r="BV259" s="7"/>
      <c r="BW259" s="7"/>
      <c r="BX259" s="7"/>
      <c r="BY259" s="7"/>
      <c r="CA259" s="7"/>
      <c r="CB259" s="7"/>
      <c r="CC259" s="7"/>
      <c r="CD259" s="7"/>
      <c r="CE259" s="7"/>
      <c r="CG259" s="7"/>
      <c r="CH259" s="7"/>
      <c r="CI259" s="7"/>
      <c r="CJ259" s="7"/>
      <c r="CK259" s="7"/>
      <c r="CM259" s="7"/>
      <c r="CN259" s="7"/>
      <c r="CO259" s="7"/>
      <c r="CP259" s="7"/>
      <c r="CQ259" s="7"/>
      <c r="CS259" s="7"/>
      <c r="CT259" s="7"/>
      <c r="CU259" s="7"/>
      <c r="CV259" s="7"/>
      <c r="CW259" s="7"/>
      <c r="CY259" s="7"/>
      <c r="CZ259" s="7"/>
      <c r="DA259" s="7"/>
      <c r="DB259" s="7"/>
      <c r="DC259" s="7"/>
      <c r="DE259" s="7"/>
      <c r="DF259" s="7"/>
      <c r="DG259" s="7"/>
      <c r="DH259" s="7"/>
      <c r="DI259" s="7"/>
      <c r="DK259" s="7"/>
      <c r="DL259" s="7"/>
      <c r="DM259" s="7"/>
      <c r="DN259" s="7"/>
      <c r="DO259" s="7"/>
      <c r="DQ259" s="7"/>
      <c r="DR259" s="7"/>
      <c r="DS259" s="7"/>
      <c r="DT259" s="7"/>
      <c r="DU259" s="7"/>
      <c r="DW259" s="7"/>
      <c r="DX259" s="7"/>
      <c r="DY259" s="7"/>
      <c r="DZ259" s="7"/>
      <c r="EA259" s="7"/>
      <c r="EC259" s="7"/>
      <c r="ED259" s="7"/>
      <c r="EE259" s="7"/>
      <c r="EF259" s="7"/>
      <c r="EG259" s="7"/>
      <c r="EI259" s="7"/>
      <c r="EJ259" s="7"/>
      <c r="EK259" s="7"/>
      <c r="EL259" s="7"/>
      <c r="EM259" s="7"/>
      <c r="EO259" s="7"/>
      <c r="EP259" s="7"/>
      <c r="EQ259" s="7"/>
      <c r="ER259" s="7"/>
      <c r="ES259" s="7"/>
      <c r="EU259" s="7"/>
      <c r="EV259" s="7"/>
      <c r="EW259" s="7"/>
      <c r="EX259" s="7"/>
      <c r="EY259" s="7"/>
      <c r="FA259" s="66">
        <v>44967</v>
      </c>
      <c r="FB259" s="21" t="s">
        <v>1719</v>
      </c>
      <c r="FC259" s="7"/>
      <c r="FD259" s="7">
        <v>1.429</v>
      </c>
      <c r="FE259" s="7"/>
      <c r="FG259" s="66">
        <v>44957</v>
      </c>
      <c r="FH259" s="7" t="s">
        <v>1626</v>
      </c>
      <c r="FI259" s="7"/>
      <c r="FJ259" s="7">
        <v>1.034</v>
      </c>
      <c r="FK259" s="7"/>
      <c r="FM259" s="66">
        <v>44956</v>
      </c>
      <c r="FN259" s="21" t="s">
        <v>1626</v>
      </c>
      <c r="FO259" s="7"/>
      <c r="FP259" s="7">
        <v>1.0860000000000001</v>
      </c>
      <c r="FQ259" s="7"/>
      <c r="FS259" s="66">
        <v>44931</v>
      </c>
      <c r="FT259" s="21" t="s">
        <v>1626</v>
      </c>
      <c r="FU259" s="7"/>
      <c r="FV259" s="7">
        <v>1.2817000000000001</v>
      </c>
      <c r="FW259" s="7"/>
      <c r="FY259" s="66">
        <v>44925</v>
      </c>
      <c r="FZ259" s="21" t="s">
        <v>1624</v>
      </c>
      <c r="GA259" s="7"/>
      <c r="GB259" s="7">
        <v>1.4244000000000001</v>
      </c>
      <c r="GC259" s="7"/>
      <c r="GE259" s="66">
        <v>44900</v>
      </c>
      <c r="GF259" s="21" t="s">
        <v>1627</v>
      </c>
      <c r="GG259" s="7"/>
      <c r="GH259" s="7">
        <v>1.8877999999999999</v>
      </c>
      <c r="GI259" s="7"/>
      <c r="GK259" s="66">
        <v>44895</v>
      </c>
      <c r="GL259" s="21" t="s">
        <v>1636</v>
      </c>
      <c r="GM259" s="7"/>
      <c r="GN259" s="7">
        <v>1.010435</v>
      </c>
      <c r="GO259" s="7"/>
      <c r="GQ259" s="66">
        <v>44853</v>
      </c>
      <c r="GR259" s="7" t="s">
        <v>1635</v>
      </c>
      <c r="GS259" s="7"/>
      <c r="GT259" s="7">
        <v>1.1759999999999999</v>
      </c>
      <c r="GU259" s="7"/>
      <c r="GW259" s="66">
        <v>44813</v>
      </c>
      <c r="GX259" s="21" t="s">
        <v>1634</v>
      </c>
      <c r="GY259" s="7"/>
      <c r="GZ259" s="7">
        <v>1.0891999999999999</v>
      </c>
      <c r="HA259" s="7"/>
      <c r="HC259" s="66">
        <v>44799</v>
      </c>
      <c r="HD259" s="21" t="s">
        <v>1633</v>
      </c>
      <c r="HE259" s="7"/>
      <c r="HF259" s="7">
        <v>1.2382</v>
      </c>
      <c r="HG259" s="7"/>
      <c r="HI259" s="66">
        <v>44761</v>
      </c>
      <c r="HJ259" s="21" t="s">
        <v>639</v>
      </c>
      <c r="HK259" s="7"/>
      <c r="HL259" s="7">
        <v>1.0229999999999999</v>
      </c>
      <c r="HM259" s="7"/>
      <c r="HO259" s="66">
        <v>44754</v>
      </c>
      <c r="HP259" s="21" t="s">
        <v>639</v>
      </c>
      <c r="HQ259" s="7"/>
      <c r="HR259" s="134">
        <v>0.99376903735853217</v>
      </c>
      <c r="HS259" s="7"/>
      <c r="HU259" s="81">
        <v>44089</v>
      </c>
      <c r="HV259" s="21" t="s">
        <v>357</v>
      </c>
      <c r="HW259" s="21">
        <f>[1]!i_dq_close("881001.WI",HU259)</f>
        <v>5145.0168000000003</v>
      </c>
      <c r="HX259" s="82">
        <v>1.143899</v>
      </c>
      <c r="HY259" s="20"/>
      <c r="IA259" s="66">
        <v>44882</v>
      </c>
      <c r="IB259" s="21" t="s">
        <v>1636</v>
      </c>
      <c r="IC259" s="7"/>
      <c r="ID259" s="7">
        <v>1.034</v>
      </c>
      <c r="IE259" s="7"/>
      <c r="IG259" s="66">
        <v>44896</v>
      </c>
      <c r="IH259" s="21" t="s">
        <v>360</v>
      </c>
      <c r="II259" s="7"/>
      <c r="IJ259" s="7">
        <v>0.99299999999999999</v>
      </c>
      <c r="IK259" s="7"/>
      <c r="IM259" s="66">
        <v>44964</v>
      </c>
      <c r="IN259" s="21" t="s">
        <v>1688</v>
      </c>
      <c r="IO259" s="7"/>
      <c r="IP259" s="7">
        <v>1.0092000000000001</v>
      </c>
      <c r="IQ259" s="7"/>
      <c r="IS259" s="7"/>
      <c r="IT259" s="7"/>
      <c r="IU259" s="7"/>
      <c r="IV259" s="7"/>
      <c r="IW259" s="7"/>
      <c r="IY259" s="7"/>
      <c r="IZ259" s="7"/>
      <c r="JA259" s="7"/>
      <c r="JB259" s="7"/>
      <c r="JC259" s="7"/>
      <c r="JE259" s="7"/>
      <c r="JF259" s="7"/>
      <c r="JG259" s="7"/>
      <c r="JH259" s="7"/>
      <c r="JI259" s="7"/>
      <c r="JK259" s="7"/>
      <c r="JL259" s="7"/>
      <c r="JM259" s="7"/>
      <c r="JN259" s="7"/>
      <c r="JO259" s="7"/>
      <c r="JQ259" s="7"/>
      <c r="JR259" s="7"/>
      <c r="JS259" s="7"/>
      <c r="JT259" s="7"/>
      <c r="JU259" s="7"/>
      <c r="JW259" s="7"/>
      <c r="JX259" s="7"/>
      <c r="JY259" s="7"/>
      <c r="JZ259" s="7"/>
      <c r="KA259" s="7"/>
      <c r="KC259" s="66">
        <v>44931</v>
      </c>
      <c r="KD259" s="7" t="s">
        <v>1626</v>
      </c>
      <c r="KE259" s="7"/>
      <c r="KF259" s="7">
        <v>1.3620000000000001</v>
      </c>
    </row>
    <row r="260" spans="1:292" customFormat="1">
      <c r="A260" s="121">
        <v>44762</v>
      </c>
      <c r="B260" s="74" t="s">
        <v>639</v>
      </c>
      <c r="C260" s="122"/>
      <c r="D260" s="122">
        <v>1.0570999999999999</v>
      </c>
      <c r="E260" s="122"/>
      <c r="G260" s="66">
        <v>44790</v>
      </c>
      <c r="H260" s="7" t="s">
        <v>1633</v>
      </c>
      <c r="I260" s="7"/>
      <c r="J260" s="7">
        <v>0.98270000000000002</v>
      </c>
      <c r="K260" s="7"/>
      <c r="M260" s="7"/>
      <c r="N260" s="7"/>
      <c r="O260" s="7"/>
      <c r="P260" s="7"/>
      <c r="Q260" s="7"/>
      <c r="S260" s="7"/>
      <c r="T260" s="7"/>
      <c r="U260" s="7"/>
      <c r="V260" s="7"/>
      <c r="W260" s="7"/>
      <c r="Y260" s="7"/>
      <c r="Z260" s="7"/>
      <c r="AA260" s="7"/>
      <c r="AB260" s="7"/>
      <c r="AC260" s="7"/>
      <c r="AE260" s="7"/>
      <c r="AF260" s="7"/>
      <c r="AG260" s="7"/>
      <c r="AH260" s="7"/>
      <c r="AI260" s="7"/>
      <c r="AK260" s="7"/>
      <c r="AL260" s="7"/>
      <c r="AM260" s="7"/>
      <c r="AN260" s="7"/>
      <c r="AO260" s="7"/>
      <c r="AQ260" s="7"/>
      <c r="AR260" s="7"/>
      <c r="AS260" s="7"/>
      <c r="AT260" s="7"/>
      <c r="AU260" s="7"/>
      <c r="AW260" s="7"/>
      <c r="AX260" s="7"/>
      <c r="AY260" s="7"/>
      <c r="AZ260" s="7"/>
      <c r="BA260" s="7"/>
      <c r="BC260" s="7"/>
      <c r="BD260" s="7"/>
      <c r="BE260" s="7"/>
      <c r="BF260" s="7"/>
      <c r="BG260" s="7"/>
      <c r="BI260" s="7"/>
      <c r="BJ260" s="7"/>
      <c r="BK260" s="7"/>
      <c r="BL260" s="7"/>
      <c r="BM260" s="7"/>
      <c r="BO260" s="7"/>
      <c r="BP260" s="7"/>
      <c r="BQ260" s="7"/>
      <c r="BR260" s="7"/>
      <c r="BS260" s="7"/>
      <c r="BU260" s="7"/>
      <c r="BV260" s="7"/>
      <c r="BW260" s="7"/>
      <c r="BX260" s="7"/>
      <c r="BY260" s="7"/>
      <c r="CA260" s="7"/>
      <c r="CB260" s="7"/>
      <c r="CC260" s="7"/>
      <c r="CD260" s="7"/>
      <c r="CE260" s="7"/>
      <c r="CG260" s="7"/>
      <c r="CH260" s="7"/>
      <c r="CI260" s="7"/>
      <c r="CJ260" s="7"/>
      <c r="CK260" s="7"/>
      <c r="CM260" s="7"/>
      <c r="CN260" s="7"/>
      <c r="CO260" s="7"/>
      <c r="CP260" s="7"/>
      <c r="CQ260" s="7"/>
      <c r="CS260" s="7"/>
      <c r="CT260" s="7"/>
      <c r="CU260" s="7"/>
      <c r="CV260" s="7"/>
      <c r="CW260" s="7"/>
      <c r="CY260" s="7"/>
      <c r="CZ260" s="7"/>
      <c r="DA260" s="7"/>
      <c r="DB260" s="7"/>
      <c r="DC260" s="7"/>
      <c r="DE260" s="7"/>
      <c r="DF260" s="7"/>
      <c r="DG260" s="7"/>
      <c r="DH260" s="7"/>
      <c r="DI260" s="7"/>
      <c r="DK260" s="7"/>
      <c r="DL260" s="7"/>
      <c r="DM260" s="7"/>
      <c r="DN260" s="7"/>
      <c r="DO260" s="7"/>
      <c r="DQ260" s="7"/>
      <c r="DR260" s="7"/>
      <c r="DS260" s="7"/>
      <c r="DT260" s="7"/>
      <c r="DU260" s="7"/>
      <c r="DW260" s="7"/>
      <c r="DX260" s="7"/>
      <c r="DY260" s="7"/>
      <c r="DZ260" s="7"/>
      <c r="EA260" s="7"/>
      <c r="EC260" s="7"/>
      <c r="ED260" s="7"/>
      <c r="EE260" s="7"/>
      <c r="EF260" s="7"/>
      <c r="EG260" s="7"/>
      <c r="EI260" s="7"/>
      <c r="EJ260" s="7"/>
      <c r="EK260" s="7"/>
      <c r="EL260" s="7"/>
      <c r="EM260" s="7"/>
      <c r="EO260" s="7"/>
      <c r="EP260" s="7"/>
      <c r="EQ260" s="7"/>
      <c r="ER260" s="7"/>
      <c r="ES260" s="7"/>
      <c r="EU260" s="7"/>
      <c r="EV260" s="7"/>
      <c r="EW260" s="7"/>
      <c r="EX260" s="7"/>
      <c r="EY260" s="7"/>
      <c r="FA260" s="7"/>
      <c r="FB260" s="7"/>
      <c r="FC260" s="7"/>
      <c r="FD260" s="7"/>
      <c r="FE260" s="7"/>
      <c r="FG260" s="66">
        <v>44958</v>
      </c>
      <c r="FH260" s="7" t="s">
        <v>348</v>
      </c>
      <c r="FI260" s="7"/>
      <c r="FJ260" s="7">
        <v>1.038</v>
      </c>
      <c r="FK260" s="7"/>
      <c r="FM260" s="66">
        <v>44957</v>
      </c>
      <c r="FN260" s="21" t="s">
        <v>1626</v>
      </c>
      <c r="FO260" s="7"/>
      <c r="FP260" s="7">
        <v>1.0840000000000001</v>
      </c>
      <c r="FQ260" s="7"/>
      <c r="FS260" s="66">
        <v>44932</v>
      </c>
      <c r="FT260" s="21" t="s">
        <v>1626</v>
      </c>
      <c r="FU260" s="7"/>
      <c r="FV260" s="7">
        <v>1.2827999999999999</v>
      </c>
      <c r="FW260" s="7"/>
      <c r="FY260" s="66">
        <v>44929</v>
      </c>
      <c r="FZ260" s="21" t="s">
        <v>346</v>
      </c>
      <c r="GA260" s="7"/>
      <c r="GB260" s="7">
        <v>1.4260999999999999</v>
      </c>
      <c r="GC260" s="7">
        <v>1490480.68</v>
      </c>
      <c r="GE260" s="66">
        <v>44901</v>
      </c>
      <c r="GF260" s="21" t="s">
        <v>1627</v>
      </c>
      <c r="GG260" s="7"/>
      <c r="GH260" s="7">
        <v>1.8911</v>
      </c>
      <c r="GI260" s="7"/>
      <c r="GK260" s="66">
        <v>44896</v>
      </c>
      <c r="GL260" s="21" t="s">
        <v>360</v>
      </c>
      <c r="GM260" s="7"/>
      <c r="GN260" s="7">
        <v>1.0024999999999999</v>
      </c>
      <c r="GO260" s="128">
        <f>GO179+47333.7</f>
        <v>4147325.82</v>
      </c>
      <c r="GQ260" s="66">
        <v>44854</v>
      </c>
      <c r="GR260" s="7" t="s">
        <v>1635</v>
      </c>
      <c r="GS260" s="7"/>
      <c r="GT260" s="7">
        <v>1.177</v>
      </c>
      <c r="GU260" s="7"/>
      <c r="GW260" s="66">
        <v>44817</v>
      </c>
      <c r="GX260" s="21" t="s">
        <v>1634</v>
      </c>
      <c r="GY260" s="7"/>
      <c r="GZ260" s="7">
        <v>1.0913999999999999</v>
      </c>
      <c r="HA260" s="7"/>
      <c r="HC260" s="66">
        <v>44802</v>
      </c>
      <c r="HD260" s="21" t="s">
        <v>1633</v>
      </c>
      <c r="HE260" s="7"/>
      <c r="HF260" s="7">
        <v>1.2375</v>
      </c>
      <c r="HG260" s="7"/>
      <c r="HI260" s="66">
        <v>44762</v>
      </c>
      <c r="HJ260" s="21" t="s">
        <v>639</v>
      </c>
      <c r="HK260" s="7"/>
      <c r="HL260" s="7">
        <v>1.022</v>
      </c>
      <c r="HM260" s="7"/>
      <c r="HO260" s="66">
        <v>44755</v>
      </c>
      <c r="HP260" s="21" t="s">
        <v>639</v>
      </c>
      <c r="HQ260" s="7"/>
      <c r="HR260" s="134">
        <v>0.99376903735853217</v>
      </c>
      <c r="HS260" s="7"/>
      <c r="HU260" s="81">
        <v>44090</v>
      </c>
      <c r="HV260" s="21" t="s">
        <v>357</v>
      </c>
      <c r="HW260" s="21">
        <f>[1]!i_dq_close("881001.WI",HU260)</f>
        <v>5110.6260000000002</v>
      </c>
      <c r="HX260" s="82">
        <v>1.1448290000000001</v>
      </c>
      <c r="HY260" s="20"/>
      <c r="IA260" s="66">
        <v>44883</v>
      </c>
      <c r="IB260" s="21" t="s">
        <v>1636</v>
      </c>
      <c r="IC260" s="7"/>
      <c r="ID260" s="7">
        <v>1.0289999999999999</v>
      </c>
      <c r="IE260" s="7"/>
      <c r="IG260" s="66">
        <v>44897</v>
      </c>
      <c r="IH260" s="21" t="s">
        <v>1627</v>
      </c>
      <c r="II260" s="7"/>
      <c r="IJ260" s="7">
        <v>0.99399999999999999</v>
      </c>
      <c r="IK260" s="7"/>
      <c r="IM260" s="66">
        <v>44965</v>
      </c>
      <c r="IN260" s="21" t="s">
        <v>1694</v>
      </c>
      <c r="IO260" s="7"/>
      <c r="IP260" s="7">
        <v>1.0099</v>
      </c>
      <c r="IQ260" s="7"/>
      <c r="IS260" s="7"/>
      <c r="IT260" s="7"/>
      <c r="IU260" s="7"/>
      <c r="IV260" s="7"/>
      <c r="IW260" s="7"/>
      <c r="IY260" s="7"/>
      <c r="IZ260" s="7"/>
      <c r="JA260" s="7"/>
      <c r="JB260" s="7"/>
      <c r="JC260" s="7"/>
      <c r="JE260" s="7"/>
      <c r="JF260" s="7"/>
      <c r="JG260" s="7"/>
      <c r="JH260" s="7"/>
      <c r="JI260" s="7"/>
      <c r="JK260" s="7"/>
      <c r="JL260" s="7"/>
      <c r="JM260" s="7"/>
      <c r="JN260" s="7"/>
      <c r="JO260" s="7"/>
      <c r="JQ260" s="7"/>
      <c r="JR260" s="7"/>
      <c r="JS260" s="7"/>
      <c r="JT260" s="7"/>
      <c r="JU260" s="7"/>
      <c r="JW260" s="7"/>
      <c r="JX260" s="7"/>
      <c r="JY260" s="7"/>
      <c r="JZ260" s="7"/>
      <c r="KA260" s="7"/>
      <c r="KC260" s="66">
        <v>44932</v>
      </c>
      <c r="KD260" s="7" t="s">
        <v>1626</v>
      </c>
      <c r="KE260" s="7"/>
      <c r="KF260" s="7">
        <v>1.3620000000000001</v>
      </c>
    </row>
    <row r="261" spans="1:292" customFormat="1">
      <c r="A261" s="121">
        <v>44763</v>
      </c>
      <c r="B261" s="74" t="s">
        <v>639</v>
      </c>
      <c r="C261" s="122"/>
      <c r="D261" s="122">
        <v>1.0469999999999999</v>
      </c>
      <c r="E261" s="122"/>
      <c r="G261" s="66">
        <v>44791</v>
      </c>
      <c r="H261" s="7" t="s">
        <v>1633</v>
      </c>
      <c r="I261" s="7"/>
      <c r="J261" s="7">
        <v>0.98529999999999995</v>
      </c>
      <c r="K261" s="7"/>
      <c r="M261" s="7"/>
      <c r="N261" s="7"/>
      <c r="O261" s="7"/>
      <c r="P261" s="7"/>
      <c r="Q261" s="7"/>
      <c r="S261" s="7"/>
      <c r="T261" s="7"/>
      <c r="U261" s="7"/>
      <c r="V261" s="7"/>
      <c r="W261" s="7"/>
      <c r="Y261" s="7"/>
      <c r="Z261" s="7"/>
      <c r="AA261" s="7"/>
      <c r="AB261" s="7"/>
      <c r="AC261" s="7"/>
      <c r="AE261" s="7"/>
      <c r="AF261" s="7"/>
      <c r="AG261" s="7"/>
      <c r="AH261" s="7"/>
      <c r="AI261" s="7"/>
      <c r="AK261" s="7"/>
      <c r="AL261" s="7"/>
      <c r="AM261" s="7"/>
      <c r="AN261" s="7"/>
      <c r="AO261" s="7"/>
      <c r="AQ261" s="7"/>
      <c r="AR261" s="7"/>
      <c r="AS261" s="7"/>
      <c r="AT261" s="7"/>
      <c r="AU261" s="7"/>
      <c r="AW261" s="7"/>
      <c r="AX261" s="7"/>
      <c r="AY261" s="7"/>
      <c r="AZ261" s="7"/>
      <c r="BA261" s="7"/>
      <c r="BC261" s="7"/>
      <c r="BD261" s="7"/>
      <c r="BE261" s="7"/>
      <c r="BF261" s="7"/>
      <c r="BG261" s="7"/>
      <c r="BI261" s="7"/>
      <c r="BJ261" s="7"/>
      <c r="BK261" s="7"/>
      <c r="BL261" s="7"/>
      <c r="BM261" s="7"/>
      <c r="BO261" s="7"/>
      <c r="BP261" s="7"/>
      <c r="BQ261" s="7"/>
      <c r="BR261" s="7"/>
      <c r="BS261" s="7"/>
      <c r="BU261" s="7"/>
      <c r="BV261" s="7"/>
      <c r="BW261" s="7"/>
      <c r="BX261" s="7"/>
      <c r="BY261" s="7"/>
      <c r="CA261" s="7"/>
      <c r="CB261" s="7"/>
      <c r="CC261" s="7"/>
      <c r="CD261" s="7"/>
      <c r="CE261" s="7"/>
      <c r="CG261" s="7"/>
      <c r="CH261" s="7"/>
      <c r="CI261" s="7"/>
      <c r="CJ261" s="7"/>
      <c r="CK261" s="7"/>
      <c r="CM261" s="7"/>
      <c r="CN261" s="7"/>
      <c r="CO261" s="7"/>
      <c r="CP261" s="7"/>
      <c r="CQ261" s="7"/>
      <c r="CS261" s="7"/>
      <c r="CT261" s="7"/>
      <c r="CU261" s="7"/>
      <c r="CV261" s="7"/>
      <c r="CW261" s="7"/>
      <c r="CY261" s="7"/>
      <c r="CZ261" s="7"/>
      <c r="DA261" s="7"/>
      <c r="DB261" s="7"/>
      <c r="DC261" s="7"/>
      <c r="DE261" s="7"/>
      <c r="DF261" s="7"/>
      <c r="DG261" s="7"/>
      <c r="DH261" s="7"/>
      <c r="DI261" s="7"/>
      <c r="DK261" s="7"/>
      <c r="DL261" s="7"/>
      <c r="DM261" s="7"/>
      <c r="DN261" s="7"/>
      <c r="DO261" s="7"/>
      <c r="DQ261" s="7"/>
      <c r="DR261" s="7"/>
      <c r="DS261" s="7"/>
      <c r="DT261" s="7"/>
      <c r="DU261" s="7"/>
      <c r="DW261" s="7"/>
      <c r="DX261" s="7"/>
      <c r="DY261" s="7"/>
      <c r="DZ261" s="7"/>
      <c r="EA261" s="7"/>
      <c r="EC261" s="7"/>
      <c r="ED261" s="7"/>
      <c r="EE261" s="7"/>
      <c r="EF261" s="7"/>
      <c r="EG261" s="7"/>
      <c r="EI261" s="7"/>
      <c r="EJ261" s="7"/>
      <c r="EK261" s="7"/>
      <c r="EL261" s="7"/>
      <c r="EM261" s="7"/>
      <c r="EO261" s="7"/>
      <c r="EP261" s="7"/>
      <c r="EQ261" s="7"/>
      <c r="ER261" s="7"/>
      <c r="ES261" s="7"/>
      <c r="EU261" s="7"/>
      <c r="EV261" s="7"/>
      <c r="EW261" s="7"/>
      <c r="EX261" s="7"/>
      <c r="EY261" s="7"/>
      <c r="FA261" s="7"/>
      <c r="FB261" s="7"/>
      <c r="FC261" s="7"/>
      <c r="FD261" s="7"/>
      <c r="FE261" s="7"/>
      <c r="FG261" s="66">
        <v>44959</v>
      </c>
      <c r="FH261" s="7" t="s">
        <v>1632</v>
      </c>
      <c r="FI261" s="7"/>
      <c r="FJ261" s="7">
        <v>1.038</v>
      </c>
      <c r="FK261" s="7"/>
      <c r="FM261" s="66">
        <v>44958</v>
      </c>
      <c r="FN261" s="21" t="s">
        <v>348</v>
      </c>
      <c r="FO261" s="7"/>
      <c r="FP261" s="7">
        <v>1.0880000000000001</v>
      </c>
      <c r="FQ261" s="7"/>
      <c r="FS261" s="66">
        <v>44935</v>
      </c>
      <c r="FT261" s="21" t="s">
        <v>1626</v>
      </c>
      <c r="FU261" s="7"/>
      <c r="FV261" s="7">
        <v>1.282</v>
      </c>
      <c r="FW261" s="7"/>
      <c r="FY261" s="66">
        <v>44930</v>
      </c>
      <c r="FZ261" s="21" t="s">
        <v>1626</v>
      </c>
      <c r="GA261" s="7"/>
      <c r="GB261" s="7">
        <v>1.4256</v>
      </c>
      <c r="GC261" s="7"/>
      <c r="GE261" s="66">
        <v>44902</v>
      </c>
      <c r="GF261" s="21" t="s">
        <v>1627</v>
      </c>
      <c r="GG261" s="7"/>
      <c r="GH261" s="7">
        <v>1.8898999999999999</v>
      </c>
      <c r="GI261" s="7"/>
      <c r="GK261" s="66">
        <v>44897</v>
      </c>
      <c r="GL261" s="21" t="s">
        <v>1627</v>
      </c>
      <c r="GM261" s="7"/>
      <c r="GN261" s="7">
        <v>1.0027999999999999</v>
      </c>
      <c r="GO261" s="7"/>
      <c r="GQ261" s="66">
        <v>44855</v>
      </c>
      <c r="GR261" s="7" t="s">
        <v>1635</v>
      </c>
      <c r="GS261" s="7"/>
      <c r="GT261" s="7">
        <v>1.1759999999999999</v>
      </c>
      <c r="GU261" s="7"/>
      <c r="GW261" s="66">
        <v>44818</v>
      </c>
      <c r="GX261" s="21" t="s">
        <v>1634</v>
      </c>
      <c r="GY261" s="7"/>
      <c r="GZ261" s="7">
        <v>1.0921000000000001</v>
      </c>
      <c r="HA261" s="7"/>
      <c r="HC261" s="66">
        <v>44803</v>
      </c>
      <c r="HD261" s="21" t="s">
        <v>1633</v>
      </c>
      <c r="HE261" s="7"/>
      <c r="HF261" s="7">
        <v>1.2379</v>
      </c>
      <c r="HG261" s="7"/>
      <c r="HI261" s="66">
        <v>44763</v>
      </c>
      <c r="HJ261" s="21" t="s">
        <v>639</v>
      </c>
      <c r="HK261" s="7"/>
      <c r="HL261" s="7">
        <v>1.018</v>
      </c>
      <c r="HM261" s="7"/>
      <c r="HO261" s="66">
        <v>44756</v>
      </c>
      <c r="HP261" s="21" t="s">
        <v>639</v>
      </c>
      <c r="HQ261" s="7"/>
      <c r="HR261" s="134">
        <v>0.99278510761857308</v>
      </c>
      <c r="HS261" s="7"/>
      <c r="HU261" s="81">
        <v>44091</v>
      </c>
      <c r="HV261" s="21" t="s">
        <v>357</v>
      </c>
      <c r="HW261" s="21">
        <f>[1]!i_dq_close("881001.WI",HU261)</f>
        <v>5104.6871000000001</v>
      </c>
      <c r="HX261" s="82">
        <v>1.143899</v>
      </c>
      <c r="HY261" s="20"/>
      <c r="IA261" s="66">
        <v>44886</v>
      </c>
      <c r="IB261" s="21" t="s">
        <v>1636</v>
      </c>
      <c r="IC261" s="7"/>
      <c r="ID261" s="7">
        <v>1.0289999999999999</v>
      </c>
      <c r="IE261" s="7"/>
      <c r="IG261" s="66">
        <v>44900</v>
      </c>
      <c r="IH261" s="21" t="s">
        <v>1627</v>
      </c>
      <c r="II261" s="7"/>
      <c r="IJ261" s="7">
        <v>0.997</v>
      </c>
      <c r="IK261" s="7"/>
      <c r="IM261" s="66">
        <v>44966</v>
      </c>
      <c r="IN261" s="21" t="s">
        <v>1704</v>
      </c>
      <c r="IO261" s="7"/>
      <c r="IP261" s="7">
        <v>1.0102</v>
      </c>
      <c r="IQ261" s="7"/>
      <c r="IS261" s="7"/>
      <c r="IT261" s="7"/>
      <c r="IU261" s="7"/>
      <c r="IV261" s="7"/>
      <c r="IW261" s="7"/>
      <c r="IY261" s="7"/>
      <c r="IZ261" s="7"/>
      <c r="JA261" s="7"/>
      <c r="JB261" s="7"/>
      <c r="JC261" s="7"/>
      <c r="JE261" s="7"/>
      <c r="JF261" s="7"/>
      <c r="JG261" s="7"/>
      <c r="JH261" s="7"/>
      <c r="JI261" s="7"/>
      <c r="JK261" s="7"/>
      <c r="JL261" s="7"/>
      <c r="JM261" s="7"/>
      <c r="JN261" s="7"/>
      <c r="JO261" s="7"/>
      <c r="JQ261" s="7"/>
      <c r="JR261" s="7"/>
      <c r="JS261" s="7"/>
      <c r="JT261" s="7"/>
      <c r="JU261" s="7"/>
      <c r="JW261" s="7"/>
      <c r="JX261" s="7"/>
      <c r="JY261" s="7"/>
      <c r="JZ261" s="7"/>
      <c r="KA261" s="7"/>
      <c r="KC261" s="66">
        <v>44935</v>
      </c>
      <c r="KD261" s="7" t="s">
        <v>1626</v>
      </c>
      <c r="KE261" s="7"/>
      <c r="KF261" s="7">
        <v>1.3620000000000001</v>
      </c>
    </row>
    <row r="262" spans="1:292" customFormat="1">
      <c r="A262" s="121">
        <v>44764</v>
      </c>
      <c r="B262" s="74" t="s">
        <v>639</v>
      </c>
      <c r="C262" s="122"/>
      <c r="D262" s="122">
        <v>1.0618000000000001</v>
      </c>
      <c r="E262" s="122"/>
      <c r="G262" s="66">
        <v>44792</v>
      </c>
      <c r="H262" s="7" t="s">
        <v>1633</v>
      </c>
      <c r="I262" s="7"/>
      <c r="J262" s="7">
        <v>0.9819</v>
      </c>
      <c r="K262" s="7"/>
      <c r="M262" s="7"/>
      <c r="N262" s="7"/>
      <c r="O262" s="7"/>
      <c r="P262" s="7"/>
      <c r="Q262" s="7"/>
      <c r="S262" s="7"/>
      <c r="T262" s="7"/>
      <c r="U262" s="7"/>
      <c r="V262" s="7"/>
      <c r="W262" s="7"/>
      <c r="Y262" s="7"/>
      <c r="Z262" s="7"/>
      <c r="AA262" s="7"/>
      <c r="AB262" s="7"/>
      <c r="AC262" s="7"/>
      <c r="AE262" s="7"/>
      <c r="AF262" s="7"/>
      <c r="AG262" s="7"/>
      <c r="AH262" s="7"/>
      <c r="AI262" s="7"/>
      <c r="AK262" s="7"/>
      <c r="AL262" s="7"/>
      <c r="AM262" s="7"/>
      <c r="AN262" s="7"/>
      <c r="AO262" s="7"/>
      <c r="AQ262" s="7"/>
      <c r="AR262" s="7"/>
      <c r="AS262" s="7"/>
      <c r="AT262" s="7"/>
      <c r="AU262" s="7"/>
      <c r="AW262" s="7"/>
      <c r="AX262" s="7"/>
      <c r="AY262" s="7"/>
      <c r="AZ262" s="7"/>
      <c r="BA262" s="7"/>
      <c r="BC262" s="7"/>
      <c r="BD262" s="7"/>
      <c r="BE262" s="7"/>
      <c r="BF262" s="7"/>
      <c r="BG262" s="7"/>
      <c r="BI262" s="7"/>
      <c r="BJ262" s="7"/>
      <c r="BK262" s="7"/>
      <c r="BL262" s="7"/>
      <c r="BM262" s="7"/>
      <c r="BO262" s="7"/>
      <c r="BP262" s="7"/>
      <c r="BQ262" s="7"/>
      <c r="BR262" s="7"/>
      <c r="BS262" s="7"/>
      <c r="BU262" s="7"/>
      <c r="BV262" s="7"/>
      <c r="BW262" s="7"/>
      <c r="BX262" s="7"/>
      <c r="BY262" s="7"/>
      <c r="CA262" s="7"/>
      <c r="CB262" s="7"/>
      <c r="CC262" s="7"/>
      <c r="CD262" s="7"/>
      <c r="CE262" s="7"/>
      <c r="CG262" s="7"/>
      <c r="CH262" s="7"/>
      <c r="CI262" s="7"/>
      <c r="CJ262" s="7"/>
      <c r="CK262" s="7"/>
      <c r="CM262" s="7"/>
      <c r="CN262" s="7"/>
      <c r="CO262" s="7"/>
      <c r="CP262" s="7"/>
      <c r="CQ262" s="7"/>
      <c r="CS262" s="7"/>
      <c r="CT262" s="7"/>
      <c r="CU262" s="7"/>
      <c r="CV262" s="7"/>
      <c r="CW262" s="7"/>
      <c r="CY262" s="7"/>
      <c r="CZ262" s="7"/>
      <c r="DA262" s="7"/>
      <c r="DB262" s="7"/>
      <c r="DC262" s="7"/>
      <c r="DE262" s="7"/>
      <c r="DF262" s="7"/>
      <c r="DG262" s="7"/>
      <c r="DH262" s="7"/>
      <c r="DI262" s="7"/>
      <c r="DK262" s="7"/>
      <c r="DL262" s="7"/>
      <c r="DM262" s="7"/>
      <c r="DN262" s="7"/>
      <c r="DO262" s="7"/>
      <c r="DQ262" s="7"/>
      <c r="DR262" s="7"/>
      <c r="DS262" s="7"/>
      <c r="DT262" s="7"/>
      <c r="DU262" s="7"/>
      <c r="DW262" s="7"/>
      <c r="DX262" s="7"/>
      <c r="DY262" s="7"/>
      <c r="DZ262" s="7"/>
      <c r="EA262" s="7"/>
      <c r="EC262" s="7"/>
      <c r="ED262" s="7"/>
      <c r="EE262" s="7"/>
      <c r="EF262" s="7"/>
      <c r="EG262" s="7"/>
      <c r="EI262" s="7"/>
      <c r="EJ262" s="7"/>
      <c r="EK262" s="7"/>
      <c r="EL262" s="7"/>
      <c r="EM262" s="7"/>
      <c r="EO262" s="7"/>
      <c r="EP262" s="7"/>
      <c r="EQ262" s="7"/>
      <c r="ER262" s="7"/>
      <c r="ES262" s="7"/>
      <c r="EU262" s="7"/>
      <c r="EV262" s="7"/>
      <c r="EW262" s="7"/>
      <c r="EX262" s="7"/>
      <c r="EY262" s="7"/>
      <c r="FA262" s="7"/>
      <c r="FB262" s="7"/>
      <c r="FC262" s="7"/>
      <c r="FD262" s="7"/>
      <c r="FE262" s="7"/>
      <c r="FG262" s="66">
        <v>44960</v>
      </c>
      <c r="FH262" s="7" t="s">
        <v>1632</v>
      </c>
      <c r="FI262" s="7"/>
      <c r="FJ262" s="7">
        <v>1.0389999999999999</v>
      </c>
      <c r="FK262" s="7"/>
      <c r="FM262" s="66">
        <v>44959</v>
      </c>
      <c r="FN262" s="21" t="s">
        <v>1632</v>
      </c>
      <c r="FO262" s="7"/>
      <c r="FP262" s="7">
        <v>1.0860000000000001</v>
      </c>
      <c r="FQ262" s="7"/>
      <c r="FS262" s="66">
        <v>44936</v>
      </c>
      <c r="FT262" s="21" t="s">
        <v>1626</v>
      </c>
      <c r="FU262" s="7"/>
      <c r="FV262" s="7">
        <v>1.2803</v>
      </c>
      <c r="FW262" s="7"/>
      <c r="FY262" s="66">
        <v>44931</v>
      </c>
      <c r="FZ262" s="21" t="s">
        <v>1626</v>
      </c>
      <c r="GA262" s="7"/>
      <c r="GB262" s="7">
        <v>1.4258</v>
      </c>
      <c r="GC262" s="7"/>
      <c r="GE262" s="66">
        <v>44903</v>
      </c>
      <c r="GF262" s="21" t="s">
        <v>1627</v>
      </c>
      <c r="GG262" s="7"/>
      <c r="GH262" s="7">
        <v>1.8962000000000001</v>
      </c>
      <c r="GI262" s="7"/>
      <c r="GK262" s="66">
        <v>44900</v>
      </c>
      <c r="GL262" s="21" t="s">
        <v>1627</v>
      </c>
      <c r="GM262" s="7"/>
      <c r="GN262" s="7">
        <v>1.0033000000000001</v>
      </c>
      <c r="GO262" s="128">
        <f>GO260-400000</f>
        <v>3747325.82</v>
      </c>
      <c r="GQ262" s="66">
        <v>44858</v>
      </c>
      <c r="GR262" s="7" t="s">
        <v>1635</v>
      </c>
      <c r="GS262" s="7"/>
      <c r="GT262" s="7">
        <v>1.171</v>
      </c>
      <c r="GU262" s="7"/>
      <c r="GW262" s="66">
        <v>44819</v>
      </c>
      <c r="GX262" s="21" t="s">
        <v>1634</v>
      </c>
      <c r="GY262" s="7"/>
      <c r="GZ262" s="7">
        <v>1.0929</v>
      </c>
      <c r="HA262" s="7"/>
      <c r="HC262" s="66">
        <v>44804</v>
      </c>
      <c r="HD262" s="21" t="s">
        <v>1633</v>
      </c>
      <c r="HE262" s="7"/>
      <c r="HF262" s="7">
        <v>1.2374000000000001</v>
      </c>
      <c r="HG262" s="7"/>
      <c r="HI262" s="66">
        <v>44764</v>
      </c>
      <c r="HJ262" s="21" t="s">
        <v>639</v>
      </c>
      <c r="HK262" s="7"/>
      <c r="HL262" s="7">
        <v>1.0269999999999999</v>
      </c>
      <c r="HM262" s="7"/>
      <c r="HO262" s="66">
        <v>44757</v>
      </c>
      <c r="HP262" s="21" t="s">
        <v>639</v>
      </c>
      <c r="HQ262" s="7"/>
      <c r="HR262" s="134">
        <v>0.99278510761857308</v>
      </c>
      <c r="HS262" s="7"/>
      <c r="HU262" s="81">
        <v>44092</v>
      </c>
      <c r="HV262" s="21" t="s">
        <v>357</v>
      </c>
      <c r="HW262" s="21">
        <f>[1]!i_dq_close("881001.WI",HU262)</f>
        <v>5197.8771999999999</v>
      </c>
      <c r="HX262" s="82">
        <v>1.143899</v>
      </c>
      <c r="HY262" s="20"/>
      <c r="IA262" s="66">
        <v>44887</v>
      </c>
      <c r="IB262" s="21" t="s">
        <v>1636</v>
      </c>
      <c r="IC262" s="7"/>
      <c r="ID262" s="7">
        <v>1.03</v>
      </c>
      <c r="IE262" s="7"/>
      <c r="IG262" s="66">
        <v>44901</v>
      </c>
      <c r="IH262" s="21" t="s">
        <v>1627</v>
      </c>
      <c r="II262" s="7"/>
      <c r="IJ262" s="7">
        <v>0.997</v>
      </c>
      <c r="IK262" s="7"/>
      <c r="IM262" s="66">
        <v>44967</v>
      </c>
      <c r="IN262" s="21" t="s">
        <v>1719</v>
      </c>
      <c r="IO262" s="7"/>
      <c r="IP262" s="7">
        <v>1.0116000000000001</v>
      </c>
      <c r="IQ262" s="7"/>
      <c r="IS262" s="7"/>
      <c r="IT262" s="7"/>
      <c r="IU262" s="7"/>
      <c r="IV262" s="7"/>
      <c r="IW262" s="7"/>
      <c r="IY262" s="7"/>
      <c r="IZ262" s="7"/>
      <c r="JA262" s="7"/>
      <c r="JB262" s="7"/>
      <c r="JC262" s="7"/>
      <c r="JE262" s="7"/>
      <c r="JF262" s="7"/>
      <c r="JG262" s="7"/>
      <c r="JH262" s="7"/>
      <c r="JI262" s="7"/>
      <c r="JK262" s="7"/>
      <c r="JL262" s="7"/>
      <c r="JM262" s="7"/>
      <c r="JN262" s="7"/>
      <c r="JO262" s="7"/>
      <c r="JQ262" s="7"/>
      <c r="JR262" s="7"/>
      <c r="JS262" s="7"/>
      <c r="JT262" s="7"/>
      <c r="JU262" s="7"/>
      <c r="JW262" s="7"/>
      <c r="JX262" s="7"/>
      <c r="JY262" s="7"/>
      <c r="JZ262" s="7"/>
      <c r="KA262" s="7"/>
      <c r="KC262" s="66">
        <v>44936</v>
      </c>
      <c r="KD262" s="7" t="s">
        <v>1626</v>
      </c>
      <c r="KE262" s="7"/>
      <c r="KF262" s="7">
        <v>1.3620000000000001</v>
      </c>
    </row>
    <row r="263" spans="1:292" customFormat="1">
      <c r="A263" s="121">
        <v>44767</v>
      </c>
      <c r="B263" s="74" t="s">
        <v>639</v>
      </c>
      <c r="C263" s="122"/>
      <c r="D263" s="122">
        <v>1.0573999999999999</v>
      </c>
      <c r="E263" s="122"/>
      <c r="G263" s="66">
        <v>44795</v>
      </c>
      <c r="H263" s="7" t="s">
        <v>1633</v>
      </c>
      <c r="I263" s="7"/>
      <c r="J263" s="7">
        <v>0.98209999999999997</v>
      </c>
      <c r="K263" s="7"/>
      <c r="M263" s="7"/>
      <c r="N263" s="7"/>
      <c r="O263" s="7"/>
      <c r="P263" s="7"/>
      <c r="Q263" s="7"/>
      <c r="S263" s="7"/>
      <c r="T263" s="7"/>
      <c r="U263" s="7"/>
      <c r="V263" s="7"/>
      <c r="W263" s="7"/>
      <c r="Y263" s="7"/>
      <c r="Z263" s="7"/>
      <c r="AA263" s="7"/>
      <c r="AB263" s="7"/>
      <c r="AC263" s="7"/>
      <c r="AE263" s="7"/>
      <c r="AF263" s="7"/>
      <c r="AG263" s="7"/>
      <c r="AH263" s="7"/>
      <c r="AI263" s="7"/>
      <c r="AK263" s="7"/>
      <c r="AL263" s="7"/>
      <c r="AM263" s="7"/>
      <c r="AN263" s="7"/>
      <c r="AO263" s="7"/>
      <c r="AQ263" s="7"/>
      <c r="AR263" s="7"/>
      <c r="AS263" s="7"/>
      <c r="AT263" s="7"/>
      <c r="AU263" s="7"/>
      <c r="AW263" s="7"/>
      <c r="AX263" s="7"/>
      <c r="AY263" s="7"/>
      <c r="AZ263" s="7"/>
      <c r="BA263" s="7"/>
      <c r="BC263" s="7"/>
      <c r="BD263" s="7"/>
      <c r="BE263" s="7"/>
      <c r="BF263" s="7"/>
      <c r="BG263" s="7"/>
      <c r="BI263" s="7"/>
      <c r="BJ263" s="7"/>
      <c r="BK263" s="7"/>
      <c r="BL263" s="7"/>
      <c r="BM263" s="7"/>
      <c r="BO263" s="7"/>
      <c r="BP263" s="7"/>
      <c r="BQ263" s="7"/>
      <c r="BR263" s="7"/>
      <c r="BS263" s="7"/>
      <c r="BU263" s="7"/>
      <c r="BV263" s="7"/>
      <c r="BW263" s="7"/>
      <c r="BX263" s="7"/>
      <c r="BY263" s="7"/>
      <c r="CA263" s="7"/>
      <c r="CB263" s="7"/>
      <c r="CC263" s="7"/>
      <c r="CD263" s="7"/>
      <c r="CE263" s="7"/>
      <c r="CG263" s="7"/>
      <c r="CH263" s="7"/>
      <c r="CI263" s="7"/>
      <c r="CJ263" s="7"/>
      <c r="CK263" s="7"/>
      <c r="CM263" s="7"/>
      <c r="CN263" s="7"/>
      <c r="CO263" s="7"/>
      <c r="CP263" s="7"/>
      <c r="CQ263" s="7"/>
      <c r="CS263" s="7"/>
      <c r="CT263" s="7"/>
      <c r="CU263" s="7"/>
      <c r="CV263" s="7"/>
      <c r="CW263" s="7"/>
      <c r="CY263" s="7"/>
      <c r="CZ263" s="7"/>
      <c r="DA263" s="7"/>
      <c r="DB263" s="7"/>
      <c r="DC263" s="7"/>
      <c r="DE263" s="7"/>
      <c r="DF263" s="7"/>
      <c r="DG263" s="7"/>
      <c r="DH263" s="7"/>
      <c r="DI263" s="7"/>
      <c r="DK263" s="7"/>
      <c r="DL263" s="7"/>
      <c r="DM263" s="7"/>
      <c r="DN263" s="7"/>
      <c r="DO263" s="7"/>
      <c r="DQ263" s="7"/>
      <c r="DR263" s="7"/>
      <c r="DS263" s="7"/>
      <c r="DT263" s="7"/>
      <c r="DU263" s="7"/>
      <c r="DW263" s="7"/>
      <c r="DX263" s="7"/>
      <c r="DY263" s="7"/>
      <c r="DZ263" s="7"/>
      <c r="EA263" s="7"/>
      <c r="EC263" s="7"/>
      <c r="ED263" s="7"/>
      <c r="EE263" s="7"/>
      <c r="EF263" s="7"/>
      <c r="EG263" s="7"/>
      <c r="EI263" s="7"/>
      <c r="EJ263" s="7"/>
      <c r="EK263" s="7"/>
      <c r="EL263" s="7"/>
      <c r="EM263" s="7"/>
      <c r="EO263" s="7"/>
      <c r="EP263" s="7"/>
      <c r="EQ263" s="7"/>
      <c r="ER263" s="7"/>
      <c r="ES263" s="7"/>
      <c r="EU263" s="7"/>
      <c r="EV263" s="7"/>
      <c r="EW263" s="7"/>
      <c r="EX263" s="7"/>
      <c r="EY263" s="7"/>
      <c r="FA263" s="7"/>
      <c r="FB263" s="7"/>
      <c r="FC263" s="7"/>
      <c r="FD263" s="7"/>
      <c r="FE263" s="7"/>
      <c r="FG263" s="66">
        <v>44963</v>
      </c>
      <c r="FH263" s="7" t="s">
        <v>1632</v>
      </c>
      <c r="FI263" s="7"/>
      <c r="FJ263" s="7">
        <v>1.0389999999999999</v>
      </c>
      <c r="FK263" s="7"/>
      <c r="FM263" s="66">
        <v>44960</v>
      </c>
      <c r="FN263" s="21" t="s">
        <v>1632</v>
      </c>
      <c r="FO263" s="7"/>
      <c r="FP263" s="7">
        <v>1.0880000000000001</v>
      </c>
      <c r="FQ263" s="7"/>
      <c r="FS263" s="66">
        <v>44937</v>
      </c>
      <c r="FT263" s="21" t="s">
        <v>1626</v>
      </c>
      <c r="FU263" s="7"/>
      <c r="FV263" s="7">
        <v>1.2802</v>
      </c>
      <c r="FW263" s="7"/>
      <c r="FY263" s="66">
        <v>44932</v>
      </c>
      <c r="FZ263" s="21" t="s">
        <v>1626</v>
      </c>
      <c r="GA263" s="7"/>
      <c r="GB263" s="7">
        <v>1.4256</v>
      </c>
      <c r="GC263" s="7"/>
      <c r="GE263" s="66">
        <v>44904</v>
      </c>
      <c r="GF263" s="21" t="s">
        <v>1627</v>
      </c>
      <c r="GG263" s="7"/>
      <c r="GH263" s="7">
        <v>1.8922000000000001</v>
      </c>
      <c r="GI263" s="7"/>
      <c r="GK263" s="66">
        <v>44901</v>
      </c>
      <c r="GL263" s="21" t="s">
        <v>1627</v>
      </c>
      <c r="GM263" s="7"/>
      <c r="GN263" s="7">
        <v>1.004</v>
      </c>
      <c r="GO263" s="7"/>
      <c r="GQ263" s="66">
        <v>44859</v>
      </c>
      <c r="GR263" s="7" t="s">
        <v>1635</v>
      </c>
      <c r="GS263" s="7"/>
      <c r="GT263" s="7">
        <v>1.171</v>
      </c>
      <c r="GU263" s="7"/>
      <c r="GW263" s="66">
        <v>44820</v>
      </c>
      <c r="GX263" s="21" t="s">
        <v>1634</v>
      </c>
      <c r="GY263" s="7"/>
      <c r="GZ263" s="7">
        <v>1.0920000000000001</v>
      </c>
      <c r="HA263" s="7"/>
      <c r="HC263" s="66">
        <v>44805</v>
      </c>
      <c r="HD263" s="21" t="s">
        <v>357</v>
      </c>
      <c r="HE263" s="7"/>
      <c r="HF263" s="7">
        <v>1.2365999999999999</v>
      </c>
      <c r="HG263" s="7"/>
      <c r="HI263" s="66">
        <v>44767</v>
      </c>
      <c r="HJ263" s="21" t="s">
        <v>639</v>
      </c>
      <c r="HK263" s="7"/>
      <c r="HL263" s="7">
        <v>1.028</v>
      </c>
      <c r="HM263" s="7"/>
      <c r="HO263" s="66">
        <v>44760</v>
      </c>
      <c r="HP263" s="21" t="s">
        <v>639</v>
      </c>
      <c r="HQ263" s="7"/>
      <c r="HR263" s="134">
        <v>0.99278510761857308</v>
      </c>
      <c r="HS263" s="7"/>
      <c r="HU263" s="81">
        <v>44095</v>
      </c>
      <c r="HV263" s="21" t="s">
        <v>357</v>
      </c>
      <c r="HW263" s="21">
        <f>[1]!i_dq_close("881001.WI",HU263)</f>
        <v>5166.6535000000003</v>
      </c>
      <c r="HX263" s="82">
        <v>1.150409</v>
      </c>
      <c r="HY263" s="20"/>
      <c r="IA263" s="66">
        <v>44888</v>
      </c>
      <c r="IB263" s="21" t="s">
        <v>1636</v>
      </c>
      <c r="IC263" s="7"/>
      <c r="ID263" s="7">
        <v>1.0249999999999999</v>
      </c>
      <c r="IE263" s="7"/>
      <c r="IG263" s="66">
        <v>44902</v>
      </c>
      <c r="IH263" s="21" t="s">
        <v>1627</v>
      </c>
      <c r="II263" s="7"/>
      <c r="IJ263" s="7">
        <v>0.999</v>
      </c>
      <c r="IK263" s="7"/>
      <c r="IM263" s="7"/>
      <c r="IN263" s="7"/>
      <c r="IO263" s="7"/>
      <c r="IP263" s="7"/>
      <c r="IQ263" s="7"/>
      <c r="IS263" s="7"/>
      <c r="IT263" s="7"/>
      <c r="IU263" s="7"/>
      <c r="IV263" s="7"/>
      <c r="IW263" s="7"/>
      <c r="IY263" s="7"/>
      <c r="IZ263" s="7"/>
      <c r="JA263" s="7"/>
      <c r="JB263" s="7"/>
      <c r="JC263" s="7"/>
      <c r="JE263" s="7"/>
      <c r="JF263" s="7"/>
      <c r="JG263" s="7"/>
      <c r="JH263" s="7"/>
      <c r="JI263" s="7"/>
      <c r="JK263" s="7"/>
      <c r="JL263" s="7"/>
      <c r="JM263" s="7"/>
      <c r="JN263" s="7"/>
      <c r="JO263" s="7"/>
      <c r="JQ263" s="7"/>
      <c r="JR263" s="7"/>
      <c r="JS263" s="7"/>
      <c r="JT263" s="7"/>
      <c r="JU263" s="7"/>
      <c r="JW263" s="7"/>
      <c r="JX263" s="7"/>
      <c r="JY263" s="7"/>
      <c r="JZ263" s="7"/>
      <c r="KA263" s="7"/>
      <c r="KC263" s="66">
        <v>44937</v>
      </c>
      <c r="KD263" s="7" t="s">
        <v>1626</v>
      </c>
      <c r="KE263" s="7"/>
      <c r="KF263" s="7">
        <v>1.363</v>
      </c>
    </row>
    <row r="264" spans="1:292" customFormat="1">
      <c r="A264" s="121">
        <v>44768</v>
      </c>
      <c r="B264" s="74" t="s">
        <v>639</v>
      </c>
      <c r="C264" s="122"/>
      <c r="D264" s="122">
        <v>1.0584</v>
      </c>
      <c r="E264" s="122"/>
      <c r="G264" s="66">
        <v>44796</v>
      </c>
      <c r="H264" s="7" t="s">
        <v>1633</v>
      </c>
      <c r="I264" s="7"/>
      <c r="J264" s="7">
        <v>0.98399999999999999</v>
      </c>
      <c r="K264" s="7"/>
      <c r="M264" s="7"/>
      <c r="N264" s="7"/>
      <c r="O264" s="7"/>
      <c r="P264" s="7"/>
      <c r="Q264" s="7"/>
      <c r="S264" s="7"/>
      <c r="T264" s="7"/>
      <c r="U264" s="7"/>
      <c r="V264" s="7"/>
      <c r="W264" s="7"/>
      <c r="Y264" s="7"/>
      <c r="Z264" s="7"/>
      <c r="AA264" s="7"/>
      <c r="AB264" s="7"/>
      <c r="AC264" s="7"/>
      <c r="AE264" s="7"/>
      <c r="AF264" s="7"/>
      <c r="AG264" s="7"/>
      <c r="AH264" s="7"/>
      <c r="AI264" s="7"/>
      <c r="AK264" s="7"/>
      <c r="AL264" s="7"/>
      <c r="AM264" s="7"/>
      <c r="AN264" s="7"/>
      <c r="AO264" s="7"/>
      <c r="AQ264" s="7"/>
      <c r="AR264" s="7"/>
      <c r="AS264" s="7"/>
      <c r="AT264" s="7"/>
      <c r="AU264" s="7"/>
      <c r="AW264" s="7"/>
      <c r="AX264" s="7"/>
      <c r="AY264" s="7"/>
      <c r="AZ264" s="7"/>
      <c r="BA264" s="7"/>
      <c r="BC264" s="7"/>
      <c r="BD264" s="7"/>
      <c r="BE264" s="7"/>
      <c r="BF264" s="7"/>
      <c r="BG264" s="7"/>
      <c r="BI264" s="7"/>
      <c r="BJ264" s="7"/>
      <c r="BK264" s="7"/>
      <c r="BL264" s="7"/>
      <c r="BM264" s="7"/>
      <c r="BO264" s="7"/>
      <c r="BP264" s="7"/>
      <c r="BQ264" s="7"/>
      <c r="BR264" s="7"/>
      <c r="BS264" s="7"/>
      <c r="BU264" s="7"/>
      <c r="BV264" s="7"/>
      <c r="BW264" s="7"/>
      <c r="BX264" s="7"/>
      <c r="BY264" s="7"/>
      <c r="CA264" s="7"/>
      <c r="CB264" s="7"/>
      <c r="CC264" s="7"/>
      <c r="CD264" s="7"/>
      <c r="CE264" s="7"/>
      <c r="CG264" s="7"/>
      <c r="CH264" s="7"/>
      <c r="CI264" s="7"/>
      <c r="CJ264" s="7"/>
      <c r="CK264" s="7"/>
      <c r="CM264" s="7"/>
      <c r="CN264" s="7"/>
      <c r="CO264" s="7"/>
      <c r="CP264" s="7"/>
      <c r="CQ264" s="7"/>
      <c r="CS264" s="7"/>
      <c r="CT264" s="7"/>
      <c r="CU264" s="7"/>
      <c r="CV264" s="7"/>
      <c r="CW264" s="7"/>
      <c r="CY264" s="7"/>
      <c r="CZ264" s="7"/>
      <c r="DA264" s="7"/>
      <c r="DB264" s="7"/>
      <c r="DC264" s="7"/>
      <c r="DE264" s="7"/>
      <c r="DF264" s="7"/>
      <c r="DG264" s="7"/>
      <c r="DH264" s="7"/>
      <c r="DI264" s="7"/>
      <c r="DK264" s="7"/>
      <c r="DL264" s="7"/>
      <c r="DM264" s="7"/>
      <c r="DN264" s="7"/>
      <c r="DO264" s="7"/>
      <c r="DQ264" s="7"/>
      <c r="DR264" s="7"/>
      <c r="DS264" s="7"/>
      <c r="DT264" s="7"/>
      <c r="DU264" s="7"/>
      <c r="DW264" s="7"/>
      <c r="DX264" s="7"/>
      <c r="DY264" s="7"/>
      <c r="DZ264" s="7"/>
      <c r="EA264" s="7"/>
      <c r="EC264" s="7"/>
      <c r="ED264" s="7"/>
      <c r="EE264" s="7"/>
      <c r="EF264" s="7"/>
      <c r="EG264" s="7"/>
      <c r="EI264" s="7"/>
      <c r="EJ264" s="7"/>
      <c r="EK264" s="7"/>
      <c r="EL264" s="7"/>
      <c r="EM264" s="7"/>
      <c r="EO264" s="7"/>
      <c r="EP264" s="7"/>
      <c r="EQ264" s="7"/>
      <c r="ER264" s="7"/>
      <c r="ES264" s="7"/>
      <c r="EU264" s="7"/>
      <c r="EV264" s="7"/>
      <c r="EW264" s="7"/>
      <c r="EX264" s="7"/>
      <c r="EY264" s="7"/>
      <c r="FA264" s="7"/>
      <c r="FB264" s="7"/>
      <c r="FC264" s="7"/>
      <c r="FD264" s="7"/>
      <c r="FE264" s="7"/>
      <c r="FG264" s="66">
        <v>44964</v>
      </c>
      <c r="FH264" s="7" t="s">
        <v>1688</v>
      </c>
      <c r="FI264" s="7"/>
      <c r="FJ264" s="7">
        <v>1.042</v>
      </c>
      <c r="FK264" s="7"/>
      <c r="FM264" s="66">
        <v>44963</v>
      </c>
      <c r="FN264" s="21" t="s">
        <v>1632</v>
      </c>
      <c r="FO264" s="7"/>
      <c r="FP264" s="7">
        <v>1.0880000000000001</v>
      </c>
      <c r="FQ264" s="7"/>
      <c r="FS264" s="66">
        <v>44938</v>
      </c>
      <c r="FT264" s="21" t="s">
        <v>1626</v>
      </c>
      <c r="FU264" s="7"/>
      <c r="FV264" s="7">
        <v>1.2783</v>
      </c>
      <c r="FW264" s="7"/>
      <c r="FY264" s="66">
        <v>44935</v>
      </c>
      <c r="FZ264" s="21" t="s">
        <v>1626</v>
      </c>
      <c r="GA264" s="7"/>
      <c r="GB264" s="7">
        <v>1.4242999999999999</v>
      </c>
      <c r="GC264" s="7"/>
      <c r="GE264" s="66">
        <v>44907</v>
      </c>
      <c r="GF264" s="21" t="s">
        <v>1627</v>
      </c>
      <c r="GG264" s="7"/>
      <c r="GH264" s="7">
        <v>1.8918999999999999</v>
      </c>
      <c r="GI264" s="7"/>
      <c r="GK264" s="66">
        <v>44902</v>
      </c>
      <c r="GL264" s="21" t="s">
        <v>1627</v>
      </c>
      <c r="GM264" s="7"/>
      <c r="GN264" s="7">
        <v>1.0043</v>
      </c>
      <c r="GO264" s="7"/>
      <c r="GQ264" s="66">
        <v>44860</v>
      </c>
      <c r="GR264" s="7" t="s">
        <v>1635</v>
      </c>
      <c r="GS264" s="7"/>
      <c r="GT264" s="7">
        <v>1.1739999999999999</v>
      </c>
      <c r="GU264" s="7"/>
      <c r="GW264" s="66">
        <v>44823</v>
      </c>
      <c r="GX264" s="21" t="s">
        <v>1634</v>
      </c>
      <c r="GY264" s="7"/>
      <c r="GZ264" s="7">
        <v>1.0915999999999999</v>
      </c>
      <c r="HA264" s="7"/>
      <c r="HC264" s="66">
        <v>44806</v>
      </c>
      <c r="HD264" s="21" t="s">
        <v>1634</v>
      </c>
      <c r="HE264" s="7"/>
      <c r="HF264" s="7">
        <v>1.2388999999999999</v>
      </c>
      <c r="HG264" s="7"/>
      <c r="HI264" s="66">
        <v>44768</v>
      </c>
      <c r="HJ264" s="21" t="s">
        <v>639</v>
      </c>
      <c r="HK264" s="7"/>
      <c r="HL264" s="7">
        <v>1.026</v>
      </c>
      <c r="HM264" s="7"/>
      <c r="HO264" s="66">
        <v>44761</v>
      </c>
      <c r="HP264" s="21" t="s">
        <v>639</v>
      </c>
      <c r="HQ264" s="7"/>
      <c r="HR264" s="134">
        <v>0.99278510761857308</v>
      </c>
      <c r="HS264" s="7"/>
      <c r="HU264" s="81">
        <v>44096</v>
      </c>
      <c r="HV264" s="21" t="s">
        <v>357</v>
      </c>
      <c r="HW264" s="21">
        <f>[1]!i_dq_close("881001.WI",HU264)</f>
        <v>5101.5924000000005</v>
      </c>
      <c r="HX264" s="82">
        <v>1.150409</v>
      </c>
      <c r="HY264" s="20"/>
      <c r="IA264" s="66">
        <v>44889</v>
      </c>
      <c r="IB264" s="21" t="s">
        <v>1636</v>
      </c>
      <c r="IC264" s="7"/>
      <c r="ID264" s="7">
        <v>1.0249999999999999</v>
      </c>
      <c r="IE264" s="7"/>
      <c r="IG264" s="66">
        <v>44903</v>
      </c>
      <c r="IH264" s="21" t="s">
        <v>1627</v>
      </c>
      <c r="II264" s="7"/>
      <c r="IJ264" s="7">
        <v>0.995</v>
      </c>
      <c r="IK264" s="7"/>
      <c r="IM264" s="7"/>
      <c r="IN264" s="7"/>
      <c r="IO264" s="7"/>
      <c r="IP264" s="7"/>
      <c r="IQ264" s="7"/>
      <c r="IS264" s="7"/>
      <c r="IT264" s="7"/>
      <c r="IU264" s="7"/>
      <c r="IV264" s="7"/>
      <c r="IW264" s="7"/>
      <c r="IY264" s="7"/>
      <c r="IZ264" s="7"/>
      <c r="JA264" s="7"/>
      <c r="JB264" s="7"/>
      <c r="JC264" s="7"/>
      <c r="JE264" s="7"/>
      <c r="JF264" s="7"/>
      <c r="JG264" s="7"/>
      <c r="JH264" s="7"/>
      <c r="JI264" s="7"/>
      <c r="JK264" s="7"/>
      <c r="JL264" s="7"/>
      <c r="JM264" s="7"/>
      <c r="JN264" s="7"/>
      <c r="JO264" s="7"/>
      <c r="JQ264" s="7"/>
      <c r="JR264" s="7"/>
      <c r="JS264" s="7"/>
      <c r="JT264" s="7"/>
      <c r="JU264" s="7"/>
      <c r="JW264" s="7"/>
      <c r="JX264" s="7"/>
      <c r="JY264" s="7"/>
      <c r="JZ264" s="7"/>
      <c r="KA264" s="7"/>
      <c r="KC264" s="66">
        <v>44938</v>
      </c>
      <c r="KD264" s="7" t="s">
        <v>1626</v>
      </c>
      <c r="KE264" s="7"/>
      <c r="KF264" s="7">
        <v>1.3620000000000001</v>
      </c>
    </row>
    <row r="265" spans="1:292" customFormat="1">
      <c r="A265" s="121">
        <v>44769</v>
      </c>
      <c r="B265" s="74" t="s">
        <v>639</v>
      </c>
      <c r="C265" s="122"/>
      <c r="D265" s="122">
        <v>1.0647</v>
      </c>
      <c r="E265" s="122"/>
      <c r="G265" s="66">
        <v>44797</v>
      </c>
      <c r="H265" s="7" t="s">
        <v>1633</v>
      </c>
      <c r="I265" s="7"/>
      <c r="J265" s="7">
        <v>0.98209999999999997</v>
      </c>
      <c r="K265" s="7"/>
      <c r="M265" s="7"/>
      <c r="N265" s="7"/>
      <c r="O265" s="7"/>
      <c r="P265" s="7"/>
      <c r="Q265" s="7"/>
      <c r="S265" s="7"/>
      <c r="T265" s="7"/>
      <c r="U265" s="7"/>
      <c r="V265" s="7"/>
      <c r="W265" s="7"/>
      <c r="Y265" s="7"/>
      <c r="Z265" s="7"/>
      <c r="AA265" s="7"/>
      <c r="AB265" s="7"/>
      <c r="AC265" s="7"/>
      <c r="AE265" s="7"/>
      <c r="AF265" s="7"/>
      <c r="AG265" s="7"/>
      <c r="AH265" s="7"/>
      <c r="AI265" s="7"/>
      <c r="AK265" s="7"/>
      <c r="AL265" s="7"/>
      <c r="AM265" s="7"/>
      <c r="AN265" s="7"/>
      <c r="AO265" s="7"/>
      <c r="AQ265" s="7"/>
      <c r="AR265" s="7"/>
      <c r="AS265" s="7"/>
      <c r="AT265" s="7"/>
      <c r="AU265" s="7"/>
      <c r="AW265" s="7"/>
      <c r="AX265" s="7"/>
      <c r="AY265" s="7"/>
      <c r="AZ265" s="7"/>
      <c r="BA265" s="7"/>
      <c r="BC265" s="7"/>
      <c r="BD265" s="7"/>
      <c r="BE265" s="7"/>
      <c r="BF265" s="7"/>
      <c r="BG265" s="7"/>
      <c r="BI265" s="7"/>
      <c r="BJ265" s="7"/>
      <c r="BK265" s="7"/>
      <c r="BL265" s="7"/>
      <c r="BM265" s="7"/>
      <c r="BO265" s="7"/>
      <c r="BP265" s="7"/>
      <c r="BQ265" s="7"/>
      <c r="BR265" s="7"/>
      <c r="BS265" s="7"/>
      <c r="BU265" s="7"/>
      <c r="BV265" s="7"/>
      <c r="BW265" s="7"/>
      <c r="BX265" s="7"/>
      <c r="BY265" s="7"/>
      <c r="CA265" s="7"/>
      <c r="CB265" s="7"/>
      <c r="CC265" s="7"/>
      <c r="CD265" s="7"/>
      <c r="CE265" s="7"/>
      <c r="CG265" s="7"/>
      <c r="CH265" s="7"/>
      <c r="CI265" s="7"/>
      <c r="CJ265" s="7"/>
      <c r="CK265" s="7"/>
      <c r="CM265" s="7"/>
      <c r="CN265" s="7"/>
      <c r="CO265" s="7"/>
      <c r="CP265" s="7"/>
      <c r="CQ265" s="7"/>
      <c r="CS265" s="7"/>
      <c r="CT265" s="7"/>
      <c r="CU265" s="7"/>
      <c r="CV265" s="7"/>
      <c r="CW265" s="7"/>
      <c r="CY265" s="7"/>
      <c r="CZ265" s="7"/>
      <c r="DA265" s="7"/>
      <c r="DB265" s="7"/>
      <c r="DC265" s="7"/>
      <c r="DE265" s="7"/>
      <c r="DF265" s="7"/>
      <c r="DG265" s="7"/>
      <c r="DH265" s="7"/>
      <c r="DI265" s="7"/>
      <c r="DK265" s="7"/>
      <c r="DL265" s="7"/>
      <c r="DM265" s="7"/>
      <c r="DN265" s="7"/>
      <c r="DO265" s="7"/>
      <c r="DQ265" s="7"/>
      <c r="DR265" s="7"/>
      <c r="DS265" s="7"/>
      <c r="DT265" s="7"/>
      <c r="DU265" s="7"/>
      <c r="DW265" s="7"/>
      <c r="DX265" s="7"/>
      <c r="DY265" s="7"/>
      <c r="DZ265" s="7"/>
      <c r="EA265" s="7"/>
      <c r="EC265" s="7"/>
      <c r="ED265" s="7"/>
      <c r="EE265" s="7"/>
      <c r="EF265" s="7"/>
      <c r="EG265" s="7"/>
      <c r="EI265" s="7"/>
      <c r="EJ265" s="7"/>
      <c r="EK265" s="7"/>
      <c r="EL265" s="7"/>
      <c r="EM265" s="7"/>
      <c r="EO265" s="7"/>
      <c r="EP265" s="7"/>
      <c r="EQ265" s="7"/>
      <c r="ER265" s="7"/>
      <c r="ES265" s="7"/>
      <c r="EU265" s="7"/>
      <c r="EV265" s="7"/>
      <c r="EW265" s="7"/>
      <c r="EX265" s="7"/>
      <c r="EY265" s="7"/>
      <c r="FA265" s="7"/>
      <c r="FB265" s="7"/>
      <c r="FC265" s="7"/>
      <c r="FD265" s="7"/>
      <c r="FE265" s="7"/>
      <c r="FG265" s="66">
        <v>44965</v>
      </c>
      <c r="FH265" s="7" t="s">
        <v>1694</v>
      </c>
      <c r="FI265" s="7"/>
      <c r="FJ265" s="7">
        <v>1.0409999999999999</v>
      </c>
      <c r="FK265" s="7"/>
      <c r="FM265" s="66">
        <v>44964</v>
      </c>
      <c r="FN265" s="21" t="s">
        <v>1688</v>
      </c>
      <c r="FO265" s="7"/>
      <c r="FP265" s="7">
        <v>1.0900000000000001</v>
      </c>
      <c r="FQ265" s="7"/>
      <c r="FS265" s="66">
        <v>44939</v>
      </c>
      <c r="FT265" s="21" t="s">
        <v>1626</v>
      </c>
      <c r="FU265" s="7"/>
      <c r="FV265" s="7">
        <v>1.2798</v>
      </c>
      <c r="FW265" s="7"/>
      <c r="FY265" s="66">
        <v>44936</v>
      </c>
      <c r="FZ265" s="21" t="s">
        <v>1626</v>
      </c>
      <c r="GA265" s="7"/>
      <c r="GB265" s="7">
        <v>1.4259999999999999</v>
      </c>
      <c r="GC265" s="7"/>
      <c r="GE265" s="66">
        <v>44908</v>
      </c>
      <c r="GF265" s="21" t="s">
        <v>1627</v>
      </c>
      <c r="GG265" s="7"/>
      <c r="GH265" s="7">
        <v>1.8914</v>
      </c>
      <c r="GI265" s="7"/>
      <c r="GK265" s="66">
        <v>44903</v>
      </c>
      <c r="GL265" s="21" t="s">
        <v>1627</v>
      </c>
      <c r="GM265" s="7"/>
      <c r="GN265" s="7">
        <v>1.0043</v>
      </c>
      <c r="GO265" s="7"/>
      <c r="GQ265" s="66">
        <v>44861</v>
      </c>
      <c r="GR265" s="7" t="s">
        <v>1635</v>
      </c>
      <c r="GS265" s="7"/>
      <c r="GT265" s="7">
        <v>1.1659999999999999</v>
      </c>
      <c r="GU265" s="7"/>
      <c r="GW265" s="66">
        <v>44824</v>
      </c>
      <c r="GX265" s="21" t="s">
        <v>1634</v>
      </c>
      <c r="GY265" s="7"/>
      <c r="GZ265" s="7">
        <v>1.0904</v>
      </c>
      <c r="HA265" s="7"/>
      <c r="HC265" s="66">
        <v>44809</v>
      </c>
      <c r="HD265" s="21" t="s">
        <v>1634</v>
      </c>
      <c r="HE265" s="7"/>
      <c r="HF265" s="7">
        <v>1.2397</v>
      </c>
      <c r="HG265" s="7"/>
      <c r="HI265" s="66">
        <v>44769</v>
      </c>
      <c r="HJ265" s="21" t="s">
        <v>639</v>
      </c>
      <c r="HK265" s="7"/>
      <c r="HL265" s="7">
        <v>1.0249999999999999</v>
      </c>
      <c r="HM265" s="7"/>
      <c r="HO265" s="66">
        <v>44762</v>
      </c>
      <c r="HP265" s="21" t="s">
        <v>639</v>
      </c>
      <c r="HQ265" s="7"/>
      <c r="HR265" s="134">
        <v>0.99475296709849104</v>
      </c>
      <c r="HS265" s="7"/>
      <c r="HU265" s="81">
        <v>44097</v>
      </c>
      <c r="HV265" s="21" t="s">
        <v>357</v>
      </c>
      <c r="HW265" s="21">
        <f>[1]!i_dq_close("881001.WI",HU265)</f>
        <v>5126.8356999999996</v>
      </c>
      <c r="HX265" s="82">
        <v>1.150409</v>
      </c>
      <c r="HY265" s="20"/>
      <c r="IA265" s="66">
        <v>44890</v>
      </c>
      <c r="IB265" s="21" t="s">
        <v>1636</v>
      </c>
      <c r="IC265" s="7"/>
      <c r="ID265" s="7">
        <v>1.024</v>
      </c>
      <c r="IE265" s="7"/>
      <c r="IG265" s="66">
        <v>44904</v>
      </c>
      <c r="IH265" s="21" t="s">
        <v>1627</v>
      </c>
      <c r="II265" s="7"/>
      <c r="IJ265" s="7">
        <v>0.99399999999999999</v>
      </c>
      <c r="IK265" s="7"/>
      <c r="IM265" s="7"/>
      <c r="IN265" s="7"/>
      <c r="IO265" s="7"/>
      <c r="IP265" s="7"/>
      <c r="IQ265" s="7"/>
      <c r="IS265" s="7"/>
      <c r="IT265" s="7"/>
      <c r="IU265" s="7"/>
      <c r="IV265" s="7"/>
      <c r="IW265" s="7"/>
      <c r="IY265" s="7"/>
      <c r="IZ265" s="7"/>
      <c r="JA265" s="7"/>
      <c r="JB265" s="7"/>
      <c r="JC265" s="7"/>
      <c r="JE265" s="7"/>
      <c r="JF265" s="7"/>
      <c r="JG265" s="7"/>
      <c r="JH265" s="7"/>
      <c r="JI265" s="7"/>
      <c r="JK265" s="7"/>
      <c r="JL265" s="7"/>
      <c r="JM265" s="7"/>
      <c r="JN265" s="7"/>
      <c r="JO265" s="7"/>
      <c r="JQ265" s="7"/>
      <c r="JR265" s="7"/>
      <c r="JS265" s="7"/>
      <c r="JT265" s="7"/>
      <c r="JU265" s="7"/>
      <c r="JW265" s="7"/>
      <c r="JX265" s="7"/>
      <c r="JY265" s="7"/>
      <c r="JZ265" s="7"/>
      <c r="KA265" s="7"/>
      <c r="KC265" s="66">
        <v>44939</v>
      </c>
      <c r="KD265" s="7" t="s">
        <v>1626</v>
      </c>
      <c r="KE265" s="7"/>
      <c r="KF265" s="7">
        <v>1.361</v>
      </c>
    </row>
    <row r="266" spans="1:292" customFormat="1">
      <c r="A266" s="121">
        <v>44770</v>
      </c>
      <c r="B266" s="74" t="s">
        <v>639</v>
      </c>
      <c r="C266" s="122"/>
      <c r="D266" s="122">
        <v>1.0621</v>
      </c>
      <c r="E266" s="122"/>
      <c r="G266" s="66">
        <v>44798</v>
      </c>
      <c r="H266" s="7" t="s">
        <v>1633</v>
      </c>
      <c r="I266" s="7"/>
      <c r="J266" s="7">
        <v>0.98129999999999995</v>
      </c>
      <c r="K266" s="7"/>
      <c r="M266" s="7"/>
      <c r="N266" s="7"/>
      <c r="O266" s="7"/>
      <c r="P266" s="7"/>
      <c r="Q266" s="7"/>
      <c r="S266" s="7"/>
      <c r="T266" s="7"/>
      <c r="U266" s="7"/>
      <c r="V266" s="7"/>
      <c r="W266" s="7"/>
      <c r="Y266" s="7"/>
      <c r="Z266" s="7"/>
      <c r="AA266" s="7"/>
      <c r="AB266" s="7"/>
      <c r="AC266" s="7"/>
      <c r="AE266" s="7"/>
      <c r="AF266" s="7"/>
      <c r="AG266" s="7"/>
      <c r="AH266" s="7"/>
      <c r="AI266" s="7"/>
      <c r="AK266" s="7"/>
      <c r="AL266" s="7"/>
      <c r="AM266" s="7"/>
      <c r="AN266" s="7"/>
      <c r="AO266" s="7"/>
      <c r="AQ266" s="7"/>
      <c r="AR266" s="7"/>
      <c r="AS266" s="7"/>
      <c r="AT266" s="7"/>
      <c r="AU266" s="7"/>
      <c r="AW266" s="7"/>
      <c r="AX266" s="7"/>
      <c r="AY266" s="7"/>
      <c r="AZ266" s="7"/>
      <c r="BA266" s="7"/>
      <c r="BC266" s="7"/>
      <c r="BD266" s="7"/>
      <c r="BE266" s="7"/>
      <c r="BF266" s="7"/>
      <c r="BG266" s="7"/>
      <c r="BI266" s="7"/>
      <c r="BJ266" s="7"/>
      <c r="BK266" s="7"/>
      <c r="BL266" s="7"/>
      <c r="BM266" s="7"/>
      <c r="BO266" s="7"/>
      <c r="BP266" s="7"/>
      <c r="BQ266" s="7"/>
      <c r="BR266" s="7"/>
      <c r="BS266" s="7"/>
      <c r="BU266" s="7"/>
      <c r="BV266" s="7"/>
      <c r="BW266" s="7"/>
      <c r="BX266" s="7"/>
      <c r="BY266" s="7"/>
      <c r="CA266" s="7"/>
      <c r="CB266" s="7"/>
      <c r="CC266" s="7"/>
      <c r="CD266" s="7"/>
      <c r="CE266" s="7"/>
      <c r="CG266" s="7"/>
      <c r="CH266" s="7"/>
      <c r="CI266" s="7"/>
      <c r="CJ266" s="7"/>
      <c r="CK266" s="7"/>
      <c r="CM266" s="7"/>
      <c r="CN266" s="7"/>
      <c r="CO266" s="7"/>
      <c r="CP266" s="7"/>
      <c r="CQ266" s="7"/>
      <c r="CS266" s="7"/>
      <c r="CT266" s="7"/>
      <c r="CU266" s="7"/>
      <c r="CV266" s="7"/>
      <c r="CW266" s="7"/>
      <c r="CY266" s="7"/>
      <c r="CZ266" s="7"/>
      <c r="DA266" s="7"/>
      <c r="DB266" s="7"/>
      <c r="DC266" s="7"/>
      <c r="DE266" s="7"/>
      <c r="DF266" s="7"/>
      <c r="DG266" s="7"/>
      <c r="DH266" s="7"/>
      <c r="DI266" s="7"/>
      <c r="DK266" s="7"/>
      <c r="DL266" s="7"/>
      <c r="DM266" s="7"/>
      <c r="DN266" s="7"/>
      <c r="DO266" s="7"/>
      <c r="DQ266" s="7"/>
      <c r="DR266" s="7"/>
      <c r="DS266" s="7"/>
      <c r="DT266" s="7"/>
      <c r="DU266" s="7"/>
      <c r="DW266" s="7"/>
      <c r="DX266" s="7"/>
      <c r="DY266" s="7"/>
      <c r="DZ266" s="7"/>
      <c r="EA266" s="7"/>
      <c r="EC266" s="7"/>
      <c r="ED266" s="7"/>
      <c r="EE266" s="7"/>
      <c r="EF266" s="7"/>
      <c r="EG266" s="7"/>
      <c r="EI266" s="7"/>
      <c r="EJ266" s="7"/>
      <c r="EK266" s="7"/>
      <c r="EL266" s="7"/>
      <c r="EM266" s="7"/>
      <c r="EO266" s="7"/>
      <c r="EP266" s="7"/>
      <c r="EQ266" s="7"/>
      <c r="ER266" s="7"/>
      <c r="ES266" s="7"/>
      <c r="EU266" s="7"/>
      <c r="EV266" s="7"/>
      <c r="EW266" s="7"/>
      <c r="EX266" s="7"/>
      <c r="EY266" s="7"/>
      <c r="FA266" s="7"/>
      <c r="FB266" s="7"/>
      <c r="FC266" s="7"/>
      <c r="FD266" s="7"/>
      <c r="FE266" s="7"/>
      <c r="FG266" s="66">
        <v>44966</v>
      </c>
      <c r="FH266" s="7" t="s">
        <v>1704</v>
      </c>
      <c r="FI266" s="7"/>
      <c r="FJ266" s="7">
        <v>1.0409999999999999</v>
      </c>
      <c r="FK266" s="7"/>
      <c r="FM266" s="66">
        <v>44965</v>
      </c>
      <c r="FN266" s="21" t="s">
        <v>1694</v>
      </c>
      <c r="FO266" s="7"/>
      <c r="FP266" s="7">
        <v>1.0900000000000001</v>
      </c>
      <c r="FQ266" s="7"/>
      <c r="FS266" s="66">
        <v>44942</v>
      </c>
      <c r="FT266" s="21" t="s">
        <v>1626</v>
      </c>
      <c r="FU266" s="7"/>
      <c r="FV266" s="7">
        <v>1.2835000000000001</v>
      </c>
      <c r="FW266" s="7"/>
      <c r="FY266" s="66">
        <v>44937</v>
      </c>
      <c r="FZ266" s="21" t="s">
        <v>1626</v>
      </c>
      <c r="GA266" s="7"/>
      <c r="GB266" s="7">
        <v>1.4277</v>
      </c>
      <c r="GC266" s="7"/>
      <c r="GE266" s="66">
        <v>44909</v>
      </c>
      <c r="GF266" s="21" t="s">
        <v>1627</v>
      </c>
      <c r="GG266" s="7"/>
      <c r="GH266" s="7">
        <v>1.8912</v>
      </c>
      <c r="GI266" s="7"/>
      <c r="GK266" s="66">
        <v>44904</v>
      </c>
      <c r="GL266" s="21" t="s">
        <v>1627</v>
      </c>
      <c r="GM266" s="7"/>
      <c r="GN266" s="7">
        <v>1.0044</v>
      </c>
      <c r="GO266" s="7"/>
      <c r="GQ266" s="66">
        <v>44862</v>
      </c>
      <c r="GR266" s="7" t="s">
        <v>1635</v>
      </c>
      <c r="GS266" s="7"/>
      <c r="GT266" s="7">
        <v>1.167</v>
      </c>
      <c r="GU266" s="7"/>
      <c r="GW266" s="66">
        <v>44825</v>
      </c>
      <c r="GX266" s="21" t="s">
        <v>1634</v>
      </c>
      <c r="GY266" s="7"/>
      <c r="GZ266" s="7">
        <v>1.0895999999999999</v>
      </c>
      <c r="HA266" s="7"/>
      <c r="HC266" s="66">
        <v>44810</v>
      </c>
      <c r="HD266" s="21" t="s">
        <v>1634</v>
      </c>
      <c r="HE266" s="7"/>
      <c r="HF266" s="7">
        <v>1.2412000000000001</v>
      </c>
      <c r="HG266" s="7"/>
      <c r="HI266" s="66">
        <v>44770</v>
      </c>
      <c r="HJ266" s="21" t="s">
        <v>639</v>
      </c>
      <c r="HK266" s="7"/>
      <c r="HL266" s="7">
        <v>1.0289999999999999</v>
      </c>
      <c r="HM266" s="7"/>
      <c r="HO266" s="66">
        <v>44763</v>
      </c>
      <c r="HP266" s="21" t="s">
        <v>639</v>
      </c>
      <c r="HQ266" s="7"/>
      <c r="HR266" s="134">
        <v>0.99475296709849104</v>
      </c>
      <c r="HS266" s="7"/>
      <c r="HU266" s="81">
        <v>44098</v>
      </c>
      <c r="HV266" s="21" t="s">
        <v>357</v>
      </c>
      <c r="HW266" s="21">
        <f>[1]!i_dq_close("881001.WI",HU266)</f>
        <v>5012.7212</v>
      </c>
      <c r="HX266" s="82">
        <v>1.150409</v>
      </c>
      <c r="HY266" s="20"/>
      <c r="IA266" s="66">
        <v>44893</v>
      </c>
      <c r="IB266" s="21" t="s">
        <v>1636</v>
      </c>
      <c r="IC266" s="7"/>
      <c r="ID266" s="7">
        <v>1.026</v>
      </c>
      <c r="IE266" s="7"/>
      <c r="IG266" s="66">
        <v>44907</v>
      </c>
      <c r="IH266" s="21" t="s">
        <v>1627</v>
      </c>
      <c r="II266" s="7"/>
      <c r="IJ266" s="7">
        <v>0.997</v>
      </c>
      <c r="IK266" s="7"/>
      <c r="IM266" s="7"/>
      <c r="IN266" s="7"/>
      <c r="IO266" s="7"/>
      <c r="IP266" s="7"/>
      <c r="IQ266" s="7"/>
      <c r="IS266" s="7"/>
      <c r="IT266" s="7"/>
      <c r="IU266" s="7"/>
      <c r="IV266" s="7"/>
      <c r="IW266" s="7"/>
      <c r="IY266" s="7"/>
      <c r="IZ266" s="7"/>
      <c r="JA266" s="7"/>
      <c r="JB266" s="7"/>
      <c r="JC266" s="7"/>
      <c r="JE266" s="7"/>
      <c r="JF266" s="7"/>
      <c r="JG266" s="7"/>
      <c r="JH266" s="7"/>
      <c r="JI266" s="7"/>
      <c r="JK266" s="7"/>
      <c r="JL266" s="7"/>
      <c r="JM266" s="7"/>
      <c r="JN266" s="7"/>
      <c r="JO266" s="7"/>
      <c r="JQ266" s="7"/>
      <c r="JR266" s="7"/>
      <c r="JS266" s="7"/>
      <c r="JT266" s="7"/>
      <c r="JU266" s="7"/>
      <c r="JW266" s="7"/>
      <c r="JX266" s="7"/>
      <c r="JY266" s="7"/>
      <c r="JZ266" s="7"/>
      <c r="KA266" s="7"/>
      <c r="KC266" s="66">
        <v>44942</v>
      </c>
      <c r="KD266" s="7" t="s">
        <v>1626</v>
      </c>
      <c r="KE266" s="7"/>
      <c r="KF266" s="7">
        <v>1.361</v>
      </c>
    </row>
    <row r="267" spans="1:292" customFormat="1">
      <c r="A267" s="121">
        <v>44771</v>
      </c>
      <c r="B267" s="74" t="s">
        <v>639</v>
      </c>
      <c r="C267" s="122"/>
      <c r="D267" s="122">
        <v>1.0667</v>
      </c>
      <c r="E267" s="122"/>
      <c r="G267" s="66">
        <v>44799</v>
      </c>
      <c r="H267" s="7" t="s">
        <v>1633</v>
      </c>
      <c r="I267" s="7"/>
      <c r="J267" s="7">
        <v>0.97629999999999995</v>
      </c>
      <c r="K267" s="7"/>
      <c r="M267" s="7"/>
      <c r="N267" s="7"/>
      <c r="O267" s="7"/>
      <c r="P267" s="7"/>
      <c r="Q267" s="7"/>
      <c r="S267" s="7"/>
      <c r="T267" s="7"/>
      <c r="U267" s="7"/>
      <c r="V267" s="7"/>
      <c r="W267" s="7"/>
      <c r="Y267" s="7"/>
      <c r="Z267" s="7"/>
      <c r="AA267" s="7"/>
      <c r="AB267" s="7"/>
      <c r="AC267" s="7"/>
      <c r="AE267" s="7"/>
      <c r="AF267" s="7"/>
      <c r="AG267" s="7"/>
      <c r="AH267" s="7"/>
      <c r="AI267" s="7"/>
      <c r="AK267" s="7"/>
      <c r="AL267" s="7"/>
      <c r="AM267" s="7"/>
      <c r="AN267" s="7"/>
      <c r="AO267" s="7"/>
      <c r="AQ267" s="7"/>
      <c r="AR267" s="7"/>
      <c r="AS267" s="7"/>
      <c r="AT267" s="7"/>
      <c r="AU267" s="7"/>
      <c r="AW267" s="7"/>
      <c r="AX267" s="7"/>
      <c r="AY267" s="7"/>
      <c r="AZ267" s="7"/>
      <c r="BA267" s="7"/>
      <c r="BC267" s="7"/>
      <c r="BD267" s="7"/>
      <c r="BE267" s="7"/>
      <c r="BF267" s="7"/>
      <c r="BG267" s="7"/>
      <c r="BI267" s="7"/>
      <c r="BJ267" s="7"/>
      <c r="BK267" s="7"/>
      <c r="BL267" s="7"/>
      <c r="BM267" s="7"/>
      <c r="BO267" s="7"/>
      <c r="BP267" s="7"/>
      <c r="BQ267" s="7"/>
      <c r="BR267" s="7"/>
      <c r="BS267" s="7"/>
      <c r="BU267" s="7"/>
      <c r="BV267" s="7"/>
      <c r="BW267" s="7"/>
      <c r="BX267" s="7"/>
      <c r="BY267" s="7"/>
      <c r="CA267" s="7"/>
      <c r="CB267" s="7"/>
      <c r="CC267" s="7"/>
      <c r="CD267" s="7"/>
      <c r="CE267" s="7"/>
      <c r="CG267" s="7"/>
      <c r="CH267" s="7"/>
      <c r="CI267" s="7"/>
      <c r="CJ267" s="7"/>
      <c r="CK267" s="7"/>
      <c r="CM267" s="7"/>
      <c r="CN267" s="7"/>
      <c r="CO267" s="7"/>
      <c r="CP267" s="7"/>
      <c r="CQ267" s="7"/>
      <c r="CS267" s="7"/>
      <c r="CT267" s="7"/>
      <c r="CU267" s="7"/>
      <c r="CV267" s="7"/>
      <c r="CW267" s="7"/>
      <c r="CY267" s="7"/>
      <c r="CZ267" s="7"/>
      <c r="DA267" s="7"/>
      <c r="DB267" s="7"/>
      <c r="DC267" s="7"/>
      <c r="DE267" s="7"/>
      <c r="DF267" s="7"/>
      <c r="DG267" s="7"/>
      <c r="DH267" s="7"/>
      <c r="DI267" s="7"/>
      <c r="DK267" s="7"/>
      <c r="DL267" s="7"/>
      <c r="DM267" s="7"/>
      <c r="DN267" s="7"/>
      <c r="DO267" s="7"/>
      <c r="DQ267" s="7"/>
      <c r="DR267" s="7"/>
      <c r="DS267" s="7"/>
      <c r="DT267" s="7"/>
      <c r="DU267" s="7"/>
      <c r="DW267" s="7"/>
      <c r="DX267" s="7"/>
      <c r="DY267" s="7"/>
      <c r="DZ267" s="7"/>
      <c r="EA267" s="7"/>
      <c r="EC267" s="7"/>
      <c r="ED267" s="7"/>
      <c r="EE267" s="7"/>
      <c r="EF267" s="7"/>
      <c r="EG267" s="7"/>
      <c r="EI267" s="7"/>
      <c r="EJ267" s="7"/>
      <c r="EK267" s="7"/>
      <c r="EL267" s="7"/>
      <c r="EM267" s="7"/>
      <c r="EO267" s="7"/>
      <c r="EP267" s="7"/>
      <c r="EQ267" s="7"/>
      <c r="ER267" s="7"/>
      <c r="ES267" s="7"/>
      <c r="EU267" s="7"/>
      <c r="EV267" s="7"/>
      <c r="EW267" s="7"/>
      <c r="EX267" s="7"/>
      <c r="EY267" s="7"/>
      <c r="FA267" s="7"/>
      <c r="FB267" s="7"/>
      <c r="FC267" s="7"/>
      <c r="FD267" s="7"/>
      <c r="FE267" s="7"/>
      <c r="FG267" s="66">
        <v>44967</v>
      </c>
      <c r="FH267" s="7" t="s">
        <v>1719</v>
      </c>
      <c r="FI267" s="7"/>
      <c r="FJ267" s="7">
        <v>1.0429999999999999</v>
      </c>
      <c r="FK267" s="7"/>
      <c r="FM267" s="66">
        <v>44966</v>
      </c>
      <c r="FN267" s="21" t="s">
        <v>1704</v>
      </c>
      <c r="FO267" s="7"/>
      <c r="FP267" s="7">
        <v>1.0880000000000001</v>
      </c>
      <c r="FQ267" s="7"/>
      <c r="FS267" s="66">
        <v>44943</v>
      </c>
      <c r="FT267" s="21" t="s">
        <v>1626</v>
      </c>
      <c r="FU267" s="7"/>
      <c r="FV267" s="7">
        <v>1.2849999999999999</v>
      </c>
      <c r="FW267" s="7"/>
      <c r="FY267" s="66">
        <v>44938</v>
      </c>
      <c r="FZ267" s="21" t="s">
        <v>1626</v>
      </c>
      <c r="GA267" s="7"/>
      <c r="GB267" s="7">
        <v>1.4291</v>
      </c>
      <c r="GC267" s="7"/>
      <c r="GE267" s="66">
        <v>44910</v>
      </c>
      <c r="GF267" s="21" t="s">
        <v>1627</v>
      </c>
      <c r="GG267" s="7"/>
      <c r="GH267" s="7">
        <v>1.8915</v>
      </c>
      <c r="GI267" s="7"/>
      <c r="GK267" s="66">
        <v>44907</v>
      </c>
      <c r="GL267" s="21" t="s">
        <v>1627</v>
      </c>
      <c r="GM267" s="7"/>
      <c r="GN267" s="7">
        <v>1.0044999999999999</v>
      </c>
      <c r="GO267" s="7"/>
      <c r="GQ267" s="66">
        <v>44865</v>
      </c>
      <c r="GR267" s="7" t="s">
        <v>1635</v>
      </c>
      <c r="GS267" s="7"/>
      <c r="GT267" s="7">
        <v>1.167</v>
      </c>
      <c r="GU267" s="7"/>
      <c r="GW267" s="66">
        <v>44826</v>
      </c>
      <c r="GX267" s="21" t="s">
        <v>1634</v>
      </c>
      <c r="GY267" s="7"/>
      <c r="GZ267" s="7">
        <v>1.0909</v>
      </c>
      <c r="HA267" s="7"/>
      <c r="HC267" s="66">
        <v>44811</v>
      </c>
      <c r="HD267" s="21" t="s">
        <v>1634</v>
      </c>
      <c r="HE267" s="7"/>
      <c r="HF267" s="7">
        <v>1.2425999999999999</v>
      </c>
      <c r="HG267" s="7"/>
      <c r="HI267" s="66">
        <v>44771</v>
      </c>
      <c r="HJ267" s="21" t="s">
        <v>639</v>
      </c>
      <c r="HK267" s="7"/>
      <c r="HL267" s="7">
        <v>1.0289999999999999</v>
      </c>
      <c r="HM267" s="7"/>
      <c r="HO267" s="66">
        <v>44764</v>
      </c>
      <c r="HP267" s="21" t="s">
        <v>639</v>
      </c>
      <c r="HQ267" s="7"/>
      <c r="HR267" s="134">
        <v>0.99573689683845001</v>
      </c>
      <c r="HS267" s="7"/>
      <c r="HU267" s="81">
        <v>44099</v>
      </c>
      <c r="HV267" s="21" t="s">
        <v>357</v>
      </c>
      <c r="HW267" s="21">
        <f>[1]!i_dq_close("881001.WI",HU267)</f>
        <v>5004.3453</v>
      </c>
      <c r="HX267" s="82">
        <v>1.1476189999999999</v>
      </c>
      <c r="HY267" s="20"/>
      <c r="IA267" s="66">
        <v>44894</v>
      </c>
      <c r="IB267" s="21" t="s">
        <v>1636</v>
      </c>
      <c r="IC267" s="7"/>
      <c r="ID267" s="7">
        <v>1.0309999999999999</v>
      </c>
      <c r="IE267" s="7"/>
      <c r="IG267" s="66">
        <v>44908</v>
      </c>
      <c r="IH267" s="21" t="s">
        <v>1627</v>
      </c>
      <c r="II267" s="7"/>
      <c r="IJ267" s="7">
        <v>0.995</v>
      </c>
      <c r="IK267" s="7"/>
      <c r="IM267" s="7"/>
      <c r="IN267" s="7"/>
      <c r="IO267" s="7"/>
      <c r="IP267" s="7"/>
      <c r="IQ267" s="7"/>
      <c r="IS267" s="7"/>
      <c r="IT267" s="7"/>
      <c r="IU267" s="7"/>
      <c r="IV267" s="7"/>
      <c r="IW267" s="7"/>
      <c r="IY267" s="7"/>
      <c r="IZ267" s="7"/>
      <c r="JA267" s="7"/>
      <c r="JB267" s="7"/>
      <c r="JC267" s="7"/>
      <c r="JE267" s="7"/>
      <c r="JF267" s="7"/>
      <c r="JG267" s="7"/>
      <c r="JH267" s="7"/>
      <c r="JI267" s="7"/>
      <c r="JK267" s="7"/>
      <c r="JL267" s="7"/>
      <c r="JM267" s="7"/>
      <c r="JN267" s="7"/>
      <c r="JO267" s="7"/>
      <c r="JQ267" s="7"/>
      <c r="JR267" s="7"/>
      <c r="JS267" s="7"/>
      <c r="JT267" s="7"/>
      <c r="JU267" s="7"/>
      <c r="JW267" s="7"/>
      <c r="JX267" s="7"/>
      <c r="JY267" s="7"/>
      <c r="JZ267" s="7"/>
      <c r="KA267" s="7"/>
      <c r="KC267" s="66">
        <v>44943</v>
      </c>
      <c r="KD267" s="7" t="s">
        <v>1626</v>
      </c>
      <c r="KE267" s="7"/>
      <c r="KF267" s="7">
        <v>1.361</v>
      </c>
    </row>
    <row r="268" spans="1:292" customFormat="1">
      <c r="A268" s="121">
        <v>44774</v>
      </c>
      <c r="B268" s="74" t="s">
        <v>356</v>
      </c>
      <c r="C268" s="122"/>
      <c r="D268" s="122">
        <v>1.0716000000000001</v>
      </c>
      <c r="E268" s="122"/>
      <c r="G268" s="66">
        <v>44802</v>
      </c>
      <c r="H268" s="7" t="s">
        <v>1633</v>
      </c>
      <c r="I268" s="7"/>
      <c r="J268" s="7">
        <v>0.97719999999999996</v>
      </c>
      <c r="K268" s="7"/>
      <c r="M268" s="7"/>
      <c r="N268" s="7"/>
      <c r="O268" s="7"/>
      <c r="P268" s="7"/>
      <c r="Q268" s="7"/>
      <c r="S268" s="7"/>
      <c r="T268" s="7"/>
      <c r="U268" s="7"/>
      <c r="V268" s="7"/>
      <c r="W268" s="7"/>
      <c r="Y268" s="7"/>
      <c r="Z268" s="7"/>
      <c r="AA268" s="7"/>
      <c r="AB268" s="7"/>
      <c r="AC268" s="7"/>
      <c r="AE268" s="7"/>
      <c r="AF268" s="7"/>
      <c r="AG268" s="7"/>
      <c r="AH268" s="7"/>
      <c r="AI268" s="7"/>
      <c r="AK268" s="7"/>
      <c r="AL268" s="7"/>
      <c r="AM268" s="7"/>
      <c r="AN268" s="7"/>
      <c r="AO268" s="7"/>
      <c r="AQ268" s="7"/>
      <c r="AR268" s="7"/>
      <c r="AS268" s="7"/>
      <c r="AT268" s="7"/>
      <c r="AU268" s="7"/>
      <c r="AW268" s="7"/>
      <c r="AX268" s="7"/>
      <c r="AY268" s="7"/>
      <c r="AZ268" s="7"/>
      <c r="BA268" s="7"/>
      <c r="BC268" s="7"/>
      <c r="BD268" s="7"/>
      <c r="BE268" s="7"/>
      <c r="BF268" s="7"/>
      <c r="BG268" s="7"/>
      <c r="BI268" s="7"/>
      <c r="BJ268" s="7"/>
      <c r="BK268" s="7"/>
      <c r="BL268" s="7"/>
      <c r="BM268" s="7"/>
      <c r="BO268" s="7"/>
      <c r="BP268" s="7"/>
      <c r="BQ268" s="7"/>
      <c r="BR268" s="7"/>
      <c r="BS268" s="7"/>
      <c r="BU268" s="7"/>
      <c r="BV268" s="7"/>
      <c r="BW268" s="7"/>
      <c r="BX268" s="7"/>
      <c r="BY268" s="7"/>
      <c r="CA268" s="7"/>
      <c r="CB268" s="7"/>
      <c r="CC268" s="7"/>
      <c r="CD268" s="7"/>
      <c r="CE268" s="7"/>
      <c r="CG268" s="7"/>
      <c r="CH268" s="7"/>
      <c r="CI268" s="7"/>
      <c r="CJ268" s="7"/>
      <c r="CK268" s="7"/>
      <c r="CM268" s="7"/>
      <c r="CN268" s="7"/>
      <c r="CO268" s="7"/>
      <c r="CP268" s="7"/>
      <c r="CQ268" s="7"/>
      <c r="CS268" s="7"/>
      <c r="CT268" s="7"/>
      <c r="CU268" s="7"/>
      <c r="CV268" s="7"/>
      <c r="CW268" s="7"/>
      <c r="CY268" s="7"/>
      <c r="CZ268" s="7"/>
      <c r="DA268" s="7"/>
      <c r="DB268" s="7"/>
      <c r="DC268" s="7"/>
      <c r="DE268" s="7"/>
      <c r="DF268" s="7"/>
      <c r="DG268" s="7"/>
      <c r="DH268" s="7"/>
      <c r="DI268" s="7"/>
      <c r="DK268" s="7"/>
      <c r="DL268" s="7"/>
      <c r="DM268" s="7"/>
      <c r="DN268" s="7"/>
      <c r="DO268" s="7"/>
      <c r="DQ268" s="7"/>
      <c r="DR268" s="7"/>
      <c r="DS268" s="7"/>
      <c r="DT268" s="7"/>
      <c r="DU268" s="7"/>
      <c r="DW268" s="7"/>
      <c r="DX268" s="7"/>
      <c r="DY268" s="7"/>
      <c r="DZ268" s="7"/>
      <c r="EA268" s="7"/>
      <c r="EC268" s="7"/>
      <c r="ED268" s="7"/>
      <c r="EE268" s="7"/>
      <c r="EF268" s="7"/>
      <c r="EG268" s="7"/>
      <c r="EI268" s="7"/>
      <c r="EJ268" s="7"/>
      <c r="EK268" s="7"/>
      <c r="EL268" s="7"/>
      <c r="EM268" s="7"/>
      <c r="EO268" s="7"/>
      <c r="EP268" s="7"/>
      <c r="EQ268" s="7"/>
      <c r="ER268" s="7"/>
      <c r="ES268" s="7"/>
      <c r="EU268" s="7"/>
      <c r="EV268" s="7"/>
      <c r="EW268" s="7"/>
      <c r="EX268" s="7"/>
      <c r="EY268" s="7"/>
      <c r="FA268" s="7"/>
      <c r="FB268" s="7"/>
      <c r="FC268" s="7"/>
      <c r="FD268" s="7"/>
      <c r="FE268" s="7"/>
      <c r="FG268" s="7"/>
      <c r="FH268" s="7"/>
      <c r="FI268" s="7"/>
      <c r="FJ268" s="7"/>
      <c r="FK268" s="7"/>
      <c r="FM268" s="66">
        <v>44967</v>
      </c>
      <c r="FN268" s="21" t="s">
        <v>1719</v>
      </c>
      <c r="FO268" s="7"/>
      <c r="FP268" s="7">
        <v>1.0900000000000001</v>
      </c>
      <c r="FQ268" s="7"/>
      <c r="FS268" s="66">
        <v>44944</v>
      </c>
      <c r="FT268" s="21" t="s">
        <v>1626</v>
      </c>
      <c r="FU268" s="7"/>
      <c r="FV268" s="7">
        <v>1.2847999999999999</v>
      </c>
      <c r="FW268" s="7"/>
      <c r="FY268" s="66">
        <v>44939</v>
      </c>
      <c r="FZ268" s="21" t="s">
        <v>1626</v>
      </c>
      <c r="GA268" s="7"/>
      <c r="GB268" s="7">
        <v>1.4318</v>
      </c>
      <c r="GC268" s="7"/>
      <c r="GE268" s="66">
        <v>44911</v>
      </c>
      <c r="GF268" s="21" t="s">
        <v>1627</v>
      </c>
      <c r="GG268" s="7"/>
      <c r="GH268" s="7">
        <v>1.8895</v>
      </c>
      <c r="GI268" s="7"/>
      <c r="GK268" s="66">
        <v>44908</v>
      </c>
      <c r="GL268" s="21" t="s">
        <v>1627</v>
      </c>
      <c r="GM268" s="7"/>
      <c r="GN268" s="7">
        <v>1.0046999999999999</v>
      </c>
      <c r="GO268" s="7"/>
      <c r="GQ268" s="66">
        <v>44866</v>
      </c>
      <c r="GR268" s="7" t="s">
        <v>359</v>
      </c>
      <c r="GS268" s="7"/>
      <c r="GT268" s="7">
        <v>1.1719999999999999</v>
      </c>
      <c r="GU268" s="7"/>
      <c r="GW268" s="66">
        <v>44827</v>
      </c>
      <c r="GX268" s="21" t="s">
        <v>1634</v>
      </c>
      <c r="GY268" s="7"/>
      <c r="GZ268" s="7">
        <v>1.0916999999999999</v>
      </c>
      <c r="HA268" s="7"/>
      <c r="HC268" s="66">
        <v>44812</v>
      </c>
      <c r="HD268" s="21" t="s">
        <v>1634</v>
      </c>
      <c r="HE268" s="7"/>
      <c r="HF268" s="7">
        <v>1.2464999999999999</v>
      </c>
      <c r="HG268" s="7"/>
      <c r="HI268" s="66">
        <v>44774</v>
      </c>
      <c r="HJ268" s="21" t="s">
        <v>356</v>
      </c>
      <c r="HK268" s="7"/>
      <c r="HL268" s="7">
        <v>1.0289999999999999</v>
      </c>
      <c r="HM268" s="7"/>
      <c r="HO268" s="66">
        <v>44767</v>
      </c>
      <c r="HP268" s="21" t="s">
        <v>639</v>
      </c>
      <c r="HQ268" s="7"/>
      <c r="HR268" s="134">
        <v>0.99573689683845001</v>
      </c>
      <c r="HS268" s="7"/>
      <c r="HU268" s="81">
        <v>44102</v>
      </c>
      <c r="HV268" s="21" t="s">
        <v>357</v>
      </c>
      <c r="HW268" s="21">
        <f>[1]!i_dq_close("881001.WI",HU268)</f>
        <v>4979.8144000000002</v>
      </c>
      <c r="HX268" s="82">
        <v>1.1411089999999999</v>
      </c>
      <c r="HY268" s="20"/>
      <c r="IA268" s="66">
        <v>44895</v>
      </c>
      <c r="IB268" s="21" t="s">
        <v>1636</v>
      </c>
      <c r="IC268" s="7"/>
      <c r="ID268" s="7">
        <v>1.0329999999999999</v>
      </c>
      <c r="IE268" s="7"/>
      <c r="IG268" s="66">
        <v>44909</v>
      </c>
      <c r="IH268" s="21" t="s">
        <v>1627</v>
      </c>
      <c r="II268" s="7"/>
      <c r="IJ268" s="7">
        <v>0.99399999999999999</v>
      </c>
      <c r="IK268" s="7"/>
      <c r="IM268" s="7"/>
      <c r="IN268" s="7"/>
      <c r="IO268" s="7"/>
      <c r="IP268" s="7"/>
      <c r="IQ268" s="7"/>
      <c r="IS268" s="7"/>
      <c r="IT268" s="7"/>
      <c r="IU268" s="7"/>
      <c r="IV268" s="7"/>
      <c r="IW268" s="7"/>
      <c r="IY268" s="7"/>
      <c r="IZ268" s="7"/>
      <c r="JA268" s="7"/>
      <c r="JB268" s="7"/>
      <c r="JC268" s="7"/>
      <c r="JE268" s="7"/>
      <c r="JF268" s="7"/>
      <c r="JG268" s="7"/>
      <c r="JH268" s="7"/>
      <c r="JI268" s="7"/>
      <c r="JK268" s="7"/>
      <c r="JL268" s="7"/>
      <c r="JM268" s="7"/>
      <c r="JN268" s="7"/>
      <c r="JO268" s="7"/>
      <c r="JQ268" s="7"/>
      <c r="JR268" s="7"/>
      <c r="JS268" s="7"/>
      <c r="JT268" s="7"/>
      <c r="JU268" s="7"/>
      <c r="JW268" s="7"/>
      <c r="JX268" s="7"/>
      <c r="JY268" s="7"/>
      <c r="JZ268" s="7"/>
      <c r="KA268" s="7"/>
      <c r="KC268" s="66">
        <v>44944</v>
      </c>
      <c r="KD268" s="7" t="s">
        <v>1626</v>
      </c>
      <c r="KE268" s="7"/>
      <c r="KF268" s="7">
        <v>1.361</v>
      </c>
    </row>
    <row r="269" spans="1:292" customFormat="1">
      <c r="A269" s="121">
        <v>44775</v>
      </c>
      <c r="B269" s="74" t="s">
        <v>1633</v>
      </c>
      <c r="C269" s="122"/>
      <c r="D269" s="122">
        <v>1.0581</v>
      </c>
      <c r="E269" s="122"/>
      <c r="G269" s="66">
        <v>44803</v>
      </c>
      <c r="H269" s="7" t="s">
        <v>1633</v>
      </c>
      <c r="I269" s="7"/>
      <c r="J269" s="7">
        <v>0.9738</v>
      </c>
      <c r="K269" s="7"/>
      <c r="M269" s="7"/>
      <c r="N269" s="7"/>
      <c r="O269" s="7"/>
      <c r="P269" s="7"/>
      <c r="Q269" s="7"/>
      <c r="S269" s="7"/>
      <c r="T269" s="7"/>
      <c r="U269" s="7"/>
      <c r="V269" s="7"/>
      <c r="W269" s="7"/>
      <c r="Y269" s="7"/>
      <c r="Z269" s="7"/>
      <c r="AA269" s="7"/>
      <c r="AB269" s="7"/>
      <c r="AC269" s="7"/>
      <c r="AE269" s="7"/>
      <c r="AF269" s="7"/>
      <c r="AG269" s="7"/>
      <c r="AH269" s="7"/>
      <c r="AI269" s="7"/>
      <c r="AK269" s="7"/>
      <c r="AL269" s="7"/>
      <c r="AM269" s="7"/>
      <c r="AN269" s="7"/>
      <c r="AO269" s="7"/>
      <c r="AQ269" s="7"/>
      <c r="AR269" s="7"/>
      <c r="AS269" s="7"/>
      <c r="AT269" s="7"/>
      <c r="AU269" s="7"/>
      <c r="AW269" s="7"/>
      <c r="AX269" s="7"/>
      <c r="AY269" s="7"/>
      <c r="AZ269" s="7"/>
      <c r="BA269" s="7"/>
      <c r="BC269" s="7"/>
      <c r="BD269" s="7"/>
      <c r="BE269" s="7"/>
      <c r="BF269" s="7"/>
      <c r="BG269" s="7"/>
      <c r="BI269" s="7"/>
      <c r="BJ269" s="7"/>
      <c r="BK269" s="7"/>
      <c r="BL269" s="7"/>
      <c r="BM269" s="7"/>
      <c r="BO269" s="7"/>
      <c r="BP269" s="7"/>
      <c r="BQ269" s="7"/>
      <c r="BR269" s="7"/>
      <c r="BS269" s="7"/>
      <c r="BU269" s="7"/>
      <c r="BV269" s="7"/>
      <c r="BW269" s="7"/>
      <c r="BX269" s="7"/>
      <c r="BY269" s="7"/>
      <c r="CA269" s="7"/>
      <c r="CB269" s="7"/>
      <c r="CC269" s="7"/>
      <c r="CD269" s="7"/>
      <c r="CE269" s="7"/>
      <c r="CG269" s="7"/>
      <c r="CH269" s="7"/>
      <c r="CI269" s="7"/>
      <c r="CJ269" s="7"/>
      <c r="CK269" s="7"/>
      <c r="CM269" s="7"/>
      <c r="CN269" s="7"/>
      <c r="CO269" s="7"/>
      <c r="CP269" s="7"/>
      <c r="CQ269" s="7"/>
      <c r="CS269" s="7"/>
      <c r="CT269" s="7"/>
      <c r="CU269" s="7"/>
      <c r="CV269" s="7"/>
      <c r="CW269" s="7"/>
      <c r="CY269" s="7"/>
      <c r="CZ269" s="7"/>
      <c r="DA269" s="7"/>
      <c r="DB269" s="7"/>
      <c r="DC269" s="7"/>
      <c r="DE269" s="7"/>
      <c r="DF269" s="7"/>
      <c r="DG269" s="7"/>
      <c r="DH269" s="7"/>
      <c r="DI269" s="7"/>
      <c r="DK269" s="7"/>
      <c r="DL269" s="7"/>
      <c r="DM269" s="7"/>
      <c r="DN269" s="7"/>
      <c r="DO269" s="7"/>
      <c r="DQ269" s="7"/>
      <c r="DR269" s="7"/>
      <c r="DS269" s="7"/>
      <c r="DT269" s="7"/>
      <c r="DU269" s="7"/>
      <c r="DW269" s="7"/>
      <c r="DX269" s="7"/>
      <c r="DY269" s="7"/>
      <c r="DZ269" s="7"/>
      <c r="EA269" s="7"/>
      <c r="EC269" s="7"/>
      <c r="ED269" s="7"/>
      <c r="EE269" s="7"/>
      <c r="EF269" s="7"/>
      <c r="EG269" s="7"/>
      <c r="EI269" s="7"/>
      <c r="EJ269" s="7"/>
      <c r="EK269" s="7"/>
      <c r="EL269" s="7"/>
      <c r="EM269" s="7"/>
      <c r="EO269" s="7"/>
      <c r="EP269" s="7"/>
      <c r="EQ269" s="7"/>
      <c r="ER269" s="7"/>
      <c r="ES269" s="7"/>
      <c r="EU269" s="7"/>
      <c r="EV269" s="7"/>
      <c r="EW269" s="7"/>
      <c r="EX269" s="7"/>
      <c r="EY269" s="7"/>
      <c r="FA269" s="7"/>
      <c r="FB269" s="7"/>
      <c r="FC269" s="7"/>
      <c r="FD269" s="7"/>
      <c r="FE269" s="7"/>
      <c r="FG269" s="7"/>
      <c r="FH269" s="7"/>
      <c r="FI269" s="7"/>
      <c r="FJ269" s="7"/>
      <c r="FK269" s="7"/>
      <c r="FM269" s="7"/>
      <c r="FN269" s="7"/>
      <c r="FO269" s="7"/>
      <c r="FP269" s="7"/>
      <c r="FQ269" s="7"/>
      <c r="FS269" s="66">
        <v>44945</v>
      </c>
      <c r="FT269" s="21" t="s">
        <v>1626</v>
      </c>
      <c r="FU269" s="7"/>
      <c r="FV269" s="7">
        <v>1.2857000000000001</v>
      </c>
      <c r="FW269" s="7"/>
      <c r="FY269" s="66">
        <v>44942</v>
      </c>
      <c r="FZ269" s="21" t="s">
        <v>1626</v>
      </c>
      <c r="GA269" s="7"/>
      <c r="GB269" s="7">
        <v>1.4318</v>
      </c>
      <c r="GC269" s="7"/>
      <c r="GE269" s="66">
        <v>44914</v>
      </c>
      <c r="GF269" s="21" t="s">
        <v>1627</v>
      </c>
      <c r="GG269" s="7"/>
      <c r="GH269" s="7">
        <v>1.8918999999999999</v>
      </c>
      <c r="GI269" s="7"/>
      <c r="GK269" s="66">
        <v>44909</v>
      </c>
      <c r="GL269" s="21" t="s">
        <v>1627</v>
      </c>
      <c r="GM269" s="7"/>
      <c r="GN269" s="7">
        <v>1.0049999999999999</v>
      </c>
      <c r="GO269" s="7"/>
      <c r="GQ269" s="66">
        <v>44867</v>
      </c>
      <c r="GR269" s="7" t="s">
        <v>1636</v>
      </c>
      <c r="GS269" s="7"/>
      <c r="GT269" s="7">
        <v>1.181</v>
      </c>
      <c r="GU269" s="7"/>
      <c r="GW269" s="66">
        <v>44830</v>
      </c>
      <c r="GX269" s="21" t="s">
        <v>1634</v>
      </c>
      <c r="GY269" s="7"/>
      <c r="GZ269" s="7">
        <v>1.0926</v>
      </c>
      <c r="HA269" s="7"/>
      <c r="HC269" s="66">
        <v>44813</v>
      </c>
      <c r="HD269" s="21" t="s">
        <v>1634</v>
      </c>
      <c r="HE269" s="7"/>
      <c r="HF269" s="7">
        <v>1.2427999999999999</v>
      </c>
      <c r="HG269" s="7"/>
      <c r="HI269" s="66">
        <v>44775</v>
      </c>
      <c r="HJ269" s="21" t="s">
        <v>1633</v>
      </c>
      <c r="HK269" s="7"/>
      <c r="HL269" s="7">
        <v>1.016</v>
      </c>
      <c r="HM269" s="7"/>
      <c r="HO269" s="66">
        <v>44768</v>
      </c>
      <c r="HP269" s="21" t="s">
        <v>639</v>
      </c>
      <c r="HQ269" s="7"/>
      <c r="HR269" s="134">
        <v>0.99475296709849104</v>
      </c>
      <c r="HS269" s="7"/>
      <c r="HU269" s="81">
        <v>44103</v>
      </c>
      <c r="HV269" s="21" t="s">
        <v>357</v>
      </c>
      <c r="HW269" s="21">
        <f>[1]!i_dq_close("881001.WI",HU269)</f>
        <v>5010.2147999999997</v>
      </c>
      <c r="HX269" s="82">
        <v>1.1411089999999999</v>
      </c>
      <c r="HY269" s="20"/>
      <c r="IA269" s="66">
        <v>44896</v>
      </c>
      <c r="IB269" s="21" t="s">
        <v>360</v>
      </c>
      <c r="IC269" s="7"/>
      <c r="ID269" s="7">
        <v>1.032</v>
      </c>
      <c r="IE269" s="7"/>
      <c r="IG269" s="66">
        <v>44910</v>
      </c>
      <c r="IH269" s="21" t="s">
        <v>1627</v>
      </c>
      <c r="II269" s="7"/>
      <c r="IJ269" s="7">
        <v>0.99299999999999999</v>
      </c>
      <c r="IK269" s="7"/>
      <c r="IM269" s="7"/>
      <c r="IN269" s="7"/>
      <c r="IO269" s="7"/>
      <c r="IP269" s="7"/>
      <c r="IQ269" s="7"/>
      <c r="IS269" s="7"/>
      <c r="IT269" s="7"/>
      <c r="IU269" s="7"/>
      <c r="IV269" s="7"/>
      <c r="IW269" s="7"/>
      <c r="IY269" s="7"/>
      <c r="IZ269" s="7"/>
      <c r="JA269" s="7"/>
      <c r="JB269" s="7"/>
      <c r="JC269" s="7"/>
      <c r="JE269" s="7"/>
      <c r="JF269" s="7"/>
      <c r="JG269" s="7"/>
      <c r="JH269" s="7"/>
      <c r="JI269" s="7"/>
      <c r="JK269" s="7"/>
      <c r="JL269" s="7"/>
      <c r="JM269" s="7"/>
      <c r="JN269" s="7"/>
      <c r="JO269" s="7"/>
      <c r="JQ269" s="7"/>
      <c r="JR269" s="7"/>
      <c r="JS269" s="7"/>
      <c r="JT269" s="7"/>
      <c r="JU269" s="7"/>
      <c r="JW269" s="7"/>
      <c r="JX269" s="7"/>
      <c r="JY269" s="7"/>
      <c r="JZ269" s="7"/>
      <c r="KA269" s="7"/>
      <c r="KC269" s="66">
        <v>44945</v>
      </c>
      <c r="KD269" s="7" t="s">
        <v>1626</v>
      </c>
      <c r="KE269" s="7"/>
      <c r="KF269" s="7">
        <v>1.361</v>
      </c>
    </row>
    <row r="270" spans="1:292" customFormat="1">
      <c r="A270" s="121">
        <v>44776</v>
      </c>
      <c r="B270" s="74" t="s">
        <v>1633</v>
      </c>
      <c r="C270" s="122"/>
      <c r="D270" s="122">
        <v>1.0562</v>
      </c>
      <c r="E270" s="122"/>
      <c r="G270" s="66">
        <v>44804</v>
      </c>
      <c r="H270" s="7" t="s">
        <v>1633</v>
      </c>
      <c r="I270" s="7"/>
      <c r="J270" s="7">
        <v>0.96719999999999995</v>
      </c>
      <c r="K270" s="7"/>
      <c r="M270" s="7"/>
      <c r="N270" s="7"/>
      <c r="O270" s="7"/>
      <c r="P270" s="7"/>
      <c r="Q270" s="7"/>
      <c r="S270" s="7"/>
      <c r="T270" s="7"/>
      <c r="U270" s="7"/>
      <c r="V270" s="7"/>
      <c r="W270" s="7"/>
      <c r="Y270" s="7"/>
      <c r="Z270" s="7"/>
      <c r="AA270" s="7"/>
      <c r="AB270" s="7"/>
      <c r="AC270" s="7"/>
      <c r="AE270" s="7"/>
      <c r="AF270" s="7"/>
      <c r="AG270" s="7"/>
      <c r="AH270" s="7"/>
      <c r="AI270" s="7"/>
      <c r="AK270" s="7"/>
      <c r="AL270" s="7"/>
      <c r="AM270" s="7"/>
      <c r="AN270" s="7"/>
      <c r="AO270" s="7"/>
      <c r="AQ270" s="7"/>
      <c r="AR270" s="7"/>
      <c r="AS270" s="7"/>
      <c r="AT270" s="7"/>
      <c r="AU270" s="7"/>
      <c r="AW270" s="7"/>
      <c r="AX270" s="7"/>
      <c r="AY270" s="7"/>
      <c r="AZ270" s="7"/>
      <c r="BA270" s="7"/>
      <c r="BC270" s="7"/>
      <c r="BD270" s="7"/>
      <c r="BE270" s="7"/>
      <c r="BF270" s="7"/>
      <c r="BG270" s="7"/>
      <c r="BI270" s="7"/>
      <c r="BJ270" s="7"/>
      <c r="BK270" s="7"/>
      <c r="BL270" s="7"/>
      <c r="BM270" s="7"/>
      <c r="BO270" s="7"/>
      <c r="BP270" s="7"/>
      <c r="BQ270" s="7"/>
      <c r="BR270" s="7"/>
      <c r="BS270" s="7"/>
      <c r="BU270" s="7"/>
      <c r="BV270" s="7"/>
      <c r="BW270" s="7"/>
      <c r="BX270" s="7"/>
      <c r="BY270" s="7"/>
      <c r="CA270" s="7"/>
      <c r="CB270" s="7"/>
      <c r="CC270" s="7"/>
      <c r="CD270" s="7"/>
      <c r="CE270" s="7"/>
      <c r="CG270" s="7"/>
      <c r="CH270" s="7"/>
      <c r="CI270" s="7"/>
      <c r="CJ270" s="7"/>
      <c r="CK270" s="7"/>
      <c r="CM270" s="7"/>
      <c r="CN270" s="7"/>
      <c r="CO270" s="7"/>
      <c r="CP270" s="7"/>
      <c r="CQ270" s="7"/>
      <c r="CS270" s="7"/>
      <c r="CT270" s="7"/>
      <c r="CU270" s="7"/>
      <c r="CV270" s="7"/>
      <c r="CW270" s="7"/>
      <c r="CY270" s="7"/>
      <c r="CZ270" s="7"/>
      <c r="DA270" s="7"/>
      <c r="DB270" s="7"/>
      <c r="DC270" s="7"/>
      <c r="DE270" s="7"/>
      <c r="DF270" s="7"/>
      <c r="DG270" s="7"/>
      <c r="DH270" s="7"/>
      <c r="DI270" s="7"/>
      <c r="DK270" s="7"/>
      <c r="DL270" s="7"/>
      <c r="DM270" s="7"/>
      <c r="DN270" s="7"/>
      <c r="DO270" s="7"/>
      <c r="DQ270" s="7"/>
      <c r="DR270" s="7"/>
      <c r="DS270" s="7"/>
      <c r="DT270" s="7"/>
      <c r="DU270" s="7"/>
      <c r="DW270" s="7"/>
      <c r="DX270" s="7"/>
      <c r="DY270" s="7"/>
      <c r="DZ270" s="7"/>
      <c r="EA270" s="7"/>
      <c r="EC270" s="7"/>
      <c r="ED270" s="7"/>
      <c r="EE270" s="7"/>
      <c r="EF270" s="7"/>
      <c r="EG270" s="7"/>
      <c r="EI270" s="7"/>
      <c r="EJ270" s="7"/>
      <c r="EK270" s="7"/>
      <c r="EL270" s="7"/>
      <c r="EM270" s="7"/>
      <c r="EO270" s="7"/>
      <c r="EP270" s="7"/>
      <c r="EQ270" s="7"/>
      <c r="ER270" s="7"/>
      <c r="ES270" s="7"/>
      <c r="EU270" s="7"/>
      <c r="EV270" s="7"/>
      <c r="EW270" s="7"/>
      <c r="EX270" s="7"/>
      <c r="EY270" s="7"/>
      <c r="FA270" s="7"/>
      <c r="FB270" s="7"/>
      <c r="FC270" s="7"/>
      <c r="FD270" s="7"/>
      <c r="FE270" s="7"/>
      <c r="FG270" s="7"/>
      <c r="FH270" s="7"/>
      <c r="FI270" s="7"/>
      <c r="FJ270" s="7"/>
      <c r="FK270" s="7"/>
      <c r="FM270" s="7"/>
      <c r="FN270" s="7"/>
      <c r="FO270" s="7"/>
      <c r="FP270" s="7"/>
      <c r="FQ270" s="7"/>
      <c r="FS270" s="66">
        <v>44946</v>
      </c>
      <c r="FT270" s="21" t="s">
        <v>1626</v>
      </c>
      <c r="FU270" s="7"/>
      <c r="FV270" s="7">
        <v>1.2875000000000001</v>
      </c>
      <c r="FW270" s="7"/>
      <c r="FY270" s="66">
        <v>44943</v>
      </c>
      <c r="FZ270" s="21" t="s">
        <v>1626</v>
      </c>
      <c r="GA270" s="7"/>
      <c r="GB270" s="7">
        <v>1.4319</v>
      </c>
      <c r="GC270" s="7"/>
      <c r="GE270" s="66">
        <v>44915</v>
      </c>
      <c r="GF270" s="21" t="s">
        <v>1627</v>
      </c>
      <c r="GG270" s="7"/>
      <c r="GH270" s="7">
        <v>1.889</v>
      </c>
      <c r="GI270" s="7"/>
      <c r="GK270" s="66">
        <v>44910</v>
      </c>
      <c r="GL270" s="21" t="s">
        <v>1627</v>
      </c>
      <c r="GM270" s="7"/>
      <c r="GN270" s="7">
        <v>1.0052000000000001</v>
      </c>
      <c r="GO270" s="7"/>
      <c r="GQ270" s="66">
        <v>44868</v>
      </c>
      <c r="GR270" s="7" t="s">
        <v>1636</v>
      </c>
      <c r="GS270" s="7"/>
      <c r="GT270" s="7">
        <v>1.1870000000000001</v>
      </c>
      <c r="GU270" s="7"/>
      <c r="GW270" s="66">
        <v>44831</v>
      </c>
      <c r="GX270" s="21" t="s">
        <v>1634</v>
      </c>
      <c r="GY270" s="7"/>
      <c r="GZ270" s="7">
        <v>1.0945</v>
      </c>
      <c r="HA270" s="7"/>
      <c r="HC270" s="66">
        <v>44817</v>
      </c>
      <c r="HD270" s="21" t="s">
        <v>1634</v>
      </c>
      <c r="HE270" s="7"/>
      <c r="HF270" s="7">
        <v>1.2432000000000001</v>
      </c>
      <c r="HG270" s="7"/>
      <c r="HI270" s="66">
        <v>44776</v>
      </c>
      <c r="HJ270" s="21" t="s">
        <v>1633</v>
      </c>
      <c r="HK270" s="7"/>
      <c r="HL270" s="7">
        <v>1.0189999999999999</v>
      </c>
      <c r="HM270" s="7"/>
      <c r="HO270" s="66">
        <v>44769</v>
      </c>
      <c r="HP270" s="21" t="s">
        <v>639</v>
      </c>
      <c r="HQ270" s="7"/>
      <c r="HR270" s="134">
        <v>0.99475296709849104</v>
      </c>
      <c r="HS270" s="7"/>
      <c r="HU270" s="81">
        <v>44104</v>
      </c>
      <c r="HV270" s="21" t="s">
        <v>357</v>
      </c>
      <c r="HW270" s="21">
        <f>[1]!i_dq_close("881001.WI",HU270)</f>
        <v>5004.5430999999999</v>
      </c>
      <c r="HX270" s="82">
        <v>1.1411089999999999</v>
      </c>
      <c r="HY270" s="20"/>
      <c r="IA270" s="66">
        <v>44897</v>
      </c>
      <c r="IB270" s="7" t="s">
        <v>1627</v>
      </c>
      <c r="IC270" s="7"/>
      <c r="ID270" s="7">
        <v>1.0409999999999999</v>
      </c>
      <c r="IE270" s="7"/>
      <c r="IG270" s="66">
        <v>44911</v>
      </c>
      <c r="IH270" s="21" t="s">
        <v>1627</v>
      </c>
      <c r="II270" s="7"/>
      <c r="IJ270" s="7">
        <v>0.99</v>
      </c>
      <c r="IK270" s="7"/>
      <c r="IM270" s="7"/>
      <c r="IN270" s="7"/>
      <c r="IO270" s="7"/>
      <c r="IP270" s="7"/>
      <c r="IQ270" s="7"/>
      <c r="IS270" s="7"/>
      <c r="IT270" s="7"/>
      <c r="IU270" s="7"/>
      <c r="IV270" s="7"/>
      <c r="IW270" s="7"/>
      <c r="IY270" s="7"/>
      <c r="IZ270" s="7"/>
      <c r="JA270" s="7"/>
      <c r="JB270" s="7"/>
      <c r="JC270" s="7"/>
      <c r="JE270" s="7"/>
      <c r="JF270" s="7"/>
      <c r="JG270" s="7"/>
      <c r="JH270" s="7"/>
      <c r="JI270" s="7"/>
      <c r="JK270" s="7"/>
      <c r="JL270" s="7"/>
      <c r="JM270" s="7"/>
      <c r="JN270" s="7"/>
      <c r="JO270" s="7"/>
      <c r="JQ270" s="7"/>
      <c r="JR270" s="7"/>
      <c r="JS270" s="7"/>
      <c r="JT270" s="7"/>
      <c r="JU270" s="7"/>
      <c r="JW270" s="7"/>
      <c r="JX270" s="7"/>
      <c r="JY270" s="7"/>
      <c r="JZ270" s="7"/>
      <c r="KA270" s="7"/>
      <c r="KC270" s="66">
        <v>44946</v>
      </c>
      <c r="KD270" s="7" t="s">
        <v>1626</v>
      </c>
      <c r="KE270" s="7"/>
      <c r="KF270" s="7">
        <v>1.361</v>
      </c>
    </row>
    <row r="271" spans="1:292" customFormat="1">
      <c r="A271" s="121">
        <v>44777</v>
      </c>
      <c r="B271" s="74" t="s">
        <v>1633</v>
      </c>
      <c r="C271" s="122"/>
      <c r="D271" s="122">
        <v>1.0649</v>
      </c>
      <c r="E271" s="122"/>
      <c r="G271" s="66">
        <v>44805</v>
      </c>
      <c r="H271" s="7" t="s">
        <v>357</v>
      </c>
      <c r="I271" s="7"/>
      <c r="J271" s="7">
        <v>0.96870000000000001</v>
      </c>
      <c r="K271" s="7"/>
      <c r="M271" s="7"/>
      <c r="N271" s="7"/>
      <c r="O271" s="7"/>
      <c r="P271" s="7"/>
      <c r="Q271" s="7"/>
      <c r="S271" s="7"/>
      <c r="T271" s="7"/>
      <c r="U271" s="7"/>
      <c r="V271" s="7"/>
      <c r="W271" s="7"/>
      <c r="Y271" s="7"/>
      <c r="Z271" s="7"/>
      <c r="AA271" s="7"/>
      <c r="AB271" s="7"/>
      <c r="AC271" s="7"/>
      <c r="AE271" s="7"/>
      <c r="AF271" s="7"/>
      <c r="AG271" s="7"/>
      <c r="AH271" s="7"/>
      <c r="AI271" s="7"/>
      <c r="AK271" s="7"/>
      <c r="AL271" s="7"/>
      <c r="AM271" s="7"/>
      <c r="AN271" s="7"/>
      <c r="AO271" s="7"/>
      <c r="AQ271" s="7"/>
      <c r="AR271" s="7"/>
      <c r="AS271" s="7"/>
      <c r="AT271" s="7"/>
      <c r="AU271" s="7"/>
      <c r="AW271" s="7"/>
      <c r="AX271" s="7"/>
      <c r="AY271" s="7"/>
      <c r="AZ271" s="7"/>
      <c r="BA271" s="7"/>
      <c r="BC271" s="7"/>
      <c r="BD271" s="7"/>
      <c r="BE271" s="7"/>
      <c r="BF271" s="7"/>
      <c r="BG271" s="7"/>
      <c r="BI271" s="7"/>
      <c r="BJ271" s="7"/>
      <c r="BK271" s="7"/>
      <c r="BL271" s="7"/>
      <c r="BM271" s="7"/>
      <c r="BO271" s="7"/>
      <c r="BP271" s="7"/>
      <c r="BQ271" s="7"/>
      <c r="BR271" s="7"/>
      <c r="BS271" s="7"/>
      <c r="BU271" s="7"/>
      <c r="BV271" s="7"/>
      <c r="BW271" s="7"/>
      <c r="BX271" s="7"/>
      <c r="BY271" s="7"/>
      <c r="CA271" s="7"/>
      <c r="CB271" s="7"/>
      <c r="CC271" s="7"/>
      <c r="CD271" s="7"/>
      <c r="CE271" s="7"/>
      <c r="CG271" s="7"/>
      <c r="CH271" s="7"/>
      <c r="CI271" s="7"/>
      <c r="CJ271" s="7"/>
      <c r="CK271" s="7"/>
      <c r="CM271" s="7"/>
      <c r="CN271" s="7"/>
      <c r="CO271" s="7"/>
      <c r="CP271" s="7"/>
      <c r="CQ271" s="7"/>
      <c r="CS271" s="7"/>
      <c r="CT271" s="7"/>
      <c r="CU271" s="7"/>
      <c r="CV271" s="7"/>
      <c r="CW271" s="7"/>
      <c r="CY271" s="7"/>
      <c r="CZ271" s="7"/>
      <c r="DA271" s="7"/>
      <c r="DB271" s="7"/>
      <c r="DC271" s="7"/>
      <c r="DE271" s="7"/>
      <c r="DF271" s="7"/>
      <c r="DG271" s="7"/>
      <c r="DH271" s="7"/>
      <c r="DI271" s="7"/>
      <c r="DK271" s="7"/>
      <c r="DL271" s="7"/>
      <c r="DM271" s="7"/>
      <c r="DN271" s="7"/>
      <c r="DO271" s="7"/>
      <c r="DQ271" s="7"/>
      <c r="DR271" s="7"/>
      <c r="DS271" s="7"/>
      <c r="DT271" s="7"/>
      <c r="DU271" s="7"/>
      <c r="DW271" s="7"/>
      <c r="DX271" s="7"/>
      <c r="DY271" s="7"/>
      <c r="DZ271" s="7"/>
      <c r="EA271" s="7"/>
      <c r="EC271" s="7"/>
      <c r="ED271" s="7"/>
      <c r="EE271" s="7"/>
      <c r="EF271" s="7"/>
      <c r="EG271" s="7"/>
      <c r="EI271" s="7"/>
      <c r="EJ271" s="7"/>
      <c r="EK271" s="7"/>
      <c r="EL271" s="7"/>
      <c r="EM271" s="7"/>
      <c r="EO271" s="7"/>
      <c r="EP271" s="7"/>
      <c r="EQ271" s="7"/>
      <c r="ER271" s="7"/>
      <c r="ES271" s="7"/>
      <c r="EU271" s="7"/>
      <c r="EV271" s="7"/>
      <c r="EW271" s="7"/>
      <c r="EX271" s="7"/>
      <c r="EY271" s="7"/>
      <c r="FA271" s="7"/>
      <c r="FB271" s="7"/>
      <c r="FC271" s="7"/>
      <c r="FD271" s="7"/>
      <c r="FE271" s="7"/>
      <c r="FG271" s="7"/>
      <c r="FH271" s="7"/>
      <c r="FI271" s="7"/>
      <c r="FJ271" s="7"/>
      <c r="FK271" s="7"/>
      <c r="FM271" s="7"/>
      <c r="FN271" s="7"/>
      <c r="FO271" s="7"/>
      <c r="FP271" s="7"/>
      <c r="FQ271" s="7"/>
      <c r="FS271" s="66">
        <v>44956</v>
      </c>
      <c r="FT271" s="21" t="s">
        <v>1626</v>
      </c>
      <c r="FU271" s="7"/>
      <c r="FV271" s="7">
        <v>1.2861</v>
      </c>
      <c r="FW271" s="7"/>
      <c r="FY271" s="66">
        <v>44944</v>
      </c>
      <c r="FZ271" s="21" t="s">
        <v>1626</v>
      </c>
      <c r="GA271" s="7"/>
      <c r="GB271" s="7">
        <v>1.4332</v>
      </c>
      <c r="GC271" s="7"/>
      <c r="GE271" s="66">
        <v>44916</v>
      </c>
      <c r="GF271" s="21" t="s">
        <v>1627</v>
      </c>
      <c r="GG271" s="7"/>
      <c r="GH271" s="7">
        <v>1.8894</v>
      </c>
      <c r="GI271" s="7"/>
      <c r="GK271" s="66">
        <v>44911</v>
      </c>
      <c r="GL271" s="21" t="s">
        <v>1627</v>
      </c>
      <c r="GM271" s="7"/>
      <c r="GN271" s="7">
        <v>1.0051000000000001</v>
      </c>
      <c r="GO271" s="7"/>
      <c r="GQ271" s="66">
        <v>44869</v>
      </c>
      <c r="GR271" s="7" t="s">
        <v>1636</v>
      </c>
      <c r="GS271" s="7"/>
      <c r="GT271" s="7">
        <v>1.1859999999999999</v>
      </c>
      <c r="GU271" s="7"/>
      <c r="GW271" s="66">
        <v>44832</v>
      </c>
      <c r="GX271" s="21" t="s">
        <v>1634</v>
      </c>
      <c r="GY271" s="7"/>
      <c r="GZ271" s="7">
        <v>1.0954999999999999</v>
      </c>
      <c r="HA271" s="7"/>
      <c r="HC271" s="66">
        <v>44818</v>
      </c>
      <c r="HD271" s="21" t="s">
        <v>1634</v>
      </c>
      <c r="HE271" s="7"/>
      <c r="HF271" s="7">
        <v>1.2431000000000001</v>
      </c>
      <c r="HG271" s="7"/>
      <c r="HI271" s="66">
        <v>44777</v>
      </c>
      <c r="HJ271" s="21" t="s">
        <v>1633</v>
      </c>
      <c r="HK271" s="7"/>
      <c r="HL271" s="7">
        <v>1.0309999999999999</v>
      </c>
      <c r="HM271" s="7"/>
      <c r="HO271" s="66">
        <v>44770</v>
      </c>
      <c r="HP271" s="21" t="s">
        <v>639</v>
      </c>
      <c r="HQ271" s="7"/>
      <c r="HR271" s="134">
        <v>0.99475296709849104</v>
      </c>
      <c r="HS271" s="7"/>
      <c r="HU271" s="81">
        <v>44113</v>
      </c>
      <c r="HV271" s="21" t="s">
        <v>358</v>
      </c>
      <c r="HW271" s="21">
        <f>[1]!i_dq_close("881001.WI",HU271)</f>
        <v>5129.1035000000002</v>
      </c>
      <c r="HX271" s="82">
        <v>1.1429689999999999</v>
      </c>
      <c r="HY271" s="20"/>
      <c r="IA271" s="66">
        <v>44900</v>
      </c>
      <c r="IB271" s="7" t="s">
        <v>1627</v>
      </c>
      <c r="IC271" s="7"/>
      <c r="ID271" s="7">
        <v>1.046</v>
      </c>
      <c r="IE271" s="7"/>
      <c r="IG271" s="66">
        <v>44914</v>
      </c>
      <c r="IH271" s="21" t="s">
        <v>1627</v>
      </c>
      <c r="II271" s="7"/>
      <c r="IJ271" s="7">
        <v>0.98799999999999999</v>
      </c>
      <c r="IK271" s="7"/>
      <c r="IM271" s="7"/>
      <c r="IN271" s="7"/>
      <c r="IO271" s="7"/>
      <c r="IP271" s="7"/>
      <c r="IQ271" s="7"/>
      <c r="IS271" s="7"/>
      <c r="IT271" s="7"/>
      <c r="IU271" s="7"/>
      <c r="IV271" s="7"/>
      <c r="IW271" s="7"/>
      <c r="IY271" s="7"/>
      <c r="IZ271" s="7"/>
      <c r="JA271" s="7"/>
      <c r="JB271" s="7"/>
      <c r="JC271" s="7"/>
      <c r="JE271" s="7"/>
      <c r="JF271" s="7"/>
      <c r="JG271" s="7"/>
      <c r="JH271" s="7"/>
      <c r="JI271" s="7"/>
      <c r="JK271" s="7"/>
      <c r="JL271" s="7"/>
      <c r="JM271" s="7"/>
      <c r="JN271" s="7"/>
      <c r="JO271" s="7"/>
      <c r="JQ271" s="7"/>
      <c r="JR271" s="7"/>
      <c r="JS271" s="7"/>
      <c r="JT271" s="7"/>
      <c r="JU271" s="7"/>
      <c r="JW271" s="7"/>
      <c r="JX271" s="7"/>
      <c r="JY271" s="7"/>
      <c r="JZ271" s="7"/>
      <c r="KA271" s="7"/>
      <c r="KC271" s="66">
        <v>44956</v>
      </c>
      <c r="KD271" s="7" t="s">
        <v>1626</v>
      </c>
      <c r="KE271" s="7"/>
      <c r="KF271" s="7">
        <v>1.361</v>
      </c>
    </row>
    <row r="272" spans="1:292" customFormat="1">
      <c r="A272" s="121">
        <v>44778</v>
      </c>
      <c r="B272" s="74" t="s">
        <v>1633</v>
      </c>
      <c r="C272" s="122"/>
      <c r="D272" s="122">
        <v>1.0509999999999999</v>
      </c>
      <c r="E272" s="122"/>
      <c r="G272" s="66">
        <v>44806</v>
      </c>
      <c r="H272" s="7" t="s">
        <v>1634</v>
      </c>
      <c r="I272" s="7"/>
      <c r="J272" s="7">
        <v>0.97430000000000005</v>
      </c>
      <c r="K272" s="7"/>
      <c r="M272" s="7"/>
      <c r="N272" s="7"/>
      <c r="O272" s="7"/>
      <c r="P272" s="7"/>
      <c r="Q272" s="7"/>
      <c r="S272" s="7"/>
      <c r="T272" s="7"/>
      <c r="U272" s="7"/>
      <c r="V272" s="7"/>
      <c r="W272" s="7"/>
      <c r="Y272" s="7"/>
      <c r="Z272" s="7"/>
      <c r="AA272" s="7"/>
      <c r="AB272" s="7"/>
      <c r="AC272" s="7"/>
      <c r="AE272" s="7"/>
      <c r="AF272" s="7"/>
      <c r="AG272" s="7"/>
      <c r="AH272" s="7"/>
      <c r="AI272" s="7"/>
      <c r="AK272" s="7"/>
      <c r="AL272" s="7"/>
      <c r="AM272" s="7"/>
      <c r="AN272" s="7"/>
      <c r="AO272" s="7"/>
      <c r="AQ272" s="7"/>
      <c r="AR272" s="7"/>
      <c r="AS272" s="7"/>
      <c r="AT272" s="7"/>
      <c r="AU272" s="7"/>
      <c r="AW272" s="7"/>
      <c r="AX272" s="7"/>
      <c r="AY272" s="7"/>
      <c r="AZ272" s="7"/>
      <c r="BA272" s="7"/>
      <c r="BC272" s="7"/>
      <c r="BD272" s="7"/>
      <c r="BE272" s="7"/>
      <c r="BF272" s="7"/>
      <c r="BG272" s="7"/>
      <c r="BI272" s="7"/>
      <c r="BJ272" s="7"/>
      <c r="BK272" s="7"/>
      <c r="BL272" s="7"/>
      <c r="BM272" s="7"/>
      <c r="BO272" s="7"/>
      <c r="BP272" s="7"/>
      <c r="BQ272" s="7"/>
      <c r="BR272" s="7"/>
      <c r="BS272" s="7"/>
      <c r="BU272" s="7"/>
      <c r="BV272" s="7"/>
      <c r="BW272" s="7"/>
      <c r="BX272" s="7"/>
      <c r="BY272" s="7"/>
      <c r="CA272" s="7"/>
      <c r="CB272" s="7"/>
      <c r="CC272" s="7"/>
      <c r="CD272" s="7"/>
      <c r="CE272" s="7"/>
      <c r="CG272" s="7"/>
      <c r="CH272" s="7"/>
      <c r="CI272" s="7"/>
      <c r="CJ272" s="7"/>
      <c r="CK272" s="7"/>
      <c r="CM272" s="7"/>
      <c r="CN272" s="7"/>
      <c r="CO272" s="7"/>
      <c r="CP272" s="7"/>
      <c r="CQ272" s="7"/>
      <c r="CS272" s="7"/>
      <c r="CT272" s="7"/>
      <c r="CU272" s="7"/>
      <c r="CV272" s="7"/>
      <c r="CW272" s="7"/>
      <c r="CY272" s="7"/>
      <c r="CZ272" s="7"/>
      <c r="DA272" s="7"/>
      <c r="DB272" s="7"/>
      <c r="DC272" s="7"/>
      <c r="DE272" s="7"/>
      <c r="DF272" s="7"/>
      <c r="DG272" s="7"/>
      <c r="DH272" s="7"/>
      <c r="DI272" s="7"/>
      <c r="DK272" s="7"/>
      <c r="DL272" s="7"/>
      <c r="DM272" s="7"/>
      <c r="DN272" s="7"/>
      <c r="DO272" s="7"/>
      <c r="DQ272" s="7"/>
      <c r="DR272" s="7"/>
      <c r="DS272" s="7"/>
      <c r="DT272" s="7"/>
      <c r="DU272" s="7"/>
      <c r="DW272" s="7"/>
      <c r="DX272" s="7"/>
      <c r="DY272" s="7"/>
      <c r="DZ272" s="7"/>
      <c r="EA272" s="7"/>
      <c r="EC272" s="7"/>
      <c r="ED272" s="7"/>
      <c r="EE272" s="7"/>
      <c r="EF272" s="7"/>
      <c r="EG272" s="7"/>
      <c r="EI272" s="7"/>
      <c r="EJ272" s="7"/>
      <c r="EK272" s="7"/>
      <c r="EL272" s="7"/>
      <c r="EM272" s="7"/>
      <c r="EO272" s="7"/>
      <c r="EP272" s="7"/>
      <c r="EQ272" s="7"/>
      <c r="ER272" s="7"/>
      <c r="ES272" s="7"/>
      <c r="EU272" s="7"/>
      <c r="EV272" s="7"/>
      <c r="EW272" s="7"/>
      <c r="EX272" s="7"/>
      <c r="EY272" s="7"/>
      <c r="FA272" s="7"/>
      <c r="FB272" s="7"/>
      <c r="FC272" s="7"/>
      <c r="FD272" s="7"/>
      <c r="FE272" s="7"/>
      <c r="FG272" s="7"/>
      <c r="FH272" s="7"/>
      <c r="FI272" s="7"/>
      <c r="FJ272" s="7"/>
      <c r="FK272" s="7"/>
      <c r="FM272" s="7"/>
      <c r="FN272" s="7"/>
      <c r="FO272" s="7"/>
      <c r="FP272" s="7"/>
      <c r="FQ272" s="7"/>
      <c r="FS272" s="66">
        <v>44957</v>
      </c>
      <c r="FT272" s="21" t="s">
        <v>1626</v>
      </c>
      <c r="FU272" s="7"/>
      <c r="FV272" s="7">
        <v>1.2889999999999999</v>
      </c>
      <c r="FW272" s="7"/>
      <c r="FY272" s="66">
        <v>44945</v>
      </c>
      <c r="FZ272" s="21" t="s">
        <v>1626</v>
      </c>
      <c r="GA272" s="7"/>
      <c r="GB272" s="7">
        <v>1.4346000000000001</v>
      </c>
      <c r="GC272" s="7"/>
      <c r="GE272" s="66">
        <v>44917</v>
      </c>
      <c r="GF272" s="21" t="s">
        <v>1627</v>
      </c>
      <c r="GG272" s="7"/>
      <c r="GH272" s="7">
        <v>1.8906000000000001</v>
      </c>
      <c r="GI272" s="7"/>
      <c r="GK272" s="66">
        <v>44914</v>
      </c>
      <c r="GL272" s="21" t="s">
        <v>1627</v>
      </c>
      <c r="GM272" s="7"/>
      <c r="GN272" s="7">
        <v>1.0046999999999999</v>
      </c>
      <c r="GO272" s="7"/>
      <c r="GQ272" s="66">
        <v>44872</v>
      </c>
      <c r="GR272" s="7" t="s">
        <v>1636</v>
      </c>
      <c r="GS272" s="7"/>
      <c r="GT272" s="7">
        <v>1.1879999999999999</v>
      </c>
      <c r="GU272" s="7"/>
      <c r="GW272" s="66">
        <v>44833</v>
      </c>
      <c r="GX272" s="21" t="s">
        <v>1634</v>
      </c>
      <c r="GY272" s="7"/>
      <c r="GZ272" s="7">
        <v>1.0952999999999999</v>
      </c>
      <c r="HA272" s="7"/>
      <c r="HC272" s="66">
        <v>44819</v>
      </c>
      <c r="HD272" s="21" t="s">
        <v>1634</v>
      </c>
      <c r="HE272" s="7"/>
      <c r="HF272" s="7">
        <v>1.2403</v>
      </c>
      <c r="HG272" s="7"/>
      <c r="HI272" s="66">
        <v>44778</v>
      </c>
      <c r="HJ272" s="21" t="s">
        <v>1633</v>
      </c>
      <c r="HK272" s="7"/>
      <c r="HL272" s="7">
        <v>1.026</v>
      </c>
      <c r="HM272" s="7"/>
      <c r="HO272" s="66">
        <v>44771</v>
      </c>
      <c r="HP272" s="21" t="s">
        <v>639</v>
      </c>
      <c r="HQ272" s="7"/>
      <c r="HR272" s="134">
        <v>0.99573689683845001</v>
      </c>
      <c r="HS272" s="7"/>
      <c r="HU272" s="81">
        <v>44116</v>
      </c>
      <c r="HV272" s="21" t="s">
        <v>358</v>
      </c>
      <c r="HW272" s="21">
        <f>[1]!i_dq_close("881001.WI",HU272)</f>
        <v>5285.5191999999997</v>
      </c>
      <c r="HX272" s="82">
        <v>1.148549</v>
      </c>
      <c r="HY272" s="20"/>
      <c r="IA272" s="66">
        <v>44901</v>
      </c>
      <c r="IB272" s="7" t="s">
        <v>1627</v>
      </c>
      <c r="IC272" s="7"/>
      <c r="ID272" s="7">
        <v>1.044</v>
      </c>
      <c r="IE272" s="7"/>
      <c r="IG272" s="66">
        <v>44915</v>
      </c>
      <c r="IH272" s="21" t="s">
        <v>1627</v>
      </c>
      <c r="II272" s="7"/>
      <c r="IJ272" s="7">
        <v>0.98499999999999999</v>
      </c>
      <c r="IK272" s="7"/>
      <c r="IM272" s="7"/>
      <c r="IN272" s="7"/>
      <c r="IO272" s="7"/>
      <c r="IP272" s="7"/>
      <c r="IQ272" s="7"/>
      <c r="IS272" s="7"/>
      <c r="IT272" s="7"/>
      <c r="IU272" s="7"/>
      <c r="IV272" s="7"/>
      <c r="IW272" s="7"/>
      <c r="IY272" s="7"/>
      <c r="IZ272" s="7"/>
      <c r="JA272" s="7"/>
      <c r="JB272" s="7"/>
      <c r="JC272" s="7"/>
      <c r="JE272" s="7"/>
      <c r="JF272" s="7"/>
      <c r="JG272" s="7"/>
      <c r="JH272" s="7"/>
      <c r="JI272" s="7"/>
      <c r="JK272" s="7"/>
      <c r="JL272" s="7"/>
      <c r="JM272" s="7"/>
      <c r="JN272" s="7"/>
      <c r="JO272" s="7"/>
      <c r="JQ272" s="7"/>
      <c r="JR272" s="7"/>
      <c r="JS272" s="7"/>
      <c r="JT272" s="7"/>
      <c r="JU272" s="7"/>
      <c r="JW272" s="7"/>
      <c r="JX272" s="7"/>
      <c r="JY272" s="7"/>
      <c r="JZ272" s="7"/>
      <c r="KA272" s="7"/>
      <c r="KC272" s="66">
        <v>44957</v>
      </c>
      <c r="KD272" s="7" t="s">
        <v>1626</v>
      </c>
      <c r="KE272" s="7"/>
      <c r="KF272" s="7">
        <v>1.36</v>
      </c>
    </row>
    <row r="273" spans="1:292" customFormat="1">
      <c r="A273" s="121">
        <v>44781</v>
      </c>
      <c r="B273" s="74" t="s">
        <v>1633</v>
      </c>
      <c r="C273" s="122"/>
      <c r="D273" s="122">
        <v>1.0609</v>
      </c>
      <c r="E273" s="122"/>
      <c r="G273" s="66">
        <v>44809</v>
      </c>
      <c r="H273" s="7" t="s">
        <v>1634</v>
      </c>
      <c r="I273" s="7"/>
      <c r="J273" s="7">
        <v>0.97260000000000002</v>
      </c>
      <c r="K273" s="7"/>
      <c r="M273" s="7"/>
      <c r="N273" s="7"/>
      <c r="O273" s="7"/>
      <c r="P273" s="7"/>
      <c r="Q273" s="7"/>
      <c r="S273" s="7"/>
      <c r="T273" s="7"/>
      <c r="U273" s="7"/>
      <c r="V273" s="7"/>
      <c r="W273" s="7"/>
      <c r="Y273" s="7"/>
      <c r="Z273" s="7"/>
      <c r="AA273" s="7"/>
      <c r="AB273" s="7"/>
      <c r="AC273" s="7"/>
      <c r="AE273" s="7"/>
      <c r="AF273" s="7"/>
      <c r="AG273" s="7"/>
      <c r="AH273" s="7"/>
      <c r="AI273" s="7"/>
      <c r="AK273" s="7"/>
      <c r="AL273" s="7"/>
      <c r="AM273" s="7"/>
      <c r="AN273" s="7"/>
      <c r="AO273" s="7"/>
      <c r="AQ273" s="7"/>
      <c r="AR273" s="7"/>
      <c r="AS273" s="7"/>
      <c r="AT273" s="7"/>
      <c r="AU273" s="7"/>
      <c r="AW273" s="7"/>
      <c r="AX273" s="7"/>
      <c r="AY273" s="7"/>
      <c r="AZ273" s="7"/>
      <c r="BA273" s="7"/>
      <c r="BC273" s="7"/>
      <c r="BD273" s="7"/>
      <c r="BE273" s="7"/>
      <c r="BF273" s="7"/>
      <c r="BG273" s="7"/>
      <c r="BI273" s="7"/>
      <c r="BJ273" s="7"/>
      <c r="BK273" s="7"/>
      <c r="BL273" s="7"/>
      <c r="BM273" s="7"/>
      <c r="BO273" s="7"/>
      <c r="BP273" s="7"/>
      <c r="BQ273" s="7"/>
      <c r="BR273" s="7"/>
      <c r="BS273" s="7"/>
      <c r="BU273" s="7"/>
      <c r="BV273" s="7"/>
      <c r="BW273" s="7"/>
      <c r="BX273" s="7"/>
      <c r="BY273" s="7"/>
      <c r="CA273" s="7"/>
      <c r="CB273" s="7"/>
      <c r="CC273" s="7"/>
      <c r="CD273" s="7"/>
      <c r="CE273" s="7"/>
      <c r="CG273" s="7"/>
      <c r="CH273" s="7"/>
      <c r="CI273" s="7"/>
      <c r="CJ273" s="7"/>
      <c r="CK273" s="7"/>
      <c r="CM273" s="7"/>
      <c r="CN273" s="7"/>
      <c r="CO273" s="7"/>
      <c r="CP273" s="7"/>
      <c r="CQ273" s="7"/>
      <c r="CS273" s="7"/>
      <c r="CT273" s="7"/>
      <c r="CU273" s="7"/>
      <c r="CV273" s="7"/>
      <c r="CW273" s="7"/>
      <c r="CY273" s="7"/>
      <c r="CZ273" s="7"/>
      <c r="DA273" s="7"/>
      <c r="DB273" s="7"/>
      <c r="DC273" s="7"/>
      <c r="DE273" s="7"/>
      <c r="DF273" s="7"/>
      <c r="DG273" s="7"/>
      <c r="DH273" s="7"/>
      <c r="DI273" s="7"/>
      <c r="DK273" s="7"/>
      <c r="DL273" s="7"/>
      <c r="DM273" s="7"/>
      <c r="DN273" s="7"/>
      <c r="DO273" s="7"/>
      <c r="DQ273" s="7"/>
      <c r="DR273" s="7"/>
      <c r="DS273" s="7"/>
      <c r="DT273" s="7"/>
      <c r="DU273" s="7"/>
      <c r="DW273" s="7"/>
      <c r="DX273" s="7"/>
      <c r="DY273" s="7"/>
      <c r="DZ273" s="7"/>
      <c r="EA273" s="7"/>
      <c r="EC273" s="7"/>
      <c r="ED273" s="7"/>
      <c r="EE273" s="7"/>
      <c r="EF273" s="7"/>
      <c r="EG273" s="7"/>
      <c r="EI273" s="7"/>
      <c r="EJ273" s="7"/>
      <c r="EK273" s="7"/>
      <c r="EL273" s="7"/>
      <c r="EM273" s="7"/>
      <c r="EO273" s="7"/>
      <c r="EP273" s="7"/>
      <c r="EQ273" s="7"/>
      <c r="ER273" s="7"/>
      <c r="ES273" s="7"/>
      <c r="EU273" s="7"/>
      <c r="EV273" s="7"/>
      <c r="EW273" s="7"/>
      <c r="EX273" s="7"/>
      <c r="EY273" s="7"/>
      <c r="FA273" s="7"/>
      <c r="FB273" s="7"/>
      <c r="FC273" s="7"/>
      <c r="FD273" s="7"/>
      <c r="FE273" s="7"/>
      <c r="FG273" s="7"/>
      <c r="FH273" s="7"/>
      <c r="FI273" s="7"/>
      <c r="FJ273" s="7"/>
      <c r="FK273" s="7"/>
      <c r="FM273" s="7"/>
      <c r="FN273" s="7"/>
      <c r="FO273" s="7"/>
      <c r="FP273" s="7"/>
      <c r="FQ273" s="7"/>
      <c r="FS273" s="66">
        <v>44958</v>
      </c>
      <c r="FT273" s="21" t="s">
        <v>348</v>
      </c>
      <c r="FU273" s="7"/>
      <c r="FV273" s="7">
        <v>1.2895000000000001</v>
      </c>
      <c r="FW273" s="7"/>
      <c r="FY273" s="66">
        <v>44946</v>
      </c>
      <c r="FZ273" s="21" t="s">
        <v>1626</v>
      </c>
      <c r="GA273" s="7"/>
      <c r="GB273" s="7">
        <v>1.4349000000000001</v>
      </c>
      <c r="GC273" s="7"/>
      <c r="GE273" s="66">
        <v>44918</v>
      </c>
      <c r="GF273" s="21" t="s">
        <v>1627</v>
      </c>
      <c r="GG273" s="7"/>
      <c r="GH273" s="7">
        <v>1.8895999999999999</v>
      </c>
      <c r="GI273" s="7"/>
      <c r="GK273" s="66">
        <v>44915</v>
      </c>
      <c r="GL273" s="21" t="s">
        <v>1627</v>
      </c>
      <c r="GM273" s="7"/>
      <c r="GN273" s="7">
        <v>1.0045999999999999</v>
      </c>
      <c r="GO273" s="7"/>
      <c r="GQ273" s="66">
        <v>44873</v>
      </c>
      <c r="GR273" s="7" t="s">
        <v>1636</v>
      </c>
      <c r="GS273" s="7"/>
      <c r="GT273" s="7">
        <v>1.1859999999999999</v>
      </c>
      <c r="GU273" s="7"/>
      <c r="GW273" s="66">
        <v>44834</v>
      </c>
      <c r="GX273" s="21" t="s">
        <v>1634</v>
      </c>
      <c r="GY273" s="7"/>
      <c r="GZ273" s="7">
        <v>1.0951</v>
      </c>
      <c r="HA273" s="7">
        <f>HA149-6319.06</f>
        <v>993680.94</v>
      </c>
      <c r="HC273" s="66">
        <v>44820</v>
      </c>
      <c r="HD273" s="21" t="s">
        <v>1634</v>
      </c>
      <c r="HE273" s="7"/>
      <c r="HF273" s="7">
        <v>1.2367999999999999</v>
      </c>
      <c r="HG273" s="7"/>
      <c r="HI273" s="66">
        <v>44781</v>
      </c>
      <c r="HJ273" s="21" t="s">
        <v>1633</v>
      </c>
      <c r="HK273" s="7"/>
      <c r="HL273" s="7">
        <v>1.0269999999999999</v>
      </c>
      <c r="HM273" s="7"/>
      <c r="HO273" s="66">
        <v>44774</v>
      </c>
      <c r="HP273" s="21" t="s">
        <v>356</v>
      </c>
      <c r="HQ273" s="7"/>
      <c r="HR273" s="134">
        <v>0.9967208265784091</v>
      </c>
      <c r="HS273" s="7"/>
      <c r="HU273" s="81">
        <v>44117</v>
      </c>
      <c r="HV273" s="21" t="s">
        <v>358</v>
      </c>
      <c r="HW273" s="21">
        <f>[1]!i_dq_close("881001.WI",HU273)</f>
        <v>5303.6057000000001</v>
      </c>
      <c r="HX273" s="82">
        <v>1.1494789999999999</v>
      </c>
      <c r="HY273" s="20"/>
      <c r="IA273" s="66">
        <v>44902</v>
      </c>
      <c r="IB273" s="7" t="s">
        <v>1627</v>
      </c>
      <c r="IC273" s="7"/>
      <c r="ID273" s="7">
        <v>1.046</v>
      </c>
      <c r="IE273" s="7"/>
      <c r="IG273" s="66">
        <v>44916</v>
      </c>
      <c r="IH273" s="21" t="s">
        <v>1627</v>
      </c>
      <c r="II273" s="7"/>
      <c r="IJ273" s="7">
        <v>0.98599999999999999</v>
      </c>
      <c r="IK273" s="7"/>
      <c r="IM273" s="7"/>
      <c r="IN273" s="7"/>
      <c r="IO273" s="7"/>
      <c r="IP273" s="7"/>
      <c r="IQ273" s="7"/>
      <c r="IS273" s="7"/>
      <c r="IT273" s="7"/>
      <c r="IU273" s="7"/>
      <c r="IV273" s="7"/>
      <c r="IW273" s="7"/>
      <c r="IY273" s="7"/>
      <c r="IZ273" s="7"/>
      <c r="JA273" s="7"/>
      <c r="JB273" s="7"/>
      <c r="JC273" s="7"/>
      <c r="JE273" s="7"/>
      <c r="JF273" s="7"/>
      <c r="JG273" s="7"/>
      <c r="JH273" s="7"/>
      <c r="JI273" s="7"/>
      <c r="JK273" s="7"/>
      <c r="JL273" s="7"/>
      <c r="JM273" s="7"/>
      <c r="JN273" s="7"/>
      <c r="JO273" s="7"/>
      <c r="JQ273" s="7"/>
      <c r="JR273" s="7"/>
      <c r="JS273" s="7"/>
      <c r="JT273" s="7"/>
      <c r="JU273" s="7"/>
      <c r="JW273" s="7"/>
      <c r="JX273" s="7"/>
      <c r="JY273" s="7"/>
      <c r="JZ273" s="7"/>
      <c r="KA273" s="7"/>
      <c r="KC273" s="66">
        <v>44958</v>
      </c>
      <c r="KD273" s="7" t="s">
        <v>348</v>
      </c>
      <c r="KE273" s="7"/>
      <c r="KF273" s="7">
        <v>1.36</v>
      </c>
    </row>
    <row r="274" spans="1:292" customFormat="1">
      <c r="A274" s="121">
        <v>44782</v>
      </c>
      <c r="B274" s="74" t="s">
        <v>1633</v>
      </c>
      <c r="C274" s="122"/>
      <c r="D274" s="122">
        <v>1.0684</v>
      </c>
      <c r="E274" s="122"/>
      <c r="G274" s="66">
        <v>44810</v>
      </c>
      <c r="H274" s="7" t="s">
        <v>1634</v>
      </c>
      <c r="I274" s="7"/>
      <c r="J274" s="7">
        <v>0.97199999999999998</v>
      </c>
      <c r="K274" s="7"/>
      <c r="M274" s="7"/>
      <c r="N274" s="7"/>
      <c r="O274" s="7"/>
      <c r="P274" s="7"/>
      <c r="Q274" s="7"/>
      <c r="S274" s="7"/>
      <c r="T274" s="7"/>
      <c r="U274" s="7"/>
      <c r="V274" s="7"/>
      <c r="W274" s="7"/>
      <c r="Y274" s="7"/>
      <c r="Z274" s="7"/>
      <c r="AA274" s="7"/>
      <c r="AB274" s="7"/>
      <c r="AC274" s="7"/>
      <c r="AE274" s="7"/>
      <c r="AF274" s="7"/>
      <c r="AG274" s="7"/>
      <c r="AH274" s="7"/>
      <c r="AI274" s="7"/>
      <c r="AK274" s="7"/>
      <c r="AL274" s="7"/>
      <c r="AM274" s="7"/>
      <c r="AN274" s="7"/>
      <c r="AO274" s="7"/>
      <c r="AQ274" s="7"/>
      <c r="AR274" s="7"/>
      <c r="AS274" s="7"/>
      <c r="AT274" s="7"/>
      <c r="AU274" s="7"/>
      <c r="AW274" s="7"/>
      <c r="AX274" s="7"/>
      <c r="AY274" s="7"/>
      <c r="AZ274" s="7"/>
      <c r="BA274" s="7"/>
      <c r="BC274" s="7"/>
      <c r="BD274" s="7"/>
      <c r="BE274" s="7"/>
      <c r="BF274" s="7"/>
      <c r="BG274" s="7"/>
      <c r="BI274" s="7"/>
      <c r="BJ274" s="7"/>
      <c r="BK274" s="7"/>
      <c r="BL274" s="7"/>
      <c r="BM274" s="7"/>
      <c r="BO274" s="7"/>
      <c r="BP274" s="7"/>
      <c r="BQ274" s="7"/>
      <c r="BR274" s="7"/>
      <c r="BS274" s="7"/>
      <c r="BU274" s="7"/>
      <c r="BV274" s="7"/>
      <c r="BW274" s="7"/>
      <c r="BX274" s="7"/>
      <c r="BY274" s="7"/>
      <c r="CA274" s="7"/>
      <c r="CB274" s="7"/>
      <c r="CC274" s="7"/>
      <c r="CD274" s="7"/>
      <c r="CE274" s="7"/>
      <c r="CG274" s="7"/>
      <c r="CH274" s="7"/>
      <c r="CI274" s="7"/>
      <c r="CJ274" s="7"/>
      <c r="CK274" s="7"/>
      <c r="CM274" s="7"/>
      <c r="CN274" s="7"/>
      <c r="CO274" s="7"/>
      <c r="CP274" s="7"/>
      <c r="CQ274" s="7"/>
      <c r="CS274" s="7"/>
      <c r="CT274" s="7"/>
      <c r="CU274" s="7"/>
      <c r="CV274" s="7"/>
      <c r="CW274" s="7"/>
      <c r="CY274" s="7"/>
      <c r="CZ274" s="7"/>
      <c r="DA274" s="7"/>
      <c r="DB274" s="7"/>
      <c r="DC274" s="7"/>
      <c r="DE274" s="7"/>
      <c r="DF274" s="7"/>
      <c r="DG274" s="7"/>
      <c r="DH274" s="7"/>
      <c r="DI274" s="7"/>
      <c r="DK274" s="7"/>
      <c r="DL274" s="7"/>
      <c r="DM274" s="7"/>
      <c r="DN274" s="7"/>
      <c r="DO274" s="7"/>
      <c r="DQ274" s="7"/>
      <c r="DR274" s="7"/>
      <c r="DS274" s="7"/>
      <c r="DT274" s="7"/>
      <c r="DU274" s="7"/>
      <c r="DW274" s="7"/>
      <c r="DX274" s="7"/>
      <c r="DY274" s="7"/>
      <c r="DZ274" s="7"/>
      <c r="EA274" s="7"/>
      <c r="EC274" s="7"/>
      <c r="ED274" s="7"/>
      <c r="EE274" s="7"/>
      <c r="EF274" s="7"/>
      <c r="EG274" s="7"/>
      <c r="EI274" s="7"/>
      <c r="EJ274" s="7"/>
      <c r="EK274" s="7"/>
      <c r="EL274" s="7"/>
      <c r="EM274" s="7"/>
      <c r="EO274" s="7"/>
      <c r="EP274" s="7"/>
      <c r="EQ274" s="7"/>
      <c r="ER274" s="7"/>
      <c r="ES274" s="7"/>
      <c r="EU274" s="7"/>
      <c r="EV274" s="7"/>
      <c r="EW274" s="7"/>
      <c r="EX274" s="7"/>
      <c r="EY274" s="7"/>
      <c r="FA274" s="7"/>
      <c r="FB274" s="7"/>
      <c r="FC274" s="7"/>
      <c r="FD274" s="7"/>
      <c r="FE274" s="7"/>
      <c r="FG274" s="7"/>
      <c r="FH274" s="7"/>
      <c r="FI274" s="7"/>
      <c r="FJ274" s="7"/>
      <c r="FK274" s="7"/>
      <c r="FM274" s="7"/>
      <c r="FN274" s="7"/>
      <c r="FO274" s="7"/>
      <c r="FP274" s="7"/>
      <c r="FQ274" s="7"/>
      <c r="FS274" s="66">
        <v>44959</v>
      </c>
      <c r="FT274" s="21" t="s">
        <v>1632</v>
      </c>
      <c r="FU274" s="7"/>
      <c r="FV274" s="7">
        <v>1.2917000000000001</v>
      </c>
      <c r="FW274" s="7"/>
      <c r="FY274" s="66">
        <v>44956</v>
      </c>
      <c r="FZ274" s="21" t="s">
        <v>1626</v>
      </c>
      <c r="GA274" s="7"/>
      <c r="GB274" s="7">
        <v>1.4362999999999999</v>
      </c>
      <c r="GC274" s="7"/>
      <c r="GE274" s="66">
        <v>44921</v>
      </c>
      <c r="GF274" s="21" t="s">
        <v>1627</v>
      </c>
      <c r="GG274" s="7"/>
      <c r="GH274" s="7">
        <v>1.8896999999999999</v>
      </c>
      <c r="GI274" s="7"/>
      <c r="GK274" s="66">
        <v>44916</v>
      </c>
      <c r="GL274" s="21" t="s">
        <v>1627</v>
      </c>
      <c r="GM274" s="7"/>
      <c r="GN274" s="7">
        <v>1.0045999999999999</v>
      </c>
      <c r="GO274" s="7"/>
      <c r="GQ274" s="66">
        <v>44874</v>
      </c>
      <c r="GR274" s="7" t="s">
        <v>1636</v>
      </c>
      <c r="GS274" s="7"/>
      <c r="GT274" s="7">
        <v>1.1830000000000001</v>
      </c>
      <c r="GU274" s="7"/>
      <c r="GW274" s="66">
        <v>44844</v>
      </c>
      <c r="GX274" s="21" t="s">
        <v>358</v>
      </c>
      <c r="GY274" s="7"/>
      <c r="GZ274" s="7">
        <v>1.0933999999999999</v>
      </c>
      <c r="HA274" s="7"/>
      <c r="HC274" s="66">
        <v>44823</v>
      </c>
      <c r="HD274" s="21" t="s">
        <v>1634</v>
      </c>
      <c r="HE274" s="7"/>
      <c r="HF274" s="7">
        <v>1.2396</v>
      </c>
      <c r="HG274" s="7"/>
      <c r="HI274" s="66">
        <v>44782</v>
      </c>
      <c r="HJ274" s="21" t="s">
        <v>1633</v>
      </c>
      <c r="HK274" s="7"/>
      <c r="HL274" s="7">
        <v>1.0329999999999999</v>
      </c>
      <c r="HM274" s="7"/>
      <c r="HO274" s="66">
        <v>44775</v>
      </c>
      <c r="HP274" s="21" t="s">
        <v>1633</v>
      </c>
      <c r="HQ274" s="7"/>
      <c r="HR274" s="134">
        <v>0.9967208265784091</v>
      </c>
      <c r="HS274" s="7"/>
      <c r="HU274" s="81">
        <v>44118</v>
      </c>
      <c r="HV274" s="21" t="s">
        <v>358</v>
      </c>
      <c r="HW274" s="21">
        <f>[1]!i_dq_close("881001.WI",HU274)</f>
        <v>5268.7215999999999</v>
      </c>
      <c r="HX274" s="82">
        <v>1.150409</v>
      </c>
      <c r="HY274" s="20"/>
      <c r="IA274" s="66">
        <v>44903</v>
      </c>
      <c r="IB274" s="7" t="s">
        <v>1627</v>
      </c>
      <c r="IC274" s="7"/>
      <c r="ID274" s="7">
        <v>1.046</v>
      </c>
      <c r="IE274" s="7"/>
      <c r="IG274" s="66">
        <v>44917</v>
      </c>
      <c r="IH274" s="21" t="s">
        <v>1627</v>
      </c>
      <c r="II274" s="7"/>
      <c r="IJ274" s="7">
        <v>0.98399999999999999</v>
      </c>
      <c r="IK274" s="7"/>
      <c r="IM274" s="7"/>
      <c r="IN274" s="7"/>
      <c r="IO274" s="7"/>
      <c r="IP274" s="7"/>
      <c r="IQ274" s="7"/>
      <c r="IS274" s="7"/>
      <c r="IT274" s="7"/>
      <c r="IU274" s="7"/>
      <c r="IV274" s="7"/>
      <c r="IW274" s="7"/>
      <c r="IY274" s="7"/>
      <c r="IZ274" s="7"/>
      <c r="JA274" s="7"/>
      <c r="JB274" s="7"/>
      <c r="JC274" s="7"/>
      <c r="JE274" s="7"/>
      <c r="JF274" s="7"/>
      <c r="JG274" s="7"/>
      <c r="JH274" s="7"/>
      <c r="JI274" s="7"/>
      <c r="JK274" s="7"/>
      <c r="JL274" s="7"/>
      <c r="JM274" s="7"/>
      <c r="JN274" s="7"/>
      <c r="JO274" s="7"/>
      <c r="JQ274" s="7"/>
      <c r="JR274" s="7"/>
      <c r="JS274" s="7"/>
      <c r="JT274" s="7"/>
      <c r="JU274" s="7"/>
      <c r="JW274" s="7"/>
      <c r="JX274" s="7"/>
      <c r="JY274" s="7"/>
      <c r="JZ274" s="7"/>
      <c r="KA274" s="7"/>
      <c r="KC274" s="66">
        <v>44959</v>
      </c>
      <c r="KD274" s="7" t="s">
        <v>1632</v>
      </c>
      <c r="KE274" s="7"/>
      <c r="KF274" s="7">
        <v>1.36</v>
      </c>
    </row>
    <row r="275" spans="1:292" customFormat="1">
      <c r="A275" s="121">
        <v>44783</v>
      </c>
      <c r="B275" s="74" t="s">
        <v>1633</v>
      </c>
      <c r="C275" s="122"/>
      <c r="D275" s="122">
        <v>1.0717000000000001</v>
      </c>
      <c r="E275" s="122"/>
      <c r="G275" s="66">
        <v>44811</v>
      </c>
      <c r="H275" s="7" t="s">
        <v>1634</v>
      </c>
      <c r="I275" s="7"/>
      <c r="J275" s="7">
        <v>0.97419999999999995</v>
      </c>
      <c r="K275" s="7"/>
      <c r="M275" s="7"/>
      <c r="N275" s="7"/>
      <c r="O275" s="7"/>
      <c r="P275" s="7"/>
      <c r="Q275" s="7"/>
      <c r="S275" s="7"/>
      <c r="T275" s="7"/>
      <c r="U275" s="7"/>
      <c r="V275" s="7"/>
      <c r="W275" s="7"/>
      <c r="Y275" s="7"/>
      <c r="Z275" s="7"/>
      <c r="AA275" s="7"/>
      <c r="AB275" s="7"/>
      <c r="AC275" s="7"/>
      <c r="AE275" s="7"/>
      <c r="AF275" s="7"/>
      <c r="AG275" s="7"/>
      <c r="AH275" s="7"/>
      <c r="AI275" s="7"/>
      <c r="AK275" s="7"/>
      <c r="AL275" s="7"/>
      <c r="AM275" s="7"/>
      <c r="AN275" s="7"/>
      <c r="AO275" s="7"/>
      <c r="AQ275" s="7"/>
      <c r="AR275" s="7"/>
      <c r="AS275" s="7"/>
      <c r="AT275" s="7"/>
      <c r="AU275" s="7"/>
      <c r="AW275" s="7"/>
      <c r="AX275" s="7"/>
      <c r="AY275" s="7"/>
      <c r="AZ275" s="7"/>
      <c r="BA275" s="7"/>
      <c r="BC275" s="7"/>
      <c r="BD275" s="7"/>
      <c r="BE275" s="7"/>
      <c r="BF275" s="7"/>
      <c r="BG275" s="7"/>
      <c r="BI275" s="7"/>
      <c r="BJ275" s="7"/>
      <c r="BK275" s="7"/>
      <c r="BL275" s="7"/>
      <c r="BM275" s="7"/>
      <c r="BO275" s="7"/>
      <c r="BP275" s="7"/>
      <c r="BQ275" s="7"/>
      <c r="BR275" s="7"/>
      <c r="BS275" s="7"/>
      <c r="BU275" s="7"/>
      <c r="BV275" s="7"/>
      <c r="BW275" s="7"/>
      <c r="BX275" s="7"/>
      <c r="BY275" s="7"/>
      <c r="CA275" s="7"/>
      <c r="CB275" s="7"/>
      <c r="CC275" s="7"/>
      <c r="CD275" s="7"/>
      <c r="CE275" s="7"/>
      <c r="CG275" s="7"/>
      <c r="CH275" s="7"/>
      <c r="CI275" s="7"/>
      <c r="CJ275" s="7"/>
      <c r="CK275" s="7"/>
      <c r="CM275" s="7"/>
      <c r="CN275" s="7"/>
      <c r="CO275" s="7"/>
      <c r="CP275" s="7"/>
      <c r="CQ275" s="7"/>
      <c r="CS275" s="7"/>
      <c r="CT275" s="7"/>
      <c r="CU275" s="7"/>
      <c r="CV275" s="7"/>
      <c r="CW275" s="7"/>
      <c r="CY275" s="7"/>
      <c r="CZ275" s="7"/>
      <c r="DA275" s="7"/>
      <c r="DB275" s="7"/>
      <c r="DC275" s="7"/>
      <c r="DE275" s="7"/>
      <c r="DF275" s="7"/>
      <c r="DG275" s="7"/>
      <c r="DH275" s="7"/>
      <c r="DI275" s="7"/>
      <c r="DK275" s="7"/>
      <c r="DL275" s="7"/>
      <c r="DM275" s="7"/>
      <c r="DN275" s="7"/>
      <c r="DO275" s="7"/>
      <c r="DQ275" s="7"/>
      <c r="DR275" s="7"/>
      <c r="DS275" s="7"/>
      <c r="DT275" s="7"/>
      <c r="DU275" s="7"/>
      <c r="DW275" s="7"/>
      <c r="DX275" s="7"/>
      <c r="DY275" s="7"/>
      <c r="DZ275" s="7"/>
      <c r="EA275" s="7"/>
      <c r="EC275" s="7"/>
      <c r="ED275" s="7"/>
      <c r="EE275" s="7"/>
      <c r="EF275" s="7"/>
      <c r="EG275" s="7"/>
      <c r="EI275" s="7"/>
      <c r="EJ275" s="7"/>
      <c r="EK275" s="7"/>
      <c r="EL275" s="7"/>
      <c r="EM275" s="7"/>
      <c r="EO275" s="7"/>
      <c r="EP275" s="7"/>
      <c r="EQ275" s="7"/>
      <c r="ER275" s="7"/>
      <c r="ES275" s="7"/>
      <c r="EU275" s="7"/>
      <c r="EV275" s="7"/>
      <c r="EW275" s="7"/>
      <c r="EX275" s="7"/>
      <c r="EY275" s="7"/>
      <c r="FA275" s="7"/>
      <c r="FB275" s="7"/>
      <c r="FC275" s="7"/>
      <c r="FD275" s="7"/>
      <c r="FE275" s="7"/>
      <c r="FG275" s="7"/>
      <c r="FH275" s="7"/>
      <c r="FI275" s="7"/>
      <c r="FJ275" s="7"/>
      <c r="FK275" s="7"/>
      <c r="FM275" s="7"/>
      <c r="FN275" s="7"/>
      <c r="FO275" s="7"/>
      <c r="FP275" s="7"/>
      <c r="FQ275" s="7"/>
      <c r="FS275" s="66">
        <v>44960</v>
      </c>
      <c r="FT275" s="21" t="s">
        <v>1632</v>
      </c>
      <c r="FU275" s="7"/>
      <c r="FV275" s="7">
        <v>1.2929999999999999</v>
      </c>
      <c r="FW275" s="7"/>
      <c r="FY275" s="66">
        <v>44957</v>
      </c>
      <c r="FZ275" s="21" t="s">
        <v>1626</v>
      </c>
      <c r="GA275" s="7"/>
      <c r="GB275" s="7">
        <v>1.4376</v>
      </c>
      <c r="GC275" s="7"/>
      <c r="GE275" s="66">
        <v>44922</v>
      </c>
      <c r="GF275" s="21" t="s">
        <v>1627</v>
      </c>
      <c r="GG275" s="7"/>
      <c r="GH275" s="7">
        <v>1.8919999999999999</v>
      </c>
      <c r="GI275" s="7"/>
      <c r="GK275" s="66">
        <v>44917</v>
      </c>
      <c r="GL275" s="21" t="s">
        <v>1627</v>
      </c>
      <c r="GM275" s="7"/>
      <c r="GN275" s="7">
        <v>1.0045999999999999</v>
      </c>
      <c r="GO275" s="7"/>
      <c r="GQ275" s="66">
        <v>44875</v>
      </c>
      <c r="GR275" s="7" t="s">
        <v>1636</v>
      </c>
      <c r="GS275" s="7"/>
      <c r="GT275" s="7">
        <v>1.1779999999999999</v>
      </c>
      <c r="GU275" s="7"/>
      <c r="GW275" s="66">
        <v>44845</v>
      </c>
      <c r="GX275" s="21" t="s">
        <v>1635</v>
      </c>
      <c r="GY275" s="7"/>
      <c r="GZ275" s="7">
        <v>1.0925</v>
      </c>
      <c r="HA275" s="7"/>
      <c r="HC275" s="66">
        <v>44824</v>
      </c>
      <c r="HD275" s="21" t="s">
        <v>1634</v>
      </c>
      <c r="HE275" s="7"/>
      <c r="HF275" s="7">
        <v>1.2412000000000001</v>
      </c>
      <c r="HG275" s="7"/>
      <c r="HI275" s="66">
        <v>44783</v>
      </c>
      <c r="HJ275" s="21" t="s">
        <v>1633</v>
      </c>
      <c r="HK275" s="7"/>
      <c r="HL275" s="7">
        <v>1.0309999999999999</v>
      </c>
      <c r="HM275" s="7"/>
      <c r="HO275" s="66">
        <v>44776</v>
      </c>
      <c r="HP275" s="21" t="s">
        <v>1633</v>
      </c>
      <c r="HQ275" s="7"/>
      <c r="HR275" s="134">
        <v>0.9967208265784091</v>
      </c>
      <c r="HS275" s="7"/>
      <c r="HU275" s="81">
        <v>44119</v>
      </c>
      <c r="HV275" s="21" t="s">
        <v>358</v>
      </c>
      <c r="HW275" s="21">
        <f>[1]!i_dq_close("881001.WI",HU275)</f>
        <v>5242.1310999999996</v>
      </c>
      <c r="HX275" s="82">
        <v>1.1494789999999999</v>
      </c>
      <c r="HY275" s="20"/>
      <c r="IA275" s="66">
        <v>44904</v>
      </c>
      <c r="IB275" s="7" t="s">
        <v>1627</v>
      </c>
      <c r="IC275" s="7"/>
      <c r="ID275" s="7">
        <v>1.042</v>
      </c>
      <c r="IE275" s="7"/>
      <c r="IG275" s="66">
        <v>44918</v>
      </c>
      <c r="IH275" s="21" t="s">
        <v>1627</v>
      </c>
      <c r="II275" s="7"/>
      <c r="IJ275" s="7">
        <v>0.98199999999999998</v>
      </c>
      <c r="IK275" s="7"/>
      <c r="IM275" s="7"/>
      <c r="IN275" s="7"/>
      <c r="IO275" s="7"/>
      <c r="IP275" s="7"/>
      <c r="IQ275" s="7"/>
      <c r="IS275" s="7"/>
      <c r="IT275" s="7"/>
      <c r="IU275" s="7"/>
      <c r="IV275" s="7"/>
      <c r="IW275" s="7"/>
      <c r="IY275" s="7"/>
      <c r="IZ275" s="7"/>
      <c r="JA275" s="7"/>
      <c r="JB275" s="7"/>
      <c r="JC275" s="7"/>
      <c r="JE275" s="7"/>
      <c r="JF275" s="7"/>
      <c r="JG275" s="7"/>
      <c r="JH275" s="7"/>
      <c r="JI275" s="7"/>
      <c r="JK275" s="7"/>
      <c r="JL275" s="7"/>
      <c r="JM275" s="7"/>
      <c r="JN275" s="7"/>
      <c r="JO275" s="7"/>
      <c r="JQ275" s="7"/>
      <c r="JR275" s="7"/>
      <c r="JS275" s="7"/>
      <c r="JT275" s="7"/>
      <c r="JU275" s="7"/>
      <c r="JW275" s="7"/>
      <c r="JX275" s="7"/>
      <c r="JY275" s="7"/>
      <c r="JZ275" s="7"/>
      <c r="KA275" s="7"/>
      <c r="KC275" s="66">
        <v>44960</v>
      </c>
      <c r="KD275" s="7" t="s">
        <v>1632</v>
      </c>
      <c r="KE275" s="7"/>
      <c r="KF275" s="7">
        <v>1.361</v>
      </c>
    </row>
    <row r="276" spans="1:292" customFormat="1">
      <c r="A276" s="121">
        <v>44784</v>
      </c>
      <c r="B276" s="74" t="s">
        <v>1633</v>
      </c>
      <c r="C276" s="122"/>
      <c r="D276" s="122">
        <v>1.0625</v>
      </c>
      <c r="E276" s="122"/>
      <c r="G276" s="66">
        <v>44812</v>
      </c>
      <c r="H276" s="7" t="s">
        <v>1634</v>
      </c>
      <c r="I276" s="7"/>
      <c r="J276" s="7">
        <v>0.97070000000000001</v>
      </c>
      <c r="K276" s="7"/>
      <c r="M276" s="7"/>
      <c r="N276" s="7"/>
      <c r="O276" s="7"/>
      <c r="P276" s="7"/>
      <c r="Q276" s="7"/>
      <c r="S276" s="7"/>
      <c r="T276" s="7"/>
      <c r="U276" s="7"/>
      <c r="V276" s="7"/>
      <c r="W276" s="7"/>
      <c r="Y276" s="7"/>
      <c r="Z276" s="7"/>
      <c r="AA276" s="7"/>
      <c r="AB276" s="7"/>
      <c r="AC276" s="7"/>
      <c r="AE276" s="7"/>
      <c r="AF276" s="7"/>
      <c r="AG276" s="7"/>
      <c r="AH276" s="7"/>
      <c r="AI276" s="7"/>
      <c r="AK276" s="7"/>
      <c r="AL276" s="7"/>
      <c r="AM276" s="7"/>
      <c r="AN276" s="7"/>
      <c r="AO276" s="7"/>
      <c r="AQ276" s="7"/>
      <c r="AR276" s="7"/>
      <c r="AS276" s="7"/>
      <c r="AT276" s="7"/>
      <c r="AU276" s="7"/>
      <c r="AW276" s="7"/>
      <c r="AX276" s="7"/>
      <c r="AY276" s="7"/>
      <c r="AZ276" s="7"/>
      <c r="BA276" s="7"/>
      <c r="BC276" s="7"/>
      <c r="BD276" s="7"/>
      <c r="BE276" s="7"/>
      <c r="BF276" s="7"/>
      <c r="BG276" s="7"/>
      <c r="BI276" s="7"/>
      <c r="BJ276" s="7"/>
      <c r="BK276" s="7"/>
      <c r="BL276" s="7"/>
      <c r="BM276" s="7"/>
      <c r="BO276" s="7"/>
      <c r="BP276" s="7"/>
      <c r="BQ276" s="7"/>
      <c r="BR276" s="7"/>
      <c r="BS276" s="7"/>
      <c r="BU276" s="7"/>
      <c r="BV276" s="7"/>
      <c r="BW276" s="7"/>
      <c r="BX276" s="7"/>
      <c r="BY276" s="7"/>
      <c r="CA276" s="7"/>
      <c r="CB276" s="7"/>
      <c r="CC276" s="7"/>
      <c r="CD276" s="7"/>
      <c r="CE276" s="7"/>
      <c r="CG276" s="7"/>
      <c r="CH276" s="7"/>
      <c r="CI276" s="7"/>
      <c r="CJ276" s="7"/>
      <c r="CK276" s="7"/>
      <c r="CM276" s="7"/>
      <c r="CN276" s="7"/>
      <c r="CO276" s="7"/>
      <c r="CP276" s="7"/>
      <c r="CQ276" s="7"/>
      <c r="CS276" s="7"/>
      <c r="CT276" s="7"/>
      <c r="CU276" s="7"/>
      <c r="CV276" s="7"/>
      <c r="CW276" s="7"/>
      <c r="CY276" s="7"/>
      <c r="CZ276" s="7"/>
      <c r="DA276" s="7"/>
      <c r="DB276" s="7"/>
      <c r="DC276" s="7"/>
      <c r="DE276" s="7"/>
      <c r="DF276" s="7"/>
      <c r="DG276" s="7"/>
      <c r="DH276" s="7"/>
      <c r="DI276" s="7"/>
      <c r="DK276" s="7"/>
      <c r="DL276" s="7"/>
      <c r="DM276" s="7"/>
      <c r="DN276" s="7"/>
      <c r="DO276" s="7"/>
      <c r="DQ276" s="7"/>
      <c r="DR276" s="7"/>
      <c r="DS276" s="7"/>
      <c r="DT276" s="7"/>
      <c r="DU276" s="7"/>
      <c r="DW276" s="7"/>
      <c r="DX276" s="7"/>
      <c r="DY276" s="7"/>
      <c r="DZ276" s="7"/>
      <c r="EA276" s="7"/>
      <c r="EC276" s="7"/>
      <c r="ED276" s="7"/>
      <c r="EE276" s="7"/>
      <c r="EF276" s="7"/>
      <c r="EG276" s="7"/>
      <c r="EI276" s="7"/>
      <c r="EJ276" s="7"/>
      <c r="EK276" s="7"/>
      <c r="EL276" s="7"/>
      <c r="EM276" s="7"/>
      <c r="EO276" s="7"/>
      <c r="EP276" s="7"/>
      <c r="EQ276" s="7"/>
      <c r="ER276" s="7"/>
      <c r="ES276" s="7"/>
      <c r="EU276" s="7"/>
      <c r="EV276" s="7"/>
      <c r="EW276" s="7"/>
      <c r="EX276" s="7"/>
      <c r="EY276" s="7"/>
      <c r="FA276" s="7"/>
      <c r="FB276" s="7"/>
      <c r="FC276" s="7"/>
      <c r="FD276" s="7"/>
      <c r="FE276" s="7"/>
      <c r="FG276" s="7"/>
      <c r="FH276" s="7"/>
      <c r="FI276" s="7"/>
      <c r="FJ276" s="7"/>
      <c r="FK276" s="7"/>
      <c r="FM276" s="7"/>
      <c r="FN276" s="7"/>
      <c r="FO276" s="7"/>
      <c r="FP276" s="7"/>
      <c r="FQ276" s="7"/>
      <c r="FS276" s="66">
        <v>44963</v>
      </c>
      <c r="FT276" s="21" t="s">
        <v>1632</v>
      </c>
      <c r="FU276" s="7"/>
      <c r="FV276" s="7">
        <v>1.2932999999999999</v>
      </c>
      <c r="FW276" s="7"/>
      <c r="FY276" s="66">
        <v>44958</v>
      </c>
      <c r="FZ276" s="21" t="s">
        <v>348</v>
      </c>
      <c r="GA276" s="7"/>
      <c r="GB276" s="7">
        <v>1.4396</v>
      </c>
      <c r="GC276" s="7"/>
      <c r="GE276" s="66">
        <v>44923</v>
      </c>
      <c r="GF276" s="21" t="s">
        <v>1627</v>
      </c>
      <c r="GG276" s="7"/>
      <c r="GH276" s="7">
        <v>1.8916999999999999</v>
      </c>
      <c r="GI276" s="7"/>
      <c r="GK276" s="66">
        <v>44918</v>
      </c>
      <c r="GL276" s="21" t="s">
        <v>1627</v>
      </c>
      <c r="GM276" s="7"/>
      <c r="GN276" s="7">
        <v>1.0044999999999999</v>
      </c>
      <c r="GO276" s="7"/>
      <c r="GQ276" s="66">
        <v>44876</v>
      </c>
      <c r="GR276" s="7" t="s">
        <v>1636</v>
      </c>
      <c r="GS276" s="7"/>
      <c r="GT276" s="7">
        <v>1.1719999999999999</v>
      </c>
      <c r="GU276" s="7"/>
      <c r="GW276" s="66">
        <v>44846</v>
      </c>
      <c r="GX276" s="21" t="s">
        <v>1635</v>
      </c>
      <c r="GY276" s="7"/>
      <c r="GZ276" s="7">
        <v>1.0900000000000001</v>
      </c>
      <c r="HA276" s="7"/>
      <c r="HC276" s="66">
        <v>44825</v>
      </c>
      <c r="HD276" s="21" t="s">
        <v>1634</v>
      </c>
      <c r="HE276" s="7"/>
      <c r="HF276" s="7">
        <v>1.2403</v>
      </c>
      <c r="HG276" s="7"/>
      <c r="HI276" s="66">
        <v>44784</v>
      </c>
      <c r="HJ276" s="21" t="s">
        <v>1633</v>
      </c>
      <c r="HK276" s="7"/>
      <c r="HL276" s="7">
        <v>1.022</v>
      </c>
      <c r="HM276" s="7"/>
      <c r="HO276" s="66">
        <v>44777</v>
      </c>
      <c r="HP276" s="21" t="s">
        <v>1633</v>
      </c>
      <c r="HQ276" s="7"/>
      <c r="HR276" s="134">
        <v>0.99770475631836808</v>
      </c>
      <c r="HS276" s="7"/>
      <c r="HU276" s="81">
        <v>44120</v>
      </c>
      <c r="HV276" s="21" t="s">
        <v>358</v>
      </c>
      <c r="HW276" s="21">
        <f>[1]!i_dq_close("881001.WI",HU276)</f>
        <v>5232.3366999999998</v>
      </c>
      <c r="HX276" s="82">
        <v>1.148549</v>
      </c>
      <c r="HY276" s="20"/>
      <c r="IA276" s="66">
        <v>44907</v>
      </c>
      <c r="IB276" s="7" t="s">
        <v>1627</v>
      </c>
      <c r="IC276" s="7"/>
      <c r="ID276" s="7">
        <v>1.044</v>
      </c>
      <c r="IE276" s="7"/>
      <c r="IG276" s="66">
        <v>44921</v>
      </c>
      <c r="IH276" s="21" t="s">
        <v>1627</v>
      </c>
      <c r="II276" s="7"/>
      <c r="IJ276" s="7">
        <v>0.98399999999999999</v>
      </c>
      <c r="IK276" s="7"/>
      <c r="IM276" s="7"/>
      <c r="IN276" s="7"/>
      <c r="IO276" s="7"/>
      <c r="IP276" s="7"/>
      <c r="IQ276" s="7"/>
      <c r="IS276" s="7"/>
      <c r="IT276" s="7"/>
      <c r="IU276" s="7"/>
      <c r="IV276" s="7"/>
      <c r="IW276" s="7"/>
      <c r="IY276" s="7"/>
      <c r="IZ276" s="7"/>
      <c r="JA276" s="7"/>
      <c r="JB276" s="7"/>
      <c r="JC276" s="7"/>
      <c r="JE276" s="7"/>
      <c r="JF276" s="7"/>
      <c r="JG276" s="7"/>
      <c r="JH276" s="7"/>
      <c r="JI276" s="7"/>
      <c r="JK276" s="7"/>
      <c r="JL276" s="7"/>
      <c r="JM276" s="7"/>
      <c r="JN276" s="7"/>
      <c r="JO276" s="7"/>
      <c r="JQ276" s="7"/>
      <c r="JR276" s="7"/>
      <c r="JS276" s="7"/>
      <c r="JT276" s="7"/>
      <c r="JU276" s="7"/>
      <c r="JW276" s="7"/>
      <c r="JX276" s="7"/>
      <c r="JY276" s="7"/>
      <c r="JZ276" s="7"/>
      <c r="KA276" s="7"/>
      <c r="KC276" s="66">
        <v>44963</v>
      </c>
      <c r="KD276" s="7" t="s">
        <v>1632</v>
      </c>
      <c r="KE276" s="7"/>
      <c r="KF276" s="7">
        <v>1.3620000000000001</v>
      </c>
    </row>
    <row r="277" spans="1:292" customFormat="1">
      <c r="A277" s="121">
        <v>44785</v>
      </c>
      <c r="B277" s="74" t="s">
        <v>1633</v>
      </c>
      <c r="C277" s="122"/>
      <c r="D277" s="122">
        <v>1.0582</v>
      </c>
      <c r="E277" s="122"/>
      <c r="G277" s="66">
        <v>44813</v>
      </c>
      <c r="H277" s="7" t="s">
        <v>1634</v>
      </c>
      <c r="I277" s="7"/>
      <c r="J277" s="7">
        <v>0.96599999999999997</v>
      </c>
      <c r="K277" s="7"/>
      <c r="M277" s="7"/>
      <c r="N277" s="7"/>
      <c r="O277" s="7"/>
      <c r="P277" s="7"/>
      <c r="Q277" s="7"/>
      <c r="S277" s="7"/>
      <c r="T277" s="7"/>
      <c r="U277" s="7"/>
      <c r="V277" s="7"/>
      <c r="W277" s="7"/>
      <c r="Y277" s="7"/>
      <c r="Z277" s="7"/>
      <c r="AA277" s="7"/>
      <c r="AB277" s="7"/>
      <c r="AC277" s="7"/>
      <c r="AE277" s="7"/>
      <c r="AF277" s="7"/>
      <c r="AG277" s="7"/>
      <c r="AH277" s="7"/>
      <c r="AI277" s="7"/>
      <c r="AK277" s="7"/>
      <c r="AL277" s="7"/>
      <c r="AM277" s="7"/>
      <c r="AN277" s="7"/>
      <c r="AO277" s="7"/>
      <c r="AQ277" s="7"/>
      <c r="AR277" s="7"/>
      <c r="AS277" s="7"/>
      <c r="AT277" s="7"/>
      <c r="AU277" s="7"/>
      <c r="AW277" s="7"/>
      <c r="AX277" s="7"/>
      <c r="AY277" s="7"/>
      <c r="AZ277" s="7"/>
      <c r="BA277" s="7"/>
      <c r="BC277" s="7"/>
      <c r="BD277" s="7"/>
      <c r="BE277" s="7"/>
      <c r="BF277" s="7"/>
      <c r="BG277" s="7"/>
      <c r="BI277" s="7"/>
      <c r="BJ277" s="7"/>
      <c r="BK277" s="7"/>
      <c r="BL277" s="7"/>
      <c r="BM277" s="7"/>
      <c r="BO277" s="7"/>
      <c r="BP277" s="7"/>
      <c r="BQ277" s="7"/>
      <c r="BR277" s="7"/>
      <c r="BS277" s="7"/>
      <c r="BU277" s="7"/>
      <c r="BV277" s="7"/>
      <c r="BW277" s="7"/>
      <c r="BX277" s="7"/>
      <c r="BY277" s="7"/>
      <c r="CA277" s="7"/>
      <c r="CB277" s="7"/>
      <c r="CC277" s="7"/>
      <c r="CD277" s="7"/>
      <c r="CE277" s="7"/>
      <c r="CG277" s="7"/>
      <c r="CH277" s="7"/>
      <c r="CI277" s="7"/>
      <c r="CJ277" s="7"/>
      <c r="CK277" s="7"/>
      <c r="CM277" s="7"/>
      <c r="CN277" s="7"/>
      <c r="CO277" s="7"/>
      <c r="CP277" s="7"/>
      <c r="CQ277" s="7"/>
      <c r="CS277" s="7"/>
      <c r="CT277" s="7"/>
      <c r="CU277" s="7"/>
      <c r="CV277" s="7"/>
      <c r="CW277" s="7"/>
      <c r="CY277" s="7"/>
      <c r="CZ277" s="7"/>
      <c r="DA277" s="7"/>
      <c r="DB277" s="7"/>
      <c r="DC277" s="7"/>
      <c r="DE277" s="7"/>
      <c r="DF277" s="7"/>
      <c r="DG277" s="7"/>
      <c r="DH277" s="7"/>
      <c r="DI277" s="7"/>
      <c r="DK277" s="7"/>
      <c r="DL277" s="7"/>
      <c r="DM277" s="7"/>
      <c r="DN277" s="7"/>
      <c r="DO277" s="7"/>
      <c r="DQ277" s="7"/>
      <c r="DR277" s="7"/>
      <c r="DS277" s="7"/>
      <c r="DT277" s="7"/>
      <c r="DU277" s="7"/>
      <c r="DW277" s="7"/>
      <c r="DX277" s="7"/>
      <c r="DY277" s="7"/>
      <c r="DZ277" s="7"/>
      <c r="EA277" s="7"/>
      <c r="EC277" s="7"/>
      <c r="ED277" s="7"/>
      <c r="EE277" s="7"/>
      <c r="EF277" s="7"/>
      <c r="EG277" s="7"/>
      <c r="EI277" s="7"/>
      <c r="EJ277" s="7"/>
      <c r="EK277" s="7"/>
      <c r="EL277" s="7"/>
      <c r="EM277" s="7"/>
      <c r="EO277" s="7"/>
      <c r="EP277" s="7"/>
      <c r="EQ277" s="7"/>
      <c r="ER277" s="7"/>
      <c r="ES277" s="7"/>
      <c r="EU277" s="7"/>
      <c r="EV277" s="7"/>
      <c r="EW277" s="7"/>
      <c r="EX277" s="7"/>
      <c r="EY277" s="7"/>
      <c r="FA277" s="7"/>
      <c r="FB277" s="7"/>
      <c r="FC277" s="7"/>
      <c r="FD277" s="7"/>
      <c r="FE277" s="7"/>
      <c r="FG277" s="7"/>
      <c r="FH277" s="7"/>
      <c r="FI277" s="7"/>
      <c r="FJ277" s="7"/>
      <c r="FK277" s="7"/>
      <c r="FM277" s="7"/>
      <c r="FN277" s="7"/>
      <c r="FO277" s="7"/>
      <c r="FP277" s="7"/>
      <c r="FQ277" s="7"/>
      <c r="FS277" s="66">
        <v>44964</v>
      </c>
      <c r="FT277" s="21" t="s">
        <v>1688</v>
      </c>
      <c r="FU277" s="7"/>
      <c r="FV277" s="7">
        <v>1.2951999999999999</v>
      </c>
      <c r="FW277" s="7"/>
      <c r="FY277" s="66">
        <v>44959</v>
      </c>
      <c r="FZ277" s="21" t="s">
        <v>1632</v>
      </c>
      <c r="GA277" s="7"/>
      <c r="GB277" s="7">
        <v>1.4402999999999999</v>
      </c>
      <c r="GC277" s="7"/>
      <c r="GE277" s="66">
        <v>44924</v>
      </c>
      <c r="GF277" s="21" t="s">
        <v>1627</v>
      </c>
      <c r="GG277" s="7"/>
      <c r="GH277" s="7">
        <v>1.8938999999999999</v>
      </c>
      <c r="GI277" s="7"/>
      <c r="GK277" s="66">
        <v>44921</v>
      </c>
      <c r="GL277" s="21" t="s">
        <v>1627</v>
      </c>
      <c r="GM277" s="7"/>
      <c r="GN277" s="7">
        <v>1.0044</v>
      </c>
      <c r="GO277" s="7"/>
      <c r="GQ277" s="66">
        <v>44879</v>
      </c>
      <c r="GR277" s="7" t="s">
        <v>1636</v>
      </c>
      <c r="GS277" s="7"/>
      <c r="GT277" s="7">
        <v>1.1779999999999999</v>
      </c>
      <c r="GU277" s="7"/>
      <c r="GW277" s="66">
        <v>44847</v>
      </c>
      <c r="GX277" s="21" t="s">
        <v>1635</v>
      </c>
      <c r="GY277" s="7"/>
      <c r="GZ277" s="7">
        <v>1.0894999999999999</v>
      </c>
      <c r="HA277" s="7"/>
      <c r="HC277" s="66">
        <v>44826</v>
      </c>
      <c r="HD277" s="21" t="s">
        <v>1634</v>
      </c>
      <c r="HE277" s="7"/>
      <c r="HF277" s="7">
        <v>1.2385999999999999</v>
      </c>
      <c r="HG277" s="7"/>
      <c r="HI277" s="66">
        <v>44785</v>
      </c>
      <c r="HJ277" s="21" t="s">
        <v>1633</v>
      </c>
      <c r="HK277" s="7"/>
      <c r="HL277" s="7">
        <v>1.022</v>
      </c>
      <c r="HM277" s="7"/>
      <c r="HO277" s="66">
        <v>44778</v>
      </c>
      <c r="HP277" s="21" t="s">
        <v>1633</v>
      </c>
      <c r="HQ277" s="7"/>
      <c r="HR277" s="134">
        <v>1.000656545538245</v>
      </c>
      <c r="HS277" s="7"/>
      <c r="HU277" s="81">
        <v>44123</v>
      </c>
      <c r="HV277" s="21" t="s">
        <v>358</v>
      </c>
      <c r="HW277" s="21">
        <f>[1]!i_dq_close("881001.WI",HU277)</f>
        <v>5193.9961999999996</v>
      </c>
      <c r="HX277" s="82">
        <v>1.1513389999999999</v>
      </c>
      <c r="HY277" s="20"/>
      <c r="IA277" s="66">
        <v>44908</v>
      </c>
      <c r="IB277" s="7" t="s">
        <v>1627</v>
      </c>
      <c r="IC277" s="7"/>
      <c r="ID277" s="7">
        <v>1.0469999999999999</v>
      </c>
      <c r="IE277" s="7"/>
      <c r="IG277" s="66">
        <v>44922</v>
      </c>
      <c r="IH277" s="21" t="s">
        <v>1627</v>
      </c>
      <c r="II277" s="7"/>
      <c r="IJ277" s="7">
        <v>0.98399999999999999</v>
      </c>
      <c r="IK277" s="7"/>
      <c r="IM277" s="7"/>
      <c r="IN277" s="7"/>
      <c r="IO277" s="7"/>
      <c r="IP277" s="7"/>
      <c r="IQ277" s="7"/>
      <c r="IS277" s="7"/>
      <c r="IT277" s="7"/>
      <c r="IU277" s="7"/>
      <c r="IV277" s="7"/>
      <c r="IW277" s="7"/>
      <c r="IY277" s="7"/>
      <c r="IZ277" s="7"/>
      <c r="JA277" s="7"/>
      <c r="JB277" s="7"/>
      <c r="JC277" s="7"/>
      <c r="JE277" s="7"/>
      <c r="JF277" s="7"/>
      <c r="JG277" s="7"/>
      <c r="JH277" s="7"/>
      <c r="JI277" s="7"/>
      <c r="JK277" s="7"/>
      <c r="JL277" s="7"/>
      <c r="JM277" s="7"/>
      <c r="JN277" s="7"/>
      <c r="JO277" s="7"/>
      <c r="JQ277" s="7"/>
      <c r="JR277" s="7"/>
      <c r="JS277" s="7"/>
      <c r="JT277" s="7"/>
      <c r="JU277" s="7"/>
      <c r="JW277" s="7"/>
      <c r="JX277" s="7"/>
      <c r="JY277" s="7"/>
      <c r="JZ277" s="7"/>
      <c r="KA277" s="7"/>
      <c r="KC277" s="66">
        <v>44964</v>
      </c>
      <c r="KD277" s="7" t="s">
        <v>1688</v>
      </c>
      <c r="KE277" s="7"/>
      <c r="KF277" s="7">
        <v>1.363</v>
      </c>
    </row>
    <row r="278" spans="1:292" customFormat="1">
      <c r="A278" s="121">
        <v>44788</v>
      </c>
      <c r="B278" s="74" t="s">
        <v>1633</v>
      </c>
      <c r="C278" s="122"/>
      <c r="D278" s="122">
        <v>1.0658000000000001</v>
      </c>
      <c r="E278" s="122"/>
      <c r="G278" s="66">
        <v>44817</v>
      </c>
      <c r="H278" s="7" t="s">
        <v>1634</v>
      </c>
      <c r="I278" s="7"/>
      <c r="J278" s="7">
        <v>0.96799999999999997</v>
      </c>
      <c r="K278" s="7"/>
      <c r="M278" s="7"/>
      <c r="N278" s="7"/>
      <c r="O278" s="7"/>
      <c r="P278" s="7"/>
      <c r="Q278" s="7"/>
      <c r="S278" s="7"/>
      <c r="T278" s="7"/>
      <c r="U278" s="7"/>
      <c r="V278" s="7"/>
      <c r="W278" s="7"/>
      <c r="Y278" s="7"/>
      <c r="Z278" s="7"/>
      <c r="AA278" s="7"/>
      <c r="AB278" s="7"/>
      <c r="AC278" s="7"/>
      <c r="AE278" s="7"/>
      <c r="AF278" s="7"/>
      <c r="AG278" s="7"/>
      <c r="AH278" s="7"/>
      <c r="AI278" s="7"/>
      <c r="AK278" s="7"/>
      <c r="AL278" s="7"/>
      <c r="AM278" s="7"/>
      <c r="AN278" s="7"/>
      <c r="AO278" s="7"/>
      <c r="AQ278" s="7"/>
      <c r="AR278" s="7"/>
      <c r="AS278" s="7"/>
      <c r="AT278" s="7"/>
      <c r="AU278" s="7"/>
      <c r="AW278" s="7"/>
      <c r="AX278" s="7"/>
      <c r="AY278" s="7"/>
      <c r="AZ278" s="7"/>
      <c r="BA278" s="7"/>
      <c r="BC278" s="7"/>
      <c r="BD278" s="7"/>
      <c r="BE278" s="7"/>
      <c r="BF278" s="7"/>
      <c r="BG278" s="7"/>
      <c r="BI278" s="7"/>
      <c r="BJ278" s="7"/>
      <c r="BK278" s="7"/>
      <c r="BL278" s="7"/>
      <c r="BM278" s="7"/>
      <c r="BO278" s="7"/>
      <c r="BP278" s="7"/>
      <c r="BQ278" s="7"/>
      <c r="BR278" s="7"/>
      <c r="BS278" s="7"/>
      <c r="BU278" s="7"/>
      <c r="BV278" s="7"/>
      <c r="BW278" s="7"/>
      <c r="BX278" s="7"/>
      <c r="BY278" s="7"/>
      <c r="CA278" s="7"/>
      <c r="CB278" s="7"/>
      <c r="CC278" s="7"/>
      <c r="CD278" s="7"/>
      <c r="CE278" s="7"/>
      <c r="CG278" s="7"/>
      <c r="CH278" s="7"/>
      <c r="CI278" s="7"/>
      <c r="CJ278" s="7"/>
      <c r="CK278" s="7"/>
      <c r="CM278" s="7"/>
      <c r="CN278" s="7"/>
      <c r="CO278" s="7"/>
      <c r="CP278" s="7"/>
      <c r="CQ278" s="7"/>
      <c r="CS278" s="7"/>
      <c r="CT278" s="7"/>
      <c r="CU278" s="7"/>
      <c r="CV278" s="7"/>
      <c r="CW278" s="7"/>
      <c r="CY278" s="7"/>
      <c r="CZ278" s="7"/>
      <c r="DA278" s="7"/>
      <c r="DB278" s="7"/>
      <c r="DC278" s="7"/>
      <c r="DE278" s="7"/>
      <c r="DF278" s="7"/>
      <c r="DG278" s="7"/>
      <c r="DH278" s="7"/>
      <c r="DI278" s="7"/>
      <c r="DK278" s="7"/>
      <c r="DL278" s="7"/>
      <c r="DM278" s="7"/>
      <c r="DN278" s="7"/>
      <c r="DO278" s="7"/>
      <c r="DQ278" s="7"/>
      <c r="DR278" s="7"/>
      <c r="DS278" s="7"/>
      <c r="DT278" s="7"/>
      <c r="DU278" s="7"/>
      <c r="DW278" s="7"/>
      <c r="DX278" s="7"/>
      <c r="DY278" s="7"/>
      <c r="DZ278" s="7"/>
      <c r="EA278" s="7"/>
      <c r="EC278" s="7"/>
      <c r="ED278" s="7"/>
      <c r="EE278" s="7"/>
      <c r="EF278" s="7"/>
      <c r="EG278" s="7"/>
      <c r="EI278" s="7"/>
      <c r="EJ278" s="7"/>
      <c r="EK278" s="7"/>
      <c r="EL278" s="7"/>
      <c r="EM278" s="7"/>
      <c r="EO278" s="7"/>
      <c r="EP278" s="7"/>
      <c r="EQ278" s="7"/>
      <c r="ER278" s="7"/>
      <c r="ES278" s="7"/>
      <c r="EU278" s="7"/>
      <c r="EV278" s="7"/>
      <c r="EW278" s="7"/>
      <c r="EX278" s="7"/>
      <c r="EY278" s="7"/>
      <c r="FA278" s="7"/>
      <c r="FB278" s="7"/>
      <c r="FC278" s="7"/>
      <c r="FD278" s="7"/>
      <c r="FE278" s="7"/>
      <c r="FG278" s="7"/>
      <c r="FH278" s="7"/>
      <c r="FI278" s="7"/>
      <c r="FJ278" s="7"/>
      <c r="FK278" s="7"/>
      <c r="FM278" s="7"/>
      <c r="FN278" s="7"/>
      <c r="FO278" s="7"/>
      <c r="FP278" s="7"/>
      <c r="FQ278" s="7"/>
      <c r="FS278" s="66">
        <v>44965</v>
      </c>
      <c r="FT278" s="21" t="s">
        <v>1694</v>
      </c>
      <c r="FU278" s="7"/>
      <c r="FV278" s="7">
        <v>1.2948</v>
      </c>
      <c r="FW278" s="7"/>
      <c r="FY278" s="66">
        <v>44960</v>
      </c>
      <c r="FZ278" s="21" t="s">
        <v>1632</v>
      </c>
      <c r="GA278" s="7"/>
      <c r="GB278" s="7">
        <v>1.4379999999999999</v>
      </c>
      <c r="GC278" s="7"/>
      <c r="GE278" s="66">
        <v>44925</v>
      </c>
      <c r="GF278" s="21" t="s">
        <v>1627</v>
      </c>
      <c r="GG278" s="7"/>
      <c r="GH278" s="7">
        <v>1.8946000000000001</v>
      </c>
      <c r="GI278" s="7"/>
      <c r="GK278" s="66">
        <v>44922</v>
      </c>
      <c r="GL278" s="21" t="s">
        <v>1627</v>
      </c>
      <c r="GM278" s="7"/>
      <c r="GN278" s="7">
        <v>1.0044999999999999</v>
      </c>
      <c r="GO278" s="7"/>
      <c r="GQ278" s="66">
        <v>44880</v>
      </c>
      <c r="GR278" s="7" t="s">
        <v>1636</v>
      </c>
      <c r="GS278" s="7"/>
      <c r="GT278" s="7">
        <v>1.18</v>
      </c>
      <c r="GU278" s="7"/>
      <c r="GW278" s="66">
        <v>44848</v>
      </c>
      <c r="GX278" s="21" t="s">
        <v>1635</v>
      </c>
      <c r="GY278" s="7"/>
      <c r="GZ278" s="7">
        <v>1.0901000000000001</v>
      </c>
      <c r="HA278" s="7"/>
      <c r="HC278" s="66">
        <v>44827</v>
      </c>
      <c r="HD278" s="21" t="s">
        <v>1634</v>
      </c>
      <c r="HE278" s="7"/>
      <c r="HF278" s="7">
        <v>1.2393000000000001</v>
      </c>
      <c r="HG278" s="7"/>
      <c r="HI278" s="66">
        <v>44788</v>
      </c>
      <c r="HJ278" s="21" t="s">
        <v>1633</v>
      </c>
      <c r="HK278" s="7"/>
      <c r="HL278" s="7">
        <v>1.024</v>
      </c>
      <c r="HM278" s="7"/>
      <c r="HO278" s="66">
        <v>44781</v>
      </c>
      <c r="HP278" s="21" t="s">
        <v>1633</v>
      </c>
      <c r="HQ278" s="7"/>
      <c r="HR278" s="134">
        <v>1.0026244050181625</v>
      </c>
      <c r="HS278" s="7"/>
      <c r="HU278" s="55">
        <v>44124</v>
      </c>
      <c r="HV278" s="23" t="s">
        <v>358</v>
      </c>
      <c r="HW278" s="21">
        <f>[1]!i_dq_close("881001.WI",HU278)</f>
        <v>5240.549</v>
      </c>
      <c r="HX278" s="82">
        <v>1.1513389999999999</v>
      </c>
      <c r="HY278" s="20"/>
      <c r="IA278" s="66">
        <v>44909</v>
      </c>
      <c r="IB278" s="7" t="s">
        <v>1627</v>
      </c>
      <c r="IC278" s="7"/>
      <c r="ID278" s="7">
        <v>1.0489999999999999</v>
      </c>
      <c r="IE278" s="7"/>
      <c r="IG278" s="66">
        <v>44923</v>
      </c>
      <c r="IH278" s="21" t="s">
        <v>1627</v>
      </c>
      <c r="II278" s="7"/>
      <c r="IJ278" s="7">
        <v>0.98</v>
      </c>
      <c r="IK278" s="7"/>
      <c r="IM278" s="7"/>
      <c r="IN278" s="7"/>
      <c r="IO278" s="7"/>
      <c r="IP278" s="7"/>
      <c r="IQ278" s="7"/>
      <c r="IS278" s="7"/>
      <c r="IT278" s="7"/>
      <c r="IU278" s="7"/>
      <c r="IV278" s="7"/>
      <c r="IW278" s="7"/>
      <c r="IY278" s="7"/>
      <c r="IZ278" s="7"/>
      <c r="JA278" s="7"/>
      <c r="JB278" s="7"/>
      <c r="JC278" s="7"/>
      <c r="JE278" s="7"/>
      <c r="JF278" s="7"/>
      <c r="JG278" s="7"/>
      <c r="JH278" s="7"/>
      <c r="JI278" s="7"/>
      <c r="JK278" s="7"/>
      <c r="JL278" s="7"/>
      <c r="JM278" s="7"/>
      <c r="JN278" s="7"/>
      <c r="JO278" s="7"/>
      <c r="JQ278" s="7"/>
      <c r="JR278" s="7"/>
      <c r="JS278" s="7"/>
      <c r="JT278" s="7"/>
      <c r="JU278" s="7"/>
      <c r="JW278" s="7"/>
      <c r="JX278" s="7"/>
      <c r="JY278" s="7"/>
      <c r="JZ278" s="7"/>
      <c r="KA278" s="7"/>
      <c r="KC278" s="66">
        <v>44965</v>
      </c>
      <c r="KD278" s="7" t="s">
        <v>1694</v>
      </c>
      <c r="KE278" s="7"/>
      <c r="KF278" s="7">
        <v>1.3640000000000001</v>
      </c>
    </row>
    <row r="279" spans="1:292" customFormat="1">
      <c r="A279" s="121">
        <v>44789</v>
      </c>
      <c r="B279" s="74" t="s">
        <v>1633</v>
      </c>
      <c r="C279" s="122"/>
      <c r="D279" s="122">
        <v>1.0713999999999999</v>
      </c>
      <c r="E279" s="122"/>
      <c r="G279" s="66">
        <v>44818</v>
      </c>
      <c r="H279" s="7" t="s">
        <v>1634</v>
      </c>
      <c r="I279" s="7"/>
      <c r="J279" s="7">
        <v>0.96560000000000001</v>
      </c>
      <c r="K279" s="7"/>
      <c r="M279" s="7"/>
      <c r="N279" s="7"/>
      <c r="O279" s="7"/>
      <c r="P279" s="7"/>
      <c r="Q279" s="7"/>
      <c r="S279" s="7"/>
      <c r="T279" s="7"/>
      <c r="U279" s="7"/>
      <c r="V279" s="7"/>
      <c r="W279" s="7"/>
      <c r="Y279" s="7"/>
      <c r="Z279" s="7"/>
      <c r="AA279" s="7"/>
      <c r="AB279" s="7"/>
      <c r="AC279" s="7"/>
      <c r="AE279" s="7"/>
      <c r="AF279" s="7"/>
      <c r="AG279" s="7"/>
      <c r="AH279" s="7"/>
      <c r="AI279" s="7"/>
      <c r="AK279" s="7"/>
      <c r="AL279" s="7"/>
      <c r="AM279" s="7"/>
      <c r="AN279" s="7"/>
      <c r="AO279" s="7"/>
      <c r="AQ279" s="7"/>
      <c r="AR279" s="7"/>
      <c r="AS279" s="7"/>
      <c r="AT279" s="7"/>
      <c r="AU279" s="7"/>
      <c r="AW279" s="7"/>
      <c r="AX279" s="7"/>
      <c r="AY279" s="7"/>
      <c r="AZ279" s="7"/>
      <c r="BA279" s="7"/>
      <c r="BC279" s="7"/>
      <c r="BD279" s="7"/>
      <c r="BE279" s="7"/>
      <c r="BF279" s="7"/>
      <c r="BG279" s="7"/>
      <c r="BI279" s="7"/>
      <c r="BJ279" s="7"/>
      <c r="BK279" s="7"/>
      <c r="BL279" s="7"/>
      <c r="BM279" s="7"/>
      <c r="BO279" s="7"/>
      <c r="BP279" s="7"/>
      <c r="BQ279" s="7"/>
      <c r="BR279" s="7"/>
      <c r="BS279" s="7"/>
      <c r="BU279" s="7"/>
      <c r="BV279" s="7"/>
      <c r="BW279" s="7"/>
      <c r="BX279" s="7"/>
      <c r="BY279" s="7"/>
      <c r="CA279" s="7"/>
      <c r="CB279" s="7"/>
      <c r="CC279" s="7"/>
      <c r="CD279" s="7"/>
      <c r="CE279" s="7"/>
      <c r="CG279" s="7"/>
      <c r="CH279" s="7"/>
      <c r="CI279" s="7"/>
      <c r="CJ279" s="7"/>
      <c r="CK279" s="7"/>
      <c r="CM279" s="7"/>
      <c r="CN279" s="7"/>
      <c r="CO279" s="7"/>
      <c r="CP279" s="7"/>
      <c r="CQ279" s="7"/>
      <c r="CS279" s="7"/>
      <c r="CT279" s="7"/>
      <c r="CU279" s="7"/>
      <c r="CV279" s="7"/>
      <c r="CW279" s="7"/>
      <c r="CY279" s="7"/>
      <c r="CZ279" s="7"/>
      <c r="DA279" s="7"/>
      <c r="DB279" s="7"/>
      <c r="DC279" s="7"/>
      <c r="DE279" s="7"/>
      <c r="DF279" s="7"/>
      <c r="DG279" s="7"/>
      <c r="DH279" s="7"/>
      <c r="DI279" s="7"/>
      <c r="DK279" s="7"/>
      <c r="DL279" s="7"/>
      <c r="DM279" s="7"/>
      <c r="DN279" s="7"/>
      <c r="DO279" s="7"/>
      <c r="DQ279" s="7"/>
      <c r="DR279" s="7"/>
      <c r="DS279" s="7"/>
      <c r="DT279" s="7"/>
      <c r="DU279" s="7"/>
      <c r="DW279" s="7"/>
      <c r="DX279" s="7"/>
      <c r="DY279" s="7"/>
      <c r="DZ279" s="7"/>
      <c r="EA279" s="7"/>
      <c r="EC279" s="7"/>
      <c r="ED279" s="7"/>
      <c r="EE279" s="7"/>
      <c r="EF279" s="7"/>
      <c r="EG279" s="7"/>
      <c r="EI279" s="7"/>
      <c r="EJ279" s="7"/>
      <c r="EK279" s="7"/>
      <c r="EL279" s="7"/>
      <c r="EM279" s="7"/>
      <c r="EO279" s="7"/>
      <c r="EP279" s="7"/>
      <c r="EQ279" s="7"/>
      <c r="ER279" s="7"/>
      <c r="ES279" s="7"/>
      <c r="EU279" s="7"/>
      <c r="EV279" s="7"/>
      <c r="EW279" s="7"/>
      <c r="EX279" s="7"/>
      <c r="EY279" s="7"/>
      <c r="FA279" s="7"/>
      <c r="FB279" s="7"/>
      <c r="FC279" s="7"/>
      <c r="FD279" s="7"/>
      <c r="FE279" s="7"/>
      <c r="FG279" s="7"/>
      <c r="FH279" s="7"/>
      <c r="FI279" s="7"/>
      <c r="FJ279" s="7"/>
      <c r="FK279" s="7"/>
      <c r="FM279" s="7"/>
      <c r="FN279" s="7"/>
      <c r="FO279" s="7"/>
      <c r="FP279" s="7"/>
      <c r="FQ279" s="7"/>
      <c r="FS279" s="66">
        <v>44966</v>
      </c>
      <c r="FT279" s="21" t="s">
        <v>1704</v>
      </c>
      <c r="FU279" s="7"/>
      <c r="FV279" s="7">
        <v>1.2971999999999999</v>
      </c>
      <c r="FW279" s="7"/>
      <c r="FY279" s="66">
        <v>44963</v>
      </c>
      <c r="FZ279" s="21" t="s">
        <v>1632</v>
      </c>
      <c r="GA279" s="7"/>
      <c r="GB279" s="7">
        <v>1.4379999999999999</v>
      </c>
      <c r="GC279" s="7"/>
      <c r="GE279" s="66">
        <v>44929</v>
      </c>
      <c r="GF279" s="21" t="s">
        <v>1628</v>
      </c>
      <c r="GG279" s="7"/>
      <c r="GH279" s="7">
        <v>1.8939999999999999</v>
      </c>
      <c r="GI279" s="7"/>
      <c r="GK279" s="66">
        <v>44923</v>
      </c>
      <c r="GL279" s="21" t="s">
        <v>1627</v>
      </c>
      <c r="GM279" s="7"/>
      <c r="GN279" s="7">
        <v>1.0045999999999999</v>
      </c>
      <c r="GO279" s="7"/>
      <c r="GQ279" s="66">
        <v>44881</v>
      </c>
      <c r="GR279" s="7" t="s">
        <v>1636</v>
      </c>
      <c r="GS279" s="7"/>
      <c r="GT279" s="7">
        <v>1.1779999999999999</v>
      </c>
      <c r="GU279" s="7"/>
      <c r="GW279" s="66">
        <v>44851</v>
      </c>
      <c r="GX279" s="21" t="s">
        <v>1635</v>
      </c>
      <c r="GY279" s="7"/>
      <c r="GZ279" s="7">
        <v>1.0931</v>
      </c>
      <c r="HA279" s="7"/>
      <c r="HC279" s="66">
        <v>44830</v>
      </c>
      <c r="HD279" s="21" t="s">
        <v>1634</v>
      </c>
      <c r="HE279" s="7"/>
      <c r="HF279" s="7">
        <v>1.2399</v>
      </c>
      <c r="HG279" s="7"/>
      <c r="HI279" s="66">
        <v>44789</v>
      </c>
      <c r="HJ279" s="21" t="s">
        <v>1633</v>
      </c>
      <c r="HK279" s="7"/>
      <c r="HL279" s="7">
        <v>1.024</v>
      </c>
      <c r="HM279" s="7"/>
      <c r="HO279" s="66">
        <v>44782</v>
      </c>
      <c r="HP279" s="21" t="s">
        <v>1633</v>
      </c>
      <c r="HQ279" s="7"/>
      <c r="HR279" s="134">
        <v>1.0036083347581217</v>
      </c>
      <c r="HS279" s="7"/>
      <c r="HU279" s="55">
        <v>44125</v>
      </c>
      <c r="HV279" s="23" t="s">
        <v>358</v>
      </c>
      <c r="HW279" s="21">
        <f>[1]!i_dq_close("881001.WI",HU279)</f>
        <v>5204.0826999999999</v>
      </c>
      <c r="HX279" s="82">
        <v>1.1169290000000001</v>
      </c>
      <c r="HY279" s="20"/>
      <c r="IA279" s="66">
        <v>44910</v>
      </c>
      <c r="IB279" s="7" t="s">
        <v>1627</v>
      </c>
      <c r="IC279" s="7"/>
      <c r="ID279" s="7">
        <v>1.0489999999999999</v>
      </c>
      <c r="IE279" s="7"/>
      <c r="IG279" s="66">
        <v>44924</v>
      </c>
      <c r="IH279" s="21" t="s">
        <v>1627</v>
      </c>
      <c r="II279" s="7"/>
      <c r="IJ279" s="7">
        <v>0.97699999999999998</v>
      </c>
      <c r="IK279" s="7"/>
      <c r="IM279" s="7"/>
      <c r="IN279" s="7"/>
      <c r="IO279" s="7"/>
      <c r="IP279" s="7"/>
      <c r="IQ279" s="7"/>
      <c r="IS279" s="7"/>
      <c r="IT279" s="7"/>
      <c r="IU279" s="7"/>
      <c r="IV279" s="7"/>
      <c r="IW279" s="7"/>
      <c r="IY279" s="7"/>
      <c r="IZ279" s="7"/>
      <c r="JA279" s="7"/>
      <c r="JB279" s="7"/>
      <c r="JC279" s="7"/>
      <c r="JE279" s="7"/>
      <c r="JF279" s="7"/>
      <c r="JG279" s="7"/>
      <c r="JH279" s="7"/>
      <c r="JI279" s="7"/>
      <c r="JK279" s="7"/>
      <c r="JL279" s="7"/>
      <c r="JM279" s="7"/>
      <c r="JN279" s="7"/>
      <c r="JO279" s="7"/>
      <c r="JQ279" s="7"/>
      <c r="JR279" s="7"/>
      <c r="JS279" s="7"/>
      <c r="JT279" s="7"/>
      <c r="JU279" s="7"/>
      <c r="JW279" s="7"/>
      <c r="JX279" s="7"/>
      <c r="JY279" s="7"/>
      <c r="JZ279" s="7"/>
      <c r="KA279" s="7"/>
      <c r="KC279" s="66">
        <v>44966</v>
      </c>
      <c r="KD279" s="7" t="s">
        <v>1704</v>
      </c>
      <c r="KE279" s="7"/>
      <c r="KF279" s="7">
        <v>1.3680000000000001</v>
      </c>
    </row>
    <row r="280" spans="1:292" customFormat="1">
      <c r="A280" s="121">
        <v>44790</v>
      </c>
      <c r="B280" s="74" t="s">
        <v>1633</v>
      </c>
      <c r="C280" s="122"/>
      <c r="D280" s="122">
        <v>1.0682</v>
      </c>
      <c r="E280" s="122"/>
      <c r="G280" s="66">
        <v>44819</v>
      </c>
      <c r="H280" s="7" t="s">
        <v>1634</v>
      </c>
      <c r="I280" s="7"/>
      <c r="J280" s="7">
        <v>0.96909999999999996</v>
      </c>
      <c r="K280" s="7"/>
      <c r="M280" s="7"/>
      <c r="N280" s="7"/>
      <c r="O280" s="7"/>
      <c r="P280" s="7"/>
      <c r="Q280" s="7"/>
      <c r="S280" s="7"/>
      <c r="T280" s="7"/>
      <c r="U280" s="7"/>
      <c r="V280" s="7"/>
      <c r="W280" s="7"/>
      <c r="Y280" s="7"/>
      <c r="Z280" s="7"/>
      <c r="AA280" s="7"/>
      <c r="AB280" s="7"/>
      <c r="AC280" s="7"/>
      <c r="AE280" s="7"/>
      <c r="AF280" s="7"/>
      <c r="AG280" s="7"/>
      <c r="AH280" s="7"/>
      <c r="AI280" s="7"/>
      <c r="AK280" s="7"/>
      <c r="AL280" s="7"/>
      <c r="AM280" s="7"/>
      <c r="AN280" s="7"/>
      <c r="AO280" s="7"/>
      <c r="AQ280" s="7"/>
      <c r="AR280" s="7"/>
      <c r="AS280" s="7"/>
      <c r="AT280" s="7"/>
      <c r="AU280" s="7"/>
      <c r="AW280" s="7"/>
      <c r="AX280" s="7"/>
      <c r="AY280" s="7"/>
      <c r="AZ280" s="7"/>
      <c r="BA280" s="7"/>
      <c r="BC280" s="7"/>
      <c r="BD280" s="7"/>
      <c r="BE280" s="7"/>
      <c r="BF280" s="7"/>
      <c r="BG280" s="7"/>
      <c r="BI280" s="7"/>
      <c r="BJ280" s="7"/>
      <c r="BK280" s="7"/>
      <c r="BL280" s="7"/>
      <c r="BM280" s="7"/>
      <c r="BO280" s="7"/>
      <c r="BP280" s="7"/>
      <c r="BQ280" s="7"/>
      <c r="BR280" s="7"/>
      <c r="BS280" s="7"/>
      <c r="BU280" s="7"/>
      <c r="BV280" s="7"/>
      <c r="BW280" s="7"/>
      <c r="BX280" s="7"/>
      <c r="BY280" s="7"/>
      <c r="CA280" s="7"/>
      <c r="CB280" s="7"/>
      <c r="CC280" s="7"/>
      <c r="CD280" s="7"/>
      <c r="CE280" s="7"/>
      <c r="CG280" s="7"/>
      <c r="CH280" s="7"/>
      <c r="CI280" s="7"/>
      <c r="CJ280" s="7"/>
      <c r="CK280" s="7"/>
      <c r="CM280" s="7"/>
      <c r="CN280" s="7"/>
      <c r="CO280" s="7"/>
      <c r="CP280" s="7"/>
      <c r="CQ280" s="7"/>
      <c r="CS280" s="7"/>
      <c r="CT280" s="7"/>
      <c r="CU280" s="7"/>
      <c r="CV280" s="7"/>
      <c r="CW280" s="7"/>
      <c r="CY280" s="7"/>
      <c r="CZ280" s="7"/>
      <c r="DA280" s="7"/>
      <c r="DB280" s="7"/>
      <c r="DC280" s="7"/>
      <c r="DE280" s="7"/>
      <c r="DF280" s="7"/>
      <c r="DG280" s="7"/>
      <c r="DH280" s="7"/>
      <c r="DI280" s="7"/>
      <c r="DK280" s="7"/>
      <c r="DL280" s="7"/>
      <c r="DM280" s="7"/>
      <c r="DN280" s="7"/>
      <c r="DO280" s="7"/>
      <c r="DQ280" s="7"/>
      <c r="DR280" s="7"/>
      <c r="DS280" s="7"/>
      <c r="DT280" s="7"/>
      <c r="DU280" s="7"/>
      <c r="DW280" s="7"/>
      <c r="DX280" s="7"/>
      <c r="DY280" s="7"/>
      <c r="DZ280" s="7"/>
      <c r="EA280" s="7"/>
      <c r="EC280" s="7"/>
      <c r="ED280" s="7"/>
      <c r="EE280" s="7"/>
      <c r="EF280" s="7"/>
      <c r="EG280" s="7"/>
      <c r="EI280" s="7"/>
      <c r="EJ280" s="7"/>
      <c r="EK280" s="7"/>
      <c r="EL280" s="7"/>
      <c r="EM280" s="7"/>
      <c r="EO280" s="7"/>
      <c r="EP280" s="7"/>
      <c r="EQ280" s="7"/>
      <c r="ER280" s="7"/>
      <c r="ES280" s="7"/>
      <c r="EU280" s="7"/>
      <c r="EV280" s="7"/>
      <c r="EW280" s="7"/>
      <c r="EX280" s="7"/>
      <c r="EY280" s="7"/>
      <c r="FA280" s="7"/>
      <c r="FB280" s="7"/>
      <c r="FC280" s="7"/>
      <c r="FD280" s="7"/>
      <c r="FE280" s="7"/>
      <c r="FG280" s="7"/>
      <c r="FH280" s="7"/>
      <c r="FI280" s="7"/>
      <c r="FJ280" s="7"/>
      <c r="FK280" s="7"/>
      <c r="FM280" s="7"/>
      <c r="FN280" s="7"/>
      <c r="FO280" s="7"/>
      <c r="FP280" s="7"/>
      <c r="FQ280" s="7"/>
      <c r="FS280" s="66">
        <v>44967</v>
      </c>
      <c r="FT280" s="21" t="s">
        <v>1719</v>
      </c>
      <c r="FU280" s="7"/>
      <c r="FV280" s="7">
        <v>1.2968999999999999</v>
      </c>
      <c r="FW280" s="7"/>
      <c r="FY280" s="66">
        <v>44964</v>
      </c>
      <c r="FZ280" s="21" t="s">
        <v>1688</v>
      </c>
      <c r="GA280" s="7"/>
      <c r="GB280" s="7">
        <v>1.4392</v>
      </c>
      <c r="GC280" s="7"/>
      <c r="GE280" s="66">
        <v>44930</v>
      </c>
      <c r="GF280" s="21" t="s">
        <v>1628</v>
      </c>
      <c r="GG280" s="7"/>
      <c r="GH280" s="7">
        <v>1.8968</v>
      </c>
      <c r="GI280" s="7"/>
      <c r="GK280" s="66">
        <v>44924</v>
      </c>
      <c r="GL280" s="21" t="s">
        <v>1627</v>
      </c>
      <c r="GM280" s="7"/>
      <c r="GN280" s="7">
        <v>1.0046999999999999</v>
      </c>
      <c r="GO280" s="7"/>
      <c r="GQ280" s="66">
        <v>44882</v>
      </c>
      <c r="GR280" s="7" t="s">
        <v>1636</v>
      </c>
      <c r="GS280" s="7"/>
      <c r="GT280" s="7">
        <v>1.181</v>
      </c>
      <c r="GU280" s="7"/>
      <c r="GW280" s="66">
        <v>44852</v>
      </c>
      <c r="GX280" s="21" t="s">
        <v>1635</v>
      </c>
      <c r="GY280" s="7"/>
      <c r="GZ280" s="7">
        <v>1.0940000000000001</v>
      </c>
      <c r="HA280" s="7"/>
      <c r="HC280" s="66">
        <v>44831</v>
      </c>
      <c r="HD280" s="21" t="s">
        <v>1634</v>
      </c>
      <c r="HE280" s="7"/>
      <c r="HF280" s="7">
        <v>1.2352000000000001</v>
      </c>
      <c r="HG280" s="7"/>
      <c r="HI280" s="66">
        <v>44790</v>
      </c>
      <c r="HJ280" s="21" t="s">
        <v>1633</v>
      </c>
      <c r="HK280" s="7"/>
      <c r="HL280" s="7">
        <v>1.02</v>
      </c>
      <c r="HM280" s="7"/>
      <c r="HO280" s="66">
        <v>44783</v>
      </c>
      <c r="HP280" s="21" t="s">
        <v>1633</v>
      </c>
      <c r="HQ280" s="7"/>
      <c r="HR280" s="134">
        <v>1.0045922644980805</v>
      </c>
      <c r="HS280" s="7"/>
      <c r="HU280" s="55">
        <v>44126</v>
      </c>
      <c r="HV280" s="23" t="s">
        <v>358</v>
      </c>
      <c r="HW280" s="21">
        <f>[1]!i_dq_close("881001.WI",HU280)</f>
        <v>5183.5348000000004</v>
      </c>
      <c r="HX280" s="82">
        <v>1.1169290000000001</v>
      </c>
      <c r="HY280" s="20"/>
      <c r="IA280" s="66">
        <v>44911</v>
      </c>
      <c r="IB280" s="7" t="s">
        <v>1627</v>
      </c>
      <c r="IC280" s="7"/>
      <c r="ID280" s="7">
        <v>1.044</v>
      </c>
      <c r="IE280" s="7"/>
      <c r="IG280" s="66">
        <v>44925</v>
      </c>
      <c r="IH280" s="21" t="s">
        <v>1627</v>
      </c>
      <c r="II280" s="7"/>
      <c r="IJ280" s="7">
        <v>0.97699999999999998</v>
      </c>
      <c r="IK280" s="7"/>
      <c r="IM280" s="7"/>
      <c r="IN280" s="7"/>
      <c r="IO280" s="7"/>
      <c r="IP280" s="7"/>
      <c r="IQ280" s="7"/>
      <c r="IS280" s="7"/>
      <c r="IT280" s="7"/>
      <c r="IU280" s="7"/>
      <c r="IV280" s="7"/>
      <c r="IW280" s="7"/>
      <c r="IY280" s="7"/>
      <c r="IZ280" s="7"/>
      <c r="JA280" s="7"/>
      <c r="JB280" s="7"/>
      <c r="JC280" s="7"/>
      <c r="JE280" s="7"/>
      <c r="JF280" s="7"/>
      <c r="JG280" s="7"/>
      <c r="JH280" s="7"/>
      <c r="JI280" s="7"/>
      <c r="JK280" s="7"/>
      <c r="JL280" s="7"/>
      <c r="JM280" s="7"/>
      <c r="JN280" s="7"/>
      <c r="JO280" s="7"/>
      <c r="JQ280" s="7"/>
      <c r="JR280" s="7"/>
      <c r="JS280" s="7"/>
      <c r="JT280" s="7"/>
      <c r="JU280" s="7"/>
      <c r="JW280" s="7"/>
      <c r="JX280" s="7"/>
      <c r="JY280" s="7"/>
      <c r="JZ280" s="7"/>
      <c r="KA280" s="7"/>
      <c r="KC280" s="66">
        <v>44967</v>
      </c>
      <c r="KD280" s="7" t="s">
        <v>1719</v>
      </c>
      <c r="KE280" s="7"/>
      <c r="KF280" s="7">
        <v>1.367</v>
      </c>
    </row>
    <row r="281" spans="1:292" customFormat="1">
      <c r="A281" s="121">
        <v>44791</v>
      </c>
      <c r="B281" s="74" t="s">
        <v>1633</v>
      </c>
      <c r="C281" s="122"/>
      <c r="D281" s="122">
        <v>1.0732999999999999</v>
      </c>
      <c r="E281" s="122"/>
      <c r="G281" s="66">
        <v>44820</v>
      </c>
      <c r="H281" s="7" t="s">
        <v>1634</v>
      </c>
      <c r="I281" s="7"/>
      <c r="J281" s="7">
        <v>0.96619999999999995</v>
      </c>
      <c r="K281" s="7"/>
      <c r="M281" s="7"/>
      <c r="N281" s="7"/>
      <c r="O281" s="7"/>
      <c r="P281" s="7"/>
      <c r="Q281" s="7"/>
      <c r="S281" s="7"/>
      <c r="T281" s="7"/>
      <c r="U281" s="7"/>
      <c r="V281" s="7"/>
      <c r="W281" s="7"/>
      <c r="Y281" s="7"/>
      <c r="Z281" s="7"/>
      <c r="AA281" s="7"/>
      <c r="AB281" s="7"/>
      <c r="AC281" s="7"/>
      <c r="AE281" s="7"/>
      <c r="AF281" s="7"/>
      <c r="AG281" s="7"/>
      <c r="AH281" s="7"/>
      <c r="AI281" s="7"/>
      <c r="AK281" s="7"/>
      <c r="AL281" s="7"/>
      <c r="AM281" s="7"/>
      <c r="AN281" s="7"/>
      <c r="AO281" s="7"/>
      <c r="AQ281" s="7"/>
      <c r="AR281" s="7"/>
      <c r="AS281" s="7"/>
      <c r="AT281" s="7"/>
      <c r="AU281" s="7"/>
      <c r="AW281" s="7"/>
      <c r="AX281" s="7"/>
      <c r="AY281" s="7"/>
      <c r="AZ281" s="7"/>
      <c r="BA281" s="7"/>
      <c r="BC281" s="7"/>
      <c r="BD281" s="7"/>
      <c r="BE281" s="7"/>
      <c r="BF281" s="7"/>
      <c r="BG281" s="7"/>
      <c r="BI281" s="7"/>
      <c r="BJ281" s="7"/>
      <c r="BK281" s="7"/>
      <c r="BL281" s="7"/>
      <c r="BM281" s="7"/>
      <c r="BO281" s="7"/>
      <c r="BP281" s="7"/>
      <c r="BQ281" s="7"/>
      <c r="BR281" s="7"/>
      <c r="BS281" s="7"/>
      <c r="BU281" s="7"/>
      <c r="BV281" s="7"/>
      <c r="BW281" s="7"/>
      <c r="BX281" s="7"/>
      <c r="BY281" s="7"/>
      <c r="CA281" s="7"/>
      <c r="CB281" s="7"/>
      <c r="CC281" s="7"/>
      <c r="CD281" s="7"/>
      <c r="CE281" s="7"/>
      <c r="CG281" s="7"/>
      <c r="CH281" s="7"/>
      <c r="CI281" s="7"/>
      <c r="CJ281" s="7"/>
      <c r="CK281" s="7"/>
      <c r="CM281" s="7"/>
      <c r="CN281" s="7"/>
      <c r="CO281" s="7"/>
      <c r="CP281" s="7"/>
      <c r="CQ281" s="7"/>
      <c r="CS281" s="7"/>
      <c r="CT281" s="7"/>
      <c r="CU281" s="7"/>
      <c r="CV281" s="7"/>
      <c r="CW281" s="7"/>
      <c r="CY281" s="7"/>
      <c r="CZ281" s="7"/>
      <c r="DA281" s="7"/>
      <c r="DB281" s="7"/>
      <c r="DC281" s="7"/>
      <c r="DE281" s="7"/>
      <c r="DF281" s="7"/>
      <c r="DG281" s="7"/>
      <c r="DH281" s="7"/>
      <c r="DI281" s="7"/>
      <c r="DK281" s="7"/>
      <c r="DL281" s="7"/>
      <c r="DM281" s="7"/>
      <c r="DN281" s="7"/>
      <c r="DO281" s="7"/>
      <c r="DQ281" s="7"/>
      <c r="DR281" s="7"/>
      <c r="DS281" s="7"/>
      <c r="DT281" s="7"/>
      <c r="DU281" s="7"/>
      <c r="DW281" s="7"/>
      <c r="DX281" s="7"/>
      <c r="DY281" s="7"/>
      <c r="DZ281" s="7"/>
      <c r="EA281" s="7"/>
      <c r="EC281" s="7"/>
      <c r="ED281" s="7"/>
      <c r="EE281" s="7"/>
      <c r="EF281" s="7"/>
      <c r="EG281" s="7"/>
      <c r="EI281" s="7"/>
      <c r="EJ281" s="7"/>
      <c r="EK281" s="7"/>
      <c r="EL281" s="7"/>
      <c r="EM281" s="7"/>
      <c r="EO281" s="7"/>
      <c r="EP281" s="7"/>
      <c r="EQ281" s="7"/>
      <c r="ER281" s="7"/>
      <c r="ES281" s="7"/>
      <c r="EU281" s="7"/>
      <c r="EV281" s="7"/>
      <c r="EW281" s="7"/>
      <c r="EX281" s="7"/>
      <c r="EY281" s="7"/>
      <c r="FA281" s="7"/>
      <c r="FB281" s="7"/>
      <c r="FC281" s="7"/>
      <c r="FD281" s="7"/>
      <c r="FE281" s="7"/>
      <c r="FG281" s="7"/>
      <c r="FH281" s="7"/>
      <c r="FI281" s="7"/>
      <c r="FJ281" s="7"/>
      <c r="FK281" s="7"/>
      <c r="FM281" s="7"/>
      <c r="FN281" s="7"/>
      <c r="FO281" s="7"/>
      <c r="FP281" s="7"/>
      <c r="FQ281" s="7"/>
      <c r="FS281" s="7"/>
      <c r="FT281" s="7"/>
      <c r="FU281" s="7"/>
      <c r="FV281" s="7"/>
      <c r="FW281" s="7"/>
      <c r="FY281" s="66">
        <v>44965</v>
      </c>
      <c r="FZ281" s="21" t="s">
        <v>1694</v>
      </c>
      <c r="GA281" s="7"/>
      <c r="GB281" s="7">
        <v>1.4390000000000001</v>
      </c>
      <c r="GC281" s="7"/>
      <c r="GE281" s="66">
        <v>44931</v>
      </c>
      <c r="GF281" s="21" t="s">
        <v>1628</v>
      </c>
      <c r="GG281" s="7"/>
      <c r="GH281" s="7">
        <v>1.8976</v>
      </c>
      <c r="GI281" s="7"/>
      <c r="GK281" s="66">
        <v>44925</v>
      </c>
      <c r="GL281" s="21" t="s">
        <v>1627</v>
      </c>
      <c r="GM281" s="7"/>
      <c r="GN281" s="7">
        <v>1.0048999999999999</v>
      </c>
      <c r="GO281" s="7"/>
      <c r="GQ281" s="66">
        <v>44883</v>
      </c>
      <c r="GR281" s="7" t="s">
        <v>1636</v>
      </c>
      <c r="GS281" s="7"/>
      <c r="GT281" s="7">
        <v>1.1739999999999999</v>
      </c>
      <c r="GU281" s="7"/>
      <c r="GW281" s="66">
        <v>44853</v>
      </c>
      <c r="GX281" s="21" t="s">
        <v>1635</v>
      </c>
      <c r="GY281" s="7"/>
      <c r="GZ281" s="7">
        <v>1.0921000000000001</v>
      </c>
      <c r="HA281" s="7"/>
      <c r="HC281" s="66">
        <v>44832</v>
      </c>
      <c r="HD281" s="21" t="s">
        <v>1634</v>
      </c>
      <c r="HE281" s="7"/>
      <c r="HF281" s="7">
        <v>1.2352000000000001</v>
      </c>
      <c r="HG281" s="7"/>
      <c r="HI281" s="66">
        <v>44791</v>
      </c>
      <c r="HJ281" s="21" t="s">
        <v>1633</v>
      </c>
      <c r="HK281" s="7"/>
      <c r="HL281" s="7">
        <v>1.0189999999999999</v>
      </c>
      <c r="HM281" s="7"/>
      <c r="HO281" s="66">
        <v>44784</v>
      </c>
      <c r="HP281" s="21" t="s">
        <v>1633</v>
      </c>
      <c r="HQ281" s="7"/>
      <c r="HR281" s="134">
        <v>1.0045922644980805</v>
      </c>
      <c r="HS281" s="7"/>
      <c r="HU281" s="55">
        <v>44127</v>
      </c>
      <c r="HV281" s="23" t="s">
        <v>358</v>
      </c>
      <c r="HW281" s="21">
        <f>[1]!i_dq_close("881001.WI",HU281)</f>
        <v>5107.4309000000003</v>
      </c>
      <c r="HX281" s="82">
        <v>1.1169290000000001</v>
      </c>
      <c r="HY281" s="20"/>
      <c r="IA281" s="66">
        <v>44914</v>
      </c>
      <c r="IB281" s="7" t="s">
        <v>1627</v>
      </c>
      <c r="IC281" s="7"/>
      <c r="ID281" s="7">
        <v>1.0409999999999999</v>
      </c>
      <c r="IE281" s="7"/>
      <c r="IG281" s="66">
        <v>44929</v>
      </c>
      <c r="IH281" s="21" t="s">
        <v>1628</v>
      </c>
      <c r="II281" s="7"/>
      <c r="IJ281" s="7">
        <v>0.97599999999999998</v>
      </c>
      <c r="IK281" s="7"/>
      <c r="IM281" s="7"/>
      <c r="IN281" s="7"/>
      <c r="IO281" s="7"/>
      <c r="IP281" s="7"/>
      <c r="IQ281" s="7"/>
      <c r="IS281" s="7"/>
      <c r="IT281" s="7"/>
      <c r="IU281" s="7"/>
      <c r="IV281" s="7"/>
      <c r="IW281" s="7"/>
      <c r="IY281" s="7"/>
      <c r="IZ281" s="7"/>
      <c r="JA281" s="7"/>
      <c r="JB281" s="7"/>
      <c r="JC281" s="7"/>
      <c r="JE281" s="7"/>
      <c r="JF281" s="7"/>
      <c r="JG281" s="7"/>
      <c r="JH281" s="7"/>
      <c r="JI281" s="7"/>
      <c r="JK281" s="7"/>
      <c r="JL281" s="7"/>
      <c r="JM281" s="7"/>
      <c r="JN281" s="7"/>
      <c r="JO281" s="7"/>
      <c r="JQ281" s="7"/>
      <c r="JR281" s="7"/>
      <c r="JS281" s="7"/>
      <c r="JT281" s="7"/>
      <c r="JU281" s="7"/>
      <c r="JW281" s="7"/>
      <c r="JX281" s="7"/>
      <c r="JY281" s="7"/>
      <c r="JZ281" s="7"/>
      <c r="KA281" s="7"/>
      <c r="KC281" s="7"/>
      <c r="KD281" s="7"/>
      <c r="KE281" s="7"/>
      <c r="KF281" s="7"/>
    </row>
    <row r="282" spans="1:292" customFormat="1">
      <c r="A282" s="121">
        <v>44792</v>
      </c>
      <c r="B282" s="74" t="s">
        <v>1633</v>
      </c>
      <c r="C282" s="122"/>
      <c r="D282" s="122">
        <v>1.0649999999999999</v>
      </c>
      <c r="E282" s="122"/>
      <c r="G282" s="66">
        <v>44823</v>
      </c>
      <c r="H282" s="7" t="s">
        <v>1634</v>
      </c>
      <c r="I282" s="7"/>
      <c r="J282" s="7">
        <v>0.96919999999999995</v>
      </c>
      <c r="K282" s="7"/>
      <c r="M282" s="7"/>
      <c r="N282" s="7"/>
      <c r="O282" s="7"/>
      <c r="P282" s="7"/>
      <c r="Q282" s="7"/>
      <c r="S282" s="7"/>
      <c r="T282" s="7"/>
      <c r="U282" s="7"/>
      <c r="V282" s="7"/>
      <c r="W282" s="7"/>
      <c r="Y282" s="7"/>
      <c r="Z282" s="7"/>
      <c r="AA282" s="7"/>
      <c r="AB282" s="7"/>
      <c r="AC282" s="7"/>
      <c r="AE282" s="7"/>
      <c r="AF282" s="7"/>
      <c r="AG282" s="7"/>
      <c r="AH282" s="7"/>
      <c r="AI282" s="7"/>
      <c r="AK282" s="7"/>
      <c r="AL282" s="7"/>
      <c r="AM282" s="7"/>
      <c r="AN282" s="7"/>
      <c r="AO282" s="7"/>
      <c r="AQ282" s="7"/>
      <c r="AR282" s="7"/>
      <c r="AS282" s="7"/>
      <c r="AT282" s="7"/>
      <c r="AU282" s="7"/>
      <c r="AW282" s="7"/>
      <c r="AX282" s="7"/>
      <c r="AY282" s="7"/>
      <c r="AZ282" s="7"/>
      <c r="BA282" s="7"/>
      <c r="BC282" s="7"/>
      <c r="BD282" s="7"/>
      <c r="BE282" s="7"/>
      <c r="BF282" s="7"/>
      <c r="BG282" s="7"/>
      <c r="BI282" s="7"/>
      <c r="BJ282" s="7"/>
      <c r="BK282" s="7"/>
      <c r="BL282" s="7"/>
      <c r="BM282" s="7"/>
      <c r="BO282" s="7"/>
      <c r="BP282" s="7"/>
      <c r="BQ282" s="7"/>
      <c r="BR282" s="7"/>
      <c r="BS282" s="7"/>
      <c r="BU282" s="7"/>
      <c r="BV282" s="7"/>
      <c r="BW282" s="7"/>
      <c r="BX282" s="7"/>
      <c r="BY282" s="7"/>
      <c r="CA282" s="7"/>
      <c r="CB282" s="7"/>
      <c r="CC282" s="7"/>
      <c r="CD282" s="7"/>
      <c r="CE282" s="7"/>
      <c r="CG282" s="7"/>
      <c r="CH282" s="7"/>
      <c r="CI282" s="7"/>
      <c r="CJ282" s="7"/>
      <c r="CK282" s="7"/>
      <c r="CM282" s="7"/>
      <c r="CN282" s="7"/>
      <c r="CO282" s="7"/>
      <c r="CP282" s="7"/>
      <c r="CQ282" s="7"/>
      <c r="CS282" s="7"/>
      <c r="CT282" s="7"/>
      <c r="CU282" s="7"/>
      <c r="CV282" s="7"/>
      <c r="CW282" s="7"/>
      <c r="CY282" s="7"/>
      <c r="CZ282" s="7"/>
      <c r="DA282" s="7"/>
      <c r="DB282" s="7"/>
      <c r="DC282" s="7"/>
      <c r="DE282" s="7"/>
      <c r="DF282" s="7"/>
      <c r="DG282" s="7"/>
      <c r="DH282" s="7"/>
      <c r="DI282" s="7"/>
      <c r="DK282" s="7"/>
      <c r="DL282" s="7"/>
      <c r="DM282" s="7"/>
      <c r="DN282" s="7"/>
      <c r="DO282" s="7"/>
      <c r="DQ282" s="7"/>
      <c r="DR282" s="7"/>
      <c r="DS282" s="7"/>
      <c r="DT282" s="7"/>
      <c r="DU282" s="7"/>
      <c r="DW282" s="7"/>
      <c r="DX282" s="7"/>
      <c r="DY282" s="7"/>
      <c r="DZ282" s="7"/>
      <c r="EA282" s="7"/>
      <c r="EC282" s="7"/>
      <c r="ED282" s="7"/>
      <c r="EE282" s="7"/>
      <c r="EF282" s="7"/>
      <c r="EG282" s="7"/>
      <c r="EI282" s="7"/>
      <c r="EJ282" s="7"/>
      <c r="EK282" s="7"/>
      <c r="EL282" s="7"/>
      <c r="EM282" s="7"/>
      <c r="EO282" s="7"/>
      <c r="EP282" s="7"/>
      <c r="EQ282" s="7"/>
      <c r="ER282" s="7"/>
      <c r="ES282" s="7"/>
      <c r="EU282" s="7"/>
      <c r="EV282" s="7"/>
      <c r="EW282" s="7"/>
      <c r="EX282" s="7"/>
      <c r="EY282" s="7"/>
      <c r="FA282" s="7"/>
      <c r="FB282" s="7"/>
      <c r="FC282" s="7"/>
      <c r="FD282" s="7"/>
      <c r="FE282" s="7"/>
      <c r="FG282" s="7"/>
      <c r="FH282" s="7"/>
      <c r="FI282" s="7"/>
      <c r="FJ282" s="7"/>
      <c r="FK282" s="7"/>
      <c r="FM282" s="7"/>
      <c r="FN282" s="7"/>
      <c r="FO282" s="7"/>
      <c r="FP282" s="7"/>
      <c r="FQ282" s="7"/>
      <c r="FS282" s="7"/>
      <c r="FT282" s="7"/>
      <c r="FU282" s="7"/>
      <c r="FV282" s="7"/>
      <c r="FW282" s="7"/>
      <c r="FY282" s="66">
        <v>44966</v>
      </c>
      <c r="FZ282" s="21" t="s">
        <v>1704</v>
      </c>
      <c r="GA282" s="7"/>
      <c r="GB282" s="7">
        <v>1.4386000000000001</v>
      </c>
      <c r="GC282" s="7"/>
      <c r="GE282" s="66">
        <v>44932</v>
      </c>
      <c r="GF282" s="21" t="s">
        <v>1628</v>
      </c>
      <c r="GG282" s="7"/>
      <c r="GH282" s="7">
        <v>1.9020999999999999</v>
      </c>
      <c r="GI282" s="7"/>
      <c r="GK282" s="66">
        <v>44929</v>
      </c>
      <c r="GL282" s="21" t="s">
        <v>1628</v>
      </c>
      <c r="GM282" s="7"/>
      <c r="GN282" s="7">
        <v>1.0054000000000001</v>
      </c>
      <c r="GO282" s="7"/>
      <c r="GQ282" s="66">
        <v>44886</v>
      </c>
      <c r="GR282" s="7" t="s">
        <v>1636</v>
      </c>
      <c r="GS282" s="7"/>
      <c r="GT282" s="7">
        <v>1.18</v>
      </c>
      <c r="GU282" s="7"/>
      <c r="GW282" s="66">
        <v>44854</v>
      </c>
      <c r="GX282" s="21" t="s">
        <v>1635</v>
      </c>
      <c r="GY282" s="7"/>
      <c r="GZ282" s="7">
        <v>1.0886</v>
      </c>
      <c r="HA282" s="7"/>
      <c r="HC282" s="66">
        <v>44833</v>
      </c>
      <c r="HD282" s="21" t="s">
        <v>1634</v>
      </c>
      <c r="HE282" s="7"/>
      <c r="HF282" s="7">
        <v>1.2323</v>
      </c>
      <c r="HG282" s="7"/>
      <c r="HI282" s="66">
        <v>44792</v>
      </c>
      <c r="HJ282" s="21" t="s">
        <v>1633</v>
      </c>
      <c r="HK282" s="7"/>
      <c r="HL282" s="7">
        <v>1.026</v>
      </c>
      <c r="HM282" s="7"/>
      <c r="HO282" s="66">
        <v>44785</v>
      </c>
      <c r="HP282" s="21" t="s">
        <v>1633</v>
      </c>
      <c r="HQ282" s="7"/>
      <c r="HR282" s="134">
        <v>1.0055761942380397</v>
      </c>
      <c r="HS282" s="7"/>
      <c r="HU282" s="55">
        <v>44130</v>
      </c>
      <c r="HV282" s="23" t="s">
        <v>358</v>
      </c>
      <c r="HW282" s="21">
        <f>[1]!i_dq_close("881001.WI",HU282)</f>
        <v>5099.4663</v>
      </c>
      <c r="HX282" s="82">
        <v>1.1169290000000001</v>
      </c>
      <c r="HY282" s="20"/>
      <c r="IA282" s="66">
        <v>44915</v>
      </c>
      <c r="IB282" s="7" t="s">
        <v>1627</v>
      </c>
      <c r="IC282" s="7"/>
      <c r="ID282" s="7">
        <v>1.0389999999999999</v>
      </c>
      <c r="IE282" s="7"/>
      <c r="IG282" s="66">
        <v>44930</v>
      </c>
      <c r="IH282" s="21" t="s">
        <v>1628</v>
      </c>
      <c r="II282" s="7"/>
      <c r="IJ282" s="7">
        <v>0.98199999999999998</v>
      </c>
      <c r="IK282" s="7"/>
      <c r="IM282" s="7"/>
      <c r="IN282" s="7"/>
      <c r="IO282" s="7"/>
      <c r="IP282" s="7"/>
      <c r="IQ282" s="7"/>
      <c r="IS282" s="7"/>
      <c r="IT282" s="7"/>
      <c r="IU282" s="7"/>
      <c r="IV282" s="7"/>
      <c r="IW282" s="7"/>
      <c r="IY282" s="7"/>
      <c r="IZ282" s="7"/>
      <c r="JA282" s="7"/>
      <c r="JB282" s="7"/>
      <c r="JC282" s="7"/>
      <c r="JE282" s="7"/>
      <c r="JF282" s="7"/>
      <c r="JG282" s="7"/>
      <c r="JH282" s="7"/>
      <c r="JI282" s="7"/>
      <c r="JK282" s="7"/>
      <c r="JL282" s="7"/>
      <c r="JM282" s="7"/>
      <c r="JN282" s="7"/>
      <c r="JO282" s="7"/>
      <c r="JQ282" s="7"/>
      <c r="JR282" s="7"/>
      <c r="JS282" s="7"/>
      <c r="JT282" s="7"/>
      <c r="JU282" s="7"/>
      <c r="JW282" s="7"/>
      <c r="JX282" s="7"/>
      <c r="JY282" s="7"/>
      <c r="JZ282" s="7"/>
      <c r="KA282" s="7"/>
      <c r="KC282" s="7"/>
      <c r="KD282" s="7"/>
      <c r="KE282" s="7"/>
      <c r="KF282" s="7"/>
    </row>
    <row r="283" spans="1:292" customFormat="1">
      <c r="A283" s="121">
        <v>44795</v>
      </c>
      <c r="B283" s="74" t="s">
        <v>1633</v>
      </c>
      <c r="C283" s="122"/>
      <c r="D283" s="122">
        <v>1.0628</v>
      </c>
      <c r="E283" s="122"/>
      <c r="G283" s="66">
        <v>44824</v>
      </c>
      <c r="H283" s="7" t="s">
        <v>1634</v>
      </c>
      <c r="I283" s="7"/>
      <c r="J283" s="7">
        <v>0.97130000000000005</v>
      </c>
      <c r="K283" s="7"/>
      <c r="M283" s="7"/>
      <c r="N283" s="7"/>
      <c r="O283" s="7"/>
      <c r="P283" s="7"/>
      <c r="Q283" s="7"/>
      <c r="S283" s="7"/>
      <c r="T283" s="7"/>
      <c r="U283" s="7"/>
      <c r="V283" s="7"/>
      <c r="W283" s="7"/>
      <c r="Y283" s="7"/>
      <c r="Z283" s="7"/>
      <c r="AA283" s="7"/>
      <c r="AB283" s="7"/>
      <c r="AC283" s="7"/>
      <c r="AE283" s="7"/>
      <c r="AF283" s="7"/>
      <c r="AG283" s="7"/>
      <c r="AH283" s="7"/>
      <c r="AI283" s="7"/>
      <c r="AK283" s="7"/>
      <c r="AL283" s="7"/>
      <c r="AM283" s="7"/>
      <c r="AN283" s="7"/>
      <c r="AO283" s="7"/>
      <c r="AQ283" s="7"/>
      <c r="AR283" s="7"/>
      <c r="AS283" s="7"/>
      <c r="AT283" s="7"/>
      <c r="AU283" s="7"/>
      <c r="AW283" s="7"/>
      <c r="AX283" s="7"/>
      <c r="AY283" s="7"/>
      <c r="AZ283" s="7"/>
      <c r="BA283" s="7"/>
      <c r="BC283" s="7"/>
      <c r="BD283" s="7"/>
      <c r="BE283" s="7"/>
      <c r="BF283" s="7"/>
      <c r="BG283" s="7"/>
      <c r="BI283" s="7"/>
      <c r="BJ283" s="7"/>
      <c r="BK283" s="7"/>
      <c r="BL283" s="7"/>
      <c r="BM283" s="7"/>
      <c r="BO283" s="7"/>
      <c r="BP283" s="7"/>
      <c r="BQ283" s="7"/>
      <c r="BR283" s="7"/>
      <c r="BS283" s="7"/>
      <c r="BU283" s="7"/>
      <c r="BV283" s="7"/>
      <c r="BW283" s="7"/>
      <c r="BX283" s="7"/>
      <c r="BY283" s="7"/>
      <c r="CA283" s="7"/>
      <c r="CB283" s="7"/>
      <c r="CC283" s="7"/>
      <c r="CD283" s="7"/>
      <c r="CE283" s="7"/>
      <c r="CG283" s="7"/>
      <c r="CH283" s="7"/>
      <c r="CI283" s="7"/>
      <c r="CJ283" s="7"/>
      <c r="CK283" s="7"/>
      <c r="CM283" s="7"/>
      <c r="CN283" s="7"/>
      <c r="CO283" s="7"/>
      <c r="CP283" s="7"/>
      <c r="CQ283" s="7"/>
      <c r="CS283" s="7"/>
      <c r="CT283" s="7"/>
      <c r="CU283" s="7"/>
      <c r="CV283" s="7"/>
      <c r="CW283" s="7"/>
      <c r="CY283" s="7"/>
      <c r="CZ283" s="7"/>
      <c r="DA283" s="7"/>
      <c r="DB283" s="7"/>
      <c r="DC283" s="7"/>
      <c r="DE283" s="7"/>
      <c r="DF283" s="7"/>
      <c r="DG283" s="7"/>
      <c r="DH283" s="7"/>
      <c r="DI283" s="7"/>
      <c r="DK283" s="7"/>
      <c r="DL283" s="7"/>
      <c r="DM283" s="7"/>
      <c r="DN283" s="7"/>
      <c r="DO283" s="7"/>
      <c r="DQ283" s="7"/>
      <c r="DR283" s="7"/>
      <c r="DS283" s="7"/>
      <c r="DT283" s="7"/>
      <c r="DU283" s="7"/>
      <c r="DW283" s="7"/>
      <c r="DX283" s="7"/>
      <c r="DY283" s="7"/>
      <c r="DZ283" s="7"/>
      <c r="EA283" s="7"/>
      <c r="EC283" s="7"/>
      <c r="ED283" s="7"/>
      <c r="EE283" s="7"/>
      <c r="EF283" s="7"/>
      <c r="EG283" s="7"/>
      <c r="EI283" s="7"/>
      <c r="EJ283" s="7"/>
      <c r="EK283" s="7"/>
      <c r="EL283" s="7"/>
      <c r="EM283" s="7"/>
      <c r="EO283" s="7"/>
      <c r="EP283" s="7"/>
      <c r="EQ283" s="7"/>
      <c r="ER283" s="7"/>
      <c r="ES283" s="7"/>
      <c r="EU283" s="7"/>
      <c r="EV283" s="7"/>
      <c r="EW283" s="7"/>
      <c r="EX283" s="7"/>
      <c r="EY283" s="7"/>
      <c r="FA283" s="7"/>
      <c r="FB283" s="7"/>
      <c r="FC283" s="7"/>
      <c r="FD283" s="7"/>
      <c r="FE283" s="7"/>
      <c r="FG283" s="7"/>
      <c r="FH283" s="7"/>
      <c r="FI283" s="7"/>
      <c r="FJ283" s="7"/>
      <c r="FK283" s="7"/>
      <c r="FM283" s="7"/>
      <c r="FN283" s="7"/>
      <c r="FO283" s="7"/>
      <c r="FP283" s="7"/>
      <c r="FQ283" s="7"/>
      <c r="FS283" s="7"/>
      <c r="FT283" s="7"/>
      <c r="FU283" s="7"/>
      <c r="FV283" s="7"/>
      <c r="FW283" s="7"/>
      <c r="FY283" s="66">
        <v>44967</v>
      </c>
      <c r="FZ283" s="21" t="s">
        <v>1719</v>
      </c>
      <c r="GA283" s="7"/>
      <c r="GB283" s="7">
        <v>1.4387000000000001</v>
      </c>
      <c r="GC283" s="7"/>
      <c r="GE283" s="66">
        <v>44935</v>
      </c>
      <c r="GF283" s="21" t="s">
        <v>1628</v>
      </c>
      <c r="GG283" s="7"/>
      <c r="GH283" s="7">
        <v>1.903</v>
      </c>
      <c r="GI283" s="7"/>
      <c r="GK283" s="66">
        <v>44930</v>
      </c>
      <c r="GL283" s="21" t="s">
        <v>1628</v>
      </c>
      <c r="GM283" s="7"/>
      <c r="GN283" s="7">
        <v>1.0055000000000001</v>
      </c>
      <c r="GO283" s="7"/>
      <c r="GQ283" s="66">
        <v>44887</v>
      </c>
      <c r="GR283" s="7" t="s">
        <v>1636</v>
      </c>
      <c r="GS283" s="7"/>
      <c r="GT283" s="7">
        <v>1.1839999999999999</v>
      </c>
      <c r="GU283" s="7"/>
      <c r="GW283" s="66">
        <v>44855</v>
      </c>
      <c r="GX283" s="21" t="s">
        <v>1635</v>
      </c>
      <c r="GY283" s="7"/>
      <c r="GZ283" s="7">
        <v>1.0889</v>
      </c>
      <c r="HA283" s="7"/>
      <c r="HC283" s="66">
        <v>44834</v>
      </c>
      <c r="HD283" s="21" t="s">
        <v>1634</v>
      </c>
      <c r="HE283" s="7"/>
      <c r="HF283" s="7">
        <v>1.2357</v>
      </c>
      <c r="HG283" s="7"/>
      <c r="HI283" s="66">
        <v>44795</v>
      </c>
      <c r="HJ283" s="21" t="s">
        <v>1633</v>
      </c>
      <c r="HK283" s="7"/>
      <c r="HL283" s="7">
        <v>1.028</v>
      </c>
      <c r="HM283" s="7"/>
      <c r="HO283" s="66">
        <v>44788</v>
      </c>
      <c r="HP283" s="21" t="s">
        <v>1633</v>
      </c>
      <c r="HQ283" s="7"/>
      <c r="HR283" s="134">
        <v>1.0055761942380397</v>
      </c>
      <c r="HS283" s="7"/>
      <c r="HU283" s="55">
        <v>44131</v>
      </c>
      <c r="HV283" s="23" t="s">
        <v>358</v>
      </c>
      <c r="HW283" s="21">
        <f>[1]!i_dq_close("881001.WI",HU283)</f>
        <v>5111.8936000000003</v>
      </c>
      <c r="HX283" s="82">
        <v>1.1169290000000001</v>
      </c>
      <c r="HY283" s="20"/>
      <c r="IA283" s="66">
        <v>44916</v>
      </c>
      <c r="IB283" s="7" t="s">
        <v>1627</v>
      </c>
      <c r="IC283" s="7"/>
      <c r="ID283" s="7">
        <v>1.04</v>
      </c>
      <c r="IE283" s="7"/>
      <c r="IG283" s="66">
        <v>44931</v>
      </c>
      <c r="IH283" s="21" t="s">
        <v>1628</v>
      </c>
      <c r="II283" s="7"/>
      <c r="IJ283" s="7">
        <v>0.98099999999999998</v>
      </c>
      <c r="IK283" s="7"/>
      <c r="IM283" s="7"/>
      <c r="IN283" s="7"/>
      <c r="IO283" s="7"/>
      <c r="IP283" s="7"/>
      <c r="IQ283" s="7"/>
      <c r="IS283" s="7"/>
      <c r="IT283" s="7"/>
      <c r="IU283" s="7"/>
      <c r="IV283" s="7"/>
      <c r="IW283" s="7"/>
      <c r="IY283" s="7"/>
      <c r="IZ283" s="7"/>
      <c r="JA283" s="7"/>
      <c r="JB283" s="7"/>
      <c r="JC283" s="7"/>
      <c r="JE283" s="7"/>
      <c r="JF283" s="7"/>
      <c r="JG283" s="7"/>
      <c r="JH283" s="7"/>
      <c r="JI283" s="7"/>
      <c r="JK283" s="7"/>
      <c r="JL283" s="7"/>
      <c r="JM283" s="7"/>
      <c r="JN283" s="7"/>
      <c r="JO283" s="7"/>
      <c r="JQ283" s="7"/>
      <c r="JR283" s="7"/>
      <c r="JS283" s="7"/>
      <c r="JT283" s="7"/>
      <c r="JU283" s="7"/>
      <c r="JW283" s="7"/>
      <c r="JX283" s="7"/>
      <c r="JY283" s="7"/>
      <c r="JZ283" s="7"/>
      <c r="KA283" s="7"/>
      <c r="KC283" s="7"/>
      <c r="KD283" s="7"/>
      <c r="KE283" s="7"/>
      <c r="KF283" s="7"/>
    </row>
    <row r="284" spans="1:292" customFormat="1">
      <c r="A284" s="121">
        <v>44796</v>
      </c>
      <c r="B284" s="74" t="s">
        <v>1633</v>
      </c>
      <c r="C284" s="122"/>
      <c r="D284" s="122">
        <v>1.0697000000000001</v>
      </c>
      <c r="E284" s="122"/>
      <c r="G284" s="66">
        <v>44825</v>
      </c>
      <c r="H284" s="7" t="s">
        <v>1634</v>
      </c>
      <c r="I284" s="7"/>
      <c r="J284" s="7">
        <v>0.96409999999999996</v>
      </c>
      <c r="K284" s="7"/>
      <c r="M284" s="7"/>
      <c r="N284" s="7"/>
      <c r="O284" s="7"/>
      <c r="P284" s="7"/>
      <c r="Q284" s="7"/>
      <c r="S284" s="7"/>
      <c r="T284" s="7"/>
      <c r="U284" s="7"/>
      <c r="V284" s="7"/>
      <c r="W284" s="7"/>
      <c r="Y284" s="7"/>
      <c r="Z284" s="7"/>
      <c r="AA284" s="7"/>
      <c r="AB284" s="7"/>
      <c r="AC284" s="7"/>
      <c r="AE284" s="7"/>
      <c r="AF284" s="7"/>
      <c r="AG284" s="7"/>
      <c r="AH284" s="7"/>
      <c r="AI284" s="7"/>
      <c r="AK284" s="7"/>
      <c r="AL284" s="7"/>
      <c r="AM284" s="7"/>
      <c r="AN284" s="7"/>
      <c r="AO284" s="7"/>
      <c r="AQ284" s="7"/>
      <c r="AR284" s="7"/>
      <c r="AS284" s="7"/>
      <c r="AT284" s="7"/>
      <c r="AU284" s="7"/>
      <c r="AW284" s="7"/>
      <c r="AX284" s="7"/>
      <c r="AY284" s="7"/>
      <c r="AZ284" s="7"/>
      <c r="BA284" s="7"/>
      <c r="BC284" s="7"/>
      <c r="BD284" s="7"/>
      <c r="BE284" s="7"/>
      <c r="BF284" s="7"/>
      <c r="BG284" s="7"/>
      <c r="BI284" s="7"/>
      <c r="BJ284" s="7"/>
      <c r="BK284" s="7"/>
      <c r="BL284" s="7"/>
      <c r="BM284" s="7"/>
      <c r="BO284" s="7"/>
      <c r="BP284" s="7"/>
      <c r="BQ284" s="7"/>
      <c r="BR284" s="7"/>
      <c r="BS284" s="7"/>
      <c r="BU284" s="7"/>
      <c r="BV284" s="7"/>
      <c r="BW284" s="7"/>
      <c r="BX284" s="7"/>
      <c r="BY284" s="7"/>
      <c r="CA284" s="7"/>
      <c r="CB284" s="7"/>
      <c r="CC284" s="7"/>
      <c r="CD284" s="7"/>
      <c r="CE284" s="7"/>
      <c r="CG284" s="7"/>
      <c r="CH284" s="7"/>
      <c r="CI284" s="7"/>
      <c r="CJ284" s="7"/>
      <c r="CK284" s="7"/>
      <c r="CM284" s="7"/>
      <c r="CN284" s="7"/>
      <c r="CO284" s="7"/>
      <c r="CP284" s="7"/>
      <c r="CQ284" s="7"/>
      <c r="CS284" s="7"/>
      <c r="CT284" s="7"/>
      <c r="CU284" s="7"/>
      <c r="CV284" s="7"/>
      <c r="CW284" s="7"/>
      <c r="CY284" s="7"/>
      <c r="CZ284" s="7"/>
      <c r="DA284" s="7"/>
      <c r="DB284" s="7"/>
      <c r="DC284" s="7"/>
      <c r="DE284" s="7"/>
      <c r="DF284" s="7"/>
      <c r="DG284" s="7"/>
      <c r="DH284" s="7"/>
      <c r="DI284" s="7"/>
      <c r="DK284" s="7"/>
      <c r="DL284" s="7"/>
      <c r="DM284" s="7"/>
      <c r="DN284" s="7"/>
      <c r="DO284" s="7"/>
      <c r="DQ284" s="7"/>
      <c r="DR284" s="7"/>
      <c r="DS284" s="7"/>
      <c r="DT284" s="7"/>
      <c r="DU284" s="7"/>
      <c r="DW284" s="7"/>
      <c r="DX284" s="7"/>
      <c r="DY284" s="7"/>
      <c r="DZ284" s="7"/>
      <c r="EA284" s="7"/>
      <c r="EC284" s="7"/>
      <c r="ED284" s="7"/>
      <c r="EE284" s="7"/>
      <c r="EF284" s="7"/>
      <c r="EG284" s="7"/>
      <c r="EI284" s="7"/>
      <c r="EJ284" s="7"/>
      <c r="EK284" s="7"/>
      <c r="EL284" s="7"/>
      <c r="EM284" s="7"/>
      <c r="EO284" s="7"/>
      <c r="EP284" s="7"/>
      <c r="EQ284" s="7"/>
      <c r="ER284" s="7"/>
      <c r="ES284" s="7"/>
      <c r="EU284" s="7"/>
      <c r="EV284" s="7"/>
      <c r="EW284" s="7"/>
      <c r="EX284" s="7"/>
      <c r="EY284" s="7"/>
      <c r="FA284" s="7"/>
      <c r="FB284" s="7"/>
      <c r="FC284" s="7"/>
      <c r="FD284" s="7"/>
      <c r="FE284" s="7"/>
      <c r="FG284" s="7"/>
      <c r="FH284" s="7"/>
      <c r="FI284" s="7"/>
      <c r="FJ284" s="7"/>
      <c r="FK284" s="7"/>
      <c r="FM284" s="7"/>
      <c r="FN284" s="7"/>
      <c r="FO284" s="7"/>
      <c r="FP284" s="7"/>
      <c r="FQ284" s="7"/>
      <c r="FS284" s="7"/>
      <c r="FT284" s="7"/>
      <c r="FU284" s="7"/>
      <c r="FV284" s="7"/>
      <c r="FW284" s="7"/>
      <c r="FY284" s="7"/>
      <c r="FZ284" s="7"/>
      <c r="GA284" s="7"/>
      <c r="GB284" s="7"/>
      <c r="GC284" s="7"/>
      <c r="GE284" s="66">
        <v>44936</v>
      </c>
      <c r="GF284" s="21" t="s">
        <v>1628</v>
      </c>
      <c r="GG284" s="7"/>
      <c r="GH284" s="7">
        <v>1.9024000000000001</v>
      </c>
      <c r="GI284" s="7"/>
      <c r="GK284" s="66">
        <v>44931</v>
      </c>
      <c r="GL284" s="21" t="s">
        <v>1628</v>
      </c>
      <c r="GM284" s="7"/>
      <c r="GN284" s="7">
        <v>1.0055000000000001</v>
      </c>
      <c r="GO284" s="7"/>
      <c r="GQ284" s="66">
        <v>44888</v>
      </c>
      <c r="GR284" s="7" t="s">
        <v>1636</v>
      </c>
      <c r="GS284" s="7"/>
      <c r="GT284" s="7">
        <v>1.18</v>
      </c>
      <c r="GU284" s="7"/>
      <c r="GW284" s="66">
        <v>44858</v>
      </c>
      <c r="GX284" s="21" t="s">
        <v>1635</v>
      </c>
      <c r="GY284" s="7"/>
      <c r="GZ284" s="7">
        <v>1.0886</v>
      </c>
      <c r="HA284" s="7"/>
      <c r="HC284" s="66">
        <v>44844</v>
      </c>
      <c r="HD284" s="21" t="s">
        <v>358</v>
      </c>
      <c r="HE284" s="7"/>
      <c r="HF284" s="7">
        <v>1.24</v>
      </c>
      <c r="HG284" s="7"/>
      <c r="HI284" s="66">
        <v>44796</v>
      </c>
      <c r="HJ284" s="21" t="s">
        <v>1633</v>
      </c>
      <c r="HK284" s="7"/>
      <c r="HL284" s="7">
        <v>1.0289999999999999</v>
      </c>
      <c r="HM284" s="7"/>
      <c r="HO284" s="66">
        <v>44789</v>
      </c>
      <c r="HP284" s="21" t="s">
        <v>1633</v>
      </c>
      <c r="HQ284" s="7"/>
      <c r="HR284" s="134">
        <v>1.0065601239779984</v>
      </c>
      <c r="HS284" s="7"/>
      <c r="HU284" s="55">
        <v>44132</v>
      </c>
      <c r="HV284" s="23" t="s">
        <v>358</v>
      </c>
      <c r="HW284" s="21">
        <f>[1]!i_dq_close("881001.WI",HU284)</f>
        <v>5137.7161999999998</v>
      </c>
      <c r="HX284" s="82">
        <v>1.1169290000000001</v>
      </c>
      <c r="HY284" s="20"/>
      <c r="IA284" s="66">
        <v>44917</v>
      </c>
      <c r="IB284" s="7" t="s">
        <v>1627</v>
      </c>
      <c r="IC284" s="7"/>
      <c r="ID284" s="7">
        <v>1.04</v>
      </c>
      <c r="IE284" s="7"/>
      <c r="IG284" s="66">
        <v>44932</v>
      </c>
      <c r="IH284" s="21" t="s">
        <v>1628</v>
      </c>
      <c r="II284" s="7"/>
      <c r="IJ284" s="7">
        <v>0.98199999999999998</v>
      </c>
      <c r="IK284" s="7"/>
      <c r="IM284" s="7"/>
      <c r="IN284" s="7"/>
      <c r="IO284" s="7"/>
      <c r="IP284" s="7"/>
      <c r="IQ284" s="7"/>
      <c r="IS284" s="7"/>
      <c r="IT284" s="7"/>
      <c r="IU284" s="7"/>
      <c r="IV284" s="7"/>
      <c r="IW284" s="7"/>
      <c r="IY284" s="7"/>
      <c r="IZ284" s="7"/>
      <c r="JA284" s="7"/>
      <c r="JB284" s="7"/>
      <c r="JC284" s="7"/>
      <c r="JE284" s="7"/>
      <c r="JF284" s="7"/>
      <c r="JG284" s="7"/>
      <c r="JH284" s="7"/>
      <c r="JI284" s="7"/>
      <c r="JK284" s="7"/>
      <c r="JL284" s="7"/>
      <c r="JM284" s="7"/>
      <c r="JN284" s="7"/>
      <c r="JO284" s="7"/>
      <c r="JQ284" s="7"/>
      <c r="JR284" s="7"/>
      <c r="JS284" s="7"/>
      <c r="JT284" s="7"/>
      <c r="JU284" s="7"/>
      <c r="JW284" s="7"/>
      <c r="JX284" s="7"/>
      <c r="JY284" s="7"/>
      <c r="JZ284" s="7"/>
      <c r="KA284" s="7"/>
      <c r="KC284" s="7"/>
      <c r="KD284" s="7"/>
      <c r="KE284" s="7"/>
      <c r="KF284" s="7"/>
    </row>
    <row r="285" spans="1:292" customFormat="1">
      <c r="A285" s="121">
        <v>44797</v>
      </c>
      <c r="B285" s="74" t="s">
        <v>1633</v>
      </c>
      <c r="C285" s="122"/>
      <c r="D285" s="122">
        <v>1.0619000000000001</v>
      </c>
      <c r="E285" s="122"/>
      <c r="G285" s="66">
        <v>44826</v>
      </c>
      <c r="H285" s="7" t="s">
        <v>1634</v>
      </c>
      <c r="I285" s="7"/>
      <c r="J285" s="7">
        <v>0.96489999999999998</v>
      </c>
      <c r="K285" s="7"/>
      <c r="M285" s="7"/>
      <c r="N285" s="7"/>
      <c r="O285" s="7"/>
      <c r="P285" s="7"/>
      <c r="Q285" s="7"/>
      <c r="S285" s="7"/>
      <c r="T285" s="7"/>
      <c r="U285" s="7"/>
      <c r="V285" s="7"/>
      <c r="W285" s="7"/>
      <c r="Y285" s="7"/>
      <c r="Z285" s="7"/>
      <c r="AA285" s="7"/>
      <c r="AB285" s="7"/>
      <c r="AC285" s="7"/>
      <c r="AE285" s="7"/>
      <c r="AF285" s="7"/>
      <c r="AG285" s="7"/>
      <c r="AH285" s="7"/>
      <c r="AI285" s="7"/>
      <c r="AK285" s="7"/>
      <c r="AL285" s="7"/>
      <c r="AM285" s="7"/>
      <c r="AN285" s="7"/>
      <c r="AO285" s="7"/>
      <c r="AQ285" s="7"/>
      <c r="AR285" s="7"/>
      <c r="AS285" s="7"/>
      <c r="AT285" s="7"/>
      <c r="AU285" s="7"/>
      <c r="AW285" s="7"/>
      <c r="AX285" s="7"/>
      <c r="AY285" s="7"/>
      <c r="AZ285" s="7"/>
      <c r="BA285" s="7"/>
      <c r="BC285" s="7"/>
      <c r="BD285" s="7"/>
      <c r="BE285" s="7"/>
      <c r="BF285" s="7"/>
      <c r="BG285" s="7"/>
      <c r="BI285" s="7"/>
      <c r="BJ285" s="7"/>
      <c r="BK285" s="7"/>
      <c r="BL285" s="7"/>
      <c r="BM285" s="7"/>
      <c r="BO285" s="7"/>
      <c r="BP285" s="7"/>
      <c r="BQ285" s="7"/>
      <c r="BR285" s="7"/>
      <c r="BS285" s="7"/>
      <c r="BU285" s="7"/>
      <c r="BV285" s="7"/>
      <c r="BW285" s="7"/>
      <c r="BX285" s="7"/>
      <c r="BY285" s="7"/>
      <c r="CA285" s="7"/>
      <c r="CB285" s="7"/>
      <c r="CC285" s="7"/>
      <c r="CD285" s="7"/>
      <c r="CE285" s="7"/>
      <c r="CG285" s="7"/>
      <c r="CH285" s="7"/>
      <c r="CI285" s="7"/>
      <c r="CJ285" s="7"/>
      <c r="CK285" s="7"/>
      <c r="CM285" s="7"/>
      <c r="CN285" s="7"/>
      <c r="CO285" s="7"/>
      <c r="CP285" s="7"/>
      <c r="CQ285" s="7"/>
      <c r="CS285" s="7"/>
      <c r="CT285" s="7"/>
      <c r="CU285" s="7"/>
      <c r="CV285" s="7"/>
      <c r="CW285" s="7"/>
      <c r="CY285" s="7"/>
      <c r="CZ285" s="7"/>
      <c r="DA285" s="7"/>
      <c r="DB285" s="7"/>
      <c r="DC285" s="7"/>
      <c r="DE285" s="7"/>
      <c r="DF285" s="7"/>
      <c r="DG285" s="7"/>
      <c r="DH285" s="7"/>
      <c r="DI285" s="7"/>
      <c r="DK285" s="7"/>
      <c r="DL285" s="7"/>
      <c r="DM285" s="7"/>
      <c r="DN285" s="7"/>
      <c r="DO285" s="7"/>
      <c r="DQ285" s="7"/>
      <c r="DR285" s="7"/>
      <c r="DS285" s="7"/>
      <c r="DT285" s="7"/>
      <c r="DU285" s="7"/>
      <c r="DW285" s="7"/>
      <c r="DX285" s="7"/>
      <c r="DY285" s="7"/>
      <c r="DZ285" s="7"/>
      <c r="EA285" s="7"/>
      <c r="EC285" s="7"/>
      <c r="ED285" s="7"/>
      <c r="EE285" s="7"/>
      <c r="EF285" s="7"/>
      <c r="EG285" s="7"/>
      <c r="EI285" s="7"/>
      <c r="EJ285" s="7"/>
      <c r="EK285" s="7"/>
      <c r="EL285" s="7"/>
      <c r="EM285" s="7"/>
      <c r="EO285" s="7"/>
      <c r="EP285" s="7"/>
      <c r="EQ285" s="7"/>
      <c r="ER285" s="7"/>
      <c r="ES285" s="7"/>
      <c r="EU285" s="7"/>
      <c r="EV285" s="7"/>
      <c r="EW285" s="7"/>
      <c r="EX285" s="7"/>
      <c r="EY285" s="7"/>
      <c r="FA285" s="7"/>
      <c r="FB285" s="7"/>
      <c r="FC285" s="7"/>
      <c r="FD285" s="7"/>
      <c r="FE285" s="7"/>
      <c r="FG285" s="7"/>
      <c r="FH285" s="7"/>
      <c r="FI285" s="7"/>
      <c r="FJ285" s="7"/>
      <c r="FK285" s="7"/>
      <c r="FM285" s="7"/>
      <c r="FN285" s="7"/>
      <c r="FO285" s="7"/>
      <c r="FP285" s="7"/>
      <c r="FQ285" s="7"/>
      <c r="FS285" s="7"/>
      <c r="FT285" s="7"/>
      <c r="FU285" s="7"/>
      <c r="FV285" s="7"/>
      <c r="FW285" s="7"/>
      <c r="FY285" s="7"/>
      <c r="FZ285" s="7"/>
      <c r="GA285" s="7"/>
      <c r="GB285" s="7"/>
      <c r="GC285" s="7"/>
      <c r="GE285" s="66">
        <v>44937</v>
      </c>
      <c r="GF285" s="21" t="s">
        <v>1628</v>
      </c>
      <c r="GG285" s="7"/>
      <c r="GH285" s="7">
        <v>1.8972</v>
      </c>
      <c r="GI285" s="7"/>
      <c r="GK285" s="66">
        <v>44932</v>
      </c>
      <c r="GL285" s="21" t="s">
        <v>1628</v>
      </c>
      <c r="GM285" s="7"/>
      <c r="GN285" s="7">
        <v>1.0056</v>
      </c>
      <c r="GO285" s="7"/>
      <c r="GQ285" s="66">
        <v>44889</v>
      </c>
      <c r="GR285" s="7" t="s">
        <v>1636</v>
      </c>
      <c r="GS285" s="7"/>
      <c r="GT285" s="7">
        <v>1.1819999999999999</v>
      </c>
      <c r="GU285" s="7"/>
      <c r="GW285" s="66">
        <v>44859</v>
      </c>
      <c r="GX285" s="21" t="s">
        <v>1635</v>
      </c>
      <c r="GY285" s="7"/>
      <c r="GZ285" s="7">
        <v>1.0887</v>
      </c>
      <c r="HA285" s="7"/>
      <c r="HC285" s="66">
        <v>44845</v>
      </c>
      <c r="HD285" s="21" t="s">
        <v>1635</v>
      </c>
      <c r="HE285" s="7"/>
      <c r="HF285" s="7">
        <v>1.2416</v>
      </c>
      <c r="HG285" s="7"/>
      <c r="HI285" s="66">
        <v>44797</v>
      </c>
      <c r="HJ285" s="21" t="s">
        <v>1633</v>
      </c>
      <c r="HK285" s="7"/>
      <c r="HL285" s="7">
        <v>1.0309999999999999</v>
      </c>
      <c r="HM285" s="7"/>
      <c r="HO285" s="66">
        <v>44790</v>
      </c>
      <c r="HP285" s="21" t="s">
        <v>1633</v>
      </c>
      <c r="HQ285" s="7"/>
      <c r="HR285" s="134">
        <v>1.0065601239779984</v>
      </c>
      <c r="HS285" s="7"/>
      <c r="HU285" s="55">
        <v>44133</v>
      </c>
      <c r="HV285" s="23" t="s">
        <v>358</v>
      </c>
      <c r="HW285" s="21">
        <f>[1]!i_dq_close("881001.WI",HU285)</f>
        <v>5155.7816000000003</v>
      </c>
      <c r="HX285" s="82">
        <v>1.1169290000000001</v>
      </c>
      <c r="HY285" s="20"/>
      <c r="IA285" s="66">
        <v>44918</v>
      </c>
      <c r="IB285" s="7" t="s">
        <v>1627</v>
      </c>
      <c r="IC285" s="7"/>
      <c r="ID285" s="7">
        <v>1.038</v>
      </c>
      <c r="IE285" s="7"/>
      <c r="IG285" s="66">
        <v>44935</v>
      </c>
      <c r="IH285" s="21" t="s">
        <v>1628</v>
      </c>
      <c r="II285" s="7"/>
      <c r="IJ285" s="7">
        <v>0.98299999999999998</v>
      </c>
      <c r="IK285" s="7"/>
      <c r="IM285" s="7"/>
      <c r="IN285" s="7"/>
      <c r="IO285" s="7"/>
      <c r="IP285" s="7"/>
      <c r="IQ285" s="7"/>
      <c r="IS285" s="7"/>
      <c r="IT285" s="7"/>
      <c r="IU285" s="7"/>
      <c r="IV285" s="7"/>
      <c r="IW285" s="7"/>
      <c r="IY285" s="7"/>
      <c r="IZ285" s="7"/>
      <c r="JA285" s="7"/>
      <c r="JB285" s="7"/>
      <c r="JC285" s="7"/>
      <c r="JE285" s="7"/>
      <c r="JF285" s="7"/>
      <c r="JG285" s="7"/>
      <c r="JH285" s="7"/>
      <c r="JI285" s="7"/>
      <c r="JK285" s="7"/>
      <c r="JL285" s="7"/>
      <c r="JM285" s="7"/>
      <c r="JN285" s="7"/>
      <c r="JO285" s="7"/>
      <c r="JQ285" s="7"/>
      <c r="JR285" s="7"/>
      <c r="JS285" s="7"/>
      <c r="JT285" s="7"/>
      <c r="JU285" s="7"/>
      <c r="JW285" s="7"/>
      <c r="JX285" s="7"/>
      <c r="JY285" s="7"/>
      <c r="JZ285" s="7"/>
      <c r="KA285" s="7"/>
      <c r="KC285" s="7"/>
      <c r="KD285" s="7"/>
      <c r="KE285" s="7"/>
      <c r="KF285" s="7"/>
    </row>
    <row r="286" spans="1:292" customFormat="1">
      <c r="A286" s="121">
        <v>44798</v>
      </c>
      <c r="B286" s="74" t="s">
        <v>1633</v>
      </c>
      <c r="C286" s="122"/>
      <c r="D286" s="122">
        <v>1.0544</v>
      </c>
      <c r="E286" s="122"/>
      <c r="G286" s="66">
        <v>44827</v>
      </c>
      <c r="H286" s="7" t="s">
        <v>1634</v>
      </c>
      <c r="I286" s="7"/>
      <c r="J286" s="7">
        <v>0.96040000000000003</v>
      </c>
      <c r="K286" s="7"/>
      <c r="M286" s="7"/>
      <c r="N286" s="7"/>
      <c r="O286" s="7"/>
      <c r="P286" s="7"/>
      <c r="Q286" s="7"/>
      <c r="S286" s="7"/>
      <c r="T286" s="7"/>
      <c r="U286" s="7"/>
      <c r="V286" s="7"/>
      <c r="W286" s="7"/>
      <c r="Y286" s="7"/>
      <c r="Z286" s="7"/>
      <c r="AA286" s="7"/>
      <c r="AB286" s="7"/>
      <c r="AC286" s="7"/>
      <c r="AE286" s="7"/>
      <c r="AF286" s="7"/>
      <c r="AG286" s="7"/>
      <c r="AH286" s="7"/>
      <c r="AI286" s="7"/>
      <c r="AK286" s="7"/>
      <c r="AL286" s="7"/>
      <c r="AM286" s="7"/>
      <c r="AN286" s="7"/>
      <c r="AO286" s="7"/>
      <c r="AQ286" s="7"/>
      <c r="AR286" s="7"/>
      <c r="AS286" s="7"/>
      <c r="AT286" s="7"/>
      <c r="AU286" s="7"/>
      <c r="AW286" s="7"/>
      <c r="AX286" s="7"/>
      <c r="AY286" s="7"/>
      <c r="AZ286" s="7"/>
      <c r="BA286" s="7"/>
      <c r="BC286" s="7"/>
      <c r="BD286" s="7"/>
      <c r="BE286" s="7"/>
      <c r="BF286" s="7"/>
      <c r="BG286" s="7"/>
      <c r="BI286" s="7"/>
      <c r="BJ286" s="7"/>
      <c r="BK286" s="7"/>
      <c r="BL286" s="7"/>
      <c r="BM286" s="7"/>
      <c r="BO286" s="7"/>
      <c r="BP286" s="7"/>
      <c r="BQ286" s="7"/>
      <c r="BR286" s="7"/>
      <c r="BS286" s="7"/>
      <c r="BU286" s="7"/>
      <c r="BV286" s="7"/>
      <c r="BW286" s="7"/>
      <c r="BX286" s="7"/>
      <c r="BY286" s="7"/>
      <c r="CA286" s="7"/>
      <c r="CB286" s="7"/>
      <c r="CC286" s="7"/>
      <c r="CD286" s="7"/>
      <c r="CE286" s="7"/>
      <c r="CG286" s="7"/>
      <c r="CH286" s="7"/>
      <c r="CI286" s="7"/>
      <c r="CJ286" s="7"/>
      <c r="CK286" s="7"/>
      <c r="CM286" s="7"/>
      <c r="CN286" s="7"/>
      <c r="CO286" s="7"/>
      <c r="CP286" s="7"/>
      <c r="CQ286" s="7"/>
      <c r="CS286" s="7"/>
      <c r="CT286" s="7"/>
      <c r="CU286" s="7"/>
      <c r="CV286" s="7"/>
      <c r="CW286" s="7"/>
      <c r="CY286" s="7"/>
      <c r="CZ286" s="7"/>
      <c r="DA286" s="7"/>
      <c r="DB286" s="7"/>
      <c r="DC286" s="7"/>
      <c r="DE286" s="7"/>
      <c r="DF286" s="7"/>
      <c r="DG286" s="7"/>
      <c r="DH286" s="7"/>
      <c r="DI286" s="7"/>
      <c r="DK286" s="7"/>
      <c r="DL286" s="7"/>
      <c r="DM286" s="7"/>
      <c r="DN286" s="7"/>
      <c r="DO286" s="7"/>
      <c r="DQ286" s="7"/>
      <c r="DR286" s="7"/>
      <c r="DS286" s="7"/>
      <c r="DT286" s="7"/>
      <c r="DU286" s="7"/>
      <c r="DW286" s="7"/>
      <c r="DX286" s="7"/>
      <c r="DY286" s="7"/>
      <c r="DZ286" s="7"/>
      <c r="EA286" s="7"/>
      <c r="EC286" s="7"/>
      <c r="ED286" s="7"/>
      <c r="EE286" s="7"/>
      <c r="EF286" s="7"/>
      <c r="EG286" s="7"/>
      <c r="EI286" s="7"/>
      <c r="EJ286" s="7"/>
      <c r="EK286" s="7"/>
      <c r="EL286" s="7"/>
      <c r="EM286" s="7"/>
      <c r="EO286" s="7"/>
      <c r="EP286" s="7"/>
      <c r="EQ286" s="7"/>
      <c r="ER286" s="7"/>
      <c r="ES286" s="7"/>
      <c r="EU286" s="7"/>
      <c r="EV286" s="7"/>
      <c r="EW286" s="7"/>
      <c r="EX286" s="7"/>
      <c r="EY286" s="7"/>
      <c r="FA286" s="7"/>
      <c r="FB286" s="7"/>
      <c r="FC286" s="7"/>
      <c r="FD286" s="7"/>
      <c r="FE286" s="7"/>
      <c r="FG286" s="7"/>
      <c r="FH286" s="7"/>
      <c r="FI286" s="7"/>
      <c r="FJ286" s="7"/>
      <c r="FK286" s="7"/>
      <c r="FM286" s="7"/>
      <c r="FN286" s="7"/>
      <c r="FO286" s="7"/>
      <c r="FP286" s="7"/>
      <c r="FQ286" s="7"/>
      <c r="FS286" s="7"/>
      <c r="FT286" s="7"/>
      <c r="FU286" s="7"/>
      <c r="FV286" s="7"/>
      <c r="FW286" s="7"/>
      <c r="FY286" s="7"/>
      <c r="FZ286" s="7"/>
      <c r="GA286" s="7"/>
      <c r="GB286" s="7"/>
      <c r="GC286" s="7"/>
      <c r="GE286" s="66">
        <v>44938</v>
      </c>
      <c r="GF286" s="21" t="s">
        <v>1628</v>
      </c>
      <c r="GG286" s="7"/>
      <c r="GH286" s="7">
        <v>1.9034</v>
      </c>
      <c r="GI286" s="7"/>
      <c r="GK286" s="66">
        <v>44935</v>
      </c>
      <c r="GL286" s="21" t="s">
        <v>1628</v>
      </c>
      <c r="GM286" s="7"/>
      <c r="GN286" s="7">
        <v>1.0059</v>
      </c>
      <c r="GO286" s="7"/>
      <c r="GQ286" s="66">
        <v>44890</v>
      </c>
      <c r="GR286" s="7" t="s">
        <v>1636</v>
      </c>
      <c r="GS286" s="7"/>
      <c r="GT286" s="7">
        <v>1.18</v>
      </c>
      <c r="GU286" s="7"/>
      <c r="GW286" s="66">
        <v>44860</v>
      </c>
      <c r="GX286" s="21" t="s">
        <v>1635</v>
      </c>
      <c r="GY286" s="7"/>
      <c r="GZ286" s="7">
        <v>1.0887</v>
      </c>
      <c r="HA286" s="7"/>
      <c r="HC286" s="66">
        <v>44846</v>
      </c>
      <c r="HD286" s="21" t="s">
        <v>1635</v>
      </c>
      <c r="HE286" s="7"/>
      <c r="HF286" s="7">
        <v>1.2343999999999999</v>
      </c>
      <c r="HG286" s="7"/>
      <c r="HI286" s="66">
        <v>44798</v>
      </c>
      <c r="HJ286" s="21" t="s">
        <v>1633</v>
      </c>
      <c r="HK286" s="7"/>
      <c r="HL286" s="7">
        <v>1.0349999999999999</v>
      </c>
      <c r="HM286" s="7"/>
      <c r="HO286" s="66">
        <v>44791</v>
      </c>
      <c r="HP286" s="21" t="s">
        <v>1633</v>
      </c>
      <c r="HQ286" s="7"/>
      <c r="HR286" s="134">
        <v>1.0065601239779984</v>
      </c>
      <c r="HS286" s="7"/>
      <c r="HU286" s="55">
        <v>44134</v>
      </c>
      <c r="HV286" s="23" t="s">
        <v>358</v>
      </c>
      <c r="HW286" s="21">
        <f>[1]!i_dq_close("881001.WI",HU286)</f>
        <v>5057.2464</v>
      </c>
      <c r="HX286" s="82">
        <v>1.1169290000000001</v>
      </c>
      <c r="HY286" s="20"/>
      <c r="IA286" s="66">
        <v>44921</v>
      </c>
      <c r="IB286" s="7" t="s">
        <v>1627</v>
      </c>
      <c r="IC286" s="7"/>
      <c r="ID286" s="7">
        <v>1.044</v>
      </c>
      <c r="IE286" s="7"/>
      <c r="IG286" s="66">
        <v>44936</v>
      </c>
      <c r="IH286" s="21" t="s">
        <v>1628</v>
      </c>
      <c r="II286" s="7"/>
      <c r="IJ286" s="7">
        <v>0.98299999999999998</v>
      </c>
      <c r="IK286" s="7"/>
      <c r="IM286" s="7"/>
      <c r="IN286" s="7"/>
      <c r="IO286" s="7"/>
      <c r="IP286" s="7"/>
      <c r="IQ286" s="7"/>
      <c r="IS286" s="7"/>
      <c r="IT286" s="7"/>
      <c r="IU286" s="7"/>
      <c r="IV286" s="7"/>
      <c r="IW286" s="7"/>
      <c r="IY286" s="7"/>
      <c r="IZ286" s="7"/>
      <c r="JA286" s="7"/>
      <c r="JB286" s="7"/>
      <c r="JC286" s="7"/>
      <c r="JE286" s="7"/>
      <c r="JF286" s="7"/>
      <c r="JG286" s="7"/>
      <c r="JH286" s="7"/>
      <c r="JI286" s="7"/>
      <c r="JK286" s="7"/>
      <c r="JL286" s="7"/>
      <c r="JM286" s="7"/>
      <c r="JN286" s="7"/>
      <c r="JO286" s="7"/>
      <c r="JQ286" s="7"/>
      <c r="JR286" s="7"/>
      <c r="JS286" s="7"/>
      <c r="JT286" s="7"/>
      <c r="JU286" s="7"/>
      <c r="JW286" s="7"/>
      <c r="JX286" s="7"/>
      <c r="JY286" s="7"/>
      <c r="JZ286" s="7"/>
      <c r="KA286" s="7"/>
      <c r="KC286" s="7"/>
      <c r="KD286" s="7"/>
      <c r="KE286" s="7"/>
      <c r="KF286" s="7"/>
    </row>
    <row r="287" spans="1:292" customFormat="1">
      <c r="A287" s="121">
        <v>44799</v>
      </c>
      <c r="B287" s="74" t="s">
        <v>1633</v>
      </c>
      <c r="C287" s="122"/>
      <c r="D287" s="122">
        <v>1.0470999999999999</v>
      </c>
      <c r="E287" s="122"/>
      <c r="G287" s="66">
        <v>44830</v>
      </c>
      <c r="H287" s="7" t="s">
        <v>1634</v>
      </c>
      <c r="I287" s="7"/>
      <c r="J287" s="7">
        <v>0.96040000000000003</v>
      </c>
      <c r="K287" s="7"/>
      <c r="M287" s="7"/>
      <c r="N287" s="7"/>
      <c r="O287" s="7"/>
      <c r="P287" s="7"/>
      <c r="Q287" s="7"/>
      <c r="S287" s="7"/>
      <c r="T287" s="7"/>
      <c r="U287" s="7"/>
      <c r="V287" s="7"/>
      <c r="W287" s="7"/>
      <c r="Y287" s="7"/>
      <c r="Z287" s="7"/>
      <c r="AA287" s="7"/>
      <c r="AB287" s="7"/>
      <c r="AC287" s="7"/>
      <c r="AE287" s="7"/>
      <c r="AF287" s="7"/>
      <c r="AG287" s="7"/>
      <c r="AH287" s="7"/>
      <c r="AI287" s="7"/>
      <c r="AK287" s="7"/>
      <c r="AL287" s="7"/>
      <c r="AM287" s="7"/>
      <c r="AN287" s="7"/>
      <c r="AO287" s="7"/>
      <c r="AQ287" s="7"/>
      <c r="AR287" s="7"/>
      <c r="AS287" s="7"/>
      <c r="AT287" s="7"/>
      <c r="AU287" s="7"/>
      <c r="AW287" s="7"/>
      <c r="AX287" s="7"/>
      <c r="AY287" s="7"/>
      <c r="AZ287" s="7"/>
      <c r="BA287" s="7"/>
      <c r="BC287" s="7"/>
      <c r="BD287" s="7"/>
      <c r="BE287" s="7"/>
      <c r="BF287" s="7"/>
      <c r="BG287" s="7"/>
      <c r="BI287" s="7"/>
      <c r="BJ287" s="7"/>
      <c r="BK287" s="7"/>
      <c r="BL287" s="7"/>
      <c r="BM287" s="7"/>
      <c r="BO287" s="7"/>
      <c r="BP287" s="7"/>
      <c r="BQ287" s="7"/>
      <c r="BR287" s="7"/>
      <c r="BS287" s="7"/>
      <c r="BU287" s="7"/>
      <c r="BV287" s="7"/>
      <c r="BW287" s="7"/>
      <c r="BX287" s="7"/>
      <c r="BY287" s="7"/>
      <c r="CA287" s="7"/>
      <c r="CB287" s="7"/>
      <c r="CC287" s="7"/>
      <c r="CD287" s="7"/>
      <c r="CE287" s="7"/>
      <c r="CG287" s="7"/>
      <c r="CH287" s="7"/>
      <c r="CI287" s="7"/>
      <c r="CJ287" s="7"/>
      <c r="CK287" s="7"/>
      <c r="CM287" s="7"/>
      <c r="CN287" s="7"/>
      <c r="CO287" s="7"/>
      <c r="CP287" s="7"/>
      <c r="CQ287" s="7"/>
      <c r="CS287" s="7"/>
      <c r="CT287" s="7"/>
      <c r="CU287" s="7"/>
      <c r="CV287" s="7"/>
      <c r="CW287" s="7"/>
      <c r="CY287" s="7"/>
      <c r="CZ287" s="7"/>
      <c r="DA287" s="7"/>
      <c r="DB287" s="7"/>
      <c r="DC287" s="7"/>
      <c r="DE287" s="7"/>
      <c r="DF287" s="7"/>
      <c r="DG287" s="7"/>
      <c r="DH287" s="7"/>
      <c r="DI287" s="7"/>
      <c r="DK287" s="7"/>
      <c r="DL287" s="7"/>
      <c r="DM287" s="7"/>
      <c r="DN287" s="7"/>
      <c r="DO287" s="7"/>
      <c r="DQ287" s="7"/>
      <c r="DR287" s="7"/>
      <c r="DS287" s="7"/>
      <c r="DT287" s="7"/>
      <c r="DU287" s="7"/>
      <c r="DW287" s="7"/>
      <c r="DX287" s="7"/>
      <c r="DY287" s="7"/>
      <c r="DZ287" s="7"/>
      <c r="EA287" s="7"/>
      <c r="EC287" s="7"/>
      <c r="ED287" s="7"/>
      <c r="EE287" s="7"/>
      <c r="EF287" s="7"/>
      <c r="EG287" s="7"/>
      <c r="EI287" s="7"/>
      <c r="EJ287" s="7"/>
      <c r="EK287" s="7"/>
      <c r="EL287" s="7"/>
      <c r="EM287" s="7"/>
      <c r="EO287" s="7"/>
      <c r="EP287" s="7"/>
      <c r="EQ287" s="7"/>
      <c r="ER287" s="7"/>
      <c r="ES287" s="7"/>
      <c r="EU287" s="7"/>
      <c r="EV287" s="7"/>
      <c r="EW287" s="7"/>
      <c r="EX287" s="7"/>
      <c r="EY287" s="7"/>
      <c r="FA287" s="7"/>
      <c r="FB287" s="7"/>
      <c r="FC287" s="7"/>
      <c r="FD287" s="7"/>
      <c r="FE287" s="7"/>
      <c r="FG287" s="7"/>
      <c r="FH287" s="7"/>
      <c r="FI287" s="7"/>
      <c r="FJ287" s="7"/>
      <c r="FK287" s="7"/>
      <c r="FM287" s="7"/>
      <c r="FN287" s="7"/>
      <c r="FO287" s="7"/>
      <c r="FP287" s="7"/>
      <c r="FQ287" s="7"/>
      <c r="FS287" s="7"/>
      <c r="FT287" s="7"/>
      <c r="FU287" s="7"/>
      <c r="FV287" s="7"/>
      <c r="FW287" s="7"/>
      <c r="FY287" s="7"/>
      <c r="FZ287" s="7"/>
      <c r="GA287" s="7"/>
      <c r="GB287" s="7"/>
      <c r="GC287" s="7"/>
      <c r="GE287" s="66">
        <v>44939</v>
      </c>
      <c r="GF287" s="21" t="s">
        <v>1628</v>
      </c>
      <c r="GG287" s="7"/>
      <c r="GH287" s="7">
        <v>1.9001999999999999</v>
      </c>
      <c r="GI287" s="7"/>
      <c r="GK287" s="66">
        <v>44936</v>
      </c>
      <c r="GL287" s="21" t="s">
        <v>1628</v>
      </c>
      <c r="GM287" s="7"/>
      <c r="GN287" s="7">
        <v>1.0063</v>
      </c>
      <c r="GO287" s="7"/>
      <c r="GQ287" s="66">
        <v>44893</v>
      </c>
      <c r="GR287" s="7" t="s">
        <v>1636</v>
      </c>
      <c r="GS287" s="7"/>
      <c r="GT287" s="7">
        <v>1.181</v>
      </c>
      <c r="GU287" s="7"/>
      <c r="GW287" s="66">
        <v>44861</v>
      </c>
      <c r="GX287" s="21" t="s">
        <v>1635</v>
      </c>
      <c r="GY287" s="7"/>
      <c r="GZ287" s="7">
        <v>1.0876999999999999</v>
      </c>
      <c r="HA287" s="7"/>
      <c r="HC287" s="66">
        <v>44847</v>
      </c>
      <c r="HD287" s="21" t="s">
        <v>1635</v>
      </c>
      <c r="HE287" s="7"/>
      <c r="HF287" s="7">
        <v>1.2336</v>
      </c>
      <c r="HG287" s="7"/>
      <c r="HI287" s="66">
        <v>44799</v>
      </c>
      <c r="HJ287" s="21" t="s">
        <v>1633</v>
      </c>
      <c r="HK287" s="7"/>
      <c r="HL287" s="7">
        <v>1.032</v>
      </c>
      <c r="HM287" s="7"/>
      <c r="HO287" s="66">
        <v>44792</v>
      </c>
      <c r="HP287" s="21" t="s">
        <v>1633</v>
      </c>
      <c r="HQ287" s="7"/>
      <c r="HR287" s="134">
        <v>1.0075440537179576</v>
      </c>
      <c r="HS287" s="7"/>
      <c r="HU287" s="55">
        <v>44135</v>
      </c>
      <c r="HV287" s="23" t="s">
        <v>358</v>
      </c>
      <c r="HW287" s="21">
        <f>[1]!i_dq_close("881001.WI",HU287)</f>
        <v>5057.2464</v>
      </c>
      <c r="HX287" s="82">
        <v>1.1169290000000001</v>
      </c>
      <c r="HY287" s="20"/>
      <c r="IA287" s="66">
        <v>44922</v>
      </c>
      <c r="IB287" s="7" t="s">
        <v>1627</v>
      </c>
      <c r="IC287" s="7"/>
      <c r="ID287" s="7">
        <v>1.046</v>
      </c>
      <c r="IE287" s="7"/>
      <c r="IG287" s="66">
        <v>44937</v>
      </c>
      <c r="IH287" s="21" t="s">
        <v>1628</v>
      </c>
      <c r="II287" s="7"/>
      <c r="IJ287" s="7">
        <v>0.98199999999999998</v>
      </c>
      <c r="IK287" s="7"/>
      <c r="IM287" s="7"/>
      <c r="IN287" s="7"/>
      <c r="IO287" s="7"/>
      <c r="IP287" s="7"/>
      <c r="IQ287" s="7"/>
      <c r="IS287" s="7"/>
      <c r="IT287" s="7"/>
      <c r="IU287" s="7"/>
      <c r="IV287" s="7"/>
      <c r="IW287" s="7"/>
      <c r="IY287" s="7"/>
      <c r="IZ287" s="7"/>
      <c r="JA287" s="7"/>
      <c r="JB287" s="7"/>
      <c r="JC287" s="7"/>
      <c r="JE287" s="7"/>
      <c r="JF287" s="7"/>
      <c r="JG287" s="7"/>
      <c r="JH287" s="7"/>
      <c r="JI287" s="7"/>
      <c r="JK287" s="7"/>
      <c r="JL287" s="7"/>
      <c r="JM287" s="7"/>
      <c r="JN287" s="7"/>
      <c r="JO287" s="7"/>
      <c r="JQ287" s="7"/>
      <c r="JR287" s="7"/>
      <c r="JS287" s="7"/>
      <c r="JT287" s="7"/>
      <c r="JU287" s="7"/>
      <c r="JW287" s="7"/>
      <c r="JX287" s="7"/>
      <c r="JY287" s="7"/>
      <c r="JZ287" s="7"/>
      <c r="KA287" s="7"/>
      <c r="KC287" s="7"/>
      <c r="KD287" s="7"/>
      <c r="KE287" s="7"/>
      <c r="KF287" s="7"/>
    </row>
    <row r="288" spans="1:292" customFormat="1">
      <c r="A288" s="121">
        <v>44802</v>
      </c>
      <c r="B288" s="74" t="s">
        <v>1633</v>
      </c>
      <c r="C288" s="122"/>
      <c r="D288" s="122">
        <v>1.0518000000000001</v>
      </c>
      <c r="E288" s="122"/>
      <c r="G288" s="66">
        <v>44831</v>
      </c>
      <c r="H288" s="7" t="s">
        <v>1634</v>
      </c>
      <c r="I288" s="7"/>
      <c r="J288" s="7">
        <v>0.96379999999999999</v>
      </c>
      <c r="K288" s="7"/>
      <c r="M288" s="7"/>
      <c r="N288" s="7"/>
      <c r="O288" s="7"/>
      <c r="P288" s="7"/>
      <c r="Q288" s="7"/>
      <c r="S288" s="7"/>
      <c r="T288" s="7"/>
      <c r="U288" s="7"/>
      <c r="V288" s="7"/>
      <c r="W288" s="7"/>
      <c r="Y288" s="7"/>
      <c r="Z288" s="7"/>
      <c r="AA288" s="7"/>
      <c r="AB288" s="7"/>
      <c r="AC288" s="7"/>
      <c r="AE288" s="7"/>
      <c r="AF288" s="7"/>
      <c r="AG288" s="7"/>
      <c r="AH288" s="7"/>
      <c r="AI288" s="7"/>
      <c r="AK288" s="7"/>
      <c r="AL288" s="7"/>
      <c r="AM288" s="7"/>
      <c r="AN288" s="7"/>
      <c r="AO288" s="7"/>
      <c r="AQ288" s="7"/>
      <c r="AR288" s="7"/>
      <c r="AS288" s="7"/>
      <c r="AT288" s="7"/>
      <c r="AU288" s="7"/>
      <c r="AW288" s="7"/>
      <c r="AX288" s="7"/>
      <c r="AY288" s="7"/>
      <c r="AZ288" s="7"/>
      <c r="BA288" s="7"/>
      <c r="BC288" s="7"/>
      <c r="BD288" s="7"/>
      <c r="BE288" s="7"/>
      <c r="BF288" s="7"/>
      <c r="BG288" s="7"/>
      <c r="BI288" s="7"/>
      <c r="BJ288" s="7"/>
      <c r="BK288" s="7"/>
      <c r="BL288" s="7"/>
      <c r="BM288" s="7"/>
      <c r="BO288" s="7"/>
      <c r="BP288" s="7"/>
      <c r="BQ288" s="7"/>
      <c r="BR288" s="7"/>
      <c r="BS288" s="7"/>
      <c r="BU288" s="7"/>
      <c r="BV288" s="7"/>
      <c r="BW288" s="7"/>
      <c r="BX288" s="7"/>
      <c r="BY288" s="7"/>
      <c r="CA288" s="7"/>
      <c r="CB288" s="7"/>
      <c r="CC288" s="7"/>
      <c r="CD288" s="7"/>
      <c r="CE288" s="7"/>
      <c r="CG288" s="7"/>
      <c r="CH288" s="7"/>
      <c r="CI288" s="7"/>
      <c r="CJ288" s="7"/>
      <c r="CK288" s="7"/>
      <c r="CM288" s="7"/>
      <c r="CN288" s="7"/>
      <c r="CO288" s="7"/>
      <c r="CP288" s="7"/>
      <c r="CQ288" s="7"/>
      <c r="CS288" s="7"/>
      <c r="CT288" s="7"/>
      <c r="CU288" s="7"/>
      <c r="CV288" s="7"/>
      <c r="CW288" s="7"/>
      <c r="CY288" s="7"/>
      <c r="CZ288" s="7"/>
      <c r="DA288" s="7"/>
      <c r="DB288" s="7"/>
      <c r="DC288" s="7"/>
      <c r="DE288" s="7"/>
      <c r="DF288" s="7"/>
      <c r="DG288" s="7"/>
      <c r="DH288" s="7"/>
      <c r="DI288" s="7"/>
      <c r="DK288" s="7"/>
      <c r="DL288" s="7"/>
      <c r="DM288" s="7"/>
      <c r="DN288" s="7"/>
      <c r="DO288" s="7"/>
      <c r="DQ288" s="7"/>
      <c r="DR288" s="7"/>
      <c r="DS288" s="7"/>
      <c r="DT288" s="7"/>
      <c r="DU288" s="7"/>
      <c r="DW288" s="7"/>
      <c r="DX288" s="7"/>
      <c r="DY288" s="7"/>
      <c r="DZ288" s="7"/>
      <c r="EA288" s="7"/>
      <c r="EC288" s="7"/>
      <c r="ED288" s="7"/>
      <c r="EE288" s="7"/>
      <c r="EF288" s="7"/>
      <c r="EG288" s="7"/>
      <c r="EI288" s="7"/>
      <c r="EJ288" s="7"/>
      <c r="EK288" s="7"/>
      <c r="EL288" s="7"/>
      <c r="EM288" s="7"/>
      <c r="EO288" s="7"/>
      <c r="EP288" s="7"/>
      <c r="EQ288" s="7"/>
      <c r="ER288" s="7"/>
      <c r="ES288" s="7"/>
      <c r="EU288" s="7"/>
      <c r="EV288" s="7"/>
      <c r="EW288" s="7"/>
      <c r="EX288" s="7"/>
      <c r="EY288" s="7"/>
      <c r="FA288" s="7"/>
      <c r="FB288" s="7"/>
      <c r="FC288" s="7"/>
      <c r="FD288" s="7"/>
      <c r="FE288" s="7"/>
      <c r="FG288" s="7"/>
      <c r="FH288" s="7"/>
      <c r="FI288" s="7"/>
      <c r="FJ288" s="7"/>
      <c r="FK288" s="7"/>
      <c r="FM288" s="7"/>
      <c r="FN288" s="7"/>
      <c r="FO288" s="7"/>
      <c r="FP288" s="7"/>
      <c r="FQ288" s="7"/>
      <c r="FS288" s="7"/>
      <c r="FT288" s="7"/>
      <c r="FU288" s="7"/>
      <c r="FV288" s="7"/>
      <c r="FW288" s="7"/>
      <c r="FY288" s="7"/>
      <c r="FZ288" s="7"/>
      <c r="GA288" s="7"/>
      <c r="GB288" s="7"/>
      <c r="GC288" s="7"/>
      <c r="GE288" s="66">
        <v>44942</v>
      </c>
      <c r="GF288" s="21" t="s">
        <v>1628</v>
      </c>
      <c r="GG288" s="7"/>
      <c r="GH288" s="7">
        <v>1.8987000000000001</v>
      </c>
      <c r="GI288" s="7"/>
      <c r="GK288" s="66">
        <v>44937</v>
      </c>
      <c r="GL288" s="21" t="s">
        <v>1628</v>
      </c>
      <c r="GM288" s="7"/>
      <c r="GN288" s="7">
        <v>1.0064</v>
      </c>
      <c r="GO288" s="7"/>
      <c r="GQ288" s="66">
        <v>44894</v>
      </c>
      <c r="GR288" s="7" t="s">
        <v>1636</v>
      </c>
      <c r="GS288" s="7"/>
      <c r="GT288" s="7">
        <v>1.18</v>
      </c>
      <c r="GU288" s="7"/>
      <c r="GW288" s="66">
        <v>44862</v>
      </c>
      <c r="GX288" s="21" t="s">
        <v>1635</v>
      </c>
      <c r="GY288" s="7"/>
      <c r="GZ288" s="7">
        <v>1.0871999999999999</v>
      </c>
      <c r="HA288" s="7"/>
      <c r="HC288" s="66">
        <v>44848</v>
      </c>
      <c r="HD288" s="21" t="s">
        <v>1635</v>
      </c>
      <c r="HE288" s="7"/>
      <c r="HF288" s="7">
        <v>1.2302999999999999</v>
      </c>
      <c r="HG288" s="7"/>
      <c r="HI288" s="66">
        <v>44802</v>
      </c>
      <c r="HJ288" s="21" t="s">
        <v>1633</v>
      </c>
      <c r="HK288" s="7"/>
      <c r="HL288" s="7">
        <v>1.034</v>
      </c>
      <c r="HM288" s="7"/>
      <c r="HO288" s="66">
        <v>44795</v>
      </c>
      <c r="HP288" s="21" t="s">
        <v>1633</v>
      </c>
      <c r="HQ288" s="7"/>
      <c r="HR288" s="134">
        <v>1.0085279834579164</v>
      </c>
      <c r="HS288" s="7"/>
      <c r="HU288" s="55">
        <v>44137</v>
      </c>
      <c r="HV288" s="23" t="s">
        <v>359</v>
      </c>
      <c r="HW288" s="21">
        <f>[1]!i_dq_close("881001.WI",HU288)</f>
        <v>5080.8996999999999</v>
      </c>
      <c r="HX288" s="82">
        <v>1.1169290000000001</v>
      </c>
      <c r="HY288" s="20"/>
      <c r="IA288" s="66">
        <v>44923</v>
      </c>
      <c r="IB288" s="7" t="s">
        <v>1627</v>
      </c>
      <c r="IC288" s="7"/>
      <c r="ID288" s="7">
        <v>1.0389999999999999</v>
      </c>
      <c r="IE288" s="7"/>
      <c r="IG288" s="66">
        <v>44938</v>
      </c>
      <c r="IH288" s="21" t="s">
        <v>1628</v>
      </c>
      <c r="II288" s="7"/>
      <c r="IJ288" s="7">
        <v>0.98099999999999998</v>
      </c>
      <c r="IK288" s="7"/>
      <c r="IM288" s="7"/>
      <c r="IN288" s="7"/>
      <c r="IO288" s="7"/>
      <c r="IP288" s="7"/>
      <c r="IQ288" s="7"/>
      <c r="IS288" s="7"/>
      <c r="IT288" s="7"/>
      <c r="IU288" s="7"/>
      <c r="IV288" s="7"/>
      <c r="IW288" s="7"/>
      <c r="IY288" s="7"/>
      <c r="IZ288" s="7"/>
      <c r="JA288" s="7"/>
      <c r="JB288" s="7"/>
      <c r="JC288" s="7"/>
      <c r="JE288" s="7"/>
      <c r="JF288" s="7"/>
      <c r="JG288" s="7"/>
      <c r="JH288" s="7"/>
      <c r="JI288" s="7"/>
      <c r="JK288" s="7"/>
      <c r="JL288" s="7"/>
      <c r="JM288" s="7"/>
      <c r="JN288" s="7"/>
      <c r="JO288" s="7"/>
      <c r="JQ288" s="7"/>
      <c r="JR288" s="7"/>
      <c r="JS288" s="7"/>
      <c r="JT288" s="7"/>
      <c r="JU288" s="7"/>
      <c r="JW288" s="7"/>
      <c r="JX288" s="7"/>
      <c r="JY288" s="7"/>
      <c r="JZ288" s="7"/>
      <c r="KA288" s="7"/>
      <c r="KC288" s="7"/>
      <c r="KD288" s="7"/>
      <c r="KE288" s="7"/>
      <c r="KF288" s="7"/>
    </row>
    <row r="289" spans="1:244" customFormat="1">
      <c r="A289" s="121">
        <v>44803</v>
      </c>
      <c r="B289" s="74" t="s">
        <v>1633</v>
      </c>
      <c r="C289" s="122"/>
      <c r="D289" s="122">
        <v>1.0455000000000001</v>
      </c>
      <c r="E289" s="122"/>
      <c r="G289" s="66">
        <v>44832</v>
      </c>
      <c r="H289" s="7" t="s">
        <v>1634</v>
      </c>
      <c r="I289" s="7"/>
      <c r="J289" s="7">
        <v>0.95430000000000004</v>
      </c>
      <c r="K289" s="7"/>
      <c r="M289" s="7"/>
      <c r="N289" s="7"/>
      <c r="O289" s="7"/>
      <c r="P289" s="7"/>
      <c r="Q289" s="7"/>
      <c r="S289" s="7"/>
      <c r="T289" s="7"/>
      <c r="U289" s="7"/>
      <c r="V289" s="7"/>
      <c r="W289" s="7"/>
      <c r="Y289" s="7"/>
      <c r="Z289" s="7"/>
      <c r="AA289" s="7"/>
      <c r="AB289" s="7"/>
      <c r="AC289" s="7"/>
      <c r="AE289" s="7"/>
      <c r="AF289" s="7"/>
      <c r="AG289" s="7"/>
      <c r="AH289" s="7"/>
      <c r="AI289" s="7"/>
      <c r="AK289" s="7"/>
      <c r="AL289" s="7"/>
      <c r="AM289" s="7"/>
      <c r="AN289" s="7"/>
      <c r="AO289" s="7"/>
      <c r="AQ289" s="7"/>
      <c r="AR289" s="7"/>
      <c r="AS289" s="7"/>
      <c r="AT289" s="7"/>
      <c r="AU289" s="7"/>
      <c r="AW289" s="7"/>
      <c r="AX289" s="7"/>
      <c r="AY289" s="7"/>
      <c r="AZ289" s="7"/>
      <c r="BA289" s="7"/>
      <c r="BC289" s="7"/>
      <c r="BD289" s="7"/>
      <c r="BE289" s="7"/>
      <c r="BF289" s="7"/>
      <c r="BG289" s="7"/>
      <c r="BI289" s="7"/>
      <c r="BJ289" s="7"/>
      <c r="BK289" s="7"/>
      <c r="BL289" s="7"/>
      <c r="BM289" s="7"/>
      <c r="BO289" s="7"/>
      <c r="BP289" s="7"/>
      <c r="BQ289" s="7"/>
      <c r="BR289" s="7"/>
      <c r="BS289" s="7"/>
      <c r="BU289" s="7"/>
      <c r="BV289" s="7"/>
      <c r="BW289" s="7"/>
      <c r="BX289" s="7"/>
      <c r="BY289" s="7"/>
      <c r="CA289" s="7"/>
      <c r="CB289" s="7"/>
      <c r="CC289" s="7"/>
      <c r="CD289" s="7"/>
      <c r="CE289" s="7"/>
      <c r="CG289" s="7"/>
      <c r="CH289" s="7"/>
      <c r="CI289" s="7"/>
      <c r="CJ289" s="7"/>
      <c r="CK289" s="7"/>
      <c r="CM289" s="7"/>
      <c r="CN289" s="7"/>
      <c r="CO289" s="7"/>
      <c r="CP289" s="7"/>
      <c r="CQ289" s="7"/>
      <c r="CS289" s="7"/>
      <c r="CT289" s="7"/>
      <c r="CU289" s="7"/>
      <c r="CV289" s="7"/>
      <c r="CW289" s="7"/>
      <c r="CY289" s="7"/>
      <c r="CZ289" s="7"/>
      <c r="DA289" s="7"/>
      <c r="DB289" s="7"/>
      <c r="DC289" s="7"/>
      <c r="DE289" s="7"/>
      <c r="DF289" s="7"/>
      <c r="DG289" s="7"/>
      <c r="DH289" s="7"/>
      <c r="DI289" s="7"/>
      <c r="DK289" s="7"/>
      <c r="DL289" s="7"/>
      <c r="DM289" s="7"/>
      <c r="DN289" s="7"/>
      <c r="DO289" s="7"/>
      <c r="DQ289" s="7"/>
      <c r="DR289" s="7"/>
      <c r="DS289" s="7"/>
      <c r="DT289" s="7"/>
      <c r="DU289" s="7"/>
      <c r="DW289" s="7"/>
      <c r="DX289" s="7"/>
      <c r="DY289" s="7"/>
      <c r="DZ289" s="7"/>
      <c r="EA289" s="7"/>
      <c r="EC289" s="7"/>
      <c r="ED289" s="7"/>
      <c r="EE289" s="7"/>
      <c r="EF289" s="7"/>
      <c r="EG289" s="7"/>
      <c r="EI289" s="7"/>
      <c r="EJ289" s="7"/>
      <c r="EK289" s="7"/>
      <c r="EL289" s="7"/>
      <c r="EM289" s="7"/>
      <c r="EO289" s="7"/>
      <c r="EP289" s="7"/>
      <c r="EQ289" s="7"/>
      <c r="ER289" s="7"/>
      <c r="ES289" s="7"/>
      <c r="EU289" s="7"/>
      <c r="EV289" s="7"/>
      <c r="EW289" s="7"/>
      <c r="EX289" s="7"/>
      <c r="EY289" s="7"/>
      <c r="FA289" s="7"/>
      <c r="FB289" s="7"/>
      <c r="FC289" s="7"/>
      <c r="FD289" s="7"/>
      <c r="FE289" s="7"/>
      <c r="FG289" s="7"/>
      <c r="FH289" s="7"/>
      <c r="FI289" s="7"/>
      <c r="FJ289" s="7"/>
      <c r="FK289" s="7"/>
      <c r="FM289" s="7"/>
      <c r="FN289" s="7"/>
      <c r="FO289" s="7"/>
      <c r="FP289" s="7"/>
      <c r="FQ289" s="7"/>
      <c r="FS289" s="7"/>
      <c r="FT289" s="7"/>
      <c r="FU289" s="7"/>
      <c r="FV289" s="7"/>
      <c r="FW289" s="7"/>
      <c r="FY289" s="7"/>
      <c r="FZ289" s="7"/>
      <c r="GA289" s="7"/>
      <c r="GB289" s="7"/>
      <c r="GC289" s="7"/>
      <c r="GE289" s="66">
        <v>44943</v>
      </c>
      <c r="GF289" s="21" t="s">
        <v>1628</v>
      </c>
      <c r="GG289" s="7"/>
      <c r="GH289" s="7">
        <v>1.8994</v>
      </c>
      <c r="GI289" s="7"/>
      <c r="GK289" s="66">
        <v>44938</v>
      </c>
      <c r="GL289" s="21" t="s">
        <v>1628</v>
      </c>
      <c r="GM289" s="7"/>
      <c r="GN289" s="7">
        <v>1.0066999999999999</v>
      </c>
      <c r="GO289" s="7"/>
      <c r="GQ289" s="66">
        <v>44895</v>
      </c>
      <c r="GR289" s="7" t="s">
        <v>1636</v>
      </c>
      <c r="GS289" s="7"/>
      <c r="GT289" s="7">
        <v>1.1830000000000001</v>
      </c>
      <c r="GU289" s="7"/>
      <c r="GW289" s="66">
        <v>44865</v>
      </c>
      <c r="GX289" s="21" t="s">
        <v>1635</v>
      </c>
      <c r="GY289" s="7"/>
      <c r="GZ289" s="7">
        <v>1.085</v>
      </c>
      <c r="HA289" s="7"/>
      <c r="HC289" s="66">
        <v>44851</v>
      </c>
      <c r="HD289" s="21" t="s">
        <v>1635</v>
      </c>
      <c r="HE289" s="7"/>
      <c r="HF289" s="7">
        <v>1.2343</v>
      </c>
      <c r="HG289" s="7"/>
      <c r="HI289" s="66">
        <v>44803</v>
      </c>
      <c r="HJ289" s="21" t="s">
        <v>1633</v>
      </c>
      <c r="HK289" s="7"/>
      <c r="HL289" s="7">
        <v>1.0329999999999999</v>
      </c>
      <c r="HM289" s="7"/>
      <c r="HO289" s="66">
        <v>44796</v>
      </c>
      <c r="HP289" s="21" t="s">
        <v>1633</v>
      </c>
      <c r="HQ289" s="7"/>
      <c r="HR289" s="134">
        <v>1.0085279834579164</v>
      </c>
      <c r="HS289" s="7"/>
      <c r="HU289" s="55">
        <v>44138</v>
      </c>
      <c r="HV289" s="23" t="s">
        <v>359</v>
      </c>
      <c r="HW289" s="21">
        <f>[1]!i_dq_close("881001.WI",HU289)</f>
        <v>5157.4754999999996</v>
      </c>
      <c r="HX289" s="82">
        <v>1.1169290000000001</v>
      </c>
      <c r="HY289" s="20"/>
      <c r="IA289" s="66">
        <v>44924</v>
      </c>
      <c r="IB289" s="7" t="s">
        <v>1627</v>
      </c>
      <c r="IC289" s="7"/>
      <c r="ID289" s="7">
        <v>1.036</v>
      </c>
      <c r="IE289" s="7"/>
      <c r="IG289" s="66">
        <v>44939</v>
      </c>
      <c r="IH289" s="21" t="s">
        <v>1628</v>
      </c>
      <c r="II289" s="7"/>
      <c r="IJ289" s="7">
        <v>0.98299999999999998</v>
      </c>
    </row>
    <row r="290" spans="1:244" customFormat="1">
      <c r="A290" s="121">
        <v>44804</v>
      </c>
      <c r="B290" s="74" t="s">
        <v>1633</v>
      </c>
      <c r="C290" s="122"/>
      <c r="D290" s="122">
        <v>1.0261</v>
      </c>
      <c r="E290" s="122"/>
      <c r="G290" s="66">
        <v>44833</v>
      </c>
      <c r="H290" s="7" t="s">
        <v>1634</v>
      </c>
      <c r="I290" s="7"/>
      <c r="J290" s="7">
        <v>0.95809999999999995</v>
      </c>
      <c r="K290" s="7"/>
      <c r="M290" s="7"/>
      <c r="N290" s="7"/>
      <c r="O290" s="7"/>
      <c r="P290" s="7"/>
      <c r="Q290" s="7"/>
      <c r="S290" s="7"/>
      <c r="T290" s="7"/>
      <c r="U290" s="7"/>
      <c r="V290" s="7"/>
      <c r="W290" s="7"/>
      <c r="Y290" s="7"/>
      <c r="Z290" s="7"/>
      <c r="AA290" s="7"/>
      <c r="AB290" s="7"/>
      <c r="AC290" s="7"/>
      <c r="AE290" s="7"/>
      <c r="AF290" s="7"/>
      <c r="AG290" s="7"/>
      <c r="AH290" s="7"/>
      <c r="AI290" s="7"/>
      <c r="AK290" s="7"/>
      <c r="AL290" s="7"/>
      <c r="AM290" s="7"/>
      <c r="AN290" s="7"/>
      <c r="AO290" s="7"/>
      <c r="AQ290" s="7"/>
      <c r="AR290" s="7"/>
      <c r="AS290" s="7"/>
      <c r="AT290" s="7"/>
      <c r="AU290" s="7"/>
      <c r="AW290" s="7"/>
      <c r="AX290" s="7"/>
      <c r="AY290" s="7"/>
      <c r="AZ290" s="7"/>
      <c r="BA290" s="7"/>
      <c r="BC290" s="7"/>
      <c r="BD290" s="7"/>
      <c r="BE290" s="7"/>
      <c r="BF290" s="7"/>
      <c r="BG290" s="7"/>
      <c r="BI290" s="7"/>
      <c r="BJ290" s="7"/>
      <c r="BK290" s="7"/>
      <c r="BL290" s="7"/>
      <c r="BM290" s="7"/>
      <c r="BO290" s="7"/>
      <c r="BP290" s="7"/>
      <c r="BQ290" s="7"/>
      <c r="BR290" s="7"/>
      <c r="BS290" s="7"/>
      <c r="BU290" s="7"/>
      <c r="BV290" s="7"/>
      <c r="BW290" s="7"/>
      <c r="BX290" s="7"/>
      <c r="BY290" s="7"/>
      <c r="CA290" s="7"/>
      <c r="CB290" s="7"/>
      <c r="CC290" s="7"/>
      <c r="CD290" s="7"/>
      <c r="CE290" s="7"/>
      <c r="CG290" s="7"/>
      <c r="CH290" s="7"/>
      <c r="CI290" s="7"/>
      <c r="CJ290" s="7"/>
      <c r="CK290" s="7"/>
      <c r="CM290" s="7"/>
      <c r="CN290" s="7"/>
      <c r="CO290" s="7"/>
      <c r="CP290" s="7"/>
      <c r="CQ290" s="7"/>
      <c r="CS290" s="7"/>
      <c r="CT290" s="7"/>
      <c r="CU290" s="7"/>
      <c r="CV290" s="7"/>
      <c r="CW290" s="7"/>
      <c r="CY290" s="7"/>
      <c r="CZ290" s="7"/>
      <c r="DA290" s="7"/>
      <c r="DB290" s="7"/>
      <c r="DC290" s="7"/>
      <c r="DE290" s="7"/>
      <c r="DF290" s="7"/>
      <c r="DG290" s="7"/>
      <c r="DH290" s="7"/>
      <c r="DI290" s="7"/>
      <c r="DK290" s="7"/>
      <c r="DL290" s="7"/>
      <c r="DM290" s="7"/>
      <c r="DN290" s="7"/>
      <c r="DO290" s="7"/>
      <c r="DQ290" s="7"/>
      <c r="DR290" s="7"/>
      <c r="DS290" s="7"/>
      <c r="DT290" s="7"/>
      <c r="DU290" s="7"/>
      <c r="DW290" s="7"/>
      <c r="DX290" s="7"/>
      <c r="DY290" s="7"/>
      <c r="DZ290" s="7"/>
      <c r="EA290" s="7"/>
      <c r="EC290" s="7"/>
      <c r="ED290" s="7"/>
      <c r="EE290" s="7"/>
      <c r="EF290" s="7"/>
      <c r="EG290" s="7"/>
      <c r="EI290" s="7"/>
      <c r="EJ290" s="7"/>
      <c r="EK290" s="7"/>
      <c r="EL290" s="7"/>
      <c r="EM290" s="7"/>
      <c r="EO290" s="7"/>
      <c r="EP290" s="7"/>
      <c r="EQ290" s="7"/>
      <c r="ER290" s="7"/>
      <c r="ES290" s="7"/>
      <c r="EU290" s="7"/>
      <c r="EV290" s="7"/>
      <c r="EW290" s="7"/>
      <c r="EX290" s="7"/>
      <c r="EY290" s="7"/>
      <c r="FA290" s="7"/>
      <c r="FB290" s="7"/>
      <c r="FC290" s="7"/>
      <c r="FD290" s="7"/>
      <c r="FE290" s="7"/>
      <c r="FG290" s="7"/>
      <c r="FH290" s="7"/>
      <c r="FI290" s="7"/>
      <c r="FJ290" s="7"/>
      <c r="FK290" s="7"/>
      <c r="FM290" s="7"/>
      <c r="FN290" s="7"/>
      <c r="FO290" s="7"/>
      <c r="FP290" s="7"/>
      <c r="FQ290" s="7"/>
      <c r="FS290" s="7"/>
      <c r="FT290" s="7"/>
      <c r="FU290" s="7"/>
      <c r="FV290" s="7"/>
      <c r="FW290" s="7"/>
      <c r="FY290" s="7"/>
      <c r="FZ290" s="7"/>
      <c r="GA290" s="7"/>
      <c r="GB290" s="7"/>
      <c r="GC290" s="7"/>
      <c r="GE290" s="66">
        <v>44944</v>
      </c>
      <c r="GF290" s="21" t="s">
        <v>1628</v>
      </c>
      <c r="GG290" s="7"/>
      <c r="GH290" s="7">
        <v>1.9004000000000001</v>
      </c>
      <c r="GI290" s="7"/>
      <c r="GK290" s="66">
        <v>44939</v>
      </c>
      <c r="GL290" s="21" t="s">
        <v>1628</v>
      </c>
      <c r="GM290" s="7"/>
      <c r="GN290" s="7">
        <v>1.0072000000000001</v>
      </c>
      <c r="GO290" s="7"/>
      <c r="GQ290" s="66">
        <v>44896</v>
      </c>
      <c r="GR290" s="7" t="s">
        <v>360</v>
      </c>
      <c r="GS290" s="7"/>
      <c r="GT290" s="7">
        <v>1.1850000000000001</v>
      </c>
      <c r="GU290" s="7"/>
      <c r="GW290" s="66">
        <v>44866</v>
      </c>
      <c r="GX290" s="21" t="s">
        <v>359</v>
      </c>
      <c r="GY290" s="7"/>
      <c r="GZ290" s="7">
        <v>1.0846</v>
      </c>
      <c r="HA290" s="7"/>
      <c r="HC290" s="66">
        <v>44852</v>
      </c>
      <c r="HD290" s="21" t="s">
        <v>1635</v>
      </c>
      <c r="HE290" s="7"/>
      <c r="HF290" s="7">
        <v>1.2393000000000001</v>
      </c>
      <c r="HG290" s="7"/>
      <c r="HI290" s="66">
        <v>44804</v>
      </c>
      <c r="HJ290" s="21" t="s">
        <v>1633</v>
      </c>
      <c r="HK290" s="7"/>
      <c r="HL290" s="7">
        <v>1.0329999999999999</v>
      </c>
      <c r="HM290" s="7"/>
      <c r="HO290" s="66">
        <v>44797</v>
      </c>
      <c r="HP290" s="21" t="s">
        <v>1633</v>
      </c>
      <c r="HQ290" s="7"/>
      <c r="HR290" s="134">
        <v>1.0085279834579164</v>
      </c>
      <c r="HS290" s="7"/>
      <c r="HU290" s="55">
        <v>44139</v>
      </c>
      <c r="HV290" s="23" t="s">
        <v>359</v>
      </c>
      <c r="HW290" s="21">
        <f>[1]!i_dq_close("881001.WI",HU290)</f>
        <v>5173.3693000000003</v>
      </c>
      <c r="HX290" s="82">
        <v>1.1169290000000001</v>
      </c>
      <c r="HY290" s="20"/>
      <c r="IA290" s="66">
        <v>44925</v>
      </c>
      <c r="IB290" s="7" t="s">
        <v>1627</v>
      </c>
      <c r="IC290" s="7"/>
      <c r="ID290" s="7">
        <v>1.036</v>
      </c>
      <c r="IE290" s="7"/>
      <c r="IG290" s="66">
        <v>44942</v>
      </c>
      <c r="IH290" s="21" t="s">
        <v>1628</v>
      </c>
      <c r="II290" s="7"/>
      <c r="IJ290" s="7">
        <v>0.97799999999999998</v>
      </c>
    </row>
    <row r="291" spans="1:244" customFormat="1">
      <c r="A291" s="121">
        <v>44805</v>
      </c>
      <c r="B291" s="74" t="s">
        <v>357</v>
      </c>
      <c r="C291" s="122"/>
      <c r="D291" s="122">
        <v>1.0246</v>
      </c>
      <c r="E291" s="122"/>
      <c r="G291" s="66">
        <v>44834</v>
      </c>
      <c r="H291" s="7" t="s">
        <v>1634</v>
      </c>
      <c r="I291" s="7"/>
      <c r="J291" s="7">
        <v>0.95399999999999996</v>
      </c>
      <c r="K291" s="7"/>
      <c r="M291" s="7"/>
      <c r="N291" s="7"/>
      <c r="O291" s="7"/>
      <c r="P291" s="7"/>
      <c r="Q291" s="7"/>
      <c r="S291" s="7"/>
      <c r="T291" s="7"/>
      <c r="U291" s="7"/>
      <c r="V291" s="7"/>
      <c r="W291" s="7"/>
      <c r="Y291" s="7"/>
      <c r="Z291" s="7"/>
      <c r="AA291" s="7"/>
      <c r="AB291" s="7"/>
      <c r="AC291" s="7"/>
      <c r="AE291" s="7"/>
      <c r="AF291" s="7"/>
      <c r="AG291" s="7"/>
      <c r="AH291" s="7"/>
      <c r="AI291" s="7"/>
      <c r="AK291" s="7"/>
      <c r="AL291" s="7"/>
      <c r="AM291" s="7"/>
      <c r="AN291" s="7"/>
      <c r="AO291" s="7"/>
      <c r="AQ291" s="7"/>
      <c r="AR291" s="7"/>
      <c r="AS291" s="7"/>
      <c r="AT291" s="7"/>
      <c r="AU291" s="7"/>
      <c r="AW291" s="7"/>
      <c r="AX291" s="7"/>
      <c r="AY291" s="7"/>
      <c r="AZ291" s="7"/>
      <c r="BA291" s="7"/>
      <c r="BC291" s="7"/>
      <c r="BD291" s="7"/>
      <c r="BE291" s="7"/>
      <c r="BF291" s="7"/>
      <c r="BG291" s="7"/>
      <c r="BI291" s="7"/>
      <c r="BJ291" s="7"/>
      <c r="BK291" s="7"/>
      <c r="BL291" s="7"/>
      <c r="BM291" s="7"/>
      <c r="BO291" s="7"/>
      <c r="BP291" s="7"/>
      <c r="BQ291" s="7"/>
      <c r="BR291" s="7"/>
      <c r="BS291" s="7"/>
      <c r="BU291" s="7"/>
      <c r="BV291" s="7"/>
      <c r="BW291" s="7"/>
      <c r="BX291" s="7"/>
      <c r="BY291" s="7"/>
      <c r="CA291" s="7"/>
      <c r="CB291" s="7"/>
      <c r="CC291" s="7"/>
      <c r="CD291" s="7"/>
      <c r="CE291" s="7"/>
      <c r="CG291" s="7"/>
      <c r="CH291" s="7"/>
      <c r="CI291" s="7"/>
      <c r="CJ291" s="7"/>
      <c r="CK291" s="7"/>
      <c r="CM291" s="7"/>
      <c r="CN291" s="7"/>
      <c r="CO291" s="7"/>
      <c r="CP291" s="7"/>
      <c r="CQ291" s="7"/>
      <c r="CS291" s="7"/>
      <c r="CT291" s="7"/>
      <c r="CU291" s="7"/>
      <c r="CV291" s="7"/>
      <c r="CW291" s="7"/>
      <c r="CY291" s="7"/>
      <c r="CZ291" s="7"/>
      <c r="DA291" s="7"/>
      <c r="DB291" s="7"/>
      <c r="DC291" s="7"/>
      <c r="DE291" s="7"/>
      <c r="DF291" s="7"/>
      <c r="DG291" s="7"/>
      <c r="DH291" s="7"/>
      <c r="DI291" s="7"/>
      <c r="DK291" s="7"/>
      <c r="DL291" s="7"/>
      <c r="DM291" s="7"/>
      <c r="DN291" s="7"/>
      <c r="DO291" s="7"/>
      <c r="DQ291" s="7"/>
      <c r="DR291" s="7"/>
      <c r="DS291" s="7"/>
      <c r="DT291" s="7"/>
      <c r="DU291" s="7"/>
      <c r="DW291" s="7"/>
      <c r="DX291" s="7"/>
      <c r="DY291" s="7"/>
      <c r="DZ291" s="7"/>
      <c r="EA291" s="7"/>
      <c r="EC291" s="7"/>
      <c r="ED291" s="7"/>
      <c r="EE291" s="7"/>
      <c r="EF291" s="7"/>
      <c r="EG291" s="7"/>
      <c r="EI291" s="7"/>
      <c r="EJ291" s="7"/>
      <c r="EK291" s="7"/>
      <c r="EL291" s="7"/>
      <c r="EM291" s="7"/>
      <c r="EO291" s="7"/>
      <c r="EP291" s="7"/>
      <c r="EQ291" s="7"/>
      <c r="ER291" s="7"/>
      <c r="ES291" s="7"/>
      <c r="EU291" s="7"/>
      <c r="EV291" s="7"/>
      <c r="EW291" s="7"/>
      <c r="EX291" s="7"/>
      <c r="EY291" s="7"/>
      <c r="FA291" s="7"/>
      <c r="FB291" s="7"/>
      <c r="FC291" s="7"/>
      <c r="FD291" s="7"/>
      <c r="FE291" s="7"/>
      <c r="FG291" s="7"/>
      <c r="FH291" s="7"/>
      <c r="FI291" s="7"/>
      <c r="FJ291" s="7"/>
      <c r="FK291" s="7"/>
      <c r="FM291" s="7"/>
      <c r="FN291" s="7"/>
      <c r="FO291" s="7"/>
      <c r="FP291" s="7"/>
      <c r="FQ291" s="7"/>
      <c r="FS291" s="7"/>
      <c r="FT291" s="7"/>
      <c r="FU291" s="7"/>
      <c r="FV291" s="7"/>
      <c r="FW291" s="7"/>
      <c r="FY291" s="7"/>
      <c r="FZ291" s="7"/>
      <c r="GA291" s="7"/>
      <c r="GB291" s="7"/>
      <c r="GC291" s="7"/>
      <c r="GE291" s="66">
        <v>44945</v>
      </c>
      <c r="GF291" s="21" t="s">
        <v>1628</v>
      </c>
      <c r="GG291" s="7"/>
      <c r="GH291" s="7">
        <v>1.9106000000000001</v>
      </c>
      <c r="GI291" s="7"/>
      <c r="GK291" s="66">
        <v>44942</v>
      </c>
      <c r="GL291" s="21" t="s">
        <v>1628</v>
      </c>
      <c r="GM291" s="7"/>
      <c r="GN291" s="7">
        <v>1.0069999999999999</v>
      </c>
      <c r="GO291" s="7"/>
      <c r="GQ291" s="66">
        <v>44897</v>
      </c>
      <c r="GR291" s="7" t="s">
        <v>1627</v>
      </c>
      <c r="GS291" s="7"/>
      <c r="GT291" s="7">
        <v>1.1859999999999999</v>
      </c>
      <c r="GU291" s="7"/>
      <c r="GW291" s="66">
        <v>44867</v>
      </c>
      <c r="GX291" s="21" t="s">
        <v>1636</v>
      </c>
      <c r="GY291" s="7"/>
      <c r="GZ291" s="7">
        <v>1.087</v>
      </c>
      <c r="HA291" s="7"/>
      <c r="HC291" s="66">
        <v>44853</v>
      </c>
      <c r="HD291" s="21" t="s">
        <v>1635</v>
      </c>
      <c r="HE291" s="7"/>
      <c r="HF291" s="7">
        <v>1.2344999999999999</v>
      </c>
      <c r="HG291" s="7"/>
      <c r="HI291" s="66">
        <v>44805</v>
      </c>
      <c r="HJ291" s="21" t="s">
        <v>357</v>
      </c>
      <c r="HK291" s="7"/>
      <c r="HL291" s="7">
        <v>1.0389999999999999</v>
      </c>
      <c r="HM291" s="7"/>
      <c r="HO291" s="66">
        <v>44798</v>
      </c>
      <c r="HP291" s="21" t="s">
        <v>1633</v>
      </c>
      <c r="HQ291" s="7"/>
      <c r="HR291" s="134">
        <v>1.0085279834579164</v>
      </c>
      <c r="HS291" s="7"/>
      <c r="HU291" s="55">
        <v>44140</v>
      </c>
      <c r="HV291" s="23" t="s">
        <v>359</v>
      </c>
      <c r="HW291" s="21">
        <f>[1]!i_dq_close("881001.WI",HU291)</f>
        <v>5256.3310000000001</v>
      </c>
      <c r="HX291" s="82">
        <v>1.1169290000000001</v>
      </c>
      <c r="HY291" s="20"/>
      <c r="IA291" s="66">
        <v>44929</v>
      </c>
      <c r="IB291" s="7" t="s">
        <v>1628</v>
      </c>
      <c r="IC291" s="7"/>
      <c r="ID291" s="7">
        <v>1.0389999999999999</v>
      </c>
      <c r="IE291" s="7"/>
      <c r="IG291" s="66">
        <v>44943</v>
      </c>
      <c r="IH291" s="21" t="s">
        <v>1628</v>
      </c>
      <c r="II291" s="7"/>
      <c r="IJ291" s="7">
        <v>0.98</v>
      </c>
    </row>
    <row r="292" spans="1:244" customFormat="1">
      <c r="A292" s="121">
        <v>44806</v>
      </c>
      <c r="B292" s="74" t="s">
        <v>1634</v>
      </c>
      <c r="C292" s="122"/>
      <c r="D292" s="122">
        <v>1.0311999999999999</v>
      </c>
      <c r="E292" s="122"/>
      <c r="G292" s="66">
        <v>44844</v>
      </c>
      <c r="H292" s="7" t="s">
        <v>358</v>
      </c>
      <c r="I292" s="7"/>
      <c r="J292" s="7">
        <v>0.95199999999999996</v>
      </c>
      <c r="K292" s="7"/>
      <c r="M292" s="7"/>
      <c r="N292" s="7"/>
      <c r="O292" s="7"/>
      <c r="P292" s="7"/>
      <c r="Q292" s="7"/>
      <c r="S292" s="7"/>
      <c r="T292" s="7"/>
      <c r="U292" s="7"/>
      <c r="V292" s="7"/>
      <c r="W292" s="7"/>
      <c r="Y292" s="7"/>
      <c r="Z292" s="7"/>
      <c r="AA292" s="7"/>
      <c r="AB292" s="7"/>
      <c r="AC292" s="7"/>
      <c r="AE292" s="7"/>
      <c r="AF292" s="7"/>
      <c r="AG292" s="7"/>
      <c r="AH292" s="7"/>
      <c r="AI292" s="7"/>
      <c r="AK292" s="7"/>
      <c r="AL292" s="7"/>
      <c r="AM292" s="7"/>
      <c r="AN292" s="7"/>
      <c r="AO292" s="7"/>
      <c r="AQ292" s="7"/>
      <c r="AR292" s="7"/>
      <c r="AS292" s="7"/>
      <c r="AT292" s="7"/>
      <c r="AU292" s="7"/>
      <c r="AW292" s="7"/>
      <c r="AX292" s="7"/>
      <c r="AY292" s="7"/>
      <c r="AZ292" s="7"/>
      <c r="BA292" s="7"/>
      <c r="BC292" s="7"/>
      <c r="BD292" s="7"/>
      <c r="BE292" s="7"/>
      <c r="BF292" s="7"/>
      <c r="BG292" s="7"/>
      <c r="BI292" s="7"/>
      <c r="BJ292" s="7"/>
      <c r="BK292" s="7"/>
      <c r="BL292" s="7"/>
      <c r="BM292" s="7"/>
      <c r="BO292" s="7"/>
      <c r="BP292" s="7"/>
      <c r="BQ292" s="7"/>
      <c r="BR292" s="7"/>
      <c r="BS292" s="7"/>
      <c r="BU292" s="7"/>
      <c r="BV292" s="7"/>
      <c r="BW292" s="7"/>
      <c r="BX292" s="7"/>
      <c r="BY292" s="7"/>
      <c r="CA292" s="7"/>
      <c r="CB292" s="7"/>
      <c r="CC292" s="7"/>
      <c r="CD292" s="7"/>
      <c r="CE292" s="7"/>
      <c r="CG292" s="7"/>
      <c r="CH292" s="7"/>
      <c r="CI292" s="7"/>
      <c r="CJ292" s="7"/>
      <c r="CK292" s="7"/>
      <c r="CM292" s="7"/>
      <c r="CN292" s="7"/>
      <c r="CO292" s="7"/>
      <c r="CP292" s="7"/>
      <c r="CQ292" s="7"/>
      <c r="CS292" s="7"/>
      <c r="CT292" s="7"/>
      <c r="CU292" s="7"/>
      <c r="CV292" s="7"/>
      <c r="CW292" s="7"/>
      <c r="CY292" s="7"/>
      <c r="CZ292" s="7"/>
      <c r="DA292" s="7"/>
      <c r="DB292" s="7"/>
      <c r="DC292" s="7"/>
      <c r="DE292" s="7"/>
      <c r="DF292" s="7"/>
      <c r="DG292" s="7"/>
      <c r="DH292" s="7"/>
      <c r="DI292" s="7"/>
      <c r="DK292" s="7"/>
      <c r="DL292" s="7"/>
      <c r="DM292" s="7"/>
      <c r="DN292" s="7"/>
      <c r="DO292" s="7"/>
      <c r="DQ292" s="7"/>
      <c r="DR292" s="7"/>
      <c r="DS292" s="7"/>
      <c r="DT292" s="7"/>
      <c r="DU292" s="7"/>
      <c r="DW292" s="7"/>
      <c r="DX292" s="7"/>
      <c r="DY292" s="7"/>
      <c r="DZ292" s="7"/>
      <c r="EA292" s="7"/>
      <c r="EC292" s="7"/>
      <c r="ED292" s="7"/>
      <c r="EE292" s="7"/>
      <c r="EF292" s="7"/>
      <c r="EG292" s="7"/>
      <c r="EI292" s="7"/>
      <c r="EJ292" s="7"/>
      <c r="EK292" s="7"/>
      <c r="EL292" s="7"/>
      <c r="EM292" s="7"/>
      <c r="EO292" s="7"/>
      <c r="EP292" s="7"/>
      <c r="EQ292" s="7"/>
      <c r="ER292" s="7"/>
      <c r="ES292" s="7"/>
      <c r="EU292" s="7"/>
      <c r="EV292" s="7"/>
      <c r="EW292" s="7"/>
      <c r="EX292" s="7"/>
      <c r="EY292" s="7"/>
      <c r="FA292" s="7"/>
      <c r="FB292" s="7"/>
      <c r="FC292" s="7"/>
      <c r="FD292" s="7"/>
      <c r="FE292" s="7"/>
      <c r="FG292" s="7"/>
      <c r="FH292" s="7"/>
      <c r="FI292" s="7"/>
      <c r="FJ292" s="7"/>
      <c r="FK292" s="7"/>
      <c r="FM292" s="7"/>
      <c r="FN292" s="7"/>
      <c r="FO292" s="7"/>
      <c r="FP292" s="7"/>
      <c r="FQ292" s="7"/>
      <c r="FS292" s="7"/>
      <c r="FT292" s="7"/>
      <c r="FU292" s="7"/>
      <c r="FV292" s="7"/>
      <c r="FW292" s="7"/>
      <c r="FY292" s="7"/>
      <c r="FZ292" s="7"/>
      <c r="GA292" s="7"/>
      <c r="GB292" s="7"/>
      <c r="GC292" s="7"/>
      <c r="GE292" s="66">
        <v>44946</v>
      </c>
      <c r="GF292" s="21" t="s">
        <v>1628</v>
      </c>
      <c r="GG292" s="7"/>
      <c r="GH292" s="7">
        <v>1.9056999999999999</v>
      </c>
      <c r="GI292" s="7"/>
      <c r="GK292" s="66">
        <v>44943</v>
      </c>
      <c r="GL292" s="21" t="s">
        <v>1628</v>
      </c>
      <c r="GM292" s="7"/>
      <c r="GN292" s="7">
        <v>1.0073000000000001</v>
      </c>
      <c r="GO292" s="7"/>
      <c r="GQ292" s="66">
        <v>44900</v>
      </c>
      <c r="GR292" s="7" t="s">
        <v>1627</v>
      </c>
      <c r="GS292" s="7"/>
      <c r="GT292" s="7">
        <v>1.19</v>
      </c>
      <c r="GU292" s="7"/>
      <c r="GW292" s="66">
        <v>44868</v>
      </c>
      <c r="GX292" s="21" t="s">
        <v>1636</v>
      </c>
      <c r="GY292" s="7"/>
      <c r="GZ292" s="7">
        <v>1.0873999999999999</v>
      </c>
      <c r="HA292" s="7"/>
      <c r="HC292" s="66">
        <v>44854</v>
      </c>
      <c r="HD292" s="21" t="s">
        <v>1635</v>
      </c>
      <c r="HE292" s="7"/>
      <c r="HF292" s="7">
        <v>1.2295</v>
      </c>
      <c r="HG292" s="7"/>
      <c r="HI292" s="66">
        <v>44806</v>
      </c>
      <c r="HJ292" s="21" t="s">
        <v>1634</v>
      </c>
      <c r="HK292" s="7"/>
      <c r="HL292" s="7">
        <v>1.0449999999999999</v>
      </c>
      <c r="HM292" s="7"/>
      <c r="HO292" s="66">
        <v>44799</v>
      </c>
      <c r="HP292" s="21" t="s">
        <v>1633</v>
      </c>
      <c r="HQ292" s="7"/>
      <c r="HR292" s="134">
        <v>1.0095119131978756</v>
      </c>
      <c r="HS292" s="7"/>
      <c r="HU292" s="55">
        <v>44141</v>
      </c>
      <c r="HV292" s="23" t="s">
        <v>359</v>
      </c>
      <c r="HW292" s="21">
        <f>[1]!i_dq_close("881001.WI",HU292)</f>
        <v>5231.4377999999997</v>
      </c>
      <c r="HX292" s="82">
        <v>1.1169290000000001</v>
      </c>
      <c r="HY292" s="20"/>
      <c r="IA292" s="66">
        <v>44930</v>
      </c>
      <c r="IB292" s="7" t="s">
        <v>1628</v>
      </c>
      <c r="IC292" s="7"/>
      <c r="ID292" s="7">
        <v>1.044</v>
      </c>
      <c r="IE292" s="7"/>
      <c r="IG292" s="66">
        <v>44944</v>
      </c>
      <c r="IH292" s="21" t="s">
        <v>1628</v>
      </c>
      <c r="II292" s="7"/>
      <c r="IJ292" s="7">
        <v>0.97899999999999998</v>
      </c>
    </row>
    <row r="293" spans="1:244" customFormat="1">
      <c r="A293" s="121">
        <v>44809</v>
      </c>
      <c r="B293" s="74" t="s">
        <v>1634</v>
      </c>
      <c r="C293" s="122"/>
      <c r="D293" s="122">
        <v>1.0342</v>
      </c>
      <c r="E293" s="122"/>
      <c r="G293" s="66">
        <v>44845</v>
      </c>
      <c r="H293" s="7" t="s">
        <v>1635</v>
      </c>
      <c r="I293" s="7"/>
      <c r="J293" s="7">
        <v>0.95250000000000001</v>
      </c>
      <c r="K293" s="7"/>
      <c r="M293" s="7"/>
      <c r="N293" s="7"/>
      <c r="O293" s="7"/>
      <c r="P293" s="7"/>
      <c r="Q293" s="7"/>
      <c r="S293" s="7"/>
      <c r="T293" s="7"/>
      <c r="U293" s="7"/>
      <c r="V293" s="7"/>
      <c r="W293" s="7"/>
      <c r="Y293" s="7"/>
      <c r="Z293" s="7"/>
      <c r="AA293" s="7"/>
      <c r="AB293" s="7"/>
      <c r="AC293" s="7"/>
      <c r="AE293" s="7"/>
      <c r="AF293" s="7"/>
      <c r="AG293" s="7"/>
      <c r="AH293" s="7"/>
      <c r="AI293" s="7"/>
      <c r="AK293" s="7"/>
      <c r="AL293" s="7"/>
      <c r="AM293" s="7"/>
      <c r="AN293" s="7"/>
      <c r="AO293" s="7"/>
      <c r="AQ293" s="7"/>
      <c r="AR293" s="7"/>
      <c r="AS293" s="7"/>
      <c r="AT293" s="7"/>
      <c r="AU293" s="7"/>
      <c r="AW293" s="7"/>
      <c r="AX293" s="7"/>
      <c r="AY293" s="7"/>
      <c r="AZ293" s="7"/>
      <c r="BA293" s="7"/>
      <c r="BC293" s="7"/>
      <c r="BD293" s="7"/>
      <c r="BE293" s="7"/>
      <c r="BF293" s="7"/>
      <c r="BG293" s="7"/>
      <c r="BI293" s="7"/>
      <c r="BJ293" s="7"/>
      <c r="BK293" s="7"/>
      <c r="BL293" s="7"/>
      <c r="BM293" s="7"/>
      <c r="BO293" s="7"/>
      <c r="BP293" s="7"/>
      <c r="BQ293" s="7"/>
      <c r="BR293" s="7"/>
      <c r="BS293" s="7"/>
      <c r="BU293" s="7"/>
      <c r="BV293" s="7"/>
      <c r="BW293" s="7"/>
      <c r="BX293" s="7"/>
      <c r="BY293" s="7"/>
      <c r="CA293" s="7"/>
      <c r="CB293" s="7"/>
      <c r="CC293" s="7"/>
      <c r="CD293" s="7"/>
      <c r="CE293" s="7"/>
      <c r="CG293" s="7"/>
      <c r="CH293" s="7"/>
      <c r="CI293" s="7"/>
      <c r="CJ293" s="7"/>
      <c r="CK293" s="7"/>
      <c r="CM293" s="7"/>
      <c r="CN293" s="7"/>
      <c r="CO293" s="7"/>
      <c r="CP293" s="7"/>
      <c r="CQ293" s="7"/>
      <c r="CS293" s="7"/>
      <c r="CT293" s="7"/>
      <c r="CU293" s="7"/>
      <c r="CV293" s="7"/>
      <c r="CW293" s="7"/>
      <c r="CY293" s="7"/>
      <c r="CZ293" s="7"/>
      <c r="DA293" s="7"/>
      <c r="DB293" s="7"/>
      <c r="DC293" s="7"/>
      <c r="DE293" s="7"/>
      <c r="DF293" s="7"/>
      <c r="DG293" s="7"/>
      <c r="DH293" s="7"/>
      <c r="DI293" s="7"/>
      <c r="DK293" s="7"/>
      <c r="DL293" s="7"/>
      <c r="DM293" s="7"/>
      <c r="DN293" s="7"/>
      <c r="DO293" s="7"/>
      <c r="DQ293" s="7"/>
      <c r="DR293" s="7"/>
      <c r="DS293" s="7"/>
      <c r="DT293" s="7"/>
      <c r="DU293" s="7"/>
      <c r="DW293" s="7"/>
      <c r="DX293" s="7"/>
      <c r="DY293" s="7"/>
      <c r="DZ293" s="7"/>
      <c r="EA293" s="7"/>
      <c r="EC293" s="7"/>
      <c r="ED293" s="7"/>
      <c r="EE293" s="7"/>
      <c r="EF293" s="7"/>
      <c r="EG293" s="7"/>
      <c r="EI293" s="7"/>
      <c r="EJ293" s="7"/>
      <c r="EK293" s="7"/>
      <c r="EL293" s="7"/>
      <c r="EM293" s="7"/>
      <c r="EO293" s="7"/>
      <c r="EP293" s="7"/>
      <c r="EQ293" s="7"/>
      <c r="ER293" s="7"/>
      <c r="ES293" s="7"/>
      <c r="EU293" s="7"/>
      <c r="EV293" s="7"/>
      <c r="EW293" s="7"/>
      <c r="EX293" s="7"/>
      <c r="EY293" s="7"/>
      <c r="FA293" s="7"/>
      <c r="FB293" s="7"/>
      <c r="FC293" s="7"/>
      <c r="FD293" s="7"/>
      <c r="FE293" s="7"/>
      <c r="FG293" s="7"/>
      <c r="FH293" s="7"/>
      <c r="FI293" s="7"/>
      <c r="FJ293" s="7"/>
      <c r="FK293" s="7"/>
      <c r="FM293" s="7"/>
      <c r="FN293" s="7"/>
      <c r="FO293" s="7"/>
      <c r="FP293" s="7"/>
      <c r="FQ293" s="7"/>
      <c r="FS293" s="7"/>
      <c r="FT293" s="7"/>
      <c r="FU293" s="7"/>
      <c r="FV293" s="7"/>
      <c r="FW293" s="7"/>
      <c r="FY293" s="7"/>
      <c r="FZ293" s="7"/>
      <c r="GA293" s="7"/>
      <c r="GB293" s="7"/>
      <c r="GC293" s="7"/>
      <c r="GE293" s="66">
        <v>44956</v>
      </c>
      <c r="GF293" s="21" t="s">
        <v>1628</v>
      </c>
      <c r="GG293" s="7"/>
      <c r="GH293" s="7">
        <v>1.9061999999999999</v>
      </c>
      <c r="GI293" s="7"/>
      <c r="GK293" s="66">
        <v>44944</v>
      </c>
      <c r="GL293" s="21" t="s">
        <v>1628</v>
      </c>
      <c r="GM293" s="7"/>
      <c r="GN293" s="7">
        <v>1.0072000000000001</v>
      </c>
      <c r="GO293" s="7"/>
      <c r="GQ293" s="66">
        <v>44901</v>
      </c>
      <c r="GR293" s="7" t="s">
        <v>1627</v>
      </c>
      <c r="GS293" s="7"/>
      <c r="GT293" s="7">
        <v>1.196</v>
      </c>
      <c r="GU293" s="7"/>
      <c r="GW293" s="66">
        <v>44869</v>
      </c>
      <c r="GX293" s="21" t="s">
        <v>1636</v>
      </c>
      <c r="GY293" s="7"/>
      <c r="GZ293" s="7">
        <v>1.0894999999999999</v>
      </c>
      <c r="HA293" s="7"/>
      <c r="HC293" s="66">
        <v>44855</v>
      </c>
      <c r="HD293" s="21" t="s">
        <v>1635</v>
      </c>
      <c r="HE293" s="7"/>
      <c r="HF293" s="7">
        <v>1.2259</v>
      </c>
      <c r="HG293" s="7"/>
      <c r="HI293" s="66">
        <v>44809</v>
      </c>
      <c r="HJ293" s="21" t="s">
        <v>1634</v>
      </c>
      <c r="HK293" s="7"/>
      <c r="HL293" s="7">
        <v>1.048</v>
      </c>
      <c r="HM293" s="7"/>
      <c r="HO293" s="66">
        <v>44802</v>
      </c>
      <c r="HP293" s="21" t="s">
        <v>1633</v>
      </c>
      <c r="HQ293" s="7"/>
      <c r="HR293" s="134">
        <v>1.0085279834579164</v>
      </c>
      <c r="HS293" s="7"/>
      <c r="HU293" s="55">
        <v>44144</v>
      </c>
      <c r="HV293" s="23" t="s">
        <v>359</v>
      </c>
      <c r="HW293" s="21">
        <f>[1]!i_dq_close("881001.WI",HU293)</f>
        <v>5342.4544999999998</v>
      </c>
      <c r="HX293" s="82">
        <v>1.1169290000000001</v>
      </c>
      <c r="HY293" s="20"/>
      <c r="IA293" s="66">
        <v>44931</v>
      </c>
      <c r="IB293" s="7" t="s">
        <v>1628</v>
      </c>
      <c r="IC293" s="7"/>
      <c r="ID293" s="7">
        <v>1.0429999999999999</v>
      </c>
      <c r="IE293" s="7"/>
      <c r="IG293" s="66">
        <v>44945</v>
      </c>
      <c r="IH293" s="21" t="s">
        <v>1628</v>
      </c>
      <c r="II293" s="7"/>
      <c r="IJ293" s="7">
        <v>0.97699999999999998</v>
      </c>
    </row>
    <row r="294" spans="1:244" customFormat="1">
      <c r="A294" s="121">
        <v>44810</v>
      </c>
      <c r="B294" s="74" t="s">
        <v>1634</v>
      </c>
      <c r="C294" s="122"/>
      <c r="D294" s="122">
        <v>1.0346</v>
      </c>
      <c r="E294" s="122"/>
      <c r="G294" s="66">
        <v>44846</v>
      </c>
      <c r="H294" s="7" t="s">
        <v>1635</v>
      </c>
      <c r="I294" s="7"/>
      <c r="J294" s="7">
        <v>0.95879999999999999</v>
      </c>
      <c r="K294" s="7"/>
      <c r="M294" s="7"/>
      <c r="N294" s="7"/>
      <c r="O294" s="7"/>
      <c r="P294" s="7"/>
      <c r="Q294" s="7"/>
      <c r="S294" s="7"/>
      <c r="T294" s="7"/>
      <c r="U294" s="7"/>
      <c r="V294" s="7"/>
      <c r="W294" s="7"/>
      <c r="Y294" s="7"/>
      <c r="Z294" s="7"/>
      <c r="AA294" s="7"/>
      <c r="AB294" s="7"/>
      <c r="AC294" s="7"/>
      <c r="AE294" s="7"/>
      <c r="AF294" s="7"/>
      <c r="AG294" s="7"/>
      <c r="AH294" s="7"/>
      <c r="AI294" s="7"/>
      <c r="AK294" s="7"/>
      <c r="AL294" s="7"/>
      <c r="AM294" s="7"/>
      <c r="AN294" s="7"/>
      <c r="AO294" s="7"/>
      <c r="AQ294" s="7"/>
      <c r="AR294" s="7"/>
      <c r="AS294" s="7"/>
      <c r="AT294" s="7"/>
      <c r="AU294" s="7"/>
      <c r="AW294" s="7"/>
      <c r="AX294" s="7"/>
      <c r="AY294" s="7"/>
      <c r="AZ294" s="7"/>
      <c r="BA294" s="7"/>
      <c r="BC294" s="7"/>
      <c r="BD294" s="7"/>
      <c r="BE294" s="7"/>
      <c r="BF294" s="7"/>
      <c r="BG294" s="7"/>
      <c r="BI294" s="7"/>
      <c r="BJ294" s="7"/>
      <c r="BK294" s="7"/>
      <c r="BL294" s="7"/>
      <c r="BM294" s="7"/>
      <c r="BO294" s="7"/>
      <c r="BP294" s="7"/>
      <c r="BQ294" s="7"/>
      <c r="BR294" s="7"/>
      <c r="BS294" s="7"/>
      <c r="BU294" s="7"/>
      <c r="BV294" s="7"/>
      <c r="BW294" s="7"/>
      <c r="BX294" s="7"/>
      <c r="BY294" s="7"/>
      <c r="CA294" s="7"/>
      <c r="CB294" s="7"/>
      <c r="CC294" s="7"/>
      <c r="CD294" s="7"/>
      <c r="CE294" s="7"/>
      <c r="CG294" s="7"/>
      <c r="CH294" s="7"/>
      <c r="CI294" s="7"/>
      <c r="CJ294" s="7"/>
      <c r="CK294" s="7"/>
      <c r="CM294" s="7"/>
      <c r="CN294" s="7"/>
      <c r="CO294" s="7"/>
      <c r="CP294" s="7"/>
      <c r="CQ294" s="7"/>
      <c r="CS294" s="7"/>
      <c r="CT294" s="7"/>
      <c r="CU294" s="7"/>
      <c r="CV294" s="7"/>
      <c r="CW294" s="7"/>
      <c r="CY294" s="7"/>
      <c r="CZ294" s="7"/>
      <c r="DA294" s="7"/>
      <c r="DB294" s="7"/>
      <c r="DC294" s="7"/>
      <c r="DE294" s="7"/>
      <c r="DF294" s="7"/>
      <c r="DG294" s="7"/>
      <c r="DH294" s="7"/>
      <c r="DI294" s="7"/>
      <c r="DK294" s="7"/>
      <c r="DL294" s="7"/>
      <c r="DM294" s="7"/>
      <c r="DN294" s="7"/>
      <c r="DO294" s="7"/>
      <c r="DQ294" s="7"/>
      <c r="DR294" s="7"/>
      <c r="DS294" s="7"/>
      <c r="DT294" s="7"/>
      <c r="DU294" s="7"/>
      <c r="DW294" s="7"/>
      <c r="DX294" s="7"/>
      <c r="DY294" s="7"/>
      <c r="DZ294" s="7"/>
      <c r="EA294" s="7"/>
      <c r="EC294" s="7"/>
      <c r="ED294" s="7"/>
      <c r="EE294" s="7"/>
      <c r="EF294" s="7"/>
      <c r="EG294" s="7"/>
      <c r="EI294" s="7"/>
      <c r="EJ294" s="7"/>
      <c r="EK294" s="7"/>
      <c r="EL294" s="7"/>
      <c r="EM294" s="7"/>
      <c r="EO294" s="7"/>
      <c r="EP294" s="7"/>
      <c r="EQ294" s="7"/>
      <c r="ER294" s="7"/>
      <c r="ES294" s="7"/>
      <c r="EU294" s="7"/>
      <c r="EV294" s="7"/>
      <c r="EW294" s="7"/>
      <c r="EX294" s="7"/>
      <c r="EY294" s="7"/>
      <c r="FA294" s="7"/>
      <c r="FB294" s="7"/>
      <c r="FC294" s="7"/>
      <c r="FD294" s="7"/>
      <c r="FE294" s="7"/>
      <c r="FG294" s="7"/>
      <c r="FH294" s="7"/>
      <c r="FI294" s="7"/>
      <c r="FJ294" s="7"/>
      <c r="FK294" s="7"/>
      <c r="FM294" s="7"/>
      <c r="FN294" s="7"/>
      <c r="FO294" s="7"/>
      <c r="FP294" s="7"/>
      <c r="FQ294" s="7"/>
      <c r="FS294" s="7"/>
      <c r="FT294" s="7"/>
      <c r="FU294" s="7"/>
      <c r="FV294" s="7"/>
      <c r="FW294" s="7"/>
      <c r="FY294" s="7"/>
      <c r="FZ294" s="7"/>
      <c r="GA294" s="7"/>
      <c r="GB294" s="7"/>
      <c r="GC294" s="7"/>
      <c r="GE294" s="66">
        <v>44957</v>
      </c>
      <c r="GF294" s="21" t="s">
        <v>1628</v>
      </c>
      <c r="GG294" s="7"/>
      <c r="GH294" s="7">
        <v>1.8996999999999999</v>
      </c>
      <c r="GI294" s="7"/>
      <c r="GK294" s="66">
        <v>44945</v>
      </c>
      <c r="GL294" s="21" t="s">
        <v>1628</v>
      </c>
      <c r="GM294" s="7"/>
      <c r="GN294" s="7">
        <v>1.0071000000000001</v>
      </c>
      <c r="GO294" s="7"/>
      <c r="GQ294" s="66">
        <v>44902</v>
      </c>
      <c r="GR294" s="7" t="s">
        <v>1627</v>
      </c>
      <c r="GS294" s="7"/>
      <c r="GT294" s="7">
        <v>1.198</v>
      </c>
      <c r="GU294" s="7"/>
      <c r="GW294" s="66">
        <v>44872</v>
      </c>
      <c r="GX294" s="21" t="s">
        <v>1636</v>
      </c>
      <c r="GY294" s="7"/>
      <c r="GZ294" s="7">
        <v>1.0888</v>
      </c>
      <c r="HA294" s="7"/>
      <c r="HC294" s="66">
        <v>44858</v>
      </c>
      <c r="HD294" s="21" t="s">
        <v>1635</v>
      </c>
      <c r="HE294" s="7"/>
      <c r="HF294" s="7">
        <v>1.1900999999999999</v>
      </c>
      <c r="HG294" s="7"/>
      <c r="HI294" s="66">
        <v>44810</v>
      </c>
      <c r="HJ294" s="21" t="s">
        <v>1634</v>
      </c>
      <c r="HK294" s="7"/>
      <c r="HL294" s="7">
        <v>1.0409999999999999</v>
      </c>
      <c r="HM294" s="7"/>
      <c r="HO294" s="66">
        <v>44803</v>
      </c>
      <c r="HP294" s="21" t="s">
        <v>1633</v>
      </c>
      <c r="HQ294" s="7"/>
      <c r="HR294" s="134">
        <v>1.0085279834579164</v>
      </c>
      <c r="HS294" s="7"/>
      <c r="HU294" s="55">
        <v>44145</v>
      </c>
      <c r="HV294" s="23" t="s">
        <v>359</v>
      </c>
      <c r="HW294" s="21">
        <f>[1]!i_dq_close("881001.WI",HU294)</f>
        <v>5300.6466</v>
      </c>
      <c r="HX294" s="82">
        <v>1.1169290000000001</v>
      </c>
      <c r="HY294" s="20"/>
      <c r="IA294" s="66">
        <v>44932</v>
      </c>
      <c r="IB294" s="7" t="s">
        <v>1628</v>
      </c>
      <c r="IC294" s="7"/>
      <c r="ID294" s="7">
        <v>1.0409999999999999</v>
      </c>
      <c r="IE294" s="7"/>
      <c r="IG294" s="66">
        <v>44946</v>
      </c>
      <c r="IH294" s="21" t="s">
        <v>1628</v>
      </c>
      <c r="II294" s="7"/>
      <c r="IJ294" s="7">
        <v>0.97899999999999998</v>
      </c>
    </row>
    <row r="295" spans="1:244" customFormat="1">
      <c r="A295" s="121">
        <v>44811</v>
      </c>
      <c r="B295" s="74" t="s">
        <v>1634</v>
      </c>
      <c r="C295" s="122"/>
      <c r="D295" s="122">
        <v>1.0354000000000001</v>
      </c>
      <c r="E295" s="122"/>
      <c r="G295" s="66">
        <v>44847</v>
      </c>
      <c r="H295" s="7" t="s">
        <v>1635</v>
      </c>
      <c r="I295" s="7"/>
      <c r="J295" s="7">
        <v>0.95330000000000004</v>
      </c>
      <c r="K295" s="7"/>
      <c r="M295" s="7"/>
      <c r="N295" s="7"/>
      <c r="O295" s="7"/>
      <c r="P295" s="7"/>
      <c r="Q295" s="7"/>
      <c r="S295" s="7"/>
      <c r="T295" s="7"/>
      <c r="U295" s="7"/>
      <c r="V295" s="7"/>
      <c r="W295" s="7"/>
      <c r="Y295" s="7"/>
      <c r="Z295" s="7"/>
      <c r="AA295" s="7"/>
      <c r="AB295" s="7"/>
      <c r="AC295" s="7"/>
      <c r="AE295" s="7"/>
      <c r="AF295" s="7"/>
      <c r="AG295" s="7"/>
      <c r="AH295" s="7"/>
      <c r="AI295" s="7"/>
      <c r="AK295" s="7"/>
      <c r="AL295" s="7"/>
      <c r="AM295" s="7"/>
      <c r="AN295" s="7"/>
      <c r="AO295" s="7"/>
      <c r="AQ295" s="7"/>
      <c r="AR295" s="7"/>
      <c r="AS295" s="7"/>
      <c r="AT295" s="7"/>
      <c r="AU295" s="7"/>
      <c r="AW295" s="7"/>
      <c r="AX295" s="7"/>
      <c r="AY295" s="7"/>
      <c r="AZ295" s="7"/>
      <c r="BA295" s="7"/>
      <c r="BC295" s="7"/>
      <c r="BD295" s="7"/>
      <c r="BE295" s="7"/>
      <c r="BF295" s="7"/>
      <c r="BG295" s="7"/>
      <c r="BI295" s="7"/>
      <c r="BJ295" s="7"/>
      <c r="BK295" s="7"/>
      <c r="BL295" s="7"/>
      <c r="BM295" s="7"/>
      <c r="BO295" s="7"/>
      <c r="BP295" s="7"/>
      <c r="BQ295" s="7"/>
      <c r="BR295" s="7"/>
      <c r="BS295" s="7"/>
      <c r="BU295" s="7"/>
      <c r="BV295" s="7"/>
      <c r="BW295" s="7"/>
      <c r="BX295" s="7"/>
      <c r="BY295" s="7"/>
      <c r="CA295" s="7"/>
      <c r="CB295" s="7"/>
      <c r="CC295" s="7"/>
      <c r="CD295" s="7"/>
      <c r="CE295" s="7"/>
      <c r="CG295" s="7"/>
      <c r="CH295" s="7"/>
      <c r="CI295" s="7"/>
      <c r="CJ295" s="7"/>
      <c r="CK295" s="7"/>
      <c r="CM295" s="7"/>
      <c r="CN295" s="7"/>
      <c r="CO295" s="7"/>
      <c r="CP295" s="7"/>
      <c r="CQ295" s="7"/>
      <c r="CS295" s="7"/>
      <c r="CT295" s="7"/>
      <c r="CU295" s="7"/>
      <c r="CV295" s="7"/>
      <c r="CW295" s="7"/>
      <c r="CY295" s="7"/>
      <c r="CZ295" s="7"/>
      <c r="DA295" s="7"/>
      <c r="DB295" s="7"/>
      <c r="DC295" s="7"/>
      <c r="DE295" s="7"/>
      <c r="DF295" s="7"/>
      <c r="DG295" s="7"/>
      <c r="DH295" s="7"/>
      <c r="DI295" s="7"/>
      <c r="DK295" s="7"/>
      <c r="DL295" s="7"/>
      <c r="DM295" s="7"/>
      <c r="DN295" s="7"/>
      <c r="DO295" s="7"/>
      <c r="DQ295" s="7"/>
      <c r="DR295" s="7"/>
      <c r="DS295" s="7"/>
      <c r="DT295" s="7"/>
      <c r="DU295" s="7"/>
      <c r="DW295" s="7"/>
      <c r="DX295" s="7"/>
      <c r="DY295" s="7"/>
      <c r="DZ295" s="7"/>
      <c r="EA295" s="7"/>
      <c r="EC295" s="7"/>
      <c r="ED295" s="7"/>
      <c r="EE295" s="7"/>
      <c r="EF295" s="7"/>
      <c r="EG295" s="7"/>
      <c r="EI295" s="7"/>
      <c r="EJ295" s="7"/>
      <c r="EK295" s="7"/>
      <c r="EL295" s="7"/>
      <c r="EM295" s="7"/>
      <c r="EO295" s="7"/>
      <c r="EP295" s="7"/>
      <c r="EQ295" s="7"/>
      <c r="ER295" s="7"/>
      <c r="ES295" s="7"/>
      <c r="EU295" s="7"/>
      <c r="EV295" s="7"/>
      <c r="EW295" s="7"/>
      <c r="EX295" s="7"/>
      <c r="EY295" s="7"/>
      <c r="FA295" s="7"/>
      <c r="FB295" s="7"/>
      <c r="FC295" s="7"/>
      <c r="FD295" s="7"/>
      <c r="FE295" s="7"/>
      <c r="FG295" s="7"/>
      <c r="FH295" s="7"/>
      <c r="FI295" s="7"/>
      <c r="FJ295" s="7"/>
      <c r="FK295" s="7"/>
      <c r="FM295" s="7"/>
      <c r="FN295" s="7"/>
      <c r="FO295" s="7"/>
      <c r="FP295" s="7"/>
      <c r="FQ295" s="7"/>
      <c r="FS295" s="7"/>
      <c r="FT295" s="7"/>
      <c r="FU295" s="7"/>
      <c r="FV295" s="7"/>
      <c r="FW295" s="7"/>
      <c r="FY295" s="7"/>
      <c r="FZ295" s="7"/>
      <c r="GA295" s="7"/>
      <c r="GB295" s="7"/>
      <c r="GC295" s="7"/>
      <c r="GE295" s="66">
        <v>44958</v>
      </c>
      <c r="GF295" s="21" t="s">
        <v>371</v>
      </c>
      <c r="GG295" s="7"/>
      <c r="GH295" s="7">
        <v>1.9055</v>
      </c>
      <c r="GI295" s="7"/>
      <c r="GK295" s="66">
        <v>44946</v>
      </c>
      <c r="GL295" s="21" t="s">
        <v>1628</v>
      </c>
      <c r="GM295" s="7"/>
      <c r="GN295" s="7">
        <v>1.0072000000000001</v>
      </c>
      <c r="GO295" s="7"/>
      <c r="GQ295" s="66">
        <v>44903</v>
      </c>
      <c r="GR295" s="7" t="s">
        <v>1627</v>
      </c>
      <c r="GS295" s="7"/>
      <c r="GT295" s="7">
        <v>1.1970000000000001</v>
      </c>
      <c r="GU295" s="7"/>
      <c r="GW295" s="66">
        <v>44873</v>
      </c>
      <c r="GX295" s="21" t="s">
        <v>1636</v>
      </c>
      <c r="GY295" s="7"/>
      <c r="GZ295" s="7">
        <v>1.0858000000000001</v>
      </c>
      <c r="HA295" s="7"/>
      <c r="HC295" s="66">
        <v>44859</v>
      </c>
      <c r="HD295" s="21" t="s">
        <v>1635</v>
      </c>
      <c r="HE295" s="7"/>
      <c r="HF295" s="7">
        <v>1.1969000000000001</v>
      </c>
      <c r="HG295" s="7"/>
      <c r="HI295" s="66">
        <v>44811</v>
      </c>
      <c r="HJ295" s="21" t="s">
        <v>1634</v>
      </c>
      <c r="HK295" s="7"/>
      <c r="HL295" s="7">
        <v>1.038</v>
      </c>
      <c r="HM295" s="7"/>
      <c r="HO295" s="66">
        <v>44804</v>
      </c>
      <c r="HP295" s="21" t="s">
        <v>1633</v>
      </c>
      <c r="HQ295" s="7"/>
      <c r="HR295" s="134">
        <v>1.0085279834579164</v>
      </c>
      <c r="HS295" s="7"/>
      <c r="HU295" s="55">
        <v>44146</v>
      </c>
      <c r="HV295" s="23" t="s">
        <v>359</v>
      </c>
      <c r="HW295" s="21">
        <f>[1]!i_dq_close("881001.WI",HU295)</f>
        <v>5233.0592999999999</v>
      </c>
      <c r="HX295" s="82">
        <v>1.1169290000000001</v>
      </c>
      <c r="HY295" s="20"/>
      <c r="IA295" s="66">
        <v>44935</v>
      </c>
      <c r="IB295" s="7" t="s">
        <v>1628</v>
      </c>
      <c r="IC295" s="7"/>
      <c r="ID295" s="7">
        <v>1.042</v>
      </c>
      <c r="IE295" s="7"/>
      <c r="IG295" s="66">
        <v>44956</v>
      </c>
      <c r="IH295" s="21" t="s">
        <v>1628</v>
      </c>
      <c r="II295" s="7"/>
      <c r="IJ295" s="7">
        <v>0.97699999999999998</v>
      </c>
    </row>
    <row r="296" spans="1:244" customFormat="1">
      <c r="A296" s="121">
        <v>44812</v>
      </c>
      <c r="B296" s="74" t="s">
        <v>1634</v>
      </c>
      <c r="C296" s="122"/>
      <c r="D296" s="122">
        <v>1.0304</v>
      </c>
      <c r="E296" s="122"/>
      <c r="G296" s="66">
        <v>44848</v>
      </c>
      <c r="H296" s="7" t="s">
        <v>1635</v>
      </c>
      <c r="I296" s="7"/>
      <c r="J296" s="7">
        <v>0.95369999999999999</v>
      </c>
      <c r="K296" s="7"/>
      <c r="M296" s="7"/>
      <c r="N296" s="7"/>
      <c r="O296" s="7"/>
      <c r="P296" s="7"/>
      <c r="Q296" s="7"/>
      <c r="S296" s="7"/>
      <c r="T296" s="7"/>
      <c r="U296" s="7"/>
      <c r="V296" s="7"/>
      <c r="W296" s="7"/>
      <c r="Y296" s="7"/>
      <c r="Z296" s="7"/>
      <c r="AA296" s="7"/>
      <c r="AB296" s="7"/>
      <c r="AC296" s="7"/>
      <c r="AE296" s="7"/>
      <c r="AF296" s="7"/>
      <c r="AG296" s="7"/>
      <c r="AH296" s="7"/>
      <c r="AI296" s="7"/>
      <c r="AK296" s="7"/>
      <c r="AL296" s="7"/>
      <c r="AM296" s="7"/>
      <c r="AN296" s="7"/>
      <c r="AO296" s="7"/>
      <c r="AQ296" s="7"/>
      <c r="AR296" s="7"/>
      <c r="AS296" s="7"/>
      <c r="AT296" s="7"/>
      <c r="AU296" s="7"/>
      <c r="AW296" s="7"/>
      <c r="AX296" s="7"/>
      <c r="AY296" s="7"/>
      <c r="AZ296" s="7"/>
      <c r="BA296" s="7"/>
      <c r="BC296" s="7"/>
      <c r="BD296" s="7"/>
      <c r="BE296" s="7"/>
      <c r="BF296" s="7"/>
      <c r="BG296" s="7"/>
      <c r="BI296" s="7"/>
      <c r="BJ296" s="7"/>
      <c r="BK296" s="7"/>
      <c r="BL296" s="7"/>
      <c r="BM296" s="7"/>
      <c r="BO296" s="7"/>
      <c r="BP296" s="7"/>
      <c r="BQ296" s="7"/>
      <c r="BR296" s="7"/>
      <c r="BS296" s="7"/>
      <c r="BU296" s="7"/>
      <c r="BV296" s="7"/>
      <c r="BW296" s="7"/>
      <c r="BX296" s="7"/>
      <c r="BY296" s="7"/>
      <c r="CA296" s="7"/>
      <c r="CB296" s="7"/>
      <c r="CC296" s="7"/>
      <c r="CD296" s="7"/>
      <c r="CE296" s="7"/>
      <c r="CG296" s="7"/>
      <c r="CH296" s="7"/>
      <c r="CI296" s="7"/>
      <c r="CJ296" s="7"/>
      <c r="CK296" s="7"/>
      <c r="CM296" s="7"/>
      <c r="CN296" s="7"/>
      <c r="CO296" s="7"/>
      <c r="CP296" s="7"/>
      <c r="CQ296" s="7"/>
      <c r="CS296" s="7"/>
      <c r="CT296" s="7"/>
      <c r="CU296" s="7"/>
      <c r="CV296" s="7"/>
      <c r="CW296" s="7"/>
      <c r="CY296" s="7"/>
      <c r="CZ296" s="7"/>
      <c r="DA296" s="7"/>
      <c r="DB296" s="7"/>
      <c r="DC296" s="7"/>
      <c r="DE296" s="7"/>
      <c r="DF296" s="7"/>
      <c r="DG296" s="7"/>
      <c r="DH296" s="7"/>
      <c r="DI296" s="7"/>
      <c r="DK296" s="7"/>
      <c r="DL296" s="7"/>
      <c r="DM296" s="7"/>
      <c r="DN296" s="7"/>
      <c r="DO296" s="7"/>
      <c r="DQ296" s="7"/>
      <c r="DR296" s="7"/>
      <c r="DS296" s="7"/>
      <c r="DT296" s="7"/>
      <c r="DU296" s="7"/>
      <c r="DW296" s="7"/>
      <c r="DX296" s="7"/>
      <c r="DY296" s="7"/>
      <c r="DZ296" s="7"/>
      <c r="EA296" s="7"/>
      <c r="EC296" s="7"/>
      <c r="ED296" s="7"/>
      <c r="EE296" s="7"/>
      <c r="EF296" s="7"/>
      <c r="EG296" s="7"/>
      <c r="EI296" s="7"/>
      <c r="EJ296" s="7"/>
      <c r="EK296" s="7"/>
      <c r="EL296" s="7"/>
      <c r="EM296" s="7"/>
      <c r="EO296" s="7"/>
      <c r="EP296" s="7"/>
      <c r="EQ296" s="7"/>
      <c r="ER296" s="7"/>
      <c r="ES296" s="7"/>
      <c r="EU296" s="7"/>
      <c r="EV296" s="7"/>
      <c r="EW296" s="7"/>
      <c r="EX296" s="7"/>
      <c r="EY296" s="7"/>
      <c r="FA296" s="7"/>
      <c r="FB296" s="7"/>
      <c r="FC296" s="7"/>
      <c r="FD296" s="7"/>
      <c r="FE296" s="7"/>
      <c r="FG296" s="7"/>
      <c r="FH296" s="7"/>
      <c r="FI296" s="7"/>
      <c r="FJ296" s="7"/>
      <c r="FK296" s="7"/>
      <c r="FM296" s="7"/>
      <c r="FN296" s="7"/>
      <c r="FO296" s="7"/>
      <c r="FP296" s="7"/>
      <c r="FQ296" s="7"/>
      <c r="FS296" s="7"/>
      <c r="FT296" s="7"/>
      <c r="FU296" s="7"/>
      <c r="FV296" s="7"/>
      <c r="FW296" s="7"/>
      <c r="FY296" s="7"/>
      <c r="FZ296" s="7"/>
      <c r="GA296" s="7"/>
      <c r="GB296" s="7"/>
      <c r="GC296" s="7"/>
      <c r="GE296" s="66">
        <v>44959</v>
      </c>
      <c r="GF296" s="21" t="s">
        <v>371</v>
      </c>
      <c r="GG296" s="7"/>
      <c r="GH296" s="7">
        <v>1.9046000000000001</v>
      </c>
      <c r="GI296" s="7"/>
      <c r="GK296" s="66">
        <v>44956</v>
      </c>
      <c r="GL296" s="21" t="s">
        <v>1628</v>
      </c>
      <c r="GM296" s="7"/>
      <c r="GN296" s="7">
        <v>1.0072000000000001</v>
      </c>
      <c r="GO296" s="7"/>
      <c r="GQ296" s="66">
        <v>44904</v>
      </c>
      <c r="GR296" s="7" t="s">
        <v>1627</v>
      </c>
      <c r="GS296" s="7"/>
      <c r="GT296" s="7">
        <v>1.1950000000000001</v>
      </c>
      <c r="GU296" s="7"/>
      <c r="GW296" s="66">
        <v>44874</v>
      </c>
      <c r="GX296" s="21" t="s">
        <v>1636</v>
      </c>
      <c r="GY296" s="7"/>
      <c r="GZ296" s="7">
        <v>1.0861000000000001</v>
      </c>
      <c r="HA296" s="7"/>
      <c r="HC296" s="66">
        <v>44860</v>
      </c>
      <c r="HD296" s="21" t="s">
        <v>1635</v>
      </c>
      <c r="HE296" s="7"/>
      <c r="HF296" s="7">
        <v>1.2082999999999999</v>
      </c>
      <c r="HG296" s="7"/>
      <c r="HI296" s="66">
        <v>44812</v>
      </c>
      <c r="HJ296" s="21" t="s">
        <v>1634</v>
      </c>
      <c r="HK296" s="7"/>
      <c r="HL296" s="7">
        <v>1.036</v>
      </c>
      <c r="HM296" s="7"/>
      <c r="HO296" s="66">
        <v>44805</v>
      </c>
      <c r="HP296" s="21" t="s">
        <v>357</v>
      </c>
      <c r="HQ296" s="7"/>
      <c r="HR296" s="134">
        <v>1.0075440537179576</v>
      </c>
      <c r="HS296" s="7"/>
      <c r="HU296" s="55">
        <v>44147</v>
      </c>
      <c r="HV296" s="23" t="s">
        <v>359</v>
      </c>
      <c r="HW296" s="21">
        <f>[1]!i_dq_close("881001.WI",HU296)</f>
        <v>5242.2003000000004</v>
      </c>
      <c r="HX296" s="82">
        <v>1.1169290000000001</v>
      </c>
      <c r="HY296" s="20"/>
      <c r="IA296" s="66">
        <v>44936</v>
      </c>
      <c r="IB296" s="7" t="s">
        <v>1628</v>
      </c>
      <c r="IC296" s="7"/>
      <c r="ID296" s="7">
        <v>1.0409999999999999</v>
      </c>
      <c r="IE296" s="7"/>
      <c r="IG296" s="66">
        <v>44957</v>
      </c>
      <c r="IH296" s="21" t="s">
        <v>1628</v>
      </c>
      <c r="II296" s="7"/>
      <c r="IJ296" s="7">
        <v>0.97499999999999998</v>
      </c>
    </row>
    <row r="297" spans="1:244" customFormat="1">
      <c r="A297" s="121">
        <v>44813</v>
      </c>
      <c r="B297" s="74" t="s">
        <v>1634</v>
      </c>
      <c r="C297" s="122"/>
      <c r="D297" s="122">
        <v>1.0273000000000001</v>
      </c>
      <c r="E297" s="122"/>
      <c r="G297" s="66">
        <v>44851</v>
      </c>
      <c r="H297" s="7" t="s">
        <v>1635</v>
      </c>
      <c r="I297" s="7"/>
      <c r="J297" s="7">
        <v>0.95689999999999997</v>
      </c>
      <c r="K297" s="7"/>
      <c r="M297" s="7"/>
      <c r="N297" s="7"/>
      <c r="O297" s="7"/>
      <c r="P297" s="7"/>
      <c r="Q297" s="7"/>
      <c r="S297" s="7"/>
      <c r="T297" s="7"/>
      <c r="U297" s="7"/>
      <c r="V297" s="7"/>
      <c r="W297" s="7"/>
      <c r="Y297" s="7"/>
      <c r="Z297" s="7"/>
      <c r="AA297" s="7"/>
      <c r="AB297" s="7"/>
      <c r="AC297" s="7"/>
      <c r="AE297" s="7"/>
      <c r="AF297" s="7"/>
      <c r="AG297" s="7"/>
      <c r="AH297" s="7"/>
      <c r="AI297" s="7"/>
      <c r="AK297" s="7"/>
      <c r="AL297" s="7"/>
      <c r="AM297" s="7"/>
      <c r="AN297" s="7"/>
      <c r="AO297" s="7"/>
      <c r="AQ297" s="7"/>
      <c r="AR297" s="7"/>
      <c r="AS297" s="7"/>
      <c r="AT297" s="7"/>
      <c r="AU297" s="7"/>
      <c r="AW297" s="7"/>
      <c r="AX297" s="7"/>
      <c r="AY297" s="7"/>
      <c r="AZ297" s="7"/>
      <c r="BA297" s="7"/>
      <c r="BC297" s="7"/>
      <c r="BD297" s="7"/>
      <c r="BE297" s="7"/>
      <c r="BF297" s="7"/>
      <c r="BG297" s="7"/>
      <c r="BI297" s="7"/>
      <c r="BJ297" s="7"/>
      <c r="BK297" s="7"/>
      <c r="BL297" s="7"/>
      <c r="BM297" s="7"/>
      <c r="BO297" s="7"/>
      <c r="BP297" s="7"/>
      <c r="BQ297" s="7"/>
      <c r="BR297" s="7"/>
      <c r="BS297" s="7"/>
      <c r="BU297" s="7"/>
      <c r="BV297" s="7"/>
      <c r="BW297" s="7"/>
      <c r="BX297" s="7"/>
      <c r="BY297" s="7"/>
      <c r="CA297" s="7"/>
      <c r="CB297" s="7"/>
      <c r="CC297" s="7"/>
      <c r="CD297" s="7"/>
      <c r="CE297" s="7"/>
      <c r="CG297" s="7"/>
      <c r="CH297" s="7"/>
      <c r="CI297" s="7"/>
      <c r="CJ297" s="7"/>
      <c r="CK297" s="7"/>
      <c r="CM297" s="7"/>
      <c r="CN297" s="7"/>
      <c r="CO297" s="7"/>
      <c r="CP297" s="7"/>
      <c r="CQ297" s="7"/>
      <c r="CS297" s="7"/>
      <c r="CT297" s="7"/>
      <c r="CU297" s="7"/>
      <c r="CV297" s="7"/>
      <c r="CW297" s="7"/>
      <c r="CY297" s="7"/>
      <c r="CZ297" s="7"/>
      <c r="DA297" s="7"/>
      <c r="DB297" s="7"/>
      <c r="DC297" s="7"/>
      <c r="DE297" s="7"/>
      <c r="DF297" s="7"/>
      <c r="DG297" s="7"/>
      <c r="DH297" s="7"/>
      <c r="DI297" s="7"/>
      <c r="DK297" s="7"/>
      <c r="DL297" s="7"/>
      <c r="DM297" s="7"/>
      <c r="DN297" s="7"/>
      <c r="DO297" s="7"/>
      <c r="DQ297" s="7"/>
      <c r="DR297" s="7"/>
      <c r="DS297" s="7"/>
      <c r="DT297" s="7"/>
      <c r="DU297" s="7"/>
      <c r="DW297" s="7"/>
      <c r="DX297" s="7"/>
      <c r="DY297" s="7"/>
      <c r="DZ297" s="7"/>
      <c r="EA297" s="7"/>
      <c r="EC297" s="7"/>
      <c r="ED297" s="7"/>
      <c r="EE297" s="7"/>
      <c r="EF297" s="7"/>
      <c r="EG297" s="7"/>
      <c r="EI297" s="7"/>
      <c r="EJ297" s="7"/>
      <c r="EK297" s="7"/>
      <c r="EL297" s="7"/>
      <c r="EM297" s="7"/>
      <c r="EO297" s="7"/>
      <c r="EP297" s="7"/>
      <c r="EQ297" s="7"/>
      <c r="ER297" s="7"/>
      <c r="ES297" s="7"/>
      <c r="EU297" s="7"/>
      <c r="EV297" s="7"/>
      <c r="EW297" s="7"/>
      <c r="EX297" s="7"/>
      <c r="EY297" s="7"/>
      <c r="FA297" s="7"/>
      <c r="FB297" s="7"/>
      <c r="FC297" s="7"/>
      <c r="FD297" s="7"/>
      <c r="FE297" s="7"/>
      <c r="FG297" s="7"/>
      <c r="FH297" s="7"/>
      <c r="FI297" s="7"/>
      <c r="FJ297" s="7"/>
      <c r="FK297" s="7"/>
      <c r="FM297" s="7"/>
      <c r="FN297" s="7"/>
      <c r="FO297" s="7"/>
      <c r="FP297" s="7"/>
      <c r="FQ297" s="7"/>
      <c r="FS297" s="7"/>
      <c r="FT297" s="7"/>
      <c r="FU297" s="7"/>
      <c r="FV297" s="7"/>
      <c r="FW297" s="7"/>
      <c r="FY297" s="7"/>
      <c r="FZ297" s="7"/>
      <c r="GA297" s="7"/>
      <c r="GB297" s="7"/>
      <c r="GC297" s="7"/>
      <c r="GE297" s="66">
        <v>44960</v>
      </c>
      <c r="GF297" s="21" t="s">
        <v>1637</v>
      </c>
      <c r="GG297" s="7"/>
      <c r="GH297" s="7">
        <v>1.9063000000000001</v>
      </c>
      <c r="GI297" s="7"/>
      <c r="GK297" s="66">
        <v>44957</v>
      </c>
      <c r="GL297" s="21" t="s">
        <v>1628</v>
      </c>
      <c r="GM297" s="7"/>
      <c r="GN297" s="7">
        <v>1.0072000000000001</v>
      </c>
      <c r="GO297" s="7"/>
      <c r="GQ297" s="66">
        <v>44907</v>
      </c>
      <c r="GR297" s="7" t="s">
        <v>1627</v>
      </c>
      <c r="GS297" s="7"/>
      <c r="GT297" s="7">
        <v>1.2010000000000001</v>
      </c>
      <c r="GU297" s="7"/>
      <c r="GW297" s="66">
        <v>44875</v>
      </c>
      <c r="GX297" s="21" t="s">
        <v>1636</v>
      </c>
      <c r="GY297" s="7"/>
      <c r="GZ297" s="7">
        <v>1.0839000000000001</v>
      </c>
      <c r="HA297" s="7"/>
      <c r="HC297" s="66">
        <v>44861</v>
      </c>
      <c r="HD297" s="21" t="s">
        <v>1635</v>
      </c>
      <c r="HE297" s="7"/>
      <c r="HF297" s="7">
        <v>1.2126999999999999</v>
      </c>
      <c r="HG297" s="7"/>
      <c r="HI297" s="66">
        <v>44813</v>
      </c>
      <c r="HJ297" s="21" t="s">
        <v>1634</v>
      </c>
      <c r="HK297" s="7"/>
      <c r="HL297" s="7">
        <v>1.0329999999999999</v>
      </c>
      <c r="HM297" s="7"/>
      <c r="HO297" s="66">
        <v>44806</v>
      </c>
      <c r="HP297" s="21" t="s">
        <v>1634</v>
      </c>
      <c r="HQ297" s="7"/>
      <c r="HR297" s="134">
        <v>1.0075440537179576</v>
      </c>
      <c r="HS297" s="7"/>
      <c r="HU297" s="55">
        <v>44148</v>
      </c>
      <c r="HV297" s="23" t="s">
        <v>359</v>
      </c>
      <c r="HW297" s="21">
        <f>[1]!i_dq_close("881001.WI",HU297)</f>
        <v>5213.7677999999996</v>
      </c>
      <c r="HX297" s="82">
        <v>1.1169290000000001</v>
      </c>
      <c r="HY297" s="20"/>
      <c r="IA297" s="66">
        <v>44937</v>
      </c>
      <c r="IB297" s="7" t="s">
        <v>1628</v>
      </c>
      <c r="IC297" s="7"/>
      <c r="ID297" s="7">
        <v>1.0389999999999999</v>
      </c>
      <c r="IE297" s="7"/>
      <c r="IG297" s="66">
        <v>44958</v>
      </c>
      <c r="IH297" s="21" t="s">
        <v>371</v>
      </c>
      <c r="II297" s="7"/>
      <c r="IJ297" s="7">
        <v>0.98099999999999998</v>
      </c>
    </row>
    <row r="298" spans="1:244" customFormat="1">
      <c r="A298" s="121">
        <v>44817</v>
      </c>
      <c r="B298" s="74" t="s">
        <v>1634</v>
      </c>
      <c r="C298" s="122"/>
      <c r="D298" s="122">
        <v>1.0302</v>
      </c>
      <c r="E298" s="122"/>
      <c r="G298" s="66">
        <v>44852</v>
      </c>
      <c r="H298" s="7" t="s">
        <v>1635</v>
      </c>
      <c r="I298" s="7"/>
      <c r="J298" s="7">
        <v>0.96120000000000005</v>
      </c>
      <c r="K298" s="7"/>
      <c r="M298" s="7"/>
      <c r="N298" s="7"/>
      <c r="O298" s="7"/>
      <c r="P298" s="7"/>
      <c r="Q298" s="7"/>
      <c r="S298" s="7"/>
      <c r="T298" s="7"/>
      <c r="U298" s="7"/>
      <c r="V298" s="7"/>
      <c r="W298" s="7"/>
      <c r="Y298" s="7"/>
      <c r="Z298" s="7"/>
      <c r="AA298" s="7"/>
      <c r="AB298" s="7"/>
      <c r="AC298" s="7"/>
      <c r="AE298" s="7"/>
      <c r="AF298" s="7"/>
      <c r="AG298" s="7"/>
      <c r="AH298" s="7"/>
      <c r="AI298" s="7"/>
      <c r="AK298" s="7"/>
      <c r="AL298" s="7"/>
      <c r="AM298" s="7"/>
      <c r="AN298" s="7"/>
      <c r="AO298" s="7"/>
      <c r="AQ298" s="7"/>
      <c r="AR298" s="7"/>
      <c r="AS298" s="7"/>
      <c r="AT298" s="7"/>
      <c r="AU298" s="7"/>
      <c r="AW298" s="7"/>
      <c r="AX298" s="7"/>
      <c r="AY298" s="7"/>
      <c r="AZ298" s="7"/>
      <c r="BA298" s="7"/>
      <c r="BC298" s="7"/>
      <c r="BD298" s="7"/>
      <c r="BE298" s="7"/>
      <c r="BF298" s="7"/>
      <c r="BG298" s="7"/>
      <c r="BI298" s="7"/>
      <c r="BJ298" s="7"/>
      <c r="BK298" s="7"/>
      <c r="BL298" s="7"/>
      <c r="BM298" s="7"/>
      <c r="BO298" s="7"/>
      <c r="BP298" s="7"/>
      <c r="BQ298" s="7"/>
      <c r="BR298" s="7"/>
      <c r="BS298" s="7"/>
      <c r="BU298" s="7"/>
      <c r="BV298" s="7"/>
      <c r="BW298" s="7"/>
      <c r="BX298" s="7"/>
      <c r="BY298" s="7"/>
      <c r="CA298" s="7"/>
      <c r="CB298" s="7"/>
      <c r="CC298" s="7"/>
      <c r="CD298" s="7"/>
      <c r="CE298" s="7"/>
      <c r="CG298" s="7"/>
      <c r="CH298" s="7"/>
      <c r="CI298" s="7"/>
      <c r="CJ298" s="7"/>
      <c r="CK298" s="7"/>
      <c r="CM298" s="7"/>
      <c r="CN298" s="7"/>
      <c r="CO298" s="7"/>
      <c r="CP298" s="7"/>
      <c r="CQ298" s="7"/>
      <c r="CS298" s="7"/>
      <c r="CT298" s="7"/>
      <c r="CU298" s="7"/>
      <c r="CV298" s="7"/>
      <c r="CW298" s="7"/>
      <c r="CY298" s="7"/>
      <c r="CZ298" s="7"/>
      <c r="DA298" s="7"/>
      <c r="DB298" s="7"/>
      <c r="DC298" s="7"/>
      <c r="DE298" s="7"/>
      <c r="DF298" s="7"/>
      <c r="DG298" s="7"/>
      <c r="DH298" s="7"/>
      <c r="DI298" s="7"/>
      <c r="DK298" s="7"/>
      <c r="DL298" s="7"/>
      <c r="DM298" s="7"/>
      <c r="DN298" s="7"/>
      <c r="DO298" s="7"/>
      <c r="DQ298" s="7"/>
      <c r="DR298" s="7"/>
      <c r="DS298" s="7"/>
      <c r="DT298" s="7"/>
      <c r="DU298" s="7"/>
      <c r="DW298" s="7"/>
      <c r="DX298" s="7"/>
      <c r="DY298" s="7"/>
      <c r="DZ298" s="7"/>
      <c r="EA298" s="7"/>
      <c r="EC298" s="7"/>
      <c r="ED298" s="7"/>
      <c r="EE298" s="7"/>
      <c r="EF298" s="7"/>
      <c r="EG298" s="7"/>
      <c r="EI298" s="7"/>
      <c r="EJ298" s="7"/>
      <c r="EK298" s="7"/>
      <c r="EL298" s="7"/>
      <c r="EM298" s="7"/>
      <c r="EO298" s="7"/>
      <c r="EP298" s="7"/>
      <c r="EQ298" s="7"/>
      <c r="ER298" s="7"/>
      <c r="ES298" s="7"/>
      <c r="EU298" s="7"/>
      <c r="EV298" s="7"/>
      <c r="EW298" s="7"/>
      <c r="EX298" s="7"/>
      <c r="EY298" s="7"/>
      <c r="FA298" s="7"/>
      <c r="FB298" s="7"/>
      <c r="FC298" s="7"/>
      <c r="FD298" s="7"/>
      <c r="FE298" s="7"/>
      <c r="FG298" s="7"/>
      <c r="FH298" s="7"/>
      <c r="FI298" s="7"/>
      <c r="FJ298" s="7"/>
      <c r="FK298" s="7"/>
      <c r="FM298" s="7"/>
      <c r="FN298" s="7"/>
      <c r="FO298" s="7"/>
      <c r="FP298" s="7"/>
      <c r="FQ298" s="7"/>
      <c r="FS298" s="7"/>
      <c r="FT298" s="7"/>
      <c r="FU298" s="7"/>
      <c r="FV298" s="7"/>
      <c r="FW298" s="7"/>
      <c r="FY298" s="7"/>
      <c r="FZ298" s="7"/>
      <c r="GA298" s="7"/>
      <c r="GB298" s="7"/>
      <c r="GC298" s="7"/>
      <c r="GE298" s="66">
        <v>44963</v>
      </c>
      <c r="GF298" s="21" t="s">
        <v>1637</v>
      </c>
      <c r="GG298" s="7"/>
      <c r="GH298" s="7">
        <v>1.9067000000000001</v>
      </c>
      <c r="GI298" s="7"/>
      <c r="GK298" s="66">
        <v>44958</v>
      </c>
      <c r="GL298" s="21" t="s">
        <v>371</v>
      </c>
      <c r="GM298" s="7"/>
      <c r="GN298" s="7">
        <v>1.0076000000000001</v>
      </c>
      <c r="GO298" s="7"/>
      <c r="GQ298" s="66">
        <v>44908</v>
      </c>
      <c r="GR298" s="7" t="s">
        <v>1627</v>
      </c>
      <c r="GS298" s="7"/>
      <c r="GT298" s="7">
        <v>1.198</v>
      </c>
      <c r="GU298" s="7"/>
      <c r="GW298" s="66">
        <v>44876</v>
      </c>
      <c r="GX298" s="21" t="s">
        <v>1636</v>
      </c>
      <c r="GY298" s="7"/>
      <c r="GZ298" s="7">
        <v>1.085</v>
      </c>
      <c r="HA298" s="7"/>
      <c r="HC298" s="66">
        <v>44862</v>
      </c>
      <c r="HD298" s="21" t="s">
        <v>1635</v>
      </c>
      <c r="HE298" s="7"/>
      <c r="HF298" s="7">
        <v>1.1974</v>
      </c>
      <c r="HG298" s="7"/>
      <c r="HI298" s="66">
        <v>44817</v>
      </c>
      <c r="HJ298" s="21" t="s">
        <v>1634</v>
      </c>
      <c r="HK298" s="7"/>
      <c r="HL298" s="7">
        <v>1.034</v>
      </c>
      <c r="HM298" s="7"/>
      <c r="HO298" s="66">
        <v>44809</v>
      </c>
      <c r="HP298" s="21" t="s">
        <v>1634</v>
      </c>
      <c r="HQ298" s="7"/>
      <c r="HR298" s="134">
        <v>1.0075440537179576</v>
      </c>
      <c r="HS298" s="7"/>
      <c r="HU298" s="55">
        <v>44151</v>
      </c>
      <c r="HV298" s="23" t="s">
        <v>359</v>
      </c>
      <c r="HW298" s="21">
        <f>[1]!i_dq_close("881001.WI",HU298)</f>
        <v>5264.1792999999998</v>
      </c>
      <c r="HX298" s="82">
        <v>1.1169290000000001</v>
      </c>
      <c r="HY298" s="20"/>
      <c r="IA298" s="66">
        <v>44938</v>
      </c>
      <c r="IB298" s="7" t="s">
        <v>1628</v>
      </c>
      <c r="IC298" s="7"/>
      <c r="ID298" s="7">
        <v>1.0369999999999999</v>
      </c>
      <c r="IE298" s="7"/>
      <c r="IG298" s="66">
        <v>44959</v>
      </c>
      <c r="IH298" s="21" t="s">
        <v>1637</v>
      </c>
      <c r="II298" s="7"/>
      <c r="IJ298" s="7">
        <v>0.98099999999999998</v>
      </c>
    </row>
    <row r="299" spans="1:244" customFormat="1">
      <c r="A299" s="121">
        <v>44818</v>
      </c>
      <c r="B299" s="74" t="s">
        <v>1634</v>
      </c>
      <c r="C299" s="122"/>
      <c r="D299" s="122">
        <v>1.0285</v>
      </c>
      <c r="E299" s="122"/>
      <c r="G299" s="66">
        <v>44853</v>
      </c>
      <c r="H299" s="7" t="s">
        <v>1635</v>
      </c>
      <c r="I299" s="7"/>
      <c r="J299" s="7">
        <v>0.95789999999999997</v>
      </c>
      <c r="K299" s="7"/>
      <c r="M299" s="7"/>
      <c r="N299" s="7"/>
      <c r="O299" s="7"/>
      <c r="P299" s="7"/>
      <c r="Q299" s="7"/>
      <c r="S299" s="7"/>
      <c r="T299" s="7"/>
      <c r="U299" s="7"/>
      <c r="V299" s="7"/>
      <c r="W299" s="7"/>
      <c r="Y299" s="7"/>
      <c r="Z299" s="7"/>
      <c r="AA299" s="7"/>
      <c r="AB299" s="7"/>
      <c r="AC299" s="7"/>
      <c r="AE299" s="7"/>
      <c r="AF299" s="7"/>
      <c r="AG299" s="7"/>
      <c r="AH299" s="7"/>
      <c r="AI299" s="7"/>
      <c r="AK299" s="7"/>
      <c r="AL299" s="7"/>
      <c r="AM299" s="7"/>
      <c r="AN299" s="7"/>
      <c r="AO299" s="7"/>
      <c r="AQ299" s="7"/>
      <c r="AR299" s="7"/>
      <c r="AS299" s="7"/>
      <c r="AT299" s="7"/>
      <c r="AU299" s="7"/>
      <c r="AW299" s="7"/>
      <c r="AX299" s="7"/>
      <c r="AY299" s="7"/>
      <c r="AZ299" s="7"/>
      <c r="BA299" s="7"/>
      <c r="BC299" s="7"/>
      <c r="BD299" s="7"/>
      <c r="BE299" s="7"/>
      <c r="BF299" s="7"/>
      <c r="BG299" s="7"/>
      <c r="BI299" s="7"/>
      <c r="BJ299" s="7"/>
      <c r="BK299" s="7"/>
      <c r="BL299" s="7"/>
      <c r="BM299" s="7"/>
      <c r="BO299" s="7"/>
      <c r="BP299" s="7"/>
      <c r="BQ299" s="7"/>
      <c r="BR299" s="7"/>
      <c r="BS299" s="7"/>
      <c r="BU299" s="7"/>
      <c r="BV299" s="7"/>
      <c r="BW299" s="7"/>
      <c r="BX299" s="7"/>
      <c r="BY299" s="7"/>
      <c r="CA299" s="7"/>
      <c r="CB299" s="7"/>
      <c r="CC299" s="7"/>
      <c r="CD299" s="7"/>
      <c r="CE299" s="7"/>
      <c r="CG299" s="7"/>
      <c r="CH299" s="7"/>
      <c r="CI299" s="7"/>
      <c r="CJ299" s="7"/>
      <c r="CK299" s="7"/>
      <c r="CM299" s="7"/>
      <c r="CN299" s="7"/>
      <c r="CO299" s="7"/>
      <c r="CP299" s="7"/>
      <c r="CQ299" s="7"/>
      <c r="CS299" s="7"/>
      <c r="CT299" s="7"/>
      <c r="CU299" s="7"/>
      <c r="CV299" s="7"/>
      <c r="CW299" s="7"/>
      <c r="CY299" s="7"/>
      <c r="CZ299" s="7"/>
      <c r="DA299" s="7"/>
      <c r="DB299" s="7"/>
      <c r="DC299" s="7"/>
      <c r="DE299" s="7"/>
      <c r="DF299" s="7"/>
      <c r="DG299" s="7"/>
      <c r="DH299" s="7"/>
      <c r="DI299" s="7"/>
      <c r="DK299" s="7"/>
      <c r="DL299" s="7"/>
      <c r="DM299" s="7"/>
      <c r="DN299" s="7"/>
      <c r="DO299" s="7"/>
      <c r="DQ299" s="7"/>
      <c r="DR299" s="7"/>
      <c r="DS299" s="7"/>
      <c r="DT299" s="7"/>
      <c r="DU299" s="7"/>
      <c r="DW299" s="7"/>
      <c r="DX299" s="7"/>
      <c r="DY299" s="7"/>
      <c r="DZ299" s="7"/>
      <c r="EA299" s="7"/>
      <c r="EC299" s="7"/>
      <c r="ED299" s="7"/>
      <c r="EE299" s="7"/>
      <c r="EF299" s="7"/>
      <c r="EG299" s="7"/>
      <c r="EI299" s="7"/>
      <c r="EJ299" s="7"/>
      <c r="EK299" s="7"/>
      <c r="EL299" s="7"/>
      <c r="EM299" s="7"/>
      <c r="EO299" s="7"/>
      <c r="EP299" s="7"/>
      <c r="EQ299" s="7"/>
      <c r="ER299" s="7"/>
      <c r="ES299" s="7"/>
      <c r="EU299" s="7"/>
      <c r="EV299" s="7"/>
      <c r="EW299" s="7"/>
      <c r="EX299" s="7"/>
      <c r="EY299" s="7"/>
      <c r="FA299" s="7"/>
      <c r="FB299" s="7"/>
      <c r="FC299" s="7"/>
      <c r="FD299" s="7"/>
      <c r="FE299" s="7"/>
      <c r="FG299" s="7"/>
      <c r="FH299" s="7"/>
      <c r="FI299" s="7"/>
      <c r="FJ299" s="7"/>
      <c r="FK299" s="7"/>
      <c r="FM299" s="7"/>
      <c r="FN299" s="7"/>
      <c r="FO299" s="7"/>
      <c r="FP299" s="7"/>
      <c r="FQ299" s="7"/>
      <c r="FS299" s="7"/>
      <c r="FT299" s="7"/>
      <c r="FU299" s="7"/>
      <c r="FV299" s="7"/>
      <c r="FW299" s="7"/>
      <c r="FY299" s="7"/>
      <c r="FZ299" s="7"/>
      <c r="GA299" s="7"/>
      <c r="GB299" s="7"/>
      <c r="GC299" s="7"/>
      <c r="GE299" s="66">
        <v>44964</v>
      </c>
      <c r="GF299" s="21" t="s">
        <v>1689</v>
      </c>
      <c r="GG299" s="7"/>
      <c r="GH299" s="7">
        <v>1.9078999999999999</v>
      </c>
      <c r="GI299" s="7"/>
      <c r="GK299" s="66">
        <v>44959</v>
      </c>
      <c r="GL299" s="21" t="s">
        <v>1637</v>
      </c>
      <c r="GM299" s="7"/>
      <c r="GN299" s="7">
        <v>1.008</v>
      </c>
      <c r="GO299" s="7"/>
      <c r="GQ299" s="66">
        <v>44909</v>
      </c>
      <c r="GR299" s="7" t="s">
        <v>1627</v>
      </c>
      <c r="GS299" s="7"/>
      <c r="GT299" s="7">
        <v>1.206</v>
      </c>
      <c r="GU299" s="7"/>
      <c r="GW299" s="66">
        <v>44879</v>
      </c>
      <c r="GX299" s="21" t="s">
        <v>1636</v>
      </c>
      <c r="GY299" s="7"/>
      <c r="GZ299" s="7">
        <v>1.0834999999999999</v>
      </c>
      <c r="HA299" s="7"/>
      <c r="HC299" s="66">
        <v>44865</v>
      </c>
      <c r="HD299" s="21" t="s">
        <v>1635</v>
      </c>
      <c r="HE299" s="7"/>
      <c r="HF299" s="7">
        <v>1.1888000000000001</v>
      </c>
      <c r="HG299" s="7"/>
      <c r="HI299" s="66">
        <v>44818</v>
      </c>
      <c r="HJ299" s="21" t="s">
        <v>1634</v>
      </c>
      <c r="HK299" s="7"/>
      <c r="HL299" s="7">
        <v>1.032</v>
      </c>
      <c r="HM299" s="7"/>
      <c r="HO299" s="66">
        <v>44810</v>
      </c>
      <c r="HP299" s="21" t="s">
        <v>1634</v>
      </c>
      <c r="HQ299" s="7"/>
      <c r="HR299" s="134">
        <v>1.0075440537179576</v>
      </c>
      <c r="HS299" s="7"/>
      <c r="HU299" s="55">
        <v>44152</v>
      </c>
      <c r="HV299" s="23" t="s">
        <v>359</v>
      </c>
      <c r="HW299" s="21">
        <f>[1]!i_dq_close("881001.WI",HU299)</f>
        <v>5236.4137000000001</v>
      </c>
      <c r="HX299" s="82">
        <v>1.1169290000000001</v>
      </c>
      <c r="HY299" s="20"/>
      <c r="IA299" s="66">
        <v>44939</v>
      </c>
      <c r="IB299" s="7" t="s">
        <v>1628</v>
      </c>
      <c r="IC299" s="7"/>
      <c r="ID299" s="7">
        <v>1.036</v>
      </c>
      <c r="IE299" s="7"/>
      <c r="IG299" s="66">
        <v>44960</v>
      </c>
      <c r="IH299" s="21" t="s">
        <v>1637</v>
      </c>
      <c r="II299" s="7"/>
      <c r="IJ299" s="7">
        <v>0.98199999999999998</v>
      </c>
    </row>
    <row r="300" spans="1:244" customFormat="1">
      <c r="A300" s="121">
        <v>44819</v>
      </c>
      <c r="B300" s="74" t="s">
        <v>1634</v>
      </c>
      <c r="C300" s="122"/>
      <c r="D300" s="122">
        <v>1.0324</v>
      </c>
      <c r="E300" s="122"/>
      <c r="G300" s="66">
        <v>44854</v>
      </c>
      <c r="H300" s="7" t="s">
        <v>1635</v>
      </c>
      <c r="I300" s="7"/>
      <c r="J300" s="7">
        <v>0.9607</v>
      </c>
      <c r="K300" s="7"/>
      <c r="M300" s="7"/>
      <c r="N300" s="7"/>
      <c r="O300" s="7"/>
      <c r="P300" s="7"/>
      <c r="Q300" s="7"/>
      <c r="S300" s="7"/>
      <c r="T300" s="7"/>
      <c r="U300" s="7"/>
      <c r="V300" s="7"/>
      <c r="W300" s="7"/>
      <c r="Y300" s="7"/>
      <c r="Z300" s="7"/>
      <c r="AA300" s="7"/>
      <c r="AB300" s="7"/>
      <c r="AC300" s="7"/>
      <c r="AE300" s="7"/>
      <c r="AF300" s="7"/>
      <c r="AG300" s="7"/>
      <c r="AH300" s="7"/>
      <c r="AI300" s="7"/>
      <c r="AK300" s="7"/>
      <c r="AL300" s="7"/>
      <c r="AM300" s="7"/>
      <c r="AN300" s="7"/>
      <c r="AO300" s="7"/>
      <c r="AQ300" s="7"/>
      <c r="AR300" s="7"/>
      <c r="AS300" s="7"/>
      <c r="AT300" s="7"/>
      <c r="AU300" s="7"/>
      <c r="AW300" s="7"/>
      <c r="AX300" s="7"/>
      <c r="AY300" s="7"/>
      <c r="AZ300" s="7"/>
      <c r="BA300" s="7"/>
      <c r="BC300" s="7"/>
      <c r="BD300" s="7"/>
      <c r="BE300" s="7"/>
      <c r="BF300" s="7"/>
      <c r="BG300" s="7"/>
      <c r="BI300" s="7"/>
      <c r="BJ300" s="7"/>
      <c r="BK300" s="7"/>
      <c r="BL300" s="7"/>
      <c r="BM300" s="7"/>
      <c r="BO300" s="7"/>
      <c r="BP300" s="7"/>
      <c r="BQ300" s="7"/>
      <c r="BR300" s="7"/>
      <c r="BS300" s="7"/>
      <c r="BU300" s="7"/>
      <c r="BV300" s="7"/>
      <c r="BW300" s="7"/>
      <c r="BX300" s="7"/>
      <c r="BY300" s="7"/>
      <c r="CA300" s="7"/>
      <c r="CB300" s="7"/>
      <c r="CC300" s="7"/>
      <c r="CD300" s="7"/>
      <c r="CE300" s="7"/>
      <c r="CG300" s="7"/>
      <c r="CH300" s="7"/>
      <c r="CI300" s="7"/>
      <c r="CJ300" s="7"/>
      <c r="CK300" s="7"/>
      <c r="CM300" s="7"/>
      <c r="CN300" s="7"/>
      <c r="CO300" s="7"/>
      <c r="CP300" s="7"/>
      <c r="CQ300" s="7"/>
      <c r="CS300" s="7"/>
      <c r="CT300" s="7"/>
      <c r="CU300" s="7"/>
      <c r="CV300" s="7"/>
      <c r="CW300" s="7"/>
      <c r="CY300" s="7"/>
      <c r="CZ300" s="7"/>
      <c r="DA300" s="7"/>
      <c r="DB300" s="7"/>
      <c r="DC300" s="7"/>
      <c r="DE300" s="7"/>
      <c r="DF300" s="7"/>
      <c r="DG300" s="7"/>
      <c r="DH300" s="7"/>
      <c r="DI300" s="7"/>
      <c r="DK300" s="7"/>
      <c r="DL300" s="7"/>
      <c r="DM300" s="7"/>
      <c r="DN300" s="7"/>
      <c r="DO300" s="7"/>
      <c r="DQ300" s="7"/>
      <c r="DR300" s="7"/>
      <c r="DS300" s="7"/>
      <c r="DT300" s="7"/>
      <c r="DU300" s="7"/>
      <c r="DW300" s="7"/>
      <c r="DX300" s="7"/>
      <c r="DY300" s="7"/>
      <c r="DZ300" s="7"/>
      <c r="EA300" s="7"/>
      <c r="EC300" s="7"/>
      <c r="ED300" s="7"/>
      <c r="EE300" s="7"/>
      <c r="EF300" s="7"/>
      <c r="EG300" s="7"/>
      <c r="EI300" s="7"/>
      <c r="EJ300" s="7"/>
      <c r="EK300" s="7"/>
      <c r="EL300" s="7"/>
      <c r="EM300" s="7"/>
      <c r="EO300" s="7"/>
      <c r="EP300" s="7"/>
      <c r="EQ300" s="7"/>
      <c r="ER300" s="7"/>
      <c r="ES300" s="7"/>
      <c r="EU300" s="7"/>
      <c r="EV300" s="7"/>
      <c r="EW300" s="7"/>
      <c r="EX300" s="7"/>
      <c r="EY300" s="7"/>
      <c r="FA300" s="7"/>
      <c r="FB300" s="7"/>
      <c r="FC300" s="7"/>
      <c r="FD300" s="7"/>
      <c r="FE300" s="7"/>
      <c r="FG300" s="7"/>
      <c r="FH300" s="7"/>
      <c r="FI300" s="7"/>
      <c r="FJ300" s="7"/>
      <c r="FK300" s="7"/>
      <c r="FM300" s="7"/>
      <c r="FN300" s="7"/>
      <c r="FO300" s="7"/>
      <c r="FP300" s="7"/>
      <c r="FQ300" s="7"/>
      <c r="FS300" s="7"/>
      <c r="FT300" s="7"/>
      <c r="FU300" s="7"/>
      <c r="FV300" s="7"/>
      <c r="FW300" s="7"/>
      <c r="FY300" s="7"/>
      <c r="FZ300" s="7"/>
      <c r="GA300" s="7"/>
      <c r="GB300" s="7"/>
      <c r="GC300" s="7"/>
      <c r="GE300" s="66">
        <v>44965</v>
      </c>
      <c r="GF300" s="21" t="s">
        <v>1695</v>
      </c>
      <c r="GG300" s="7"/>
      <c r="GH300" s="7">
        <v>1.9064000000000001</v>
      </c>
      <c r="GI300" s="7"/>
      <c r="GK300" s="66">
        <v>44960</v>
      </c>
      <c r="GL300" s="21" t="s">
        <v>1637</v>
      </c>
      <c r="GM300" s="7"/>
      <c r="GN300" s="7">
        <v>1.0083</v>
      </c>
      <c r="GO300" s="7"/>
      <c r="GQ300" s="66">
        <v>44910</v>
      </c>
      <c r="GR300" s="7" t="s">
        <v>1627</v>
      </c>
      <c r="GS300" s="7"/>
      <c r="GT300" s="7">
        <v>1.2050000000000001</v>
      </c>
      <c r="GU300" s="7"/>
      <c r="GW300" s="66">
        <v>44880</v>
      </c>
      <c r="GX300" s="21" t="s">
        <v>1636</v>
      </c>
      <c r="GY300" s="7"/>
      <c r="GZ300" s="7">
        <v>1.0851</v>
      </c>
      <c r="HA300" s="7"/>
      <c r="HC300" s="66">
        <v>44866</v>
      </c>
      <c r="HD300" s="21" t="s">
        <v>359</v>
      </c>
      <c r="HE300" s="7"/>
      <c r="HF300" s="7">
        <v>1.1938</v>
      </c>
      <c r="HG300" s="7"/>
      <c r="HI300" s="66">
        <v>44819</v>
      </c>
      <c r="HJ300" s="21" t="s">
        <v>1634</v>
      </c>
      <c r="HK300" s="7"/>
      <c r="HL300" s="7">
        <v>1.04</v>
      </c>
      <c r="HM300" s="7"/>
      <c r="HO300" s="66">
        <v>44811</v>
      </c>
      <c r="HP300" s="21" t="s">
        <v>1634</v>
      </c>
      <c r="HQ300" s="7"/>
      <c r="HR300" s="134">
        <v>1.0075440537179576</v>
      </c>
      <c r="HS300" s="7"/>
      <c r="HU300" s="55">
        <v>44153</v>
      </c>
      <c r="HV300" s="23" t="s">
        <v>359</v>
      </c>
      <c r="HW300" s="21">
        <f>[1]!i_dq_close("881001.WI",HU300)</f>
        <v>5235.9915000000001</v>
      </c>
      <c r="HX300" s="82">
        <v>1.1169290000000001</v>
      </c>
      <c r="HY300" s="20"/>
      <c r="IA300" s="66">
        <v>44942</v>
      </c>
      <c r="IB300" s="7" t="s">
        <v>1628</v>
      </c>
      <c r="IC300" s="7"/>
      <c r="ID300" s="7">
        <v>1.036</v>
      </c>
      <c r="IE300" s="7"/>
      <c r="IG300" s="66">
        <v>44963</v>
      </c>
      <c r="IH300" s="21" t="s">
        <v>1637</v>
      </c>
      <c r="II300" s="7"/>
      <c r="IJ300" s="7">
        <v>0.98199999999999998</v>
      </c>
    </row>
    <row r="301" spans="1:244" customFormat="1">
      <c r="A301" s="121">
        <v>44820</v>
      </c>
      <c r="B301" s="74" t="s">
        <v>1634</v>
      </c>
      <c r="C301" s="122"/>
      <c r="D301" s="122">
        <v>1.0306</v>
      </c>
      <c r="E301" s="122"/>
      <c r="G301" s="66">
        <v>44855</v>
      </c>
      <c r="H301" s="7" t="s">
        <v>1635</v>
      </c>
      <c r="I301" s="7"/>
      <c r="J301" s="7">
        <v>0.96350000000000002</v>
      </c>
      <c r="K301" s="7"/>
      <c r="M301" s="7"/>
      <c r="N301" s="7"/>
      <c r="O301" s="7"/>
      <c r="P301" s="7"/>
      <c r="Q301" s="7"/>
      <c r="S301" s="7"/>
      <c r="T301" s="7"/>
      <c r="U301" s="7"/>
      <c r="V301" s="7"/>
      <c r="W301" s="7"/>
      <c r="Y301" s="7"/>
      <c r="Z301" s="7"/>
      <c r="AA301" s="7"/>
      <c r="AB301" s="7"/>
      <c r="AC301" s="7"/>
      <c r="AE301" s="7"/>
      <c r="AF301" s="7"/>
      <c r="AG301" s="7"/>
      <c r="AH301" s="7"/>
      <c r="AI301" s="7"/>
      <c r="AK301" s="7"/>
      <c r="AL301" s="7"/>
      <c r="AM301" s="7"/>
      <c r="AN301" s="7"/>
      <c r="AO301" s="7"/>
      <c r="AQ301" s="7"/>
      <c r="AR301" s="7"/>
      <c r="AS301" s="7"/>
      <c r="AT301" s="7"/>
      <c r="AU301" s="7"/>
      <c r="AW301" s="7"/>
      <c r="AX301" s="7"/>
      <c r="AY301" s="7"/>
      <c r="AZ301" s="7"/>
      <c r="BA301" s="7"/>
      <c r="BC301" s="7"/>
      <c r="BD301" s="7"/>
      <c r="BE301" s="7"/>
      <c r="BF301" s="7"/>
      <c r="BG301" s="7"/>
      <c r="BI301" s="7"/>
      <c r="BJ301" s="7"/>
      <c r="BK301" s="7"/>
      <c r="BL301" s="7"/>
      <c r="BM301" s="7"/>
      <c r="BO301" s="7"/>
      <c r="BP301" s="7"/>
      <c r="BQ301" s="7"/>
      <c r="BR301" s="7"/>
      <c r="BS301" s="7"/>
      <c r="BU301" s="7"/>
      <c r="BV301" s="7"/>
      <c r="BW301" s="7"/>
      <c r="BX301" s="7"/>
      <c r="BY301" s="7"/>
      <c r="CA301" s="7"/>
      <c r="CB301" s="7"/>
      <c r="CC301" s="7"/>
      <c r="CD301" s="7"/>
      <c r="CE301" s="7"/>
      <c r="CG301" s="7"/>
      <c r="CH301" s="7"/>
      <c r="CI301" s="7"/>
      <c r="CJ301" s="7"/>
      <c r="CK301" s="7"/>
      <c r="CM301" s="7"/>
      <c r="CN301" s="7"/>
      <c r="CO301" s="7"/>
      <c r="CP301" s="7"/>
      <c r="CQ301" s="7"/>
      <c r="CS301" s="7"/>
      <c r="CT301" s="7"/>
      <c r="CU301" s="7"/>
      <c r="CV301" s="7"/>
      <c r="CW301" s="7"/>
      <c r="CY301" s="7"/>
      <c r="CZ301" s="7"/>
      <c r="DA301" s="7"/>
      <c r="DB301" s="7"/>
      <c r="DC301" s="7"/>
      <c r="DE301" s="7"/>
      <c r="DF301" s="7"/>
      <c r="DG301" s="7"/>
      <c r="DH301" s="7"/>
      <c r="DI301" s="7"/>
      <c r="DK301" s="7"/>
      <c r="DL301" s="7"/>
      <c r="DM301" s="7"/>
      <c r="DN301" s="7"/>
      <c r="DO301" s="7"/>
      <c r="DQ301" s="7"/>
      <c r="DR301" s="7"/>
      <c r="DS301" s="7"/>
      <c r="DT301" s="7"/>
      <c r="DU301" s="7"/>
      <c r="DW301" s="7"/>
      <c r="DX301" s="7"/>
      <c r="DY301" s="7"/>
      <c r="DZ301" s="7"/>
      <c r="EA301" s="7"/>
      <c r="EC301" s="7"/>
      <c r="ED301" s="7"/>
      <c r="EE301" s="7"/>
      <c r="EF301" s="7"/>
      <c r="EG301" s="7"/>
      <c r="EI301" s="7"/>
      <c r="EJ301" s="7"/>
      <c r="EK301" s="7"/>
      <c r="EL301" s="7"/>
      <c r="EM301" s="7"/>
      <c r="EO301" s="7"/>
      <c r="EP301" s="7"/>
      <c r="EQ301" s="7"/>
      <c r="ER301" s="7"/>
      <c r="ES301" s="7"/>
      <c r="EU301" s="7"/>
      <c r="EV301" s="7"/>
      <c r="EW301" s="7"/>
      <c r="EX301" s="7"/>
      <c r="EY301" s="7"/>
      <c r="FA301" s="7"/>
      <c r="FB301" s="7"/>
      <c r="FC301" s="7"/>
      <c r="FD301" s="7"/>
      <c r="FE301" s="7"/>
      <c r="FG301" s="7"/>
      <c r="FH301" s="7"/>
      <c r="FI301" s="7"/>
      <c r="FJ301" s="7"/>
      <c r="FK301" s="7"/>
      <c r="FM301" s="7"/>
      <c r="FN301" s="7"/>
      <c r="FO301" s="7"/>
      <c r="FP301" s="7"/>
      <c r="FQ301" s="7"/>
      <c r="FS301" s="7"/>
      <c r="FT301" s="7"/>
      <c r="FU301" s="7"/>
      <c r="FV301" s="7"/>
      <c r="FW301" s="7"/>
      <c r="FY301" s="7"/>
      <c r="FZ301" s="7"/>
      <c r="GA301" s="7"/>
      <c r="GB301" s="7"/>
      <c r="GC301" s="7"/>
      <c r="GE301" s="66">
        <v>44966</v>
      </c>
      <c r="GF301" s="21" t="s">
        <v>1705</v>
      </c>
      <c r="GG301" s="7"/>
      <c r="GH301" s="7">
        <v>1.9079999999999999</v>
      </c>
      <c r="GI301" s="7"/>
      <c r="GK301" s="66">
        <v>44963</v>
      </c>
      <c r="GL301" s="21" t="s">
        <v>1637</v>
      </c>
      <c r="GM301" s="7"/>
      <c r="GN301" s="7">
        <v>1.0086999999999999</v>
      </c>
      <c r="GO301" s="7"/>
      <c r="GQ301" s="66">
        <v>44911</v>
      </c>
      <c r="GR301" s="7" t="s">
        <v>1627</v>
      </c>
      <c r="GS301" s="7"/>
      <c r="GT301" s="7">
        <v>1.1990000000000001</v>
      </c>
      <c r="GU301" s="7"/>
      <c r="GW301" s="66">
        <v>44881</v>
      </c>
      <c r="GX301" s="21" t="s">
        <v>1636</v>
      </c>
      <c r="GY301" s="7"/>
      <c r="GZ301" s="7">
        <v>1.0847</v>
      </c>
      <c r="HA301" s="7"/>
      <c r="HC301" s="66">
        <v>44867</v>
      </c>
      <c r="HD301" s="21" t="s">
        <v>1636</v>
      </c>
      <c r="HE301" s="7"/>
      <c r="HF301" s="7">
        <v>1.1946000000000001</v>
      </c>
      <c r="HG301" s="7"/>
      <c r="HI301" s="66">
        <v>44820</v>
      </c>
      <c r="HJ301" s="21" t="s">
        <v>1634</v>
      </c>
      <c r="HK301" s="7"/>
      <c r="HL301" s="7">
        <v>1.0349999999999999</v>
      </c>
      <c r="HM301" s="7"/>
      <c r="HO301" s="66">
        <v>44812</v>
      </c>
      <c r="HP301" s="21" t="s">
        <v>1634</v>
      </c>
      <c r="HQ301" s="7"/>
      <c r="HR301" s="134">
        <v>1.0075440537179576</v>
      </c>
      <c r="HS301" s="7"/>
      <c r="HU301" s="87">
        <v>44154</v>
      </c>
      <c r="HV301" s="26" t="s">
        <v>359</v>
      </c>
      <c r="HW301" s="21">
        <f>[1]!i_dq_close("881001.WI",HU301)</f>
        <v>5267.6442999999999</v>
      </c>
      <c r="HX301" s="82">
        <v>1.1169290000000001</v>
      </c>
      <c r="HY301" s="20"/>
      <c r="IA301" s="66">
        <v>44943</v>
      </c>
      <c r="IB301" s="7" t="s">
        <v>1628</v>
      </c>
      <c r="IC301" s="7"/>
      <c r="ID301" s="7">
        <v>1.032</v>
      </c>
      <c r="IE301" s="7"/>
      <c r="IG301" s="66">
        <v>44964</v>
      </c>
      <c r="IH301" s="21" t="s">
        <v>1689</v>
      </c>
      <c r="II301" s="7"/>
      <c r="IJ301" s="7">
        <v>0.98499999999999999</v>
      </c>
    </row>
    <row r="302" spans="1:244" customFormat="1">
      <c r="A302" s="121">
        <v>44823</v>
      </c>
      <c r="B302" s="74" t="s">
        <v>1634</v>
      </c>
      <c r="C302" s="122"/>
      <c r="D302" s="122">
        <v>1.0335000000000001</v>
      </c>
      <c r="E302" s="122"/>
      <c r="G302" s="66">
        <v>44858</v>
      </c>
      <c r="H302" s="7" t="s">
        <v>1635</v>
      </c>
      <c r="I302" s="7"/>
      <c r="J302" s="7">
        <v>0.96150000000000002</v>
      </c>
      <c r="K302" s="7"/>
      <c r="M302" s="7"/>
      <c r="N302" s="7"/>
      <c r="O302" s="7"/>
      <c r="P302" s="7"/>
      <c r="Q302" s="7"/>
      <c r="S302" s="7"/>
      <c r="T302" s="7"/>
      <c r="U302" s="7"/>
      <c r="V302" s="7"/>
      <c r="W302" s="7"/>
      <c r="Y302" s="7"/>
      <c r="Z302" s="7"/>
      <c r="AA302" s="7"/>
      <c r="AB302" s="7"/>
      <c r="AC302" s="7"/>
      <c r="AE302" s="7"/>
      <c r="AF302" s="7"/>
      <c r="AG302" s="7"/>
      <c r="AH302" s="7"/>
      <c r="AI302" s="7"/>
      <c r="AK302" s="7"/>
      <c r="AL302" s="7"/>
      <c r="AM302" s="7"/>
      <c r="AN302" s="7"/>
      <c r="AO302" s="7"/>
      <c r="AQ302" s="7"/>
      <c r="AR302" s="7"/>
      <c r="AS302" s="7"/>
      <c r="AT302" s="7"/>
      <c r="AU302" s="7"/>
      <c r="AW302" s="7"/>
      <c r="AX302" s="7"/>
      <c r="AY302" s="7"/>
      <c r="AZ302" s="7"/>
      <c r="BA302" s="7"/>
      <c r="BC302" s="7"/>
      <c r="BD302" s="7"/>
      <c r="BE302" s="7"/>
      <c r="BF302" s="7"/>
      <c r="BG302" s="7"/>
      <c r="BI302" s="7"/>
      <c r="BJ302" s="7"/>
      <c r="BK302" s="7"/>
      <c r="BL302" s="7"/>
      <c r="BM302" s="7"/>
      <c r="BO302" s="7"/>
      <c r="BP302" s="7"/>
      <c r="BQ302" s="7"/>
      <c r="BR302" s="7"/>
      <c r="BS302" s="7"/>
      <c r="BU302" s="7"/>
      <c r="BV302" s="7"/>
      <c r="BW302" s="7"/>
      <c r="BX302" s="7"/>
      <c r="BY302" s="7"/>
      <c r="CA302" s="7"/>
      <c r="CB302" s="7"/>
      <c r="CC302" s="7"/>
      <c r="CD302" s="7"/>
      <c r="CE302" s="7"/>
      <c r="CG302" s="7"/>
      <c r="CH302" s="7"/>
      <c r="CI302" s="7"/>
      <c r="CJ302" s="7"/>
      <c r="CK302" s="7"/>
      <c r="CM302" s="7"/>
      <c r="CN302" s="7"/>
      <c r="CO302" s="7"/>
      <c r="CP302" s="7"/>
      <c r="CQ302" s="7"/>
      <c r="CS302" s="7"/>
      <c r="CT302" s="7"/>
      <c r="CU302" s="7"/>
      <c r="CV302" s="7"/>
      <c r="CW302" s="7"/>
      <c r="CY302" s="7"/>
      <c r="CZ302" s="7"/>
      <c r="DA302" s="7"/>
      <c r="DB302" s="7"/>
      <c r="DC302" s="7"/>
      <c r="DE302" s="7"/>
      <c r="DF302" s="7"/>
      <c r="DG302" s="7"/>
      <c r="DH302" s="7"/>
      <c r="DI302" s="7"/>
      <c r="DK302" s="7"/>
      <c r="DL302" s="7"/>
      <c r="DM302" s="7"/>
      <c r="DN302" s="7"/>
      <c r="DO302" s="7"/>
      <c r="DQ302" s="7"/>
      <c r="DR302" s="7"/>
      <c r="DS302" s="7"/>
      <c r="DT302" s="7"/>
      <c r="DU302" s="7"/>
      <c r="DW302" s="7"/>
      <c r="DX302" s="7"/>
      <c r="DY302" s="7"/>
      <c r="DZ302" s="7"/>
      <c r="EA302" s="7"/>
      <c r="EC302" s="7"/>
      <c r="ED302" s="7"/>
      <c r="EE302" s="7"/>
      <c r="EF302" s="7"/>
      <c r="EG302" s="7"/>
      <c r="EI302" s="7"/>
      <c r="EJ302" s="7"/>
      <c r="EK302" s="7"/>
      <c r="EL302" s="7"/>
      <c r="EM302" s="7"/>
      <c r="EO302" s="7"/>
      <c r="EP302" s="7"/>
      <c r="EQ302" s="7"/>
      <c r="ER302" s="7"/>
      <c r="ES302" s="7"/>
      <c r="EU302" s="7"/>
      <c r="EV302" s="7"/>
      <c r="EW302" s="7"/>
      <c r="EX302" s="7"/>
      <c r="EY302" s="7"/>
      <c r="FA302" s="7"/>
      <c r="FB302" s="7"/>
      <c r="FC302" s="7"/>
      <c r="FD302" s="7"/>
      <c r="FE302" s="7"/>
      <c r="FG302" s="7"/>
      <c r="FH302" s="7"/>
      <c r="FI302" s="7"/>
      <c r="FJ302" s="7"/>
      <c r="FK302" s="7"/>
      <c r="FM302" s="7"/>
      <c r="FN302" s="7"/>
      <c r="FO302" s="7"/>
      <c r="FP302" s="7"/>
      <c r="FQ302" s="7"/>
      <c r="FS302" s="7"/>
      <c r="FT302" s="7"/>
      <c r="FU302" s="7"/>
      <c r="FV302" s="7"/>
      <c r="FW302" s="7"/>
      <c r="FY302" s="7"/>
      <c r="FZ302" s="7"/>
      <c r="GA302" s="7"/>
      <c r="GB302" s="7"/>
      <c r="GC302" s="7"/>
      <c r="GE302" s="66">
        <v>44967</v>
      </c>
      <c r="GF302" s="21" t="s">
        <v>1720</v>
      </c>
      <c r="GG302" s="7"/>
      <c r="GH302" s="7">
        <v>1.9105000000000001</v>
      </c>
      <c r="GI302" s="7"/>
      <c r="GK302" s="66">
        <v>44964</v>
      </c>
      <c r="GL302" s="21" t="s">
        <v>1689</v>
      </c>
      <c r="GM302" s="7"/>
      <c r="GN302" s="7">
        <v>1.0086999999999999</v>
      </c>
      <c r="GO302" s="7"/>
      <c r="GQ302" s="66">
        <v>44914</v>
      </c>
      <c r="GR302" s="7" t="s">
        <v>1627</v>
      </c>
      <c r="GS302" s="7"/>
      <c r="GT302" s="7">
        <v>1.1970000000000001</v>
      </c>
      <c r="GU302" s="7"/>
      <c r="GW302" s="66">
        <v>44882</v>
      </c>
      <c r="GX302" s="21" t="s">
        <v>1636</v>
      </c>
      <c r="GY302" s="7"/>
      <c r="GZ302" s="7">
        <v>1.0847</v>
      </c>
      <c r="HA302" s="7"/>
      <c r="HC302" s="66">
        <v>44868</v>
      </c>
      <c r="HD302" s="21" t="s">
        <v>1636</v>
      </c>
      <c r="HE302" s="7"/>
      <c r="HF302" s="7">
        <v>1.2002999999999999</v>
      </c>
      <c r="HG302" s="7"/>
      <c r="HI302" s="66">
        <v>44823</v>
      </c>
      <c r="HJ302" s="21" t="s">
        <v>1634</v>
      </c>
      <c r="HK302" s="7"/>
      <c r="HL302" s="7">
        <v>1.0369999999999999</v>
      </c>
      <c r="HM302" s="7"/>
      <c r="HO302" s="66">
        <v>44813</v>
      </c>
      <c r="HP302" s="21" t="s">
        <v>1634</v>
      </c>
      <c r="HQ302" s="7"/>
      <c r="HR302" s="134">
        <v>1.0075440537179576</v>
      </c>
      <c r="HS302" s="7"/>
      <c r="HU302" s="55">
        <v>44155</v>
      </c>
      <c r="HV302" s="23" t="s">
        <v>359</v>
      </c>
      <c r="HW302" s="21">
        <f>[1]!i_dq_close("881001.WI",HU302)</f>
        <v>5294.0496999999996</v>
      </c>
      <c r="HX302" s="82">
        <v>1.1169290000000001</v>
      </c>
      <c r="HY302" s="20"/>
      <c r="IA302" s="66">
        <v>44944</v>
      </c>
      <c r="IB302" s="7" t="s">
        <v>1628</v>
      </c>
      <c r="IC302" s="7"/>
      <c r="ID302" s="7">
        <v>1.032</v>
      </c>
      <c r="IE302" s="7"/>
      <c r="IG302" s="66">
        <v>44965</v>
      </c>
      <c r="IH302" s="21" t="s">
        <v>1695</v>
      </c>
      <c r="II302" s="7"/>
      <c r="IJ302" s="7">
        <v>0.98599999999999999</v>
      </c>
    </row>
    <row r="303" spans="1:244" customFormat="1">
      <c r="A303" s="121">
        <v>44824</v>
      </c>
      <c r="B303" s="74" t="s">
        <v>1634</v>
      </c>
      <c r="C303" s="122"/>
      <c r="D303" s="122">
        <v>1.0356000000000001</v>
      </c>
      <c r="E303" s="122"/>
      <c r="G303" s="66">
        <v>44859</v>
      </c>
      <c r="H303" s="7" t="s">
        <v>1635</v>
      </c>
      <c r="I303" s="7"/>
      <c r="J303" s="7">
        <v>0.95709999999999995</v>
      </c>
      <c r="K303" s="7"/>
      <c r="M303" s="7"/>
      <c r="N303" s="7"/>
      <c r="O303" s="7"/>
      <c r="P303" s="7"/>
      <c r="Q303" s="7"/>
      <c r="S303" s="7"/>
      <c r="T303" s="7"/>
      <c r="U303" s="7"/>
      <c r="V303" s="7"/>
      <c r="W303" s="7"/>
      <c r="Y303" s="7"/>
      <c r="Z303" s="7"/>
      <c r="AA303" s="7"/>
      <c r="AB303" s="7"/>
      <c r="AC303" s="7"/>
      <c r="AE303" s="7"/>
      <c r="AF303" s="7"/>
      <c r="AG303" s="7"/>
      <c r="AH303" s="7"/>
      <c r="AI303" s="7"/>
      <c r="AK303" s="7"/>
      <c r="AL303" s="7"/>
      <c r="AM303" s="7"/>
      <c r="AN303" s="7"/>
      <c r="AO303" s="7"/>
      <c r="AQ303" s="7"/>
      <c r="AR303" s="7"/>
      <c r="AS303" s="7"/>
      <c r="AT303" s="7"/>
      <c r="AU303" s="7"/>
      <c r="AW303" s="7"/>
      <c r="AX303" s="7"/>
      <c r="AY303" s="7"/>
      <c r="AZ303" s="7"/>
      <c r="BA303" s="7"/>
      <c r="BC303" s="7"/>
      <c r="BD303" s="7"/>
      <c r="BE303" s="7"/>
      <c r="BF303" s="7"/>
      <c r="BG303" s="7"/>
      <c r="BI303" s="7"/>
      <c r="BJ303" s="7"/>
      <c r="BK303" s="7"/>
      <c r="BL303" s="7"/>
      <c r="BM303" s="7"/>
      <c r="BO303" s="7"/>
      <c r="BP303" s="7"/>
      <c r="BQ303" s="7"/>
      <c r="BR303" s="7"/>
      <c r="BS303" s="7"/>
      <c r="BU303" s="7"/>
      <c r="BV303" s="7"/>
      <c r="BW303" s="7"/>
      <c r="BX303" s="7"/>
      <c r="BY303" s="7"/>
      <c r="CA303" s="7"/>
      <c r="CB303" s="7"/>
      <c r="CC303" s="7"/>
      <c r="CD303" s="7"/>
      <c r="CE303" s="7"/>
      <c r="CG303" s="7"/>
      <c r="CH303" s="7"/>
      <c r="CI303" s="7"/>
      <c r="CJ303" s="7"/>
      <c r="CK303" s="7"/>
      <c r="CM303" s="7"/>
      <c r="CN303" s="7"/>
      <c r="CO303" s="7"/>
      <c r="CP303" s="7"/>
      <c r="CQ303" s="7"/>
      <c r="CS303" s="7"/>
      <c r="CT303" s="7"/>
      <c r="CU303" s="7"/>
      <c r="CV303" s="7"/>
      <c r="CW303" s="7"/>
      <c r="CY303" s="7"/>
      <c r="CZ303" s="7"/>
      <c r="DA303" s="7"/>
      <c r="DB303" s="7"/>
      <c r="DC303" s="7"/>
      <c r="DE303" s="7"/>
      <c r="DF303" s="7"/>
      <c r="DG303" s="7"/>
      <c r="DH303" s="7"/>
      <c r="DI303" s="7"/>
      <c r="DK303" s="7"/>
      <c r="DL303" s="7"/>
      <c r="DM303" s="7"/>
      <c r="DN303" s="7"/>
      <c r="DO303" s="7"/>
      <c r="DQ303" s="7"/>
      <c r="DR303" s="7"/>
      <c r="DS303" s="7"/>
      <c r="DT303" s="7"/>
      <c r="DU303" s="7"/>
      <c r="DW303" s="7"/>
      <c r="DX303" s="7"/>
      <c r="DY303" s="7"/>
      <c r="DZ303" s="7"/>
      <c r="EA303" s="7"/>
      <c r="EC303" s="7"/>
      <c r="ED303" s="7"/>
      <c r="EE303" s="7"/>
      <c r="EF303" s="7"/>
      <c r="EG303" s="7"/>
      <c r="EI303" s="7"/>
      <c r="EJ303" s="7"/>
      <c r="EK303" s="7"/>
      <c r="EL303" s="7"/>
      <c r="EM303" s="7"/>
      <c r="EO303" s="7"/>
      <c r="EP303" s="7"/>
      <c r="EQ303" s="7"/>
      <c r="ER303" s="7"/>
      <c r="ES303" s="7"/>
      <c r="EU303" s="7"/>
      <c r="EV303" s="7"/>
      <c r="EW303" s="7"/>
      <c r="EX303" s="7"/>
      <c r="EY303" s="7"/>
      <c r="FA303" s="7"/>
      <c r="FB303" s="7"/>
      <c r="FC303" s="7"/>
      <c r="FD303" s="7"/>
      <c r="FE303" s="7"/>
      <c r="FG303" s="7"/>
      <c r="FH303" s="7"/>
      <c r="FI303" s="7"/>
      <c r="FJ303" s="7"/>
      <c r="FK303" s="7"/>
      <c r="FM303" s="7"/>
      <c r="FN303" s="7"/>
      <c r="FO303" s="7"/>
      <c r="FP303" s="7"/>
      <c r="FQ303" s="7"/>
      <c r="FS303" s="7"/>
      <c r="FT303" s="7"/>
      <c r="FU303" s="7"/>
      <c r="FV303" s="7"/>
      <c r="FW303" s="7"/>
      <c r="FY303" s="7"/>
      <c r="FZ303" s="7"/>
      <c r="GA303" s="7"/>
      <c r="GB303" s="7"/>
      <c r="GC303" s="7"/>
      <c r="GE303" s="7"/>
      <c r="GF303" s="7"/>
      <c r="GG303" s="7"/>
      <c r="GH303" s="7"/>
      <c r="GI303" s="7"/>
      <c r="GK303" s="66">
        <v>44965</v>
      </c>
      <c r="GL303" s="21" t="s">
        <v>1695</v>
      </c>
      <c r="GM303" s="7"/>
      <c r="GN303" s="7">
        <v>1.0089999999999999</v>
      </c>
      <c r="GO303" s="7"/>
      <c r="GQ303" s="66">
        <v>44915</v>
      </c>
      <c r="GR303" s="7" t="s">
        <v>1627</v>
      </c>
      <c r="GS303" s="7"/>
      <c r="GT303" s="7">
        <v>1.1950000000000001</v>
      </c>
      <c r="GU303" s="7"/>
      <c r="GW303" s="66">
        <v>44883</v>
      </c>
      <c r="GX303" s="21" t="s">
        <v>1636</v>
      </c>
      <c r="GY303" s="7"/>
      <c r="GZ303" s="7">
        <v>1.0847</v>
      </c>
      <c r="HA303" s="7"/>
      <c r="HC303" s="66">
        <v>44869</v>
      </c>
      <c r="HD303" s="21" t="s">
        <v>1636</v>
      </c>
      <c r="HE303" s="7"/>
      <c r="HF303" s="7">
        <v>1.1889000000000001</v>
      </c>
      <c r="HG303" s="7"/>
      <c r="HI303" s="66">
        <v>44824</v>
      </c>
      <c r="HJ303" s="21" t="s">
        <v>1634</v>
      </c>
      <c r="HK303" s="7"/>
      <c r="HL303" s="7">
        <v>1.036</v>
      </c>
      <c r="HM303" s="7"/>
      <c r="HO303" s="66">
        <v>44817</v>
      </c>
      <c r="HP303" s="21" t="s">
        <v>1634</v>
      </c>
      <c r="HQ303" s="7"/>
      <c r="HR303" s="134">
        <v>1.0075440537179576</v>
      </c>
      <c r="HS303" s="7"/>
      <c r="HU303" s="55">
        <v>44158</v>
      </c>
      <c r="HV303" s="23" t="s">
        <v>359</v>
      </c>
      <c r="HW303" s="21">
        <f>[1]!i_dq_close("881001.WI",HU303)</f>
        <v>5340.6596</v>
      </c>
      <c r="HX303" s="82">
        <v>1.1169290000000001</v>
      </c>
      <c r="HY303" s="20"/>
      <c r="IA303" s="66">
        <v>44945</v>
      </c>
      <c r="IB303" s="21" t="s">
        <v>1628</v>
      </c>
      <c r="IC303" s="7"/>
      <c r="ID303" s="7">
        <v>1.032</v>
      </c>
      <c r="IE303" s="7"/>
      <c r="IG303" s="66">
        <v>44966</v>
      </c>
      <c r="IH303" s="21" t="s">
        <v>1705</v>
      </c>
      <c r="II303" s="7"/>
      <c r="IJ303" s="7">
        <v>0.98199999999999998</v>
      </c>
    </row>
    <row r="304" spans="1:244" customFormat="1">
      <c r="A304" s="121">
        <v>44825</v>
      </c>
      <c r="B304" s="74" t="s">
        <v>1634</v>
      </c>
      <c r="C304" s="122"/>
      <c r="D304" s="122">
        <v>1.0309999999999999</v>
      </c>
      <c r="E304" s="122"/>
      <c r="G304" s="66">
        <v>44860</v>
      </c>
      <c r="H304" s="7" t="s">
        <v>1635</v>
      </c>
      <c r="I304" s="7"/>
      <c r="J304" s="7">
        <v>0.95679999999999998</v>
      </c>
      <c r="K304" s="7"/>
      <c r="M304" s="7"/>
      <c r="N304" s="7"/>
      <c r="O304" s="7"/>
      <c r="P304" s="7"/>
      <c r="Q304" s="7"/>
      <c r="S304" s="7"/>
      <c r="T304" s="7"/>
      <c r="U304" s="7"/>
      <c r="V304" s="7"/>
      <c r="W304" s="7"/>
      <c r="Y304" s="7"/>
      <c r="Z304" s="7"/>
      <c r="AA304" s="7"/>
      <c r="AB304" s="7"/>
      <c r="AC304" s="7"/>
      <c r="AE304" s="7"/>
      <c r="AF304" s="7"/>
      <c r="AG304" s="7"/>
      <c r="AH304" s="7"/>
      <c r="AI304" s="7"/>
      <c r="AK304" s="7"/>
      <c r="AL304" s="7"/>
      <c r="AM304" s="7"/>
      <c r="AN304" s="7"/>
      <c r="AO304" s="7"/>
      <c r="AQ304" s="7"/>
      <c r="AR304" s="7"/>
      <c r="AS304" s="7"/>
      <c r="AT304" s="7"/>
      <c r="AU304" s="7"/>
      <c r="AW304" s="7"/>
      <c r="AX304" s="7"/>
      <c r="AY304" s="7"/>
      <c r="AZ304" s="7"/>
      <c r="BA304" s="7"/>
      <c r="BC304" s="7"/>
      <c r="BD304" s="7"/>
      <c r="BE304" s="7"/>
      <c r="BF304" s="7"/>
      <c r="BG304" s="7"/>
      <c r="BI304" s="7"/>
      <c r="BJ304" s="7"/>
      <c r="BK304" s="7"/>
      <c r="BL304" s="7"/>
      <c r="BM304" s="7"/>
      <c r="BO304" s="7"/>
      <c r="BP304" s="7"/>
      <c r="BQ304" s="7"/>
      <c r="BR304" s="7"/>
      <c r="BS304" s="7"/>
      <c r="BU304" s="7"/>
      <c r="BV304" s="7"/>
      <c r="BW304" s="7"/>
      <c r="BX304" s="7"/>
      <c r="BY304" s="7"/>
      <c r="CA304" s="7"/>
      <c r="CB304" s="7"/>
      <c r="CC304" s="7"/>
      <c r="CD304" s="7"/>
      <c r="CE304" s="7"/>
      <c r="CG304" s="7"/>
      <c r="CH304" s="7"/>
      <c r="CI304" s="7"/>
      <c r="CJ304" s="7"/>
      <c r="CK304" s="7"/>
      <c r="CM304" s="7"/>
      <c r="CN304" s="7"/>
      <c r="CO304" s="7"/>
      <c r="CP304" s="7"/>
      <c r="CQ304" s="7"/>
      <c r="CS304" s="7"/>
      <c r="CT304" s="7"/>
      <c r="CU304" s="7"/>
      <c r="CV304" s="7"/>
      <c r="CW304" s="7"/>
      <c r="CY304" s="7"/>
      <c r="CZ304" s="7"/>
      <c r="DA304" s="7"/>
      <c r="DB304" s="7"/>
      <c r="DC304" s="7"/>
      <c r="DE304" s="7"/>
      <c r="DF304" s="7"/>
      <c r="DG304" s="7"/>
      <c r="DH304" s="7"/>
      <c r="DI304" s="7"/>
      <c r="DK304" s="7"/>
      <c r="DL304" s="7"/>
      <c r="DM304" s="7"/>
      <c r="DN304" s="7"/>
      <c r="DO304" s="7"/>
      <c r="DQ304" s="7"/>
      <c r="DR304" s="7"/>
      <c r="DS304" s="7"/>
      <c r="DT304" s="7"/>
      <c r="DU304" s="7"/>
      <c r="DW304" s="7"/>
      <c r="DX304" s="7"/>
      <c r="DY304" s="7"/>
      <c r="DZ304" s="7"/>
      <c r="EA304" s="7"/>
      <c r="EC304" s="7"/>
      <c r="ED304" s="7"/>
      <c r="EE304" s="7"/>
      <c r="EF304" s="7"/>
      <c r="EG304" s="7"/>
      <c r="EI304" s="7"/>
      <c r="EJ304" s="7"/>
      <c r="EK304" s="7"/>
      <c r="EL304" s="7"/>
      <c r="EM304" s="7"/>
      <c r="EO304" s="7"/>
      <c r="EP304" s="7"/>
      <c r="EQ304" s="7"/>
      <c r="ER304" s="7"/>
      <c r="ES304" s="7"/>
      <c r="EU304" s="7"/>
      <c r="EV304" s="7"/>
      <c r="EW304" s="7"/>
      <c r="EX304" s="7"/>
      <c r="EY304" s="7"/>
      <c r="FA304" s="7"/>
      <c r="FB304" s="7"/>
      <c r="FC304" s="7"/>
      <c r="FD304" s="7"/>
      <c r="FE304" s="7"/>
      <c r="FG304" s="7"/>
      <c r="FH304" s="7"/>
      <c r="FI304" s="7"/>
      <c r="FJ304" s="7"/>
      <c r="FK304" s="7"/>
      <c r="FM304" s="7"/>
      <c r="FN304" s="7"/>
      <c r="FO304" s="7"/>
      <c r="FP304" s="7"/>
      <c r="FQ304" s="7"/>
      <c r="FS304" s="7"/>
      <c r="FT304" s="7"/>
      <c r="FU304" s="7"/>
      <c r="FV304" s="7"/>
      <c r="FW304" s="7"/>
      <c r="FY304" s="7"/>
      <c r="FZ304" s="7"/>
      <c r="GA304" s="7"/>
      <c r="GB304" s="7"/>
      <c r="GC304" s="7"/>
      <c r="GE304" s="7"/>
      <c r="GF304" s="7"/>
      <c r="GG304" s="7"/>
      <c r="GH304" s="7"/>
      <c r="GI304" s="7"/>
      <c r="GK304" s="66">
        <v>44966</v>
      </c>
      <c r="GL304" s="21" t="s">
        <v>1705</v>
      </c>
      <c r="GM304" s="7"/>
      <c r="GN304" s="7">
        <v>1.0093000000000001</v>
      </c>
      <c r="GO304" s="7"/>
      <c r="GQ304" s="66">
        <v>44916</v>
      </c>
      <c r="GR304" s="7" t="s">
        <v>1627</v>
      </c>
      <c r="GS304" s="7"/>
      <c r="GT304" s="7">
        <v>1.1970000000000001</v>
      </c>
      <c r="GU304" s="7"/>
      <c r="GW304" s="66">
        <v>44886</v>
      </c>
      <c r="GX304" s="21" t="s">
        <v>1636</v>
      </c>
      <c r="GY304" s="7"/>
      <c r="GZ304" s="7">
        <v>1.0849</v>
      </c>
      <c r="HA304" s="7"/>
      <c r="HC304" s="66">
        <v>44872</v>
      </c>
      <c r="HD304" s="21" t="s">
        <v>1636</v>
      </c>
      <c r="HE304" s="7"/>
      <c r="HF304" s="7">
        <v>1.1888000000000001</v>
      </c>
      <c r="HG304" s="7"/>
      <c r="HI304" s="66">
        <v>44825</v>
      </c>
      <c r="HJ304" s="21" t="s">
        <v>1634</v>
      </c>
      <c r="HK304" s="7"/>
      <c r="HL304" s="7">
        <v>1.0329999999999999</v>
      </c>
      <c r="HM304" s="7"/>
      <c r="HO304" s="66">
        <v>44818</v>
      </c>
      <c r="HP304" s="21" t="s">
        <v>1634</v>
      </c>
      <c r="HQ304" s="7"/>
      <c r="HR304" s="134">
        <v>1.0075440537179576</v>
      </c>
      <c r="HS304" s="7"/>
      <c r="HU304" s="55">
        <v>44159</v>
      </c>
      <c r="HV304" s="23" t="s">
        <v>359</v>
      </c>
      <c r="HW304" s="21">
        <f>[1]!i_dq_close("881001.WI",HU304)</f>
        <v>5323.9733999999999</v>
      </c>
      <c r="HX304" s="82">
        <v>1.1169290000000001</v>
      </c>
      <c r="HY304" s="20"/>
      <c r="IA304" s="66">
        <v>44946</v>
      </c>
      <c r="IB304" s="21" t="s">
        <v>1628</v>
      </c>
      <c r="IC304" s="7"/>
      <c r="ID304" s="7">
        <v>1.0329999999999999</v>
      </c>
      <c r="IE304" s="7"/>
      <c r="IG304" s="66">
        <v>44967</v>
      </c>
      <c r="IH304" s="21" t="s">
        <v>1720</v>
      </c>
      <c r="II304" s="7"/>
      <c r="IJ304" s="7">
        <v>0.98299999999999998</v>
      </c>
    </row>
    <row r="305" spans="1:238" customFormat="1">
      <c r="A305" s="121">
        <v>44826</v>
      </c>
      <c r="B305" s="74" t="s">
        <v>1634</v>
      </c>
      <c r="C305" s="122"/>
      <c r="D305" s="122">
        <v>1.0310999999999999</v>
      </c>
      <c r="E305" s="122"/>
      <c r="G305" s="66">
        <v>44861</v>
      </c>
      <c r="H305" s="7" t="s">
        <v>1635</v>
      </c>
      <c r="I305" s="7"/>
      <c r="J305" s="7">
        <v>0.95140000000000002</v>
      </c>
      <c r="K305" s="7"/>
      <c r="M305" s="7"/>
      <c r="N305" s="7"/>
      <c r="O305" s="7"/>
      <c r="P305" s="7"/>
      <c r="Q305" s="7"/>
      <c r="S305" s="7"/>
      <c r="T305" s="7"/>
      <c r="U305" s="7"/>
      <c r="V305" s="7"/>
      <c r="W305" s="7"/>
      <c r="Y305" s="7"/>
      <c r="Z305" s="7"/>
      <c r="AA305" s="7"/>
      <c r="AB305" s="7"/>
      <c r="AC305" s="7"/>
      <c r="AE305" s="7"/>
      <c r="AF305" s="7"/>
      <c r="AG305" s="7"/>
      <c r="AH305" s="7"/>
      <c r="AI305" s="7"/>
      <c r="AK305" s="7"/>
      <c r="AL305" s="7"/>
      <c r="AM305" s="7"/>
      <c r="AN305" s="7"/>
      <c r="AO305" s="7"/>
      <c r="AQ305" s="7"/>
      <c r="AR305" s="7"/>
      <c r="AS305" s="7"/>
      <c r="AT305" s="7"/>
      <c r="AU305" s="7"/>
      <c r="AW305" s="7"/>
      <c r="AX305" s="7"/>
      <c r="AY305" s="7"/>
      <c r="AZ305" s="7"/>
      <c r="BA305" s="7"/>
      <c r="BC305" s="7"/>
      <c r="BD305" s="7"/>
      <c r="BE305" s="7"/>
      <c r="BF305" s="7"/>
      <c r="BG305" s="7"/>
      <c r="BI305" s="7"/>
      <c r="BJ305" s="7"/>
      <c r="BK305" s="7"/>
      <c r="BL305" s="7"/>
      <c r="BM305" s="7"/>
      <c r="BO305" s="7"/>
      <c r="BP305" s="7"/>
      <c r="BQ305" s="7"/>
      <c r="BR305" s="7"/>
      <c r="BS305" s="7"/>
      <c r="BU305" s="7"/>
      <c r="BV305" s="7"/>
      <c r="BW305" s="7"/>
      <c r="BX305" s="7"/>
      <c r="BY305" s="7"/>
      <c r="CA305" s="7"/>
      <c r="CB305" s="7"/>
      <c r="CC305" s="7"/>
      <c r="CD305" s="7"/>
      <c r="CE305" s="7"/>
      <c r="CG305" s="7"/>
      <c r="CH305" s="7"/>
      <c r="CI305" s="7"/>
      <c r="CJ305" s="7"/>
      <c r="CK305" s="7"/>
      <c r="CM305" s="7"/>
      <c r="CN305" s="7"/>
      <c r="CO305" s="7"/>
      <c r="CP305" s="7"/>
      <c r="CQ305" s="7"/>
      <c r="CS305" s="7"/>
      <c r="CT305" s="7"/>
      <c r="CU305" s="7"/>
      <c r="CV305" s="7"/>
      <c r="CW305" s="7"/>
      <c r="CY305" s="7"/>
      <c r="CZ305" s="7"/>
      <c r="DA305" s="7"/>
      <c r="DB305" s="7"/>
      <c r="DC305" s="7"/>
      <c r="DE305" s="7"/>
      <c r="DF305" s="7"/>
      <c r="DG305" s="7"/>
      <c r="DH305" s="7"/>
      <c r="DI305" s="7"/>
      <c r="DK305" s="7"/>
      <c r="DL305" s="7"/>
      <c r="DM305" s="7"/>
      <c r="DN305" s="7"/>
      <c r="DO305" s="7"/>
      <c r="DQ305" s="7"/>
      <c r="DR305" s="7"/>
      <c r="DS305" s="7"/>
      <c r="DT305" s="7"/>
      <c r="DU305" s="7"/>
      <c r="DW305" s="7"/>
      <c r="DX305" s="7"/>
      <c r="DY305" s="7"/>
      <c r="DZ305" s="7"/>
      <c r="EA305" s="7"/>
      <c r="EC305" s="7"/>
      <c r="ED305" s="7"/>
      <c r="EE305" s="7"/>
      <c r="EF305" s="7"/>
      <c r="EG305" s="7"/>
      <c r="EI305" s="7"/>
      <c r="EJ305" s="7"/>
      <c r="EK305" s="7"/>
      <c r="EL305" s="7"/>
      <c r="EM305" s="7"/>
      <c r="EO305" s="7"/>
      <c r="EP305" s="7"/>
      <c r="EQ305" s="7"/>
      <c r="ER305" s="7"/>
      <c r="ES305" s="7"/>
      <c r="EU305" s="7"/>
      <c r="EV305" s="7"/>
      <c r="EW305" s="7"/>
      <c r="EX305" s="7"/>
      <c r="EY305" s="7"/>
      <c r="FA305" s="7"/>
      <c r="FB305" s="7"/>
      <c r="FC305" s="7"/>
      <c r="FD305" s="7"/>
      <c r="FE305" s="7"/>
      <c r="FG305" s="7"/>
      <c r="FH305" s="7"/>
      <c r="FI305" s="7"/>
      <c r="FJ305" s="7"/>
      <c r="FK305" s="7"/>
      <c r="FM305" s="7"/>
      <c r="FN305" s="7"/>
      <c r="FO305" s="7"/>
      <c r="FP305" s="7"/>
      <c r="FQ305" s="7"/>
      <c r="FS305" s="7"/>
      <c r="FT305" s="7"/>
      <c r="FU305" s="7"/>
      <c r="FV305" s="7"/>
      <c r="FW305" s="7"/>
      <c r="FY305" s="7"/>
      <c r="FZ305" s="7"/>
      <c r="GA305" s="7"/>
      <c r="GB305" s="7"/>
      <c r="GC305" s="7"/>
      <c r="GE305" s="7"/>
      <c r="GF305" s="7"/>
      <c r="GG305" s="7"/>
      <c r="GH305" s="7"/>
      <c r="GI305" s="7"/>
      <c r="GK305" s="66">
        <v>44967</v>
      </c>
      <c r="GL305" s="21" t="s">
        <v>1720</v>
      </c>
      <c r="GM305" s="7"/>
      <c r="GN305" s="7">
        <v>1.0092000000000001</v>
      </c>
      <c r="GO305" s="7"/>
      <c r="GQ305" s="66">
        <v>44917</v>
      </c>
      <c r="GR305" s="7" t="s">
        <v>1627</v>
      </c>
      <c r="GS305" s="7"/>
      <c r="GT305" s="7">
        <v>1.2010000000000001</v>
      </c>
      <c r="GU305" s="7"/>
      <c r="GW305" s="66">
        <v>44887</v>
      </c>
      <c r="GX305" s="21" t="s">
        <v>1636</v>
      </c>
      <c r="GY305" s="7"/>
      <c r="GZ305" s="7">
        <v>1.0841000000000001</v>
      </c>
      <c r="HA305" s="7"/>
      <c r="HC305" s="66">
        <v>44873</v>
      </c>
      <c r="HD305" s="21" t="s">
        <v>1636</v>
      </c>
      <c r="HE305" s="7"/>
      <c r="HF305" s="7">
        <v>1.1959</v>
      </c>
      <c r="HG305" s="7"/>
      <c r="HI305" s="66">
        <v>44826</v>
      </c>
      <c r="HJ305" s="21" t="s">
        <v>1634</v>
      </c>
      <c r="HK305" s="7"/>
      <c r="HL305" s="7">
        <v>1.032</v>
      </c>
      <c r="HM305" s="7"/>
      <c r="HO305" s="66">
        <v>44819</v>
      </c>
      <c r="HP305" s="21" t="s">
        <v>1634</v>
      </c>
      <c r="HQ305" s="7"/>
      <c r="HR305" s="134">
        <v>1.0075440537179576</v>
      </c>
      <c r="HS305" s="7"/>
      <c r="HU305" s="55">
        <v>44160</v>
      </c>
      <c r="HV305" s="23" t="s">
        <v>359</v>
      </c>
      <c r="HW305" s="21">
        <f>[1]!i_dq_close("881001.WI",HU305)</f>
        <v>5245.5622999999996</v>
      </c>
      <c r="HX305" s="82">
        <v>1.1169290000000001</v>
      </c>
      <c r="HY305" s="20"/>
      <c r="IA305" s="66">
        <v>44956</v>
      </c>
      <c r="IB305" s="21" t="s">
        <v>1628</v>
      </c>
      <c r="IC305" s="7"/>
      <c r="ID305" s="7">
        <v>1.0389999999999999</v>
      </c>
    </row>
    <row r="306" spans="1:238" customFormat="1">
      <c r="A306" s="121">
        <v>44827</v>
      </c>
      <c r="B306" s="74" t="s">
        <v>1634</v>
      </c>
      <c r="C306" s="122"/>
      <c r="D306" s="122">
        <v>1.0266999999999999</v>
      </c>
      <c r="E306" s="122"/>
      <c r="G306" s="66">
        <v>44862</v>
      </c>
      <c r="H306" s="7" t="s">
        <v>1635</v>
      </c>
      <c r="I306" s="7"/>
      <c r="J306" s="7">
        <v>0.95109999999999995</v>
      </c>
      <c r="K306" s="7"/>
      <c r="M306" s="7"/>
      <c r="N306" s="7"/>
      <c r="O306" s="7"/>
      <c r="P306" s="7"/>
      <c r="Q306" s="7"/>
      <c r="S306" s="7"/>
      <c r="T306" s="7"/>
      <c r="U306" s="7"/>
      <c r="V306" s="7"/>
      <c r="W306" s="7"/>
      <c r="Y306" s="7"/>
      <c r="Z306" s="7"/>
      <c r="AA306" s="7"/>
      <c r="AB306" s="7"/>
      <c r="AC306" s="7"/>
      <c r="AE306" s="7"/>
      <c r="AF306" s="7"/>
      <c r="AG306" s="7"/>
      <c r="AH306" s="7"/>
      <c r="AI306" s="7"/>
      <c r="AK306" s="7"/>
      <c r="AL306" s="7"/>
      <c r="AM306" s="7"/>
      <c r="AN306" s="7"/>
      <c r="AO306" s="7"/>
      <c r="AQ306" s="7"/>
      <c r="AR306" s="7"/>
      <c r="AS306" s="7"/>
      <c r="AT306" s="7"/>
      <c r="AU306" s="7"/>
      <c r="AW306" s="7"/>
      <c r="AX306" s="7"/>
      <c r="AY306" s="7"/>
      <c r="AZ306" s="7"/>
      <c r="BA306" s="7"/>
      <c r="BC306" s="7"/>
      <c r="BD306" s="7"/>
      <c r="BE306" s="7"/>
      <c r="BF306" s="7"/>
      <c r="BG306" s="7"/>
      <c r="BI306" s="7"/>
      <c r="BJ306" s="7"/>
      <c r="BK306" s="7"/>
      <c r="BL306" s="7"/>
      <c r="BM306" s="7"/>
      <c r="BO306" s="7"/>
      <c r="BP306" s="7"/>
      <c r="BQ306" s="7"/>
      <c r="BR306" s="7"/>
      <c r="BS306" s="7"/>
      <c r="BU306" s="7"/>
      <c r="BV306" s="7"/>
      <c r="BW306" s="7"/>
      <c r="BX306" s="7"/>
      <c r="BY306" s="7"/>
      <c r="CA306" s="7"/>
      <c r="CB306" s="7"/>
      <c r="CC306" s="7"/>
      <c r="CD306" s="7"/>
      <c r="CE306" s="7"/>
      <c r="CG306" s="7"/>
      <c r="CH306" s="7"/>
      <c r="CI306" s="7"/>
      <c r="CJ306" s="7"/>
      <c r="CK306" s="7"/>
      <c r="CM306" s="7"/>
      <c r="CN306" s="7"/>
      <c r="CO306" s="7"/>
      <c r="CP306" s="7"/>
      <c r="CQ306" s="7"/>
      <c r="CS306" s="7"/>
      <c r="CT306" s="7"/>
      <c r="CU306" s="7"/>
      <c r="CV306" s="7"/>
      <c r="CW306" s="7"/>
      <c r="CY306" s="7"/>
      <c r="CZ306" s="7"/>
      <c r="DA306" s="7"/>
      <c r="DB306" s="7"/>
      <c r="DC306" s="7"/>
      <c r="DE306" s="7"/>
      <c r="DF306" s="7"/>
      <c r="DG306" s="7"/>
      <c r="DH306" s="7"/>
      <c r="DI306" s="7"/>
      <c r="DK306" s="7"/>
      <c r="DL306" s="7"/>
      <c r="DM306" s="7"/>
      <c r="DN306" s="7"/>
      <c r="DO306" s="7"/>
      <c r="DQ306" s="7"/>
      <c r="DR306" s="7"/>
      <c r="DS306" s="7"/>
      <c r="DT306" s="7"/>
      <c r="DU306" s="7"/>
      <c r="DW306" s="7"/>
      <c r="DX306" s="7"/>
      <c r="DY306" s="7"/>
      <c r="DZ306" s="7"/>
      <c r="EA306" s="7"/>
      <c r="EC306" s="7"/>
      <c r="ED306" s="7"/>
      <c r="EE306" s="7"/>
      <c r="EF306" s="7"/>
      <c r="EG306" s="7"/>
      <c r="EI306" s="7"/>
      <c r="EJ306" s="7"/>
      <c r="EK306" s="7"/>
      <c r="EL306" s="7"/>
      <c r="EM306" s="7"/>
      <c r="EO306" s="7"/>
      <c r="EP306" s="7"/>
      <c r="EQ306" s="7"/>
      <c r="ER306" s="7"/>
      <c r="ES306" s="7"/>
      <c r="EU306" s="7"/>
      <c r="EV306" s="7"/>
      <c r="EW306" s="7"/>
      <c r="EX306" s="7"/>
      <c r="EY306" s="7"/>
      <c r="FA306" s="7"/>
      <c r="FB306" s="7"/>
      <c r="FC306" s="7"/>
      <c r="FD306" s="7"/>
      <c r="FE306" s="7"/>
      <c r="FG306" s="7"/>
      <c r="FH306" s="7"/>
      <c r="FI306" s="7"/>
      <c r="FJ306" s="7"/>
      <c r="FK306" s="7"/>
      <c r="FM306" s="7"/>
      <c r="FN306" s="7"/>
      <c r="FO306" s="7"/>
      <c r="FP306" s="7"/>
      <c r="FQ306" s="7"/>
      <c r="FS306" s="7"/>
      <c r="FT306" s="7"/>
      <c r="FU306" s="7"/>
      <c r="FV306" s="7"/>
      <c r="FW306" s="7"/>
      <c r="FY306" s="7"/>
      <c r="FZ306" s="7"/>
      <c r="GA306" s="7"/>
      <c r="GB306" s="7"/>
      <c r="GC306" s="7"/>
      <c r="GE306" s="7"/>
      <c r="GF306" s="7"/>
      <c r="GG306" s="7"/>
      <c r="GH306" s="7"/>
      <c r="GI306" s="7"/>
      <c r="GK306" s="7"/>
      <c r="GL306" s="7"/>
      <c r="GM306" s="7"/>
      <c r="GN306" s="7"/>
      <c r="GO306" s="7"/>
      <c r="GQ306" s="66">
        <v>44918</v>
      </c>
      <c r="GR306" s="7" t="s">
        <v>1627</v>
      </c>
      <c r="GS306" s="7"/>
      <c r="GT306" s="7">
        <v>1.2030000000000001</v>
      </c>
      <c r="GU306" s="7"/>
      <c r="GW306" s="66">
        <v>44888</v>
      </c>
      <c r="GX306" s="21" t="s">
        <v>1636</v>
      </c>
      <c r="GY306" s="7"/>
      <c r="GZ306" s="7">
        <v>1.0857000000000001</v>
      </c>
      <c r="HA306" s="7"/>
      <c r="HC306" s="66">
        <v>44874</v>
      </c>
      <c r="HD306" s="21" t="s">
        <v>1636</v>
      </c>
      <c r="HE306" s="7"/>
      <c r="HF306" s="7">
        <v>1.1955</v>
      </c>
      <c r="HG306" s="7"/>
      <c r="HI306" s="66">
        <v>44827</v>
      </c>
      <c r="HJ306" s="21" t="s">
        <v>1634</v>
      </c>
      <c r="HK306" s="7"/>
      <c r="HL306" s="7">
        <v>1.0269999999999999</v>
      </c>
      <c r="HM306" s="7"/>
      <c r="HO306" s="66">
        <v>44820</v>
      </c>
      <c r="HP306" s="21" t="s">
        <v>1634</v>
      </c>
      <c r="HQ306" s="7"/>
      <c r="HR306" s="134">
        <v>1.0075440537179576</v>
      </c>
      <c r="HS306" s="7"/>
      <c r="HU306" s="55">
        <v>44161</v>
      </c>
      <c r="HV306" s="23" t="s">
        <v>359</v>
      </c>
      <c r="HW306" s="21">
        <f>[1]!i_dq_close("881001.WI",HU306)</f>
        <v>5240.3739999999998</v>
      </c>
      <c r="HX306" s="82">
        <v>1.1169290000000001</v>
      </c>
      <c r="HY306" s="20"/>
      <c r="IA306" s="66">
        <v>44957</v>
      </c>
      <c r="IB306" s="21" t="s">
        <v>1628</v>
      </c>
      <c r="IC306" s="7"/>
      <c r="ID306" s="7">
        <v>1.0409999999999999</v>
      </c>
    </row>
    <row r="307" spans="1:238" customFormat="1">
      <c r="A307" s="121">
        <v>44830</v>
      </c>
      <c r="B307" s="74" t="s">
        <v>1634</v>
      </c>
      <c r="C307" s="122"/>
      <c r="D307" s="122">
        <v>1.0273000000000001</v>
      </c>
      <c r="E307" s="122"/>
      <c r="G307" s="66">
        <v>44865</v>
      </c>
      <c r="H307" s="7" t="s">
        <v>1635</v>
      </c>
      <c r="I307" s="7"/>
      <c r="J307" s="7">
        <v>0.9546</v>
      </c>
      <c r="K307" s="7"/>
      <c r="M307" s="7"/>
      <c r="N307" s="7"/>
      <c r="O307" s="7"/>
      <c r="P307" s="7"/>
      <c r="Q307" s="7"/>
      <c r="S307" s="7"/>
      <c r="T307" s="7"/>
      <c r="U307" s="7"/>
      <c r="V307" s="7"/>
      <c r="W307" s="7"/>
      <c r="Y307" s="7"/>
      <c r="Z307" s="7"/>
      <c r="AA307" s="7"/>
      <c r="AB307" s="7"/>
      <c r="AC307" s="7"/>
      <c r="AE307" s="7"/>
      <c r="AF307" s="7"/>
      <c r="AG307" s="7"/>
      <c r="AH307" s="7"/>
      <c r="AI307" s="7"/>
      <c r="AK307" s="7"/>
      <c r="AL307" s="7"/>
      <c r="AM307" s="7"/>
      <c r="AN307" s="7"/>
      <c r="AO307" s="7"/>
      <c r="AQ307" s="7"/>
      <c r="AR307" s="7"/>
      <c r="AS307" s="7"/>
      <c r="AT307" s="7"/>
      <c r="AU307" s="7"/>
      <c r="AW307" s="7"/>
      <c r="AX307" s="7"/>
      <c r="AY307" s="7"/>
      <c r="AZ307" s="7"/>
      <c r="BA307" s="7"/>
      <c r="BC307" s="7"/>
      <c r="BD307" s="7"/>
      <c r="BE307" s="7"/>
      <c r="BF307" s="7"/>
      <c r="BG307" s="7"/>
      <c r="BI307" s="7"/>
      <c r="BJ307" s="7"/>
      <c r="BK307" s="7"/>
      <c r="BL307" s="7"/>
      <c r="BM307" s="7"/>
      <c r="BO307" s="7"/>
      <c r="BP307" s="7"/>
      <c r="BQ307" s="7"/>
      <c r="BR307" s="7"/>
      <c r="BS307" s="7"/>
      <c r="BU307" s="7"/>
      <c r="BV307" s="7"/>
      <c r="BW307" s="7"/>
      <c r="BX307" s="7"/>
      <c r="BY307" s="7"/>
      <c r="CA307" s="7"/>
      <c r="CB307" s="7"/>
      <c r="CC307" s="7"/>
      <c r="CD307" s="7"/>
      <c r="CE307" s="7"/>
      <c r="CG307" s="7"/>
      <c r="CH307" s="7"/>
      <c r="CI307" s="7"/>
      <c r="CJ307" s="7"/>
      <c r="CK307" s="7"/>
      <c r="CM307" s="7"/>
      <c r="CN307" s="7"/>
      <c r="CO307" s="7"/>
      <c r="CP307" s="7"/>
      <c r="CQ307" s="7"/>
      <c r="CS307" s="7"/>
      <c r="CT307" s="7"/>
      <c r="CU307" s="7"/>
      <c r="CV307" s="7"/>
      <c r="CW307" s="7"/>
      <c r="CY307" s="7"/>
      <c r="CZ307" s="7"/>
      <c r="DA307" s="7"/>
      <c r="DB307" s="7"/>
      <c r="DC307" s="7"/>
      <c r="DE307" s="7"/>
      <c r="DF307" s="7"/>
      <c r="DG307" s="7"/>
      <c r="DH307" s="7"/>
      <c r="DI307" s="7"/>
      <c r="DK307" s="7"/>
      <c r="DL307" s="7"/>
      <c r="DM307" s="7"/>
      <c r="DN307" s="7"/>
      <c r="DO307" s="7"/>
      <c r="DQ307" s="7"/>
      <c r="DR307" s="7"/>
      <c r="DS307" s="7"/>
      <c r="DT307" s="7"/>
      <c r="DU307" s="7"/>
      <c r="DW307" s="7"/>
      <c r="DX307" s="7"/>
      <c r="DY307" s="7"/>
      <c r="DZ307" s="7"/>
      <c r="EA307" s="7"/>
      <c r="EC307" s="7"/>
      <c r="ED307" s="7"/>
      <c r="EE307" s="7"/>
      <c r="EF307" s="7"/>
      <c r="EG307" s="7"/>
      <c r="EI307" s="7"/>
      <c r="EJ307" s="7"/>
      <c r="EK307" s="7"/>
      <c r="EL307" s="7"/>
      <c r="EM307" s="7"/>
      <c r="EO307" s="7"/>
      <c r="EP307" s="7"/>
      <c r="EQ307" s="7"/>
      <c r="ER307" s="7"/>
      <c r="ES307" s="7"/>
      <c r="EU307" s="7"/>
      <c r="EV307" s="7"/>
      <c r="EW307" s="7"/>
      <c r="EX307" s="7"/>
      <c r="EY307" s="7"/>
      <c r="FA307" s="7"/>
      <c r="FB307" s="7"/>
      <c r="FC307" s="7"/>
      <c r="FD307" s="7"/>
      <c r="FE307" s="7"/>
      <c r="FG307" s="7"/>
      <c r="FH307" s="7"/>
      <c r="FI307" s="7"/>
      <c r="FJ307" s="7"/>
      <c r="FK307" s="7"/>
      <c r="FM307" s="7"/>
      <c r="FN307" s="7"/>
      <c r="FO307" s="7"/>
      <c r="FP307" s="7"/>
      <c r="FQ307" s="7"/>
      <c r="FS307" s="7"/>
      <c r="FT307" s="7"/>
      <c r="FU307" s="7"/>
      <c r="FV307" s="7"/>
      <c r="FW307" s="7"/>
      <c r="FY307" s="7"/>
      <c r="FZ307" s="7"/>
      <c r="GA307" s="7"/>
      <c r="GB307" s="7"/>
      <c r="GC307" s="7"/>
      <c r="GE307" s="7"/>
      <c r="GF307" s="7"/>
      <c r="GG307" s="7"/>
      <c r="GH307" s="7"/>
      <c r="GI307" s="7"/>
      <c r="GK307" s="7"/>
      <c r="GL307" s="7"/>
      <c r="GM307" s="7"/>
      <c r="GN307" s="7"/>
      <c r="GO307" s="7"/>
      <c r="GQ307" s="66">
        <v>44921</v>
      </c>
      <c r="GR307" s="7" t="s">
        <v>1627</v>
      </c>
      <c r="GS307" s="7"/>
      <c r="GT307" s="7">
        <v>1.202</v>
      </c>
      <c r="GU307" s="7"/>
      <c r="GW307" s="66">
        <v>44889</v>
      </c>
      <c r="GX307" s="21" t="s">
        <v>1636</v>
      </c>
      <c r="GY307" s="7"/>
      <c r="GZ307" s="7">
        <v>1.0857000000000001</v>
      </c>
      <c r="HA307" s="7"/>
      <c r="HC307" s="66">
        <v>44875</v>
      </c>
      <c r="HD307" s="21" t="s">
        <v>1636</v>
      </c>
      <c r="HE307" s="7"/>
      <c r="HF307" s="7">
        <v>1.1950000000000001</v>
      </c>
      <c r="HG307" s="7"/>
      <c r="HI307" s="66">
        <v>44830</v>
      </c>
      <c r="HJ307" s="21" t="s">
        <v>1634</v>
      </c>
      <c r="HK307" s="7"/>
      <c r="HL307" s="7">
        <v>1.0209999999999999</v>
      </c>
      <c r="HM307" s="7"/>
      <c r="HO307" s="66">
        <v>44823</v>
      </c>
      <c r="HP307" s="21" t="s">
        <v>1634</v>
      </c>
      <c r="HQ307" s="7"/>
      <c r="HR307" s="134">
        <v>1.0085279834579164</v>
      </c>
      <c r="HS307" s="7"/>
      <c r="HU307" s="55">
        <v>44162</v>
      </c>
      <c r="HV307" s="23" t="s">
        <v>359</v>
      </c>
      <c r="HW307" s="21">
        <f>[1]!i_dq_close("881001.WI",HU307)</f>
        <v>5276.1683000000003</v>
      </c>
      <c r="HX307" s="82">
        <v>1.1169290000000001</v>
      </c>
      <c r="HY307" s="20"/>
      <c r="IA307" s="66">
        <v>44958</v>
      </c>
      <c r="IB307" s="21" t="s">
        <v>371</v>
      </c>
      <c r="IC307" s="7"/>
      <c r="ID307" s="7">
        <v>1.048</v>
      </c>
    </row>
    <row r="308" spans="1:238" customFormat="1">
      <c r="A308" s="121">
        <v>44831</v>
      </c>
      <c r="B308" s="74" t="s">
        <v>1634</v>
      </c>
      <c r="C308" s="122"/>
      <c r="D308" s="122">
        <v>1.0322</v>
      </c>
      <c r="E308" s="122"/>
      <c r="G308" s="66">
        <v>44866</v>
      </c>
      <c r="H308" s="7" t="s">
        <v>359</v>
      </c>
      <c r="I308" s="7"/>
      <c r="J308" s="7">
        <v>0.95609999999999995</v>
      </c>
      <c r="K308" s="7"/>
      <c r="M308" s="7"/>
      <c r="N308" s="7"/>
      <c r="O308" s="7"/>
      <c r="P308" s="7"/>
      <c r="Q308" s="7"/>
      <c r="S308" s="7"/>
      <c r="T308" s="7"/>
      <c r="U308" s="7"/>
      <c r="V308" s="7"/>
      <c r="W308" s="7"/>
      <c r="Y308" s="7"/>
      <c r="Z308" s="7"/>
      <c r="AA308" s="7"/>
      <c r="AB308" s="7"/>
      <c r="AC308" s="7"/>
      <c r="AE308" s="7"/>
      <c r="AF308" s="7"/>
      <c r="AG308" s="7"/>
      <c r="AH308" s="7"/>
      <c r="AI308" s="7"/>
      <c r="AK308" s="7"/>
      <c r="AL308" s="7"/>
      <c r="AM308" s="7"/>
      <c r="AN308" s="7"/>
      <c r="AO308" s="7"/>
      <c r="AQ308" s="7"/>
      <c r="AR308" s="7"/>
      <c r="AS308" s="7"/>
      <c r="AT308" s="7"/>
      <c r="AU308" s="7"/>
      <c r="AW308" s="7"/>
      <c r="AX308" s="7"/>
      <c r="AY308" s="7"/>
      <c r="AZ308" s="7"/>
      <c r="BA308" s="7"/>
      <c r="BC308" s="7"/>
      <c r="BD308" s="7"/>
      <c r="BE308" s="7"/>
      <c r="BF308" s="7"/>
      <c r="BG308" s="7"/>
      <c r="BI308" s="7"/>
      <c r="BJ308" s="7"/>
      <c r="BK308" s="7"/>
      <c r="BL308" s="7"/>
      <c r="BM308" s="7"/>
      <c r="BO308" s="7"/>
      <c r="BP308" s="7"/>
      <c r="BQ308" s="7"/>
      <c r="BR308" s="7"/>
      <c r="BS308" s="7"/>
      <c r="BU308" s="7"/>
      <c r="BV308" s="7"/>
      <c r="BW308" s="7"/>
      <c r="BX308" s="7"/>
      <c r="BY308" s="7"/>
      <c r="CA308" s="7"/>
      <c r="CB308" s="7"/>
      <c r="CC308" s="7"/>
      <c r="CD308" s="7"/>
      <c r="CE308" s="7"/>
      <c r="CG308" s="7"/>
      <c r="CH308" s="7"/>
      <c r="CI308" s="7"/>
      <c r="CJ308" s="7"/>
      <c r="CK308" s="7"/>
      <c r="CM308" s="7"/>
      <c r="CN308" s="7"/>
      <c r="CO308" s="7"/>
      <c r="CP308" s="7"/>
      <c r="CQ308" s="7"/>
      <c r="CS308" s="7"/>
      <c r="CT308" s="7"/>
      <c r="CU308" s="7"/>
      <c r="CV308" s="7"/>
      <c r="CW308" s="7"/>
      <c r="CY308" s="7"/>
      <c r="CZ308" s="7"/>
      <c r="DA308" s="7"/>
      <c r="DB308" s="7"/>
      <c r="DC308" s="7"/>
      <c r="DE308" s="7"/>
      <c r="DF308" s="7"/>
      <c r="DG308" s="7"/>
      <c r="DH308" s="7"/>
      <c r="DI308" s="7"/>
      <c r="DK308" s="7"/>
      <c r="DL308" s="7"/>
      <c r="DM308" s="7"/>
      <c r="DN308" s="7"/>
      <c r="DO308" s="7"/>
      <c r="DQ308" s="7"/>
      <c r="DR308" s="7"/>
      <c r="DS308" s="7"/>
      <c r="DT308" s="7"/>
      <c r="DU308" s="7"/>
      <c r="DW308" s="7"/>
      <c r="DX308" s="7"/>
      <c r="DY308" s="7"/>
      <c r="DZ308" s="7"/>
      <c r="EA308" s="7"/>
      <c r="EC308" s="7"/>
      <c r="ED308" s="7"/>
      <c r="EE308" s="7"/>
      <c r="EF308" s="7"/>
      <c r="EG308" s="7"/>
      <c r="EI308" s="7"/>
      <c r="EJ308" s="7"/>
      <c r="EK308" s="7"/>
      <c r="EL308" s="7"/>
      <c r="EM308" s="7"/>
      <c r="EO308" s="7"/>
      <c r="EP308" s="7"/>
      <c r="EQ308" s="7"/>
      <c r="ER308" s="7"/>
      <c r="ES308" s="7"/>
      <c r="EU308" s="7"/>
      <c r="EV308" s="7"/>
      <c r="EW308" s="7"/>
      <c r="EX308" s="7"/>
      <c r="EY308" s="7"/>
      <c r="FA308" s="7"/>
      <c r="FB308" s="7"/>
      <c r="FC308" s="7"/>
      <c r="FD308" s="7"/>
      <c r="FE308" s="7"/>
      <c r="FG308" s="7"/>
      <c r="FH308" s="7"/>
      <c r="FI308" s="7"/>
      <c r="FJ308" s="7"/>
      <c r="FK308" s="7"/>
      <c r="FM308" s="7"/>
      <c r="FN308" s="7"/>
      <c r="FO308" s="7"/>
      <c r="FP308" s="7"/>
      <c r="FQ308" s="7"/>
      <c r="FS308" s="7"/>
      <c r="FT308" s="7"/>
      <c r="FU308" s="7"/>
      <c r="FV308" s="7"/>
      <c r="FW308" s="7"/>
      <c r="FY308" s="7"/>
      <c r="FZ308" s="7"/>
      <c r="GA308" s="7"/>
      <c r="GB308" s="7"/>
      <c r="GC308" s="7"/>
      <c r="GE308" s="7"/>
      <c r="GF308" s="7"/>
      <c r="GG308" s="7"/>
      <c r="GH308" s="7"/>
      <c r="GI308" s="7"/>
      <c r="GK308" s="7"/>
      <c r="GL308" s="7"/>
      <c r="GM308" s="7"/>
      <c r="GN308" s="7"/>
      <c r="GO308" s="7"/>
      <c r="GQ308" s="66">
        <v>44922</v>
      </c>
      <c r="GR308" s="7" t="s">
        <v>1627</v>
      </c>
      <c r="GS308" s="7"/>
      <c r="GT308" s="7">
        <v>1.204</v>
      </c>
      <c r="GU308" s="7"/>
      <c r="GW308" s="66">
        <v>44890</v>
      </c>
      <c r="GX308" s="21" t="s">
        <v>1636</v>
      </c>
      <c r="GY308" s="7"/>
      <c r="GZ308" s="7">
        <v>1.0862000000000001</v>
      </c>
      <c r="HA308" s="7"/>
      <c r="HC308" s="66">
        <v>44876</v>
      </c>
      <c r="HD308" s="21" t="s">
        <v>1636</v>
      </c>
      <c r="HE308" s="7"/>
      <c r="HF308" s="7">
        <v>1.1870000000000001</v>
      </c>
      <c r="HG308" s="7"/>
      <c r="HI308" s="66">
        <v>44831</v>
      </c>
      <c r="HJ308" s="21" t="s">
        <v>1634</v>
      </c>
      <c r="HK308" s="7"/>
      <c r="HL308" s="7">
        <v>1.0229999999999999</v>
      </c>
      <c r="HM308" s="7"/>
      <c r="HO308" s="66">
        <v>44824</v>
      </c>
      <c r="HP308" s="21" t="s">
        <v>1634</v>
      </c>
      <c r="HQ308" s="7"/>
      <c r="HR308" s="134">
        <v>1.0075440537179576</v>
      </c>
      <c r="HS308" s="7"/>
      <c r="HU308" s="55">
        <v>44165</v>
      </c>
      <c r="HV308" s="23" t="s">
        <v>359</v>
      </c>
      <c r="HW308" s="21">
        <f>[1]!i_dq_close("881001.WI",HU308)</f>
        <v>5258.6579000000002</v>
      </c>
      <c r="HX308" s="82">
        <v>1.1169290000000001</v>
      </c>
      <c r="HY308" s="20"/>
      <c r="IA308" s="66">
        <v>44959</v>
      </c>
      <c r="IB308" s="21" t="s">
        <v>371</v>
      </c>
      <c r="IC308" s="7"/>
      <c r="ID308" s="7">
        <v>1.05</v>
      </c>
    </row>
    <row r="309" spans="1:238" customFormat="1">
      <c r="A309" s="121">
        <v>44832</v>
      </c>
      <c r="B309" s="74" t="s">
        <v>1634</v>
      </c>
      <c r="C309" s="122"/>
      <c r="D309" s="122">
        <v>1.0237000000000001</v>
      </c>
      <c r="E309" s="122"/>
      <c r="G309" s="66">
        <v>44867</v>
      </c>
      <c r="H309" s="7" t="s">
        <v>1636</v>
      </c>
      <c r="I309" s="7"/>
      <c r="J309" s="7">
        <v>0.95630000000000004</v>
      </c>
      <c r="K309" s="7"/>
      <c r="M309" s="7"/>
      <c r="N309" s="7"/>
      <c r="O309" s="7"/>
      <c r="P309" s="7"/>
      <c r="Q309" s="7"/>
      <c r="S309" s="7"/>
      <c r="T309" s="7"/>
      <c r="U309" s="7"/>
      <c r="V309" s="7"/>
      <c r="W309" s="7"/>
      <c r="Y309" s="7"/>
      <c r="Z309" s="7"/>
      <c r="AA309" s="7"/>
      <c r="AB309" s="7"/>
      <c r="AC309" s="7"/>
      <c r="AE309" s="7"/>
      <c r="AF309" s="7"/>
      <c r="AG309" s="7"/>
      <c r="AH309" s="7"/>
      <c r="AI309" s="7"/>
      <c r="AK309" s="7"/>
      <c r="AL309" s="7"/>
      <c r="AM309" s="7"/>
      <c r="AN309" s="7"/>
      <c r="AO309" s="7"/>
      <c r="AQ309" s="7"/>
      <c r="AR309" s="7"/>
      <c r="AS309" s="7"/>
      <c r="AT309" s="7"/>
      <c r="AU309" s="7"/>
      <c r="AW309" s="7"/>
      <c r="AX309" s="7"/>
      <c r="AY309" s="7"/>
      <c r="AZ309" s="7"/>
      <c r="BA309" s="7"/>
      <c r="BC309" s="7"/>
      <c r="BD309" s="7"/>
      <c r="BE309" s="7"/>
      <c r="BF309" s="7"/>
      <c r="BG309" s="7"/>
      <c r="BI309" s="7"/>
      <c r="BJ309" s="7"/>
      <c r="BK309" s="7"/>
      <c r="BL309" s="7"/>
      <c r="BM309" s="7"/>
      <c r="BO309" s="7"/>
      <c r="BP309" s="7"/>
      <c r="BQ309" s="7"/>
      <c r="BR309" s="7"/>
      <c r="BS309" s="7"/>
      <c r="BU309" s="7"/>
      <c r="BV309" s="7"/>
      <c r="BW309" s="7"/>
      <c r="BX309" s="7"/>
      <c r="BY309" s="7"/>
      <c r="CA309" s="7"/>
      <c r="CB309" s="7"/>
      <c r="CC309" s="7"/>
      <c r="CD309" s="7"/>
      <c r="CE309" s="7"/>
      <c r="CG309" s="7"/>
      <c r="CH309" s="7"/>
      <c r="CI309" s="7"/>
      <c r="CJ309" s="7"/>
      <c r="CK309" s="7"/>
      <c r="CM309" s="7"/>
      <c r="CN309" s="7"/>
      <c r="CO309" s="7"/>
      <c r="CP309" s="7"/>
      <c r="CQ309" s="7"/>
      <c r="CS309" s="7"/>
      <c r="CT309" s="7"/>
      <c r="CU309" s="7"/>
      <c r="CV309" s="7"/>
      <c r="CW309" s="7"/>
      <c r="CY309" s="7"/>
      <c r="CZ309" s="7"/>
      <c r="DA309" s="7"/>
      <c r="DB309" s="7"/>
      <c r="DC309" s="7"/>
      <c r="DE309" s="7"/>
      <c r="DF309" s="7"/>
      <c r="DG309" s="7"/>
      <c r="DH309" s="7"/>
      <c r="DI309" s="7"/>
      <c r="DK309" s="7"/>
      <c r="DL309" s="7"/>
      <c r="DM309" s="7"/>
      <c r="DN309" s="7"/>
      <c r="DO309" s="7"/>
      <c r="DQ309" s="7"/>
      <c r="DR309" s="7"/>
      <c r="DS309" s="7"/>
      <c r="DT309" s="7"/>
      <c r="DU309" s="7"/>
      <c r="DW309" s="7"/>
      <c r="DX309" s="7"/>
      <c r="DY309" s="7"/>
      <c r="DZ309" s="7"/>
      <c r="EA309" s="7"/>
      <c r="EC309" s="7"/>
      <c r="ED309" s="7"/>
      <c r="EE309" s="7"/>
      <c r="EF309" s="7"/>
      <c r="EG309" s="7"/>
      <c r="EI309" s="7"/>
      <c r="EJ309" s="7"/>
      <c r="EK309" s="7"/>
      <c r="EL309" s="7"/>
      <c r="EM309" s="7"/>
      <c r="EO309" s="7"/>
      <c r="EP309" s="7"/>
      <c r="EQ309" s="7"/>
      <c r="ER309" s="7"/>
      <c r="ES309" s="7"/>
      <c r="EU309" s="7"/>
      <c r="EV309" s="7"/>
      <c r="EW309" s="7"/>
      <c r="EX309" s="7"/>
      <c r="EY309" s="7"/>
      <c r="FA309" s="7"/>
      <c r="FB309" s="7"/>
      <c r="FC309" s="7"/>
      <c r="FD309" s="7"/>
      <c r="FE309" s="7"/>
      <c r="FG309" s="7"/>
      <c r="FH309" s="7"/>
      <c r="FI309" s="7"/>
      <c r="FJ309" s="7"/>
      <c r="FK309" s="7"/>
      <c r="FM309" s="7"/>
      <c r="FN309" s="7"/>
      <c r="FO309" s="7"/>
      <c r="FP309" s="7"/>
      <c r="FQ309" s="7"/>
      <c r="FS309" s="7"/>
      <c r="FT309" s="7"/>
      <c r="FU309" s="7"/>
      <c r="FV309" s="7"/>
      <c r="FW309" s="7"/>
      <c r="FY309" s="7"/>
      <c r="FZ309" s="7"/>
      <c r="GA309" s="7"/>
      <c r="GB309" s="7"/>
      <c r="GC309" s="7"/>
      <c r="GE309" s="7"/>
      <c r="GF309" s="7"/>
      <c r="GG309" s="7"/>
      <c r="GH309" s="7"/>
      <c r="GI309" s="7"/>
      <c r="GK309" s="7"/>
      <c r="GL309" s="7"/>
      <c r="GM309" s="7"/>
      <c r="GN309" s="7"/>
      <c r="GO309" s="7"/>
      <c r="GQ309" s="66">
        <v>44923</v>
      </c>
      <c r="GR309" s="7" t="s">
        <v>1627</v>
      </c>
      <c r="GS309" s="7"/>
      <c r="GT309" s="7">
        <v>1.2</v>
      </c>
      <c r="GU309" s="7"/>
      <c r="GW309" s="66">
        <v>44893</v>
      </c>
      <c r="GX309" s="21" t="s">
        <v>1636</v>
      </c>
      <c r="GY309" s="7"/>
      <c r="GZ309" s="7">
        <v>1.0849</v>
      </c>
      <c r="HA309" s="7"/>
      <c r="HC309" s="66">
        <v>44879</v>
      </c>
      <c r="HD309" s="21" t="s">
        <v>1636</v>
      </c>
      <c r="HE309" s="7"/>
      <c r="HF309" s="7">
        <v>1.1826000000000001</v>
      </c>
      <c r="HG309" s="7"/>
      <c r="HI309" s="66">
        <v>44832</v>
      </c>
      <c r="HJ309" s="21" t="s">
        <v>1634</v>
      </c>
      <c r="HK309" s="7"/>
      <c r="HL309" s="7">
        <v>1.0229999999999999</v>
      </c>
      <c r="HM309" s="7"/>
      <c r="HO309" s="66">
        <v>44825</v>
      </c>
      <c r="HP309" s="21" t="s">
        <v>1634</v>
      </c>
      <c r="HQ309" s="7"/>
      <c r="HR309" s="134">
        <v>1.0085279834579164</v>
      </c>
      <c r="HS309" s="7"/>
      <c r="HU309" s="55">
        <v>44166</v>
      </c>
      <c r="HV309" s="23" t="s">
        <v>360</v>
      </c>
      <c r="HW309" s="21">
        <f>[1]!i_dq_close("881001.WI",HU309)</f>
        <v>5354.3265000000001</v>
      </c>
      <c r="HX309" s="82">
        <v>1.1169290000000001</v>
      </c>
      <c r="HY309" s="20"/>
      <c r="IA309" s="66">
        <v>44960</v>
      </c>
      <c r="IB309" s="21" t="s">
        <v>371</v>
      </c>
      <c r="IC309" s="7"/>
      <c r="ID309" s="7">
        <v>1.05</v>
      </c>
    </row>
    <row r="310" spans="1:238" customFormat="1">
      <c r="A310" s="121">
        <v>44833</v>
      </c>
      <c r="B310" s="74" t="s">
        <v>1634</v>
      </c>
      <c r="C310" s="122"/>
      <c r="D310" s="122">
        <v>1.0238</v>
      </c>
      <c r="E310" s="122"/>
      <c r="G310" s="66">
        <v>44868</v>
      </c>
      <c r="H310" s="7" t="s">
        <v>1636</v>
      </c>
      <c r="I310" s="7"/>
      <c r="J310" s="7">
        <v>0.95779999999999998</v>
      </c>
      <c r="K310" s="7"/>
      <c r="M310" s="7"/>
      <c r="N310" s="7"/>
      <c r="O310" s="7"/>
      <c r="P310" s="7"/>
      <c r="Q310" s="7"/>
      <c r="S310" s="7"/>
      <c r="T310" s="7"/>
      <c r="U310" s="7"/>
      <c r="V310" s="7"/>
      <c r="W310" s="7"/>
      <c r="Y310" s="7"/>
      <c r="Z310" s="7"/>
      <c r="AA310" s="7"/>
      <c r="AB310" s="7"/>
      <c r="AC310" s="7"/>
      <c r="AE310" s="7"/>
      <c r="AF310" s="7"/>
      <c r="AG310" s="7"/>
      <c r="AH310" s="7"/>
      <c r="AI310" s="7"/>
      <c r="AK310" s="7"/>
      <c r="AL310" s="7"/>
      <c r="AM310" s="7"/>
      <c r="AN310" s="7"/>
      <c r="AO310" s="7"/>
      <c r="AQ310" s="7"/>
      <c r="AR310" s="7"/>
      <c r="AS310" s="7"/>
      <c r="AT310" s="7"/>
      <c r="AU310" s="7"/>
      <c r="AW310" s="7"/>
      <c r="AX310" s="7"/>
      <c r="AY310" s="7"/>
      <c r="AZ310" s="7"/>
      <c r="BA310" s="7"/>
      <c r="BC310" s="7"/>
      <c r="BD310" s="7"/>
      <c r="BE310" s="7"/>
      <c r="BF310" s="7"/>
      <c r="BG310" s="7"/>
      <c r="BI310" s="7"/>
      <c r="BJ310" s="7"/>
      <c r="BK310" s="7"/>
      <c r="BL310" s="7"/>
      <c r="BM310" s="7"/>
      <c r="BO310" s="7"/>
      <c r="BP310" s="7"/>
      <c r="BQ310" s="7"/>
      <c r="BR310" s="7"/>
      <c r="BS310" s="7"/>
      <c r="BU310" s="7"/>
      <c r="BV310" s="7"/>
      <c r="BW310" s="7"/>
      <c r="BX310" s="7"/>
      <c r="BY310" s="7"/>
      <c r="CA310" s="7"/>
      <c r="CB310" s="7"/>
      <c r="CC310" s="7"/>
      <c r="CD310" s="7"/>
      <c r="CE310" s="7"/>
      <c r="CG310" s="7"/>
      <c r="CH310" s="7"/>
      <c r="CI310" s="7"/>
      <c r="CJ310" s="7"/>
      <c r="CK310" s="7"/>
      <c r="CM310" s="7"/>
      <c r="CN310" s="7"/>
      <c r="CO310" s="7"/>
      <c r="CP310" s="7"/>
      <c r="CQ310" s="7"/>
      <c r="CS310" s="7"/>
      <c r="CT310" s="7"/>
      <c r="CU310" s="7"/>
      <c r="CV310" s="7"/>
      <c r="CW310" s="7"/>
      <c r="CY310" s="7"/>
      <c r="CZ310" s="7"/>
      <c r="DA310" s="7"/>
      <c r="DB310" s="7"/>
      <c r="DC310" s="7"/>
      <c r="DE310" s="7"/>
      <c r="DF310" s="7"/>
      <c r="DG310" s="7"/>
      <c r="DH310" s="7"/>
      <c r="DI310" s="7"/>
      <c r="DK310" s="7"/>
      <c r="DL310" s="7"/>
      <c r="DM310" s="7"/>
      <c r="DN310" s="7"/>
      <c r="DO310" s="7"/>
      <c r="DQ310" s="7"/>
      <c r="DR310" s="7"/>
      <c r="DS310" s="7"/>
      <c r="DT310" s="7"/>
      <c r="DU310" s="7"/>
      <c r="DW310" s="7"/>
      <c r="DX310" s="7"/>
      <c r="DY310" s="7"/>
      <c r="DZ310" s="7"/>
      <c r="EA310" s="7"/>
      <c r="EC310" s="7"/>
      <c r="ED310" s="7"/>
      <c r="EE310" s="7"/>
      <c r="EF310" s="7"/>
      <c r="EG310" s="7"/>
      <c r="EI310" s="7"/>
      <c r="EJ310" s="7"/>
      <c r="EK310" s="7"/>
      <c r="EL310" s="7"/>
      <c r="EM310" s="7"/>
      <c r="EO310" s="7"/>
      <c r="EP310" s="7"/>
      <c r="EQ310" s="7"/>
      <c r="ER310" s="7"/>
      <c r="ES310" s="7"/>
      <c r="EU310" s="7"/>
      <c r="EV310" s="7"/>
      <c r="EW310" s="7"/>
      <c r="EX310" s="7"/>
      <c r="EY310" s="7"/>
      <c r="FA310" s="7"/>
      <c r="FB310" s="7"/>
      <c r="FC310" s="7"/>
      <c r="FD310" s="7"/>
      <c r="FE310" s="7"/>
      <c r="FG310" s="7"/>
      <c r="FH310" s="7"/>
      <c r="FI310" s="7"/>
      <c r="FJ310" s="7"/>
      <c r="FK310" s="7"/>
      <c r="FM310" s="7"/>
      <c r="FN310" s="7"/>
      <c r="FO310" s="7"/>
      <c r="FP310" s="7"/>
      <c r="FQ310" s="7"/>
      <c r="FS310" s="7"/>
      <c r="FT310" s="7"/>
      <c r="FU310" s="7"/>
      <c r="FV310" s="7"/>
      <c r="FW310" s="7"/>
      <c r="FY310" s="7"/>
      <c r="FZ310" s="7"/>
      <c r="GA310" s="7"/>
      <c r="GB310" s="7"/>
      <c r="GC310" s="7"/>
      <c r="GE310" s="7"/>
      <c r="GF310" s="7"/>
      <c r="GG310" s="7"/>
      <c r="GH310" s="7"/>
      <c r="GI310" s="7"/>
      <c r="GK310" s="7"/>
      <c r="GL310" s="7"/>
      <c r="GM310" s="7"/>
      <c r="GN310" s="7"/>
      <c r="GO310" s="7"/>
      <c r="GQ310" s="66">
        <v>44924</v>
      </c>
      <c r="GR310" s="7" t="s">
        <v>1627</v>
      </c>
      <c r="GS310" s="7"/>
      <c r="GT310" s="7">
        <v>1.196</v>
      </c>
      <c r="GU310" s="7"/>
      <c r="GW310" s="66">
        <v>44894</v>
      </c>
      <c r="GX310" s="21" t="s">
        <v>1636</v>
      </c>
      <c r="GY310" s="7"/>
      <c r="GZ310" s="7">
        <v>1.0831</v>
      </c>
      <c r="HA310" s="7"/>
      <c r="HC310" s="66">
        <v>44880</v>
      </c>
      <c r="HD310" s="21" t="s">
        <v>1636</v>
      </c>
      <c r="HE310" s="7"/>
      <c r="HF310" s="7">
        <v>1.1785000000000001</v>
      </c>
      <c r="HG310" s="7"/>
      <c r="HI310" s="66">
        <v>44833</v>
      </c>
      <c r="HJ310" s="21" t="s">
        <v>1634</v>
      </c>
      <c r="HK310" s="7"/>
      <c r="HL310" s="7">
        <v>1.0229999999999999</v>
      </c>
      <c r="HM310" s="7"/>
      <c r="HO310" s="66">
        <v>44826</v>
      </c>
      <c r="HP310" s="21" t="s">
        <v>1634</v>
      </c>
      <c r="HQ310" s="7"/>
      <c r="HR310" s="134">
        <v>1.0085279834579164</v>
      </c>
      <c r="HS310" s="7"/>
      <c r="HU310" s="55">
        <v>44167</v>
      </c>
      <c r="HV310" s="23" t="s">
        <v>360</v>
      </c>
      <c r="HW310" s="21">
        <f>[1]!i_dq_close("881001.WI",HU310)</f>
        <v>5360.5780000000004</v>
      </c>
      <c r="HX310" s="82">
        <v>1.1169290000000001</v>
      </c>
      <c r="HY310" s="20"/>
      <c r="IA310" s="66">
        <v>44963</v>
      </c>
      <c r="IB310" s="21" t="s">
        <v>371</v>
      </c>
      <c r="IC310" s="7"/>
      <c r="ID310" s="7">
        <v>1.0509999999999999</v>
      </c>
    </row>
    <row r="311" spans="1:238" customFormat="1">
      <c r="A311" s="121">
        <v>44834</v>
      </c>
      <c r="B311" s="74" t="s">
        <v>1634</v>
      </c>
      <c r="C311" s="122"/>
      <c r="D311" s="122">
        <v>1.0183</v>
      </c>
      <c r="E311" s="122"/>
      <c r="G311" s="66">
        <v>44869</v>
      </c>
      <c r="H311" s="7" t="s">
        <v>1636</v>
      </c>
      <c r="I311" s="7"/>
      <c r="J311" s="7">
        <v>0.95620000000000005</v>
      </c>
      <c r="K311" s="7"/>
      <c r="M311" s="7"/>
      <c r="N311" s="7"/>
      <c r="O311" s="7"/>
      <c r="P311" s="7"/>
      <c r="Q311" s="7"/>
      <c r="S311" s="7"/>
      <c r="T311" s="7"/>
      <c r="U311" s="7"/>
      <c r="V311" s="7"/>
      <c r="W311" s="7"/>
      <c r="Y311" s="7"/>
      <c r="Z311" s="7"/>
      <c r="AA311" s="7"/>
      <c r="AB311" s="7"/>
      <c r="AC311" s="7"/>
      <c r="AE311" s="7"/>
      <c r="AF311" s="7"/>
      <c r="AG311" s="7"/>
      <c r="AH311" s="7"/>
      <c r="AI311" s="7"/>
      <c r="AK311" s="7"/>
      <c r="AL311" s="7"/>
      <c r="AM311" s="7"/>
      <c r="AN311" s="7"/>
      <c r="AO311" s="7"/>
      <c r="AQ311" s="7"/>
      <c r="AR311" s="7"/>
      <c r="AS311" s="7"/>
      <c r="AT311" s="7"/>
      <c r="AU311" s="7"/>
      <c r="AW311" s="7"/>
      <c r="AX311" s="7"/>
      <c r="AY311" s="7"/>
      <c r="AZ311" s="7"/>
      <c r="BA311" s="7"/>
      <c r="BC311" s="7"/>
      <c r="BD311" s="7"/>
      <c r="BE311" s="7"/>
      <c r="BF311" s="7"/>
      <c r="BG311" s="7"/>
      <c r="BI311" s="7"/>
      <c r="BJ311" s="7"/>
      <c r="BK311" s="7"/>
      <c r="BL311" s="7"/>
      <c r="BM311" s="7"/>
      <c r="BO311" s="7"/>
      <c r="BP311" s="7"/>
      <c r="BQ311" s="7"/>
      <c r="BR311" s="7"/>
      <c r="BS311" s="7"/>
      <c r="BU311" s="7"/>
      <c r="BV311" s="7"/>
      <c r="BW311" s="7"/>
      <c r="BX311" s="7"/>
      <c r="BY311" s="7"/>
      <c r="CA311" s="7"/>
      <c r="CB311" s="7"/>
      <c r="CC311" s="7"/>
      <c r="CD311" s="7"/>
      <c r="CE311" s="7"/>
      <c r="CG311" s="7"/>
      <c r="CH311" s="7"/>
      <c r="CI311" s="7"/>
      <c r="CJ311" s="7"/>
      <c r="CK311" s="7"/>
      <c r="CM311" s="7"/>
      <c r="CN311" s="7"/>
      <c r="CO311" s="7"/>
      <c r="CP311" s="7"/>
      <c r="CQ311" s="7"/>
      <c r="CS311" s="7"/>
      <c r="CT311" s="7"/>
      <c r="CU311" s="7"/>
      <c r="CV311" s="7"/>
      <c r="CW311" s="7"/>
      <c r="CY311" s="7"/>
      <c r="CZ311" s="7"/>
      <c r="DA311" s="7"/>
      <c r="DB311" s="7"/>
      <c r="DC311" s="7"/>
      <c r="DE311" s="7"/>
      <c r="DF311" s="7"/>
      <c r="DG311" s="7"/>
      <c r="DH311" s="7"/>
      <c r="DI311" s="7"/>
      <c r="DK311" s="7"/>
      <c r="DL311" s="7"/>
      <c r="DM311" s="7"/>
      <c r="DN311" s="7"/>
      <c r="DO311" s="7"/>
      <c r="DQ311" s="7"/>
      <c r="DR311" s="7"/>
      <c r="DS311" s="7"/>
      <c r="DT311" s="7"/>
      <c r="DU311" s="7"/>
      <c r="DW311" s="7"/>
      <c r="DX311" s="7"/>
      <c r="DY311" s="7"/>
      <c r="DZ311" s="7"/>
      <c r="EA311" s="7"/>
      <c r="EC311" s="7"/>
      <c r="ED311" s="7"/>
      <c r="EE311" s="7"/>
      <c r="EF311" s="7"/>
      <c r="EG311" s="7"/>
      <c r="EI311" s="7"/>
      <c r="EJ311" s="7"/>
      <c r="EK311" s="7"/>
      <c r="EL311" s="7"/>
      <c r="EM311" s="7"/>
      <c r="EO311" s="7"/>
      <c r="EP311" s="7"/>
      <c r="EQ311" s="7"/>
      <c r="ER311" s="7"/>
      <c r="ES311" s="7"/>
      <c r="EU311" s="7"/>
      <c r="EV311" s="7"/>
      <c r="EW311" s="7"/>
      <c r="EX311" s="7"/>
      <c r="EY311" s="7"/>
      <c r="FA311" s="7"/>
      <c r="FB311" s="7"/>
      <c r="FC311" s="7"/>
      <c r="FD311" s="7"/>
      <c r="FE311" s="7"/>
      <c r="FG311" s="7"/>
      <c r="FH311" s="7"/>
      <c r="FI311" s="7"/>
      <c r="FJ311" s="7"/>
      <c r="FK311" s="7"/>
      <c r="FM311" s="7"/>
      <c r="FN311" s="7"/>
      <c r="FO311" s="7"/>
      <c r="FP311" s="7"/>
      <c r="FQ311" s="7"/>
      <c r="FS311" s="7"/>
      <c r="FT311" s="7"/>
      <c r="FU311" s="7"/>
      <c r="FV311" s="7"/>
      <c r="FW311" s="7"/>
      <c r="FY311" s="7"/>
      <c r="FZ311" s="7"/>
      <c r="GA311" s="7"/>
      <c r="GB311" s="7"/>
      <c r="GC311" s="7"/>
      <c r="GE311" s="7"/>
      <c r="GF311" s="7"/>
      <c r="GG311" s="7"/>
      <c r="GH311" s="7"/>
      <c r="GI311" s="7"/>
      <c r="GK311" s="7"/>
      <c r="GL311" s="7"/>
      <c r="GM311" s="7"/>
      <c r="GN311" s="7"/>
      <c r="GO311" s="7"/>
      <c r="GQ311" s="66">
        <v>44925</v>
      </c>
      <c r="GR311" s="7" t="s">
        <v>1627</v>
      </c>
      <c r="GS311" s="7"/>
      <c r="GT311" s="7">
        <v>1.1970000000000001</v>
      </c>
      <c r="GU311" s="7"/>
      <c r="GW311" s="66">
        <v>44895</v>
      </c>
      <c r="GX311" s="21" t="s">
        <v>1636</v>
      </c>
      <c r="GY311" s="7"/>
      <c r="GZ311" s="7">
        <v>1.0827</v>
      </c>
      <c r="HA311" s="7"/>
      <c r="HC311" s="66">
        <v>44881</v>
      </c>
      <c r="HD311" s="21" t="s">
        <v>1636</v>
      </c>
      <c r="HE311" s="7"/>
      <c r="HF311" s="7">
        <v>1.1900999999999999</v>
      </c>
      <c r="HG311" s="7"/>
      <c r="HI311" s="66">
        <v>44834</v>
      </c>
      <c r="HJ311" s="21" t="s">
        <v>1634</v>
      </c>
      <c r="HK311" s="7"/>
      <c r="HL311" s="7">
        <v>1.0189999999999999</v>
      </c>
      <c r="HM311" s="7"/>
      <c r="HO311" s="66">
        <v>44827</v>
      </c>
      <c r="HP311" s="21" t="s">
        <v>1634</v>
      </c>
      <c r="HQ311" s="7"/>
      <c r="HR311" s="134">
        <v>1.0085279834579164</v>
      </c>
      <c r="HS311" s="7"/>
      <c r="HU311" s="55">
        <v>44168</v>
      </c>
      <c r="HV311" s="23" t="s">
        <v>360</v>
      </c>
      <c r="HW311" s="21">
        <f>[1]!i_dq_close("881001.WI",HU311)</f>
        <v>5353.0640999999996</v>
      </c>
      <c r="HX311" s="82">
        <v>1.1169290000000001</v>
      </c>
      <c r="HY311" s="20"/>
      <c r="IA311" s="66">
        <v>44964</v>
      </c>
      <c r="IB311" s="21" t="s">
        <v>371</v>
      </c>
      <c r="IC311" s="7"/>
      <c r="ID311" s="7">
        <v>1.0569999999999999</v>
      </c>
    </row>
    <row r="312" spans="1:238" customFormat="1">
      <c r="A312" s="121">
        <v>44844</v>
      </c>
      <c r="B312" s="74" t="s">
        <v>358</v>
      </c>
      <c r="C312" s="122"/>
      <c r="D312" s="122">
        <v>1.0117</v>
      </c>
      <c r="E312" s="122"/>
      <c r="G312" s="66">
        <v>44872</v>
      </c>
      <c r="H312" s="7" t="s">
        <v>1636</v>
      </c>
      <c r="I312" s="7"/>
      <c r="J312" s="7">
        <v>0.95750000000000002</v>
      </c>
      <c r="K312" s="7"/>
      <c r="M312" s="7"/>
      <c r="N312" s="7"/>
      <c r="O312" s="7"/>
      <c r="P312" s="7"/>
      <c r="Q312" s="7"/>
      <c r="S312" s="7"/>
      <c r="T312" s="7"/>
      <c r="U312" s="7"/>
      <c r="V312" s="7"/>
      <c r="W312" s="7"/>
      <c r="Y312" s="7"/>
      <c r="Z312" s="7"/>
      <c r="AA312" s="7"/>
      <c r="AB312" s="7"/>
      <c r="AC312" s="7"/>
      <c r="AE312" s="7"/>
      <c r="AF312" s="7"/>
      <c r="AG312" s="7"/>
      <c r="AH312" s="7"/>
      <c r="AI312" s="7"/>
      <c r="AK312" s="7"/>
      <c r="AL312" s="7"/>
      <c r="AM312" s="7"/>
      <c r="AN312" s="7"/>
      <c r="AO312" s="7"/>
      <c r="AQ312" s="7"/>
      <c r="AR312" s="7"/>
      <c r="AS312" s="7"/>
      <c r="AT312" s="7"/>
      <c r="AU312" s="7"/>
      <c r="AW312" s="7"/>
      <c r="AX312" s="7"/>
      <c r="AY312" s="7"/>
      <c r="AZ312" s="7"/>
      <c r="BA312" s="7"/>
      <c r="BC312" s="7"/>
      <c r="BD312" s="7"/>
      <c r="BE312" s="7"/>
      <c r="BF312" s="7"/>
      <c r="BG312" s="7"/>
      <c r="BI312" s="7"/>
      <c r="BJ312" s="7"/>
      <c r="BK312" s="7"/>
      <c r="BL312" s="7"/>
      <c r="BM312" s="7"/>
      <c r="BO312" s="7"/>
      <c r="BP312" s="7"/>
      <c r="BQ312" s="7"/>
      <c r="BR312" s="7"/>
      <c r="BS312" s="7"/>
      <c r="BU312" s="7"/>
      <c r="BV312" s="7"/>
      <c r="BW312" s="7"/>
      <c r="BX312" s="7"/>
      <c r="BY312" s="7"/>
      <c r="CA312" s="7"/>
      <c r="CB312" s="7"/>
      <c r="CC312" s="7"/>
      <c r="CD312" s="7"/>
      <c r="CE312" s="7"/>
      <c r="CG312" s="7"/>
      <c r="CH312" s="7"/>
      <c r="CI312" s="7"/>
      <c r="CJ312" s="7"/>
      <c r="CK312" s="7"/>
      <c r="CM312" s="7"/>
      <c r="CN312" s="7"/>
      <c r="CO312" s="7"/>
      <c r="CP312" s="7"/>
      <c r="CQ312" s="7"/>
      <c r="CS312" s="7"/>
      <c r="CT312" s="7"/>
      <c r="CU312" s="7"/>
      <c r="CV312" s="7"/>
      <c r="CW312" s="7"/>
      <c r="CY312" s="7"/>
      <c r="CZ312" s="7"/>
      <c r="DA312" s="7"/>
      <c r="DB312" s="7"/>
      <c r="DC312" s="7"/>
      <c r="DE312" s="7"/>
      <c r="DF312" s="7"/>
      <c r="DG312" s="7"/>
      <c r="DH312" s="7"/>
      <c r="DI312" s="7"/>
      <c r="DK312" s="7"/>
      <c r="DL312" s="7"/>
      <c r="DM312" s="7"/>
      <c r="DN312" s="7"/>
      <c r="DO312" s="7"/>
      <c r="DQ312" s="7"/>
      <c r="DR312" s="7"/>
      <c r="DS312" s="7"/>
      <c r="DT312" s="7"/>
      <c r="DU312" s="7"/>
      <c r="DW312" s="7"/>
      <c r="DX312" s="7"/>
      <c r="DY312" s="7"/>
      <c r="DZ312" s="7"/>
      <c r="EA312" s="7"/>
      <c r="EC312" s="7"/>
      <c r="ED312" s="7"/>
      <c r="EE312" s="7"/>
      <c r="EF312" s="7"/>
      <c r="EG312" s="7"/>
      <c r="EI312" s="7"/>
      <c r="EJ312" s="7"/>
      <c r="EK312" s="7"/>
      <c r="EL312" s="7"/>
      <c r="EM312" s="7"/>
      <c r="EO312" s="7"/>
      <c r="EP312" s="7"/>
      <c r="EQ312" s="7"/>
      <c r="ER312" s="7"/>
      <c r="ES312" s="7"/>
      <c r="EU312" s="7"/>
      <c r="EV312" s="7"/>
      <c r="EW312" s="7"/>
      <c r="EX312" s="7"/>
      <c r="EY312" s="7"/>
      <c r="FA312" s="7"/>
      <c r="FB312" s="7"/>
      <c r="FC312" s="7"/>
      <c r="FD312" s="7"/>
      <c r="FE312" s="7"/>
      <c r="FG312" s="7"/>
      <c r="FH312" s="7"/>
      <c r="FI312" s="7"/>
      <c r="FJ312" s="7"/>
      <c r="FK312" s="7"/>
      <c r="FM312" s="7"/>
      <c r="FN312" s="7"/>
      <c r="FO312" s="7"/>
      <c r="FP312" s="7"/>
      <c r="FQ312" s="7"/>
      <c r="FS312" s="7"/>
      <c r="FT312" s="7"/>
      <c r="FU312" s="7"/>
      <c r="FV312" s="7"/>
      <c r="FW312" s="7"/>
      <c r="FY312" s="7"/>
      <c r="FZ312" s="7"/>
      <c r="GA312" s="7"/>
      <c r="GB312" s="7"/>
      <c r="GC312" s="7"/>
      <c r="GE312" s="7"/>
      <c r="GF312" s="7"/>
      <c r="GG312" s="7"/>
      <c r="GH312" s="7"/>
      <c r="GI312" s="7"/>
      <c r="GK312" s="7"/>
      <c r="GL312" s="7"/>
      <c r="GM312" s="7"/>
      <c r="GN312" s="7"/>
      <c r="GO312" s="7"/>
      <c r="GQ312" s="66">
        <v>44929</v>
      </c>
      <c r="GR312" s="7" t="s">
        <v>1628</v>
      </c>
      <c r="GS312" s="7"/>
      <c r="GT312" s="7">
        <v>1.1950000000000001</v>
      </c>
      <c r="GU312" s="7"/>
      <c r="GW312" s="66">
        <v>44896</v>
      </c>
      <c r="GX312" s="21" t="s">
        <v>360</v>
      </c>
      <c r="GY312" s="7"/>
      <c r="GZ312" s="7">
        <v>1.0851999999999999</v>
      </c>
      <c r="HA312" s="7"/>
      <c r="HC312" s="66">
        <v>44882</v>
      </c>
      <c r="HD312" s="21" t="s">
        <v>1636</v>
      </c>
      <c r="HE312" s="7"/>
      <c r="HF312" s="7">
        <v>1.1949000000000001</v>
      </c>
      <c r="HG312" s="7"/>
      <c r="HI312" s="66">
        <v>44844</v>
      </c>
      <c r="HJ312" s="21" t="s">
        <v>358</v>
      </c>
      <c r="HK312" s="7"/>
      <c r="HL312" s="7">
        <v>1.0169999999999999</v>
      </c>
      <c r="HM312" s="7"/>
      <c r="HO312" s="66">
        <v>44830</v>
      </c>
      <c r="HP312" s="21" t="s">
        <v>1634</v>
      </c>
      <c r="HQ312" s="7"/>
      <c r="HR312" s="134">
        <v>1.0085279834579164</v>
      </c>
      <c r="HS312" s="7"/>
      <c r="HU312" s="55">
        <v>44169</v>
      </c>
      <c r="HV312" s="23" t="s">
        <v>360</v>
      </c>
      <c r="HW312" s="21">
        <f>[1]!i_dq_close("881001.WI",HU312)</f>
        <v>5367.2556999999997</v>
      </c>
      <c r="HX312" s="82">
        <v>1.1169290000000001</v>
      </c>
      <c r="HY312" s="20"/>
      <c r="IA312" s="66">
        <v>44965</v>
      </c>
      <c r="IB312" s="21" t="s">
        <v>371</v>
      </c>
      <c r="IC312" s="7"/>
      <c r="ID312" s="7">
        <v>1.0580000000000001</v>
      </c>
    </row>
    <row r="313" spans="1:238" customFormat="1">
      <c r="A313" s="121">
        <v>44845</v>
      </c>
      <c r="B313" s="74" t="s">
        <v>1635</v>
      </c>
      <c r="C313" s="122"/>
      <c r="D313" s="122">
        <v>1.008</v>
      </c>
      <c r="E313" s="122"/>
      <c r="G313" s="66">
        <v>44873</v>
      </c>
      <c r="H313" s="7" t="s">
        <v>1636</v>
      </c>
      <c r="I313" s="7"/>
      <c r="J313" s="7">
        <v>0.9577</v>
      </c>
      <c r="K313" s="7"/>
      <c r="M313" s="7"/>
      <c r="N313" s="7"/>
      <c r="O313" s="7"/>
      <c r="P313" s="7"/>
      <c r="Q313" s="7"/>
      <c r="S313" s="7"/>
      <c r="T313" s="7"/>
      <c r="U313" s="7"/>
      <c r="V313" s="7"/>
      <c r="W313" s="7"/>
      <c r="Y313" s="7"/>
      <c r="Z313" s="7"/>
      <c r="AA313" s="7"/>
      <c r="AB313" s="7"/>
      <c r="AC313" s="7"/>
      <c r="AE313" s="7"/>
      <c r="AF313" s="7"/>
      <c r="AG313" s="7"/>
      <c r="AH313" s="7"/>
      <c r="AI313" s="7"/>
      <c r="AK313" s="7"/>
      <c r="AL313" s="7"/>
      <c r="AM313" s="7"/>
      <c r="AN313" s="7"/>
      <c r="AO313" s="7"/>
      <c r="AQ313" s="7"/>
      <c r="AR313" s="7"/>
      <c r="AS313" s="7"/>
      <c r="AT313" s="7"/>
      <c r="AU313" s="7"/>
      <c r="AW313" s="7"/>
      <c r="AX313" s="7"/>
      <c r="AY313" s="7"/>
      <c r="AZ313" s="7"/>
      <c r="BA313" s="7"/>
      <c r="BC313" s="7"/>
      <c r="BD313" s="7"/>
      <c r="BE313" s="7"/>
      <c r="BF313" s="7"/>
      <c r="BG313" s="7"/>
      <c r="BI313" s="7"/>
      <c r="BJ313" s="7"/>
      <c r="BK313" s="7"/>
      <c r="BL313" s="7"/>
      <c r="BM313" s="7"/>
      <c r="BO313" s="7"/>
      <c r="BP313" s="7"/>
      <c r="BQ313" s="7"/>
      <c r="BR313" s="7"/>
      <c r="BS313" s="7"/>
      <c r="BU313" s="7"/>
      <c r="BV313" s="7"/>
      <c r="BW313" s="7"/>
      <c r="BX313" s="7"/>
      <c r="BY313" s="7"/>
      <c r="CA313" s="7"/>
      <c r="CB313" s="7"/>
      <c r="CC313" s="7"/>
      <c r="CD313" s="7"/>
      <c r="CE313" s="7"/>
      <c r="CG313" s="7"/>
      <c r="CH313" s="7"/>
      <c r="CI313" s="7"/>
      <c r="CJ313" s="7"/>
      <c r="CK313" s="7"/>
      <c r="CM313" s="7"/>
      <c r="CN313" s="7"/>
      <c r="CO313" s="7"/>
      <c r="CP313" s="7"/>
      <c r="CQ313" s="7"/>
      <c r="CS313" s="7"/>
      <c r="CT313" s="7"/>
      <c r="CU313" s="7"/>
      <c r="CV313" s="7"/>
      <c r="CW313" s="7"/>
      <c r="CY313" s="7"/>
      <c r="CZ313" s="7"/>
      <c r="DA313" s="7"/>
      <c r="DB313" s="7"/>
      <c r="DC313" s="7"/>
      <c r="DE313" s="7"/>
      <c r="DF313" s="7"/>
      <c r="DG313" s="7"/>
      <c r="DH313" s="7"/>
      <c r="DI313" s="7"/>
      <c r="DK313" s="7"/>
      <c r="DL313" s="7"/>
      <c r="DM313" s="7"/>
      <c r="DN313" s="7"/>
      <c r="DO313" s="7"/>
      <c r="DQ313" s="7"/>
      <c r="DR313" s="7"/>
      <c r="DS313" s="7"/>
      <c r="DT313" s="7"/>
      <c r="DU313" s="7"/>
      <c r="DW313" s="7"/>
      <c r="DX313" s="7"/>
      <c r="DY313" s="7"/>
      <c r="DZ313" s="7"/>
      <c r="EA313" s="7"/>
      <c r="EC313" s="7"/>
      <c r="ED313" s="7"/>
      <c r="EE313" s="7"/>
      <c r="EF313" s="7"/>
      <c r="EG313" s="7"/>
      <c r="EI313" s="7"/>
      <c r="EJ313" s="7"/>
      <c r="EK313" s="7"/>
      <c r="EL313" s="7"/>
      <c r="EM313" s="7"/>
      <c r="EO313" s="7"/>
      <c r="EP313" s="7"/>
      <c r="EQ313" s="7"/>
      <c r="ER313" s="7"/>
      <c r="ES313" s="7"/>
      <c r="EU313" s="7"/>
      <c r="EV313" s="7"/>
      <c r="EW313" s="7"/>
      <c r="EX313" s="7"/>
      <c r="EY313" s="7"/>
      <c r="FA313" s="7"/>
      <c r="FB313" s="7"/>
      <c r="FC313" s="7"/>
      <c r="FD313" s="7"/>
      <c r="FE313" s="7"/>
      <c r="FG313" s="7"/>
      <c r="FH313" s="7"/>
      <c r="FI313" s="7"/>
      <c r="FJ313" s="7"/>
      <c r="FK313" s="7"/>
      <c r="FM313" s="7"/>
      <c r="FN313" s="7"/>
      <c r="FO313" s="7"/>
      <c r="FP313" s="7"/>
      <c r="FQ313" s="7"/>
      <c r="FS313" s="7"/>
      <c r="FT313" s="7"/>
      <c r="FU313" s="7"/>
      <c r="FV313" s="7"/>
      <c r="FW313" s="7"/>
      <c r="FY313" s="7"/>
      <c r="FZ313" s="7"/>
      <c r="GA313" s="7"/>
      <c r="GB313" s="7"/>
      <c r="GC313" s="7"/>
      <c r="GE313" s="7"/>
      <c r="GF313" s="7"/>
      <c r="GG313" s="7"/>
      <c r="GH313" s="7"/>
      <c r="GI313" s="7"/>
      <c r="GK313" s="7"/>
      <c r="GL313" s="7"/>
      <c r="GM313" s="7"/>
      <c r="GN313" s="7"/>
      <c r="GO313" s="7"/>
      <c r="GQ313" s="66">
        <v>44930</v>
      </c>
      <c r="GR313" s="7" t="s">
        <v>1628</v>
      </c>
      <c r="GS313" s="7"/>
      <c r="GT313" s="7">
        <v>1.1970000000000001</v>
      </c>
      <c r="GU313" s="7"/>
      <c r="GW313" s="66">
        <v>44897</v>
      </c>
      <c r="GX313" s="21" t="s">
        <v>1627</v>
      </c>
      <c r="GY313" s="7"/>
      <c r="GZ313" s="7">
        <v>1.0841000000000001</v>
      </c>
      <c r="HA313" s="7"/>
      <c r="HC313" s="66">
        <v>44883</v>
      </c>
      <c r="HD313" s="21" t="s">
        <v>1636</v>
      </c>
      <c r="HE313" s="7"/>
      <c r="HF313" s="7">
        <v>1.2004999999999999</v>
      </c>
      <c r="HG313" s="7"/>
      <c r="HI313" s="66">
        <v>44845</v>
      </c>
      <c r="HJ313" s="21" t="s">
        <v>1635</v>
      </c>
      <c r="HK313" s="7"/>
      <c r="HL313" s="7">
        <v>1.0129999999999999</v>
      </c>
      <c r="HM313" s="7"/>
      <c r="HO313" s="66">
        <v>44831</v>
      </c>
      <c r="HP313" s="21" t="s">
        <v>1634</v>
      </c>
      <c r="HQ313" s="7"/>
      <c r="HR313" s="134">
        <v>1.0085279834579164</v>
      </c>
      <c r="HS313" s="7"/>
      <c r="HU313" s="55">
        <v>44172</v>
      </c>
      <c r="HV313" s="23" t="s">
        <v>360</v>
      </c>
      <c r="HW313" s="21">
        <f>[1]!i_dq_close("881001.WI",HU313)</f>
        <v>5337.2692999999999</v>
      </c>
      <c r="HX313" s="82">
        <v>1.1169290000000001</v>
      </c>
      <c r="HY313" s="20"/>
      <c r="IA313" s="66">
        <v>44966</v>
      </c>
      <c r="IB313" s="21" t="s">
        <v>371</v>
      </c>
      <c r="IC313" s="7"/>
      <c r="ID313" s="7">
        <v>1.0580000000000001</v>
      </c>
    </row>
    <row r="314" spans="1:238" customFormat="1">
      <c r="A314" s="121">
        <v>44846</v>
      </c>
      <c r="B314" s="74" t="s">
        <v>1635</v>
      </c>
      <c r="C314" s="122"/>
      <c r="D314" s="122">
        <v>1.0116000000000001</v>
      </c>
      <c r="E314" s="122"/>
      <c r="G314" s="66">
        <v>44874</v>
      </c>
      <c r="H314" s="7" t="s">
        <v>1636</v>
      </c>
      <c r="I314" s="7"/>
      <c r="J314" s="7">
        <v>0.95669999999999999</v>
      </c>
      <c r="K314" s="7"/>
      <c r="M314" s="7"/>
      <c r="N314" s="7"/>
      <c r="O314" s="7"/>
      <c r="P314" s="7"/>
      <c r="Q314" s="7"/>
      <c r="S314" s="7"/>
      <c r="T314" s="7"/>
      <c r="U314" s="7"/>
      <c r="V314" s="7"/>
      <c r="W314" s="7"/>
      <c r="Y314" s="7"/>
      <c r="Z314" s="7"/>
      <c r="AA314" s="7"/>
      <c r="AB314" s="7"/>
      <c r="AC314" s="7"/>
      <c r="AE314" s="7"/>
      <c r="AF314" s="7"/>
      <c r="AG314" s="7"/>
      <c r="AH314" s="7"/>
      <c r="AI314" s="7"/>
      <c r="AK314" s="7"/>
      <c r="AL314" s="7"/>
      <c r="AM314" s="7"/>
      <c r="AN314" s="7"/>
      <c r="AO314" s="7"/>
      <c r="AQ314" s="7"/>
      <c r="AR314" s="7"/>
      <c r="AS314" s="7"/>
      <c r="AT314" s="7"/>
      <c r="AU314" s="7"/>
      <c r="AW314" s="7"/>
      <c r="AX314" s="7"/>
      <c r="AY314" s="7"/>
      <c r="AZ314" s="7"/>
      <c r="BA314" s="7"/>
      <c r="BC314" s="7"/>
      <c r="BD314" s="7"/>
      <c r="BE314" s="7"/>
      <c r="BF314" s="7"/>
      <c r="BG314" s="7"/>
      <c r="BI314" s="7"/>
      <c r="BJ314" s="7"/>
      <c r="BK314" s="7"/>
      <c r="BL314" s="7"/>
      <c r="BM314" s="7"/>
      <c r="BO314" s="7"/>
      <c r="BP314" s="7"/>
      <c r="BQ314" s="7"/>
      <c r="BR314" s="7"/>
      <c r="BS314" s="7"/>
      <c r="BU314" s="7"/>
      <c r="BV314" s="7"/>
      <c r="BW314" s="7"/>
      <c r="BX314" s="7"/>
      <c r="BY314" s="7"/>
      <c r="CA314" s="7"/>
      <c r="CB314" s="7"/>
      <c r="CC314" s="7"/>
      <c r="CD314" s="7"/>
      <c r="CE314" s="7"/>
      <c r="CG314" s="7"/>
      <c r="CH314" s="7"/>
      <c r="CI314" s="7"/>
      <c r="CJ314" s="7"/>
      <c r="CK314" s="7"/>
      <c r="CM314" s="7"/>
      <c r="CN314" s="7"/>
      <c r="CO314" s="7"/>
      <c r="CP314" s="7"/>
      <c r="CQ314" s="7"/>
      <c r="CS314" s="7"/>
      <c r="CT314" s="7"/>
      <c r="CU314" s="7"/>
      <c r="CV314" s="7"/>
      <c r="CW314" s="7"/>
      <c r="CY314" s="7"/>
      <c r="CZ314" s="7"/>
      <c r="DA314" s="7"/>
      <c r="DB314" s="7"/>
      <c r="DC314" s="7"/>
      <c r="DE314" s="7"/>
      <c r="DF314" s="7"/>
      <c r="DG314" s="7"/>
      <c r="DH314" s="7"/>
      <c r="DI314" s="7"/>
      <c r="DK314" s="7"/>
      <c r="DL314" s="7"/>
      <c r="DM314" s="7"/>
      <c r="DN314" s="7"/>
      <c r="DO314" s="7"/>
      <c r="DQ314" s="7"/>
      <c r="DR314" s="7"/>
      <c r="DS314" s="7"/>
      <c r="DT314" s="7"/>
      <c r="DU314" s="7"/>
      <c r="DW314" s="7"/>
      <c r="DX314" s="7"/>
      <c r="DY314" s="7"/>
      <c r="DZ314" s="7"/>
      <c r="EA314" s="7"/>
      <c r="EC314" s="7"/>
      <c r="ED314" s="7"/>
      <c r="EE314" s="7"/>
      <c r="EF314" s="7"/>
      <c r="EG314" s="7"/>
      <c r="EI314" s="7"/>
      <c r="EJ314" s="7"/>
      <c r="EK314" s="7"/>
      <c r="EL314" s="7"/>
      <c r="EM314" s="7"/>
      <c r="EO314" s="7"/>
      <c r="EP314" s="7"/>
      <c r="EQ314" s="7"/>
      <c r="ER314" s="7"/>
      <c r="ES314" s="7"/>
      <c r="EU314" s="7"/>
      <c r="EV314" s="7"/>
      <c r="EW314" s="7"/>
      <c r="EX314" s="7"/>
      <c r="EY314" s="7"/>
      <c r="FA314" s="7"/>
      <c r="FB314" s="7"/>
      <c r="FC314" s="7"/>
      <c r="FD314" s="7"/>
      <c r="FE314" s="7"/>
      <c r="FG314" s="7"/>
      <c r="FH314" s="7"/>
      <c r="FI314" s="7"/>
      <c r="FJ314" s="7"/>
      <c r="FK314" s="7"/>
      <c r="FM314" s="7"/>
      <c r="FN314" s="7"/>
      <c r="FO314" s="7"/>
      <c r="FP314" s="7"/>
      <c r="FQ314" s="7"/>
      <c r="FS314" s="7"/>
      <c r="FT314" s="7"/>
      <c r="FU314" s="7"/>
      <c r="FV314" s="7"/>
      <c r="FW314" s="7"/>
      <c r="FY314" s="7"/>
      <c r="FZ314" s="7"/>
      <c r="GA314" s="7"/>
      <c r="GB314" s="7"/>
      <c r="GC314" s="7"/>
      <c r="GE314" s="7"/>
      <c r="GF314" s="7"/>
      <c r="GG314" s="7"/>
      <c r="GH314" s="7"/>
      <c r="GI314" s="7"/>
      <c r="GK314" s="7"/>
      <c r="GL314" s="7"/>
      <c r="GM314" s="7"/>
      <c r="GN314" s="7"/>
      <c r="GO314" s="7"/>
      <c r="GQ314" s="66">
        <v>44931</v>
      </c>
      <c r="GR314" s="7" t="s">
        <v>1628</v>
      </c>
      <c r="GS314" s="7"/>
      <c r="GT314" s="7">
        <v>1.1970000000000001</v>
      </c>
      <c r="GU314" s="7"/>
      <c r="GW314" s="66">
        <v>44900</v>
      </c>
      <c r="GX314" s="21" t="s">
        <v>1627</v>
      </c>
      <c r="GY314" s="7"/>
      <c r="GZ314" s="7">
        <v>1.0839000000000001</v>
      </c>
      <c r="HA314" s="7"/>
      <c r="HC314" s="66">
        <v>44886</v>
      </c>
      <c r="HD314" s="21" t="s">
        <v>1636</v>
      </c>
      <c r="HE314" s="7"/>
      <c r="HF314" s="7">
        <v>1.1995</v>
      </c>
      <c r="HG314" s="7"/>
      <c r="HI314" s="66">
        <v>44846</v>
      </c>
      <c r="HJ314" s="21" t="s">
        <v>1635</v>
      </c>
      <c r="HK314" s="7"/>
      <c r="HL314" s="7">
        <v>1.0129999999999999</v>
      </c>
      <c r="HM314" s="7"/>
      <c r="HO314" s="66">
        <v>44832</v>
      </c>
      <c r="HP314" s="21" t="s">
        <v>1634</v>
      </c>
      <c r="HQ314" s="7"/>
      <c r="HR314" s="134">
        <v>1.0085279834579164</v>
      </c>
      <c r="HS314" s="7"/>
      <c r="HU314" s="55">
        <v>44173</v>
      </c>
      <c r="HV314" s="23" t="s">
        <v>360</v>
      </c>
      <c r="HW314" s="21">
        <f>[1]!i_dq_close("881001.WI",HU314)</f>
        <v>5331.2758000000003</v>
      </c>
      <c r="HX314" s="82">
        <v>1.1169290000000001</v>
      </c>
      <c r="HY314" s="20"/>
      <c r="IA314" s="7"/>
      <c r="IB314" s="7"/>
      <c r="IC314" s="7"/>
      <c r="ID314" s="7"/>
    </row>
    <row r="315" spans="1:238" customFormat="1">
      <c r="A315" s="121">
        <v>44847</v>
      </c>
      <c r="B315" s="74" t="s">
        <v>1635</v>
      </c>
      <c r="C315" s="122"/>
      <c r="D315" s="122">
        <v>1.0105</v>
      </c>
      <c r="E315" s="122"/>
      <c r="G315" s="66">
        <v>44875</v>
      </c>
      <c r="H315" s="7" t="s">
        <v>1636</v>
      </c>
      <c r="I315" s="7"/>
      <c r="J315" s="7">
        <v>0.95379999999999998</v>
      </c>
      <c r="K315" s="7"/>
      <c r="M315" s="7"/>
      <c r="N315" s="7"/>
      <c r="O315" s="7"/>
      <c r="P315" s="7"/>
      <c r="Q315" s="7"/>
      <c r="S315" s="7"/>
      <c r="T315" s="7"/>
      <c r="U315" s="7"/>
      <c r="V315" s="7"/>
      <c r="W315" s="7"/>
      <c r="Y315" s="7"/>
      <c r="Z315" s="7"/>
      <c r="AA315" s="7"/>
      <c r="AB315" s="7"/>
      <c r="AC315" s="7"/>
      <c r="AE315" s="7"/>
      <c r="AF315" s="7"/>
      <c r="AG315" s="7"/>
      <c r="AH315" s="7"/>
      <c r="AI315" s="7"/>
      <c r="AK315" s="7"/>
      <c r="AL315" s="7"/>
      <c r="AM315" s="7"/>
      <c r="AN315" s="7"/>
      <c r="AO315" s="7"/>
      <c r="AQ315" s="7"/>
      <c r="AR315" s="7"/>
      <c r="AS315" s="7"/>
      <c r="AT315" s="7"/>
      <c r="AU315" s="7"/>
      <c r="AW315" s="7"/>
      <c r="AX315" s="7"/>
      <c r="AY315" s="7"/>
      <c r="AZ315" s="7"/>
      <c r="BA315" s="7"/>
      <c r="BC315" s="7"/>
      <c r="BD315" s="7"/>
      <c r="BE315" s="7"/>
      <c r="BF315" s="7"/>
      <c r="BG315" s="7"/>
      <c r="BI315" s="7"/>
      <c r="BJ315" s="7"/>
      <c r="BK315" s="7"/>
      <c r="BL315" s="7"/>
      <c r="BM315" s="7"/>
      <c r="BO315" s="7"/>
      <c r="BP315" s="7"/>
      <c r="BQ315" s="7"/>
      <c r="BR315" s="7"/>
      <c r="BS315" s="7"/>
      <c r="BU315" s="7"/>
      <c r="BV315" s="7"/>
      <c r="BW315" s="7"/>
      <c r="BX315" s="7"/>
      <c r="BY315" s="7"/>
      <c r="CA315" s="7"/>
      <c r="CB315" s="7"/>
      <c r="CC315" s="7"/>
      <c r="CD315" s="7"/>
      <c r="CE315" s="7"/>
      <c r="CG315" s="7"/>
      <c r="CH315" s="7"/>
      <c r="CI315" s="7"/>
      <c r="CJ315" s="7"/>
      <c r="CK315" s="7"/>
      <c r="CM315" s="7"/>
      <c r="CN315" s="7"/>
      <c r="CO315" s="7"/>
      <c r="CP315" s="7"/>
      <c r="CQ315" s="7"/>
      <c r="CS315" s="7"/>
      <c r="CT315" s="7"/>
      <c r="CU315" s="7"/>
      <c r="CV315" s="7"/>
      <c r="CW315" s="7"/>
      <c r="CY315" s="7"/>
      <c r="CZ315" s="7"/>
      <c r="DA315" s="7"/>
      <c r="DB315" s="7"/>
      <c r="DC315" s="7"/>
      <c r="DE315" s="7"/>
      <c r="DF315" s="7"/>
      <c r="DG315" s="7"/>
      <c r="DH315" s="7"/>
      <c r="DI315" s="7"/>
      <c r="DK315" s="7"/>
      <c r="DL315" s="7"/>
      <c r="DM315" s="7"/>
      <c r="DN315" s="7"/>
      <c r="DO315" s="7"/>
      <c r="DQ315" s="7"/>
      <c r="DR315" s="7"/>
      <c r="DS315" s="7"/>
      <c r="DT315" s="7"/>
      <c r="DU315" s="7"/>
      <c r="DW315" s="7"/>
      <c r="DX315" s="7"/>
      <c r="DY315" s="7"/>
      <c r="DZ315" s="7"/>
      <c r="EA315" s="7"/>
      <c r="EC315" s="7"/>
      <c r="ED315" s="7"/>
      <c r="EE315" s="7"/>
      <c r="EF315" s="7"/>
      <c r="EG315" s="7"/>
      <c r="EI315" s="7"/>
      <c r="EJ315" s="7"/>
      <c r="EK315" s="7"/>
      <c r="EL315" s="7"/>
      <c r="EM315" s="7"/>
      <c r="EO315" s="7"/>
      <c r="EP315" s="7"/>
      <c r="EQ315" s="7"/>
      <c r="ER315" s="7"/>
      <c r="ES315" s="7"/>
      <c r="EU315" s="7"/>
      <c r="EV315" s="7"/>
      <c r="EW315" s="7"/>
      <c r="EX315" s="7"/>
      <c r="EY315" s="7"/>
      <c r="FA315" s="7"/>
      <c r="FB315" s="7"/>
      <c r="FC315" s="7"/>
      <c r="FD315" s="7"/>
      <c r="FE315" s="7"/>
      <c r="FG315" s="7"/>
      <c r="FH315" s="7"/>
      <c r="FI315" s="7"/>
      <c r="FJ315" s="7"/>
      <c r="FK315" s="7"/>
      <c r="FM315" s="7"/>
      <c r="FN315" s="7"/>
      <c r="FO315" s="7"/>
      <c r="FP315" s="7"/>
      <c r="FQ315" s="7"/>
      <c r="FS315" s="7"/>
      <c r="FT315" s="7"/>
      <c r="FU315" s="7"/>
      <c r="FV315" s="7"/>
      <c r="FW315" s="7"/>
      <c r="FY315" s="7"/>
      <c r="FZ315" s="7"/>
      <c r="GA315" s="7"/>
      <c r="GB315" s="7"/>
      <c r="GC315" s="7"/>
      <c r="GE315" s="7"/>
      <c r="GF315" s="7"/>
      <c r="GG315" s="7"/>
      <c r="GH315" s="7"/>
      <c r="GI315" s="7"/>
      <c r="GK315" s="7"/>
      <c r="GL315" s="7"/>
      <c r="GM315" s="7"/>
      <c r="GN315" s="7"/>
      <c r="GO315" s="7"/>
      <c r="GQ315" s="66">
        <v>44932</v>
      </c>
      <c r="GR315" s="7" t="s">
        <v>1628</v>
      </c>
      <c r="GS315" s="7"/>
      <c r="GT315" s="7">
        <v>1.2010000000000001</v>
      </c>
      <c r="GU315" s="7"/>
      <c r="GW315" s="66">
        <v>44901</v>
      </c>
      <c r="GX315" s="21" t="s">
        <v>1627</v>
      </c>
      <c r="GY315" s="7"/>
      <c r="GZ315" s="7">
        <v>1.0878000000000001</v>
      </c>
      <c r="HA315" s="7"/>
      <c r="HC315" s="66">
        <v>44887</v>
      </c>
      <c r="HD315" s="21" t="s">
        <v>1636</v>
      </c>
      <c r="HE315" s="7"/>
      <c r="HF315" s="7">
        <v>1.2005999999999999</v>
      </c>
      <c r="HG315" s="7"/>
      <c r="HI315" s="66">
        <v>44847</v>
      </c>
      <c r="HJ315" s="21" t="s">
        <v>1635</v>
      </c>
      <c r="HK315" s="7"/>
      <c r="HL315" s="7">
        <v>1.0129999999999999</v>
      </c>
      <c r="HM315" s="7"/>
      <c r="HO315" s="66">
        <v>44833</v>
      </c>
      <c r="HP315" s="21" t="s">
        <v>1634</v>
      </c>
      <c r="HQ315" s="7"/>
      <c r="HR315" s="134">
        <v>1.0085279834579164</v>
      </c>
      <c r="HS315" s="7"/>
      <c r="HU315" s="55">
        <v>44174</v>
      </c>
      <c r="HV315" s="23" t="s">
        <v>360</v>
      </c>
      <c r="HW315" s="21">
        <f>[1]!i_dq_close("881001.WI",HU315)</f>
        <v>5249.2884999999997</v>
      </c>
      <c r="HX315" s="82">
        <v>1.1169290000000001</v>
      </c>
      <c r="HY315" s="20"/>
      <c r="IA315" s="7"/>
      <c r="IB315" s="7"/>
      <c r="IC315" s="7"/>
      <c r="ID315" s="7"/>
    </row>
    <row r="316" spans="1:238" customFormat="1">
      <c r="A316" s="121">
        <v>44848</v>
      </c>
      <c r="B316" s="74" t="s">
        <v>1635</v>
      </c>
      <c r="C316" s="122"/>
      <c r="D316" s="122">
        <v>1.0124</v>
      </c>
      <c r="E316" s="122"/>
      <c r="G316" s="66">
        <v>44876</v>
      </c>
      <c r="H316" s="7" t="s">
        <v>1636</v>
      </c>
      <c r="I316" s="7"/>
      <c r="J316" s="7">
        <v>0.94840000000000002</v>
      </c>
      <c r="K316" s="7"/>
      <c r="M316" s="7"/>
      <c r="N316" s="7"/>
      <c r="O316" s="7"/>
      <c r="P316" s="7"/>
      <c r="Q316" s="7"/>
      <c r="S316" s="7"/>
      <c r="T316" s="7"/>
      <c r="U316" s="7"/>
      <c r="V316" s="7"/>
      <c r="W316" s="7"/>
      <c r="Y316" s="7"/>
      <c r="Z316" s="7"/>
      <c r="AA316" s="7"/>
      <c r="AB316" s="7"/>
      <c r="AC316" s="7"/>
      <c r="AE316" s="7"/>
      <c r="AF316" s="7"/>
      <c r="AG316" s="7"/>
      <c r="AH316" s="7"/>
      <c r="AI316" s="7"/>
      <c r="AK316" s="7"/>
      <c r="AL316" s="7"/>
      <c r="AM316" s="7"/>
      <c r="AN316" s="7"/>
      <c r="AO316" s="7"/>
      <c r="AQ316" s="7"/>
      <c r="AR316" s="7"/>
      <c r="AS316" s="7"/>
      <c r="AT316" s="7"/>
      <c r="AU316" s="7"/>
      <c r="AW316" s="7"/>
      <c r="AX316" s="7"/>
      <c r="AY316" s="7"/>
      <c r="AZ316" s="7"/>
      <c r="BA316" s="7"/>
      <c r="BC316" s="7"/>
      <c r="BD316" s="7"/>
      <c r="BE316" s="7"/>
      <c r="BF316" s="7"/>
      <c r="BG316" s="7"/>
      <c r="BI316" s="7"/>
      <c r="BJ316" s="7"/>
      <c r="BK316" s="7"/>
      <c r="BL316" s="7"/>
      <c r="BM316" s="7"/>
      <c r="BO316" s="7"/>
      <c r="BP316" s="7"/>
      <c r="BQ316" s="7"/>
      <c r="BR316" s="7"/>
      <c r="BS316" s="7"/>
      <c r="BU316" s="7"/>
      <c r="BV316" s="7"/>
      <c r="BW316" s="7"/>
      <c r="BX316" s="7"/>
      <c r="BY316" s="7"/>
      <c r="CA316" s="7"/>
      <c r="CB316" s="7"/>
      <c r="CC316" s="7"/>
      <c r="CD316" s="7"/>
      <c r="CE316" s="7"/>
      <c r="CG316" s="7"/>
      <c r="CH316" s="7"/>
      <c r="CI316" s="7"/>
      <c r="CJ316" s="7"/>
      <c r="CK316" s="7"/>
      <c r="CM316" s="7"/>
      <c r="CN316" s="7"/>
      <c r="CO316" s="7"/>
      <c r="CP316" s="7"/>
      <c r="CQ316" s="7"/>
      <c r="CS316" s="7"/>
      <c r="CT316" s="7"/>
      <c r="CU316" s="7"/>
      <c r="CV316" s="7"/>
      <c r="CW316" s="7"/>
      <c r="CY316" s="7"/>
      <c r="CZ316" s="7"/>
      <c r="DA316" s="7"/>
      <c r="DB316" s="7"/>
      <c r="DC316" s="7"/>
      <c r="DE316" s="7"/>
      <c r="DF316" s="7"/>
      <c r="DG316" s="7"/>
      <c r="DH316" s="7"/>
      <c r="DI316" s="7"/>
      <c r="DK316" s="7"/>
      <c r="DL316" s="7"/>
      <c r="DM316" s="7"/>
      <c r="DN316" s="7"/>
      <c r="DO316" s="7"/>
      <c r="DQ316" s="7"/>
      <c r="DR316" s="7"/>
      <c r="DS316" s="7"/>
      <c r="DT316" s="7"/>
      <c r="DU316" s="7"/>
      <c r="DW316" s="7"/>
      <c r="DX316" s="7"/>
      <c r="DY316" s="7"/>
      <c r="DZ316" s="7"/>
      <c r="EA316" s="7"/>
      <c r="EC316" s="7"/>
      <c r="ED316" s="7"/>
      <c r="EE316" s="7"/>
      <c r="EF316" s="7"/>
      <c r="EG316" s="7"/>
      <c r="EI316" s="7"/>
      <c r="EJ316" s="7"/>
      <c r="EK316" s="7"/>
      <c r="EL316" s="7"/>
      <c r="EM316" s="7"/>
      <c r="EO316" s="7"/>
      <c r="EP316" s="7"/>
      <c r="EQ316" s="7"/>
      <c r="ER316" s="7"/>
      <c r="ES316" s="7"/>
      <c r="EU316" s="7"/>
      <c r="EV316" s="7"/>
      <c r="EW316" s="7"/>
      <c r="EX316" s="7"/>
      <c r="EY316" s="7"/>
      <c r="FA316" s="7"/>
      <c r="FB316" s="7"/>
      <c r="FC316" s="7"/>
      <c r="FD316" s="7"/>
      <c r="FE316" s="7"/>
      <c r="FG316" s="7"/>
      <c r="FH316" s="7"/>
      <c r="FI316" s="7"/>
      <c r="FJ316" s="7"/>
      <c r="FK316" s="7"/>
      <c r="FM316" s="7"/>
      <c r="FN316" s="7"/>
      <c r="FO316" s="7"/>
      <c r="FP316" s="7"/>
      <c r="FQ316" s="7"/>
      <c r="FS316" s="7"/>
      <c r="FT316" s="7"/>
      <c r="FU316" s="7"/>
      <c r="FV316" s="7"/>
      <c r="FW316" s="7"/>
      <c r="FY316" s="7"/>
      <c r="FZ316" s="7"/>
      <c r="GA316" s="7"/>
      <c r="GB316" s="7"/>
      <c r="GC316" s="7"/>
      <c r="GE316" s="7"/>
      <c r="GF316" s="7"/>
      <c r="GG316" s="7"/>
      <c r="GH316" s="7"/>
      <c r="GI316" s="7"/>
      <c r="GK316" s="7"/>
      <c r="GL316" s="7"/>
      <c r="GM316" s="7"/>
      <c r="GN316" s="7"/>
      <c r="GO316" s="7"/>
      <c r="GQ316" s="66">
        <v>44935</v>
      </c>
      <c r="GR316" s="7" t="s">
        <v>1628</v>
      </c>
      <c r="GS316" s="7"/>
      <c r="GT316" s="7">
        <v>1.2010000000000001</v>
      </c>
      <c r="GU316" s="7"/>
      <c r="GW316" s="66">
        <v>44902</v>
      </c>
      <c r="GX316" s="21" t="s">
        <v>1627</v>
      </c>
      <c r="GY316" s="7"/>
      <c r="GZ316" s="7">
        <v>1.0867</v>
      </c>
      <c r="HA316" s="7"/>
      <c r="HC316" s="66">
        <v>44888</v>
      </c>
      <c r="HD316" s="21" t="s">
        <v>1636</v>
      </c>
      <c r="HE316" s="7"/>
      <c r="HF316" s="7">
        <v>1.2014</v>
      </c>
      <c r="HG316" s="7"/>
      <c r="HI316" s="66">
        <v>44848</v>
      </c>
      <c r="HJ316" s="21" t="s">
        <v>1635</v>
      </c>
      <c r="HK316" s="7"/>
      <c r="HL316" s="7">
        <v>1.0129999999999999</v>
      </c>
      <c r="HM316" s="7"/>
      <c r="HO316" s="66">
        <v>44834</v>
      </c>
      <c r="HP316" s="21" t="s">
        <v>1634</v>
      </c>
      <c r="HQ316" s="7"/>
      <c r="HR316" s="134">
        <v>1.0095119131978756</v>
      </c>
      <c r="HS316" s="7"/>
      <c r="HU316" s="23">
        <v>44175</v>
      </c>
      <c r="HV316" s="27" t="s">
        <v>360</v>
      </c>
      <c r="HW316" s="21">
        <f>[1]!i_dq_close("881001.WI",HU316)</f>
        <v>5252.7626</v>
      </c>
      <c r="HX316" s="82">
        <v>1.1169290000000001</v>
      </c>
      <c r="HY316" s="20"/>
      <c r="IA316" s="7"/>
      <c r="IB316" s="7"/>
      <c r="IC316" s="7"/>
      <c r="ID316" s="7"/>
    </row>
    <row r="317" spans="1:238" customFormat="1">
      <c r="A317" s="121">
        <v>44851</v>
      </c>
      <c r="B317" s="74" t="s">
        <v>1635</v>
      </c>
      <c r="C317" s="122"/>
      <c r="D317" s="122">
        <v>1.0130999999999999</v>
      </c>
      <c r="E317" s="122"/>
      <c r="G317" s="66">
        <v>44879</v>
      </c>
      <c r="H317" s="7" t="s">
        <v>1636</v>
      </c>
      <c r="I317" s="7"/>
      <c r="J317" s="7">
        <v>0.95369999999999999</v>
      </c>
      <c r="K317" s="7"/>
      <c r="M317" s="7"/>
      <c r="N317" s="7"/>
      <c r="O317" s="7"/>
      <c r="P317" s="7"/>
      <c r="Q317" s="7"/>
      <c r="S317" s="7"/>
      <c r="T317" s="7"/>
      <c r="U317" s="7"/>
      <c r="V317" s="7"/>
      <c r="W317" s="7"/>
      <c r="Y317" s="7"/>
      <c r="Z317" s="7"/>
      <c r="AA317" s="7"/>
      <c r="AB317" s="7"/>
      <c r="AC317" s="7"/>
      <c r="AE317" s="7"/>
      <c r="AF317" s="7"/>
      <c r="AG317" s="7"/>
      <c r="AH317" s="7"/>
      <c r="AI317" s="7"/>
      <c r="AK317" s="7"/>
      <c r="AL317" s="7"/>
      <c r="AM317" s="7"/>
      <c r="AN317" s="7"/>
      <c r="AO317" s="7"/>
      <c r="AQ317" s="7"/>
      <c r="AR317" s="7"/>
      <c r="AS317" s="7"/>
      <c r="AT317" s="7"/>
      <c r="AU317" s="7"/>
      <c r="AW317" s="7"/>
      <c r="AX317" s="7"/>
      <c r="AY317" s="7"/>
      <c r="AZ317" s="7"/>
      <c r="BA317" s="7"/>
      <c r="BC317" s="7"/>
      <c r="BD317" s="7"/>
      <c r="BE317" s="7"/>
      <c r="BF317" s="7"/>
      <c r="BG317" s="7"/>
      <c r="BI317" s="7"/>
      <c r="BJ317" s="7"/>
      <c r="BK317" s="7"/>
      <c r="BL317" s="7"/>
      <c r="BM317" s="7"/>
      <c r="BO317" s="7"/>
      <c r="BP317" s="7"/>
      <c r="BQ317" s="7"/>
      <c r="BR317" s="7"/>
      <c r="BS317" s="7"/>
      <c r="BU317" s="7"/>
      <c r="BV317" s="7"/>
      <c r="BW317" s="7"/>
      <c r="BX317" s="7"/>
      <c r="BY317" s="7"/>
      <c r="CA317" s="7"/>
      <c r="CB317" s="7"/>
      <c r="CC317" s="7"/>
      <c r="CD317" s="7"/>
      <c r="CE317" s="7"/>
      <c r="CG317" s="7"/>
      <c r="CH317" s="7"/>
      <c r="CI317" s="7"/>
      <c r="CJ317" s="7"/>
      <c r="CK317" s="7"/>
      <c r="CM317" s="7"/>
      <c r="CN317" s="7"/>
      <c r="CO317" s="7"/>
      <c r="CP317" s="7"/>
      <c r="CQ317" s="7"/>
      <c r="CS317" s="7"/>
      <c r="CT317" s="7"/>
      <c r="CU317" s="7"/>
      <c r="CV317" s="7"/>
      <c r="CW317" s="7"/>
      <c r="CY317" s="7"/>
      <c r="CZ317" s="7"/>
      <c r="DA317" s="7"/>
      <c r="DB317" s="7"/>
      <c r="DC317" s="7"/>
      <c r="DE317" s="7"/>
      <c r="DF317" s="7"/>
      <c r="DG317" s="7"/>
      <c r="DH317" s="7"/>
      <c r="DI317" s="7"/>
      <c r="DK317" s="7"/>
      <c r="DL317" s="7"/>
      <c r="DM317" s="7"/>
      <c r="DN317" s="7"/>
      <c r="DO317" s="7"/>
      <c r="DQ317" s="7"/>
      <c r="DR317" s="7"/>
      <c r="DS317" s="7"/>
      <c r="DT317" s="7"/>
      <c r="DU317" s="7"/>
      <c r="DW317" s="7"/>
      <c r="DX317" s="7"/>
      <c r="DY317" s="7"/>
      <c r="DZ317" s="7"/>
      <c r="EA317" s="7"/>
      <c r="EC317" s="7"/>
      <c r="ED317" s="7"/>
      <c r="EE317" s="7"/>
      <c r="EF317" s="7"/>
      <c r="EG317" s="7"/>
      <c r="EI317" s="7"/>
      <c r="EJ317" s="7"/>
      <c r="EK317" s="7"/>
      <c r="EL317" s="7"/>
      <c r="EM317" s="7"/>
      <c r="EO317" s="7"/>
      <c r="EP317" s="7"/>
      <c r="EQ317" s="7"/>
      <c r="ER317" s="7"/>
      <c r="ES317" s="7"/>
      <c r="EU317" s="7"/>
      <c r="EV317" s="7"/>
      <c r="EW317" s="7"/>
      <c r="EX317" s="7"/>
      <c r="EY317" s="7"/>
      <c r="FA317" s="7"/>
      <c r="FB317" s="7"/>
      <c r="FC317" s="7"/>
      <c r="FD317" s="7"/>
      <c r="FE317" s="7"/>
      <c r="FG317" s="7"/>
      <c r="FH317" s="7"/>
      <c r="FI317" s="7"/>
      <c r="FJ317" s="7"/>
      <c r="FK317" s="7"/>
      <c r="FM317" s="7"/>
      <c r="FN317" s="7"/>
      <c r="FO317" s="7"/>
      <c r="FP317" s="7"/>
      <c r="FQ317" s="7"/>
      <c r="FS317" s="7"/>
      <c r="FT317" s="7"/>
      <c r="FU317" s="7"/>
      <c r="FV317" s="7"/>
      <c r="FW317" s="7"/>
      <c r="FY317" s="7"/>
      <c r="FZ317" s="7"/>
      <c r="GA317" s="7"/>
      <c r="GB317" s="7"/>
      <c r="GC317" s="7"/>
      <c r="GE317" s="7"/>
      <c r="GF317" s="7"/>
      <c r="GG317" s="7"/>
      <c r="GH317" s="7"/>
      <c r="GI317" s="7"/>
      <c r="GK317" s="7"/>
      <c r="GL317" s="7"/>
      <c r="GM317" s="7"/>
      <c r="GN317" s="7"/>
      <c r="GO317" s="7"/>
      <c r="GQ317" s="66">
        <v>44936</v>
      </c>
      <c r="GR317" s="7" t="s">
        <v>1628</v>
      </c>
      <c r="GS317" s="7"/>
      <c r="GT317" s="7">
        <v>1.202</v>
      </c>
      <c r="GU317" s="7"/>
      <c r="GW317" s="66">
        <v>44903</v>
      </c>
      <c r="GX317" s="21" t="s">
        <v>1627</v>
      </c>
      <c r="GY317" s="7"/>
      <c r="GZ317" s="7">
        <v>1.0861000000000001</v>
      </c>
      <c r="HA317" s="7"/>
      <c r="HC317" s="66">
        <v>44889</v>
      </c>
      <c r="HD317" s="21" t="s">
        <v>1636</v>
      </c>
      <c r="HE317" s="7"/>
      <c r="HF317" s="7">
        <v>1.2013</v>
      </c>
      <c r="HG317" s="7"/>
      <c r="HI317" s="66">
        <v>44851</v>
      </c>
      <c r="HJ317" s="21" t="s">
        <v>1635</v>
      </c>
      <c r="HK317" s="7"/>
      <c r="HL317" s="7">
        <v>1.016</v>
      </c>
      <c r="HM317" s="7"/>
      <c r="HO317" s="66">
        <v>44844</v>
      </c>
      <c r="HP317" s="21" t="s">
        <v>358</v>
      </c>
      <c r="HQ317" s="7"/>
      <c r="HR317" s="134">
        <v>1.0095119131978756</v>
      </c>
      <c r="HS317" s="7"/>
      <c r="HU317" s="23">
        <v>44176</v>
      </c>
      <c r="HV317" s="27" t="s">
        <v>360</v>
      </c>
      <c r="HW317" s="21">
        <f>[1]!i_dq_close("881001.WI",HU317)</f>
        <v>5190.5174999999999</v>
      </c>
      <c r="HX317" s="82">
        <v>1.1169290000000001</v>
      </c>
      <c r="HY317" s="20"/>
      <c r="IA317" s="7"/>
      <c r="IB317" s="7"/>
      <c r="IC317" s="7"/>
      <c r="ID317" s="7"/>
    </row>
    <row r="318" spans="1:238" customFormat="1">
      <c r="A318" s="121">
        <v>44852</v>
      </c>
      <c r="B318" s="74" t="s">
        <v>1635</v>
      </c>
      <c r="C318" s="122"/>
      <c r="D318" s="122">
        <v>1.0173000000000001</v>
      </c>
      <c r="E318" s="122"/>
      <c r="G318" s="66">
        <v>44880</v>
      </c>
      <c r="H318" s="7" t="s">
        <v>1636</v>
      </c>
      <c r="I318" s="7"/>
      <c r="J318" s="7">
        <v>0.95499999999999996</v>
      </c>
      <c r="K318" s="7"/>
      <c r="M318" s="7"/>
      <c r="N318" s="7"/>
      <c r="O318" s="7"/>
      <c r="P318" s="7"/>
      <c r="Q318" s="7"/>
      <c r="S318" s="7"/>
      <c r="T318" s="7"/>
      <c r="U318" s="7"/>
      <c r="V318" s="7"/>
      <c r="W318" s="7"/>
      <c r="Y318" s="7"/>
      <c r="Z318" s="7"/>
      <c r="AA318" s="7"/>
      <c r="AB318" s="7"/>
      <c r="AC318" s="7"/>
      <c r="AE318" s="7"/>
      <c r="AF318" s="7"/>
      <c r="AG318" s="7"/>
      <c r="AH318" s="7"/>
      <c r="AI318" s="7"/>
      <c r="AK318" s="7"/>
      <c r="AL318" s="7"/>
      <c r="AM318" s="7"/>
      <c r="AN318" s="7"/>
      <c r="AO318" s="7"/>
      <c r="AQ318" s="7"/>
      <c r="AR318" s="7"/>
      <c r="AS318" s="7"/>
      <c r="AT318" s="7"/>
      <c r="AU318" s="7"/>
      <c r="AW318" s="7"/>
      <c r="AX318" s="7"/>
      <c r="AY318" s="7"/>
      <c r="AZ318" s="7"/>
      <c r="BA318" s="7"/>
      <c r="BC318" s="7"/>
      <c r="BD318" s="7"/>
      <c r="BE318" s="7"/>
      <c r="BF318" s="7"/>
      <c r="BG318" s="7"/>
      <c r="BI318" s="7"/>
      <c r="BJ318" s="7"/>
      <c r="BK318" s="7"/>
      <c r="BL318" s="7"/>
      <c r="BM318" s="7"/>
      <c r="BO318" s="7"/>
      <c r="BP318" s="7"/>
      <c r="BQ318" s="7"/>
      <c r="BR318" s="7"/>
      <c r="BS318" s="7"/>
      <c r="BU318" s="7"/>
      <c r="BV318" s="7"/>
      <c r="BW318" s="7"/>
      <c r="BX318" s="7"/>
      <c r="BY318" s="7"/>
      <c r="CA318" s="7"/>
      <c r="CB318" s="7"/>
      <c r="CC318" s="7"/>
      <c r="CD318" s="7"/>
      <c r="CE318" s="7"/>
      <c r="CG318" s="7"/>
      <c r="CH318" s="7"/>
      <c r="CI318" s="7"/>
      <c r="CJ318" s="7"/>
      <c r="CK318" s="7"/>
      <c r="CM318" s="7"/>
      <c r="CN318" s="7"/>
      <c r="CO318" s="7"/>
      <c r="CP318" s="7"/>
      <c r="CQ318" s="7"/>
      <c r="CS318" s="7"/>
      <c r="CT318" s="7"/>
      <c r="CU318" s="7"/>
      <c r="CV318" s="7"/>
      <c r="CW318" s="7"/>
      <c r="CY318" s="7"/>
      <c r="CZ318" s="7"/>
      <c r="DA318" s="7"/>
      <c r="DB318" s="7"/>
      <c r="DC318" s="7"/>
      <c r="DE318" s="7"/>
      <c r="DF318" s="7"/>
      <c r="DG318" s="7"/>
      <c r="DH318" s="7"/>
      <c r="DI318" s="7"/>
      <c r="DK318" s="7"/>
      <c r="DL318" s="7"/>
      <c r="DM318" s="7"/>
      <c r="DN318" s="7"/>
      <c r="DO318" s="7"/>
      <c r="DQ318" s="7"/>
      <c r="DR318" s="7"/>
      <c r="DS318" s="7"/>
      <c r="DT318" s="7"/>
      <c r="DU318" s="7"/>
      <c r="DW318" s="7"/>
      <c r="DX318" s="7"/>
      <c r="DY318" s="7"/>
      <c r="DZ318" s="7"/>
      <c r="EA318" s="7"/>
      <c r="EC318" s="7"/>
      <c r="ED318" s="7"/>
      <c r="EE318" s="7"/>
      <c r="EF318" s="7"/>
      <c r="EG318" s="7"/>
      <c r="EI318" s="7"/>
      <c r="EJ318" s="7"/>
      <c r="EK318" s="7"/>
      <c r="EL318" s="7"/>
      <c r="EM318" s="7"/>
      <c r="EO318" s="7"/>
      <c r="EP318" s="7"/>
      <c r="EQ318" s="7"/>
      <c r="ER318" s="7"/>
      <c r="ES318" s="7"/>
      <c r="EU318" s="7"/>
      <c r="EV318" s="7"/>
      <c r="EW318" s="7"/>
      <c r="EX318" s="7"/>
      <c r="EY318" s="7"/>
      <c r="FA318" s="7"/>
      <c r="FB318" s="7"/>
      <c r="FC318" s="7"/>
      <c r="FD318" s="7"/>
      <c r="FE318" s="7"/>
      <c r="FG318" s="7"/>
      <c r="FH318" s="7"/>
      <c r="FI318" s="7"/>
      <c r="FJ318" s="7"/>
      <c r="FK318" s="7"/>
      <c r="FM318" s="7"/>
      <c r="FN318" s="7"/>
      <c r="FO318" s="7"/>
      <c r="FP318" s="7"/>
      <c r="FQ318" s="7"/>
      <c r="FS318" s="7"/>
      <c r="FT318" s="7"/>
      <c r="FU318" s="7"/>
      <c r="FV318" s="7"/>
      <c r="FW318" s="7"/>
      <c r="FY318" s="7"/>
      <c r="FZ318" s="7"/>
      <c r="GA318" s="7"/>
      <c r="GB318" s="7"/>
      <c r="GC318" s="7"/>
      <c r="GE318" s="7"/>
      <c r="GF318" s="7"/>
      <c r="GG318" s="7"/>
      <c r="GH318" s="7"/>
      <c r="GI318" s="7"/>
      <c r="GK318" s="7"/>
      <c r="GL318" s="7"/>
      <c r="GM318" s="7"/>
      <c r="GN318" s="7"/>
      <c r="GO318" s="7"/>
      <c r="GQ318" s="66">
        <v>44937</v>
      </c>
      <c r="GR318" s="7" t="s">
        <v>1628</v>
      </c>
      <c r="GS318" s="7"/>
      <c r="GT318" s="7">
        <v>1.2</v>
      </c>
      <c r="GU318" s="7"/>
      <c r="GW318" s="66">
        <v>44904</v>
      </c>
      <c r="GX318" s="21" t="s">
        <v>1627</v>
      </c>
      <c r="GY318" s="7"/>
      <c r="GZ318" s="7">
        <v>1.0861000000000001</v>
      </c>
      <c r="HA318" s="7"/>
      <c r="HC318" s="66">
        <v>44890</v>
      </c>
      <c r="HD318" s="21" t="s">
        <v>1636</v>
      </c>
      <c r="HE318" s="7"/>
      <c r="HF318" s="7">
        <v>1.2013</v>
      </c>
      <c r="HG318" s="7"/>
      <c r="HI318" s="66">
        <v>44852</v>
      </c>
      <c r="HJ318" s="21" t="s">
        <v>1635</v>
      </c>
      <c r="HK318" s="7"/>
      <c r="HL318" s="7">
        <v>1.018</v>
      </c>
      <c r="HM318" s="7"/>
      <c r="HO318" s="66">
        <v>44845</v>
      </c>
      <c r="HP318" s="21" t="s">
        <v>1635</v>
      </c>
      <c r="HQ318" s="7"/>
      <c r="HR318" s="134">
        <v>1.0104958429378343</v>
      </c>
      <c r="HS318" s="7"/>
      <c r="HU318" s="23">
        <v>44179</v>
      </c>
      <c r="HV318" s="27" t="s">
        <v>360</v>
      </c>
      <c r="HW318" s="21">
        <f>[1]!i_dq_close("881001.WI",HU318)</f>
        <v>5239.0874000000003</v>
      </c>
      <c r="HX318" s="82">
        <v>1.1169290000000001</v>
      </c>
      <c r="HY318" s="20"/>
      <c r="IA318" s="7"/>
      <c r="IB318" s="7"/>
      <c r="IC318" s="7"/>
      <c r="ID318" s="7"/>
    </row>
    <row r="319" spans="1:238" customFormat="1">
      <c r="A319" s="121">
        <v>44853</v>
      </c>
      <c r="B319" s="74" t="s">
        <v>1635</v>
      </c>
      <c r="C319" s="122"/>
      <c r="D319" s="122">
        <v>1.0149999999999999</v>
      </c>
      <c r="E319" s="122"/>
      <c r="G319" s="66">
        <v>44881</v>
      </c>
      <c r="H319" s="7" t="s">
        <v>1636</v>
      </c>
      <c r="I319" s="7"/>
      <c r="J319" s="7">
        <v>0.95479999999999998</v>
      </c>
      <c r="K319" s="7"/>
      <c r="M319" s="7"/>
      <c r="N319" s="7"/>
      <c r="O319" s="7"/>
      <c r="P319" s="7"/>
      <c r="Q319" s="7"/>
      <c r="S319" s="7"/>
      <c r="T319" s="7"/>
      <c r="U319" s="7"/>
      <c r="V319" s="7"/>
      <c r="W319" s="7"/>
      <c r="Y319" s="7"/>
      <c r="Z319" s="7"/>
      <c r="AA319" s="7"/>
      <c r="AB319" s="7"/>
      <c r="AC319" s="7"/>
      <c r="AE319" s="7"/>
      <c r="AF319" s="7"/>
      <c r="AG319" s="7"/>
      <c r="AH319" s="7"/>
      <c r="AI319" s="7"/>
      <c r="AK319" s="7"/>
      <c r="AL319" s="7"/>
      <c r="AM319" s="7"/>
      <c r="AN319" s="7"/>
      <c r="AO319" s="7"/>
      <c r="AQ319" s="7"/>
      <c r="AR319" s="7"/>
      <c r="AS319" s="7"/>
      <c r="AT319" s="7"/>
      <c r="AU319" s="7"/>
      <c r="AW319" s="7"/>
      <c r="AX319" s="7"/>
      <c r="AY319" s="7"/>
      <c r="AZ319" s="7"/>
      <c r="BA319" s="7"/>
      <c r="BC319" s="7"/>
      <c r="BD319" s="7"/>
      <c r="BE319" s="7"/>
      <c r="BF319" s="7"/>
      <c r="BG319" s="7"/>
      <c r="BI319" s="7"/>
      <c r="BJ319" s="7"/>
      <c r="BK319" s="7"/>
      <c r="BL319" s="7"/>
      <c r="BM319" s="7"/>
      <c r="BO319" s="7"/>
      <c r="BP319" s="7"/>
      <c r="BQ319" s="7"/>
      <c r="BR319" s="7"/>
      <c r="BS319" s="7"/>
      <c r="BU319" s="7"/>
      <c r="BV319" s="7"/>
      <c r="BW319" s="7"/>
      <c r="BX319" s="7"/>
      <c r="BY319" s="7"/>
      <c r="CA319" s="7"/>
      <c r="CB319" s="7"/>
      <c r="CC319" s="7"/>
      <c r="CD319" s="7"/>
      <c r="CE319" s="7"/>
      <c r="CG319" s="7"/>
      <c r="CH319" s="7"/>
      <c r="CI319" s="7"/>
      <c r="CJ319" s="7"/>
      <c r="CK319" s="7"/>
      <c r="CM319" s="7"/>
      <c r="CN319" s="7"/>
      <c r="CO319" s="7"/>
      <c r="CP319" s="7"/>
      <c r="CQ319" s="7"/>
      <c r="CS319" s="7"/>
      <c r="CT319" s="7"/>
      <c r="CU319" s="7"/>
      <c r="CV319" s="7"/>
      <c r="CW319" s="7"/>
      <c r="CY319" s="7"/>
      <c r="CZ319" s="7"/>
      <c r="DA319" s="7"/>
      <c r="DB319" s="7"/>
      <c r="DC319" s="7"/>
      <c r="DE319" s="7"/>
      <c r="DF319" s="7"/>
      <c r="DG319" s="7"/>
      <c r="DH319" s="7"/>
      <c r="DI319" s="7"/>
      <c r="DK319" s="7"/>
      <c r="DL319" s="7"/>
      <c r="DM319" s="7"/>
      <c r="DN319" s="7"/>
      <c r="DO319" s="7"/>
      <c r="DQ319" s="7"/>
      <c r="DR319" s="7"/>
      <c r="DS319" s="7"/>
      <c r="DT319" s="7"/>
      <c r="DU319" s="7"/>
      <c r="DW319" s="7"/>
      <c r="DX319" s="7"/>
      <c r="DY319" s="7"/>
      <c r="DZ319" s="7"/>
      <c r="EA319" s="7"/>
      <c r="EC319" s="7"/>
      <c r="ED319" s="7"/>
      <c r="EE319" s="7"/>
      <c r="EF319" s="7"/>
      <c r="EG319" s="7"/>
      <c r="EI319" s="7"/>
      <c r="EJ319" s="7"/>
      <c r="EK319" s="7"/>
      <c r="EL319" s="7"/>
      <c r="EM319" s="7"/>
      <c r="EO319" s="7"/>
      <c r="EP319" s="7"/>
      <c r="EQ319" s="7"/>
      <c r="ER319" s="7"/>
      <c r="ES319" s="7"/>
      <c r="EU319" s="7"/>
      <c r="EV319" s="7"/>
      <c r="EW319" s="7"/>
      <c r="EX319" s="7"/>
      <c r="EY319" s="7"/>
      <c r="FA319" s="7"/>
      <c r="FB319" s="7"/>
      <c r="FC319" s="7"/>
      <c r="FD319" s="7"/>
      <c r="FE319" s="7"/>
      <c r="FG319" s="7"/>
      <c r="FH319" s="7"/>
      <c r="FI319" s="7"/>
      <c r="FJ319" s="7"/>
      <c r="FK319" s="7"/>
      <c r="FM319" s="7"/>
      <c r="FN319" s="7"/>
      <c r="FO319" s="7"/>
      <c r="FP319" s="7"/>
      <c r="FQ319" s="7"/>
      <c r="FS319" s="7"/>
      <c r="FT319" s="7"/>
      <c r="FU319" s="7"/>
      <c r="FV319" s="7"/>
      <c r="FW319" s="7"/>
      <c r="FY319" s="7"/>
      <c r="FZ319" s="7"/>
      <c r="GA319" s="7"/>
      <c r="GB319" s="7"/>
      <c r="GC319" s="7"/>
      <c r="GE319" s="7"/>
      <c r="GF319" s="7"/>
      <c r="GG319" s="7"/>
      <c r="GH319" s="7"/>
      <c r="GI319" s="7"/>
      <c r="GK319" s="7"/>
      <c r="GL319" s="7"/>
      <c r="GM319" s="7"/>
      <c r="GN319" s="7"/>
      <c r="GO319" s="7"/>
      <c r="GQ319" s="66">
        <v>44938</v>
      </c>
      <c r="GR319" s="7" t="s">
        <v>1628</v>
      </c>
      <c r="GS319" s="7"/>
      <c r="GT319" s="7">
        <v>1.1990000000000001</v>
      </c>
      <c r="GU319" s="7"/>
      <c r="GW319" s="66">
        <v>44907</v>
      </c>
      <c r="GX319" s="21" t="s">
        <v>1627</v>
      </c>
      <c r="GY319" s="7"/>
      <c r="GZ319" s="7">
        <v>1.0862000000000001</v>
      </c>
      <c r="HA319" s="7"/>
      <c r="HC319" s="66">
        <v>44893</v>
      </c>
      <c r="HD319" s="21" t="s">
        <v>1636</v>
      </c>
      <c r="HE319" s="7"/>
      <c r="HF319" s="7">
        <v>1.2011000000000001</v>
      </c>
      <c r="HG319" s="7"/>
      <c r="HI319" s="66">
        <v>44853</v>
      </c>
      <c r="HJ319" s="21" t="s">
        <v>1635</v>
      </c>
      <c r="HK319" s="7"/>
      <c r="HL319" s="7">
        <v>1.0149999999999999</v>
      </c>
      <c r="HM319" s="7"/>
      <c r="HO319" s="66">
        <v>44846</v>
      </c>
      <c r="HP319" s="21" t="s">
        <v>1635</v>
      </c>
      <c r="HQ319" s="7"/>
      <c r="HR319" s="134">
        <v>1.0114797726777933</v>
      </c>
      <c r="HS319" s="7"/>
      <c r="HU319" s="23">
        <v>44180</v>
      </c>
      <c r="HV319" s="27" t="s">
        <v>360</v>
      </c>
      <c r="HW319" s="21">
        <f>[1]!i_dq_close("881001.WI",HU319)</f>
        <v>5247.8144000000002</v>
      </c>
      <c r="HX319" s="82">
        <v>1.1169290000000001</v>
      </c>
      <c r="HY319" s="20"/>
      <c r="IA319" s="7"/>
      <c r="IB319" s="7"/>
      <c r="IC319" s="7"/>
      <c r="ID319" s="7"/>
    </row>
    <row r="320" spans="1:238" customFormat="1">
      <c r="A320" s="121">
        <v>44854</v>
      </c>
      <c r="B320" s="74" t="s">
        <v>1635</v>
      </c>
      <c r="C320" s="122"/>
      <c r="D320" s="122">
        <v>1.0139</v>
      </c>
      <c r="E320" s="122"/>
      <c r="G320" s="66">
        <v>44882</v>
      </c>
      <c r="H320" s="7" t="s">
        <v>1636</v>
      </c>
      <c r="I320" s="7"/>
      <c r="J320" s="7">
        <v>0.95579999999999998</v>
      </c>
      <c r="K320" s="7"/>
      <c r="M320" s="7"/>
      <c r="N320" s="7"/>
      <c r="O320" s="7"/>
      <c r="P320" s="7"/>
      <c r="Q320" s="7"/>
      <c r="S320" s="7"/>
      <c r="T320" s="7"/>
      <c r="U320" s="7"/>
      <c r="V320" s="7"/>
      <c r="W320" s="7"/>
      <c r="Y320" s="7"/>
      <c r="Z320" s="7"/>
      <c r="AA320" s="7"/>
      <c r="AB320" s="7"/>
      <c r="AC320" s="7"/>
      <c r="AE320" s="7"/>
      <c r="AF320" s="7"/>
      <c r="AG320" s="7"/>
      <c r="AH320" s="7"/>
      <c r="AI320" s="7"/>
      <c r="AK320" s="7"/>
      <c r="AL320" s="7"/>
      <c r="AM320" s="7"/>
      <c r="AN320" s="7"/>
      <c r="AO320" s="7"/>
      <c r="AQ320" s="7"/>
      <c r="AR320" s="7"/>
      <c r="AS320" s="7"/>
      <c r="AT320" s="7"/>
      <c r="AU320" s="7"/>
      <c r="AW320" s="7"/>
      <c r="AX320" s="7"/>
      <c r="AY320" s="7"/>
      <c r="AZ320" s="7"/>
      <c r="BA320" s="7"/>
      <c r="BC320" s="7"/>
      <c r="BD320" s="7"/>
      <c r="BE320" s="7"/>
      <c r="BF320" s="7"/>
      <c r="BG320" s="7"/>
      <c r="BI320" s="7"/>
      <c r="BJ320" s="7"/>
      <c r="BK320" s="7"/>
      <c r="BL320" s="7"/>
      <c r="BM320" s="7"/>
      <c r="BO320" s="7"/>
      <c r="BP320" s="7"/>
      <c r="BQ320" s="7"/>
      <c r="BR320" s="7"/>
      <c r="BS320" s="7"/>
      <c r="BU320" s="7"/>
      <c r="BV320" s="7"/>
      <c r="BW320" s="7"/>
      <c r="BX320" s="7"/>
      <c r="BY320" s="7"/>
      <c r="CA320" s="7"/>
      <c r="CB320" s="7"/>
      <c r="CC320" s="7"/>
      <c r="CD320" s="7"/>
      <c r="CE320" s="7"/>
      <c r="CG320" s="7"/>
      <c r="CH320" s="7"/>
      <c r="CI320" s="7"/>
      <c r="CJ320" s="7"/>
      <c r="CK320" s="7"/>
      <c r="CM320" s="7"/>
      <c r="CN320" s="7"/>
      <c r="CO320" s="7"/>
      <c r="CP320" s="7"/>
      <c r="CQ320" s="7"/>
      <c r="CS320" s="7"/>
      <c r="CT320" s="7"/>
      <c r="CU320" s="7"/>
      <c r="CV320" s="7"/>
      <c r="CW320" s="7"/>
      <c r="CY320" s="7"/>
      <c r="CZ320" s="7"/>
      <c r="DA320" s="7"/>
      <c r="DB320" s="7"/>
      <c r="DC320" s="7"/>
      <c r="DE320" s="7"/>
      <c r="DF320" s="7"/>
      <c r="DG320" s="7"/>
      <c r="DH320" s="7"/>
      <c r="DI320" s="7"/>
      <c r="DK320" s="7"/>
      <c r="DL320" s="7"/>
      <c r="DM320" s="7"/>
      <c r="DN320" s="7"/>
      <c r="DO320" s="7"/>
      <c r="DQ320" s="7"/>
      <c r="DR320" s="7"/>
      <c r="DS320" s="7"/>
      <c r="DT320" s="7"/>
      <c r="DU320" s="7"/>
      <c r="DW320" s="7"/>
      <c r="DX320" s="7"/>
      <c r="DY320" s="7"/>
      <c r="DZ320" s="7"/>
      <c r="EA320" s="7"/>
      <c r="EC320" s="7"/>
      <c r="ED320" s="7"/>
      <c r="EE320" s="7"/>
      <c r="EF320" s="7"/>
      <c r="EG320" s="7"/>
      <c r="EI320" s="7"/>
      <c r="EJ320" s="7"/>
      <c r="EK320" s="7"/>
      <c r="EL320" s="7"/>
      <c r="EM320" s="7"/>
      <c r="EO320" s="7"/>
      <c r="EP320" s="7"/>
      <c r="EQ320" s="7"/>
      <c r="ER320" s="7"/>
      <c r="ES320" s="7"/>
      <c r="EU320" s="7"/>
      <c r="EV320" s="7"/>
      <c r="EW320" s="7"/>
      <c r="EX320" s="7"/>
      <c r="EY320" s="7"/>
      <c r="FA320" s="7"/>
      <c r="FB320" s="7"/>
      <c r="FC320" s="7"/>
      <c r="FD320" s="7"/>
      <c r="FE320" s="7"/>
      <c r="FG320" s="7"/>
      <c r="FH320" s="7"/>
      <c r="FI320" s="7"/>
      <c r="FJ320" s="7"/>
      <c r="FK320" s="7"/>
      <c r="FM320" s="7"/>
      <c r="FN320" s="7"/>
      <c r="FO320" s="7"/>
      <c r="FP320" s="7"/>
      <c r="FQ320" s="7"/>
      <c r="FS320" s="7"/>
      <c r="FT320" s="7"/>
      <c r="FU320" s="7"/>
      <c r="FV320" s="7"/>
      <c r="FW320" s="7"/>
      <c r="FY320" s="7"/>
      <c r="FZ320" s="7"/>
      <c r="GA320" s="7"/>
      <c r="GB320" s="7"/>
      <c r="GC320" s="7"/>
      <c r="GE320" s="7"/>
      <c r="GF320" s="7"/>
      <c r="GG320" s="7"/>
      <c r="GH320" s="7"/>
      <c r="GI320" s="7"/>
      <c r="GK320" s="7"/>
      <c r="GL320" s="7"/>
      <c r="GM320" s="7"/>
      <c r="GN320" s="7"/>
      <c r="GO320" s="7"/>
      <c r="GQ320" s="66">
        <v>44939</v>
      </c>
      <c r="GR320" s="7" t="s">
        <v>1628</v>
      </c>
      <c r="GS320" s="7"/>
      <c r="GT320" s="7">
        <v>1.2</v>
      </c>
      <c r="GU320" s="7"/>
      <c r="GW320" s="66">
        <v>44908</v>
      </c>
      <c r="GX320" s="21" t="s">
        <v>1627</v>
      </c>
      <c r="GY320" s="7"/>
      <c r="GZ320" s="7">
        <v>1.0855999999999999</v>
      </c>
      <c r="HA320" s="7"/>
      <c r="HC320" s="66">
        <v>44894</v>
      </c>
      <c r="HD320" s="21" t="s">
        <v>1636</v>
      </c>
      <c r="HE320" s="7"/>
      <c r="HF320" s="7">
        <v>1.2011000000000001</v>
      </c>
      <c r="HG320" s="7"/>
      <c r="HI320" s="66">
        <v>44854</v>
      </c>
      <c r="HJ320" s="21" t="s">
        <v>1635</v>
      </c>
      <c r="HK320" s="7"/>
      <c r="HL320" s="7">
        <v>1.014</v>
      </c>
      <c r="HM320" s="7"/>
      <c r="HO320" s="66">
        <v>44847</v>
      </c>
      <c r="HP320" s="21" t="s">
        <v>1635</v>
      </c>
      <c r="HQ320" s="7"/>
      <c r="HR320" s="134">
        <v>1.0114797726777933</v>
      </c>
      <c r="HS320" s="7"/>
      <c r="HU320" s="23">
        <v>44181</v>
      </c>
      <c r="HV320" s="27" t="s">
        <v>360</v>
      </c>
      <c r="HW320" s="21">
        <f>[1]!i_dq_close("881001.WI",HU320)</f>
        <v>5235.6935999999996</v>
      </c>
      <c r="HX320" s="82">
        <v>1.1169290000000001</v>
      </c>
      <c r="HY320" s="20"/>
      <c r="IA320" s="7"/>
      <c r="IB320" s="7"/>
      <c r="IC320" s="7"/>
      <c r="ID320" s="7"/>
    </row>
    <row r="321" spans="1:233" customFormat="1">
      <c r="A321" s="121">
        <v>44855</v>
      </c>
      <c r="B321" s="74" t="s">
        <v>1635</v>
      </c>
      <c r="C321" s="122"/>
      <c r="D321" s="122">
        <v>1.0152000000000001</v>
      </c>
      <c r="E321" s="122"/>
      <c r="G321" s="66">
        <v>44883</v>
      </c>
      <c r="H321" s="7" t="s">
        <v>1636</v>
      </c>
      <c r="I321" s="7"/>
      <c r="J321" s="7">
        <v>0.95020000000000004</v>
      </c>
      <c r="K321" s="7"/>
      <c r="M321" s="7"/>
      <c r="N321" s="7"/>
      <c r="O321" s="7"/>
      <c r="P321" s="7"/>
      <c r="Q321" s="7"/>
      <c r="S321" s="7"/>
      <c r="T321" s="7"/>
      <c r="U321" s="7"/>
      <c r="V321" s="7"/>
      <c r="W321" s="7"/>
      <c r="Y321" s="7"/>
      <c r="Z321" s="7"/>
      <c r="AA321" s="7"/>
      <c r="AB321" s="7"/>
      <c r="AC321" s="7"/>
      <c r="AE321" s="7"/>
      <c r="AF321" s="7"/>
      <c r="AG321" s="7"/>
      <c r="AH321" s="7"/>
      <c r="AI321" s="7"/>
      <c r="AK321" s="7"/>
      <c r="AL321" s="7"/>
      <c r="AM321" s="7"/>
      <c r="AN321" s="7"/>
      <c r="AO321" s="7"/>
      <c r="AQ321" s="7"/>
      <c r="AR321" s="7"/>
      <c r="AS321" s="7"/>
      <c r="AT321" s="7"/>
      <c r="AU321" s="7"/>
      <c r="AW321" s="7"/>
      <c r="AX321" s="7"/>
      <c r="AY321" s="7"/>
      <c r="AZ321" s="7"/>
      <c r="BA321" s="7"/>
      <c r="BC321" s="7"/>
      <c r="BD321" s="7"/>
      <c r="BE321" s="7"/>
      <c r="BF321" s="7"/>
      <c r="BG321" s="7"/>
      <c r="BI321" s="7"/>
      <c r="BJ321" s="7"/>
      <c r="BK321" s="7"/>
      <c r="BL321" s="7"/>
      <c r="BM321" s="7"/>
      <c r="BO321" s="7"/>
      <c r="BP321" s="7"/>
      <c r="BQ321" s="7"/>
      <c r="BR321" s="7"/>
      <c r="BS321" s="7"/>
      <c r="BU321" s="7"/>
      <c r="BV321" s="7"/>
      <c r="BW321" s="7"/>
      <c r="BX321" s="7"/>
      <c r="BY321" s="7"/>
      <c r="CA321" s="7"/>
      <c r="CB321" s="7"/>
      <c r="CC321" s="7"/>
      <c r="CD321" s="7"/>
      <c r="CE321" s="7"/>
      <c r="CG321" s="7"/>
      <c r="CH321" s="7"/>
      <c r="CI321" s="7"/>
      <c r="CJ321" s="7"/>
      <c r="CK321" s="7"/>
      <c r="CM321" s="7"/>
      <c r="CN321" s="7"/>
      <c r="CO321" s="7"/>
      <c r="CP321" s="7"/>
      <c r="CQ321" s="7"/>
      <c r="CS321" s="7"/>
      <c r="CT321" s="7"/>
      <c r="CU321" s="7"/>
      <c r="CV321" s="7"/>
      <c r="CW321" s="7"/>
      <c r="CY321" s="7"/>
      <c r="CZ321" s="7"/>
      <c r="DA321" s="7"/>
      <c r="DB321" s="7"/>
      <c r="DC321" s="7"/>
      <c r="DE321" s="7"/>
      <c r="DF321" s="7"/>
      <c r="DG321" s="7"/>
      <c r="DH321" s="7"/>
      <c r="DI321" s="7"/>
      <c r="DK321" s="7"/>
      <c r="DL321" s="7"/>
      <c r="DM321" s="7"/>
      <c r="DN321" s="7"/>
      <c r="DO321" s="7"/>
      <c r="DQ321" s="7"/>
      <c r="DR321" s="7"/>
      <c r="DS321" s="7"/>
      <c r="DT321" s="7"/>
      <c r="DU321" s="7"/>
      <c r="DW321" s="7"/>
      <c r="DX321" s="7"/>
      <c r="DY321" s="7"/>
      <c r="DZ321" s="7"/>
      <c r="EA321" s="7"/>
      <c r="EC321" s="7"/>
      <c r="ED321" s="7"/>
      <c r="EE321" s="7"/>
      <c r="EF321" s="7"/>
      <c r="EG321" s="7"/>
      <c r="EI321" s="7"/>
      <c r="EJ321" s="7"/>
      <c r="EK321" s="7"/>
      <c r="EL321" s="7"/>
      <c r="EM321" s="7"/>
      <c r="EO321" s="7"/>
      <c r="EP321" s="7"/>
      <c r="EQ321" s="7"/>
      <c r="ER321" s="7"/>
      <c r="ES321" s="7"/>
      <c r="EU321" s="7"/>
      <c r="EV321" s="7"/>
      <c r="EW321" s="7"/>
      <c r="EX321" s="7"/>
      <c r="EY321" s="7"/>
      <c r="FA321" s="7"/>
      <c r="FB321" s="7"/>
      <c r="FC321" s="7"/>
      <c r="FD321" s="7"/>
      <c r="FE321" s="7"/>
      <c r="FG321" s="7"/>
      <c r="FH321" s="7"/>
      <c r="FI321" s="7"/>
      <c r="FJ321" s="7"/>
      <c r="FK321" s="7"/>
      <c r="FM321" s="7"/>
      <c r="FN321" s="7"/>
      <c r="FO321" s="7"/>
      <c r="FP321" s="7"/>
      <c r="FQ321" s="7"/>
      <c r="FS321" s="7"/>
      <c r="FT321" s="7"/>
      <c r="FU321" s="7"/>
      <c r="FV321" s="7"/>
      <c r="FW321" s="7"/>
      <c r="FY321" s="7"/>
      <c r="FZ321" s="7"/>
      <c r="GA321" s="7"/>
      <c r="GB321" s="7"/>
      <c r="GC321" s="7"/>
      <c r="GE321" s="7"/>
      <c r="GF321" s="7"/>
      <c r="GG321" s="7"/>
      <c r="GH321" s="7"/>
      <c r="GI321" s="7"/>
      <c r="GK321" s="7"/>
      <c r="GL321" s="7"/>
      <c r="GM321" s="7"/>
      <c r="GN321" s="7"/>
      <c r="GO321" s="7"/>
      <c r="GQ321" s="66">
        <v>44942</v>
      </c>
      <c r="GR321" s="7" t="s">
        <v>1628</v>
      </c>
      <c r="GS321" s="7"/>
      <c r="GT321" s="7">
        <v>1.1950000000000001</v>
      </c>
      <c r="GU321" s="7"/>
      <c r="GW321" s="66">
        <v>44909</v>
      </c>
      <c r="GX321" s="21" t="s">
        <v>1627</v>
      </c>
      <c r="GY321" s="7"/>
      <c r="GZ321" s="7">
        <v>1.0874999999999999</v>
      </c>
      <c r="HA321" s="7"/>
      <c r="HC321" s="66">
        <v>44895</v>
      </c>
      <c r="HD321" s="21" t="s">
        <v>1636</v>
      </c>
      <c r="HE321" s="7"/>
      <c r="HF321" s="7">
        <v>1.2010000000000001</v>
      </c>
      <c r="HG321" s="7"/>
      <c r="HI321" s="66">
        <v>44855</v>
      </c>
      <c r="HJ321" s="21" t="s">
        <v>1635</v>
      </c>
      <c r="HK321" s="7"/>
      <c r="HL321" s="7">
        <v>1.0169999999999999</v>
      </c>
      <c r="HM321" s="7"/>
      <c r="HO321" s="66">
        <v>44848</v>
      </c>
      <c r="HP321" s="21" t="s">
        <v>1635</v>
      </c>
      <c r="HQ321" s="7"/>
      <c r="HR321" s="134">
        <v>1.0114797726777933</v>
      </c>
      <c r="HS321" s="7"/>
      <c r="HU321" s="23">
        <v>44182</v>
      </c>
      <c r="HV321" s="27" t="s">
        <v>360</v>
      </c>
      <c r="HW321" s="21">
        <f>[1]!i_dq_close("881001.WI",HU321)</f>
        <v>5294.4876000000004</v>
      </c>
      <c r="HX321" s="82">
        <v>1.1169290000000001</v>
      </c>
      <c r="HY321" s="20"/>
    </row>
    <row r="322" spans="1:233" customFormat="1">
      <c r="A322" s="121">
        <v>44858</v>
      </c>
      <c r="B322" s="74" t="s">
        <v>1635</v>
      </c>
      <c r="C322" s="122"/>
      <c r="D322" s="122">
        <v>1.0130999999999999</v>
      </c>
      <c r="E322" s="122"/>
      <c r="G322" s="66">
        <v>44886</v>
      </c>
      <c r="H322" s="7" t="s">
        <v>1636</v>
      </c>
      <c r="I322" s="7"/>
      <c r="J322" s="7">
        <v>0.95150000000000001</v>
      </c>
      <c r="K322" s="7"/>
      <c r="M322" s="7"/>
      <c r="N322" s="7"/>
      <c r="O322" s="7"/>
      <c r="P322" s="7"/>
      <c r="Q322" s="7"/>
      <c r="S322" s="7"/>
      <c r="T322" s="7"/>
      <c r="U322" s="7"/>
      <c r="V322" s="7"/>
      <c r="W322" s="7"/>
      <c r="Y322" s="7"/>
      <c r="Z322" s="7"/>
      <c r="AA322" s="7"/>
      <c r="AB322" s="7"/>
      <c r="AC322" s="7"/>
      <c r="AE322" s="7"/>
      <c r="AF322" s="7"/>
      <c r="AG322" s="7"/>
      <c r="AH322" s="7"/>
      <c r="AI322" s="7"/>
      <c r="AK322" s="7"/>
      <c r="AL322" s="7"/>
      <c r="AM322" s="7"/>
      <c r="AN322" s="7"/>
      <c r="AO322" s="7"/>
      <c r="AQ322" s="7"/>
      <c r="AR322" s="7"/>
      <c r="AS322" s="7"/>
      <c r="AT322" s="7"/>
      <c r="AU322" s="7"/>
      <c r="AW322" s="7"/>
      <c r="AX322" s="7"/>
      <c r="AY322" s="7"/>
      <c r="AZ322" s="7"/>
      <c r="BA322" s="7"/>
      <c r="BC322" s="7"/>
      <c r="BD322" s="7"/>
      <c r="BE322" s="7"/>
      <c r="BF322" s="7"/>
      <c r="BG322" s="7"/>
      <c r="BI322" s="7"/>
      <c r="BJ322" s="7"/>
      <c r="BK322" s="7"/>
      <c r="BL322" s="7"/>
      <c r="BM322" s="7"/>
      <c r="BO322" s="7"/>
      <c r="BP322" s="7"/>
      <c r="BQ322" s="7"/>
      <c r="BR322" s="7"/>
      <c r="BS322" s="7"/>
      <c r="BU322" s="7"/>
      <c r="BV322" s="7"/>
      <c r="BW322" s="7"/>
      <c r="BX322" s="7"/>
      <c r="BY322" s="7"/>
      <c r="CA322" s="7"/>
      <c r="CB322" s="7"/>
      <c r="CC322" s="7"/>
      <c r="CD322" s="7"/>
      <c r="CE322" s="7"/>
      <c r="CG322" s="7"/>
      <c r="CH322" s="7"/>
      <c r="CI322" s="7"/>
      <c r="CJ322" s="7"/>
      <c r="CK322" s="7"/>
      <c r="CM322" s="7"/>
      <c r="CN322" s="7"/>
      <c r="CO322" s="7"/>
      <c r="CP322" s="7"/>
      <c r="CQ322" s="7"/>
      <c r="CS322" s="7"/>
      <c r="CT322" s="7"/>
      <c r="CU322" s="7"/>
      <c r="CV322" s="7"/>
      <c r="CW322" s="7"/>
      <c r="CY322" s="7"/>
      <c r="CZ322" s="7"/>
      <c r="DA322" s="7"/>
      <c r="DB322" s="7"/>
      <c r="DC322" s="7"/>
      <c r="DE322" s="7"/>
      <c r="DF322" s="7"/>
      <c r="DG322" s="7"/>
      <c r="DH322" s="7"/>
      <c r="DI322" s="7"/>
      <c r="DK322" s="7"/>
      <c r="DL322" s="7"/>
      <c r="DM322" s="7"/>
      <c r="DN322" s="7"/>
      <c r="DO322" s="7"/>
      <c r="DQ322" s="7"/>
      <c r="DR322" s="7"/>
      <c r="DS322" s="7"/>
      <c r="DT322" s="7"/>
      <c r="DU322" s="7"/>
      <c r="DW322" s="7"/>
      <c r="DX322" s="7"/>
      <c r="DY322" s="7"/>
      <c r="DZ322" s="7"/>
      <c r="EA322" s="7"/>
      <c r="EC322" s="7"/>
      <c r="ED322" s="7"/>
      <c r="EE322" s="7"/>
      <c r="EF322" s="7"/>
      <c r="EG322" s="7"/>
      <c r="EI322" s="7"/>
      <c r="EJ322" s="7"/>
      <c r="EK322" s="7"/>
      <c r="EL322" s="7"/>
      <c r="EM322" s="7"/>
      <c r="EO322" s="7"/>
      <c r="EP322" s="7"/>
      <c r="EQ322" s="7"/>
      <c r="ER322" s="7"/>
      <c r="ES322" s="7"/>
      <c r="EU322" s="7"/>
      <c r="EV322" s="7"/>
      <c r="EW322" s="7"/>
      <c r="EX322" s="7"/>
      <c r="EY322" s="7"/>
      <c r="FA322" s="7"/>
      <c r="FB322" s="7"/>
      <c r="FC322" s="7"/>
      <c r="FD322" s="7"/>
      <c r="FE322" s="7"/>
      <c r="FG322" s="7"/>
      <c r="FH322" s="7"/>
      <c r="FI322" s="7"/>
      <c r="FJ322" s="7"/>
      <c r="FK322" s="7"/>
      <c r="FM322" s="7"/>
      <c r="FN322" s="7"/>
      <c r="FO322" s="7"/>
      <c r="FP322" s="7"/>
      <c r="FQ322" s="7"/>
      <c r="FS322" s="7"/>
      <c r="FT322" s="7"/>
      <c r="FU322" s="7"/>
      <c r="FV322" s="7"/>
      <c r="FW322" s="7"/>
      <c r="FY322" s="7"/>
      <c r="FZ322" s="7"/>
      <c r="GA322" s="7"/>
      <c r="GB322" s="7"/>
      <c r="GC322" s="7"/>
      <c r="GE322" s="7"/>
      <c r="GF322" s="7"/>
      <c r="GG322" s="7"/>
      <c r="GH322" s="7"/>
      <c r="GI322" s="7"/>
      <c r="GK322" s="7"/>
      <c r="GL322" s="7"/>
      <c r="GM322" s="7"/>
      <c r="GN322" s="7"/>
      <c r="GO322" s="7"/>
      <c r="GQ322" s="66">
        <v>44943</v>
      </c>
      <c r="GR322" s="7" t="s">
        <v>1628</v>
      </c>
      <c r="GS322" s="7"/>
      <c r="GT322" s="7">
        <v>1.1919999999999999</v>
      </c>
      <c r="GU322" s="7"/>
      <c r="GW322" s="66">
        <v>44910</v>
      </c>
      <c r="GX322" s="21" t="s">
        <v>1627</v>
      </c>
      <c r="GY322" s="7"/>
      <c r="GZ322" s="7">
        <v>1.0871</v>
      </c>
      <c r="HA322" s="7"/>
      <c r="HC322" s="66">
        <v>44896</v>
      </c>
      <c r="HD322" s="21" t="s">
        <v>360</v>
      </c>
      <c r="HE322" s="7"/>
      <c r="HF322" s="7">
        <v>1.2010000000000001</v>
      </c>
      <c r="HG322" s="7"/>
      <c r="HI322" s="66">
        <v>44858</v>
      </c>
      <c r="HJ322" s="21" t="s">
        <v>1635</v>
      </c>
      <c r="HK322" s="7"/>
      <c r="HL322" s="7">
        <v>1.012</v>
      </c>
      <c r="HM322" s="7"/>
      <c r="HO322" s="66">
        <v>44851</v>
      </c>
      <c r="HP322" s="21" t="s">
        <v>1635</v>
      </c>
      <c r="HQ322" s="7"/>
      <c r="HR322" s="134">
        <v>1.0114797726777933</v>
      </c>
      <c r="HS322" s="7"/>
      <c r="HU322" s="23">
        <v>44183</v>
      </c>
      <c r="HV322" s="27" t="s">
        <v>360</v>
      </c>
      <c r="HW322" s="21">
        <f>[1]!i_dq_close("881001.WI",HU322)</f>
        <v>5277.1246000000001</v>
      </c>
      <c r="HX322" s="82">
        <v>1.1169290000000001</v>
      </c>
      <c r="HY322" s="20"/>
    </row>
    <row r="323" spans="1:233" customFormat="1">
      <c r="A323" s="121">
        <v>44859</v>
      </c>
      <c r="B323" s="74" t="s">
        <v>1635</v>
      </c>
      <c r="C323" s="122"/>
      <c r="D323" s="122">
        <v>1.0104</v>
      </c>
      <c r="E323" s="122"/>
      <c r="G323" s="66">
        <v>44887</v>
      </c>
      <c r="H323" s="7" t="s">
        <v>1636</v>
      </c>
      <c r="I323" s="7"/>
      <c r="J323" s="7">
        <v>0.95809999999999995</v>
      </c>
      <c r="K323" s="7"/>
      <c r="M323" s="7"/>
      <c r="N323" s="7"/>
      <c r="O323" s="7"/>
      <c r="P323" s="7"/>
      <c r="Q323" s="7"/>
      <c r="S323" s="7"/>
      <c r="T323" s="7"/>
      <c r="U323" s="7"/>
      <c r="V323" s="7"/>
      <c r="W323" s="7"/>
      <c r="Y323" s="7"/>
      <c r="Z323" s="7"/>
      <c r="AA323" s="7"/>
      <c r="AB323" s="7"/>
      <c r="AC323" s="7"/>
      <c r="AE323" s="7"/>
      <c r="AF323" s="7"/>
      <c r="AG323" s="7"/>
      <c r="AH323" s="7"/>
      <c r="AI323" s="7"/>
      <c r="AK323" s="7"/>
      <c r="AL323" s="7"/>
      <c r="AM323" s="7"/>
      <c r="AN323" s="7"/>
      <c r="AO323" s="7"/>
      <c r="AQ323" s="7"/>
      <c r="AR323" s="7"/>
      <c r="AS323" s="7"/>
      <c r="AT323" s="7"/>
      <c r="AU323" s="7"/>
      <c r="AW323" s="7"/>
      <c r="AX323" s="7"/>
      <c r="AY323" s="7"/>
      <c r="AZ323" s="7"/>
      <c r="BA323" s="7"/>
      <c r="BC323" s="7"/>
      <c r="BD323" s="7"/>
      <c r="BE323" s="7"/>
      <c r="BF323" s="7"/>
      <c r="BG323" s="7"/>
      <c r="BI323" s="7"/>
      <c r="BJ323" s="7"/>
      <c r="BK323" s="7"/>
      <c r="BL323" s="7"/>
      <c r="BM323" s="7"/>
      <c r="BO323" s="7"/>
      <c r="BP323" s="7"/>
      <c r="BQ323" s="7"/>
      <c r="BR323" s="7"/>
      <c r="BS323" s="7"/>
      <c r="BU323" s="7"/>
      <c r="BV323" s="7"/>
      <c r="BW323" s="7"/>
      <c r="BX323" s="7"/>
      <c r="BY323" s="7"/>
      <c r="CA323" s="7"/>
      <c r="CB323" s="7"/>
      <c r="CC323" s="7"/>
      <c r="CD323" s="7"/>
      <c r="CE323" s="7"/>
      <c r="CG323" s="7"/>
      <c r="CH323" s="7"/>
      <c r="CI323" s="7"/>
      <c r="CJ323" s="7"/>
      <c r="CK323" s="7"/>
      <c r="CM323" s="7"/>
      <c r="CN323" s="7"/>
      <c r="CO323" s="7"/>
      <c r="CP323" s="7"/>
      <c r="CQ323" s="7"/>
      <c r="CS323" s="7"/>
      <c r="CT323" s="7"/>
      <c r="CU323" s="7"/>
      <c r="CV323" s="7"/>
      <c r="CW323" s="7"/>
      <c r="CY323" s="7"/>
      <c r="CZ323" s="7"/>
      <c r="DA323" s="7"/>
      <c r="DB323" s="7"/>
      <c r="DC323" s="7"/>
      <c r="DE323" s="7"/>
      <c r="DF323" s="7"/>
      <c r="DG323" s="7"/>
      <c r="DH323" s="7"/>
      <c r="DI323" s="7"/>
      <c r="DK323" s="7"/>
      <c r="DL323" s="7"/>
      <c r="DM323" s="7"/>
      <c r="DN323" s="7"/>
      <c r="DO323" s="7"/>
      <c r="DQ323" s="7"/>
      <c r="DR323" s="7"/>
      <c r="DS323" s="7"/>
      <c r="DT323" s="7"/>
      <c r="DU323" s="7"/>
      <c r="DW323" s="7"/>
      <c r="DX323" s="7"/>
      <c r="DY323" s="7"/>
      <c r="DZ323" s="7"/>
      <c r="EA323" s="7"/>
      <c r="EC323" s="7"/>
      <c r="ED323" s="7"/>
      <c r="EE323" s="7"/>
      <c r="EF323" s="7"/>
      <c r="EG323" s="7"/>
      <c r="EI323" s="7"/>
      <c r="EJ323" s="7"/>
      <c r="EK323" s="7"/>
      <c r="EL323" s="7"/>
      <c r="EM323" s="7"/>
      <c r="EO323" s="7"/>
      <c r="EP323" s="7"/>
      <c r="EQ323" s="7"/>
      <c r="ER323" s="7"/>
      <c r="ES323" s="7"/>
      <c r="EU323" s="7"/>
      <c r="EV323" s="7"/>
      <c r="EW323" s="7"/>
      <c r="EX323" s="7"/>
      <c r="EY323" s="7"/>
      <c r="FA323" s="7"/>
      <c r="FB323" s="7"/>
      <c r="FC323" s="7"/>
      <c r="FD323" s="7"/>
      <c r="FE323" s="7"/>
      <c r="FG323" s="7"/>
      <c r="FH323" s="7"/>
      <c r="FI323" s="7"/>
      <c r="FJ323" s="7"/>
      <c r="FK323" s="7"/>
      <c r="FM323" s="7"/>
      <c r="FN323" s="7"/>
      <c r="FO323" s="7"/>
      <c r="FP323" s="7"/>
      <c r="FQ323" s="7"/>
      <c r="FS323" s="7"/>
      <c r="FT323" s="7"/>
      <c r="FU323" s="7"/>
      <c r="FV323" s="7"/>
      <c r="FW323" s="7"/>
      <c r="FY323" s="7"/>
      <c r="FZ323" s="7"/>
      <c r="GA323" s="7"/>
      <c r="GB323" s="7"/>
      <c r="GC323" s="7"/>
      <c r="GE323" s="7"/>
      <c r="GF323" s="7"/>
      <c r="GG323" s="7"/>
      <c r="GH323" s="7"/>
      <c r="GI323" s="7"/>
      <c r="GK323" s="7"/>
      <c r="GL323" s="7"/>
      <c r="GM323" s="7"/>
      <c r="GN323" s="7"/>
      <c r="GO323" s="7"/>
      <c r="GQ323" s="66">
        <v>44944</v>
      </c>
      <c r="GR323" s="7" t="s">
        <v>1628</v>
      </c>
      <c r="GS323" s="7"/>
      <c r="GT323" s="7">
        <v>1.19</v>
      </c>
      <c r="GU323" s="7"/>
      <c r="GW323" s="66">
        <v>44911</v>
      </c>
      <c r="GX323" s="21" t="s">
        <v>1627</v>
      </c>
      <c r="GY323" s="7"/>
      <c r="GZ323" s="7">
        <v>1.0858000000000001</v>
      </c>
      <c r="HA323" s="7"/>
      <c r="HC323" s="66">
        <v>44897</v>
      </c>
      <c r="HD323" s="21" t="s">
        <v>1627</v>
      </c>
      <c r="HE323" s="7"/>
      <c r="HF323" s="7">
        <v>1.2009000000000001</v>
      </c>
      <c r="HG323" s="7"/>
      <c r="HI323" s="66">
        <v>44859</v>
      </c>
      <c r="HJ323" s="21" t="s">
        <v>1635</v>
      </c>
      <c r="HK323" s="7"/>
      <c r="HL323" s="7">
        <v>1.01</v>
      </c>
      <c r="HM323" s="7"/>
      <c r="HO323" s="66">
        <v>44852</v>
      </c>
      <c r="HP323" s="21" t="s">
        <v>1635</v>
      </c>
      <c r="HQ323" s="7"/>
      <c r="HR323" s="134">
        <v>1.0029999999999999</v>
      </c>
      <c r="HS323" s="7"/>
      <c r="HU323" s="23">
        <v>44186</v>
      </c>
      <c r="HV323" s="27" t="s">
        <v>360</v>
      </c>
      <c r="HW323" s="21">
        <f>[1]!i_dq_close("881001.WI",HU323)</f>
        <v>5345.4975999999997</v>
      </c>
      <c r="HX323" s="82">
        <v>1.1169290000000001</v>
      </c>
      <c r="HY323" s="20"/>
    </row>
    <row r="324" spans="1:233" customFormat="1">
      <c r="A324" s="121">
        <v>44860</v>
      </c>
      <c r="B324" s="74" t="s">
        <v>1635</v>
      </c>
      <c r="C324" s="122"/>
      <c r="D324" s="122">
        <v>1.0138</v>
      </c>
      <c r="E324" s="122"/>
      <c r="G324" s="66">
        <v>44888</v>
      </c>
      <c r="H324" s="7" t="s">
        <v>1636</v>
      </c>
      <c r="I324" s="7"/>
      <c r="J324" s="7">
        <v>0.96099999999999997</v>
      </c>
      <c r="K324" s="7"/>
      <c r="M324" s="7"/>
      <c r="N324" s="7"/>
      <c r="O324" s="7"/>
      <c r="P324" s="7"/>
      <c r="Q324" s="7"/>
      <c r="S324" s="7"/>
      <c r="T324" s="7"/>
      <c r="U324" s="7"/>
      <c r="V324" s="7"/>
      <c r="W324" s="7"/>
      <c r="Y324" s="7"/>
      <c r="Z324" s="7"/>
      <c r="AA324" s="7"/>
      <c r="AB324" s="7"/>
      <c r="AC324" s="7"/>
      <c r="AE324" s="7"/>
      <c r="AF324" s="7"/>
      <c r="AG324" s="7"/>
      <c r="AH324" s="7"/>
      <c r="AI324" s="7"/>
      <c r="AK324" s="7"/>
      <c r="AL324" s="7"/>
      <c r="AM324" s="7"/>
      <c r="AN324" s="7"/>
      <c r="AO324" s="7"/>
      <c r="AQ324" s="7"/>
      <c r="AR324" s="7"/>
      <c r="AS324" s="7"/>
      <c r="AT324" s="7"/>
      <c r="AU324" s="7"/>
      <c r="AW324" s="7"/>
      <c r="AX324" s="7"/>
      <c r="AY324" s="7"/>
      <c r="AZ324" s="7"/>
      <c r="BA324" s="7"/>
      <c r="BC324" s="7"/>
      <c r="BD324" s="7"/>
      <c r="BE324" s="7"/>
      <c r="BF324" s="7"/>
      <c r="BG324" s="7"/>
      <c r="BI324" s="7"/>
      <c r="BJ324" s="7"/>
      <c r="BK324" s="7"/>
      <c r="BL324" s="7"/>
      <c r="BM324" s="7"/>
      <c r="BO324" s="7"/>
      <c r="BP324" s="7"/>
      <c r="BQ324" s="7"/>
      <c r="BR324" s="7"/>
      <c r="BS324" s="7"/>
      <c r="BU324" s="7"/>
      <c r="BV324" s="7"/>
      <c r="BW324" s="7"/>
      <c r="BX324" s="7"/>
      <c r="BY324" s="7"/>
      <c r="CA324" s="7"/>
      <c r="CB324" s="7"/>
      <c r="CC324" s="7"/>
      <c r="CD324" s="7"/>
      <c r="CE324" s="7"/>
      <c r="CG324" s="7"/>
      <c r="CH324" s="7"/>
      <c r="CI324" s="7"/>
      <c r="CJ324" s="7"/>
      <c r="CK324" s="7"/>
      <c r="CM324" s="7"/>
      <c r="CN324" s="7"/>
      <c r="CO324" s="7"/>
      <c r="CP324" s="7"/>
      <c r="CQ324" s="7"/>
      <c r="CS324" s="7"/>
      <c r="CT324" s="7"/>
      <c r="CU324" s="7"/>
      <c r="CV324" s="7"/>
      <c r="CW324" s="7"/>
      <c r="CY324" s="7"/>
      <c r="CZ324" s="7"/>
      <c r="DA324" s="7"/>
      <c r="DB324" s="7"/>
      <c r="DC324" s="7"/>
      <c r="DE324" s="7"/>
      <c r="DF324" s="7"/>
      <c r="DG324" s="7"/>
      <c r="DH324" s="7"/>
      <c r="DI324" s="7"/>
      <c r="DK324" s="7"/>
      <c r="DL324" s="7"/>
      <c r="DM324" s="7"/>
      <c r="DN324" s="7"/>
      <c r="DO324" s="7"/>
      <c r="DQ324" s="7"/>
      <c r="DR324" s="7"/>
      <c r="DS324" s="7"/>
      <c r="DT324" s="7"/>
      <c r="DU324" s="7"/>
      <c r="DW324" s="7"/>
      <c r="DX324" s="7"/>
      <c r="DY324" s="7"/>
      <c r="DZ324" s="7"/>
      <c r="EA324" s="7"/>
      <c r="EC324" s="7"/>
      <c r="ED324" s="7"/>
      <c r="EE324" s="7"/>
      <c r="EF324" s="7"/>
      <c r="EG324" s="7"/>
      <c r="EI324" s="7"/>
      <c r="EJ324" s="7"/>
      <c r="EK324" s="7"/>
      <c r="EL324" s="7"/>
      <c r="EM324" s="7"/>
      <c r="EO324" s="7"/>
      <c r="EP324" s="7"/>
      <c r="EQ324" s="7"/>
      <c r="ER324" s="7"/>
      <c r="ES324" s="7"/>
      <c r="EU324" s="7"/>
      <c r="EV324" s="7"/>
      <c r="EW324" s="7"/>
      <c r="EX324" s="7"/>
      <c r="EY324" s="7"/>
      <c r="FA324" s="7"/>
      <c r="FB324" s="7"/>
      <c r="FC324" s="7"/>
      <c r="FD324" s="7"/>
      <c r="FE324" s="7"/>
      <c r="FG324" s="7"/>
      <c r="FH324" s="7"/>
      <c r="FI324" s="7"/>
      <c r="FJ324" s="7"/>
      <c r="FK324" s="7"/>
      <c r="FM324" s="7"/>
      <c r="FN324" s="7"/>
      <c r="FO324" s="7"/>
      <c r="FP324" s="7"/>
      <c r="FQ324" s="7"/>
      <c r="FS324" s="7"/>
      <c r="FT324" s="7"/>
      <c r="FU324" s="7"/>
      <c r="FV324" s="7"/>
      <c r="FW324" s="7"/>
      <c r="FY324" s="7"/>
      <c r="FZ324" s="7"/>
      <c r="GA324" s="7"/>
      <c r="GB324" s="7"/>
      <c r="GC324" s="7"/>
      <c r="GE324" s="7"/>
      <c r="GF324" s="7"/>
      <c r="GG324" s="7"/>
      <c r="GH324" s="7"/>
      <c r="GI324" s="7"/>
      <c r="GK324" s="7"/>
      <c r="GL324" s="7"/>
      <c r="GM324" s="7"/>
      <c r="GN324" s="7"/>
      <c r="GO324" s="7"/>
      <c r="GQ324" s="66">
        <v>44945</v>
      </c>
      <c r="GR324" s="7" t="s">
        <v>1628</v>
      </c>
      <c r="GS324" s="7"/>
      <c r="GT324" s="7">
        <v>1.1879999999999999</v>
      </c>
      <c r="GU324" s="7"/>
      <c r="GW324" s="66">
        <v>44914</v>
      </c>
      <c r="GX324" s="21" t="s">
        <v>1627</v>
      </c>
      <c r="GY324" s="7"/>
      <c r="GZ324" s="7">
        <v>1.0858000000000001</v>
      </c>
      <c r="HA324" s="7"/>
      <c r="HC324" s="66">
        <v>44900</v>
      </c>
      <c r="HD324" s="21" t="s">
        <v>1627</v>
      </c>
      <c r="HE324" s="7"/>
      <c r="HF324" s="7">
        <v>1.2007000000000001</v>
      </c>
      <c r="HG324" s="7"/>
      <c r="HI324" s="66">
        <v>44860</v>
      </c>
      <c r="HJ324" s="21" t="s">
        <v>1635</v>
      </c>
      <c r="HK324" s="7"/>
      <c r="HL324" s="7">
        <v>1.01</v>
      </c>
      <c r="HM324" s="7"/>
      <c r="HO324" s="66">
        <v>44853</v>
      </c>
      <c r="HP324" s="21" t="s">
        <v>1635</v>
      </c>
      <c r="HQ324" s="7"/>
      <c r="HR324" s="134">
        <v>1.0029999999999999</v>
      </c>
      <c r="HS324" s="7">
        <v>2108967.7400000002</v>
      </c>
      <c r="HU324" s="23">
        <v>44187</v>
      </c>
      <c r="HV324" s="27" t="s">
        <v>360</v>
      </c>
      <c r="HW324" s="21">
        <f>[1]!i_dq_close("881001.WI",HU324)</f>
        <v>5247.9682000000003</v>
      </c>
      <c r="HX324" s="82">
        <v>1.1169290000000001</v>
      </c>
      <c r="HY324" s="20"/>
    </row>
    <row r="325" spans="1:233" customFormat="1">
      <c r="A325" s="121">
        <v>44861</v>
      </c>
      <c r="B325" s="74" t="s">
        <v>1635</v>
      </c>
      <c r="C325" s="122"/>
      <c r="D325" s="122">
        <v>1.0046999999999999</v>
      </c>
      <c r="E325" s="122"/>
      <c r="G325" s="66">
        <v>44889</v>
      </c>
      <c r="H325" s="7" t="s">
        <v>1636</v>
      </c>
      <c r="I325" s="7"/>
      <c r="J325" s="7">
        <v>0.96179999999999999</v>
      </c>
      <c r="K325" s="7"/>
      <c r="M325" s="7"/>
      <c r="N325" s="7"/>
      <c r="O325" s="7"/>
      <c r="P325" s="7"/>
      <c r="Q325" s="7"/>
      <c r="S325" s="7"/>
      <c r="T325" s="7"/>
      <c r="U325" s="7"/>
      <c r="V325" s="7"/>
      <c r="W325" s="7"/>
      <c r="Y325" s="7"/>
      <c r="Z325" s="7"/>
      <c r="AA325" s="7"/>
      <c r="AB325" s="7"/>
      <c r="AC325" s="7"/>
      <c r="AE325" s="7"/>
      <c r="AF325" s="7"/>
      <c r="AG325" s="7"/>
      <c r="AH325" s="7"/>
      <c r="AI325" s="7"/>
      <c r="AK325" s="7"/>
      <c r="AL325" s="7"/>
      <c r="AM325" s="7"/>
      <c r="AN325" s="7"/>
      <c r="AO325" s="7"/>
      <c r="AQ325" s="7"/>
      <c r="AR325" s="7"/>
      <c r="AS325" s="7"/>
      <c r="AT325" s="7"/>
      <c r="AU325" s="7"/>
      <c r="AW325" s="7"/>
      <c r="AX325" s="7"/>
      <c r="AY325" s="7"/>
      <c r="AZ325" s="7"/>
      <c r="BA325" s="7"/>
      <c r="BC325" s="7"/>
      <c r="BD325" s="7"/>
      <c r="BE325" s="7"/>
      <c r="BF325" s="7"/>
      <c r="BG325" s="7"/>
      <c r="BI325" s="7"/>
      <c r="BJ325" s="7"/>
      <c r="BK325" s="7"/>
      <c r="BL325" s="7"/>
      <c r="BM325" s="7"/>
      <c r="BO325" s="7"/>
      <c r="BP325" s="7"/>
      <c r="BQ325" s="7"/>
      <c r="BR325" s="7"/>
      <c r="BS325" s="7"/>
      <c r="BU325" s="7"/>
      <c r="BV325" s="7"/>
      <c r="BW325" s="7"/>
      <c r="BX325" s="7"/>
      <c r="BY325" s="7"/>
      <c r="CA325" s="7"/>
      <c r="CB325" s="7"/>
      <c r="CC325" s="7"/>
      <c r="CD325" s="7"/>
      <c r="CE325" s="7"/>
      <c r="CG325" s="7"/>
      <c r="CH325" s="7"/>
      <c r="CI325" s="7"/>
      <c r="CJ325" s="7"/>
      <c r="CK325" s="7"/>
      <c r="CM325" s="7"/>
      <c r="CN325" s="7"/>
      <c r="CO325" s="7"/>
      <c r="CP325" s="7"/>
      <c r="CQ325" s="7"/>
      <c r="CS325" s="7"/>
      <c r="CT325" s="7"/>
      <c r="CU325" s="7"/>
      <c r="CV325" s="7"/>
      <c r="CW325" s="7"/>
      <c r="CY325" s="7"/>
      <c r="CZ325" s="7"/>
      <c r="DA325" s="7"/>
      <c r="DB325" s="7"/>
      <c r="DC325" s="7"/>
      <c r="DE325" s="7"/>
      <c r="DF325" s="7"/>
      <c r="DG325" s="7"/>
      <c r="DH325" s="7"/>
      <c r="DI325" s="7"/>
      <c r="DK325" s="7"/>
      <c r="DL325" s="7"/>
      <c r="DM325" s="7"/>
      <c r="DN325" s="7"/>
      <c r="DO325" s="7"/>
      <c r="DQ325" s="7"/>
      <c r="DR325" s="7"/>
      <c r="DS325" s="7"/>
      <c r="DT325" s="7"/>
      <c r="DU325" s="7"/>
      <c r="DW325" s="7"/>
      <c r="DX325" s="7"/>
      <c r="DY325" s="7"/>
      <c r="DZ325" s="7"/>
      <c r="EA325" s="7"/>
      <c r="EC325" s="7"/>
      <c r="ED325" s="7"/>
      <c r="EE325" s="7"/>
      <c r="EF325" s="7"/>
      <c r="EG325" s="7"/>
      <c r="EI325" s="7"/>
      <c r="EJ325" s="7"/>
      <c r="EK325" s="7"/>
      <c r="EL325" s="7"/>
      <c r="EM325" s="7"/>
      <c r="EO325" s="7"/>
      <c r="EP325" s="7"/>
      <c r="EQ325" s="7"/>
      <c r="ER325" s="7"/>
      <c r="ES325" s="7"/>
      <c r="EU325" s="7"/>
      <c r="EV325" s="7"/>
      <c r="EW325" s="7"/>
      <c r="EX325" s="7"/>
      <c r="EY325" s="7"/>
      <c r="FA325" s="7"/>
      <c r="FB325" s="7"/>
      <c r="FC325" s="7"/>
      <c r="FD325" s="7"/>
      <c r="FE325" s="7"/>
      <c r="FG325" s="7"/>
      <c r="FH325" s="7"/>
      <c r="FI325" s="7"/>
      <c r="FJ325" s="7"/>
      <c r="FK325" s="7"/>
      <c r="FM325" s="7"/>
      <c r="FN325" s="7"/>
      <c r="FO325" s="7"/>
      <c r="FP325" s="7"/>
      <c r="FQ325" s="7"/>
      <c r="FS325" s="7"/>
      <c r="FT325" s="7"/>
      <c r="FU325" s="7"/>
      <c r="FV325" s="7"/>
      <c r="FW325" s="7"/>
      <c r="FY325" s="7"/>
      <c r="FZ325" s="7"/>
      <c r="GA325" s="7"/>
      <c r="GB325" s="7"/>
      <c r="GC325" s="7"/>
      <c r="GE325" s="7"/>
      <c r="GF325" s="7"/>
      <c r="GG325" s="7"/>
      <c r="GH325" s="7"/>
      <c r="GI325" s="7"/>
      <c r="GK325" s="7"/>
      <c r="GL325" s="7"/>
      <c r="GM325" s="7"/>
      <c r="GN325" s="7"/>
      <c r="GO325" s="7"/>
      <c r="GQ325" s="66">
        <v>44946</v>
      </c>
      <c r="GR325" s="7" t="s">
        <v>1628</v>
      </c>
      <c r="GS325" s="7"/>
      <c r="GT325" s="7">
        <v>1.1879999999999999</v>
      </c>
      <c r="GU325" s="7"/>
      <c r="GW325" s="66">
        <v>44915</v>
      </c>
      <c r="GX325" s="21" t="s">
        <v>1627</v>
      </c>
      <c r="GY325" s="7"/>
      <c r="GZ325" s="7">
        <v>1.0858000000000001</v>
      </c>
      <c r="HA325" s="7"/>
      <c r="HC325" s="66">
        <v>44901</v>
      </c>
      <c r="HD325" s="21" t="s">
        <v>1627</v>
      </c>
      <c r="HE325" s="7"/>
      <c r="HF325" s="7">
        <v>1.2007000000000001</v>
      </c>
      <c r="HG325" s="7"/>
      <c r="HI325" s="66">
        <v>44861</v>
      </c>
      <c r="HJ325" s="21" t="s">
        <v>1635</v>
      </c>
      <c r="HK325" s="7"/>
      <c r="HL325" s="7">
        <v>1.0029999999999999</v>
      </c>
      <c r="HM325" s="7"/>
      <c r="HO325" s="66">
        <v>44854</v>
      </c>
      <c r="HP325" s="21" t="s">
        <v>1635</v>
      </c>
      <c r="HQ325" s="7"/>
      <c r="HR325" s="7">
        <v>1.0029999999999999</v>
      </c>
      <c r="HS325" s="7"/>
      <c r="HU325" s="23">
        <v>44188</v>
      </c>
      <c r="HV325" s="27" t="s">
        <v>360</v>
      </c>
      <c r="HW325" s="21">
        <f>[1]!i_dq_close("881001.WI",HU325)</f>
        <v>5290.8973999999998</v>
      </c>
      <c r="HX325" s="82">
        <v>1.1169290000000001</v>
      </c>
      <c r="HY325" s="20"/>
    </row>
    <row r="326" spans="1:233" customFormat="1">
      <c r="A326" s="121">
        <v>44862</v>
      </c>
      <c r="B326" s="74" t="s">
        <v>1635</v>
      </c>
      <c r="C326" s="122"/>
      <c r="D326" s="122">
        <v>1.0023</v>
      </c>
      <c r="E326" s="122"/>
      <c r="G326" s="66">
        <v>44890</v>
      </c>
      <c r="H326" s="7" t="s">
        <v>1636</v>
      </c>
      <c r="I326" s="7"/>
      <c r="J326" s="7">
        <v>0.9577</v>
      </c>
      <c r="K326" s="7"/>
      <c r="M326" s="7"/>
      <c r="N326" s="7"/>
      <c r="O326" s="7"/>
      <c r="P326" s="7"/>
      <c r="Q326" s="7"/>
      <c r="S326" s="7"/>
      <c r="T326" s="7"/>
      <c r="U326" s="7"/>
      <c r="V326" s="7"/>
      <c r="W326" s="7"/>
      <c r="Y326" s="7"/>
      <c r="Z326" s="7"/>
      <c r="AA326" s="7"/>
      <c r="AB326" s="7"/>
      <c r="AC326" s="7"/>
      <c r="AE326" s="7"/>
      <c r="AF326" s="7"/>
      <c r="AG326" s="7"/>
      <c r="AH326" s="7"/>
      <c r="AI326" s="7"/>
      <c r="AK326" s="7"/>
      <c r="AL326" s="7"/>
      <c r="AM326" s="7"/>
      <c r="AN326" s="7"/>
      <c r="AO326" s="7"/>
      <c r="AQ326" s="7"/>
      <c r="AR326" s="7"/>
      <c r="AS326" s="7"/>
      <c r="AT326" s="7"/>
      <c r="AU326" s="7"/>
      <c r="AW326" s="7"/>
      <c r="AX326" s="7"/>
      <c r="AY326" s="7"/>
      <c r="AZ326" s="7"/>
      <c r="BA326" s="7"/>
      <c r="BC326" s="7"/>
      <c r="BD326" s="7"/>
      <c r="BE326" s="7"/>
      <c r="BF326" s="7"/>
      <c r="BG326" s="7"/>
      <c r="BI326" s="7"/>
      <c r="BJ326" s="7"/>
      <c r="BK326" s="7"/>
      <c r="BL326" s="7"/>
      <c r="BM326" s="7"/>
      <c r="BO326" s="7"/>
      <c r="BP326" s="7"/>
      <c r="BQ326" s="7"/>
      <c r="BR326" s="7"/>
      <c r="BS326" s="7"/>
      <c r="BU326" s="7"/>
      <c r="BV326" s="7"/>
      <c r="BW326" s="7"/>
      <c r="BX326" s="7"/>
      <c r="BY326" s="7"/>
      <c r="CA326" s="7"/>
      <c r="CB326" s="7"/>
      <c r="CC326" s="7"/>
      <c r="CD326" s="7"/>
      <c r="CE326" s="7"/>
      <c r="CG326" s="7"/>
      <c r="CH326" s="7"/>
      <c r="CI326" s="7"/>
      <c r="CJ326" s="7"/>
      <c r="CK326" s="7"/>
      <c r="CM326" s="7"/>
      <c r="CN326" s="7"/>
      <c r="CO326" s="7"/>
      <c r="CP326" s="7"/>
      <c r="CQ326" s="7"/>
      <c r="CS326" s="7"/>
      <c r="CT326" s="7"/>
      <c r="CU326" s="7"/>
      <c r="CV326" s="7"/>
      <c r="CW326" s="7"/>
      <c r="CY326" s="7"/>
      <c r="CZ326" s="7"/>
      <c r="DA326" s="7"/>
      <c r="DB326" s="7"/>
      <c r="DC326" s="7"/>
      <c r="DE326" s="7"/>
      <c r="DF326" s="7"/>
      <c r="DG326" s="7"/>
      <c r="DH326" s="7"/>
      <c r="DI326" s="7"/>
      <c r="DK326" s="7"/>
      <c r="DL326" s="7"/>
      <c r="DM326" s="7"/>
      <c r="DN326" s="7"/>
      <c r="DO326" s="7"/>
      <c r="DQ326" s="7"/>
      <c r="DR326" s="7"/>
      <c r="DS326" s="7"/>
      <c r="DT326" s="7"/>
      <c r="DU326" s="7"/>
      <c r="DW326" s="7"/>
      <c r="DX326" s="7"/>
      <c r="DY326" s="7"/>
      <c r="DZ326" s="7"/>
      <c r="EA326" s="7"/>
      <c r="EC326" s="7"/>
      <c r="ED326" s="7"/>
      <c r="EE326" s="7"/>
      <c r="EF326" s="7"/>
      <c r="EG326" s="7"/>
      <c r="EI326" s="7"/>
      <c r="EJ326" s="7"/>
      <c r="EK326" s="7"/>
      <c r="EL326" s="7"/>
      <c r="EM326" s="7"/>
      <c r="EO326" s="7"/>
      <c r="EP326" s="7"/>
      <c r="EQ326" s="7"/>
      <c r="ER326" s="7"/>
      <c r="ES326" s="7"/>
      <c r="EU326" s="7"/>
      <c r="EV326" s="7"/>
      <c r="EW326" s="7"/>
      <c r="EX326" s="7"/>
      <c r="EY326" s="7"/>
      <c r="FA326" s="7"/>
      <c r="FB326" s="7"/>
      <c r="FC326" s="7"/>
      <c r="FD326" s="7"/>
      <c r="FE326" s="7"/>
      <c r="FG326" s="7"/>
      <c r="FH326" s="7"/>
      <c r="FI326" s="7"/>
      <c r="FJ326" s="7"/>
      <c r="FK326" s="7"/>
      <c r="FM326" s="7"/>
      <c r="FN326" s="7"/>
      <c r="FO326" s="7"/>
      <c r="FP326" s="7"/>
      <c r="FQ326" s="7"/>
      <c r="FS326" s="7"/>
      <c r="FT326" s="7"/>
      <c r="FU326" s="7"/>
      <c r="FV326" s="7"/>
      <c r="FW326" s="7"/>
      <c r="FY326" s="7"/>
      <c r="FZ326" s="7"/>
      <c r="GA326" s="7"/>
      <c r="GB326" s="7"/>
      <c r="GC326" s="7"/>
      <c r="GE326" s="7"/>
      <c r="GF326" s="7"/>
      <c r="GG326" s="7"/>
      <c r="GH326" s="7"/>
      <c r="GI326" s="7"/>
      <c r="GK326" s="7"/>
      <c r="GL326" s="7"/>
      <c r="GM326" s="7"/>
      <c r="GN326" s="7"/>
      <c r="GO326" s="7"/>
      <c r="GQ326" s="66">
        <v>44956</v>
      </c>
      <c r="GR326" s="7" t="s">
        <v>1628</v>
      </c>
      <c r="GS326" s="7"/>
      <c r="GT326" s="7">
        <v>1.1919999999999999</v>
      </c>
      <c r="GU326" s="7"/>
      <c r="GW326" s="66">
        <v>44916</v>
      </c>
      <c r="GX326" s="21" t="s">
        <v>1627</v>
      </c>
      <c r="GY326" s="7"/>
      <c r="GZ326" s="7">
        <v>1.0865</v>
      </c>
      <c r="HA326" s="7"/>
      <c r="HC326" s="66">
        <v>44902</v>
      </c>
      <c r="HD326" s="21" t="s">
        <v>1627</v>
      </c>
      <c r="HE326" s="7"/>
      <c r="HF326" s="7">
        <v>1.1998</v>
      </c>
      <c r="HG326" s="7"/>
      <c r="HI326" s="66">
        <v>44862</v>
      </c>
      <c r="HJ326" s="21" t="s">
        <v>1635</v>
      </c>
      <c r="HK326" s="7"/>
      <c r="HL326" s="7">
        <v>1.0049999999999999</v>
      </c>
      <c r="HM326" s="7"/>
      <c r="HO326" s="66">
        <v>44855</v>
      </c>
      <c r="HP326" s="21" t="s">
        <v>1635</v>
      </c>
      <c r="HQ326" s="7"/>
      <c r="HR326" s="7">
        <v>1.004</v>
      </c>
      <c r="HS326" s="7"/>
      <c r="HU326" s="23">
        <v>44189</v>
      </c>
      <c r="HV326" s="27" t="s">
        <v>360</v>
      </c>
      <c r="HW326" s="21">
        <f>[1]!i_dq_close("881001.WI",HU326)</f>
        <v>5245.9675999999999</v>
      </c>
      <c r="HX326" s="82">
        <v>1.1169290000000001</v>
      </c>
      <c r="HY326" s="20"/>
    </row>
    <row r="327" spans="1:233" customFormat="1">
      <c r="A327" s="121">
        <v>44865</v>
      </c>
      <c r="B327" s="74" t="s">
        <v>1635</v>
      </c>
      <c r="C327" s="122"/>
      <c r="D327" s="122">
        <v>1.0013000000000001</v>
      </c>
      <c r="E327" s="122"/>
      <c r="G327" s="66">
        <v>44893</v>
      </c>
      <c r="H327" s="7" t="s">
        <v>1636</v>
      </c>
      <c r="I327" s="7"/>
      <c r="J327" s="7">
        <v>0.95609999999999995</v>
      </c>
      <c r="K327" s="7"/>
      <c r="M327" s="7"/>
      <c r="N327" s="7"/>
      <c r="O327" s="7"/>
      <c r="P327" s="7"/>
      <c r="Q327" s="7"/>
      <c r="S327" s="7"/>
      <c r="T327" s="7"/>
      <c r="U327" s="7"/>
      <c r="V327" s="7"/>
      <c r="W327" s="7"/>
      <c r="Y327" s="7"/>
      <c r="Z327" s="7"/>
      <c r="AA327" s="7"/>
      <c r="AB327" s="7"/>
      <c r="AC327" s="7"/>
      <c r="AE327" s="7"/>
      <c r="AF327" s="7"/>
      <c r="AG327" s="7"/>
      <c r="AH327" s="7"/>
      <c r="AI327" s="7"/>
      <c r="AK327" s="7"/>
      <c r="AL327" s="7"/>
      <c r="AM327" s="7"/>
      <c r="AN327" s="7"/>
      <c r="AO327" s="7"/>
      <c r="AQ327" s="7"/>
      <c r="AR327" s="7"/>
      <c r="AS327" s="7"/>
      <c r="AT327" s="7"/>
      <c r="AU327" s="7"/>
      <c r="AW327" s="7"/>
      <c r="AX327" s="7"/>
      <c r="AY327" s="7"/>
      <c r="AZ327" s="7"/>
      <c r="BA327" s="7"/>
      <c r="BC327" s="7"/>
      <c r="BD327" s="7"/>
      <c r="BE327" s="7"/>
      <c r="BF327" s="7"/>
      <c r="BG327" s="7"/>
      <c r="BI327" s="7"/>
      <c r="BJ327" s="7"/>
      <c r="BK327" s="7"/>
      <c r="BL327" s="7"/>
      <c r="BM327" s="7"/>
      <c r="BO327" s="7"/>
      <c r="BP327" s="7"/>
      <c r="BQ327" s="7"/>
      <c r="BR327" s="7"/>
      <c r="BS327" s="7"/>
      <c r="BU327" s="7"/>
      <c r="BV327" s="7"/>
      <c r="BW327" s="7"/>
      <c r="BX327" s="7"/>
      <c r="BY327" s="7"/>
      <c r="CA327" s="7"/>
      <c r="CB327" s="7"/>
      <c r="CC327" s="7"/>
      <c r="CD327" s="7"/>
      <c r="CE327" s="7"/>
      <c r="CG327" s="7"/>
      <c r="CH327" s="7"/>
      <c r="CI327" s="7"/>
      <c r="CJ327" s="7"/>
      <c r="CK327" s="7"/>
      <c r="CM327" s="7"/>
      <c r="CN327" s="7"/>
      <c r="CO327" s="7"/>
      <c r="CP327" s="7"/>
      <c r="CQ327" s="7"/>
      <c r="CS327" s="7"/>
      <c r="CT327" s="7"/>
      <c r="CU327" s="7"/>
      <c r="CV327" s="7"/>
      <c r="CW327" s="7"/>
      <c r="CY327" s="7"/>
      <c r="CZ327" s="7"/>
      <c r="DA327" s="7"/>
      <c r="DB327" s="7"/>
      <c r="DC327" s="7"/>
      <c r="DE327" s="7"/>
      <c r="DF327" s="7"/>
      <c r="DG327" s="7"/>
      <c r="DH327" s="7"/>
      <c r="DI327" s="7"/>
      <c r="DK327" s="7"/>
      <c r="DL327" s="7"/>
      <c r="DM327" s="7"/>
      <c r="DN327" s="7"/>
      <c r="DO327" s="7"/>
      <c r="DQ327" s="7"/>
      <c r="DR327" s="7"/>
      <c r="DS327" s="7"/>
      <c r="DT327" s="7"/>
      <c r="DU327" s="7"/>
      <c r="DW327" s="7"/>
      <c r="DX327" s="7"/>
      <c r="DY327" s="7"/>
      <c r="DZ327" s="7"/>
      <c r="EA327" s="7"/>
      <c r="EC327" s="7"/>
      <c r="ED327" s="7"/>
      <c r="EE327" s="7"/>
      <c r="EF327" s="7"/>
      <c r="EG327" s="7"/>
      <c r="EI327" s="7"/>
      <c r="EJ327" s="7"/>
      <c r="EK327" s="7"/>
      <c r="EL327" s="7"/>
      <c r="EM327" s="7"/>
      <c r="EO327" s="7"/>
      <c r="EP327" s="7"/>
      <c r="EQ327" s="7"/>
      <c r="ER327" s="7"/>
      <c r="ES327" s="7"/>
      <c r="EU327" s="7"/>
      <c r="EV327" s="7"/>
      <c r="EW327" s="7"/>
      <c r="EX327" s="7"/>
      <c r="EY327" s="7"/>
      <c r="FA327" s="7"/>
      <c r="FB327" s="7"/>
      <c r="FC327" s="7"/>
      <c r="FD327" s="7"/>
      <c r="FE327" s="7"/>
      <c r="FG327" s="7"/>
      <c r="FH327" s="7"/>
      <c r="FI327" s="7"/>
      <c r="FJ327" s="7"/>
      <c r="FK327" s="7"/>
      <c r="FM327" s="7"/>
      <c r="FN327" s="7"/>
      <c r="FO327" s="7"/>
      <c r="FP327" s="7"/>
      <c r="FQ327" s="7"/>
      <c r="FS327" s="7"/>
      <c r="FT327" s="7"/>
      <c r="FU327" s="7"/>
      <c r="FV327" s="7"/>
      <c r="FW327" s="7"/>
      <c r="FY327" s="7"/>
      <c r="FZ327" s="7"/>
      <c r="GA327" s="7"/>
      <c r="GB327" s="7"/>
      <c r="GC327" s="7"/>
      <c r="GE327" s="7"/>
      <c r="GF327" s="7"/>
      <c r="GG327" s="7"/>
      <c r="GH327" s="7"/>
      <c r="GI327" s="7"/>
      <c r="GK327" s="7"/>
      <c r="GL327" s="7"/>
      <c r="GM327" s="7"/>
      <c r="GN327" s="7"/>
      <c r="GO327" s="7"/>
      <c r="GQ327" s="66">
        <v>44957</v>
      </c>
      <c r="GR327" s="7" t="s">
        <v>1628</v>
      </c>
      <c r="GS327" s="7"/>
      <c r="GT327" s="7">
        <v>1.1879999999999999</v>
      </c>
      <c r="GU327" s="7"/>
      <c r="GW327" s="66">
        <v>44917</v>
      </c>
      <c r="GX327" s="21" t="s">
        <v>1627</v>
      </c>
      <c r="GY327" s="7"/>
      <c r="GZ327" s="7">
        <v>1.0878000000000001</v>
      </c>
      <c r="HA327" s="7"/>
      <c r="HC327" s="66">
        <v>44903</v>
      </c>
      <c r="HD327" s="21" t="s">
        <v>1627</v>
      </c>
      <c r="HE327" s="7"/>
      <c r="HF327" s="7">
        <v>1.2019</v>
      </c>
      <c r="HG327" s="7"/>
      <c r="HI327" s="66">
        <v>44865</v>
      </c>
      <c r="HJ327" s="21" t="s">
        <v>1635</v>
      </c>
      <c r="HK327" s="7"/>
      <c r="HL327" s="7">
        <v>1.012</v>
      </c>
      <c r="HM327" s="7"/>
      <c r="HO327" s="66">
        <v>44858</v>
      </c>
      <c r="HP327" s="21" t="s">
        <v>1635</v>
      </c>
      <c r="HQ327" s="7"/>
      <c r="HR327" s="7">
        <v>1.004</v>
      </c>
      <c r="HS327" s="7"/>
      <c r="HU327" s="23">
        <v>44190</v>
      </c>
      <c r="HV327" s="27" t="s">
        <v>360</v>
      </c>
      <c r="HW327" s="21">
        <f>[1]!i_dq_close("881001.WI",HU327)</f>
        <v>5293.6063000000004</v>
      </c>
      <c r="HX327" s="21">
        <v>1.1169290000000001</v>
      </c>
      <c r="HY327" s="20"/>
    </row>
    <row r="328" spans="1:233" customFormat="1">
      <c r="A328" s="121">
        <v>44866</v>
      </c>
      <c r="B328" s="74" t="s">
        <v>359</v>
      </c>
      <c r="C328" s="122"/>
      <c r="D328" s="122">
        <v>1.0032000000000001</v>
      </c>
      <c r="E328" s="122"/>
      <c r="G328" s="66">
        <v>44894</v>
      </c>
      <c r="H328" s="7" t="s">
        <v>1636</v>
      </c>
      <c r="I328" s="7"/>
      <c r="J328" s="7">
        <v>0.95240000000000002</v>
      </c>
      <c r="K328" s="7"/>
      <c r="M328" s="7"/>
      <c r="N328" s="7"/>
      <c r="O328" s="7"/>
      <c r="P328" s="7"/>
      <c r="Q328" s="7"/>
      <c r="S328" s="7"/>
      <c r="T328" s="7"/>
      <c r="U328" s="7"/>
      <c r="V328" s="7"/>
      <c r="W328" s="7"/>
      <c r="Y328" s="7"/>
      <c r="Z328" s="7"/>
      <c r="AA328" s="7"/>
      <c r="AB328" s="7"/>
      <c r="AC328" s="7"/>
      <c r="AE328" s="7"/>
      <c r="AF328" s="7"/>
      <c r="AG328" s="7"/>
      <c r="AH328" s="7"/>
      <c r="AI328" s="7"/>
      <c r="AK328" s="7"/>
      <c r="AL328" s="7"/>
      <c r="AM328" s="7"/>
      <c r="AN328" s="7"/>
      <c r="AO328" s="7"/>
      <c r="AQ328" s="7"/>
      <c r="AR328" s="7"/>
      <c r="AS328" s="7"/>
      <c r="AT328" s="7"/>
      <c r="AU328" s="7"/>
      <c r="AW328" s="7"/>
      <c r="AX328" s="7"/>
      <c r="AY328" s="7"/>
      <c r="AZ328" s="7"/>
      <c r="BA328" s="7"/>
      <c r="BC328" s="7"/>
      <c r="BD328" s="7"/>
      <c r="BE328" s="7"/>
      <c r="BF328" s="7"/>
      <c r="BG328" s="7"/>
      <c r="BI328" s="7"/>
      <c r="BJ328" s="7"/>
      <c r="BK328" s="7"/>
      <c r="BL328" s="7"/>
      <c r="BM328" s="7"/>
      <c r="BO328" s="7"/>
      <c r="BP328" s="7"/>
      <c r="BQ328" s="7"/>
      <c r="BR328" s="7"/>
      <c r="BS328" s="7"/>
      <c r="BU328" s="7"/>
      <c r="BV328" s="7"/>
      <c r="BW328" s="7"/>
      <c r="BX328" s="7"/>
      <c r="BY328" s="7"/>
      <c r="CA328" s="7"/>
      <c r="CB328" s="7"/>
      <c r="CC328" s="7"/>
      <c r="CD328" s="7"/>
      <c r="CE328" s="7"/>
      <c r="CG328" s="7"/>
      <c r="CH328" s="7"/>
      <c r="CI328" s="7"/>
      <c r="CJ328" s="7"/>
      <c r="CK328" s="7"/>
      <c r="CM328" s="7"/>
      <c r="CN328" s="7"/>
      <c r="CO328" s="7"/>
      <c r="CP328" s="7"/>
      <c r="CQ328" s="7"/>
      <c r="CS328" s="7"/>
      <c r="CT328" s="7"/>
      <c r="CU328" s="7"/>
      <c r="CV328" s="7"/>
      <c r="CW328" s="7"/>
      <c r="CY328" s="7"/>
      <c r="CZ328" s="7"/>
      <c r="DA328" s="7"/>
      <c r="DB328" s="7"/>
      <c r="DC328" s="7"/>
      <c r="DE328" s="7"/>
      <c r="DF328" s="7"/>
      <c r="DG328" s="7"/>
      <c r="DH328" s="7"/>
      <c r="DI328" s="7"/>
      <c r="DK328" s="7"/>
      <c r="DL328" s="7"/>
      <c r="DM328" s="7"/>
      <c r="DN328" s="7"/>
      <c r="DO328" s="7"/>
      <c r="DQ328" s="7"/>
      <c r="DR328" s="7"/>
      <c r="DS328" s="7"/>
      <c r="DT328" s="7"/>
      <c r="DU328" s="7"/>
      <c r="DW328" s="7"/>
      <c r="DX328" s="7"/>
      <c r="DY328" s="7"/>
      <c r="DZ328" s="7"/>
      <c r="EA328" s="7"/>
      <c r="EC328" s="7"/>
      <c r="ED328" s="7"/>
      <c r="EE328" s="7"/>
      <c r="EF328" s="7"/>
      <c r="EG328" s="7"/>
      <c r="EI328" s="7"/>
      <c r="EJ328" s="7"/>
      <c r="EK328" s="7"/>
      <c r="EL328" s="7"/>
      <c r="EM328" s="7"/>
      <c r="EO328" s="7"/>
      <c r="EP328" s="7"/>
      <c r="EQ328" s="7"/>
      <c r="ER328" s="7"/>
      <c r="ES328" s="7"/>
      <c r="EU328" s="7"/>
      <c r="EV328" s="7"/>
      <c r="EW328" s="7"/>
      <c r="EX328" s="7"/>
      <c r="EY328" s="7"/>
      <c r="FA328" s="7"/>
      <c r="FB328" s="7"/>
      <c r="FC328" s="7"/>
      <c r="FD328" s="7"/>
      <c r="FE328" s="7"/>
      <c r="FG328" s="7"/>
      <c r="FH328" s="7"/>
      <c r="FI328" s="7"/>
      <c r="FJ328" s="7"/>
      <c r="FK328" s="7"/>
      <c r="FM328" s="7"/>
      <c r="FN328" s="7"/>
      <c r="FO328" s="7"/>
      <c r="FP328" s="7"/>
      <c r="FQ328" s="7"/>
      <c r="FS328" s="7"/>
      <c r="FT328" s="7"/>
      <c r="FU328" s="7"/>
      <c r="FV328" s="7"/>
      <c r="FW328" s="7"/>
      <c r="FY328" s="7"/>
      <c r="FZ328" s="7"/>
      <c r="GA328" s="7"/>
      <c r="GB328" s="7"/>
      <c r="GC328" s="7"/>
      <c r="GE328" s="7"/>
      <c r="GF328" s="7"/>
      <c r="GG328" s="7"/>
      <c r="GH328" s="7"/>
      <c r="GI328" s="7"/>
      <c r="GK328" s="7"/>
      <c r="GL328" s="7"/>
      <c r="GM328" s="7"/>
      <c r="GN328" s="7"/>
      <c r="GO328" s="7"/>
      <c r="GQ328" s="66">
        <v>44958</v>
      </c>
      <c r="GR328" s="7" t="s">
        <v>371</v>
      </c>
      <c r="GS328" s="7"/>
      <c r="GT328" s="7">
        <v>1.19</v>
      </c>
      <c r="GU328" s="7"/>
      <c r="GW328" s="66">
        <v>44918</v>
      </c>
      <c r="GX328" s="21" t="s">
        <v>1627</v>
      </c>
      <c r="GY328" s="7"/>
      <c r="GZ328" s="7">
        <v>1.0867</v>
      </c>
      <c r="HA328" s="7"/>
      <c r="HC328" s="66">
        <v>44904</v>
      </c>
      <c r="HD328" s="21" t="s">
        <v>1627</v>
      </c>
      <c r="HE328" s="7"/>
      <c r="HF328" s="7">
        <v>1.2029000000000001</v>
      </c>
      <c r="HG328" s="7"/>
      <c r="HI328" s="66">
        <v>44866</v>
      </c>
      <c r="HJ328" s="21" t="s">
        <v>359</v>
      </c>
      <c r="HK328" s="7"/>
      <c r="HL328" s="7">
        <v>1.0149999999999999</v>
      </c>
      <c r="HM328" s="7"/>
      <c r="HO328" s="66">
        <v>44859</v>
      </c>
      <c r="HP328" s="21" t="s">
        <v>1635</v>
      </c>
      <c r="HQ328" s="7"/>
      <c r="HR328" s="7">
        <v>1.004</v>
      </c>
      <c r="HS328" s="7"/>
      <c r="HU328" s="23">
        <v>44193</v>
      </c>
      <c r="HV328" s="21" t="s">
        <v>360</v>
      </c>
      <c r="HW328" s="21">
        <f>[1]!i_dq_close("881001.WI",HU328)</f>
        <v>5290.3145000000004</v>
      </c>
      <c r="HX328" s="21">
        <v>1.1169290000000001</v>
      </c>
      <c r="HY328" s="21">
        <v>2948024.31</v>
      </c>
    </row>
    <row r="329" spans="1:233" customFormat="1">
      <c r="A329" s="121">
        <v>44867</v>
      </c>
      <c r="B329" s="74" t="s">
        <v>1636</v>
      </c>
      <c r="C329" s="122"/>
      <c r="D329" s="122">
        <v>1.0056</v>
      </c>
      <c r="E329" s="122"/>
      <c r="G329" s="66">
        <v>44895</v>
      </c>
      <c r="H329" s="7" t="s">
        <v>1636</v>
      </c>
      <c r="I329" s="7"/>
      <c r="J329" s="7">
        <v>0.95689999999999997</v>
      </c>
      <c r="K329" s="7"/>
      <c r="M329" s="7"/>
      <c r="N329" s="7"/>
      <c r="O329" s="7"/>
      <c r="P329" s="7"/>
      <c r="Q329" s="7"/>
      <c r="S329" s="7"/>
      <c r="T329" s="7"/>
      <c r="U329" s="7"/>
      <c r="V329" s="7"/>
      <c r="W329" s="7"/>
      <c r="Y329" s="7"/>
      <c r="Z329" s="7"/>
      <c r="AA329" s="7"/>
      <c r="AB329" s="7"/>
      <c r="AC329" s="7"/>
      <c r="AE329" s="7"/>
      <c r="AF329" s="7"/>
      <c r="AG329" s="7"/>
      <c r="AH329" s="7"/>
      <c r="AI329" s="7"/>
      <c r="AK329" s="7"/>
      <c r="AL329" s="7"/>
      <c r="AM329" s="7"/>
      <c r="AN329" s="7"/>
      <c r="AO329" s="7"/>
      <c r="AQ329" s="7"/>
      <c r="AR329" s="7"/>
      <c r="AS329" s="7"/>
      <c r="AT329" s="7"/>
      <c r="AU329" s="7"/>
      <c r="AW329" s="7"/>
      <c r="AX329" s="7"/>
      <c r="AY329" s="7"/>
      <c r="AZ329" s="7"/>
      <c r="BA329" s="7"/>
      <c r="BC329" s="7"/>
      <c r="BD329" s="7"/>
      <c r="BE329" s="7"/>
      <c r="BF329" s="7"/>
      <c r="BG329" s="7"/>
      <c r="BI329" s="7"/>
      <c r="BJ329" s="7"/>
      <c r="BK329" s="7"/>
      <c r="BL329" s="7"/>
      <c r="BM329" s="7"/>
      <c r="BO329" s="7"/>
      <c r="BP329" s="7"/>
      <c r="BQ329" s="7"/>
      <c r="BR329" s="7"/>
      <c r="BS329" s="7"/>
      <c r="BU329" s="7"/>
      <c r="BV329" s="7"/>
      <c r="BW329" s="7"/>
      <c r="BX329" s="7"/>
      <c r="BY329" s="7"/>
      <c r="CA329" s="7"/>
      <c r="CB329" s="7"/>
      <c r="CC329" s="7"/>
      <c r="CD329" s="7"/>
      <c r="CE329" s="7"/>
      <c r="CG329" s="7"/>
      <c r="CH329" s="7"/>
      <c r="CI329" s="7"/>
      <c r="CJ329" s="7"/>
      <c r="CK329" s="7"/>
      <c r="CM329" s="7"/>
      <c r="CN329" s="7"/>
      <c r="CO329" s="7"/>
      <c r="CP329" s="7"/>
      <c r="CQ329" s="7"/>
      <c r="CS329" s="7"/>
      <c r="CT329" s="7"/>
      <c r="CU329" s="7"/>
      <c r="CV329" s="7"/>
      <c r="CW329" s="7"/>
      <c r="CY329" s="7"/>
      <c r="CZ329" s="7"/>
      <c r="DA329" s="7"/>
      <c r="DB329" s="7"/>
      <c r="DC329" s="7"/>
      <c r="DE329" s="7"/>
      <c r="DF329" s="7"/>
      <c r="DG329" s="7"/>
      <c r="DH329" s="7"/>
      <c r="DI329" s="7"/>
      <c r="DK329" s="7"/>
      <c r="DL329" s="7"/>
      <c r="DM329" s="7"/>
      <c r="DN329" s="7"/>
      <c r="DO329" s="7"/>
      <c r="DQ329" s="7"/>
      <c r="DR329" s="7"/>
      <c r="DS329" s="7"/>
      <c r="DT329" s="7"/>
      <c r="DU329" s="7"/>
      <c r="DW329" s="7"/>
      <c r="DX329" s="7"/>
      <c r="DY329" s="7"/>
      <c r="DZ329" s="7"/>
      <c r="EA329" s="7"/>
      <c r="EC329" s="7"/>
      <c r="ED329" s="7"/>
      <c r="EE329" s="7"/>
      <c r="EF329" s="7"/>
      <c r="EG329" s="7"/>
      <c r="EI329" s="7"/>
      <c r="EJ329" s="7"/>
      <c r="EK329" s="7"/>
      <c r="EL329" s="7"/>
      <c r="EM329" s="7"/>
      <c r="EO329" s="7"/>
      <c r="EP329" s="7"/>
      <c r="EQ329" s="7"/>
      <c r="ER329" s="7"/>
      <c r="ES329" s="7"/>
      <c r="EU329" s="7"/>
      <c r="EV329" s="7"/>
      <c r="EW329" s="7"/>
      <c r="EX329" s="7"/>
      <c r="EY329" s="7"/>
      <c r="FA329" s="7"/>
      <c r="FB329" s="7"/>
      <c r="FC329" s="7"/>
      <c r="FD329" s="7"/>
      <c r="FE329" s="7"/>
      <c r="FG329" s="7"/>
      <c r="FH329" s="7"/>
      <c r="FI329" s="7"/>
      <c r="FJ329" s="7"/>
      <c r="FK329" s="7"/>
      <c r="FM329" s="7"/>
      <c r="FN329" s="7"/>
      <c r="FO329" s="7"/>
      <c r="FP329" s="7"/>
      <c r="FQ329" s="7"/>
      <c r="FS329" s="7"/>
      <c r="FT329" s="7"/>
      <c r="FU329" s="7"/>
      <c r="FV329" s="7"/>
      <c r="FW329" s="7"/>
      <c r="FY329" s="7"/>
      <c r="FZ329" s="7"/>
      <c r="GA329" s="7"/>
      <c r="GB329" s="7"/>
      <c r="GC329" s="7"/>
      <c r="GE329" s="7"/>
      <c r="GF329" s="7"/>
      <c r="GG329" s="7"/>
      <c r="GH329" s="7"/>
      <c r="GI329" s="7"/>
      <c r="GK329" s="7"/>
      <c r="GL329" s="7"/>
      <c r="GM329" s="7"/>
      <c r="GN329" s="7"/>
      <c r="GO329" s="7"/>
      <c r="GQ329" s="66">
        <v>44959</v>
      </c>
      <c r="GR329" s="7" t="s">
        <v>1637</v>
      </c>
      <c r="GS329" s="7"/>
      <c r="GT329" s="7">
        <v>1.1890000000000001</v>
      </c>
      <c r="GU329" s="7"/>
      <c r="GW329" s="66">
        <v>44921</v>
      </c>
      <c r="GX329" s="21" t="s">
        <v>1627</v>
      </c>
      <c r="GY329" s="7"/>
      <c r="GZ329" s="7">
        <v>1.0876999999999999</v>
      </c>
      <c r="HA329" s="7"/>
      <c r="HC329" s="66">
        <v>44907</v>
      </c>
      <c r="HD329" s="21" t="s">
        <v>1627</v>
      </c>
      <c r="HE329" s="7"/>
      <c r="HF329" s="7">
        <v>1.1991000000000001</v>
      </c>
      <c r="HG329" s="7"/>
      <c r="HI329" s="66">
        <v>44867</v>
      </c>
      <c r="HJ329" s="21" t="s">
        <v>1636</v>
      </c>
      <c r="HK329" s="7"/>
      <c r="HL329" s="7">
        <v>1.0169999999999999</v>
      </c>
      <c r="HM329" s="7"/>
      <c r="HO329" s="66">
        <v>44860</v>
      </c>
      <c r="HP329" s="21" t="s">
        <v>1635</v>
      </c>
      <c r="HQ329" s="7"/>
      <c r="HR329" s="7">
        <v>1.004</v>
      </c>
      <c r="HS329" s="7"/>
      <c r="HU329" s="23">
        <v>44194</v>
      </c>
      <c r="HV329" s="21" t="s">
        <v>360</v>
      </c>
      <c r="HW329" s="21">
        <f>[1]!i_dq_close("881001.WI",HU329)</f>
        <v>5261.4393</v>
      </c>
      <c r="HX329" s="21">
        <v>1.1150690000000001</v>
      </c>
      <c r="HY329" s="21">
        <v>2948024.31</v>
      </c>
    </row>
    <row r="330" spans="1:233" customFormat="1">
      <c r="A330" s="121">
        <v>44868</v>
      </c>
      <c r="B330" s="74" t="s">
        <v>1636</v>
      </c>
      <c r="C330" s="122"/>
      <c r="D330" s="122">
        <v>1.01</v>
      </c>
      <c r="E330" s="122"/>
      <c r="G330" s="66">
        <v>44896</v>
      </c>
      <c r="H330" s="7" t="s">
        <v>360</v>
      </c>
      <c r="I330" s="7"/>
      <c r="J330" s="7">
        <v>0.95499999999999996</v>
      </c>
      <c r="K330" s="7"/>
      <c r="M330" s="7"/>
      <c r="N330" s="7"/>
      <c r="O330" s="7"/>
      <c r="P330" s="7"/>
      <c r="Q330" s="7"/>
      <c r="S330" s="7"/>
      <c r="T330" s="7"/>
      <c r="U330" s="7"/>
      <c r="V330" s="7"/>
      <c r="W330" s="7"/>
      <c r="Y330" s="7"/>
      <c r="Z330" s="7"/>
      <c r="AA330" s="7"/>
      <c r="AB330" s="7"/>
      <c r="AC330" s="7"/>
      <c r="AE330" s="7"/>
      <c r="AF330" s="7"/>
      <c r="AG330" s="7"/>
      <c r="AH330" s="7"/>
      <c r="AI330" s="7"/>
      <c r="AK330" s="7"/>
      <c r="AL330" s="7"/>
      <c r="AM330" s="7"/>
      <c r="AN330" s="7"/>
      <c r="AO330" s="7"/>
      <c r="AQ330" s="7"/>
      <c r="AR330" s="7"/>
      <c r="AS330" s="7"/>
      <c r="AT330" s="7"/>
      <c r="AU330" s="7"/>
      <c r="AW330" s="7"/>
      <c r="AX330" s="7"/>
      <c r="AY330" s="7"/>
      <c r="AZ330" s="7"/>
      <c r="BA330" s="7"/>
      <c r="BC330" s="7"/>
      <c r="BD330" s="7"/>
      <c r="BE330" s="7"/>
      <c r="BF330" s="7"/>
      <c r="BG330" s="7"/>
      <c r="BI330" s="7"/>
      <c r="BJ330" s="7"/>
      <c r="BK330" s="7"/>
      <c r="BL330" s="7"/>
      <c r="BM330" s="7"/>
      <c r="BO330" s="7"/>
      <c r="BP330" s="7"/>
      <c r="BQ330" s="7"/>
      <c r="BR330" s="7"/>
      <c r="BS330" s="7"/>
      <c r="BU330" s="7"/>
      <c r="BV330" s="7"/>
      <c r="BW330" s="7"/>
      <c r="BX330" s="7"/>
      <c r="BY330" s="7"/>
      <c r="CA330" s="7"/>
      <c r="CB330" s="7"/>
      <c r="CC330" s="7"/>
      <c r="CD330" s="7"/>
      <c r="CE330" s="7"/>
      <c r="CG330" s="7"/>
      <c r="CH330" s="7"/>
      <c r="CI330" s="7"/>
      <c r="CJ330" s="7"/>
      <c r="CK330" s="7"/>
      <c r="CM330" s="7"/>
      <c r="CN330" s="7"/>
      <c r="CO330" s="7"/>
      <c r="CP330" s="7"/>
      <c r="CQ330" s="7"/>
      <c r="CS330" s="7"/>
      <c r="CT330" s="7"/>
      <c r="CU330" s="7"/>
      <c r="CV330" s="7"/>
      <c r="CW330" s="7"/>
      <c r="CY330" s="7"/>
      <c r="CZ330" s="7"/>
      <c r="DA330" s="7"/>
      <c r="DB330" s="7"/>
      <c r="DC330" s="7"/>
      <c r="DE330" s="7"/>
      <c r="DF330" s="7"/>
      <c r="DG330" s="7"/>
      <c r="DH330" s="7"/>
      <c r="DI330" s="7"/>
      <c r="DK330" s="7"/>
      <c r="DL330" s="7"/>
      <c r="DM330" s="7"/>
      <c r="DN330" s="7"/>
      <c r="DO330" s="7"/>
      <c r="DQ330" s="7"/>
      <c r="DR330" s="7"/>
      <c r="DS330" s="7"/>
      <c r="DT330" s="7"/>
      <c r="DU330" s="7"/>
      <c r="DW330" s="7"/>
      <c r="DX330" s="7"/>
      <c r="DY330" s="7"/>
      <c r="DZ330" s="7"/>
      <c r="EA330" s="7"/>
      <c r="EC330" s="7"/>
      <c r="ED330" s="7"/>
      <c r="EE330" s="7"/>
      <c r="EF330" s="7"/>
      <c r="EG330" s="7"/>
      <c r="EI330" s="7"/>
      <c r="EJ330" s="7"/>
      <c r="EK330" s="7"/>
      <c r="EL330" s="7"/>
      <c r="EM330" s="7"/>
      <c r="EO330" s="7"/>
      <c r="EP330" s="7"/>
      <c r="EQ330" s="7"/>
      <c r="ER330" s="7"/>
      <c r="ES330" s="7"/>
      <c r="EU330" s="7"/>
      <c r="EV330" s="7"/>
      <c r="EW330" s="7"/>
      <c r="EX330" s="7"/>
      <c r="EY330" s="7"/>
      <c r="FA330" s="7"/>
      <c r="FB330" s="7"/>
      <c r="FC330" s="7"/>
      <c r="FD330" s="7"/>
      <c r="FE330" s="7"/>
      <c r="FG330" s="7"/>
      <c r="FH330" s="7"/>
      <c r="FI330" s="7"/>
      <c r="FJ330" s="7"/>
      <c r="FK330" s="7"/>
      <c r="FM330" s="7"/>
      <c r="FN330" s="7"/>
      <c r="FO330" s="7"/>
      <c r="FP330" s="7"/>
      <c r="FQ330" s="7"/>
      <c r="FS330" s="7"/>
      <c r="FT330" s="7"/>
      <c r="FU330" s="7"/>
      <c r="FV330" s="7"/>
      <c r="FW330" s="7"/>
      <c r="FY330" s="7"/>
      <c r="FZ330" s="7"/>
      <c r="GA330" s="7"/>
      <c r="GB330" s="7"/>
      <c r="GC330" s="7"/>
      <c r="GE330" s="7"/>
      <c r="GF330" s="7"/>
      <c r="GG330" s="7"/>
      <c r="GH330" s="7"/>
      <c r="GI330" s="7"/>
      <c r="GK330" s="7"/>
      <c r="GL330" s="7"/>
      <c r="GM330" s="7"/>
      <c r="GN330" s="7"/>
      <c r="GO330" s="7"/>
      <c r="GQ330" s="66">
        <v>44960</v>
      </c>
      <c r="GR330" s="7" t="s">
        <v>1637</v>
      </c>
      <c r="GS330" s="7"/>
      <c r="GT330" s="7">
        <v>1.19</v>
      </c>
      <c r="GU330" s="7"/>
      <c r="GW330" s="66">
        <v>44922</v>
      </c>
      <c r="GX330" s="21" t="s">
        <v>1627</v>
      </c>
      <c r="GY330" s="7"/>
      <c r="GZ330" s="7">
        <v>1.0889</v>
      </c>
      <c r="HA330" s="7"/>
      <c r="HC330" s="66">
        <v>44908</v>
      </c>
      <c r="HD330" s="21" t="s">
        <v>1627</v>
      </c>
      <c r="HE330" s="7"/>
      <c r="HF330" s="7">
        <v>1.1959</v>
      </c>
      <c r="HG330" s="7"/>
      <c r="HI330" s="66">
        <v>44868</v>
      </c>
      <c r="HJ330" s="21" t="s">
        <v>1636</v>
      </c>
      <c r="HK330" s="7"/>
      <c r="HL330" s="7">
        <v>1.0189999999999999</v>
      </c>
      <c r="HM330" s="7"/>
      <c r="HO330" s="66">
        <v>44861</v>
      </c>
      <c r="HP330" s="21" t="s">
        <v>1635</v>
      </c>
      <c r="HQ330" s="7"/>
      <c r="HR330" s="7">
        <v>1.004</v>
      </c>
      <c r="HS330" s="7"/>
      <c r="HU330" s="23">
        <v>44195</v>
      </c>
      <c r="HV330" s="21" t="s">
        <v>360</v>
      </c>
      <c r="HW330" s="21">
        <f>[1]!i_dq_close("881001.WI",HU330)</f>
        <v>5327.9920000000002</v>
      </c>
      <c r="HX330" s="21">
        <v>1.1169290000000001</v>
      </c>
      <c r="HY330" s="21">
        <v>2948024.31</v>
      </c>
    </row>
    <row r="331" spans="1:233" customFormat="1">
      <c r="A331" s="121">
        <v>44869</v>
      </c>
      <c r="B331" s="74" t="s">
        <v>1636</v>
      </c>
      <c r="C331" s="122"/>
      <c r="D331" s="122">
        <v>1.0062</v>
      </c>
      <c r="E331" s="122"/>
      <c r="G331" s="66">
        <v>44897</v>
      </c>
      <c r="H331" s="7" t="s">
        <v>1627</v>
      </c>
      <c r="I331" s="7"/>
      <c r="J331" s="7">
        <v>0.95679999999999998</v>
      </c>
      <c r="K331" s="7"/>
      <c r="M331" s="7"/>
      <c r="N331" s="7"/>
      <c r="O331" s="7"/>
      <c r="P331" s="7"/>
      <c r="Q331" s="7"/>
      <c r="S331" s="7"/>
      <c r="T331" s="7"/>
      <c r="U331" s="7"/>
      <c r="V331" s="7"/>
      <c r="W331" s="7"/>
      <c r="Y331" s="7"/>
      <c r="Z331" s="7"/>
      <c r="AA331" s="7"/>
      <c r="AB331" s="7"/>
      <c r="AC331" s="7"/>
      <c r="AE331" s="7"/>
      <c r="AF331" s="7"/>
      <c r="AG331" s="7"/>
      <c r="AH331" s="7"/>
      <c r="AI331" s="7"/>
      <c r="AK331" s="7"/>
      <c r="AL331" s="7"/>
      <c r="AM331" s="7"/>
      <c r="AN331" s="7"/>
      <c r="AO331" s="7"/>
      <c r="AQ331" s="7"/>
      <c r="AR331" s="7"/>
      <c r="AS331" s="7"/>
      <c r="AT331" s="7"/>
      <c r="AU331" s="7"/>
      <c r="AW331" s="7"/>
      <c r="AX331" s="7"/>
      <c r="AY331" s="7"/>
      <c r="AZ331" s="7"/>
      <c r="BA331" s="7"/>
      <c r="BC331" s="7"/>
      <c r="BD331" s="7"/>
      <c r="BE331" s="7"/>
      <c r="BF331" s="7"/>
      <c r="BG331" s="7"/>
      <c r="BI331" s="7"/>
      <c r="BJ331" s="7"/>
      <c r="BK331" s="7"/>
      <c r="BL331" s="7"/>
      <c r="BM331" s="7"/>
      <c r="BO331" s="7"/>
      <c r="BP331" s="7"/>
      <c r="BQ331" s="7"/>
      <c r="BR331" s="7"/>
      <c r="BS331" s="7"/>
      <c r="BU331" s="7"/>
      <c r="BV331" s="7"/>
      <c r="BW331" s="7"/>
      <c r="BX331" s="7"/>
      <c r="BY331" s="7"/>
      <c r="CA331" s="7"/>
      <c r="CB331" s="7"/>
      <c r="CC331" s="7"/>
      <c r="CD331" s="7"/>
      <c r="CE331" s="7"/>
      <c r="CG331" s="7"/>
      <c r="CH331" s="7"/>
      <c r="CI331" s="7"/>
      <c r="CJ331" s="7"/>
      <c r="CK331" s="7"/>
      <c r="CM331" s="7"/>
      <c r="CN331" s="7"/>
      <c r="CO331" s="7"/>
      <c r="CP331" s="7"/>
      <c r="CQ331" s="7"/>
      <c r="CS331" s="7"/>
      <c r="CT331" s="7"/>
      <c r="CU331" s="7"/>
      <c r="CV331" s="7"/>
      <c r="CW331" s="7"/>
      <c r="CY331" s="7"/>
      <c r="CZ331" s="7"/>
      <c r="DA331" s="7"/>
      <c r="DB331" s="7"/>
      <c r="DC331" s="7"/>
      <c r="DE331" s="7"/>
      <c r="DF331" s="7"/>
      <c r="DG331" s="7"/>
      <c r="DH331" s="7"/>
      <c r="DI331" s="7"/>
      <c r="DK331" s="7"/>
      <c r="DL331" s="7"/>
      <c r="DM331" s="7"/>
      <c r="DN331" s="7"/>
      <c r="DO331" s="7"/>
      <c r="DQ331" s="7"/>
      <c r="DR331" s="7"/>
      <c r="DS331" s="7"/>
      <c r="DT331" s="7"/>
      <c r="DU331" s="7"/>
      <c r="DW331" s="7"/>
      <c r="DX331" s="7"/>
      <c r="DY331" s="7"/>
      <c r="DZ331" s="7"/>
      <c r="EA331" s="7"/>
      <c r="EC331" s="7"/>
      <c r="ED331" s="7"/>
      <c r="EE331" s="7"/>
      <c r="EF331" s="7"/>
      <c r="EG331" s="7"/>
      <c r="EI331" s="7"/>
      <c r="EJ331" s="7"/>
      <c r="EK331" s="7"/>
      <c r="EL331" s="7"/>
      <c r="EM331" s="7"/>
      <c r="EO331" s="7"/>
      <c r="EP331" s="7"/>
      <c r="EQ331" s="7"/>
      <c r="ER331" s="7"/>
      <c r="ES331" s="7"/>
      <c r="EU331" s="7"/>
      <c r="EV331" s="7"/>
      <c r="EW331" s="7"/>
      <c r="EX331" s="7"/>
      <c r="EY331" s="7"/>
      <c r="FA331" s="7"/>
      <c r="FB331" s="7"/>
      <c r="FC331" s="7"/>
      <c r="FD331" s="7"/>
      <c r="FE331" s="7"/>
      <c r="FG331" s="7"/>
      <c r="FH331" s="7"/>
      <c r="FI331" s="7"/>
      <c r="FJ331" s="7"/>
      <c r="FK331" s="7"/>
      <c r="FM331" s="7"/>
      <c r="FN331" s="7"/>
      <c r="FO331" s="7"/>
      <c r="FP331" s="7"/>
      <c r="FQ331" s="7"/>
      <c r="FS331" s="7"/>
      <c r="FT331" s="7"/>
      <c r="FU331" s="7"/>
      <c r="FV331" s="7"/>
      <c r="FW331" s="7"/>
      <c r="FY331" s="7"/>
      <c r="FZ331" s="7"/>
      <c r="GA331" s="7"/>
      <c r="GB331" s="7"/>
      <c r="GC331" s="7"/>
      <c r="GE331" s="7"/>
      <c r="GF331" s="7"/>
      <c r="GG331" s="7"/>
      <c r="GH331" s="7"/>
      <c r="GI331" s="7"/>
      <c r="GK331" s="7"/>
      <c r="GL331" s="7"/>
      <c r="GM331" s="7"/>
      <c r="GN331" s="7"/>
      <c r="GO331" s="7"/>
      <c r="GQ331" s="66">
        <v>44963</v>
      </c>
      <c r="GR331" s="7" t="s">
        <v>1689</v>
      </c>
      <c r="GS331" s="7"/>
      <c r="GT331" s="7">
        <v>1.19</v>
      </c>
      <c r="GU331" s="7"/>
      <c r="GW331" s="66">
        <v>44923</v>
      </c>
      <c r="GX331" s="21" t="s">
        <v>1627</v>
      </c>
      <c r="GY331" s="7"/>
      <c r="GZ331" s="7">
        <v>1.0885</v>
      </c>
      <c r="HA331" s="7"/>
      <c r="HC331" s="66">
        <v>44909</v>
      </c>
      <c r="HD331" s="21" t="s">
        <v>1627</v>
      </c>
      <c r="HE331" s="7"/>
      <c r="HF331" s="7">
        <v>1.1984999999999999</v>
      </c>
      <c r="HG331" s="7"/>
      <c r="HI331" s="66">
        <v>44869</v>
      </c>
      <c r="HJ331" s="21" t="s">
        <v>1636</v>
      </c>
      <c r="HK331" s="7"/>
      <c r="HL331" s="7">
        <v>1.016</v>
      </c>
      <c r="HM331" s="7"/>
      <c r="HO331" s="66">
        <v>44862</v>
      </c>
      <c r="HP331" s="21" t="s">
        <v>1635</v>
      </c>
      <c r="HQ331" s="7"/>
      <c r="HR331" s="7">
        <v>1.0049999999999999</v>
      </c>
      <c r="HS331" s="7"/>
      <c r="HU331" s="23">
        <v>44196</v>
      </c>
      <c r="HV331" s="21" t="s">
        <v>360</v>
      </c>
      <c r="HW331" s="21">
        <f>[1]!i_dq_close("881001.WI",HU331)</f>
        <v>5422.1970000000001</v>
      </c>
      <c r="HX331" s="21">
        <v>1.1616629999999999</v>
      </c>
      <c r="HY331" s="21">
        <v>2948024.31</v>
      </c>
    </row>
    <row r="332" spans="1:233" customFormat="1">
      <c r="A332" s="121">
        <v>44872</v>
      </c>
      <c r="B332" s="74" t="s">
        <v>1636</v>
      </c>
      <c r="C332" s="122"/>
      <c r="D332" s="122">
        <v>1.0072000000000001</v>
      </c>
      <c r="E332" s="122"/>
      <c r="G332" s="66">
        <v>44900</v>
      </c>
      <c r="H332" s="7" t="s">
        <v>1627</v>
      </c>
      <c r="I332" s="7"/>
      <c r="J332" s="7">
        <v>0.9607</v>
      </c>
      <c r="K332" s="7"/>
      <c r="M332" s="7"/>
      <c r="N332" s="7"/>
      <c r="O332" s="7"/>
      <c r="P332" s="7"/>
      <c r="Q332" s="7"/>
      <c r="S332" s="7"/>
      <c r="T332" s="7"/>
      <c r="U332" s="7"/>
      <c r="V332" s="7"/>
      <c r="W332" s="7"/>
      <c r="Y332" s="7"/>
      <c r="Z332" s="7"/>
      <c r="AA332" s="7"/>
      <c r="AB332" s="7"/>
      <c r="AC332" s="7"/>
      <c r="AE332" s="7"/>
      <c r="AF332" s="7"/>
      <c r="AG332" s="7"/>
      <c r="AH332" s="7"/>
      <c r="AI332" s="7"/>
      <c r="AK332" s="7"/>
      <c r="AL332" s="7"/>
      <c r="AM332" s="7"/>
      <c r="AN332" s="7"/>
      <c r="AO332" s="7"/>
      <c r="AQ332" s="7"/>
      <c r="AR332" s="7"/>
      <c r="AS332" s="7"/>
      <c r="AT332" s="7"/>
      <c r="AU332" s="7"/>
      <c r="AW332" s="7"/>
      <c r="AX332" s="7"/>
      <c r="AY332" s="7"/>
      <c r="AZ332" s="7"/>
      <c r="BA332" s="7"/>
      <c r="BC332" s="7"/>
      <c r="BD332" s="7"/>
      <c r="BE332" s="7"/>
      <c r="BF332" s="7"/>
      <c r="BG332" s="7"/>
      <c r="BI332" s="7"/>
      <c r="BJ332" s="7"/>
      <c r="BK332" s="7"/>
      <c r="BL332" s="7"/>
      <c r="BM332" s="7"/>
      <c r="BO332" s="7"/>
      <c r="BP332" s="7"/>
      <c r="BQ332" s="7"/>
      <c r="BR332" s="7"/>
      <c r="BS332" s="7"/>
      <c r="BU332" s="7"/>
      <c r="BV332" s="7"/>
      <c r="BW332" s="7"/>
      <c r="BX332" s="7"/>
      <c r="BY332" s="7"/>
      <c r="CA332" s="7"/>
      <c r="CB332" s="7"/>
      <c r="CC332" s="7"/>
      <c r="CD332" s="7"/>
      <c r="CE332" s="7"/>
      <c r="CG332" s="7"/>
      <c r="CH332" s="7"/>
      <c r="CI332" s="7"/>
      <c r="CJ332" s="7"/>
      <c r="CK332" s="7"/>
      <c r="CM332" s="7"/>
      <c r="CN332" s="7"/>
      <c r="CO332" s="7"/>
      <c r="CP332" s="7"/>
      <c r="CQ332" s="7"/>
      <c r="CS332" s="7"/>
      <c r="CT332" s="7"/>
      <c r="CU332" s="7"/>
      <c r="CV332" s="7"/>
      <c r="CW332" s="7"/>
      <c r="CY332" s="7"/>
      <c r="CZ332" s="7"/>
      <c r="DA332" s="7"/>
      <c r="DB332" s="7"/>
      <c r="DC332" s="7"/>
      <c r="DE332" s="7"/>
      <c r="DF332" s="7"/>
      <c r="DG332" s="7"/>
      <c r="DH332" s="7"/>
      <c r="DI332" s="7"/>
      <c r="DK332" s="7"/>
      <c r="DL332" s="7"/>
      <c r="DM332" s="7"/>
      <c r="DN332" s="7"/>
      <c r="DO332" s="7"/>
      <c r="DQ332" s="7"/>
      <c r="DR332" s="7"/>
      <c r="DS332" s="7"/>
      <c r="DT332" s="7"/>
      <c r="DU332" s="7"/>
      <c r="DW332" s="7"/>
      <c r="DX332" s="7"/>
      <c r="DY332" s="7"/>
      <c r="DZ332" s="7"/>
      <c r="EA332" s="7"/>
      <c r="EC332" s="7"/>
      <c r="ED332" s="7"/>
      <c r="EE332" s="7"/>
      <c r="EF332" s="7"/>
      <c r="EG332" s="7"/>
      <c r="EI332" s="7"/>
      <c r="EJ332" s="7"/>
      <c r="EK332" s="7"/>
      <c r="EL332" s="7"/>
      <c r="EM332" s="7"/>
      <c r="EO332" s="7"/>
      <c r="EP332" s="7"/>
      <c r="EQ332" s="7"/>
      <c r="ER332" s="7"/>
      <c r="ES332" s="7"/>
      <c r="EU332" s="7"/>
      <c r="EV332" s="7"/>
      <c r="EW332" s="7"/>
      <c r="EX332" s="7"/>
      <c r="EY332" s="7"/>
      <c r="FA332" s="7"/>
      <c r="FB332" s="7"/>
      <c r="FC332" s="7"/>
      <c r="FD332" s="7"/>
      <c r="FE332" s="7"/>
      <c r="FG332" s="7"/>
      <c r="FH332" s="7"/>
      <c r="FI332" s="7"/>
      <c r="FJ332" s="7"/>
      <c r="FK332" s="7"/>
      <c r="FM332" s="7"/>
      <c r="FN332" s="7"/>
      <c r="FO332" s="7"/>
      <c r="FP332" s="7"/>
      <c r="FQ332" s="7"/>
      <c r="FS332" s="7"/>
      <c r="FT332" s="7"/>
      <c r="FU332" s="7"/>
      <c r="FV332" s="7"/>
      <c r="FW332" s="7"/>
      <c r="FY332" s="7"/>
      <c r="FZ332" s="7"/>
      <c r="GA332" s="7"/>
      <c r="GB332" s="7"/>
      <c r="GC332" s="7"/>
      <c r="GE332" s="7"/>
      <c r="GF332" s="7"/>
      <c r="GG332" s="7"/>
      <c r="GH332" s="7"/>
      <c r="GI332" s="7"/>
      <c r="GK332" s="7"/>
      <c r="GL332" s="7"/>
      <c r="GM332" s="7"/>
      <c r="GN332" s="7"/>
      <c r="GO332" s="7"/>
      <c r="GQ332" s="66">
        <v>44964</v>
      </c>
      <c r="GR332" s="7" t="s">
        <v>1689</v>
      </c>
      <c r="GS332" s="7"/>
      <c r="GT332" s="7">
        <v>1.1930000000000001</v>
      </c>
      <c r="GU332" s="7"/>
      <c r="GW332" s="66">
        <v>44924</v>
      </c>
      <c r="GX332" s="21" t="s">
        <v>1627</v>
      </c>
      <c r="GY332" s="7"/>
      <c r="GZ332" s="7">
        <v>1.0891999999999999</v>
      </c>
      <c r="HA332" s="7"/>
      <c r="HC332" s="66">
        <v>44910</v>
      </c>
      <c r="HD332" s="21" t="s">
        <v>1627</v>
      </c>
      <c r="HE332" s="7"/>
      <c r="HF332" s="7">
        <v>1.2000999999999999</v>
      </c>
      <c r="HG332" s="7"/>
      <c r="HI332" s="66">
        <v>44872</v>
      </c>
      <c r="HJ332" s="21" t="s">
        <v>1636</v>
      </c>
      <c r="HK332" s="7"/>
      <c r="HL332" s="7">
        <v>1.0189999999999999</v>
      </c>
      <c r="HM332" s="7"/>
      <c r="HO332" s="66">
        <v>44865</v>
      </c>
      <c r="HP332" s="21" t="s">
        <v>1635</v>
      </c>
      <c r="HQ332" s="7"/>
      <c r="HR332" s="7">
        <v>1.0049999999999999</v>
      </c>
      <c r="HS332" s="7"/>
      <c r="HU332" s="23">
        <v>44200</v>
      </c>
      <c r="HV332" s="21" t="s">
        <v>361</v>
      </c>
      <c r="HW332" s="21">
        <f>[1]!i_dq_close("881001.WI",HU332)</f>
        <v>5507.7356</v>
      </c>
      <c r="HX332" s="28">
        <v>1.1616629999999999</v>
      </c>
      <c r="HY332" s="21">
        <v>2948024.31</v>
      </c>
    </row>
    <row r="333" spans="1:233" customFormat="1">
      <c r="A333" s="121">
        <v>44873</v>
      </c>
      <c r="B333" s="74" t="s">
        <v>1636</v>
      </c>
      <c r="C333" s="122"/>
      <c r="D333" s="122">
        <v>1.0055000000000001</v>
      </c>
      <c r="E333" s="122"/>
      <c r="G333" s="66">
        <v>44901</v>
      </c>
      <c r="H333" s="7" t="s">
        <v>1627</v>
      </c>
      <c r="I333" s="7"/>
      <c r="J333" s="7">
        <v>0.96330000000000005</v>
      </c>
      <c r="K333" s="7"/>
      <c r="M333" s="7"/>
      <c r="N333" s="7"/>
      <c r="O333" s="7"/>
      <c r="P333" s="7"/>
      <c r="Q333" s="7"/>
      <c r="S333" s="7"/>
      <c r="T333" s="7"/>
      <c r="U333" s="7"/>
      <c r="V333" s="7"/>
      <c r="W333" s="7"/>
      <c r="Y333" s="7"/>
      <c r="Z333" s="7"/>
      <c r="AA333" s="7"/>
      <c r="AB333" s="7"/>
      <c r="AC333" s="7"/>
      <c r="AE333" s="7"/>
      <c r="AF333" s="7"/>
      <c r="AG333" s="7"/>
      <c r="AH333" s="7"/>
      <c r="AI333" s="7"/>
      <c r="AK333" s="7"/>
      <c r="AL333" s="7"/>
      <c r="AM333" s="7"/>
      <c r="AN333" s="7"/>
      <c r="AO333" s="7"/>
      <c r="AQ333" s="7"/>
      <c r="AR333" s="7"/>
      <c r="AS333" s="7"/>
      <c r="AT333" s="7"/>
      <c r="AU333" s="7"/>
      <c r="AW333" s="7"/>
      <c r="AX333" s="7"/>
      <c r="AY333" s="7"/>
      <c r="AZ333" s="7"/>
      <c r="BA333" s="7"/>
      <c r="BC333" s="7"/>
      <c r="BD333" s="7"/>
      <c r="BE333" s="7"/>
      <c r="BF333" s="7"/>
      <c r="BG333" s="7"/>
      <c r="BI333" s="7"/>
      <c r="BJ333" s="7"/>
      <c r="BK333" s="7"/>
      <c r="BL333" s="7"/>
      <c r="BM333" s="7"/>
      <c r="BO333" s="7"/>
      <c r="BP333" s="7"/>
      <c r="BQ333" s="7"/>
      <c r="BR333" s="7"/>
      <c r="BS333" s="7"/>
      <c r="BU333" s="7"/>
      <c r="BV333" s="7"/>
      <c r="BW333" s="7"/>
      <c r="BX333" s="7"/>
      <c r="BY333" s="7"/>
      <c r="CA333" s="7"/>
      <c r="CB333" s="7"/>
      <c r="CC333" s="7"/>
      <c r="CD333" s="7"/>
      <c r="CE333" s="7"/>
      <c r="CG333" s="7"/>
      <c r="CH333" s="7"/>
      <c r="CI333" s="7"/>
      <c r="CJ333" s="7"/>
      <c r="CK333" s="7"/>
      <c r="CM333" s="7"/>
      <c r="CN333" s="7"/>
      <c r="CO333" s="7"/>
      <c r="CP333" s="7"/>
      <c r="CQ333" s="7"/>
      <c r="CS333" s="7"/>
      <c r="CT333" s="7"/>
      <c r="CU333" s="7"/>
      <c r="CV333" s="7"/>
      <c r="CW333" s="7"/>
      <c r="CY333" s="7"/>
      <c r="CZ333" s="7"/>
      <c r="DA333" s="7"/>
      <c r="DB333" s="7"/>
      <c r="DC333" s="7"/>
      <c r="DE333" s="7"/>
      <c r="DF333" s="7"/>
      <c r="DG333" s="7"/>
      <c r="DH333" s="7"/>
      <c r="DI333" s="7"/>
      <c r="DK333" s="7"/>
      <c r="DL333" s="7"/>
      <c r="DM333" s="7"/>
      <c r="DN333" s="7"/>
      <c r="DO333" s="7"/>
      <c r="DQ333" s="7"/>
      <c r="DR333" s="7"/>
      <c r="DS333" s="7"/>
      <c r="DT333" s="7"/>
      <c r="DU333" s="7"/>
      <c r="DW333" s="7"/>
      <c r="DX333" s="7"/>
      <c r="DY333" s="7"/>
      <c r="DZ333" s="7"/>
      <c r="EA333" s="7"/>
      <c r="EC333" s="7"/>
      <c r="ED333" s="7"/>
      <c r="EE333" s="7"/>
      <c r="EF333" s="7"/>
      <c r="EG333" s="7"/>
      <c r="EI333" s="7"/>
      <c r="EJ333" s="7"/>
      <c r="EK333" s="7"/>
      <c r="EL333" s="7"/>
      <c r="EM333" s="7"/>
      <c r="EO333" s="7"/>
      <c r="EP333" s="7"/>
      <c r="EQ333" s="7"/>
      <c r="ER333" s="7"/>
      <c r="ES333" s="7"/>
      <c r="EU333" s="7"/>
      <c r="EV333" s="7"/>
      <c r="EW333" s="7"/>
      <c r="EX333" s="7"/>
      <c r="EY333" s="7"/>
      <c r="FA333" s="7"/>
      <c r="FB333" s="7"/>
      <c r="FC333" s="7"/>
      <c r="FD333" s="7"/>
      <c r="FE333" s="7"/>
      <c r="FG333" s="7"/>
      <c r="FH333" s="7"/>
      <c r="FI333" s="7"/>
      <c r="FJ333" s="7"/>
      <c r="FK333" s="7"/>
      <c r="FM333" s="7"/>
      <c r="FN333" s="7"/>
      <c r="FO333" s="7"/>
      <c r="FP333" s="7"/>
      <c r="FQ333" s="7"/>
      <c r="FS333" s="7"/>
      <c r="FT333" s="7"/>
      <c r="FU333" s="7"/>
      <c r="FV333" s="7"/>
      <c r="FW333" s="7"/>
      <c r="FY333" s="7"/>
      <c r="FZ333" s="7"/>
      <c r="GA333" s="7"/>
      <c r="GB333" s="7"/>
      <c r="GC333" s="7"/>
      <c r="GE333" s="7"/>
      <c r="GF333" s="7"/>
      <c r="GG333" s="7"/>
      <c r="GH333" s="7"/>
      <c r="GI333" s="7"/>
      <c r="GK333" s="7"/>
      <c r="GL333" s="7"/>
      <c r="GM333" s="7"/>
      <c r="GN333" s="7"/>
      <c r="GO333" s="7"/>
      <c r="GQ333" s="66">
        <v>44965</v>
      </c>
      <c r="GR333" s="7" t="s">
        <v>1695</v>
      </c>
      <c r="GS333" s="7"/>
      <c r="GT333" s="7">
        <v>1.1910000000000001</v>
      </c>
      <c r="GU333" s="7"/>
      <c r="GW333" s="66">
        <v>44925</v>
      </c>
      <c r="GX333" s="21" t="s">
        <v>1627</v>
      </c>
      <c r="GY333" s="7"/>
      <c r="GZ333" s="7">
        <v>1.0864</v>
      </c>
      <c r="HA333" s="7"/>
      <c r="HC333" s="66">
        <v>44911</v>
      </c>
      <c r="HD333" s="21" t="s">
        <v>1627</v>
      </c>
      <c r="HE333" s="7"/>
      <c r="HF333" s="7">
        <v>1.1944999999999999</v>
      </c>
      <c r="HG333" s="7"/>
      <c r="HI333" s="66">
        <v>44873</v>
      </c>
      <c r="HJ333" s="21" t="s">
        <v>1636</v>
      </c>
      <c r="HK333" s="7"/>
      <c r="HL333" s="7">
        <v>1.0169999999999999</v>
      </c>
      <c r="HM333" s="7"/>
      <c r="HO333" s="66">
        <v>44866</v>
      </c>
      <c r="HP333" s="21" t="s">
        <v>359</v>
      </c>
      <c r="HQ333" s="7"/>
      <c r="HR333" s="7">
        <v>1.0049999999999999</v>
      </c>
      <c r="HS333" s="7"/>
      <c r="HU333" s="23">
        <v>44201</v>
      </c>
      <c r="HV333" s="21" t="s">
        <v>361</v>
      </c>
      <c r="HW333" s="21">
        <f>[1]!i_dq_close("881001.WI",HU333)</f>
        <v>5570.0402999999997</v>
      </c>
      <c r="HX333" s="28">
        <v>1.1616629999999999</v>
      </c>
      <c r="HY333" s="21">
        <v>2948024.31</v>
      </c>
    </row>
    <row r="334" spans="1:233" customFormat="1">
      <c r="A334" s="121">
        <v>44874</v>
      </c>
      <c r="B334" s="74" t="s">
        <v>1636</v>
      </c>
      <c r="C334" s="122"/>
      <c r="D334" s="122">
        <v>1.0046999999999999</v>
      </c>
      <c r="E334" s="122"/>
      <c r="G334" s="66">
        <v>44902</v>
      </c>
      <c r="H334" s="7" t="s">
        <v>1627</v>
      </c>
      <c r="I334" s="7"/>
      <c r="J334" s="7">
        <v>0.96450000000000002</v>
      </c>
      <c r="K334" s="7"/>
      <c r="M334" s="7"/>
      <c r="N334" s="7"/>
      <c r="O334" s="7"/>
      <c r="P334" s="7"/>
      <c r="Q334" s="7"/>
      <c r="S334" s="7"/>
      <c r="T334" s="7"/>
      <c r="U334" s="7"/>
      <c r="V334" s="7"/>
      <c r="W334" s="7"/>
      <c r="Y334" s="7"/>
      <c r="Z334" s="7"/>
      <c r="AA334" s="7"/>
      <c r="AB334" s="7"/>
      <c r="AC334" s="7"/>
      <c r="AE334" s="7"/>
      <c r="AF334" s="7"/>
      <c r="AG334" s="7"/>
      <c r="AH334" s="7"/>
      <c r="AI334" s="7"/>
      <c r="AK334" s="7"/>
      <c r="AL334" s="7"/>
      <c r="AM334" s="7"/>
      <c r="AN334" s="7"/>
      <c r="AO334" s="7"/>
      <c r="AQ334" s="7"/>
      <c r="AR334" s="7"/>
      <c r="AS334" s="7"/>
      <c r="AT334" s="7"/>
      <c r="AU334" s="7"/>
      <c r="AW334" s="7"/>
      <c r="AX334" s="7"/>
      <c r="AY334" s="7"/>
      <c r="AZ334" s="7"/>
      <c r="BA334" s="7"/>
      <c r="BC334" s="7"/>
      <c r="BD334" s="7"/>
      <c r="BE334" s="7"/>
      <c r="BF334" s="7"/>
      <c r="BG334" s="7"/>
      <c r="BI334" s="7"/>
      <c r="BJ334" s="7"/>
      <c r="BK334" s="7"/>
      <c r="BL334" s="7"/>
      <c r="BM334" s="7"/>
      <c r="BO334" s="7"/>
      <c r="BP334" s="7"/>
      <c r="BQ334" s="7"/>
      <c r="BR334" s="7"/>
      <c r="BS334" s="7"/>
      <c r="BU334" s="7"/>
      <c r="BV334" s="7"/>
      <c r="BW334" s="7"/>
      <c r="BX334" s="7"/>
      <c r="BY334" s="7"/>
      <c r="CA334" s="7"/>
      <c r="CB334" s="7"/>
      <c r="CC334" s="7"/>
      <c r="CD334" s="7"/>
      <c r="CE334" s="7"/>
      <c r="CG334" s="7"/>
      <c r="CH334" s="7"/>
      <c r="CI334" s="7"/>
      <c r="CJ334" s="7"/>
      <c r="CK334" s="7"/>
      <c r="CM334" s="7"/>
      <c r="CN334" s="7"/>
      <c r="CO334" s="7"/>
      <c r="CP334" s="7"/>
      <c r="CQ334" s="7"/>
      <c r="CS334" s="7"/>
      <c r="CT334" s="7"/>
      <c r="CU334" s="7"/>
      <c r="CV334" s="7"/>
      <c r="CW334" s="7"/>
      <c r="CY334" s="7"/>
      <c r="CZ334" s="7"/>
      <c r="DA334" s="7"/>
      <c r="DB334" s="7"/>
      <c r="DC334" s="7"/>
      <c r="DE334" s="7"/>
      <c r="DF334" s="7"/>
      <c r="DG334" s="7"/>
      <c r="DH334" s="7"/>
      <c r="DI334" s="7"/>
      <c r="DK334" s="7"/>
      <c r="DL334" s="7"/>
      <c r="DM334" s="7"/>
      <c r="DN334" s="7"/>
      <c r="DO334" s="7"/>
      <c r="DQ334" s="7"/>
      <c r="DR334" s="7"/>
      <c r="DS334" s="7"/>
      <c r="DT334" s="7"/>
      <c r="DU334" s="7"/>
      <c r="DW334" s="7"/>
      <c r="DX334" s="7"/>
      <c r="DY334" s="7"/>
      <c r="DZ334" s="7"/>
      <c r="EA334" s="7"/>
      <c r="EC334" s="7"/>
      <c r="ED334" s="7"/>
      <c r="EE334" s="7"/>
      <c r="EF334" s="7"/>
      <c r="EG334" s="7"/>
      <c r="EI334" s="7"/>
      <c r="EJ334" s="7"/>
      <c r="EK334" s="7"/>
      <c r="EL334" s="7"/>
      <c r="EM334" s="7"/>
      <c r="EO334" s="7"/>
      <c r="EP334" s="7"/>
      <c r="EQ334" s="7"/>
      <c r="ER334" s="7"/>
      <c r="ES334" s="7"/>
      <c r="EU334" s="7"/>
      <c r="EV334" s="7"/>
      <c r="EW334" s="7"/>
      <c r="EX334" s="7"/>
      <c r="EY334" s="7"/>
      <c r="FA334" s="7"/>
      <c r="FB334" s="7"/>
      <c r="FC334" s="7"/>
      <c r="FD334" s="7"/>
      <c r="FE334" s="7"/>
      <c r="FG334" s="7"/>
      <c r="FH334" s="7"/>
      <c r="FI334" s="7"/>
      <c r="FJ334" s="7"/>
      <c r="FK334" s="7"/>
      <c r="FM334" s="7"/>
      <c r="FN334" s="7"/>
      <c r="FO334" s="7"/>
      <c r="FP334" s="7"/>
      <c r="FQ334" s="7"/>
      <c r="FS334" s="7"/>
      <c r="FT334" s="7"/>
      <c r="FU334" s="7"/>
      <c r="FV334" s="7"/>
      <c r="FW334" s="7"/>
      <c r="FY334" s="7"/>
      <c r="FZ334" s="7"/>
      <c r="GA334" s="7"/>
      <c r="GB334" s="7"/>
      <c r="GC334" s="7"/>
      <c r="GE334" s="7"/>
      <c r="GF334" s="7"/>
      <c r="GG334" s="7"/>
      <c r="GH334" s="7"/>
      <c r="GI334" s="7"/>
      <c r="GK334" s="7"/>
      <c r="GL334" s="7"/>
      <c r="GM334" s="7"/>
      <c r="GN334" s="7"/>
      <c r="GO334" s="7"/>
      <c r="GQ334" s="66">
        <v>44966</v>
      </c>
      <c r="GR334" s="7" t="s">
        <v>1705</v>
      </c>
      <c r="GS334" s="7"/>
      <c r="GT334" s="7">
        <v>1.19</v>
      </c>
      <c r="GU334" s="7"/>
      <c r="GW334" s="66">
        <v>44929</v>
      </c>
      <c r="GX334" s="21" t="s">
        <v>1628</v>
      </c>
      <c r="GY334" s="7"/>
      <c r="GZ334" s="7">
        <v>1.0867</v>
      </c>
      <c r="HA334" s="7"/>
      <c r="HC334" s="66">
        <v>44914</v>
      </c>
      <c r="HD334" s="21" t="s">
        <v>1627</v>
      </c>
      <c r="HE334" s="7"/>
      <c r="HF334" s="7">
        <v>1.1787000000000001</v>
      </c>
      <c r="HG334" s="7"/>
      <c r="HI334" s="66">
        <v>44874</v>
      </c>
      <c r="HJ334" s="21" t="s">
        <v>1636</v>
      </c>
      <c r="HK334" s="7"/>
      <c r="HL334" s="7">
        <v>1.0149999999999999</v>
      </c>
      <c r="HM334" s="7"/>
      <c r="HO334" s="66">
        <v>44867</v>
      </c>
      <c r="HP334" s="21" t="s">
        <v>1636</v>
      </c>
      <c r="HQ334" s="7"/>
      <c r="HR334" s="7">
        <v>1.0069999999999999</v>
      </c>
      <c r="HS334" s="7"/>
      <c r="HU334" s="59">
        <v>44202</v>
      </c>
      <c r="HV334" s="28" t="s">
        <v>361</v>
      </c>
      <c r="HW334" s="28">
        <f>[1]!i_dq_close("881001.WI",HU334)</f>
        <v>5579.6957000000002</v>
      </c>
      <c r="HX334" s="28">
        <v>1.1645529999999999</v>
      </c>
      <c r="HY334" s="21">
        <v>2948024.31</v>
      </c>
    </row>
    <row r="335" spans="1:233" customFormat="1">
      <c r="A335" s="121">
        <v>44875</v>
      </c>
      <c r="B335" s="74" t="s">
        <v>1636</v>
      </c>
      <c r="C335" s="122"/>
      <c r="D335" s="122">
        <v>1.0004</v>
      </c>
      <c r="E335" s="122"/>
      <c r="G335" s="66">
        <v>44903</v>
      </c>
      <c r="H335" s="7" t="s">
        <v>1627</v>
      </c>
      <c r="I335" s="7"/>
      <c r="J335" s="7">
        <v>0.96330000000000005</v>
      </c>
      <c r="K335" s="7"/>
      <c r="M335" s="7"/>
      <c r="N335" s="7"/>
      <c r="O335" s="7"/>
      <c r="P335" s="7"/>
      <c r="Q335" s="7"/>
      <c r="S335" s="7"/>
      <c r="T335" s="7"/>
      <c r="U335" s="7"/>
      <c r="V335" s="7"/>
      <c r="W335" s="7"/>
      <c r="Y335" s="7"/>
      <c r="Z335" s="7"/>
      <c r="AA335" s="7"/>
      <c r="AB335" s="7"/>
      <c r="AC335" s="7"/>
      <c r="AE335" s="7"/>
      <c r="AF335" s="7"/>
      <c r="AG335" s="7"/>
      <c r="AH335" s="7"/>
      <c r="AI335" s="7"/>
      <c r="AK335" s="7"/>
      <c r="AL335" s="7"/>
      <c r="AM335" s="7"/>
      <c r="AN335" s="7"/>
      <c r="AO335" s="7"/>
      <c r="AQ335" s="7"/>
      <c r="AR335" s="7"/>
      <c r="AS335" s="7"/>
      <c r="AT335" s="7"/>
      <c r="AU335" s="7"/>
      <c r="AW335" s="7"/>
      <c r="AX335" s="7"/>
      <c r="AY335" s="7"/>
      <c r="AZ335" s="7"/>
      <c r="BA335" s="7"/>
      <c r="BC335" s="7"/>
      <c r="BD335" s="7"/>
      <c r="BE335" s="7"/>
      <c r="BF335" s="7"/>
      <c r="BG335" s="7"/>
      <c r="BI335" s="7"/>
      <c r="BJ335" s="7"/>
      <c r="BK335" s="7"/>
      <c r="BL335" s="7"/>
      <c r="BM335" s="7"/>
      <c r="BO335" s="7"/>
      <c r="BP335" s="7"/>
      <c r="BQ335" s="7"/>
      <c r="BR335" s="7"/>
      <c r="BS335" s="7"/>
      <c r="BU335" s="7"/>
      <c r="BV335" s="7"/>
      <c r="BW335" s="7"/>
      <c r="BX335" s="7"/>
      <c r="BY335" s="7"/>
      <c r="CA335" s="7"/>
      <c r="CB335" s="7"/>
      <c r="CC335" s="7"/>
      <c r="CD335" s="7"/>
      <c r="CE335" s="7"/>
      <c r="CG335" s="7"/>
      <c r="CH335" s="7"/>
      <c r="CI335" s="7"/>
      <c r="CJ335" s="7"/>
      <c r="CK335" s="7"/>
      <c r="CM335" s="7"/>
      <c r="CN335" s="7"/>
      <c r="CO335" s="7"/>
      <c r="CP335" s="7"/>
      <c r="CQ335" s="7"/>
      <c r="CS335" s="7"/>
      <c r="CT335" s="7"/>
      <c r="CU335" s="7"/>
      <c r="CV335" s="7"/>
      <c r="CW335" s="7"/>
      <c r="CY335" s="7"/>
      <c r="CZ335" s="7"/>
      <c r="DA335" s="7"/>
      <c r="DB335" s="7"/>
      <c r="DC335" s="7"/>
      <c r="DE335" s="7"/>
      <c r="DF335" s="7"/>
      <c r="DG335" s="7"/>
      <c r="DH335" s="7"/>
      <c r="DI335" s="7"/>
      <c r="DK335" s="7"/>
      <c r="DL335" s="7"/>
      <c r="DM335" s="7"/>
      <c r="DN335" s="7"/>
      <c r="DO335" s="7"/>
      <c r="DQ335" s="7"/>
      <c r="DR335" s="7"/>
      <c r="DS335" s="7"/>
      <c r="DT335" s="7"/>
      <c r="DU335" s="7"/>
      <c r="DW335" s="7"/>
      <c r="DX335" s="7"/>
      <c r="DY335" s="7"/>
      <c r="DZ335" s="7"/>
      <c r="EA335" s="7"/>
      <c r="EC335" s="7"/>
      <c r="ED335" s="7"/>
      <c r="EE335" s="7"/>
      <c r="EF335" s="7"/>
      <c r="EG335" s="7"/>
      <c r="EI335" s="7"/>
      <c r="EJ335" s="7"/>
      <c r="EK335" s="7"/>
      <c r="EL335" s="7"/>
      <c r="EM335" s="7"/>
      <c r="EO335" s="7"/>
      <c r="EP335" s="7"/>
      <c r="EQ335" s="7"/>
      <c r="ER335" s="7"/>
      <c r="ES335" s="7"/>
      <c r="EU335" s="7"/>
      <c r="EV335" s="7"/>
      <c r="EW335" s="7"/>
      <c r="EX335" s="7"/>
      <c r="EY335" s="7"/>
      <c r="FA335" s="7"/>
      <c r="FB335" s="7"/>
      <c r="FC335" s="7"/>
      <c r="FD335" s="7"/>
      <c r="FE335" s="7"/>
      <c r="FG335" s="7"/>
      <c r="FH335" s="7"/>
      <c r="FI335" s="7"/>
      <c r="FJ335" s="7"/>
      <c r="FK335" s="7"/>
      <c r="FM335" s="7"/>
      <c r="FN335" s="7"/>
      <c r="FO335" s="7"/>
      <c r="FP335" s="7"/>
      <c r="FQ335" s="7"/>
      <c r="FS335" s="7"/>
      <c r="FT335" s="7"/>
      <c r="FU335" s="7"/>
      <c r="FV335" s="7"/>
      <c r="FW335" s="7"/>
      <c r="FY335" s="7"/>
      <c r="FZ335" s="7"/>
      <c r="GA335" s="7"/>
      <c r="GB335" s="7"/>
      <c r="GC335" s="7"/>
      <c r="GE335" s="7"/>
      <c r="GF335" s="7"/>
      <c r="GG335" s="7"/>
      <c r="GH335" s="7"/>
      <c r="GI335" s="7"/>
      <c r="GK335" s="7"/>
      <c r="GL335" s="7"/>
      <c r="GM335" s="7"/>
      <c r="GN335" s="7"/>
      <c r="GO335" s="7"/>
      <c r="GQ335" s="7"/>
      <c r="GR335" s="7"/>
      <c r="GS335" s="7"/>
      <c r="GT335" s="7"/>
      <c r="GU335" s="7"/>
      <c r="GW335" s="66">
        <v>44930</v>
      </c>
      <c r="GX335" s="21" t="s">
        <v>1628</v>
      </c>
      <c r="GY335" s="7"/>
      <c r="GZ335" s="7">
        <v>1.0854999999999999</v>
      </c>
      <c r="HA335" s="7"/>
      <c r="HC335" s="66">
        <v>44915</v>
      </c>
      <c r="HD335" s="21" t="s">
        <v>1627</v>
      </c>
      <c r="HE335" s="7"/>
      <c r="HF335" s="7">
        <v>1.1887000000000001</v>
      </c>
      <c r="HG335" s="7"/>
      <c r="HI335" s="66">
        <v>44875</v>
      </c>
      <c r="HJ335" s="21" t="s">
        <v>1636</v>
      </c>
      <c r="HK335" s="7"/>
      <c r="HL335" s="7">
        <v>1.014</v>
      </c>
      <c r="HM335" s="7"/>
      <c r="HO335" s="66">
        <v>44868</v>
      </c>
      <c r="HP335" s="21" t="s">
        <v>1636</v>
      </c>
      <c r="HQ335" s="7"/>
      <c r="HR335" s="7">
        <v>1.0069999999999999</v>
      </c>
      <c r="HS335" s="7"/>
      <c r="HU335" s="59">
        <v>44203</v>
      </c>
      <c r="HV335" s="28" t="s">
        <v>361</v>
      </c>
      <c r="HW335" s="28">
        <f>[1]!i_dq_close("881001.WI",HU335)</f>
        <v>5603.5645000000004</v>
      </c>
      <c r="HX335" s="28">
        <v>1.1645529999999999</v>
      </c>
      <c r="HY335" s="21">
        <v>2948024.31</v>
      </c>
    </row>
    <row r="336" spans="1:233" customFormat="1">
      <c r="A336" s="121">
        <v>44876</v>
      </c>
      <c r="B336" s="74" t="s">
        <v>1636</v>
      </c>
      <c r="C336" s="122"/>
      <c r="D336" s="122">
        <v>0.99629999999999996</v>
      </c>
      <c r="E336" s="122"/>
      <c r="G336" s="66">
        <v>44904</v>
      </c>
      <c r="H336" s="7" t="s">
        <v>1627</v>
      </c>
      <c r="I336" s="7"/>
      <c r="J336" s="7">
        <v>0.95940000000000003</v>
      </c>
      <c r="K336" s="7"/>
      <c r="M336" s="7"/>
      <c r="N336" s="7"/>
      <c r="O336" s="7"/>
      <c r="P336" s="7"/>
      <c r="Q336" s="7"/>
      <c r="S336" s="7"/>
      <c r="T336" s="7"/>
      <c r="U336" s="7"/>
      <c r="V336" s="7"/>
      <c r="W336" s="7"/>
      <c r="Y336" s="7"/>
      <c r="Z336" s="7"/>
      <c r="AA336" s="7"/>
      <c r="AB336" s="7"/>
      <c r="AC336" s="7"/>
      <c r="AE336" s="7"/>
      <c r="AF336" s="7"/>
      <c r="AG336" s="7"/>
      <c r="AH336" s="7"/>
      <c r="AI336" s="7"/>
      <c r="AK336" s="7"/>
      <c r="AL336" s="7"/>
      <c r="AM336" s="7"/>
      <c r="AN336" s="7"/>
      <c r="AO336" s="7"/>
      <c r="AQ336" s="7"/>
      <c r="AR336" s="7"/>
      <c r="AS336" s="7"/>
      <c r="AT336" s="7"/>
      <c r="AU336" s="7"/>
      <c r="AW336" s="7"/>
      <c r="AX336" s="7"/>
      <c r="AY336" s="7"/>
      <c r="AZ336" s="7"/>
      <c r="BA336" s="7"/>
      <c r="BC336" s="7"/>
      <c r="BD336" s="7"/>
      <c r="BE336" s="7"/>
      <c r="BF336" s="7"/>
      <c r="BG336" s="7"/>
      <c r="BI336" s="7"/>
      <c r="BJ336" s="7"/>
      <c r="BK336" s="7"/>
      <c r="BL336" s="7"/>
      <c r="BM336" s="7"/>
      <c r="BO336" s="7"/>
      <c r="BP336" s="7"/>
      <c r="BQ336" s="7"/>
      <c r="BR336" s="7"/>
      <c r="BS336" s="7"/>
      <c r="BU336" s="7"/>
      <c r="BV336" s="7"/>
      <c r="BW336" s="7"/>
      <c r="BX336" s="7"/>
      <c r="BY336" s="7"/>
      <c r="CA336" s="7"/>
      <c r="CB336" s="7"/>
      <c r="CC336" s="7"/>
      <c r="CD336" s="7"/>
      <c r="CE336" s="7"/>
      <c r="CG336" s="7"/>
      <c r="CH336" s="7"/>
      <c r="CI336" s="7"/>
      <c r="CJ336" s="7"/>
      <c r="CK336" s="7"/>
      <c r="CM336" s="7"/>
      <c r="CN336" s="7"/>
      <c r="CO336" s="7"/>
      <c r="CP336" s="7"/>
      <c r="CQ336" s="7"/>
      <c r="CS336" s="7"/>
      <c r="CT336" s="7"/>
      <c r="CU336" s="7"/>
      <c r="CV336" s="7"/>
      <c r="CW336" s="7"/>
      <c r="CY336" s="7"/>
      <c r="CZ336" s="7"/>
      <c r="DA336" s="7"/>
      <c r="DB336" s="7"/>
      <c r="DC336" s="7"/>
      <c r="DE336" s="7"/>
      <c r="DF336" s="7"/>
      <c r="DG336" s="7"/>
      <c r="DH336" s="7"/>
      <c r="DI336" s="7"/>
      <c r="DK336" s="7"/>
      <c r="DL336" s="7"/>
      <c r="DM336" s="7"/>
      <c r="DN336" s="7"/>
      <c r="DO336" s="7"/>
      <c r="DQ336" s="7"/>
      <c r="DR336" s="7"/>
      <c r="DS336" s="7"/>
      <c r="DT336" s="7"/>
      <c r="DU336" s="7"/>
      <c r="DW336" s="7"/>
      <c r="DX336" s="7"/>
      <c r="DY336" s="7"/>
      <c r="DZ336" s="7"/>
      <c r="EA336" s="7"/>
      <c r="EC336" s="7"/>
      <c r="ED336" s="7"/>
      <c r="EE336" s="7"/>
      <c r="EF336" s="7"/>
      <c r="EG336" s="7"/>
      <c r="EI336" s="7"/>
      <c r="EJ336" s="7"/>
      <c r="EK336" s="7"/>
      <c r="EL336" s="7"/>
      <c r="EM336" s="7"/>
      <c r="EO336" s="7"/>
      <c r="EP336" s="7"/>
      <c r="EQ336" s="7"/>
      <c r="ER336" s="7"/>
      <c r="ES336" s="7"/>
      <c r="EU336" s="7"/>
      <c r="EV336" s="7"/>
      <c r="EW336" s="7"/>
      <c r="EX336" s="7"/>
      <c r="EY336" s="7"/>
      <c r="FA336" s="7"/>
      <c r="FB336" s="7"/>
      <c r="FC336" s="7"/>
      <c r="FD336" s="7"/>
      <c r="FE336" s="7"/>
      <c r="FG336" s="7"/>
      <c r="FH336" s="7"/>
      <c r="FI336" s="7"/>
      <c r="FJ336" s="7"/>
      <c r="FK336" s="7"/>
      <c r="FM336" s="7"/>
      <c r="FN336" s="7"/>
      <c r="FO336" s="7"/>
      <c r="FP336" s="7"/>
      <c r="FQ336" s="7"/>
      <c r="FS336" s="7"/>
      <c r="FT336" s="7"/>
      <c r="FU336" s="7"/>
      <c r="FV336" s="7"/>
      <c r="FW336" s="7"/>
      <c r="FY336" s="7"/>
      <c r="FZ336" s="7"/>
      <c r="GA336" s="7"/>
      <c r="GB336" s="7"/>
      <c r="GC336" s="7"/>
      <c r="GE336" s="7"/>
      <c r="GF336" s="7"/>
      <c r="GG336" s="7"/>
      <c r="GH336" s="7"/>
      <c r="GI336" s="7"/>
      <c r="GK336" s="7"/>
      <c r="GL336" s="7"/>
      <c r="GM336" s="7"/>
      <c r="GN336" s="7"/>
      <c r="GO336" s="7"/>
      <c r="GQ336" s="7"/>
      <c r="GR336" s="7"/>
      <c r="GS336" s="7"/>
      <c r="GT336" s="7"/>
      <c r="GU336" s="7"/>
      <c r="GW336" s="66">
        <v>44931</v>
      </c>
      <c r="GX336" s="21" t="s">
        <v>1628</v>
      </c>
      <c r="GY336" s="7"/>
      <c r="GZ336" s="7">
        <v>1.0814999999999999</v>
      </c>
      <c r="HA336" s="7"/>
      <c r="HC336" s="66">
        <v>44916</v>
      </c>
      <c r="HD336" s="21" t="s">
        <v>1627</v>
      </c>
      <c r="HE336" s="7"/>
      <c r="HF336" s="7">
        <v>1.1887000000000001</v>
      </c>
      <c r="HG336" s="7"/>
      <c r="HI336" s="66">
        <v>44876</v>
      </c>
      <c r="HJ336" s="21" t="s">
        <v>1636</v>
      </c>
      <c r="HK336" s="7"/>
      <c r="HL336" s="7">
        <v>1.0089999999999999</v>
      </c>
      <c r="HM336" s="7"/>
      <c r="HO336" s="66">
        <v>44869</v>
      </c>
      <c r="HP336" s="21" t="s">
        <v>1636</v>
      </c>
      <c r="HQ336" s="7"/>
      <c r="HR336" s="7">
        <v>1.0069999999999999</v>
      </c>
      <c r="HS336" s="7"/>
      <c r="HU336" s="59">
        <v>44204</v>
      </c>
      <c r="HV336" s="28" t="s">
        <v>361</v>
      </c>
      <c r="HW336" s="28">
        <f>[1]!i_dq_close("881001.WI",HU336)</f>
        <v>5589.1940999999997</v>
      </c>
      <c r="HX336" s="28">
        <v>1.174185</v>
      </c>
      <c r="HY336" s="21">
        <v>2948024.31</v>
      </c>
    </row>
    <row r="337" spans="1:233" customFormat="1">
      <c r="A337" s="121">
        <v>44879</v>
      </c>
      <c r="B337" s="74" t="s">
        <v>1636</v>
      </c>
      <c r="C337" s="122"/>
      <c r="D337" s="122">
        <v>1.0004</v>
      </c>
      <c r="E337" s="122"/>
      <c r="G337" s="66">
        <v>44907</v>
      </c>
      <c r="H337" s="7" t="s">
        <v>1627</v>
      </c>
      <c r="I337" s="7"/>
      <c r="J337" s="7">
        <v>0.96</v>
      </c>
      <c r="K337" s="7"/>
      <c r="M337" s="7"/>
      <c r="N337" s="7"/>
      <c r="O337" s="7"/>
      <c r="P337" s="7"/>
      <c r="Q337" s="7"/>
      <c r="S337" s="7"/>
      <c r="T337" s="7"/>
      <c r="U337" s="7"/>
      <c r="V337" s="7"/>
      <c r="W337" s="7"/>
      <c r="Y337" s="7"/>
      <c r="Z337" s="7"/>
      <c r="AA337" s="7"/>
      <c r="AB337" s="7"/>
      <c r="AC337" s="7"/>
      <c r="AE337" s="7"/>
      <c r="AF337" s="7"/>
      <c r="AG337" s="7"/>
      <c r="AH337" s="7"/>
      <c r="AI337" s="7"/>
      <c r="AK337" s="7"/>
      <c r="AL337" s="7"/>
      <c r="AM337" s="7"/>
      <c r="AN337" s="7"/>
      <c r="AO337" s="7"/>
      <c r="AQ337" s="7"/>
      <c r="AR337" s="7"/>
      <c r="AS337" s="7"/>
      <c r="AT337" s="7"/>
      <c r="AU337" s="7"/>
      <c r="AW337" s="7"/>
      <c r="AX337" s="7"/>
      <c r="AY337" s="7"/>
      <c r="AZ337" s="7"/>
      <c r="BA337" s="7"/>
      <c r="BC337" s="7"/>
      <c r="BD337" s="7"/>
      <c r="BE337" s="7"/>
      <c r="BF337" s="7"/>
      <c r="BG337" s="7"/>
      <c r="BI337" s="7"/>
      <c r="BJ337" s="7"/>
      <c r="BK337" s="7"/>
      <c r="BL337" s="7"/>
      <c r="BM337" s="7"/>
      <c r="BO337" s="7"/>
      <c r="BP337" s="7"/>
      <c r="BQ337" s="7"/>
      <c r="BR337" s="7"/>
      <c r="BS337" s="7"/>
      <c r="BU337" s="7"/>
      <c r="BV337" s="7"/>
      <c r="BW337" s="7"/>
      <c r="BX337" s="7"/>
      <c r="BY337" s="7"/>
      <c r="CA337" s="7"/>
      <c r="CB337" s="7"/>
      <c r="CC337" s="7"/>
      <c r="CD337" s="7"/>
      <c r="CE337" s="7"/>
      <c r="CG337" s="7"/>
      <c r="CH337" s="7"/>
      <c r="CI337" s="7"/>
      <c r="CJ337" s="7"/>
      <c r="CK337" s="7"/>
      <c r="CM337" s="7"/>
      <c r="CN337" s="7"/>
      <c r="CO337" s="7"/>
      <c r="CP337" s="7"/>
      <c r="CQ337" s="7"/>
      <c r="CS337" s="7"/>
      <c r="CT337" s="7"/>
      <c r="CU337" s="7"/>
      <c r="CV337" s="7"/>
      <c r="CW337" s="7"/>
      <c r="CY337" s="7"/>
      <c r="CZ337" s="7"/>
      <c r="DA337" s="7"/>
      <c r="DB337" s="7"/>
      <c r="DC337" s="7"/>
      <c r="DE337" s="7"/>
      <c r="DF337" s="7"/>
      <c r="DG337" s="7"/>
      <c r="DH337" s="7"/>
      <c r="DI337" s="7"/>
      <c r="DK337" s="7"/>
      <c r="DL337" s="7"/>
      <c r="DM337" s="7"/>
      <c r="DN337" s="7"/>
      <c r="DO337" s="7"/>
      <c r="DQ337" s="7"/>
      <c r="DR337" s="7"/>
      <c r="DS337" s="7"/>
      <c r="DT337" s="7"/>
      <c r="DU337" s="7"/>
      <c r="DW337" s="7"/>
      <c r="DX337" s="7"/>
      <c r="DY337" s="7"/>
      <c r="DZ337" s="7"/>
      <c r="EA337" s="7"/>
      <c r="EC337" s="7"/>
      <c r="ED337" s="7"/>
      <c r="EE337" s="7"/>
      <c r="EF337" s="7"/>
      <c r="EG337" s="7"/>
      <c r="EI337" s="7"/>
      <c r="EJ337" s="7"/>
      <c r="EK337" s="7"/>
      <c r="EL337" s="7"/>
      <c r="EM337" s="7"/>
      <c r="EO337" s="7"/>
      <c r="EP337" s="7"/>
      <c r="EQ337" s="7"/>
      <c r="ER337" s="7"/>
      <c r="ES337" s="7"/>
      <c r="EU337" s="7"/>
      <c r="EV337" s="7"/>
      <c r="EW337" s="7"/>
      <c r="EX337" s="7"/>
      <c r="EY337" s="7"/>
      <c r="FA337" s="7"/>
      <c r="FB337" s="7"/>
      <c r="FC337" s="7"/>
      <c r="FD337" s="7"/>
      <c r="FE337" s="7"/>
      <c r="FG337" s="7"/>
      <c r="FH337" s="7"/>
      <c r="FI337" s="7"/>
      <c r="FJ337" s="7"/>
      <c r="FK337" s="7"/>
      <c r="FM337" s="7"/>
      <c r="FN337" s="7"/>
      <c r="FO337" s="7"/>
      <c r="FP337" s="7"/>
      <c r="FQ337" s="7"/>
      <c r="FS337" s="7"/>
      <c r="FT337" s="7"/>
      <c r="FU337" s="7"/>
      <c r="FV337" s="7"/>
      <c r="FW337" s="7"/>
      <c r="FY337" s="7"/>
      <c r="FZ337" s="7"/>
      <c r="GA337" s="7"/>
      <c r="GB337" s="7"/>
      <c r="GC337" s="7"/>
      <c r="GE337" s="7"/>
      <c r="GF337" s="7"/>
      <c r="GG337" s="7"/>
      <c r="GH337" s="7"/>
      <c r="GI337" s="7"/>
      <c r="GK337" s="7"/>
      <c r="GL337" s="7"/>
      <c r="GM337" s="7"/>
      <c r="GN337" s="7"/>
      <c r="GO337" s="7"/>
      <c r="GQ337" s="7"/>
      <c r="GR337" s="7"/>
      <c r="GS337" s="7"/>
      <c r="GT337" s="7"/>
      <c r="GU337" s="7"/>
      <c r="GW337" s="66">
        <v>44932</v>
      </c>
      <c r="GX337" s="21" t="s">
        <v>1628</v>
      </c>
      <c r="GY337" s="7"/>
      <c r="GZ337" s="7">
        <v>1.0812999999999999</v>
      </c>
      <c r="HA337" s="7"/>
      <c r="HC337" s="66">
        <v>44917</v>
      </c>
      <c r="HD337" s="21" t="s">
        <v>1627</v>
      </c>
      <c r="HE337" s="7"/>
      <c r="HF337" s="7">
        <v>1.177</v>
      </c>
      <c r="HG337" s="7"/>
      <c r="HI337" s="66">
        <v>44879</v>
      </c>
      <c r="HJ337" s="21" t="s">
        <v>1636</v>
      </c>
      <c r="HK337" s="7"/>
      <c r="HL337" s="7">
        <v>1.012</v>
      </c>
      <c r="HM337" s="7"/>
      <c r="HO337" s="66">
        <v>44872</v>
      </c>
      <c r="HP337" s="21" t="s">
        <v>1636</v>
      </c>
      <c r="HQ337" s="7"/>
      <c r="HR337" s="7">
        <v>1.008</v>
      </c>
      <c r="HS337" s="7"/>
      <c r="HU337" s="59">
        <v>44207</v>
      </c>
      <c r="HV337" s="28" t="s">
        <v>361</v>
      </c>
      <c r="HW337" s="28">
        <f>[1]!i_dq_close("881001.WI",HU337)</f>
        <v>5514.9566999999997</v>
      </c>
      <c r="HX337" s="28">
        <v>1.173222</v>
      </c>
      <c r="HY337" s="21">
        <v>2948024.31</v>
      </c>
    </row>
    <row r="338" spans="1:233" customFormat="1">
      <c r="A338" s="121">
        <v>44880</v>
      </c>
      <c r="B338" s="74" t="s">
        <v>1636</v>
      </c>
      <c r="C338" s="122"/>
      <c r="D338" s="122">
        <v>1.0028999999999999</v>
      </c>
      <c r="E338" s="122"/>
      <c r="G338" s="66">
        <v>44908</v>
      </c>
      <c r="H338" s="7" t="s">
        <v>1627</v>
      </c>
      <c r="I338" s="7"/>
      <c r="J338" s="7">
        <v>0.95930000000000004</v>
      </c>
      <c r="K338" s="7"/>
      <c r="M338" s="7"/>
      <c r="N338" s="7"/>
      <c r="O338" s="7"/>
      <c r="P338" s="7"/>
      <c r="Q338" s="7"/>
      <c r="S338" s="7"/>
      <c r="T338" s="7"/>
      <c r="U338" s="7"/>
      <c r="V338" s="7"/>
      <c r="W338" s="7"/>
      <c r="Y338" s="7"/>
      <c r="Z338" s="7"/>
      <c r="AA338" s="7"/>
      <c r="AB338" s="7"/>
      <c r="AC338" s="7"/>
      <c r="AE338" s="7"/>
      <c r="AF338" s="7"/>
      <c r="AG338" s="7"/>
      <c r="AH338" s="7"/>
      <c r="AI338" s="7"/>
      <c r="AK338" s="7"/>
      <c r="AL338" s="7"/>
      <c r="AM338" s="7"/>
      <c r="AN338" s="7"/>
      <c r="AO338" s="7"/>
      <c r="AQ338" s="7"/>
      <c r="AR338" s="7"/>
      <c r="AS338" s="7"/>
      <c r="AT338" s="7"/>
      <c r="AU338" s="7"/>
      <c r="AW338" s="7"/>
      <c r="AX338" s="7"/>
      <c r="AY338" s="7"/>
      <c r="AZ338" s="7"/>
      <c r="BA338" s="7"/>
      <c r="BC338" s="7"/>
      <c r="BD338" s="7"/>
      <c r="BE338" s="7"/>
      <c r="BF338" s="7"/>
      <c r="BG338" s="7"/>
      <c r="BI338" s="7"/>
      <c r="BJ338" s="7"/>
      <c r="BK338" s="7"/>
      <c r="BL338" s="7"/>
      <c r="BM338" s="7"/>
      <c r="BO338" s="7"/>
      <c r="BP338" s="7"/>
      <c r="BQ338" s="7"/>
      <c r="BR338" s="7"/>
      <c r="BS338" s="7"/>
      <c r="BU338" s="7"/>
      <c r="BV338" s="7"/>
      <c r="BW338" s="7"/>
      <c r="BX338" s="7"/>
      <c r="BY338" s="7"/>
      <c r="CA338" s="7"/>
      <c r="CB338" s="7"/>
      <c r="CC338" s="7"/>
      <c r="CD338" s="7"/>
      <c r="CE338" s="7"/>
      <c r="CG338" s="7"/>
      <c r="CH338" s="7"/>
      <c r="CI338" s="7"/>
      <c r="CJ338" s="7"/>
      <c r="CK338" s="7"/>
      <c r="CM338" s="7"/>
      <c r="CN338" s="7"/>
      <c r="CO338" s="7"/>
      <c r="CP338" s="7"/>
      <c r="CQ338" s="7"/>
      <c r="CS338" s="7"/>
      <c r="CT338" s="7"/>
      <c r="CU338" s="7"/>
      <c r="CV338" s="7"/>
      <c r="CW338" s="7"/>
      <c r="CY338" s="7"/>
      <c r="CZ338" s="7"/>
      <c r="DA338" s="7"/>
      <c r="DB338" s="7"/>
      <c r="DC338" s="7"/>
      <c r="DE338" s="7"/>
      <c r="DF338" s="7"/>
      <c r="DG338" s="7"/>
      <c r="DH338" s="7"/>
      <c r="DI338" s="7"/>
      <c r="DK338" s="7"/>
      <c r="DL338" s="7"/>
      <c r="DM338" s="7"/>
      <c r="DN338" s="7"/>
      <c r="DO338" s="7"/>
      <c r="DQ338" s="7"/>
      <c r="DR338" s="7"/>
      <c r="DS338" s="7"/>
      <c r="DT338" s="7"/>
      <c r="DU338" s="7"/>
      <c r="DW338" s="7"/>
      <c r="DX338" s="7"/>
      <c r="DY338" s="7"/>
      <c r="DZ338" s="7"/>
      <c r="EA338" s="7"/>
      <c r="EC338" s="7"/>
      <c r="ED338" s="7"/>
      <c r="EE338" s="7"/>
      <c r="EF338" s="7"/>
      <c r="EG338" s="7"/>
      <c r="EI338" s="7"/>
      <c r="EJ338" s="7"/>
      <c r="EK338" s="7"/>
      <c r="EL338" s="7"/>
      <c r="EM338" s="7"/>
      <c r="EO338" s="7"/>
      <c r="EP338" s="7"/>
      <c r="EQ338" s="7"/>
      <c r="ER338" s="7"/>
      <c r="ES338" s="7"/>
      <c r="EU338" s="7"/>
      <c r="EV338" s="7"/>
      <c r="EW338" s="7"/>
      <c r="EX338" s="7"/>
      <c r="EY338" s="7"/>
      <c r="FA338" s="7"/>
      <c r="FB338" s="7"/>
      <c r="FC338" s="7"/>
      <c r="FD338" s="7"/>
      <c r="FE338" s="7"/>
      <c r="FG338" s="7"/>
      <c r="FH338" s="7"/>
      <c r="FI338" s="7"/>
      <c r="FJ338" s="7"/>
      <c r="FK338" s="7"/>
      <c r="FM338" s="7"/>
      <c r="FN338" s="7"/>
      <c r="FO338" s="7"/>
      <c r="FP338" s="7"/>
      <c r="FQ338" s="7"/>
      <c r="FS338" s="7"/>
      <c r="FT338" s="7"/>
      <c r="FU338" s="7"/>
      <c r="FV338" s="7"/>
      <c r="FW338" s="7"/>
      <c r="FY338" s="7"/>
      <c r="FZ338" s="7"/>
      <c r="GA338" s="7"/>
      <c r="GB338" s="7"/>
      <c r="GC338" s="7"/>
      <c r="GE338" s="7"/>
      <c r="GF338" s="7"/>
      <c r="GG338" s="7"/>
      <c r="GH338" s="7"/>
      <c r="GI338" s="7"/>
      <c r="GK338" s="7"/>
      <c r="GL338" s="7"/>
      <c r="GM338" s="7"/>
      <c r="GN338" s="7"/>
      <c r="GO338" s="7"/>
      <c r="GQ338" s="7"/>
      <c r="GR338" s="7"/>
      <c r="GS338" s="7"/>
      <c r="GT338" s="7"/>
      <c r="GU338" s="7"/>
      <c r="GW338" s="66">
        <v>44935</v>
      </c>
      <c r="GX338" s="21" t="s">
        <v>1628</v>
      </c>
      <c r="GY338" s="7"/>
      <c r="GZ338" s="7">
        <v>1.0814999999999999</v>
      </c>
      <c r="HA338" s="7"/>
      <c r="HC338" s="66">
        <v>44918</v>
      </c>
      <c r="HD338" s="21" t="s">
        <v>1627</v>
      </c>
      <c r="HE338" s="7"/>
      <c r="HF338" s="7">
        <v>1.1742999999999999</v>
      </c>
      <c r="HG338" s="7"/>
      <c r="HI338" s="66">
        <v>44880</v>
      </c>
      <c r="HJ338" s="21" t="s">
        <v>1636</v>
      </c>
      <c r="HK338" s="7"/>
      <c r="HL338" s="7">
        <v>1.008</v>
      </c>
      <c r="HM338" s="7"/>
      <c r="HO338" s="66">
        <v>44873</v>
      </c>
      <c r="HP338" s="21" t="s">
        <v>1636</v>
      </c>
      <c r="HQ338" s="7"/>
      <c r="HR338" s="7">
        <v>1.008</v>
      </c>
      <c r="HS338" s="7"/>
      <c r="HU338" s="59">
        <v>44208</v>
      </c>
      <c r="HV338" s="28" t="s">
        <v>361</v>
      </c>
      <c r="HW338" s="28">
        <f>[1]!i_dq_close("881001.WI",HU338)</f>
        <v>5631.7194</v>
      </c>
      <c r="HX338" s="21">
        <v>1.173222</v>
      </c>
      <c r="HY338" s="21">
        <v>2948024.31</v>
      </c>
    </row>
    <row r="339" spans="1:233" customFormat="1">
      <c r="A339" s="121">
        <v>44881</v>
      </c>
      <c r="B339" s="74" t="s">
        <v>1636</v>
      </c>
      <c r="C339" s="122"/>
      <c r="D339" s="122">
        <v>1.0025999999999999</v>
      </c>
      <c r="E339" s="122"/>
      <c r="G339" s="66">
        <v>44909</v>
      </c>
      <c r="H339" s="7" t="s">
        <v>1627</v>
      </c>
      <c r="I339" s="7"/>
      <c r="J339" s="7">
        <v>0.96240000000000003</v>
      </c>
      <c r="K339" s="7"/>
      <c r="M339" s="7"/>
      <c r="N339" s="7"/>
      <c r="O339" s="7"/>
      <c r="P339" s="7"/>
      <c r="Q339" s="7"/>
      <c r="S339" s="7"/>
      <c r="T339" s="7"/>
      <c r="U339" s="7"/>
      <c r="V339" s="7"/>
      <c r="W339" s="7"/>
      <c r="Y339" s="7"/>
      <c r="Z339" s="7"/>
      <c r="AA339" s="7"/>
      <c r="AB339" s="7"/>
      <c r="AC339" s="7"/>
      <c r="AE339" s="7"/>
      <c r="AF339" s="7"/>
      <c r="AG339" s="7"/>
      <c r="AH339" s="7"/>
      <c r="AI339" s="7"/>
      <c r="AK339" s="7"/>
      <c r="AL339" s="7"/>
      <c r="AM339" s="7"/>
      <c r="AN339" s="7"/>
      <c r="AO339" s="7"/>
      <c r="AQ339" s="7"/>
      <c r="AR339" s="7"/>
      <c r="AS339" s="7"/>
      <c r="AT339" s="7"/>
      <c r="AU339" s="7"/>
      <c r="AW339" s="7"/>
      <c r="AX339" s="7"/>
      <c r="AY339" s="7"/>
      <c r="AZ339" s="7"/>
      <c r="BA339" s="7"/>
      <c r="BC339" s="7"/>
      <c r="BD339" s="7"/>
      <c r="BE339" s="7"/>
      <c r="BF339" s="7"/>
      <c r="BG339" s="7"/>
      <c r="BI339" s="7"/>
      <c r="BJ339" s="7"/>
      <c r="BK339" s="7"/>
      <c r="BL339" s="7"/>
      <c r="BM339" s="7"/>
      <c r="BO339" s="7"/>
      <c r="BP339" s="7"/>
      <c r="BQ339" s="7"/>
      <c r="BR339" s="7"/>
      <c r="BS339" s="7"/>
      <c r="BU339" s="7"/>
      <c r="BV339" s="7"/>
      <c r="BW339" s="7"/>
      <c r="BX339" s="7"/>
      <c r="BY339" s="7"/>
      <c r="CA339" s="7"/>
      <c r="CB339" s="7"/>
      <c r="CC339" s="7"/>
      <c r="CD339" s="7"/>
      <c r="CE339" s="7"/>
      <c r="CG339" s="7"/>
      <c r="CH339" s="7"/>
      <c r="CI339" s="7"/>
      <c r="CJ339" s="7"/>
      <c r="CK339" s="7"/>
      <c r="CM339" s="7"/>
      <c r="CN339" s="7"/>
      <c r="CO339" s="7"/>
      <c r="CP339" s="7"/>
      <c r="CQ339" s="7"/>
      <c r="CS339" s="7"/>
      <c r="CT339" s="7"/>
      <c r="CU339" s="7"/>
      <c r="CV339" s="7"/>
      <c r="CW339" s="7"/>
      <c r="CY339" s="7"/>
      <c r="CZ339" s="7"/>
      <c r="DA339" s="7"/>
      <c r="DB339" s="7"/>
      <c r="DC339" s="7"/>
      <c r="DE339" s="7"/>
      <c r="DF339" s="7"/>
      <c r="DG339" s="7"/>
      <c r="DH339" s="7"/>
      <c r="DI339" s="7"/>
      <c r="DK339" s="7"/>
      <c r="DL339" s="7"/>
      <c r="DM339" s="7"/>
      <c r="DN339" s="7"/>
      <c r="DO339" s="7"/>
      <c r="DQ339" s="7"/>
      <c r="DR339" s="7"/>
      <c r="DS339" s="7"/>
      <c r="DT339" s="7"/>
      <c r="DU339" s="7"/>
      <c r="DW339" s="7"/>
      <c r="DX339" s="7"/>
      <c r="DY339" s="7"/>
      <c r="DZ339" s="7"/>
      <c r="EA339" s="7"/>
      <c r="EC339" s="7"/>
      <c r="ED339" s="7"/>
      <c r="EE339" s="7"/>
      <c r="EF339" s="7"/>
      <c r="EG339" s="7"/>
      <c r="EI339" s="7"/>
      <c r="EJ339" s="7"/>
      <c r="EK339" s="7"/>
      <c r="EL339" s="7"/>
      <c r="EM339" s="7"/>
      <c r="EO339" s="7"/>
      <c r="EP339" s="7"/>
      <c r="EQ339" s="7"/>
      <c r="ER339" s="7"/>
      <c r="ES339" s="7"/>
      <c r="EU339" s="7"/>
      <c r="EV339" s="7"/>
      <c r="EW339" s="7"/>
      <c r="EX339" s="7"/>
      <c r="EY339" s="7"/>
      <c r="FA339" s="7"/>
      <c r="FB339" s="7"/>
      <c r="FC339" s="7"/>
      <c r="FD339" s="7"/>
      <c r="FE339" s="7"/>
      <c r="FG339" s="7"/>
      <c r="FH339" s="7"/>
      <c r="FI339" s="7"/>
      <c r="FJ339" s="7"/>
      <c r="FK339" s="7"/>
      <c r="FM339" s="7"/>
      <c r="FN339" s="7"/>
      <c r="FO339" s="7"/>
      <c r="FP339" s="7"/>
      <c r="FQ339" s="7"/>
      <c r="FS339" s="7"/>
      <c r="FT339" s="7"/>
      <c r="FU339" s="7"/>
      <c r="FV339" s="7"/>
      <c r="FW339" s="7"/>
      <c r="FY339" s="7"/>
      <c r="FZ339" s="7"/>
      <c r="GA339" s="7"/>
      <c r="GB339" s="7"/>
      <c r="GC339" s="7"/>
      <c r="GE339" s="7"/>
      <c r="GF339" s="7"/>
      <c r="GG339" s="7"/>
      <c r="GH339" s="7"/>
      <c r="GI339" s="7"/>
      <c r="GK339" s="7"/>
      <c r="GL339" s="7"/>
      <c r="GM339" s="7"/>
      <c r="GN339" s="7"/>
      <c r="GO339" s="7"/>
      <c r="GQ339" s="7"/>
      <c r="GR339" s="7"/>
      <c r="GS339" s="7"/>
      <c r="GT339" s="7"/>
      <c r="GU339" s="7"/>
      <c r="GW339" s="66">
        <v>44936</v>
      </c>
      <c r="GX339" s="21" t="s">
        <v>1628</v>
      </c>
      <c r="GY339" s="7"/>
      <c r="GZ339" s="7">
        <v>1.0812999999999999</v>
      </c>
      <c r="HA339" s="7"/>
      <c r="HC339" s="66">
        <v>44921</v>
      </c>
      <c r="HD339" s="21" t="s">
        <v>1627</v>
      </c>
      <c r="HE339" s="7"/>
      <c r="HF339" s="7">
        <v>1.1892</v>
      </c>
      <c r="HG339" s="7"/>
      <c r="HI339" s="66">
        <v>44881</v>
      </c>
      <c r="HJ339" s="21" t="s">
        <v>1636</v>
      </c>
      <c r="HK339" s="7"/>
      <c r="HL339" s="7">
        <v>1.0089999999999999</v>
      </c>
      <c r="HM339" s="7"/>
      <c r="HO339" s="66">
        <v>44874</v>
      </c>
      <c r="HP339" s="21" t="s">
        <v>1636</v>
      </c>
      <c r="HQ339" s="7"/>
      <c r="HR339" s="7">
        <v>1.0089999999999999</v>
      </c>
      <c r="HS339" s="7"/>
      <c r="HU339" s="59">
        <v>44209</v>
      </c>
      <c r="HV339" s="28" t="s">
        <v>361</v>
      </c>
      <c r="HW339" s="28">
        <f>[1]!i_dq_close("881001.WI",HU339)</f>
        <v>5591.8011999999999</v>
      </c>
      <c r="HX339" s="21">
        <v>1.173222</v>
      </c>
      <c r="HY339" s="21">
        <v>2948024.31</v>
      </c>
    </row>
    <row r="340" spans="1:233" customFormat="1">
      <c r="A340" s="121">
        <v>44882</v>
      </c>
      <c r="B340" s="74" t="s">
        <v>1636</v>
      </c>
      <c r="C340" s="122"/>
      <c r="D340" s="122">
        <v>1.0035000000000001</v>
      </c>
      <c r="E340" s="122"/>
      <c r="G340" s="66">
        <v>44910</v>
      </c>
      <c r="H340" s="7" t="s">
        <v>1627</v>
      </c>
      <c r="I340" s="7"/>
      <c r="J340" s="7">
        <v>0.96319999999999995</v>
      </c>
      <c r="K340" s="7"/>
      <c r="M340" s="7"/>
      <c r="N340" s="7"/>
      <c r="O340" s="7"/>
      <c r="P340" s="7"/>
      <c r="Q340" s="7"/>
      <c r="S340" s="7"/>
      <c r="T340" s="7"/>
      <c r="U340" s="7"/>
      <c r="V340" s="7"/>
      <c r="W340" s="7"/>
      <c r="Y340" s="7"/>
      <c r="Z340" s="7"/>
      <c r="AA340" s="7"/>
      <c r="AB340" s="7"/>
      <c r="AC340" s="7"/>
      <c r="AE340" s="7"/>
      <c r="AF340" s="7"/>
      <c r="AG340" s="7"/>
      <c r="AH340" s="7"/>
      <c r="AI340" s="7"/>
      <c r="AK340" s="7"/>
      <c r="AL340" s="7"/>
      <c r="AM340" s="7"/>
      <c r="AN340" s="7"/>
      <c r="AO340" s="7"/>
      <c r="AQ340" s="7"/>
      <c r="AR340" s="7"/>
      <c r="AS340" s="7"/>
      <c r="AT340" s="7"/>
      <c r="AU340" s="7"/>
      <c r="AW340" s="7"/>
      <c r="AX340" s="7"/>
      <c r="AY340" s="7"/>
      <c r="AZ340" s="7"/>
      <c r="BA340" s="7"/>
      <c r="BC340" s="7"/>
      <c r="BD340" s="7"/>
      <c r="BE340" s="7"/>
      <c r="BF340" s="7"/>
      <c r="BG340" s="7"/>
      <c r="BI340" s="7"/>
      <c r="BJ340" s="7"/>
      <c r="BK340" s="7"/>
      <c r="BL340" s="7"/>
      <c r="BM340" s="7"/>
      <c r="BO340" s="7"/>
      <c r="BP340" s="7"/>
      <c r="BQ340" s="7"/>
      <c r="BR340" s="7"/>
      <c r="BS340" s="7"/>
      <c r="BU340" s="7"/>
      <c r="BV340" s="7"/>
      <c r="BW340" s="7"/>
      <c r="BX340" s="7"/>
      <c r="BY340" s="7"/>
      <c r="CA340" s="7"/>
      <c r="CB340" s="7"/>
      <c r="CC340" s="7"/>
      <c r="CD340" s="7"/>
      <c r="CE340" s="7"/>
      <c r="CG340" s="7"/>
      <c r="CH340" s="7"/>
      <c r="CI340" s="7"/>
      <c r="CJ340" s="7"/>
      <c r="CK340" s="7"/>
      <c r="CM340" s="7"/>
      <c r="CN340" s="7"/>
      <c r="CO340" s="7"/>
      <c r="CP340" s="7"/>
      <c r="CQ340" s="7"/>
      <c r="CS340" s="7"/>
      <c r="CT340" s="7"/>
      <c r="CU340" s="7"/>
      <c r="CV340" s="7"/>
      <c r="CW340" s="7"/>
      <c r="CY340" s="7"/>
      <c r="CZ340" s="7"/>
      <c r="DA340" s="7"/>
      <c r="DB340" s="7"/>
      <c r="DC340" s="7"/>
      <c r="DE340" s="7"/>
      <c r="DF340" s="7"/>
      <c r="DG340" s="7"/>
      <c r="DH340" s="7"/>
      <c r="DI340" s="7"/>
      <c r="DK340" s="7"/>
      <c r="DL340" s="7"/>
      <c r="DM340" s="7"/>
      <c r="DN340" s="7"/>
      <c r="DO340" s="7"/>
      <c r="DQ340" s="7"/>
      <c r="DR340" s="7"/>
      <c r="DS340" s="7"/>
      <c r="DT340" s="7"/>
      <c r="DU340" s="7"/>
      <c r="DW340" s="7"/>
      <c r="DX340" s="7"/>
      <c r="DY340" s="7"/>
      <c r="DZ340" s="7"/>
      <c r="EA340" s="7"/>
      <c r="EC340" s="7"/>
      <c r="ED340" s="7"/>
      <c r="EE340" s="7"/>
      <c r="EF340" s="7"/>
      <c r="EG340" s="7"/>
      <c r="EI340" s="7"/>
      <c r="EJ340" s="7"/>
      <c r="EK340" s="7"/>
      <c r="EL340" s="7"/>
      <c r="EM340" s="7"/>
      <c r="EO340" s="7"/>
      <c r="EP340" s="7"/>
      <c r="EQ340" s="7"/>
      <c r="ER340" s="7"/>
      <c r="ES340" s="7"/>
      <c r="EU340" s="7"/>
      <c r="EV340" s="7"/>
      <c r="EW340" s="7"/>
      <c r="EX340" s="7"/>
      <c r="EY340" s="7"/>
      <c r="FA340" s="7"/>
      <c r="FB340" s="7"/>
      <c r="FC340" s="7"/>
      <c r="FD340" s="7"/>
      <c r="FE340" s="7"/>
      <c r="FG340" s="7"/>
      <c r="FH340" s="7"/>
      <c r="FI340" s="7"/>
      <c r="FJ340" s="7"/>
      <c r="FK340" s="7"/>
      <c r="FM340" s="7"/>
      <c r="FN340" s="7"/>
      <c r="FO340" s="7"/>
      <c r="FP340" s="7"/>
      <c r="FQ340" s="7"/>
      <c r="FS340" s="7"/>
      <c r="FT340" s="7"/>
      <c r="FU340" s="7"/>
      <c r="FV340" s="7"/>
      <c r="FW340" s="7"/>
      <c r="FY340" s="7"/>
      <c r="FZ340" s="7"/>
      <c r="GA340" s="7"/>
      <c r="GB340" s="7"/>
      <c r="GC340" s="7"/>
      <c r="GE340" s="7"/>
      <c r="GF340" s="7"/>
      <c r="GG340" s="7"/>
      <c r="GH340" s="7"/>
      <c r="GI340" s="7"/>
      <c r="GK340" s="7"/>
      <c r="GL340" s="7"/>
      <c r="GM340" s="7"/>
      <c r="GN340" s="7"/>
      <c r="GO340" s="7"/>
      <c r="GQ340" s="7"/>
      <c r="GR340" s="7"/>
      <c r="GS340" s="7"/>
      <c r="GT340" s="7"/>
      <c r="GU340" s="7"/>
      <c r="GW340" s="66">
        <v>44937</v>
      </c>
      <c r="GX340" s="21" t="s">
        <v>1628</v>
      </c>
      <c r="GY340" s="7"/>
      <c r="GZ340" s="7">
        <v>1.0799000000000001</v>
      </c>
      <c r="HA340" s="7"/>
      <c r="HC340" s="66">
        <v>44922</v>
      </c>
      <c r="HD340" s="21" t="s">
        <v>1627</v>
      </c>
      <c r="HE340" s="7"/>
      <c r="HF340" s="7">
        <v>1.1967000000000001</v>
      </c>
      <c r="HG340" s="7"/>
      <c r="HI340" s="66">
        <v>44882</v>
      </c>
      <c r="HJ340" s="21" t="s">
        <v>1636</v>
      </c>
      <c r="HK340" s="7"/>
      <c r="HL340" s="7">
        <v>1.0109999999999999</v>
      </c>
      <c r="HM340" s="7"/>
      <c r="HO340" s="66">
        <v>44875</v>
      </c>
      <c r="HP340" s="21" t="s">
        <v>1636</v>
      </c>
      <c r="HQ340" s="7"/>
      <c r="HR340" s="7">
        <v>1.01</v>
      </c>
      <c r="HS340" s="7"/>
      <c r="HU340" s="59">
        <v>44210</v>
      </c>
      <c r="HV340" s="21" t="s">
        <v>361</v>
      </c>
      <c r="HW340" s="28">
        <f>[1]!i_dq_close("881001.WI",HU340)</f>
        <v>5524.1728999999996</v>
      </c>
      <c r="HX340" s="21">
        <v>1.173222</v>
      </c>
      <c r="HY340" s="21">
        <v>2948024.31</v>
      </c>
    </row>
    <row r="341" spans="1:233" customFormat="1">
      <c r="A341" s="121">
        <v>44883</v>
      </c>
      <c r="B341" s="74" t="s">
        <v>1636</v>
      </c>
      <c r="C341" s="122"/>
      <c r="D341" s="122">
        <v>0.99750000000000005</v>
      </c>
      <c r="E341" s="122"/>
      <c r="G341" s="66">
        <v>44911</v>
      </c>
      <c r="H341" s="7" t="s">
        <v>1627</v>
      </c>
      <c r="I341" s="7"/>
      <c r="J341" s="7">
        <v>0.95579999999999998</v>
      </c>
      <c r="K341" s="7"/>
      <c r="M341" s="7"/>
      <c r="N341" s="7"/>
      <c r="O341" s="7"/>
      <c r="P341" s="7"/>
      <c r="Q341" s="7"/>
      <c r="S341" s="7"/>
      <c r="T341" s="7"/>
      <c r="U341" s="7"/>
      <c r="V341" s="7"/>
      <c r="W341" s="7"/>
      <c r="Y341" s="7"/>
      <c r="Z341" s="7"/>
      <c r="AA341" s="7"/>
      <c r="AB341" s="7"/>
      <c r="AC341" s="7"/>
      <c r="AE341" s="7"/>
      <c r="AF341" s="7"/>
      <c r="AG341" s="7"/>
      <c r="AH341" s="7"/>
      <c r="AI341" s="7"/>
      <c r="AK341" s="7"/>
      <c r="AL341" s="7"/>
      <c r="AM341" s="7"/>
      <c r="AN341" s="7"/>
      <c r="AO341" s="7"/>
      <c r="AQ341" s="7"/>
      <c r="AR341" s="7"/>
      <c r="AS341" s="7"/>
      <c r="AT341" s="7"/>
      <c r="AU341" s="7"/>
      <c r="AW341" s="7"/>
      <c r="AX341" s="7"/>
      <c r="AY341" s="7"/>
      <c r="AZ341" s="7"/>
      <c r="BA341" s="7"/>
      <c r="BC341" s="7"/>
      <c r="BD341" s="7"/>
      <c r="BE341" s="7"/>
      <c r="BF341" s="7"/>
      <c r="BG341" s="7"/>
      <c r="BI341" s="7"/>
      <c r="BJ341" s="7"/>
      <c r="BK341" s="7"/>
      <c r="BL341" s="7"/>
      <c r="BM341" s="7"/>
      <c r="BO341" s="7"/>
      <c r="BP341" s="7"/>
      <c r="BQ341" s="7"/>
      <c r="BR341" s="7"/>
      <c r="BS341" s="7"/>
      <c r="BU341" s="7"/>
      <c r="BV341" s="7"/>
      <c r="BW341" s="7"/>
      <c r="BX341" s="7"/>
      <c r="BY341" s="7"/>
      <c r="CA341" s="7"/>
      <c r="CB341" s="7"/>
      <c r="CC341" s="7"/>
      <c r="CD341" s="7"/>
      <c r="CE341" s="7"/>
      <c r="CG341" s="7"/>
      <c r="CH341" s="7"/>
      <c r="CI341" s="7"/>
      <c r="CJ341" s="7"/>
      <c r="CK341" s="7"/>
      <c r="CM341" s="7"/>
      <c r="CN341" s="7"/>
      <c r="CO341" s="7"/>
      <c r="CP341" s="7"/>
      <c r="CQ341" s="7"/>
      <c r="CS341" s="7"/>
      <c r="CT341" s="7"/>
      <c r="CU341" s="7"/>
      <c r="CV341" s="7"/>
      <c r="CW341" s="7"/>
      <c r="CY341" s="7"/>
      <c r="CZ341" s="7"/>
      <c r="DA341" s="7"/>
      <c r="DB341" s="7"/>
      <c r="DC341" s="7"/>
      <c r="DE341" s="7"/>
      <c r="DF341" s="7"/>
      <c r="DG341" s="7"/>
      <c r="DH341" s="7"/>
      <c r="DI341" s="7"/>
      <c r="DK341" s="7"/>
      <c r="DL341" s="7"/>
      <c r="DM341" s="7"/>
      <c r="DN341" s="7"/>
      <c r="DO341" s="7"/>
      <c r="DQ341" s="7"/>
      <c r="DR341" s="7"/>
      <c r="DS341" s="7"/>
      <c r="DT341" s="7"/>
      <c r="DU341" s="7"/>
      <c r="DW341" s="7"/>
      <c r="DX341" s="7"/>
      <c r="DY341" s="7"/>
      <c r="DZ341" s="7"/>
      <c r="EA341" s="7"/>
      <c r="EC341" s="7"/>
      <c r="ED341" s="7"/>
      <c r="EE341" s="7"/>
      <c r="EF341" s="7"/>
      <c r="EG341" s="7"/>
      <c r="EI341" s="7"/>
      <c r="EJ341" s="7"/>
      <c r="EK341" s="7"/>
      <c r="EL341" s="7"/>
      <c r="EM341" s="7"/>
      <c r="EO341" s="7"/>
      <c r="EP341" s="7"/>
      <c r="EQ341" s="7"/>
      <c r="ER341" s="7"/>
      <c r="ES341" s="7"/>
      <c r="EU341" s="7"/>
      <c r="EV341" s="7"/>
      <c r="EW341" s="7"/>
      <c r="EX341" s="7"/>
      <c r="EY341" s="7"/>
      <c r="FA341" s="7"/>
      <c r="FB341" s="7"/>
      <c r="FC341" s="7"/>
      <c r="FD341" s="7"/>
      <c r="FE341" s="7"/>
      <c r="FG341" s="7"/>
      <c r="FH341" s="7"/>
      <c r="FI341" s="7"/>
      <c r="FJ341" s="7"/>
      <c r="FK341" s="7"/>
      <c r="FM341" s="7"/>
      <c r="FN341" s="7"/>
      <c r="FO341" s="7"/>
      <c r="FP341" s="7"/>
      <c r="FQ341" s="7"/>
      <c r="FS341" s="7"/>
      <c r="FT341" s="7"/>
      <c r="FU341" s="7"/>
      <c r="FV341" s="7"/>
      <c r="FW341" s="7"/>
      <c r="FY341" s="7"/>
      <c r="FZ341" s="7"/>
      <c r="GA341" s="7"/>
      <c r="GB341" s="7"/>
      <c r="GC341" s="7"/>
      <c r="GE341" s="7"/>
      <c r="GF341" s="7"/>
      <c r="GG341" s="7"/>
      <c r="GH341" s="7"/>
      <c r="GI341" s="7"/>
      <c r="GK341" s="7"/>
      <c r="GL341" s="7"/>
      <c r="GM341" s="7"/>
      <c r="GN341" s="7"/>
      <c r="GO341" s="7"/>
      <c r="GQ341" s="7"/>
      <c r="GR341" s="7"/>
      <c r="GS341" s="7"/>
      <c r="GT341" s="7"/>
      <c r="GU341" s="7"/>
      <c r="GW341" s="66">
        <v>44938</v>
      </c>
      <c r="GX341" s="21" t="s">
        <v>1628</v>
      </c>
      <c r="GY341" s="7"/>
      <c r="GZ341" s="7">
        <v>1.081</v>
      </c>
      <c r="HA341" s="7"/>
      <c r="HC341" s="66">
        <v>44923</v>
      </c>
      <c r="HD341" s="21" t="s">
        <v>1627</v>
      </c>
      <c r="HE341" s="7"/>
      <c r="HF341" s="7">
        <v>1.1983999999999999</v>
      </c>
      <c r="HG341" s="7"/>
      <c r="HI341" s="66">
        <v>44883</v>
      </c>
      <c r="HJ341" s="21" t="s">
        <v>1636</v>
      </c>
      <c r="HK341" s="7"/>
      <c r="HL341" s="7">
        <v>1.006</v>
      </c>
      <c r="HM341" s="7"/>
      <c r="HO341" s="66">
        <v>44876</v>
      </c>
      <c r="HP341" s="21" t="s">
        <v>1636</v>
      </c>
      <c r="HQ341" s="7"/>
      <c r="HR341" s="7">
        <v>1.01</v>
      </c>
      <c r="HS341" s="7"/>
      <c r="HU341" s="59">
        <v>44211</v>
      </c>
      <c r="HV341" s="21" t="s">
        <v>361</v>
      </c>
      <c r="HW341" s="28">
        <f>[1]!i_dq_close("881001.WI",HU341)</f>
        <v>5532.0281000000004</v>
      </c>
      <c r="HX341" s="21">
        <v>1.173222</v>
      </c>
      <c r="HY341" s="21">
        <v>2948024.31</v>
      </c>
    </row>
    <row r="342" spans="1:233" customFormat="1">
      <c r="A342" s="121">
        <v>44886</v>
      </c>
      <c r="B342" s="74" t="s">
        <v>1636</v>
      </c>
      <c r="C342" s="122"/>
      <c r="D342" s="122">
        <v>1.0001</v>
      </c>
      <c r="E342" s="122"/>
      <c r="G342" s="66">
        <v>44914</v>
      </c>
      <c r="H342" s="7" t="s">
        <v>1627</v>
      </c>
      <c r="I342" s="7"/>
      <c r="J342" s="7">
        <v>0.95850000000000002</v>
      </c>
      <c r="K342" s="7"/>
      <c r="M342" s="7"/>
      <c r="N342" s="7"/>
      <c r="O342" s="7"/>
      <c r="P342" s="7"/>
      <c r="Q342" s="7"/>
      <c r="S342" s="7"/>
      <c r="T342" s="7"/>
      <c r="U342" s="7"/>
      <c r="V342" s="7"/>
      <c r="W342" s="7"/>
      <c r="Y342" s="7"/>
      <c r="Z342" s="7"/>
      <c r="AA342" s="7"/>
      <c r="AB342" s="7"/>
      <c r="AC342" s="7"/>
      <c r="AE342" s="7"/>
      <c r="AF342" s="7"/>
      <c r="AG342" s="7"/>
      <c r="AH342" s="7"/>
      <c r="AI342" s="7"/>
      <c r="AK342" s="7"/>
      <c r="AL342" s="7"/>
      <c r="AM342" s="7"/>
      <c r="AN342" s="7"/>
      <c r="AO342" s="7"/>
      <c r="AQ342" s="7"/>
      <c r="AR342" s="7"/>
      <c r="AS342" s="7"/>
      <c r="AT342" s="7"/>
      <c r="AU342" s="7"/>
      <c r="AW342" s="7"/>
      <c r="AX342" s="7"/>
      <c r="AY342" s="7"/>
      <c r="AZ342" s="7"/>
      <c r="BA342" s="7"/>
      <c r="BC342" s="7"/>
      <c r="BD342" s="7"/>
      <c r="BE342" s="7"/>
      <c r="BF342" s="7"/>
      <c r="BG342" s="7"/>
      <c r="BI342" s="7"/>
      <c r="BJ342" s="7"/>
      <c r="BK342" s="7"/>
      <c r="BL342" s="7"/>
      <c r="BM342" s="7"/>
      <c r="BO342" s="7"/>
      <c r="BP342" s="7"/>
      <c r="BQ342" s="7"/>
      <c r="BR342" s="7"/>
      <c r="BS342" s="7"/>
      <c r="BU342" s="7"/>
      <c r="BV342" s="7"/>
      <c r="BW342" s="7"/>
      <c r="BX342" s="7"/>
      <c r="BY342" s="7"/>
      <c r="CA342" s="7"/>
      <c r="CB342" s="7"/>
      <c r="CC342" s="7"/>
      <c r="CD342" s="7"/>
      <c r="CE342" s="7"/>
      <c r="CG342" s="7"/>
      <c r="CH342" s="7"/>
      <c r="CI342" s="7"/>
      <c r="CJ342" s="7"/>
      <c r="CK342" s="7"/>
      <c r="CM342" s="7"/>
      <c r="CN342" s="7"/>
      <c r="CO342" s="7"/>
      <c r="CP342" s="7"/>
      <c r="CQ342" s="7"/>
      <c r="CS342" s="7"/>
      <c r="CT342" s="7"/>
      <c r="CU342" s="7"/>
      <c r="CV342" s="7"/>
      <c r="CW342" s="7"/>
      <c r="CY342" s="7"/>
      <c r="CZ342" s="7"/>
      <c r="DA342" s="7"/>
      <c r="DB342" s="7"/>
      <c r="DC342" s="7"/>
      <c r="DE342" s="7"/>
      <c r="DF342" s="7"/>
      <c r="DG342" s="7"/>
      <c r="DH342" s="7"/>
      <c r="DI342" s="7"/>
      <c r="DK342" s="7"/>
      <c r="DL342" s="7"/>
      <c r="DM342" s="7"/>
      <c r="DN342" s="7"/>
      <c r="DO342" s="7"/>
      <c r="DQ342" s="7"/>
      <c r="DR342" s="7"/>
      <c r="DS342" s="7"/>
      <c r="DT342" s="7"/>
      <c r="DU342" s="7"/>
      <c r="DW342" s="7"/>
      <c r="DX342" s="7"/>
      <c r="DY342" s="7"/>
      <c r="DZ342" s="7"/>
      <c r="EA342" s="7"/>
      <c r="EC342" s="7"/>
      <c r="ED342" s="7"/>
      <c r="EE342" s="7"/>
      <c r="EF342" s="7"/>
      <c r="EG342" s="7"/>
      <c r="EI342" s="7"/>
      <c r="EJ342" s="7"/>
      <c r="EK342" s="7"/>
      <c r="EL342" s="7"/>
      <c r="EM342" s="7"/>
      <c r="EO342" s="7"/>
      <c r="EP342" s="7"/>
      <c r="EQ342" s="7"/>
      <c r="ER342" s="7"/>
      <c r="ES342" s="7"/>
      <c r="EU342" s="7"/>
      <c r="EV342" s="7"/>
      <c r="EW342" s="7"/>
      <c r="EX342" s="7"/>
      <c r="EY342" s="7"/>
      <c r="FA342" s="7"/>
      <c r="FB342" s="7"/>
      <c r="FC342" s="7"/>
      <c r="FD342" s="7"/>
      <c r="FE342" s="7"/>
      <c r="FG342" s="7"/>
      <c r="FH342" s="7"/>
      <c r="FI342" s="7"/>
      <c r="FJ342" s="7"/>
      <c r="FK342" s="7"/>
      <c r="FM342" s="7"/>
      <c r="FN342" s="7"/>
      <c r="FO342" s="7"/>
      <c r="FP342" s="7"/>
      <c r="FQ342" s="7"/>
      <c r="FS342" s="7"/>
      <c r="FT342" s="7"/>
      <c r="FU342" s="7"/>
      <c r="FV342" s="7"/>
      <c r="FW342" s="7"/>
      <c r="FY342" s="7"/>
      <c r="FZ342" s="7"/>
      <c r="GA342" s="7"/>
      <c r="GB342" s="7"/>
      <c r="GC342" s="7"/>
      <c r="GE342" s="7"/>
      <c r="GF342" s="7"/>
      <c r="GG342" s="7"/>
      <c r="GH342" s="7"/>
      <c r="GI342" s="7"/>
      <c r="GK342" s="7"/>
      <c r="GL342" s="7"/>
      <c r="GM342" s="7"/>
      <c r="GN342" s="7"/>
      <c r="GO342" s="7"/>
      <c r="GQ342" s="7"/>
      <c r="GR342" s="7"/>
      <c r="GS342" s="7"/>
      <c r="GT342" s="7"/>
      <c r="GU342" s="7"/>
      <c r="GW342" s="66">
        <v>44939</v>
      </c>
      <c r="GX342" s="21" t="s">
        <v>1628</v>
      </c>
      <c r="GY342" s="7"/>
      <c r="GZ342" s="7">
        <v>1.0810999999999999</v>
      </c>
      <c r="HA342" s="7"/>
      <c r="HC342" s="66">
        <v>44924</v>
      </c>
      <c r="HD342" s="21" t="s">
        <v>1627</v>
      </c>
      <c r="HE342" s="7"/>
      <c r="HF342" s="7">
        <v>1.2010000000000001</v>
      </c>
      <c r="HG342" s="7"/>
      <c r="HI342" s="66">
        <v>44886</v>
      </c>
      <c r="HJ342" s="21" t="s">
        <v>1636</v>
      </c>
      <c r="HK342" s="7"/>
      <c r="HL342" s="7">
        <v>1.0049999999999999</v>
      </c>
      <c r="HM342" s="7"/>
      <c r="HO342" s="66">
        <v>44879</v>
      </c>
      <c r="HP342" s="21" t="s">
        <v>1636</v>
      </c>
      <c r="HQ342" s="7"/>
      <c r="HR342" s="7">
        <v>1.01</v>
      </c>
      <c r="HS342" s="7"/>
      <c r="HU342" s="59">
        <v>44214</v>
      </c>
      <c r="HV342" s="21" t="s">
        <v>361</v>
      </c>
      <c r="HW342" s="28">
        <f>[1]!i_dq_close("881001.WI",HU342)</f>
        <v>5605.9489999999996</v>
      </c>
      <c r="HX342" s="21">
        <v>1.173222</v>
      </c>
      <c r="HY342" s="21">
        <v>2948024.31</v>
      </c>
    </row>
    <row r="343" spans="1:233" customFormat="1">
      <c r="A343" s="121">
        <v>44887</v>
      </c>
      <c r="B343" s="74" t="s">
        <v>1636</v>
      </c>
      <c r="C343" s="122"/>
      <c r="D343" s="122">
        <v>1.0028999999999999</v>
      </c>
      <c r="E343" s="122"/>
      <c r="G343" s="66">
        <v>44915</v>
      </c>
      <c r="H343" s="7" t="s">
        <v>1627</v>
      </c>
      <c r="I343" s="7"/>
      <c r="J343" s="7">
        <v>0.95709999999999995</v>
      </c>
      <c r="K343" s="7"/>
      <c r="M343" s="7"/>
      <c r="N343" s="7"/>
      <c r="O343" s="7"/>
      <c r="P343" s="7"/>
      <c r="Q343" s="7"/>
      <c r="S343" s="7"/>
      <c r="T343" s="7"/>
      <c r="U343" s="7"/>
      <c r="V343" s="7"/>
      <c r="W343" s="7"/>
      <c r="Y343" s="7"/>
      <c r="Z343" s="7"/>
      <c r="AA343" s="7"/>
      <c r="AB343" s="7"/>
      <c r="AC343" s="7"/>
      <c r="AE343" s="7"/>
      <c r="AF343" s="7"/>
      <c r="AG343" s="7"/>
      <c r="AH343" s="7"/>
      <c r="AI343" s="7"/>
      <c r="AK343" s="7"/>
      <c r="AL343" s="7"/>
      <c r="AM343" s="7"/>
      <c r="AN343" s="7"/>
      <c r="AO343" s="7"/>
      <c r="AQ343" s="7"/>
      <c r="AR343" s="7"/>
      <c r="AS343" s="7"/>
      <c r="AT343" s="7"/>
      <c r="AU343" s="7"/>
      <c r="AW343" s="7"/>
      <c r="AX343" s="7"/>
      <c r="AY343" s="7"/>
      <c r="AZ343" s="7"/>
      <c r="BA343" s="7"/>
      <c r="BC343" s="7"/>
      <c r="BD343" s="7"/>
      <c r="BE343" s="7"/>
      <c r="BF343" s="7"/>
      <c r="BG343" s="7"/>
      <c r="BI343" s="7"/>
      <c r="BJ343" s="7"/>
      <c r="BK343" s="7"/>
      <c r="BL343" s="7"/>
      <c r="BM343" s="7"/>
      <c r="BO343" s="7"/>
      <c r="BP343" s="7"/>
      <c r="BQ343" s="7"/>
      <c r="BR343" s="7"/>
      <c r="BS343" s="7"/>
      <c r="BU343" s="7"/>
      <c r="BV343" s="7"/>
      <c r="BW343" s="7"/>
      <c r="BX343" s="7"/>
      <c r="BY343" s="7"/>
      <c r="CA343" s="7"/>
      <c r="CB343" s="7"/>
      <c r="CC343" s="7"/>
      <c r="CD343" s="7"/>
      <c r="CE343" s="7"/>
      <c r="CG343" s="7"/>
      <c r="CH343" s="7"/>
      <c r="CI343" s="7"/>
      <c r="CJ343" s="7"/>
      <c r="CK343" s="7"/>
      <c r="CM343" s="7"/>
      <c r="CN343" s="7"/>
      <c r="CO343" s="7"/>
      <c r="CP343" s="7"/>
      <c r="CQ343" s="7"/>
      <c r="CS343" s="7"/>
      <c r="CT343" s="7"/>
      <c r="CU343" s="7"/>
      <c r="CV343" s="7"/>
      <c r="CW343" s="7"/>
      <c r="CY343" s="7"/>
      <c r="CZ343" s="7"/>
      <c r="DA343" s="7"/>
      <c r="DB343" s="7"/>
      <c r="DC343" s="7"/>
      <c r="DE343" s="7"/>
      <c r="DF343" s="7"/>
      <c r="DG343" s="7"/>
      <c r="DH343" s="7"/>
      <c r="DI343" s="7"/>
      <c r="DK343" s="7"/>
      <c r="DL343" s="7"/>
      <c r="DM343" s="7"/>
      <c r="DN343" s="7"/>
      <c r="DO343" s="7"/>
      <c r="DQ343" s="7"/>
      <c r="DR343" s="7"/>
      <c r="DS343" s="7"/>
      <c r="DT343" s="7"/>
      <c r="DU343" s="7"/>
      <c r="DW343" s="7"/>
      <c r="DX343" s="7"/>
      <c r="DY343" s="7"/>
      <c r="DZ343" s="7"/>
      <c r="EA343" s="7"/>
      <c r="EC343" s="7"/>
      <c r="ED343" s="7"/>
      <c r="EE343" s="7"/>
      <c r="EF343" s="7"/>
      <c r="EG343" s="7"/>
      <c r="EI343" s="7"/>
      <c r="EJ343" s="7"/>
      <c r="EK343" s="7"/>
      <c r="EL343" s="7"/>
      <c r="EM343" s="7"/>
      <c r="EO343" s="7"/>
      <c r="EP343" s="7"/>
      <c r="EQ343" s="7"/>
      <c r="ER343" s="7"/>
      <c r="ES343" s="7"/>
      <c r="EU343" s="7"/>
      <c r="EV343" s="7"/>
      <c r="EW343" s="7"/>
      <c r="EX343" s="7"/>
      <c r="EY343" s="7"/>
      <c r="FA343" s="7"/>
      <c r="FB343" s="7"/>
      <c r="FC343" s="7"/>
      <c r="FD343" s="7"/>
      <c r="FE343" s="7"/>
      <c r="FG343" s="7"/>
      <c r="FH343" s="7"/>
      <c r="FI343" s="7"/>
      <c r="FJ343" s="7"/>
      <c r="FK343" s="7"/>
      <c r="FM343" s="7"/>
      <c r="FN343" s="7"/>
      <c r="FO343" s="7"/>
      <c r="FP343" s="7"/>
      <c r="FQ343" s="7"/>
      <c r="FS343" s="7"/>
      <c r="FT343" s="7"/>
      <c r="FU343" s="7"/>
      <c r="FV343" s="7"/>
      <c r="FW343" s="7"/>
      <c r="FY343" s="7"/>
      <c r="FZ343" s="7"/>
      <c r="GA343" s="7"/>
      <c r="GB343" s="7"/>
      <c r="GC343" s="7"/>
      <c r="GE343" s="7"/>
      <c r="GF343" s="7"/>
      <c r="GG343" s="7"/>
      <c r="GH343" s="7"/>
      <c r="GI343" s="7"/>
      <c r="GK343" s="7"/>
      <c r="GL343" s="7"/>
      <c r="GM343" s="7"/>
      <c r="GN343" s="7"/>
      <c r="GO343" s="7"/>
      <c r="GQ343" s="7"/>
      <c r="GR343" s="7"/>
      <c r="GS343" s="7"/>
      <c r="GT343" s="7"/>
      <c r="GU343" s="7"/>
      <c r="GW343" s="66">
        <v>44942</v>
      </c>
      <c r="GX343" s="21" t="s">
        <v>1628</v>
      </c>
      <c r="GY343" s="7"/>
      <c r="GZ343" s="7">
        <v>1.0812999999999999</v>
      </c>
      <c r="HA343" s="7"/>
      <c r="HC343" s="66">
        <v>44925</v>
      </c>
      <c r="HD343" s="21" t="s">
        <v>1627</v>
      </c>
      <c r="HE343" s="7"/>
      <c r="HF343" s="7">
        <v>1.1988000000000001</v>
      </c>
      <c r="HG343" s="7"/>
      <c r="HI343" s="66">
        <v>44887</v>
      </c>
      <c r="HJ343" s="21" t="s">
        <v>1636</v>
      </c>
      <c r="HK343" s="7"/>
      <c r="HL343" s="7">
        <v>1.0089999999999999</v>
      </c>
      <c r="HM343" s="7"/>
      <c r="HO343" s="66">
        <v>44880</v>
      </c>
      <c r="HP343" s="21" t="s">
        <v>1636</v>
      </c>
      <c r="HQ343" s="7"/>
      <c r="HR343" s="7">
        <v>1.01</v>
      </c>
      <c r="HS343" s="7"/>
      <c r="HU343" s="59">
        <v>44215</v>
      </c>
      <c r="HV343" s="21" t="s">
        <v>361</v>
      </c>
      <c r="HW343" s="28">
        <f>[1]!i_dq_close("881001.WI",HU343)</f>
        <v>5549.6406999999999</v>
      </c>
      <c r="HX343" s="21">
        <v>1.173222</v>
      </c>
      <c r="HY343" s="21">
        <v>2948024.31</v>
      </c>
    </row>
    <row r="344" spans="1:233" customFormat="1">
      <c r="A344" s="121">
        <v>44888</v>
      </c>
      <c r="B344" s="74" t="s">
        <v>1636</v>
      </c>
      <c r="C344" s="122"/>
      <c r="D344" s="122">
        <v>1.0004</v>
      </c>
      <c r="E344" s="122"/>
      <c r="G344" s="66">
        <v>44916</v>
      </c>
      <c r="H344" s="7" t="s">
        <v>1627</v>
      </c>
      <c r="I344" s="7"/>
      <c r="J344" s="7">
        <v>0.95840000000000003</v>
      </c>
      <c r="K344" s="7"/>
      <c r="M344" s="7"/>
      <c r="N344" s="7"/>
      <c r="O344" s="7"/>
      <c r="P344" s="7"/>
      <c r="Q344" s="7"/>
      <c r="S344" s="7"/>
      <c r="T344" s="7"/>
      <c r="U344" s="7"/>
      <c r="V344" s="7"/>
      <c r="W344" s="7"/>
      <c r="Y344" s="7"/>
      <c r="Z344" s="7"/>
      <c r="AA344" s="7"/>
      <c r="AB344" s="7"/>
      <c r="AC344" s="7"/>
      <c r="AE344" s="7"/>
      <c r="AF344" s="7"/>
      <c r="AG344" s="7"/>
      <c r="AH344" s="7"/>
      <c r="AI344" s="7"/>
      <c r="AK344" s="7"/>
      <c r="AL344" s="7"/>
      <c r="AM344" s="7"/>
      <c r="AN344" s="7"/>
      <c r="AO344" s="7"/>
      <c r="AQ344" s="7"/>
      <c r="AR344" s="7"/>
      <c r="AS344" s="7"/>
      <c r="AT344" s="7"/>
      <c r="AU344" s="7"/>
      <c r="AW344" s="7"/>
      <c r="AX344" s="7"/>
      <c r="AY344" s="7"/>
      <c r="AZ344" s="7"/>
      <c r="BA344" s="7"/>
      <c r="BC344" s="7"/>
      <c r="BD344" s="7"/>
      <c r="BE344" s="7"/>
      <c r="BF344" s="7"/>
      <c r="BG344" s="7"/>
      <c r="BI344" s="7"/>
      <c r="BJ344" s="7"/>
      <c r="BK344" s="7"/>
      <c r="BL344" s="7"/>
      <c r="BM344" s="7"/>
      <c r="BO344" s="7"/>
      <c r="BP344" s="7"/>
      <c r="BQ344" s="7"/>
      <c r="BR344" s="7"/>
      <c r="BS344" s="7"/>
      <c r="BU344" s="7"/>
      <c r="BV344" s="7"/>
      <c r="BW344" s="7"/>
      <c r="BX344" s="7"/>
      <c r="BY344" s="7"/>
      <c r="CA344" s="7"/>
      <c r="CB344" s="7"/>
      <c r="CC344" s="7"/>
      <c r="CD344" s="7"/>
      <c r="CE344" s="7"/>
      <c r="CG344" s="7"/>
      <c r="CH344" s="7"/>
      <c r="CI344" s="7"/>
      <c r="CJ344" s="7"/>
      <c r="CK344" s="7"/>
      <c r="CM344" s="7"/>
      <c r="CN344" s="7"/>
      <c r="CO344" s="7"/>
      <c r="CP344" s="7"/>
      <c r="CQ344" s="7"/>
      <c r="CS344" s="7"/>
      <c r="CT344" s="7"/>
      <c r="CU344" s="7"/>
      <c r="CV344" s="7"/>
      <c r="CW344" s="7"/>
      <c r="CY344" s="7"/>
      <c r="CZ344" s="7"/>
      <c r="DA344" s="7"/>
      <c r="DB344" s="7"/>
      <c r="DC344" s="7"/>
      <c r="DE344" s="7"/>
      <c r="DF344" s="7"/>
      <c r="DG344" s="7"/>
      <c r="DH344" s="7"/>
      <c r="DI344" s="7"/>
      <c r="DK344" s="7"/>
      <c r="DL344" s="7"/>
      <c r="DM344" s="7"/>
      <c r="DN344" s="7"/>
      <c r="DO344" s="7"/>
      <c r="DQ344" s="7"/>
      <c r="DR344" s="7"/>
      <c r="DS344" s="7"/>
      <c r="DT344" s="7"/>
      <c r="DU344" s="7"/>
      <c r="DW344" s="7"/>
      <c r="DX344" s="7"/>
      <c r="DY344" s="7"/>
      <c r="DZ344" s="7"/>
      <c r="EA344" s="7"/>
      <c r="EC344" s="7"/>
      <c r="ED344" s="7"/>
      <c r="EE344" s="7"/>
      <c r="EF344" s="7"/>
      <c r="EG344" s="7"/>
      <c r="EI344" s="7"/>
      <c r="EJ344" s="7"/>
      <c r="EK344" s="7"/>
      <c r="EL344" s="7"/>
      <c r="EM344" s="7"/>
      <c r="EO344" s="7"/>
      <c r="EP344" s="7"/>
      <c r="EQ344" s="7"/>
      <c r="ER344" s="7"/>
      <c r="ES344" s="7"/>
      <c r="EU344" s="7"/>
      <c r="EV344" s="7"/>
      <c r="EW344" s="7"/>
      <c r="EX344" s="7"/>
      <c r="EY344" s="7"/>
      <c r="FA344" s="7"/>
      <c r="FB344" s="7"/>
      <c r="FC344" s="7"/>
      <c r="FD344" s="7"/>
      <c r="FE344" s="7"/>
      <c r="FG344" s="7"/>
      <c r="FH344" s="7"/>
      <c r="FI344" s="7"/>
      <c r="FJ344" s="7"/>
      <c r="FK344" s="7"/>
      <c r="FM344" s="7"/>
      <c r="FN344" s="7"/>
      <c r="FO344" s="7"/>
      <c r="FP344" s="7"/>
      <c r="FQ344" s="7"/>
      <c r="FS344" s="7"/>
      <c r="FT344" s="7"/>
      <c r="FU344" s="7"/>
      <c r="FV344" s="7"/>
      <c r="FW344" s="7"/>
      <c r="FY344" s="7"/>
      <c r="FZ344" s="7"/>
      <c r="GA344" s="7"/>
      <c r="GB344" s="7"/>
      <c r="GC344" s="7"/>
      <c r="GE344" s="7"/>
      <c r="GF344" s="7"/>
      <c r="GG344" s="7"/>
      <c r="GH344" s="7"/>
      <c r="GI344" s="7"/>
      <c r="GK344" s="7"/>
      <c r="GL344" s="7"/>
      <c r="GM344" s="7"/>
      <c r="GN344" s="7"/>
      <c r="GO344" s="7"/>
      <c r="GQ344" s="7"/>
      <c r="GR344" s="7"/>
      <c r="GS344" s="7"/>
      <c r="GT344" s="7"/>
      <c r="GU344" s="7"/>
      <c r="GW344" s="66">
        <v>44943</v>
      </c>
      <c r="GX344" s="21" t="s">
        <v>1628</v>
      </c>
      <c r="GY344" s="7"/>
      <c r="GZ344" s="7">
        <v>1.0831</v>
      </c>
      <c r="HA344" s="7"/>
      <c r="HC344" s="66">
        <v>44929</v>
      </c>
      <c r="HD344" s="21" t="s">
        <v>1628</v>
      </c>
      <c r="HE344" s="7"/>
      <c r="HF344" s="7">
        <v>1.2000999999999999</v>
      </c>
      <c r="HG344" s="7"/>
      <c r="HI344" s="66">
        <v>44888</v>
      </c>
      <c r="HJ344" s="21" t="s">
        <v>1636</v>
      </c>
      <c r="HK344" s="7"/>
      <c r="HL344" s="7">
        <v>1.0049999999999999</v>
      </c>
      <c r="HM344" s="7"/>
      <c r="HO344" s="66">
        <v>44881</v>
      </c>
      <c r="HP344" s="21" t="s">
        <v>1636</v>
      </c>
      <c r="HQ344" s="7"/>
      <c r="HR344" s="7">
        <v>1.0109999999999999</v>
      </c>
      <c r="HS344" s="7"/>
      <c r="HU344" s="59">
        <v>44216</v>
      </c>
      <c r="HV344" s="21" t="s">
        <v>361</v>
      </c>
      <c r="HW344" s="28">
        <f>[1]!i_dq_close("881001.WI",HU344)</f>
        <v>5597.9016000000001</v>
      </c>
      <c r="HX344" s="21">
        <v>1.174185</v>
      </c>
      <c r="HY344" s="21">
        <v>2948024.31</v>
      </c>
    </row>
    <row r="345" spans="1:233" customFormat="1">
      <c r="A345" s="121">
        <v>44889</v>
      </c>
      <c r="B345" s="74" t="s">
        <v>1636</v>
      </c>
      <c r="C345" s="122"/>
      <c r="D345" s="122">
        <v>1.0018</v>
      </c>
      <c r="E345" s="122"/>
      <c r="G345" s="66">
        <v>44917</v>
      </c>
      <c r="H345" s="7" t="s">
        <v>1627</v>
      </c>
      <c r="I345" s="7"/>
      <c r="J345" s="7">
        <v>0.95489999999999997</v>
      </c>
      <c r="K345" s="7"/>
      <c r="M345" s="7"/>
      <c r="N345" s="7"/>
      <c r="O345" s="7"/>
      <c r="P345" s="7"/>
      <c r="Q345" s="7"/>
      <c r="S345" s="7"/>
      <c r="T345" s="7"/>
      <c r="U345" s="7"/>
      <c r="V345" s="7"/>
      <c r="W345" s="7"/>
      <c r="Y345" s="7"/>
      <c r="Z345" s="7"/>
      <c r="AA345" s="7"/>
      <c r="AB345" s="7"/>
      <c r="AC345" s="7"/>
      <c r="AE345" s="7"/>
      <c r="AF345" s="7"/>
      <c r="AG345" s="7"/>
      <c r="AH345" s="7"/>
      <c r="AI345" s="7"/>
      <c r="AK345" s="7"/>
      <c r="AL345" s="7"/>
      <c r="AM345" s="7"/>
      <c r="AN345" s="7"/>
      <c r="AO345" s="7"/>
      <c r="AQ345" s="7"/>
      <c r="AR345" s="7"/>
      <c r="AS345" s="7"/>
      <c r="AT345" s="7"/>
      <c r="AU345" s="7"/>
      <c r="AW345" s="7"/>
      <c r="AX345" s="7"/>
      <c r="AY345" s="7"/>
      <c r="AZ345" s="7"/>
      <c r="BA345" s="7"/>
      <c r="BC345" s="7"/>
      <c r="BD345" s="7"/>
      <c r="BE345" s="7"/>
      <c r="BF345" s="7"/>
      <c r="BG345" s="7"/>
      <c r="BI345" s="7"/>
      <c r="BJ345" s="7"/>
      <c r="BK345" s="7"/>
      <c r="BL345" s="7"/>
      <c r="BM345" s="7"/>
      <c r="BO345" s="7"/>
      <c r="BP345" s="7"/>
      <c r="BQ345" s="7"/>
      <c r="BR345" s="7"/>
      <c r="BS345" s="7"/>
      <c r="BU345" s="7"/>
      <c r="BV345" s="7"/>
      <c r="BW345" s="7"/>
      <c r="BX345" s="7"/>
      <c r="BY345" s="7"/>
      <c r="CA345" s="7"/>
      <c r="CB345" s="7"/>
      <c r="CC345" s="7"/>
      <c r="CD345" s="7"/>
      <c r="CE345" s="7"/>
      <c r="CG345" s="7"/>
      <c r="CH345" s="7"/>
      <c r="CI345" s="7"/>
      <c r="CJ345" s="7"/>
      <c r="CK345" s="7"/>
      <c r="CM345" s="7"/>
      <c r="CN345" s="7"/>
      <c r="CO345" s="7"/>
      <c r="CP345" s="7"/>
      <c r="CQ345" s="7"/>
      <c r="CS345" s="7"/>
      <c r="CT345" s="7"/>
      <c r="CU345" s="7"/>
      <c r="CV345" s="7"/>
      <c r="CW345" s="7"/>
      <c r="CY345" s="7"/>
      <c r="CZ345" s="7"/>
      <c r="DA345" s="7"/>
      <c r="DB345" s="7"/>
      <c r="DC345" s="7"/>
      <c r="DE345" s="7"/>
      <c r="DF345" s="7"/>
      <c r="DG345" s="7"/>
      <c r="DH345" s="7"/>
      <c r="DI345" s="7"/>
      <c r="DK345" s="7"/>
      <c r="DL345" s="7"/>
      <c r="DM345" s="7"/>
      <c r="DN345" s="7"/>
      <c r="DO345" s="7"/>
      <c r="DQ345" s="7"/>
      <c r="DR345" s="7"/>
      <c r="DS345" s="7"/>
      <c r="DT345" s="7"/>
      <c r="DU345" s="7"/>
      <c r="DW345" s="7"/>
      <c r="DX345" s="7"/>
      <c r="DY345" s="7"/>
      <c r="DZ345" s="7"/>
      <c r="EA345" s="7"/>
      <c r="EC345" s="7"/>
      <c r="ED345" s="7"/>
      <c r="EE345" s="7"/>
      <c r="EF345" s="7"/>
      <c r="EG345" s="7"/>
      <c r="EI345" s="7"/>
      <c r="EJ345" s="7"/>
      <c r="EK345" s="7"/>
      <c r="EL345" s="7"/>
      <c r="EM345" s="7"/>
      <c r="EO345" s="7"/>
      <c r="EP345" s="7"/>
      <c r="EQ345" s="7"/>
      <c r="ER345" s="7"/>
      <c r="ES345" s="7"/>
      <c r="EU345" s="7"/>
      <c r="EV345" s="7"/>
      <c r="EW345" s="7"/>
      <c r="EX345" s="7"/>
      <c r="EY345" s="7"/>
      <c r="FA345" s="7"/>
      <c r="FB345" s="7"/>
      <c r="FC345" s="7"/>
      <c r="FD345" s="7"/>
      <c r="FE345" s="7"/>
      <c r="FG345" s="7"/>
      <c r="FH345" s="7"/>
      <c r="FI345" s="7"/>
      <c r="FJ345" s="7"/>
      <c r="FK345" s="7"/>
      <c r="FM345" s="7"/>
      <c r="FN345" s="7"/>
      <c r="FO345" s="7"/>
      <c r="FP345" s="7"/>
      <c r="FQ345" s="7"/>
      <c r="FS345" s="7"/>
      <c r="FT345" s="7"/>
      <c r="FU345" s="7"/>
      <c r="FV345" s="7"/>
      <c r="FW345" s="7"/>
      <c r="FY345" s="7"/>
      <c r="FZ345" s="7"/>
      <c r="GA345" s="7"/>
      <c r="GB345" s="7"/>
      <c r="GC345" s="7"/>
      <c r="GE345" s="7"/>
      <c r="GF345" s="7"/>
      <c r="GG345" s="7"/>
      <c r="GH345" s="7"/>
      <c r="GI345" s="7"/>
      <c r="GK345" s="7"/>
      <c r="GL345" s="7"/>
      <c r="GM345" s="7"/>
      <c r="GN345" s="7"/>
      <c r="GO345" s="7"/>
      <c r="GQ345" s="7"/>
      <c r="GR345" s="7"/>
      <c r="GS345" s="7"/>
      <c r="GT345" s="7"/>
      <c r="GU345" s="7"/>
      <c r="GW345" s="66">
        <v>44944</v>
      </c>
      <c r="GX345" s="21" t="s">
        <v>1628</v>
      </c>
      <c r="GY345" s="7"/>
      <c r="GZ345" s="7">
        <v>1.0852999999999999</v>
      </c>
      <c r="HA345" s="7"/>
      <c r="HC345" s="66">
        <v>44930</v>
      </c>
      <c r="HD345" s="21" t="s">
        <v>1628</v>
      </c>
      <c r="HE345" s="7"/>
      <c r="HF345" s="7">
        <v>1.1966000000000001</v>
      </c>
      <c r="HG345" s="7"/>
      <c r="HI345" s="66">
        <v>44889</v>
      </c>
      <c r="HJ345" s="21" t="s">
        <v>1636</v>
      </c>
      <c r="HK345" s="7"/>
      <c r="HL345" s="7">
        <v>1.0069999999999999</v>
      </c>
      <c r="HM345" s="7"/>
      <c r="HO345" s="66">
        <v>44882</v>
      </c>
      <c r="HP345" s="21" t="s">
        <v>1636</v>
      </c>
      <c r="HQ345" s="7"/>
      <c r="HR345" s="7">
        <v>1.0109999999999999</v>
      </c>
      <c r="HS345" s="7"/>
      <c r="HU345" s="59">
        <v>44217</v>
      </c>
      <c r="HV345" s="21" t="s">
        <v>361</v>
      </c>
      <c r="HW345" s="28">
        <f>[1]!i_dq_close("881001.WI",HU345)</f>
        <v>5673.0545000000002</v>
      </c>
      <c r="HX345" s="21">
        <v>1.175149</v>
      </c>
      <c r="HY345" s="21">
        <v>2948024.31</v>
      </c>
    </row>
    <row r="346" spans="1:233" customFormat="1">
      <c r="A346" s="121">
        <v>44890</v>
      </c>
      <c r="B346" s="74" t="s">
        <v>1636</v>
      </c>
      <c r="C346" s="122"/>
      <c r="D346" s="122">
        <v>1.0004999999999999</v>
      </c>
      <c r="E346" s="122"/>
      <c r="G346" s="66">
        <v>44918</v>
      </c>
      <c r="H346" s="7" t="s">
        <v>1627</v>
      </c>
      <c r="I346" s="7"/>
      <c r="J346" s="7">
        <v>0.95650000000000002</v>
      </c>
      <c r="K346" s="7"/>
      <c r="M346" s="7"/>
      <c r="N346" s="7"/>
      <c r="O346" s="7"/>
      <c r="P346" s="7"/>
      <c r="Q346" s="7"/>
      <c r="S346" s="7"/>
      <c r="T346" s="7"/>
      <c r="U346" s="7"/>
      <c r="V346" s="7"/>
      <c r="W346" s="7"/>
      <c r="Y346" s="7"/>
      <c r="Z346" s="7"/>
      <c r="AA346" s="7"/>
      <c r="AB346" s="7"/>
      <c r="AC346" s="7"/>
      <c r="AE346" s="7"/>
      <c r="AF346" s="7"/>
      <c r="AG346" s="7"/>
      <c r="AH346" s="7"/>
      <c r="AI346" s="7"/>
      <c r="AK346" s="7"/>
      <c r="AL346" s="7"/>
      <c r="AM346" s="7"/>
      <c r="AN346" s="7"/>
      <c r="AO346" s="7"/>
      <c r="AQ346" s="7"/>
      <c r="AR346" s="7"/>
      <c r="AS346" s="7"/>
      <c r="AT346" s="7"/>
      <c r="AU346" s="7"/>
      <c r="AW346" s="7"/>
      <c r="AX346" s="7"/>
      <c r="AY346" s="7"/>
      <c r="AZ346" s="7"/>
      <c r="BA346" s="7"/>
      <c r="BC346" s="7"/>
      <c r="BD346" s="7"/>
      <c r="BE346" s="7"/>
      <c r="BF346" s="7"/>
      <c r="BG346" s="7"/>
      <c r="BI346" s="7"/>
      <c r="BJ346" s="7"/>
      <c r="BK346" s="7"/>
      <c r="BL346" s="7"/>
      <c r="BM346" s="7"/>
      <c r="BO346" s="7"/>
      <c r="BP346" s="7"/>
      <c r="BQ346" s="7"/>
      <c r="BR346" s="7"/>
      <c r="BS346" s="7"/>
      <c r="BU346" s="7"/>
      <c r="BV346" s="7"/>
      <c r="BW346" s="7"/>
      <c r="BX346" s="7"/>
      <c r="BY346" s="7"/>
      <c r="CA346" s="7"/>
      <c r="CB346" s="7"/>
      <c r="CC346" s="7"/>
      <c r="CD346" s="7"/>
      <c r="CE346" s="7"/>
      <c r="CG346" s="7"/>
      <c r="CH346" s="7"/>
      <c r="CI346" s="7"/>
      <c r="CJ346" s="7"/>
      <c r="CK346" s="7"/>
      <c r="CM346" s="7"/>
      <c r="CN346" s="7"/>
      <c r="CO346" s="7"/>
      <c r="CP346" s="7"/>
      <c r="CQ346" s="7"/>
      <c r="CS346" s="7"/>
      <c r="CT346" s="7"/>
      <c r="CU346" s="7"/>
      <c r="CV346" s="7"/>
      <c r="CW346" s="7"/>
      <c r="CY346" s="7"/>
      <c r="CZ346" s="7"/>
      <c r="DA346" s="7"/>
      <c r="DB346" s="7"/>
      <c r="DC346" s="7"/>
      <c r="DE346" s="7"/>
      <c r="DF346" s="7"/>
      <c r="DG346" s="7"/>
      <c r="DH346" s="7"/>
      <c r="DI346" s="7"/>
      <c r="DK346" s="7"/>
      <c r="DL346" s="7"/>
      <c r="DM346" s="7"/>
      <c r="DN346" s="7"/>
      <c r="DO346" s="7"/>
      <c r="DQ346" s="7"/>
      <c r="DR346" s="7"/>
      <c r="DS346" s="7"/>
      <c r="DT346" s="7"/>
      <c r="DU346" s="7"/>
      <c r="DW346" s="7"/>
      <c r="DX346" s="7"/>
      <c r="DY346" s="7"/>
      <c r="DZ346" s="7"/>
      <c r="EA346" s="7"/>
      <c r="EC346" s="7"/>
      <c r="ED346" s="7"/>
      <c r="EE346" s="7"/>
      <c r="EF346" s="7"/>
      <c r="EG346" s="7"/>
      <c r="EI346" s="7"/>
      <c r="EJ346" s="7"/>
      <c r="EK346" s="7"/>
      <c r="EL346" s="7"/>
      <c r="EM346" s="7"/>
      <c r="EO346" s="7"/>
      <c r="EP346" s="7"/>
      <c r="EQ346" s="7"/>
      <c r="ER346" s="7"/>
      <c r="ES346" s="7"/>
      <c r="EU346" s="7"/>
      <c r="EV346" s="7"/>
      <c r="EW346" s="7"/>
      <c r="EX346" s="7"/>
      <c r="EY346" s="7"/>
      <c r="FA346" s="7"/>
      <c r="FB346" s="7"/>
      <c r="FC346" s="7"/>
      <c r="FD346" s="7"/>
      <c r="FE346" s="7"/>
      <c r="FG346" s="7"/>
      <c r="FH346" s="7"/>
      <c r="FI346" s="7"/>
      <c r="FJ346" s="7"/>
      <c r="FK346" s="7"/>
      <c r="FM346" s="7"/>
      <c r="FN346" s="7"/>
      <c r="FO346" s="7"/>
      <c r="FP346" s="7"/>
      <c r="FQ346" s="7"/>
      <c r="FS346" s="7"/>
      <c r="FT346" s="7"/>
      <c r="FU346" s="7"/>
      <c r="FV346" s="7"/>
      <c r="FW346" s="7"/>
      <c r="FY346" s="7"/>
      <c r="FZ346" s="7"/>
      <c r="GA346" s="7"/>
      <c r="GB346" s="7"/>
      <c r="GC346" s="7"/>
      <c r="GE346" s="7"/>
      <c r="GF346" s="7"/>
      <c r="GG346" s="7"/>
      <c r="GH346" s="7"/>
      <c r="GI346" s="7"/>
      <c r="GK346" s="7"/>
      <c r="GL346" s="7"/>
      <c r="GM346" s="7"/>
      <c r="GN346" s="7"/>
      <c r="GO346" s="7"/>
      <c r="GQ346" s="7"/>
      <c r="GR346" s="7"/>
      <c r="GS346" s="7"/>
      <c r="GT346" s="7"/>
      <c r="GU346" s="7"/>
      <c r="GW346" s="66">
        <v>44945</v>
      </c>
      <c r="GX346" s="21" t="s">
        <v>1628</v>
      </c>
      <c r="GY346" s="7"/>
      <c r="GZ346" s="7">
        <v>1.0869</v>
      </c>
      <c r="HA346" s="7"/>
      <c r="HC346" s="66">
        <v>44931</v>
      </c>
      <c r="HD346" s="21" t="s">
        <v>1628</v>
      </c>
      <c r="HE346" s="7"/>
      <c r="HF346" s="7">
        <v>1.1999</v>
      </c>
      <c r="HG346" s="7"/>
      <c r="HI346" s="66">
        <v>44890</v>
      </c>
      <c r="HJ346" s="21" t="s">
        <v>1636</v>
      </c>
      <c r="HK346" s="7"/>
      <c r="HL346" s="7">
        <v>1.0089999999999999</v>
      </c>
      <c r="HM346" s="7"/>
      <c r="HO346" s="66">
        <v>44883</v>
      </c>
      <c r="HP346" s="21" t="s">
        <v>1636</v>
      </c>
      <c r="HQ346" s="7"/>
      <c r="HR346" s="7">
        <v>1.0109999999999999</v>
      </c>
      <c r="HS346" s="7"/>
      <c r="HU346" s="59">
        <v>44218</v>
      </c>
      <c r="HV346" s="21" t="s">
        <v>361</v>
      </c>
      <c r="HW346" s="28">
        <f>[1]!i_dq_close("881001.WI",HU346)</f>
        <v>5673.5702000000001</v>
      </c>
      <c r="HX346" s="21">
        <v>1.180928</v>
      </c>
      <c r="HY346" s="21">
        <v>2948024.31</v>
      </c>
    </row>
    <row r="347" spans="1:233" customFormat="1">
      <c r="A347" s="121">
        <v>44893</v>
      </c>
      <c r="B347" s="74" t="s">
        <v>1636</v>
      </c>
      <c r="C347" s="122"/>
      <c r="D347" s="122">
        <v>1.0022</v>
      </c>
      <c r="E347" s="122"/>
      <c r="G347" s="66">
        <v>44921</v>
      </c>
      <c r="H347" s="7" t="s">
        <v>1627</v>
      </c>
      <c r="I347" s="7"/>
      <c r="J347" s="7">
        <v>0.95930000000000004</v>
      </c>
      <c r="K347" s="7"/>
      <c r="M347" s="7"/>
      <c r="N347" s="7"/>
      <c r="O347" s="7"/>
      <c r="P347" s="7"/>
      <c r="Q347" s="7"/>
      <c r="S347" s="7"/>
      <c r="T347" s="7"/>
      <c r="U347" s="7"/>
      <c r="V347" s="7"/>
      <c r="W347" s="7"/>
      <c r="Y347" s="7"/>
      <c r="Z347" s="7"/>
      <c r="AA347" s="7"/>
      <c r="AB347" s="7"/>
      <c r="AC347" s="7"/>
      <c r="AE347" s="7"/>
      <c r="AF347" s="7"/>
      <c r="AG347" s="7"/>
      <c r="AH347" s="7"/>
      <c r="AI347" s="7"/>
      <c r="AK347" s="7"/>
      <c r="AL347" s="7"/>
      <c r="AM347" s="7"/>
      <c r="AN347" s="7"/>
      <c r="AO347" s="7"/>
      <c r="AQ347" s="7"/>
      <c r="AR347" s="7"/>
      <c r="AS347" s="7"/>
      <c r="AT347" s="7"/>
      <c r="AU347" s="7"/>
      <c r="AW347" s="7"/>
      <c r="AX347" s="7"/>
      <c r="AY347" s="7"/>
      <c r="AZ347" s="7"/>
      <c r="BA347" s="7"/>
      <c r="BC347" s="7"/>
      <c r="BD347" s="7"/>
      <c r="BE347" s="7"/>
      <c r="BF347" s="7"/>
      <c r="BG347" s="7"/>
      <c r="BI347" s="7"/>
      <c r="BJ347" s="7"/>
      <c r="BK347" s="7"/>
      <c r="BL347" s="7"/>
      <c r="BM347" s="7"/>
      <c r="BO347" s="7"/>
      <c r="BP347" s="7"/>
      <c r="BQ347" s="7"/>
      <c r="BR347" s="7"/>
      <c r="BS347" s="7"/>
      <c r="BU347" s="7"/>
      <c r="BV347" s="7"/>
      <c r="BW347" s="7"/>
      <c r="BX347" s="7"/>
      <c r="BY347" s="7"/>
      <c r="CA347" s="7"/>
      <c r="CB347" s="7"/>
      <c r="CC347" s="7"/>
      <c r="CD347" s="7"/>
      <c r="CE347" s="7"/>
      <c r="CG347" s="7"/>
      <c r="CH347" s="7"/>
      <c r="CI347" s="7"/>
      <c r="CJ347" s="7"/>
      <c r="CK347" s="7"/>
      <c r="CM347" s="7"/>
      <c r="CN347" s="7"/>
      <c r="CO347" s="7"/>
      <c r="CP347" s="7"/>
      <c r="CQ347" s="7"/>
      <c r="CS347" s="7"/>
      <c r="CT347" s="7"/>
      <c r="CU347" s="7"/>
      <c r="CV347" s="7"/>
      <c r="CW347" s="7"/>
      <c r="CY347" s="7"/>
      <c r="CZ347" s="7"/>
      <c r="DA347" s="7"/>
      <c r="DB347" s="7"/>
      <c r="DC347" s="7"/>
      <c r="DE347" s="7"/>
      <c r="DF347" s="7"/>
      <c r="DG347" s="7"/>
      <c r="DH347" s="7"/>
      <c r="DI347" s="7"/>
      <c r="DK347" s="7"/>
      <c r="DL347" s="7"/>
      <c r="DM347" s="7"/>
      <c r="DN347" s="7"/>
      <c r="DO347" s="7"/>
      <c r="DQ347" s="7"/>
      <c r="DR347" s="7"/>
      <c r="DS347" s="7"/>
      <c r="DT347" s="7"/>
      <c r="DU347" s="7"/>
      <c r="DW347" s="7"/>
      <c r="DX347" s="7"/>
      <c r="DY347" s="7"/>
      <c r="DZ347" s="7"/>
      <c r="EA347" s="7"/>
      <c r="EC347" s="7"/>
      <c r="ED347" s="7"/>
      <c r="EE347" s="7"/>
      <c r="EF347" s="7"/>
      <c r="EG347" s="7"/>
      <c r="EI347" s="7"/>
      <c r="EJ347" s="7"/>
      <c r="EK347" s="7"/>
      <c r="EL347" s="7"/>
      <c r="EM347" s="7"/>
      <c r="EO347" s="7"/>
      <c r="EP347" s="7"/>
      <c r="EQ347" s="7"/>
      <c r="ER347" s="7"/>
      <c r="ES347" s="7"/>
      <c r="EU347" s="7"/>
      <c r="EV347" s="7"/>
      <c r="EW347" s="7"/>
      <c r="EX347" s="7"/>
      <c r="EY347" s="7"/>
      <c r="FA347" s="7"/>
      <c r="FB347" s="7"/>
      <c r="FC347" s="7"/>
      <c r="FD347" s="7"/>
      <c r="FE347" s="7"/>
      <c r="FG347" s="7"/>
      <c r="FH347" s="7"/>
      <c r="FI347" s="7"/>
      <c r="FJ347" s="7"/>
      <c r="FK347" s="7"/>
      <c r="FM347" s="7"/>
      <c r="FN347" s="7"/>
      <c r="FO347" s="7"/>
      <c r="FP347" s="7"/>
      <c r="FQ347" s="7"/>
      <c r="FS347" s="7"/>
      <c r="FT347" s="7"/>
      <c r="FU347" s="7"/>
      <c r="FV347" s="7"/>
      <c r="FW347" s="7"/>
      <c r="FY347" s="7"/>
      <c r="FZ347" s="7"/>
      <c r="GA347" s="7"/>
      <c r="GB347" s="7"/>
      <c r="GC347" s="7"/>
      <c r="GE347" s="7"/>
      <c r="GF347" s="7"/>
      <c r="GG347" s="7"/>
      <c r="GH347" s="7"/>
      <c r="GI347" s="7"/>
      <c r="GK347" s="7"/>
      <c r="GL347" s="7"/>
      <c r="GM347" s="7"/>
      <c r="GN347" s="7"/>
      <c r="GO347" s="7"/>
      <c r="GQ347" s="7"/>
      <c r="GR347" s="7"/>
      <c r="GS347" s="7"/>
      <c r="GT347" s="7"/>
      <c r="GU347" s="7"/>
      <c r="GW347" s="66">
        <v>44946</v>
      </c>
      <c r="GX347" s="21" t="s">
        <v>1628</v>
      </c>
      <c r="GY347" s="7"/>
      <c r="GZ347" s="7">
        <v>1.089</v>
      </c>
      <c r="HA347" s="7"/>
      <c r="HC347" s="66">
        <v>44932</v>
      </c>
      <c r="HD347" s="21" t="s">
        <v>1628</v>
      </c>
      <c r="HE347" s="7"/>
      <c r="HF347" s="7">
        <v>1.198</v>
      </c>
      <c r="HG347" s="7"/>
      <c r="HI347" s="66">
        <v>44893</v>
      </c>
      <c r="HJ347" s="21" t="s">
        <v>1636</v>
      </c>
      <c r="HK347" s="7"/>
      <c r="HL347" s="7">
        <v>1.0109999999999999</v>
      </c>
      <c r="HM347" s="7"/>
      <c r="HO347" s="66">
        <v>44886</v>
      </c>
      <c r="HP347" s="21" t="s">
        <v>1636</v>
      </c>
      <c r="HQ347" s="7"/>
      <c r="HR347" s="7">
        <v>1.012</v>
      </c>
      <c r="HS347" s="7"/>
      <c r="HU347" s="59">
        <v>44221</v>
      </c>
      <c r="HV347" s="21" t="s">
        <v>361</v>
      </c>
      <c r="HW347" s="28">
        <f>[1]!i_dq_close("881001.WI",HU347)</f>
        <v>5688.9786000000004</v>
      </c>
      <c r="HX347" s="21">
        <v>1.180928</v>
      </c>
      <c r="HY347" s="21">
        <v>2948024.31</v>
      </c>
    </row>
    <row r="348" spans="1:233" customFormat="1">
      <c r="A348" s="121">
        <v>44894</v>
      </c>
      <c r="B348" s="74" t="s">
        <v>1636</v>
      </c>
      <c r="C348" s="122"/>
      <c r="D348" s="122">
        <v>1.0017</v>
      </c>
      <c r="E348" s="122"/>
      <c r="G348" s="66">
        <v>44922</v>
      </c>
      <c r="H348" s="7" t="s">
        <v>1627</v>
      </c>
      <c r="I348" s="7"/>
      <c r="J348" s="7">
        <v>0.96299999999999997</v>
      </c>
      <c r="K348" s="7"/>
      <c r="M348" s="7"/>
      <c r="N348" s="7"/>
      <c r="O348" s="7"/>
      <c r="P348" s="7"/>
      <c r="Q348" s="7"/>
      <c r="S348" s="7"/>
      <c r="T348" s="7"/>
      <c r="U348" s="7"/>
      <c r="V348" s="7"/>
      <c r="W348" s="7"/>
      <c r="Y348" s="7"/>
      <c r="Z348" s="7"/>
      <c r="AA348" s="7"/>
      <c r="AB348" s="7"/>
      <c r="AC348" s="7"/>
      <c r="AE348" s="7"/>
      <c r="AF348" s="7"/>
      <c r="AG348" s="7"/>
      <c r="AH348" s="7"/>
      <c r="AI348" s="7"/>
      <c r="AK348" s="7"/>
      <c r="AL348" s="7"/>
      <c r="AM348" s="7"/>
      <c r="AN348" s="7"/>
      <c r="AO348" s="7"/>
      <c r="AQ348" s="7"/>
      <c r="AR348" s="7"/>
      <c r="AS348" s="7"/>
      <c r="AT348" s="7"/>
      <c r="AU348" s="7"/>
      <c r="AW348" s="7"/>
      <c r="AX348" s="7"/>
      <c r="AY348" s="7"/>
      <c r="AZ348" s="7"/>
      <c r="BA348" s="7"/>
      <c r="BC348" s="7"/>
      <c r="BD348" s="7"/>
      <c r="BE348" s="7"/>
      <c r="BF348" s="7"/>
      <c r="BG348" s="7"/>
      <c r="BI348" s="7"/>
      <c r="BJ348" s="7"/>
      <c r="BK348" s="7"/>
      <c r="BL348" s="7"/>
      <c r="BM348" s="7"/>
      <c r="BO348" s="7"/>
      <c r="BP348" s="7"/>
      <c r="BQ348" s="7"/>
      <c r="BR348" s="7"/>
      <c r="BS348" s="7"/>
      <c r="BU348" s="7"/>
      <c r="BV348" s="7"/>
      <c r="BW348" s="7"/>
      <c r="BX348" s="7"/>
      <c r="BY348" s="7"/>
      <c r="CA348" s="7"/>
      <c r="CB348" s="7"/>
      <c r="CC348" s="7"/>
      <c r="CD348" s="7"/>
      <c r="CE348" s="7"/>
      <c r="CG348" s="7"/>
      <c r="CH348" s="7"/>
      <c r="CI348" s="7"/>
      <c r="CJ348" s="7"/>
      <c r="CK348" s="7"/>
      <c r="CM348" s="7"/>
      <c r="CN348" s="7"/>
      <c r="CO348" s="7"/>
      <c r="CP348" s="7"/>
      <c r="CQ348" s="7"/>
      <c r="CS348" s="7"/>
      <c r="CT348" s="7"/>
      <c r="CU348" s="7"/>
      <c r="CV348" s="7"/>
      <c r="CW348" s="7"/>
      <c r="CY348" s="7"/>
      <c r="CZ348" s="7"/>
      <c r="DA348" s="7"/>
      <c r="DB348" s="7"/>
      <c r="DC348" s="7"/>
      <c r="DE348" s="7"/>
      <c r="DF348" s="7"/>
      <c r="DG348" s="7"/>
      <c r="DH348" s="7"/>
      <c r="DI348" s="7"/>
      <c r="DK348" s="7"/>
      <c r="DL348" s="7"/>
      <c r="DM348" s="7"/>
      <c r="DN348" s="7"/>
      <c r="DO348" s="7"/>
      <c r="DQ348" s="7"/>
      <c r="DR348" s="7"/>
      <c r="DS348" s="7"/>
      <c r="DT348" s="7"/>
      <c r="DU348" s="7"/>
      <c r="DW348" s="7"/>
      <c r="DX348" s="7"/>
      <c r="DY348" s="7"/>
      <c r="DZ348" s="7"/>
      <c r="EA348" s="7"/>
      <c r="EC348" s="7"/>
      <c r="ED348" s="7"/>
      <c r="EE348" s="7"/>
      <c r="EF348" s="7"/>
      <c r="EG348" s="7"/>
      <c r="EI348" s="7"/>
      <c r="EJ348" s="7"/>
      <c r="EK348" s="7"/>
      <c r="EL348" s="7"/>
      <c r="EM348" s="7"/>
      <c r="EO348" s="7"/>
      <c r="EP348" s="7"/>
      <c r="EQ348" s="7"/>
      <c r="ER348" s="7"/>
      <c r="ES348" s="7"/>
      <c r="EU348" s="7"/>
      <c r="EV348" s="7"/>
      <c r="EW348" s="7"/>
      <c r="EX348" s="7"/>
      <c r="EY348" s="7"/>
      <c r="FA348" s="7"/>
      <c r="FB348" s="7"/>
      <c r="FC348" s="7"/>
      <c r="FD348" s="7"/>
      <c r="FE348" s="7"/>
      <c r="FG348" s="7"/>
      <c r="FH348" s="7"/>
      <c r="FI348" s="7"/>
      <c r="FJ348" s="7"/>
      <c r="FK348" s="7"/>
      <c r="FM348" s="7"/>
      <c r="FN348" s="7"/>
      <c r="FO348" s="7"/>
      <c r="FP348" s="7"/>
      <c r="FQ348" s="7"/>
      <c r="FS348" s="7"/>
      <c r="FT348" s="7"/>
      <c r="FU348" s="7"/>
      <c r="FV348" s="7"/>
      <c r="FW348" s="7"/>
      <c r="FY348" s="7"/>
      <c r="FZ348" s="7"/>
      <c r="GA348" s="7"/>
      <c r="GB348" s="7"/>
      <c r="GC348" s="7"/>
      <c r="GE348" s="7"/>
      <c r="GF348" s="7"/>
      <c r="GG348" s="7"/>
      <c r="GH348" s="7"/>
      <c r="GI348" s="7"/>
      <c r="GK348" s="7"/>
      <c r="GL348" s="7"/>
      <c r="GM348" s="7"/>
      <c r="GN348" s="7"/>
      <c r="GO348" s="7"/>
      <c r="GQ348" s="7"/>
      <c r="GR348" s="7"/>
      <c r="GS348" s="7"/>
      <c r="GT348" s="7"/>
      <c r="GU348" s="7"/>
      <c r="GW348" s="66">
        <v>44956</v>
      </c>
      <c r="GX348" s="21" t="s">
        <v>1628</v>
      </c>
      <c r="GY348" s="7"/>
      <c r="GZ348" s="7">
        <v>1.0851</v>
      </c>
      <c r="HA348" s="7"/>
      <c r="HC348" s="66">
        <v>44935</v>
      </c>
      <c r="HD348" s="21" t="s">
        <v>1628</v>
      </c>
      <c r="HE348" s="7"/>
      <c r="HF348" s="7">
        <v>1.1979</v>
      </c>
      <c r="HG348" s="7"/>
      <c r="HI348" s="66">
        <v>44894</v>
      </c>
      <c r="HJ348" s="21" t="s">
        <v>1636</v>
      </c>
      <c r="HK348" s="7"/>
      <c r="HL348" s="7">
        <v>1.0109999999999999</v>
      </c>
      <c r="HM348" s="7"/>
      <c r="HO348" s="66">
        <v>44887</v>
      </c>
      <c r="HP348" s="21" t="s">
        <v>1636</v>
      </c>
      <c r="HQ348" s="7"/>
      <c r="HR348" s="7">
        <v>1.012</v>
      </c>
      <c r="HS348" s="7"/>
      <c r="HU348" s="59">
        <v>44222</v>
      </c>
      <c r="HV348" s="21" t="s">
        <v>361</v>
      </c>
      <c r="HW348" s="28">
        <f>[1]!i_dq_close("881001.WI",HU348)</f>
        <v>5584.9245000000001</v>
      </c>
      <c r="HX348" s="21">
        <v>1.180928</v>
      </c>
      <c r="HY348" s="21">
        <v>2948024.31</v>
      </c>
    </row>
    <row r="349" spans="1:233" customFormat="1">
      <c r="A349" s="121">
        <v>44895</v>
      </c>
      <c r="B349" s="74" t="s">
        <v>1636</v>
      </c>
      <c r="C349" s="122"/>
      <c r="D349" s="122">
        <v>1.0063</v>
      </c>
      <c r="E349" s="122"/>
      <c r="G349" s="66">
        <v>44923</v>
      </c>
      <c r="H349" s="7" t="s">
        <v>1627</v>
      </c>
      <c r="I349" s="7"/>
      <c r="J349" s="7">
        <v>0.96009999999999995</v>
      </c>
      <c r="K349" s="7"/>
      <c r="M349" s="7"/>
      <c r="N349" s="7"/>
      <c r="O349" s="7"/>
      <c r="P349" s="7"/>
      <c r="Q349" s="7"/>
      <c r="S349" s="7"/>
      <c r="T349" s="7"/>
      <c r="U349" s="7"/>
      <c r="V349" s="7"/>
      <c r="W349" s="7"/>
      <c r="Y349" s="7"/>
      <c r="Z349" s="7"/>
      <c r="AA349" s="7"/>
      <c r="AB349" s="7"/>
      <c r="AC349" s="7"/>
      <c r="AE349" s="7"/>
      <c r="AF349" s="7"/>
      <c r="AG349" s="7"/>
      <c r="AH349" s="7"/>
      <c r="AI349" s="7"/>
      <c r="AK349" s="7"/>
      <c r="AL349" s="7"/>
      <c r="AM349" s="7"/>
      <c r="AN349" s="7"/>
      <c r="AO349" s="7"/>
      <c r="AQ349" s="7"/>
      <c r="AR349" s="7"/>
      <c r="AS349" s="7"/>
      <c r="AT349" s="7"/>
      <c r="AU349" s="7"/>
      <c r="AW349" s="7"/>
      <c r="AX349" s="7"/>
      <c r="AY349" s="7"/>
      <c r="AZ349" s="7"/>
      <c r="BA349" s="7"/>
      <c r="BC349" s="7"/>
      <c r="BD349" s="7"/>
      <c r="BE349" s="7"/>
      <c r="BF349" s="7"/>
      <c r="BG349" s="7"/>
      <c r="BI349" s="7"/>
      <c r="BJ349" s="7"/>
      <c r="BK349" s="7"/>
      <c r="BL349" s="7"/>
      <c r="BM349" s="7"/>
      <c r="BO349" s="7"/>
      <c r="BP349" s="7"/>
      <c r="BQ349" s="7"/>
      <c r="BR349" s="7"/>
      <c r="BS349" s="7"/>
      <c r="BU349" s="7"/>
      <c r="BV349" s="7"/>
      <c r="BW349" s="7"/>
      <c r="BX349" s="7"/>
      <c r="BY349" s="7"/>
      <c r="CA349" s="7"/>
      <c r="CB349" s="7"/>
      <c r="CC349" s="7"/>
      <c r="CD349" s="7"/>
      <c r="CE349" s="7"/>
      <c r="CG349" s="7"/>
      <c r="CH349" s="7"/>
      <c r="CI349" s="7"/>
      <c r="CJ349" s="7"/>
      <c r="CK349" s="7"/>
      <c r="CM349" s="7"/>
      <c r="CN349" s="7"/>
      <c r="CO349" s="7"/>
      <c r="CP349" s="7"/>
      <c r="CQ349" s="7"/>
      <c r="CS349" s="7"/>
      <c r="CT349" s="7"/>
      <c r="CU349" s="7"/>
      <c r="CV349" s="7"/>
      <c r="CW349" s="7"/>
      <c r="CY349" s="7"/>
      <c r="CZ349" s="7"/>
      <c r="DA349" s="7"/>
      <c r="DB349" s="7"/>
      <c r="DC349" s="7"/>
      <c r="DE349" s="7"/>
      <c r="DF349" s="7"/>
      <c r="DG349" s="7"/>
      <c r="DH349" s="7"/>
      <c r="DI349" s="7"/>
      <c r="DK349" s="7"/>
      <c r="DL349" s="7"/>
      <c r="DM349" s="7"/>
      <c r="DN349" s="7"/>
      <c r="DO349" s="7"/>
      <c r="DQ349" s="7"/>
      <c r="DR349" s="7"/>
      <c r="DS349" s="7"/>
      <c r="DT349" s="7"/>
      <c r="DU349" s="7"/>
      <c r="DW349" s="7"/>
      <c r="DX349" s="7"/>
      <c r="DY349" s="7"/>
      <c r="DZ349" s="7"/>
      <c r="EA349" s="7"/>
      <c r="EC349" s="7"/>
      <c r="ED349" s="7"/>
      <c r="EE349" s="7"/>
      <c r="EF349" s="7"/>
      <c r="EG349" s="7"/>
      <c r="EI349" s="7"/>
      <c r="EJ349" s="7"/>
      <c r="EK349" s="7"/>
      <c r="EL349" s="7"/>
      <c r="EM349" s="7"/>
      <c r="EO349" s="7"/>
      <c r="EP349" s="7"/>
      <c r="EQ349" s="7"/>
      <c r="ER349" s="7"/>
      <c r="ES349" s="7"/>
      <c r="EU349" s="7"/>
      <c r="EV349" s="7"/>
      <c r="EW349" s="7"/>
      <c r="EX349" s="7"/>
      <c r="EY349" s="7"/>
      <c r="FA349" s="7"/>
      <c r="FB349" s="7"/>
      <c r="FC349" s="7"/>
      <c r="FD349" s="7"/>
      <c r="FE349" s="7"/>
      <c r="FG349" s="7"/>
      <c r="FH349" s="7"/>
      <c r="FI349" s="7"/>
      <c r="FJ349" s="7"/>
      <c r="FK349" s="7"/>
      <c r="FM349" s="7"/>
      <c r="FN349" s="7"/>
      <c r="FO349" s="7"/>
      <c r="FP349" s="7"/>
      <c r="FQ349" s="7"/>
      <c r="FS349" s="7"/>
      <c r="FT349" s="7"/>
      <c r="FU349" s="7"/>
      <c r="FV349" s="7"/>
      <c r="FW349" s="7"/>
      <c r="FY349" s="7"/>
      <c r="FZ349" s="7"/>
      <c r="GA349" s="7"/>
      <c r="GB349" s="7"/>
      <c r="GC349" s="7"/>
      <c r="GE349" s="7"/>
      <c r="GF349" s="7"/>
      <c r="GG349" s="7"/>
      <c r="GH349" s="7"/>
      <c r="GI349" s="7"/>
      <c r="GK349" s="7"/>
      <c r="GL349" s="7"/>
      <c r="GM349" s="7"/>
      <c r="GN349" s="7"/>
      <c r="GO349" s="7"/>
      <c r="GQ349" s="7"/>
      <c r="GR349" s="7"/>
      <c r="GS349" s="7"/>
      <c r="GT349" s="7"/>
      <c r="GU349" s="7"/>
      <c r="GW349" s="66">
        <v>44957</v>
      </c>
      <c r="GX349" s="21" t="s">
        <v>1628</v>
      </c>
      <c r="GY349" s="7"/>
      <c r="GZ349" s="7">
        <v>1.0866</v>
      </c>
      <c r="HA349" s="7"/>
      <c r="HC349" s="66">
        <v>44936</v>
      </c>
      <c r="HD349" s="21" t="s">
        <v>1628</v>
      </c>
      <c r="HE349" s="7"/>
      <c r="HF349" s="7">
        <v>1.1951000000000001</v>
      </c>
      <c r="HG349" s="7"/>
      <c r="HI349" s="66">
        <v>44895</v>
      </c>
      <c r="HJ349" s="21" t="s">
        <v>1636</v>
      </c>
      <c r="HK349" s="7"/>
      <c r="HL349" s="7">
        <v>1.0129999999999999</v>
      </c>
      <c r="HM349" s="7"/>
      <c r="HO349" s="66">
        <v>44888</v>
      </c>
      <c r="HP349" s="21" t="s">
        <v>1636</v>
      </c>
      <c r="HQ349" s="7"/>
      <c r="HR349" s="7">
        <v>1.012</v>
      </c>
      <c r="HS349" s="7"/>
      <c r="HU349" s="59">
        <v>44223</v>
      </c>
      <c r="HV349" s="21" t="s">
        <v>361</v>
      </c>
      <c r="HW349" s="28">
        <f>[1]!i_dq_close("881001.WI",HU349)</f>
        <v>5597.8054000000002</v>
      </c>
      <c r="HX349" s="21">
        <v>1.1790020000000001</v>
      </c>
      <c r="HY349" s="21">
        <v>2948024.31</v>
      </c>
    </row>
    <row r="350" spans="1:233" customFormat="1">
      <c r="A350" s="121">
        <v>44896</v>
      </c>
      <c r="B350" s="74" t="s">
        <v>360</v>
      </c>
      <c r="C350" s="122"/>
      <c r="D350" s="122">
        <v>1.0063</v>
      </c>
      <c r="E350" s="122"/>
      <c r="G350" s="66">
        <v>44924</v>
      </c>
      <c r="H350" s="7" t="s">
        <v>1627</v>
      </c>
      <c r="I350" s="7"/>
      <c r="J350" s="7">
        <v>0.95979999999999999</v>
      </c>
      <c r="K350" s="7"/>
      <c r="M350" s="7"/>
      <c r="N350" s="7"/>
      <c r="O350" s="7"/>
      <c r="P350" s="7"/>
      <c r="Q350" s="7"/>
      <c r="S350" s="7"/>
      <c r="T350" s="7"/>
      <c r="U350" s="7"/>
      <c r="V350" s="7"/>
      <c r="W350" s="7"/>
      <c r="Y350" s="7"/>
      <c r="Z350" s="7"/>
      <c r="AA350" s="7"/>
      <c r="AB350" s="7"/>
      <c r="AC350" s="7"/>
      <c r="AE350" s="7"/>
      <c r="AF350" s="7"/>
      <c r="AG350" s="7"/>
      <c r="AH350" s="7"/>
      <c r="AI350" s="7"/>
      <c r="AK350" s="7"/>
      <c r="AL350" s="7"/>
      <c r="AM350" s="7"/>
      <c r="AN350" s="7"/>
      <c r="AO350" s="7"/>
      <c r="AQ350" s="7"/>
      <c r="AR350" s="7"/>
      <c r="AS350" s="7"/>
      <c r="AT350" s="7"/>
      <c r="AU350" s="7"/>
      <c r="AW350" s="7"/>
      <c r="AX350" s="7"/>
      <c r="AY350" s="7"/>
      <c r="AZ350" s="7"/>
      <c r="BA350" s="7"/>
      <c r="BC350" s="7"/>
      <c r="BD350" s="7"/>
      <c r="BE350" s="7"/>
      <c r="BF350" s="7"/>
      <c r="BG350" s="7"/>
      <c r="BI350" s="7"/>
      <c r="BJ350" s="7"/>
      <c r="BK350" s="7"/>
      <c r="BL350" s="7"/>
      <c r="BM350" s="7"/>
      <c r="BO350" s="7"/>
      <c r="BP350" s="7"/>
      <c r="BQ350" s="7"/>
      <c r="BR350" s="7"/>
      <c r="BS350" s="7"/>
      <c r="BU350" s="7"/>
      <c r="BV350" s="7"/>
      <c r="BW350" s="7"/>
      <c r="BX350" s="7"/>
      <c r="BY350" s="7"/>
      <c r="CA350" s="7"/>
      <c r="CB350" s="7"/>
      <c r="CC350" s="7"/>
      <c r="CD350" s="7"/>
      <c r="CE350" s="7"/>
      <c r="CG350" s="7"/>
      <c r="CH350" s="7"/>
      <c r="CI350" s="7"/>
      <c r="CJ350" s="7"/>
      <c r="CK350" s="7"/>
      <c r="CM350" s="7"/>
      <c r="CN350" s="7"/>
      <c r="CO350" s="7"/>
      <c r="CP350" s="7"/>
      <c r="CQ350" s="7"/>
      <c r="CS350" s="7"/>
      <c r="CT350" s="7"/>
      <c r="CU350" s="7"/>
      <c r="CV350" s="7"/>
      <c r="CW350" s="7"/>
      <c r="CY350" s="7"/>
      <c r="CZ350" s="7"/>
      <c r="DA350" s="7"/>
      <c r="DB350" s="7"/>
      <c r="DC350" s="7"/>
      <c r="DE350" s="7"/>
      <c r="DF350" s="7"/>
      <c r="DG350" s="7"/>
      <c r="DH350" s="7"/>
      <c r="DI350" s="7"/>
      <c r="DK350" s="7"/>
      <c r="DL350" s="7"/>
      <c r="DM350" s="7"/>
      <c r="DN350" s="7"/>
      <c r="DO350" s="7"/>
      <c r="DQ350" s="7"/>
      <c r="DR350" s="7"/>
      <c r="DS350" s="7"/>
      <c r="DT350" s="7"/>
      <c r="DU350" s="7"/>
      <c r="DW350" s="7"/>
      <c r="DX350" s="7"/>
      <c r="DY350" s="7"/>
      <c r="DZ350" s="7"/>
      <c r="EA350" s="7"/>
      <c r="EC350" s="7"/>
      <c r="ED350" s="7"/>
      <c r="EE350" s="7"/>
      <c r="EF350" s="7"/>
      <c r="EG350" s="7"/>
      <c r="EI350" s="7"/>
      <c r="EJ350" s="7"/>
      <c r="EK350" s="7"/>
      <c r="EL350" s="7"/>
      <c r="EM350" s="7"/>
      <c r="EO350" s="7"/>
      <c r="EP350" s="7"/>
      <c r="EQ350" s="7"/>
      <c r="ER350" s="7"/>
      <c r="ES350" s="7"/>
      <c r="EU350" s="7"/>
      <c r="EV350" s="7"/>
      <c r="EW350" s="7"/>
      <c r="EX350" s="7"/>
      <c r="EY350" s="7"/>
      <c r="FA350" s="7"/>
      <c r="FB350" s="7"/>
      <c r="FC350" s="7"/>
      <c r="FD350" s="7"/>
      <c r="FE350" s="7"/>
      <c r="FG350" s="7"/>
      <c r="FH350" s="7"/>
      <c r="FI350" s="7"/>
      <c r="FJ350" s="7"/>
      <c r="FK350" s="7"/>
      <c r="FM350" s="7"/>
      <c r="FN350" s="7"/>
      <c r="FO350" s="7"/>
      <c r="FP350" s="7"/>
      <c r="FQ350" s="7"/>
      <c r="FS350" s="7"/>
      <c r="FT350" s="7"/>
      <c r="FU350" s="7"/>
      <c r="FV350" s="7"/>
      <c r="FW350" s="7"/>
      <c r="FY350" s="7"/>
      <c r="FZ350" s="7"/>
      <c r="GA350" s="7"/>
      <c r="GB350" s="7"/>
      <c r="GC350" s="7"/>
      <c r="GE350" s="7"/>
      <c r="GF350" s="7"/>
      <c r="GG350" s="7"/>
      <c r="GH350" s="7"/>
      <c r="GI350" s="7"/>
      <c r="GK350" s="7"/>
      <c r="GL350" s="7"/>
      <c r="GM350" s="7"/>
      <c r="GN350" s="7"/>
      <c r="GO350" s="7"/>
      <c r="GQ350" s="7"/>
      <c r="GR350" s="7"/>
      <c r="GS350" s="7"/>
      <c r="GT350" s="7"/>
      <c r="GU350" s="7"/>
      <c r="GW350" s="66">
        <v>44958</v>
      </c>
      <c r="GX350" s="21" t="s">
        <v>371</v>
      </c>
      <c r="GY350" s="7"/>
      <c r="GZ350" s="7">
        <v>1.0859000000000001</v>
      </c>
      <c r="HA350" s="7"/>
      <c r="HC350" s="66">
        <v>44937</v>
      </c>
      <c r="HD350" s="21" t="s">
        <v>1628</v>
      </c>
      <c r="HE350" s="7"/>
      <c r="HF350" s="7">
        <v>1.1880999999999999</v>
      </c>
      <c r="HG350" s="7"/>
      <c r="HI350" s="66">
        <v>44896</v>
      </c>
      <c r="HJ350" s="21" t="s">
        <v>360</v>
      </c>
      <c r="HK350" s="7"/>
      <c r="HL350" s="7">
        <v>1.012</v>
      </c>
      <c r="HM350" s="7"/>
      <c r="HO350" s="66">
        <v>44889</v>
      </c>
      <c r="HP350" s="21" t="s">
        <v>1636</v>
      </c>
      <c r="HQ350" s="7"/>
      <c r="HR350" s="7">
        <v>1.012</v>
      </c>
      <c r="HS350" s="7"/>
      <c r="HU350" s="59">
        <v>44224</v>
      </c>
      <c r="HV350" s="21" t="s">
        <v>361</v>
      </c>
      <c r="HW350" s="28">
        <f>[1]!i_dq_close("881001.WI",HU350)</f>
        <v>5463.7646000000004</v>
      </c>
      <c r="HX350" s="21">
        <v>1.1790020000000001</v>
      </c>
      <c r="HY350" s="21">
        <v>2948024.31</v>
      </c>
    </row>
    <row r="351" spans="1:233" customFormat="1">
      <c r="A351" s="121">
        <v>44897</v>
      </c>
      <c r="B351" s="74" t="s">
        <v>1627</v>
      </c>
      <c r="C351" s="122"/>
      <c r="D351" s="122">
        <v>1.0109999999999999</v>
      </c>
      <c r="E351" s="122"/>
      <c r="G351" s="66">
        <v>44925</v>
      </c>
      <c r="H351" s="7" t="s">
        <v>1627</v>
      </c>
      <c r="I351" s="7"/>
      <c r="J351" s="7">
        <v>0.96209999999999996</v>
      </c>
      <c r="K351" s="7"/>
      <c r="M351" s="7"/>
      <c r="N351" s="7"/>
      <c r="O351" s="7"/>
      <c r="P351" s="7"/>
      <c r="Q351" s="7"/>
      <c r="S351" s="7"/>
      <c r="T351" s="7"/>
      <c r="U351" s="7"/>
      <c r="V351" s="7"/>
      <c r="W351" s="7"/>
      <c r="Y351" s="7"/>
      <c r="Z351" s="7"/>
      <c r="AA351" s="7"/>
      <c r="AB351" s="7"/>
      <c r="AC351" s="7"/>
      <c r="AE351" s="7"/>
      <c r="AF351" s="7"/>
      <c r="AG351" s="7"/>
      <c r="AH351" s="7"/>
      <c r="AI351" s="7"/>
      <c r="AK351" s="7"/>
      <c r="AL351" s="7"/>
      <c r="AM351" s="7"/>
      <c r="AN351" s="7"/>
      <c r="AO351" s="7"/>
      <c r="AQ351" s="7"/>
      <c r="AR351" s="7"/>
      <c r="AS351" s="7"/>
      <c r="AT351" s="7"/>
      <c r="AU351" s="7"/>
      <c r="AW351" s="7"/>
      <c r="AX351" s="7"/>
      <c r="AY351" s="7"/>
      <c r="AZ351" s="7"/>
      <c r="BA351" s="7"/>
      <c r="BC351" s="7"/>
      <c r="BD351" s="7"/>
      <c r="BE351" s="7"/>
      <c r="BF351" s="7"/>
      <c r="BG351" s="7"/>
      <c r="BI351" s="7"/>
      <c r="BJ351" s="7"/>
      <c r="BK351" s="7"/>
      <c r="BL351" s="7"/>
      <c r="BM351" s="7"/>
      <c r="BO351" s="7"/>
      <c r="BP351" s="7"/>
      <c r="BQ351" s="7"/>
      <c r="BR351" s="7"/>
      <c r="BS351" s="7"/>
      <c r="BU351" s="7"/>
      <c r="BV351" s="7"/>
      <c r="BW351" s="7"/>
      <c r="BX351" s="7"/>
      <c r="BY351" s="7"/>
      <c r="CA351" s="7"/>
      <c r="CB351" s="7"/>
      <c r="CC351" s="7"/>
      <c r="CD351" s="7"/>
      <c r="CE351" s="7"/>
      <c r="CG351" s="7"/>
      <c r="CH351" s="7"/>
      <c r="CI351" s="7"/>
      <c r="CJ351" s="7"/>
      <c r="CK351" s="7"/>
      <c r="CM351" s="7"/>
      <c r="CN351" s="7"/>
      <c r="CO351" s="7"/>
      <c r="CP351" s="7"/>
      <c r="CQ351" s="7"/>
      <c r="CS351" s="7"/>
      <c r="CT351" s="7"/>
      <c r="CU351" s="7"/>
      <c r="CV351" s="7"/>
      <c r="CW351" s="7"/>
      <c r="CY351" s="7"/>
      <c r="CZ351" s="7"/>
      <c r="DA351" s="7"/>
      <c r="DB351" s="7"/>
      <c r="DC351" s="7"/>
      <c r="DE351" s="7"/>
      <c r="DF351" s="7"/>
      <c r="DG351" s="7"/>
      <c r="DH351" s="7"/>
      <c r="DI351" s="7"/>
      <c r="DK351" s="7"/>
      <c r="DL351" s="7"/>
      <c r="DM351" s="7"/>
      <c r="DN351" s="7"/>
      <c r="DO351" s="7"/>
      <c r="DQ351" s="7"/>
      <c r="DR351" s="7"/>
      <c r="DS351" s="7"/>
      <c r="DT351" s="7"/>
      <c r="DU351" s="7"/>
      <c r="DW351" s="7"/>
      <c r="DX351" s="7"/>
      <c r="DY351" s="7"/>
      <c r="DZ351" s="7"/>
      <c r="EA351" s="7"/>
      <c r="EC351" s="7"/>
      <c r="ED351" s="7"/>
      <c r="EE351" s="7"/>
      <c r="EF351" s="7"/>
      <c r="EG351" s="7"/>
      <c r="EI351" s="7"/>
      <c r="EJ351" s="7"/>
      <c r="EK351" s="7"/>
      <c r="EL351" s="7"/>
      <c r="EM351" s="7"/>
      <c r="EO351" s="7"/>
      <c r="EP351" s="7"/>
      <c r="EQ351" s="7"/>
      <c r="ER351" s="7"/>
      <c r="ES351" s="7"/>
      <c r="EU351" s="7"/>
      <c r="EV351" s="7"/>
      <c r="EW351" s="7"/>
      <c r="EX351" s="7"/>
      <c r="EY351" s="7"/>
      <c r="FA351" s="7"/>
      <c r="FB351" s="7"/>
      <c r="FC351" s="7"/>
      <c r="FD351" s="7"/>
      <c r="FE351" s="7"/>
      <c r="FG351" s="7"/>
      <c r="FH351" s="7"/>
      <c r="FI351" s="7"/>
      <c r="FJ351" s="7"/>
      <c r="FK351" s="7"/>
      <c r="FM351" s="7"/>
      <c r="FN351" s="7"/>
      <c r="FO351" s="7"/>
      <c r="FP351" s="7"/>
      <c r="FQ351" s="7"/>
      <c r="FS351" s="7"/>
      <c r="FT351" s="7"/>
      <c r="FU351" s="7"/>
      <c r="FV351" s="7"/>
      <c r="FW351" s="7"/>
      <c r="FY351" s="7"/>
      <c r="FZ351" s="7"/>
      <c r="GA351" s="7"/>
      <c r="GB351" s="7"/>
      <c r="GC351" s="7"/>
      <c r="GE351" s="7"/>
      <c r="GF351" s="7"/>
      <c r="GG351" s="7"/>
      <c r="GH351" s="7"/>
      <c r="GI351" s="7"/>
      <c r="GK351" s="7"/>
      <c r="GL351" s="7"/>
      <c r="GM351" s="7"/>
      <c r="GN351" s="7"/>
      <c r="GO351" s="7"/>
      <c r="GQ351" s="7"/>
      <c r="GR351" s="7"/>
      <c r="GS351" s="7"/>
      <c r="GT351" s="7"/>
      <c r="GU351" s="7"/>
      <c r="GW351" s="66">
        <v>44959</v>
      </c>
      <c r="GX351" s="21" t="s">
        <v>1637</v>
      </c>
      <c r="GY351" s="7"/>
      <c r="GZ351" s="7">
        <v>1.0849</v>
      </c>
      <c r="HA351" s="7"/>
      <c r="HC351" s="66">
        <v>44938</v>
      </c>
      <c r="HD351" s="21" t="s">
        <v>1628</v>
      </c>
      <c r="HE351" s="7"/>
      <c r="HF351" s="7">
        <v>1.1851</v>
      </c>
      <c r="HG351" s="37">
        <f>HG36-650000</f>
        <v>957717.04</v>
      </c>
      <c r="HI351" s="66">
        <v>44897</v>
      </c>
      <c r="HJ351" s="21" t="s">
        <v>1627</v>
      </c>
      <c r="HK351" s="7"/>
      <c r="HL351" s="7">
        <v>1.016</v>
      </c>
      <c r="HM351" s="7"/>
      <c r="HO351" s="66">
        <v>44890</v>
      </c>
      <c r="HP351" s="21" t="s">
        <v>1636</v>
      </c>
      <c r="HQ351" s="7"/>
      <c r="HR351" s="7">
        <v>1.012</v>
      </c>
      <c r="HS351" s="7"/>
      <c r="HU351" s="59">
        <v>44225</v>
      </c>
      <c r="HV351" s="21" t="s">
        <v>361</v>
      </c>
      <c r="HW351" s="28">
        <f>[1]!i_dq_close("881001.WI",HU351)</f>
        <v>5416.5438999999997</v>
      </c>
      <c r="HX351" s="21">
        <v>1.1790020000000001</v>
      </c>
      <c r="HY351" s="21">
        <v>2948024.31</v>
      </c>
    </row>
    <row r="352" spans="1:233" customFormat="1">
      <c r="A352" s="121">
        <v>44900</v>
      </c>
      <c r="B352" s="74" t="s">
        <v>1627</v>
      </c>
      <c r="C352" s="122"/>
      <c r="D352" s="122">
        <v>1.0149999999999999</v>
      </c>
      <c r="E352" s="122"/>
      <c r="G352" s="66">
        <v>44929</v>
      </c>
      <c r="H352" s="7" t="s">
        <v>1628</v>
      </c>
      <c r="I352" s="7"/>
      <c r="J352" s="7">
        <v>0.96489999999999998</v>
      </c>
      <c r="K352" s="7"/>
      <c r="M352" s="7"/>
      <c r="N352" s="7"/>
      <c r="O352" s="7"/>
      <c r="P352" s="7"/>
      <c r="Q352" s="7"/>
      <c r="S352" s="7"/>
      <c r="T352" s="7"/>
      <c r="U352" s="7"/>
      <c r="V352" s="7"/>
      <c r="W352" s="7"/>
      <c r="Y352" s="7"/>
      <c r="Z352" s="7"/>
      <c r="AA352" s="7"/>
      <c r="AB352" s="7"/>
      <c r="AC352" s="7"/>
      <c r="AE352" s="7"/>
      <c r="AF352" s="7"/>
      <c r="AG352" s="7"/>
      <c r="AH352" s="7"/>
      <c r="AI352" s="7"/>
      <c r="AK352" s="7"/>
      <c r="AL352" s="7"/>
      <c r="AM352" s="7"/>
      <c r="AN352" s="7"/>
      <c r="AO352" s="7"/>
      <c r="AQ352" s="7"/>
      <c r="AR352" s="7"/>
      <c r="AS352" s="7"/>
      <c r="AT352" s="7"/>
      <c r="AU352" s="7"/>
      <c r="AW352" s="7"/>
      <c r="AX352" s="7"/>
      <c r="AY352" s="7"/>
      <c r="AZ352" s="7"/>
      <c r="BA352" s="7"/>
      <c r="BC352" s="7"/>
      <c r="BD352" s="7"/>
      <c r="BE352" s="7"/>
      <c r="BF352" s="7"/>
      <c r="BG352" s="7"/>
      <c r="BI352" s="7"/>
      <c r="BJ352" s="7"/>
      <c r="BK352" s="7"/>
      <c r="BL352" s="7"/>
      <c r="BM352" s="7"/>
      <c r="BO352" s="7"/>
      <c r="BP352" s="7"/>
      <c r="BQ352" s="7"/>
      <c r="BR352" s="7"/>
      <c r="BS352" s="7"/>
      <c r="BU352" s="7"/>
      <c r="BV352" s="7"/>
      <c r="BW352" s="7"/>
      <c r="BX352" s="7"/>
      <c r="BY352" s="7"/>
      <c r="CA352" s="7"/>
      <c r="CB352" s="7"/>
      <c r="CC352" s="7"/>
      <c r="CD352" s="7"/>
      <c r="CE352" s="7"/>
      <c r="CG352" s="7"/>
      <c r="CH352" s="7"/>
      <c r="CI352" s="7"/>
      <c r="CJ352" s="7"/>
      <c r="CK352" s="7"/>
      <c r="CM352" s="7"/>
      <c r="CN352" s="7"/>
      <c r="CO352" s="7"/>
      <c r="CP352" s="7"/>
      <c r="CQ352" s="7"/>
      <c r="CS352" s="7"/>
      <c r="CT352" s="7"/>
      <c r="CU352" s="7"/>
      <c r="CV352" s="7"/>
      <c r="CW352" s="7"/>
      <c r="CY352" s="7"/>
      <c r="CZ352" s="7"/>
      <c r="DA352" s="7"/>
      <c r="DB352" s="7"/>
      <c r="DC352" s="7"/>
      <c r="DE352" s="7"/>
      <c r="DF352" s="7"/>
      <c r="DG352" s="7"/>
      <c r="DH352" s="7"/>
      <c r="DI352" s="7"/>
      <c r="DK352" s="7"/>
      <c r="DL352" s="7"/>
      <c r="DM352" s="7"/>
      <c r="DN352" s="7"/>
      <c r="DO352" s="7"/>
      <c r="DQ352" s="7"/>
      <c r="DR352" s="7"/>
      <c r="DS352" s="7"/>
      <c r="DT352" s="7"/>
      <c r="DU352" s="7"/>
      <c r="DW352" s="7"/>
      <c r="DX352" s="7"/>
      <c r="DY352" s="7"/>
      <c r="DZ352" s="7"/>
      <c r="EA352" s="7"/>
      <c r="EC352" s="7"/>
      <c r="ED352" s="7"/>
      <c r="EE352" s="7"/>
      <c r="EF352" s="7"/>
      <c r="EG352" s="7"/>
      <c r="EI352" s="7"/>
      <c r="EJ352" s="7"/>
      <c r="EK352" s="7"/>
      <c r="EL352" s="7"/>
      <c r="EM352" s="7"/>
      <c r="EO352" s="7"/>
      <c r="EP352" s="7"/>
      <c r="EQ352" s="7"/>
      <c r="ER352" s="7"/>
      <c r="ES352" s="7"/>
      <c r="EU352" s="7"/>
      <c r="EV352" s="7"/>
      <c r="EW352" s="7"/>
      <c r="EX352" s="7"/>
      <c r="EY352" s="7"/>
      <c r="FA352" s="7"/>
      <c r="FB352" s="7"/>
      <c r="FC352" s="7"/>
      <c r="FD352" s="7"/>
      <c r="FE352" s="7"/>
      <c r="FG352" s="7"/>
      <c r="FH352" s="7"/>
      <c r="FI352" s="7"/>
      <c r="FJ352" s="7"/>
      <c r="FK352" s="7"/>
      <c r="FM352" s="7"/>
      <c r="FN352" s="7"/>
      <c r="FO352" s="7"/>
      <c r="FP352" s="7"/>
      <c r="FQ352" s="7"/>
      <c r="FS352" s="7"/>
      <c r="FT352" s="7"/>
      <c r="FU352" s="7"/>
      <c r="FV352" s="7"/>
      <c r="FW352" s="7"/>
      <c r="FY352" s="7"/>
      <c r="FZ352" s="7"/>
      <c r="GA352" s="7"/>
      <c r="GB352" s="7"/>
      <c r="GC352" s="7"/>
      <c r="GE352" s="7"/>
      <c r="GF352" s="7"/>
      <c r="GG352" s="7"/>
      <c r="GH352" s="7"/>
      <c r="GI352" s="7"/>
      <c r="GK352" s="7"/>
      <c r="GL352" s="7"/>
      <c r="GM352" s="7"/>
      <c r="GN352" s="7"/>
      <c r="GO352" s="7"/>
      <c r="GQ352" s="7"/>
      <c r="GR352" s="7"/>
      <c r="GS352" s="7"/>
      <c r="GT352" s="7"/>
      <c r="GU352" s="7"/>
      <c r="GW352" s="66">
        <v>44960</v>
      </c>
      <c r="GX352" s="21" t="s">
        <v>1637</v>
      </c>
      <c r="GY352" s="7"/>
      <c r="GZ352" s="7">
        <v>1.0848</v>
      </c>
      <c r="HA352" s="7"/>
      <c r="HC352" s="66">
        <v>44939</v>
      </c>
      <c r="HD352" s="21" t="s">
        <v>1628</v>
      </c>
      <c r="HE352" s="7"/>
      <c r="HF352" s="7">
        <v>1.1851</v>
      </c>
      <c r="HG352" s="7"/>
      <c r="HI352" s="66">
        <v>44900</v>
      </c>
      <c r="HJ352" s="21" t="s">
        <v>1627</v>
      </c>
      <c r="HK352" s="7"/>
      <c r="HL352" s="7">
        <v>1.0229999999999999</v>
      </c>
      <c r="HM352" s="7"/>
      <c r="HO352" s="66">
        <v>44893</v>
      </c>
      <c r="HP352" s="21" t="s">
        <v>1636</v>
      </c>
      <c r="HQ352" s="7"/>
      <c r="HR352" s="7">
        <v>1.012</v>
      </c>
      <c r="HS352" s="7"/>
      <c r="HU352" s="59">
        <v>44228</v>
      </c>
      <c r="HV352" s="21" t="s">
        <v>371</v>
      </c>
      <c r="HW352" s="28">
        <f>[1]!i_dq_close("881001.WI",HU352)</f>
        <v>5466.9363999999996</v>
      </c>
      <c r="HX352" s="21">
        <v>1.1693690000000001</v>
      </c>
      <c r="HY352" s="21">
        <v>2948024.31</v>
      </c>
    </row>
    <row r="353" spans="1:233" customFormat="1">
      <c r="A353" s="121">
        <v>44901</v>
      </c>
      <c r="B353" s="74" t="s">
        <v>1627</v>
      </c>
      <c r="C353" s="122"/>
      <c r="D353" s="122">
        <v>1.0144</v>
      </c>
      <c r="E353" s="122"/>
      <c r="G353" s="66">
        <v>44930</v>
      </c>
      <c r="H353" s="7" t="s">
        <v>1628</v>
      </c>
      <c r="I353" s="7"/>
      <c r="J353" s="7">
        <v>0.96699999999999997</v>
      </c>
      <c r="K353" s="7"/>
      <c r="M353" s="7"/>
      <c r="N353" s="7"/>
      <c r="O353" s="7"/>
      <c r="P353" s="7"/>
      <c r="Q353" s="7"/>
      <c r="S353" s="7"/>
      <c r="T353" s="7"/>
      <c r="U353" s="7"/>
      <c r="V353" s="7"/>
      <c r="W353" s="7"/>
      <c r="Y353" s="7"/>
      <c r="Z353" s="7"/>
      <c r="AA353" s="7"/>
      <c r="AB353" s="7"/>
      <c r="AC353" s="7"/>
      <c r="AE353" s="7"/>
      <c r="AF353" s="7"/>
      <c r="AG353" s="7"/>
      <c r="AH353" s="7"/>
      <c r="AI353" s="7"/>
      <c r="AK353" s="7"/>
      <c r="AL353" s="7"/>
      <c r="AM353" s="7"/>
      <c r="AN353" s="7"/>
      <c r="AO353" s="7"/>
      <c r="AQ353" s="7"/>
      <c r="AR353" s="7"/>
      <c r="AS353" s="7"/>
      <c r="AT353" s="7"/>
      <c r="AU353" s="7"/>
      <c r="AW353" s="7"/>
      <c r="AX353" s="7"/>
      <c r="AY353" s="7"/>
      <c r="AZ353" s="7"/>
      <c r="BA353" s="7"/>
      <c r="BC353" s="7"/>
      <c r="BD353" s="7"/>
      <c r="BE353" s="7"/>
      <c r="BF353" s="7"/>
      <c r="BG353" s="7"/>
      <c r="BI353" s="7"/>
      <c r="BJ353" s="7"/>
      <c r="BK353" s="7"/>
      <c r="BL353" s="7"/>
      <c r="BM353" s="7"/>
      <c r="BO353" s="7"/>
      <c r="BP353" s="7"/>
      <c r="BQ353" s="7"/>
      <c r="BR353" s="7"/>
      <c r="BS353" s="7"/>
      <c r="BU353" s="7"/>
      <c r="BV353" s="7"/>
      <c r="BW353" s="7"/>
      <c r="BX353" s="7"/>
      <c r="BY353" s="7"/>
      <c r="CA353" s="7"/>
      <c r="CB353" s="7"/>
      <c r="CC353" s="7"/>
      <c r="CD353" s="7"/>
      <c r="CE353" s="7"/>
      <c r="CG353" s="7"/>
      <c r="CH353" s="7"/>
      <c r="CI353" s="7"/>
      <c r="CJ353" s="7"/>
      <c r="CK353" s="7"/>
      <c r="CM353" s="7"/>
      <c r="CN353" s="7"/>
      <c r="CO353" s="7"/>
      <c r="CP353" s="7"/>
      <c r="CQ353" s="7"/>
      <c r="CS353" s="7"/>
      <c r="CT353" s="7"/>
      <c r="CU353" s="7"/>
      <c r="CV353" s="7"/>
      <c r="CW353" s="7"/>
      <c r="CY353" s="7"/>
      <c r="CZ353" s="7"/>
      <c r="DA353" s="7"/>
      <c r="DB353" s="7"/>
      <c r="DC353" s="7"/>
      <c r="DE353" s="7"/>
      <c r="DF353" s="7"/>
      <c r="DG353" s="7"/>
      <c r="DH353" s="7"/>
      <c r="DI353" s="7"/>
      <c r="DK353" s="7"/>
      <c r="DL353" s="7"/>
      <c r="DM353" s="7"/>
      <c r="DN353" s="7"/>
      <c r="DO353" s="7"/>
      <c r="DQ353" s="7"/>
      <c r="DR353" s="7"/>
      <c r="DS353" s="7"/>
      <c r="DT353" s="7"/>
      <c r="DU353" s="7"/>
      <c r="DW353" s="7"/>
      <c r="DX353" s="7"/>
      <c r="DY353" s="7"/>
      <c r="DZ353" s="7"/>
      <c r="EA353" s="7"/>
      <c r="EC353" s="7"/>
      <c r="ED353" s="7"/>
      <c r="EE353" s="7"/>
      <c r="EF353" s="7"/>
      <c r="EG353" s="7"/>
      <c r="EI353" s="7"/>
      <c r="EJ353" s="7"/>
      <c r="EK353" s="7"/>
      <c r="EL353" s="7"/>
      <c r="EM353" s="7"/>
      <c r="EO353" s="7"/>
      <c r="EP353" s="7"/>
      <c r="EQ353" s="7"/>
      <c r="ER353" s="7"/>
      <c r="ES353" s="7"/>
      <c r="EU353" s="7"/>
      <c r="EV353" s="7"/>
      <c r="EW353" s="7"/>
      <c r="EX353" s="7"/>
      <c r="EY353" s="7"/>
      <c r="FA353" s="7"/>
      <c r="FB353" s="7"/>
      <c r="FC353" s="7"/>
      <c r="FD353" s="7"/>
      <c r="FE353" s="7"/>
      <c r="FG353" s="7"/>
      <c r="FH353" s="7"/>
      <c r="FI353" s="7"/>
      <c r="FJ353" s="7"/>
      <c r="FK353" s="7"/>
      <c r="FM353" s="7"/>
      <c r="FN353" s="7"/>
      <c r="FO353" s="7"/>
      <c r="FP353" s="7"/>
      <c r="FQ353" s="7"/>
      <c r="FS353" s="7"/>
      <c r="FT353" s="7"/>
      <c r="FU353" s="7"/>
      <c r="FV353" s="7"/>
      <c r="FW353" s="7"/>
      <c r="FY353" s="7"/>
      <c r="FZ353" s="7"/>
      <c r="GA353" s="7"/>
      <c r="GB353" s="7"/>
      <c r="GC353" s="7"/>
      <c r="GE353" s="7"/>
      <c r="GF353" s="7"/>
      <c r="GG353" s="7"/>
      <c r="GH353" s="7"/>
      <c r="GI353" s="7"/>
      <c r="GK353" s="7"/>
      <c r="GL353" s="7"/>
      <c r="GM353" s="7"/>
      <c r="GN353" s="7"/>
      <c r="GO353" s="7"/>
      <c r="GQ353" s="7"/>
      <c r="GR353" s="7"/>
      <c r="GS353" s="7"/>
      <c r="GT353" s="7"/>
      <c r="GU353" s="7"/>
      <c r="GW353" s="66">
        <v>44963</v>
      </c>
      <c r="GX353" s="21" t="s">
        <v>1637</v>
      </c>
      <c r="GY353" s="7"/>
      <c r="GZ353" s="7">
        <v>1.0833999999999999</v>
      </c>
      <c r="HA353" s="7"/>
      <c r="HC353" s="66">
        <v>44942</v>
      </c>
      <c r="HD353" s="21" t="s">
        <v>1628</v>
      </c>
      <c r="HE353" s="7"/>
      <c r="HF353" s="7">
        <v>1.1822999999999999</v>
      </c>
      <c r="HG353" s="7"/>
      <c r="HI353" s="66">
        <v>44901</v>
      </c>
      <c r="HJ353" s="21" t="s">
        <v>1627</v>
      </c>
      <c r="HK353" s="7"/>
      <c r="HL353" s="7">
        <v>1.022</v>
      </c>
      <c r="HM353" s="7"/>
      <c r="HO353" s="66">
        <v>44894</v>
      </c>
      <c r="HP353" s="21" t="s">
        <v>1636</v>
      </c>
      <c r="HQ353" s="7"/>
      <c r="HR353" s="7">
        <v>1.012</v>
      </c>
      <c r="HS353" s="7"/>
      <c r="HU353" s="59">
        <v>44229</v>
      </c>
      <c r="HV353" s="21" t="s">
        <v>371</v>
      </c>
      <c r="HW353" s="76">
        <f>[1]!i_dq_close("881001.WI",HU353)</f>
        <v>5534.14</v>
      </c>
      <c r="HX353" s="21">
        <v>1.1693690000000001</v>
      </c>
      <c r="HY353" s="21">
        <v>2948024.31</v>
      </c>
    </row>
    <row r="354" spans="1:233" customFormat="1">
      <c r="A354" s="121">
        <v>44902</v>
      </c>
      <c r="B354" s="74" t="s">
        <v>1627</v>
      </c>
      <c r="C354" s="122"/>
      <c r="D354" s="122">
        <v>1.0162</v>
      </c>
      <c r="E354" s="122"/>
      <c r="G354" s="66">
        <v>44931</v>
      </c>
      <c r="H354" s="7" t="s">
        <v>1628</v>
      </c>
      <c r="I354" s="7"/>
      <c r="J354" s="7">
        <v>0.96519999999999995</v>
      </c>
      <c r="K354" s="7"/>
      <c r="M354" s="7"/>
      <c r="N354" s="7"/>
      <c r="O354" s="7"/>
      <c r="P354" s="7"/>
      <c r="Q354" s="7"/>
      <c r="S354" s="7"/>
      <c r="T354" s="7"/>
      <c r="U354" s="7"/>
      <c r="V354" s="7"/>
      <c r="W354" s="7"/>
      <c r="Y354" s="7"/>
      <c r="Z354" s="7"/>
      <c r="AA354" s="7"/>
      <c r="AB354" s="7"/>
      <c r="AC354" s="7"/>
      <c r="AE354" s="7"/>
      <c r="AF354" s="7"/>
      <c r="AG354" s="7"/>
      <c r="AH354" s="7"/>
      <c r="AI354" s="7"/>
      <c r="AK354" s="7"/>
      <c r="AL354" s="7"/>
      <c r="AM354" s="7"/>
      <c r="AN354" s="7"/>
      <c r="AO354" s="7"/>
      <c r="AQ354" s="7"/>
      <c r="AR354" s="7"/>
      <c r="AS354" s="7"/>
      <c r="AT354" s="7"/>
      <c r="AU354" s="7"/>
      <c r="AW354" s="7"/>
      <c r="AX354" s="7"/>
      <c r="AY354" s="7"/>
      <c r="AZ354" s="7"/>
      <c r="BA354" s="7"/>
      <c r="BC354" s="7"/>
      <c r="BD354" s="7"/>
      <c r="BE354" s="7"/>
      <c r="BF354" s="7"/>
      <c r="BG354" s="7"/>
      <c r="BI354" s="7"/>
      <c r="BJ354" s="7"/>
      <c r="BK354" s="7"/>
      <c r="BL354" s="7"/>
      <c r="BM354" s="7"/>
      <c r="BO354" s="7"/>
      <c r="BP354" s="7"/>
      <c r="BQ354" s="7"/>
      <c r="BR354" s="7"/>
      <c r="BS354" s="7"/>
      <c r="BU354" s="7"/>
      <c r="BV354" s="7"/>
      <c r="BW354" s="7"/>
      <c r="BX354" s="7"/>
      <c r="BY354" s="7"/>
      <c r="CA354" s="7"/>
      <c r="CB354" s="7"/>
      <c r="CC354" s="7"/>
      <c r="CD354" s="7"/>
      <c r="CE354" s="7"/>
      <c r="CG354" s="7"/>
      <c r="CH354" s="7"/>
      <c r="CI354" s="7"/>
      <c r="CJ354" s="7"/>
      <c r="CK354" s="7"/>
      <c r="CM354" s="7"/>
      <c r="CN354" s="7"/>
      <c r="CO354" s="7"/>
      <c r="CP354" s="7"/>
      <c r="CQ354" s="7"/>
      <c r="CS354" s="7"/>
      <c r="CT354" s="7"/>
      <c r="CU354" s="7"/>
      <c r="CV354" s="7"/>
      <c r="CW354" s="7"/>
      <c r="CY354" s="7"/>
      <c r="CZ354" s="7"/>
      <c r="DA354" s="7"/>
      <c r="DB354" s="7"/>
      <c r="DC354" s="7"/>
      <c r="DE354" s="7"/>
      <c r="DF354" s="7"/>
      <c r="DG354" s="7"/>
      <c r="DH354" s="7"/>
      <c r="DI354" s="7"/>
      <c r="DK354" s="7"/>
      <c r="DL354" s="7"/>
      <c r="DM354" s="7"/>
      <c r="DN354" s="7"/>
      <c r="DO354" s="7"/>
      <c r="DQ354" s="7"/>
      <c r="DR354" s="7"/>
      <c r="DS354" s="7"/>
      <c r="DT354" s="7"/>
      <c r="DU354" s="7"/>
      <c r="DW354" s="7"/>
      <c r="DX354" s="7"/>
      <c r="DY354" s="7"/>
      <c r="DZ354" s="7"/>
      <c r="EA354" s="7"/>
      <c r="EC354" s="7"/>
      <c r="ED354" s="7"/>
      <c r="EE354" s="7"/>
      <c r="EF354" s="7"/>
      <c r="EG354" s="7"/>
      <c r="EI354" s="7"/>
      <c r="EJ354" s="7"/>
      <c r="EK354" s="7"/>
      <c r="EL354" s="7"/>
      <c r="EM354" s="7"/>
      <c r="EO354" s="7"/>
      <c r="EP354" s="7"/>
      <c r="EQ354" s="7"/>
      <c r="ER354" s="7"/>
      <c r="ES354" s="7"/>
      <c r="EU354" s="7"/>
      <c r="EV354" s="7"/>
      <c r="EW354" s="7"/>
      <c r="EX354" s="7"/>
      <c r="EY354" s="7"/>
      <c r="FA354" s="7"/>
      <c r="FB354" s="7"/>
      <c r="FC354" s="7"/>
      <c r="FD354" s="7"/>
      <c r="FE354" s="7"/>
      <c r="FG354" s="7"/>
      <c r="FH354" s="7"/>
      <c r="FI354" s="7"/>
      <c r="FJ354" s="7"/>
      <c r="FK354" s="7"/>
      <c r="FM354" s="7"/>
      <c r="FN354" s="7"/>
      <c r="FO354" s="7"/>
      <c r="FP354" s="7"/>
      <c r="FQ354" s="7"/>
      <c r="FS354" s="7"/>
      <c r="FT354" s="7"/>
      <c r="FU354" s="7"/>
      <c r="FV354" s="7"/>
      <c r="FW354" s="7"/>
      <c r="FY354" s="7"/>
      <c r="FZ354" s="7"/>
      <c r="GA354" s="7"/>
      <c r="GB354" s="7"/>
      <c r="GC354" s="7"/>
      <c r="GE354" s="7"/>
      <c r="GF354" s="7"/>
      <c r="GG354" s="7"/>
      <c r="GH354" s="7"/>
      <c r="GI354" s="7"/>
      <c r="GK354" s="7"/>
      <c r="GL354" s="7"/>
      <c r="GM354" s="7"/>
      <c r="GN354" s="7"/>
      <c r="GO354" s="7"/>
      <c r="GQ354" s="7"/>
      <c r="GR354" s="7"/>
      <c r="GS354" s="7"/>
      <c r="GT354" s="7"/>
      <c r="GU354" s="7"/>
      <c r="GW354" s="66">
        <v>44964</v>
      </c>
      <c r="GX354" s="21" t="s">
        <v>1689</v>
      </c>
      <c r="GY354" s="7"/>
      <c r="GZ354" s="7">
        <v>1.0825</v>
      </c>
      <c r="HA354" s="7"/>
      <c r="HC354" s="66">
        <v>44943</v>
      </c>
      <c r="HD354" s="21" t="s">
        <v>1628</v>
      </c>
      <c r="HE354" s="7"/>
      <c r="HF354" s="7">
        <v>1.1819</v>
      </c>
      <c r="HG354" s="7"/>
      <c r="HI354" s="66">
        <v>44902</v>
      </c>
      <c r="HJ354" s="21" t="s">
        <v>1627</v>
      </c>
      <c r="HK354" s="7"/>
      <c r="HL354" s="7">
        <v>1.0249999999999999</v>
      </c>
      <c r="HM354" s="7"/>
      <c r="HO354" s="66">
        <v>44895</v>
      </c>
      <c r="HP354" s="21" t="s">
        <v>1636</v>
      </c>
      <c r="HQ354" s="7"/>
      <c r="HR354" s="7">
        <v>1.012</v>
      </c>
      <c r="HS354" s="7"/>
      <c r="HU354" s="59">
        <v>44230</v>
      </c>
      <c r="HV354" s="21" t="s">
        <v>371</v>
      </c>
      <c r="HW354" s="76">
        <f>[1]!i_dq_close("881001.WI",HU354)</f>
        <v>5499.0933000000005</v>
      </c>
      <c r="HX354" s="21">
        <v>1.1693690000000001</v>
      </c>
      <c r="HY354" s="21">
        <v>2948024.31</v>
      </c>
    </row>
    <row r="355" spans="1:233" customFormat="1">
      <c r="A355" s="121">
        <v>44903</v>
      </c>
      <c r="B355" s="74" t="s">
        <v>1627</v>
      </c>
      <c r="C355" s="122"/>
      <c r="D355" s="122">
        <v>1.0144</v>
      </c>
      <c r="E355" s="122"/>
      <c r="G355" s="66">
        <v>44932</v>
      </c>
      <c r="H355" s="7" t="s">
        <v>1628</v>
      </c>
      <c r="I355" s="7"/>
      <c r="J355" s="7">
        <v>0.96589999999999998</v>
      </c>
      <c r="K355" s="7"/>
      <c r="M355" s="7"/>
      <c r="N355" s="7"/>
      <c r="O355" s="7"/>
      <c r="P355" s="7"/>
      <c r="Q355" s="7"/>
      <c r="S355" s="7"/>
      <c r="T355" s="7"/>
      <c r="U355" s="7"/>
      <c r="V355" s="7"/>
      <c r="W355" s="7"/>
      <c r="Y355" s="7"/>
      <c r="Z355" s="7"/>
      <c r="AA355" s="7"/>
      <c r="AB355" s="7"/>
      <c r="AC355" s="7"/>
      <c r="AE355" s="7"/>
      <c r="AF355" s="7"/>
      <c r="AG355" s="7"/>
      <c r="AH355" s="7"/>
      <c r="AI355" s="7"/>
      <c r="AK355" s="7"/>
      <c r="AL355" s="7"/>
      <c r="AM355" s="7"/>
      <c r="AN355" s="7"/>
      <c r="AO355" s="7"/>
      <c r="AQ355" s="7"/>
      <c r="AR355" s="7"/>
      <c r="AS355" s="7"/>
      <c r="AT355" s="7"/>
      <c r="AU355" s="7"/>
      <c r="AW355" s="7"/>
      <c r="AX355" s="7"/>
      <c r="AY355" s="7"/>
      <c r="AZ355" s="7"/>
      <c r="BA355" s="7"/>
      <c r="BC355" s="7"/>
      <c r="BD355" s="7"/>
      <c r="BE355" s="7"/>
      <c r="BF355" s="7"/>
      <c r="BG355" s="7"/>
      <c r="BI355" s="7"/>
      <c r="BJ355" s="7"/>
      <c r="BK355" s="7"/>
      <c r="BL355" s="7"/>
      <c r="BM355" s="7"/>
      <c r="BO355" s="7"/>
      <c r="BP355" s="7"/>
      <c r="BQ355" s="7"/>
      <c r="BR355" s="7"/>
      <c r="BS355" s="7"/>
      <c r="BU355" s="7"/>
      <c r="BV355" s="7"/>
      <c r="BW355" s="7"/>
      <c r="BX355" s="7"/>
      <c r="BY355" s="7"/>
      <c r="CA355" s="7"/>
      <c r="CB355" s="7"/>
      <c r="CC355" s="7"/>
      <c r="CD355" s="7"/>
      <c r="CE355" s="7"/>
      <c r="CG355" s="7"/>
      <c r="CH355" s="7"/>
      <c r="CI355" s="7"/>
      <c r="CJ355" s="7"/>
      <c r="CK355" s="7"/>
      <c r="CM355" s="7"/>
      <c r="CN355" s="7"/>
      <c r="CO355" s="7"/>
      <c r="CP355" s="7"/>
      <c r="CQ355" s="7"/>
      <c r="CS355" s="7"/>
      <c r="CT355" s="7"/>
      <c r="CU355" s="7"/>
      <c r="CV355" s="7"/>
      <c r="CW355" s="7"/>
      <c r="CY355" s="7"/>
      <c r="CZ355" s="7"/>
      <c r="DA355" s="7"/>
      <c r="DB355" s="7"/>
      <c r="DC355" s="7"/>
      <c r="DE355" s="7"/>
      <c r="DF355" s="7"/>
      <c r="DG355" s="7"/>
      <c r="DH355" s="7"/>
      <c r="DI355" s="7"/>
      <c r="DK355" s="7"/>
      <c r="DL355" s="7"/>
      <c r="DM355" s="7"/>
      <c r="DN355" s="7"/>
      <c r="DO355" s="7"/>
      <c r="DQ355" s="7"/>
      <c r="DR355" s="7"/>
      <c r="DS355" s="7"/>
      <c r="DT355" s="7"/>
      <c r="DU355" s="7"/>
      <c r="DW355" s="7"/>
      <c r="DX355" s="7"/>
      <c r="DY355" s="7"/>
      <c r="DZ355" s="7"/>
      <c r="EA355" s="7"/>
      <c r="EC355" s="7"/>
      <c r="ED355" s="7"/>
      <c r="EE355" s="7"/>
      <c r="EF355" s="7"/>
      <c r="EG355" s="7"/>
      <c r="EI355" s="7"/>
      <c r="EJ355" s="7"/>
      <c r="EK355" s="7"/>
      <c r="EL355" s="7"/>
      <c r="EM355" s="7"/>
      <c r="EO355" s="7"/>
      <c r="EP355" s="7"/>
      <c r="EQ355" s="7"/>
      <c r="ER355" s="7"/>
      <c r="ES355" s="7"/>
      <c r="EU355" s="7"/>
      <c r="EV355" s="7"/>
      <c r="EW355" s="7"/>
      <c r="EX355" s="7"/>
      <c r="EY355" s="7"/>
      <c r="FA355" s="7"/>
      <c r="FB355" s="7"/>
      <c r="FC355" s="7"/>
      <c r="FD355" s="7"/>
      <c r="FE355" s="7"/>
      <c r="FG355" s="7"/>
      <c r="FH355" s="7"/>
      <c r="FI355" s="7"/>
      <c r="FJ355" s="7"/>
      <c r="FK355" s="7"/>
      <c r="FM355" s="7"/>
      <c r="FN355" s="7"/>
      <c r="FO355" s="7"/>
      <c r="FP355" s="7"/>
      <c r="FQ355" s="7"/>
      <c r="FS355" s="7"/>
      <c r="FT355" s="7"/>
      <c r="FU355" s="7"/>
      <c r="FV355" s="7"/>
      <c r="FW355" s="7"/>
      <c r="FY355" s="7"/>
      <c r="FZ355" s="7"/>
      <c r="GA355" s="7"/>
      <c r="GB355" s="7"/>
      <c r="GC355" s="7"/>
      <c r="GE355" s="7"/>
      <c r="GF355" s="7"/>
      <c r="GG355" s="7"/>
      <c r="GH355" s="7"/>
      <c r="GI355" s="7"/>
      <c r="GK355" s="7"/>
      <c r="GL355" s="7"/>
      <c r="GM355" s="7"/>
      <c r="GN355" s="7"/>
      <c r="GO355" s="7"/>
      <c r="GQ355" s="7"/>
      <c r="GR355" s="7"/>
      <c r="GS355" s="7"/>
      <c r="GT355" s="7"/>
      <c r="GU355" s="7"/>
      <c r="GW355" s="66">
        <v>44965</v>
      </c>
      <c r="GX355" s="21" t="s">
        <v>1695</v>
      </c>
      <c r="GY355" s="7"/>
      <c r="GZ355" s="7">
        <v>1.0807</v>
      </c>
      <c r="HA355" s="7"/>
      <c r="HC355" s="66">
        <v>44944</v>
      </c>
      <c r="HD355" s="21" t="s">
        <v>1628</v>
      </c>
      <c r="HE355" s="7"/>
      <c r="HF355" s="7">
        <v>1.1853</v>
      </c>
      <c r="HG355" s="7"/>
      <c r="HI355" s="66">
        <v>44903</v>
      </c>
      <c r="HJ355" s="21" t="s">
        <v>1627</v>
      </c>
      <c r="HK355" s="7"/>
      <c r="HL355" s="7">
        <v>1.0229999999999999</v>
      </c>
      <c r="HM355" s="7"/>
      <c r="HO355" s="66">
        <v>44896</v>
      </c>
      <c r="HP355" s="21" t="s">
        <v>360</v>
      </c>
      <c r="HQ355" s="7"/>
      <c r="HR355" s="7">
        <v>1.0129999999999999</v>
      </c>
      <c r="HS355" s="7"/>
      <c r="HU355" s="59">
        <v>44231</v>
      </c>
      <c r="HV355" s="21" t="s">
        <v>371</v>
      </c>
      <c r="HW355" s="76">
        <f>[1]!i_dq_close("881001.WI",HU355)</f>
        <v>5456.0155999999997</v>
      </c>
      <c r="HX355" s="21">
        <v>1.167443</v>
      </c>
      <c r="HY355" s="21">
        <v>2948024.31</v>
      </c>
    </row>
    <row r="356" spans="1:233" customFormat="1">
      <c r="A356" s="121">
        <v>44904</v>
      </c>
      <c r="B356" s="74" t="s">
        <v>1627</v>
      </c>
      <c r="C356" s="122"/>
      <c r="D356" s="122">
        <v>1.0105</v>
      </c>
      <c r="E356" s="122"/>
      <c r="G356" s="66">
        <v>44935</v>
      </c>
      <c r="H356" s="7" t="s">
        <v>1628</v>
      </c>
      <c r="I356" s="7"/>
      <c r="J356" s="7">
        <v>0.96660000000000001</v>
      </c>
      <c r="K356" s="7"/>
      <c r="M356" s="7"/>
      <c r="N356" s="7"/>
      <c r="O356" s="7"/>
      <c r="P356" s="7"/>
      <c r="Q356" s="7"/>
      <c r="S356" s="7"/>
      <c r="T356" s="7"/>
      <c r="U356" s="7"/>
      <c r="V356" s="7"/>
      <c r="W356" s="7"/>
      <c r="Y356" s="7"/>
      <c r="Z356" s="7"/>
      <c r="AA356" s="7"/>
      <c r="AB356" s="7"/>
      <c r="AC356" s="7"/>
      <c r="AE356" s="7"/>
      <c r="AF356" s="7"/>
      <c r="AG356" s="7"/>
      <c r="AH356" s="7"/>
      <c r="AI356" s="7"/>
      <c r="AK356" s="7"/>
      <c r="AL356" s="7"/>
      <c r="AM356" s="7"/>
      <c r="AN356" s="7"/>
      <c r="AO356" s="7"/>
      <c r="AQ356" s="7"/>
      <c r="AR356" s="7"/>
      <c r="AS356" s="7"/>
      <c r="AT356" s="7"/>
      <c r="AU356" s="7"/>
      <c r="AW356" s="7"/>
      <c r="AX356" s="7"/>
      <c r="AY356" s="7"/>
      <c r="AZ356" s="7"/>
      <c r="BA356" s="7"/>
      <c r="BC356" s="7"/>
      <c r="BD356" s="7"/>
      <c r="BE356" s="7"/>
      <c r="BF356" s="7"/>
      <c r="BG356" s="7"/>
      <c r="BI356" s="7"/>
      <c r="BJ356" s="7"/>
      <c r="BK356" s="7"/>
      <c r="BL356" s="7"/>
      <c r="BM356" s="7"/>
      <c r="BO356" s="7"/>
      <c r="BP356" s="7"/>
      <c r="BQ356" s="7"/>
      <c r="BR356" s="7"/>
      <c r="BS356" s="7"/>
      <c r="BU356" s="7"/>
      <c r="BV356" s="7"/>
      <c r="BW356" s="7"/>
      <c r="BX356" s="7"/>
      <c r="BY356" s="7"/>
      <c r="CA356" s="7"/>
      <c r="CB356" s="7"/>
      <c r="CC356" s="7"/>
      <c r="CD356" s="7"/>
      <c r="CE356" s="7"/>
      <c r="CG356" s="7"/>
      <c r="CH356" s="7"/>
      <c r="CI356" s="7"/>
      <c r="CJ356" s="7"/>
      <c r="CK356" s="7"/>
      <c r="CM356" s="7"/>
      <c r="CN356" s="7"/>
      <c r="CO356" s="7"/>
      <c r="CP356" s="7"/>
      <c r="CQ356" s="7"/>
      <c r="CS356" s="7"/>
      <c r="CT356" s="7"/>
      <c r="CU356" s="7"/>
      <c r="CV356" s="7"/>
      <c r="CW356" s="7"/>
      <c r="CY356" s="7"/>
      <c r="CZ356" s="7"/>
      <c r="DA356" s="7"/>
      <c r="DB356" s="7"/>
      <c r="DC356" s="7"/>
      <c r="DE356" s="7"/>
      <c r="DF356" s="7"/>
      <c r="DG356" s="7"/>
      <c r="DH356" s="7"/>
      <c r="DI356" s="7"/>
      <c r="DK356" s="7"/>
      <c r="DL356" s="7"/>
      <c r="DM356" s="7"/>
      <c r="DN356" s="7"/>
      <c r="DO356" s="7"/>
      <c r="DQ356" s="7"/>
      <c r="DR356" s="7"/>
      <c r="DS356" s="7"/>
      <c r="DT356" s="7"/>
      <c r="DU356" s="7"/>
      <c r="DW356" s="7"/>
      <c r="DX356" s="7"/>
      <c r="DY356" s="7"/>
      <c r="DZ356" s="7"/>
      <c r="EA356" s="7"/>
      <c r="EC356" s="7"/>
      <c r="ED356" s="7"/>
      <c r="EE356" s="7"/>
      <c r="EF356" s="7"/>
      <c r="EG356" s="7"/>
      <c r="EI356" s="7"/>
      <c r="EJ356" s="7"/>
      <c r="EK356" s="7"/>
      <c r="EL356" s="7"/>
      <c r="EM356" s="7"/>
      <c r="EO356" s="7"/>
      <c r="EP356" s="7"/>
      <c r="EQ356" s="7"/>
      <c r="ER356" s="7"/>
      <c r="ES356" s="7"/>
      <c r="EU356" s="7"/>
      <c r="EV356" s="7"/>
      <c r="EW356" s="7"/>
      <c r="EX356" s="7"/>
      <c r="EY356" s="7"/>
      <c r="FA356" s="7"/>
      <c r="FB356" s="7"/>
      <c r="FC356" s="7"/>
      <c r="FD356" s="7"/>
      <c r="FE356" s="7"/>
      <c r="FG356" s="7"/>
      <c r="FH356" s="7"/>
      <c r="FI356" s="7"/>
      <c r="FJ356" s="7"/>
      <c r="FK356" s="7"/>
      <c r="FM356" s="7"/>
      <c r="FN356" s="7"/>
      <c r="FO356" s="7"/>
      <c r="FP356" s="7"/>
      <c r="FQ356" s="7"/>
      <c r="FS356" s="7"/>
      <c r="FT356" s="7"/>
      <c r="FU356" s="7"/>
      <c r="FV356" s="7"/>
      <c r="FW356" s="7"/>
      <c r="FY356" s="7"/>
      <c r="FZ356" s="7"/>
      <c r="GA356" s="7"/>
      <c r="GB356" s="7"/>
      <c r="GC356" s="7"/>
      <c r="GE356" s="7"/>
      <c r="GF356" s="7"/>
      <c r="GG356" s="7"/>
      <c r="GH356" s="7"/>
      <c r="GI356" s="7"/>
      <c r="GK356" s="7"/>
      <c r="GL356" s="7"/>
      <c r="GM356" s="7"/>
      <c r="GN356" s="7"/>
      <c r="GO356" s="7"/>
      <c r="GQ356" s="7"/>
      <c r="GR356" s="7"/>
      <c r="GS356" s="7"/>
      <c r="GT356" s="7"/>
      <c r="GU356" s="7"/>
      <c r="GW356" s="66">
        <v>44966</v>
      </c>
      <c r="GX356" s="21" t="s">
        <v>1705</v>
      </c>
      <c r="GY356" s="7"/>
      <c r="GZ356" s="7">
        <v>1.0831999999999999</v>
      </c>
      <c r="HA356" s="7"/>
      <c r="HC356" s="66">
        <v>44945</v>
      </c>
      <c r="HD356" s="21" t="s">
        <v>1628</v>
      </c>
      <c r="HE356" s="7"/>
      <c r="HF356" s="7">
        <v>1.1846000000000001</v>
      </c>
      <c r="HG356" s="7"/>
      <c r="HI356" s="66">
        <v>44904</v>
      </c>
      <c r="HJ356" s="21" t="s">
        <v>1627</v>
      </c>
      <c r="HK356" s="7"/>
      <c r="HL356" s="7">
        <v>1.022</v>
      </c>
      <c r="HM356" s="7"/>
      <c r="HO356" s="66">
        <v>44897</v>
      </c>
      <c r="HP356" s="21" t="s">
        <v>1627</v>
      </c>
      <c r="HQ356" s="7"/>
      <c r="HR356" s="7">
        <v>1.0129999999999999</v>
      </c>
      <c r="HS356" s="7"/>
      <c r="HU356" s="59">
        <v>44232</v>
      </c>
      <c r="HV356" s="21" t="s">
        <v>371</v>
      </c>
      <c r="HW356" s="76">
        <f>[1]!i_dq_close("881001.WI",HU356)</f>
        <v>5426.5029000000004</v>
      </c>
      <c r="HX356" s="21">
        <v>1.167443</v>
      </c>
      <c r="HY356" s="21">
        <v>2948024.31</v>
      </c>
    </row>
    <row r="357" spans="1:233" customFormat="1">
      <c r="A357" s="121">
        <v>44907</v>
      </c>
      <c r="B357" s="74" t="s">
        <v>1627</v>
      </c>
      <c r="C357" s="122"/>
      <c r="D357" s="122">
        <v>1.0119</v>
      </c>
      <c r="E357" s="122"/>
      <c r="G357" s="66">
        <v>44936</v>
      </c>
      <c r="H357" s="7" t="s">
        <v>1628</v>
      </c>
      <c r="I357" s="7"/>
      <c r="J357" s="7">
        <v>0.96509999999999996</v>
      </c>
      <c r="K357" s="7"/>
      <c r="M357" s="7"/>
      <c r="N357" s="7"/>
      <c r="O357" s="7"/>
      <c r="P357" s="7"/>
      <c r="Q357" s="7"/>
      <c r="S357" s="7"/>
      <c r="T357" s="7"/>
      <c r="U357" s="7"/>
      <c r="V357" s="7"/>
      <c r="W357" s="7"/>
      <c r="Y357" s="7"/>
      <c r="Z357" s="7"/>
      <c r="AA357" s="7"/>
      <c r="AB357" s="7"/>
      <c r="AC357" s="7"/>
      <c r="AE357" s="7"/>
      <c r="AF357" s="7"/>
      <c r="AG357" s="7"/>
      <c r="AH357" s="7"/>
      <c r="AI357" s="7"/>
      <c r="AK357" s="7"/>
      <c r="AL357" s="7"/>
      <c r="AM357" s="7"/>
      <c r="AN357" s="7"/>
      <c r="AO357" s="7"/>
      <c r="AQ357" s="7"/>
      <c r="AR357" s="7"/>
      <c r="AS357" s="7"/>
      <c r="AT357" s="7"/>
      <c r="AU357" s="7"/>
      <c r="AW357" s="7"/>
      <c r="AX357" s="7"/>
      <c r="AY357" s="7"/>
      <c r="AZ357" s="7"/>
      <c r="BA357" s="7"/>
      <c r="BC357" s="7"/>
      <c r="BD357" s="7"/>
      <c r="BE357" s="7"/>
      <c r="BF357" s="7"/>
      <c r="BG357" s="7"/>
      <c r="BI357" s="7"/>
      <c r="BJ357" s="7"/>
      <c r="BK357" s="7"/>
      <c r="BL357" s="7"/>
      <c r="BM357" s="7"/>
      <c r="BO357" s="7"/>
      <c r="BP357" s="7"/>
      <c r="BQ357" s="7"/>
      <c r="BR357" s="7"/>
      <c r="BS357" s="7"/>
      <c r="BU357" s="7"/>
      <c r="BV357" s="7"/>
      <c r="BW357" s="7"/>
      <c r="BX357" s="7"/>
      <c r="BY357" s="7"/>
      <c r="CA357" s="7"/>
      <c r="CB357" s="7"/>
      <c r="CC357" s="7"/>
      <c r="CD357" s="7"/>
      <c r="CE357" s="7"/>
      <c r="CG357" s="7"/>
      <c r="CH357" s="7"/>
      <c r="CI357" s="7"/>
      <c r="CJ357" s="7"/>
      <c r="CK357" s="7"/>
      <c r="CM357" s="7"/>
      <c r="CN357" s="7"/>
      <c r="CO357" s="7"/>
      <c r="CP357" s="7"/>
      <c r="CQ357" s="7"/>
      <c r="CS357" s="7"/>
      <c r="CT357" s="7"/>
      <c r="CU357" s="7"/>
      <c r="CV357" s="7"/>
      <c r="CW357" s="7"/>
      <c r="CY357" s="7"/>
      <c r="CZ357" s="7"/>
      <c r="DA357" s="7"/>
      <c r="DB357" s="7"/>
      <c r="DC357" s="7"/>
      <c r="DE357" s="7"/>
      <c r="DF357" s="7"/>
      <c r="DG357" s="7"/>
      <c r="DH357" s="7"/>
      <c r="DI357" s="7"/>
      <c r="DK357" s="7"/>
      <c r="DL357" s="7"/>
      <c r="DM357" s="7"/>
      <c r="DN357" s="7"/>
      <c r="DO357" s="7"/>
      <c r="DQ357" s="7"/>
      <c r="DR357" s="7"/>
      <c r="DS357" s="7"/>
      <c r="DT357" s="7"/>
      <c r="DU357" s="7"/>
      <c r="DW357" s="7"/>
      <c r="DX357" s="7"/>
      <c r="DY357" s="7"/>
      <c r="DZ357" s="7"/>
      <c r="EA357" s="7"/>
      <c r="EC357" s="7"/>
      <c r="ED357" s="7"/>
      <c r="EE357" s="7"/>
      <c r="EF357" s="7"/>
      <c r="EG357" s="7"/>
      <c r="EI357" s="7"/>
      <c r="EJ357" s="7"/>
      <c r="EK357" s="7"/>
      <c r="EL357" s="7"/>
      <c r="EM357" s="7"/>
      <c r="EO357" s="7"/>
      <c r="EP357" s="7"/>
      <c r="EQ357" s="7"/>
      <c r="ER357" s="7"/>
      <c r="ES357" s="7"/>
      <c r="EU357" s="7"/>
      <c r="EV357" s="7"/>
      <c r="EW357" s="7"/>
      <c r="EX357" s="7"/>
      <c r="EY357" s="7"/>
      <c r="FA357" s="7"/>
      <c r="FB357" s="7"/>
      <c r="FC357" s="7"/>
      <c r="FD357" s="7"/>
      <c r="FE357" s="7"/>
      <c r="FG357" s="7"/>
      <c r="FH357" s="7"/>
      <c r="FI357" s="7"/>
      <c r="FJ357" s="7"/>
      <c r="FK357" s="7"/>
      <c r="FM357" s="7"/>
      <c r="FN357" s="7"/>
      <c r="FO357" s="7"/>
      <c r="FP357" s="7"/>
      <c r="FQ357" s="7"/>
      <c r="FS357" s="7"/>
      <c r="FT357" s="7"/>
      <c r="FU357" s="7"/>
      <c r="FV357" s="7"/>
      <c r="FW357" s="7"/>
      <c r="FY357" s="7"/>
      <c r="FZ357" s="7"/>
      <c r="GA357" s="7"/>
      <c r="GB357" s="7"/>
      <c r="GC357" s="7"/>
      <c r="GE357" s="7"/>
      <c r="GF357" s="7"/>
      <c r="GG357" s="7"/>
      <c r="GH357" s="7"/>
      <c r="GI357" s="7"/>
      <c r="GK357" s="7"/>
      <c r="GL357" s="7"/>
      <c r="GM357" s="7"/>
      <c r="GN357" s="7"/>
      <c r="GO357" s="7"/>
      <c r="GQ357" s="7"/>
      <c r="GR357" s="7"/>
      <c r="GS357" s="7"/>
      <c r="GT357" s="7"/>
      <c r="GU357" s="7"/>
      <c r="GW357" s="66">
        <v>44967</v>
      </c>
      <c r="GX357" s="21" t="s">
        <v>1720</v>
      </c>
      <c r="GY357" s="7"/>
      <c r="GZ357" s="7">
        <v>1.0840000000000001</v>
      </c>
      <c r="HA357" s="7"/>
      <c r="HC357" s="66">
        <v>44946</v>
      </c>
      <c r="HD357" s="21" t="s">
        <v>1628</v>
      </c>
      <c r="HE357" s="7"/>
      <c r="HF357" s="7">
        <v>1.1879</v>
      </c>
      <c r="HG357" s="7"/>
      <c r="HI357" s="66">
        <v>44907</v>
      </c>
      <c r="HJ357" s="21" t="s">
        <v>1627</v>
      </c>
      <c r="HK357" s="7"/>
      <c r="HL357" s="7">
        <v>1.02</v>
      </c>
      <c r="HM357" s="7"/>
      <c r="HO357" s="66">
        <v>44900</v>
      </c>
      <c r="HP357" s="21" t="s">
        <v>1627</v>
      </c>
      <c r="HQ357" s="7"/>
      <c r="HR357" s="7">
        <v>1.012</v>
      </c>
      <c r="HS357" s="7"/>
      <c r="HU357" s="59">
        <v>44235</v>
      </c>
      <c r="HV357" s="21" t="s">
        <v>371</v>
      </c>
      <c r="HW357" s="76">
        <f>[1]!i_dq_close("881001.WI",HU357)</f>
        <v>5494.1139000000003</v>
      </c>
      <c r="HX357" s="21">
        <v>1.167443</v>
      </c>
      <c r="HY357" s="21">
        <v>2948024.31</v>
      </c>
    </row>
    <row r="358" spans="1:233" customFormat="1">
      <c r="A358" s="121">
        <v>44908</v>
      </c>
      <c r="B358" s="74" t="s">
        <v>1627</v>
      </c>
      <c r="C358" s="122"/>
      <c r="D358" s="122">
        <v>1.0128999999999999</v>
      </c>
      <c r="E358" s="122"/>
      <c r="G358" s="66">
        <v>44937</v>
      </c>
      <c r="H358" s="7" t="s">
        <v>1628</v>
      </c>
      <c r="I358" s="7"/>
      <c r="J358" s="7">
        <v>0.96360000000000001</v>
      </c>
      <c r="K358" s="7"/>
      <c r="M358" s="7"/>
      <c r="N358" s="7"/>
      <c r="O358" s="7"/>
      <c r="P358" s="7"/>
      <c r="Q358" s="7"/>
      <c r="S358" s="7"/>
      <c r="T358" s="7"/>
      <c r="U358" s="7"/>
      <c r="V358" s="7"/>
      <c r="W358" s="7"/>
      <c r="Y358" s="7"/>
      <c r="Z358" s="7"/>
      <c r="AA358" s="7"/>
      <c r="AB358" s="7"/>
      <c r="AC358" s="7"/>
      <c r="AE358" s="7"/>
      <c r="AF358" s="7"/>
      <c r="AG358" s="7"/>
      <c r="AH358" s="7"/>
      <c r="AI358" s="7"/>
      <c r="AK358" s="7"/>
      <c r="AL358" s="7"/>
      <c r="AM358" s="7"/>
      <c r="AN358" s="7"/>
      <c r="AO358" s="7"/>
      <c r="AQ358" s="7"/>
      <c r="AR358" s="7"/>
      <c r="AS358" s="7"/>
      <c r="AT358" s="7"/>
      <c r="AU358" s="7"/>
      <c r="AW358" s="7"/>
      <c r="AX358" s="7"/>
      <c r="AY358" s="7"/>
      <c r="AZ358" s="7"/>
      <c r="BA358" s="7"/>
      <c r="BC358" s="7"/>
      <c r="BD358" s="7"/>
      <c r="BE358" s="7"/>
      <c r="BF358" s="7"/>
      <c r="BG358" s="7"/>
      <c r="BI358" s="7"/>
      <c r="BJ358" s="7"/>
      <c r="BK358" s="7"/>
      <c r="BL358" s="7"/>
      <c r="BM358" s="7"/>
      <c r="BO358" s="7"/>
      <c r="BP358" s="7"/>
      <c r="BQ358" s="7"/>
      <c r="BR358" s="7"/>
      <c r="BS358" s="7"/>
      <c r="BU358" s="7"/>
      <c r="BV358" s="7"/>
      <c r="BW358" s="7"/>
      <c r="BX358" s="7"/>
      <c r="BY358" s="7"/>
      <c r="CA358" s="7"/>
      <c r="CB358" s="7"/>
      <c r="CC358" s="7"/>
      <c r="CD358" s="7"/>
      <c r="CE358" s="7"/>
      <c r="CG358" s="7"/>
      <c r="CH358" s="7"/>
      <c r="CI358" s="7"/>
      <c r="CJ358" s="7"/>
      <c r="CK358" s="7"/>
      <c r="CM358" s="7"/>
      <c r="CN358" s="7"/>
      <c r="CO358" s="7"/>
      <c r="CP358" s="7"/>
      <c r="CQ358" s="7"/>
      <c r="CS358" s="7"/>
      <c r="CT358" s="7"/>
      <c r="CU358" s="7"/>
      <c r="CV358" s="7"/>
      <c r="CW358" s="7"/>
      <c r="CY358" s="7"/>
      <c r="CZ358" s="7"/>
      <c r="DA358" s="7"/>
      <c r="DB358" s="7"/>
      <c r="DC358" s="7"/>
      <c r="DE358" s="7"/>
      <c r="DF358" s="7"/>
      <c r="DG358" s="7"/>
      <c r="DH358" s="7"/>
      <c r="DI358" s="7"/>
      <c r="DK358" s="7"/>
      <c r="DL358" s="7"/>
      <c r="DM358" s="7"/>
      <c r="DN358" s="7"/>
      <c r="DO358" s="7"/>
      <c r="DQ358" s="7"/>
      <c r="DR358" s="7"/>
      <c r="DS358" s="7"/>
      <c r="DT358" s="7"/>
      <c r="DU358" s="7"/>
      <c r="DW358" s="7"/>
      <c r="DX358" s="7"/>
      <c r="DY358" s="7"/>
      <c r="DZ358" s="7"/>
      <c r="EA358" s="7"/>
      <c r="EC358" s="7"/>
      <c r="ED358" s="7"/>
      <c r="EE358" s="7"/>
      <c r="EF358" s="7"/>
      <c r="EG358" s="7"/>
      <c r="EI358" s="7"/>
      <c r="EJ358" s="7"/>
      <c r="EK358" s="7"/>
      <c r="EL358" s="7"/>
      <c r="EM358" s="7"/>
      <c r="EO358" s="7"/>
      <c r="EP358" s="7"/>
      <c r="EQ358" s="7"/>
      <c r="ER358" s="7"/>
      <c r="ES358" s="7"/>
      <c r="EU358" s="7"/>
      <c r="EV358" s="7"/>
      <c r="EW358" s="7"/>
      <c r="EX358" s="7"/>
      <c r="EY358" s="7"/>
      <c r="FA358" s="7"/>
      <c r="FB358" s="7"/>
      <c r="FC358" s="7"/>
      <c r="FD358" s="7"/>
      <c r="FE358" s="7"/>
      <c r="FG358" s="7"/>
      <c r="FH358" s="7"/>
      <c r="FI358" s="7"/>
      <c r="FJ358" s="7"/>
      <c r="FK358" s="7"/>
      <c r="FM358" s="7"/>
      <c r="FN358" s="7"/>
      <c r="FO358" s="7"/>
      <c r="FP358" s="7"/>
      <c r="FQ358" s="7"/>
      <c r="FS358" s="7"/>
      <c r="FT358" s="7"/>
      <c r="FU358" s="7"/>
      <c r="FV358" s="7"/>
      <c r="FW358" s="7"/>
      <c r="FY358" s="7"/>
      <c r="FZ358" s="7"/>
      <c r="GA358" s="7"/>
      <c r="GB358" s="7"/>
      <c r="GC358" s="7"/>
      <c r="GE358" s="7"/>
      <c r="GF358" s="7"/>
      <c r="GG358" s="7"/>
      <c r="GH358" s="7"/>
      <c r="GI358" s="7"/>
      <c r="GK358" s="7"/>
      <c r="GL358" s="7"/>
      <c r="GM358" s="7"/>
      <c r="GN358" s="7"/>
      <c r="GO358" s="7"/>
      <c r="GQ358" s="7"/>
      <c r="GR358" s="7"/>
      <c r="GS358" s="7"/>
      <c r="GT358" s="7"/>
      <c r="GU358" s="7"/>
      <c r="GW358" s="7"/>
      <c r="GX358" s="7"/>
      <c r="GY358" s="7"/>
      <c r="GZ358" s="7"/>
      <c r="HA358" s="7"/>
      <c r="HC358" s="66">
        <v>44956</v>
      </c>
      <c r="HD358" s="21" t="s">
        <v>1628</v>
      </c>
      <c r="HE358" s="7"/>
      <c r="HF358" s="7">
        <v>1.1915</v>
      </c>
      <c r="HG358" s="7"/>
      <c r="HI358" s="66">
        <v>44908</v>
      </c>
      <c r="HJ358" s="21" t="s">
        <v>1627</v>
      </c>
      <c r="HK358" s="7"/>
      <c r="HL358" s="7">
        <v>1.0289999999999999</v>
      </c>
      <c r="HM358" s="7"/>
      <c r="HO358" s="66">
        <v>44901</v>
      </c>
      <c r="HP358" s="21" t="s">
        <v>1627</v>
      </c>
      <c r="HQ358" s="7"/>
      <c r="HR358" s="7">
        <v>1.0129999999999999</v>
      </c>
      <c r="HS358" s="7"/>
      <c r="HU358" s="59">
        <v>44236</v>
      </c>
      <c r="HV358" s="21" t="s">
        <v>371</v>
      </c>
      <c r="HW358" s="76">
        <f>[1]!i_dq_close("881001.WI",HU358)</f>
        <v>5612.6289999999999</v>
      </c>
      <c r="HX358" s="21">
        <v>1.167443</v>
      </c>
      <c r="HY358" s="21">
        <v>2948024.31</v>
      </c>
    </row>
    <row r="359" spans="1:233" customFormat="1">
      <c r="A359" s="121">
        <v>44909</v>
      </c>
      <c r="B359" s="74" t="s">
        <v>1627</v>
      </c>
      <c r="C359" s="122"/>
      <c r="D359" s="122">
        <v>1.0157</v>
      </c>
      <c r="E359" s="122"/>
      <c r="G359" s="66">
        <v>44938</v>
      </c>
      <c r="H359" s="7" t="s">
        <v>1628</v>
      </c>
      <c r="I359" s="7"/>
      <c r="J359" s="7">
        <v>0.96319999999999995</v>
      </c>
      <c r="K359" s="7"/>
      <c r="M359" s="7"/>
      <c r="N359" s="7"/>
      <c r="O359" s="7"/>
      <c r="P359" s="7"/>
      <c r="Q359" s="7"/>
      <c r="S359" s="7"/>
      <c r="T359" s="7"/>
      <c r="U359" s="7"/>
      <c r="V359" s="7"/>
      <c r="W359" s="7"/>
      <c r="Y359" s="7"/>
      <c r="Z359" s="7"/>
      <c r="AA359" s="7"/>
      <c r="AB359" s="7"/>
      <c r="AC359" s="7"/>
      <c r="AE359" s="7"/>
      <c r="AF359" s="7"/>
      <c r="AG359" s="7"/>
      <c r="AH359" s="7"/>
      <c r="AI359" s="7"/>
      <c r="AK359" s="7"/>
      <c r="AL359" s="7"/>
      <c r="AM359" s="7"/>
      <c r="AN359" s="7"/>
      <c r="AO359" s="7"/>
      <c r="AQ359" s="7"/>
      <c r="AR359" s="7"/>
      <c r="AS359" s="7"/>
      <c r="AT359" s="7"/>
      <c r="AU359" s="7"/>
      <c r="AW359" s="7"/>
      <c r="AX359" s="7"/>
      <c r="AY359" s="7"/>
      <c r="AZ359" s="7"/>
      <c r="BA359" s="7"/>
      <c r="BC359" s="7"/>
      <c r="BD359" s="7"/>
      <c r="BE359" s="7"/>
      <c r="BF359" s="7"/>
      <c r="BG359" s="7"/>
      <c r="BI359" s="7"/>
      <c r="BJ359" s="7"/>
      <c r="BK359" s="7"/>
      <c r="BL359" s="7"/>
      <c r="BM359" s="7"/>
      <c r="BO359" s="7"/>
      <c r="BP359" s="7"/>
      <c r="BQ359" s="7"/>
      <c r="BR359" s="7"/>
      <c r="BS359" s="7"/>
      <c r="BU359" s="7"/>
      <c r="BV359" s="7"/>
      <c r="BW359" s="7"/>
      <c r="BX359" s="7"/>
      <c r="BY359" s="7"/>
      <c r="CA359" s="7"/>
      <c r="CB359" s="7"/>
      <c r="CC359" s="7"/>
      <c r="CD359" s="7"/>
      <c r="CE359" s="7"/>
      <c r="CG359" s="7"/>
      <c r="CH359" s="7"/>
      <c r="CI359" s="7"/>
      <c r="CJ359" s="7"/>
      <c r="CK359" s="7"/>
      <c r="CM359" s="7"/>
      <c r="CN359" s="7"/>
      <c r="CO359" s="7"/>
      <c r="CP359" s="7"/>
      <c r="CQ359" s="7"/>
      <c r="CS359" s="7"/>
      <c r="CT359" s="7"/>
      <c r="CU359" s="7"/>
      <c r="CV359" s="7"/>
      <c r="CW359" s="7"/>
      <c r="CY359" s="7"/>
      <c r="CZ359" s="7"/>
      <c r="DA359" s="7"/>
      <c r="DB359" s="7"/>
      <c r="DC359" s="7"/>
      <c r="DE359" s="7"/>
      <c r="DF359" s="7"/>
      <c r="DG359" s="7"/>
      <c r="DH359" s="7"/>
      <c r="DI359" s="7"/>
      <c r="DK359" s="7"/>
      <c r="DL359" s="7"/>
      <c r="DM359" s="7"/>
      <c r="DN359" s="7"/>
      <c r="DO359" s="7"/>
      <c r="DQ359" s="7"/>
      <c r="DR359" s="7"/>
      <c r="DS359" s="7"/>
      <c r="DT359" s="7"/>
      <c r="DU359" s="7"/>
      <c r="DW359" s="7"/>
      <c r="DX359" s="7"/>
      <c r="DY359" s="7"/>
      <c r="DZ359" s="7"/>
      <c r="EA359" s="7"/>
      <c r="EC359" s="7"/>
      <c r="ED359" s="7"/>
      <c r="EE359" s="7"/>
      <c r="EF359" s="7"/>
      <c r="EG359" s="7"/>
      <c r="EI359" s="7"/>
      <c r="EJ359" s="7"/>
      <c r="EK359" s="7"/>
      <c r="EL359" s="7"/>
      <c r="EM359" s="7"/>
      <c r="EO359" s="7"/>
      <c r="EP359" s="7"/>
      <c r="EQ359" s="7"/>
      <c r="ER359" s="7"/>
      <c r="ES359" s="7"/>
      <c r="EU359" s="7"/>
      <c r="EV359" s="7"/>
      <c r="EW359" s="7"/>
      <c r="EX359" s="7"/>
      <c r="EY359" s="7"/>
      <c r="FA359" s="7"/>
      <c r="FB359" s="7"/>
      <c r="FC359" s="7"/>
      <c r="FD359" s="7"/>
      <c r="FE359" s="7"/>
      <c r="FG359" s="7"/>
      <c r="FH359" s="7"/>
      <c r="FI359" s="7"/>
      <c r="FJ359" s="7"/>
      <c r="FK359" s="7"/>
      <c r="FM359" s="7"/>
      <c r="FN359" s="7"/>
      <c r="FO359" s="7"/>
      <c r="FP359" s="7"/>
      <c r="FQ359" s="7"/>
      <c r="FS359" s="7"/>
      <c r="FT359" s="7"/>
      <c r="FU359" s="7"/>
      <c r="FV359" s="7"/>
      <c r="FW359" s="7"/>
      <c r="FY359" s="7"/>
      <c r="FZ359" s="7"/>
      <c r="GA359" s="7"/>
      <c r="GB359" s="7"/>
      <c r="GC359" s="7"/>
      <c r="GE359" s="7"/>
      <c r="GF359" s="7"/>
      <c r="GG359" s="7"/>
      <c r="GH359" s="7"/>
      <c r="GI359" s="7"/>
      <c r="GK359" s="7"/>
      <c r="GL359" s="7"/>
      <c r="GM359" s="7"/>
      <c r="GN359" s="7"/>
      <c r="GO359" s="7"/>
      <c r="GQ359" s="7"/>
      <c r="GR359" s="7"/>
      <c r="GS359" s="7"/>
      <c r="GT359" s="7"/>
      <c r="GU359" s="7"/>
      <c r="GW359" s="7"/>
      <c r="GX359" s="7"/>
      <c r="GY359" s="7"/>
      <c r="GZ359" s="7"/>
      <c r="HA359" s="7"/>
      <c r="HC359" s="66">
        <v>44957</v>
      </c>
      <c r="HD359" s="21" t="s">
        <v>1628</v>
      </c>
      <c r="HE359" s="7"/>
      <c r="HF359" s="7">
        <v>1.1997</v>
      </c>
      <c r="HG359" s="7"/>
      <c r="HI359" s="66">
        <v>44909</v>
      </c>
      <c r="HJ359" s="21" t="s">
        <v>1627</v>
      </c>
      <c r="HK359" s="7"/>
      <c r="HL359" s="7">
        <v>1.0349999999999999</v>
      </c>
      <c r="HM359" s="7"/>
      <c r="HO359" s="66">
        <v>44902</v>
      </c>
      <c r="HP359" s="21" t="s">
        <v>1627</v>
      </c>
      <c r="HQ359" s="7"/>
      <c r="HR359" s="7">
        <v>1.0129999999999999</v>
      </c>
      <c r="HS359" s="7"/>
      <c r="HU359" s="59">
        <v>44237</v>
      </c>
      <c r="HV359" s="21" t="s">
        <v>371</v>
      </c>
      <c r="HW359" s="76">
        <f>[1]!i_dq_close("881001.WI",HU359)</f>
        <v>5701.1917999999996</v>
      </c>
      <c r="HX359" s="21">
        <v>1.186707</v>
      </c>
      <c r="HY359" s="21">
        <v>2948024.31</v>
      </c>
    </row>
    <row r="360" spans="1:233" customFormat="1">
      <c r="A360" s="121">
        <v>44910</v>
      </c>
      <c r="B360" s="74" t="s">
        <v>1627</v>
      </c>
      <c r="C360" s="122"/>
      <c r="D360" s="122">
        <v>1.0163</v>
      </c>
      <c r="E360" s="122"/>
      <c r="G360" s="66">
        <v>44939</v>
      </c>
      <c r="H360" s="7" t="s">
        <v>1628</v>
      </c>
      <c r="I360" s="7"/>
      <c r="J360" s="7">
        <v>0.96230000000000004</v>
      </c>
      <c r="K360" s="7"/>
      <c r="M360" s="7"/>
      <c r="N360" s="7"/>
      <c r="O360" s="7"/>
      <c r="P360" s="7"/>
      <c r="Q360" s="7"/>
      <c r="S360" s="7"/>
      <c r="T360" s="7"/>
      <c r="U360" s="7"/>
      <c r="V360" s="7"/>
      <c r="W360" s="7"/>
      <c r="Y360" s="7"/>
      <c r="Z360" s="7"/>
      <c r="AA360" s="7"/>
      <c r="AB360" s="7"/>
      <c r="AC360" s="7"/>
      <c r="AE360" s="7"/>
      <c r="AF360" s="7"/>
      <c r="AG360" s="7"/>
      <c r="AH360" s="7"/>
      <c r="AI360" s="7"/>
      <c r="AK360" s="7"/>
      <c r="AL360" s="7"/>
      <c r="AM360" s="7"/>
      <c r="AN360" s="7"/>
      <c r="AO360" s="7"/>
      <c r="AQ360" s="7"/>
      <c r="AR360" s="7"/>
      <c r="AS360" s="7"/>
      <c r="AT360" s="7"/>
      <c r="AU360" s="7"/>
      <c r="AW360" s="7"/>
      <c r="AX360" s="7"/>
      <c r="AY360" s="7"/>
      <c r="AZ360" s="7"/>
      <c r="BA360" s="7"/>
      <c r="BC360" s="7"/>
      <c r="BD360" s="7"/>
      <c r="BE360" s="7"/>
      <c r="BF360" s="7"/>
      <c r="BG360" s="7"/>
      <c r="BI360" s="7"/>
      <c r="BJ360" s="7"/>
      <c r="BK360" s="7"/>
      <c r="BL360" s="7"/>
      <c r="BM360" s="7"/>
      <c r="BO360" s="7"/>
      <c r="BP360" s="7"/>
      <c r="BQ360" s="7"/>
      <c r="BR360" s="7"/>
      <c r="BS360" s="7"/>
      <c r="BU360" s="7"/>
      <c r="BV360" s="7"/>
      <c r="BW360" s="7"/>
      <c r="BX360" s="7"/>
      <c r="BY360" s="7"/>
      <c r="CA360" s="7"/>
      <c r="CB360" s="7"/>
      <c r="CC360" s="7"/>
      <c r="CD360" s="7"/>
      <c r="CE360" s="7"/>
      <c r="CG360" s="7"/>
      <c r="CH360" s="7"/>
      <c r="CI360" s="7"/>
      <c r="CJ360" s="7"/>
      <c r="CK360" s="7"/>
      <c r="CM360" s="7"/>
      <c r="CN360" s="7"/>
      <c r="CO360" s="7"/>
      <c r="CP360" s="7"/>
      <c r="CQ360" s="7"/>
      <c r="CS360" s="7"/>
      <c r="CT360" s="7"/>
      <c r="CU360" s="7"/>
      <c r="CV360" s="7"/>
      <c r="CW360" s="7"/>
      <c r="CY360" s="7"/>
      <c r="CZ360" s="7"/>
      <c r="DA360" s="7"/>
      <c r="DB360" s="7"/>
      <c r="DC360" s="7"/>
      <c r="DE360" s="7"/>
      <c r="DF360" s="7"/>
      <c r="DG360" s="7"/>
      <c r="DH360" s="7"/>
      <c r="DI360" s="7"/>
      <c r="DK360" s="7"/>
      <c r="DL360" s="7"/>
      <c r="DM360" s="7"/>
      <c r="DN360" s="7"/>
      <c r="DO360" s="7"/>
      <c r="DQ360" s="7"/>
      <c r="DR360" s="7"/>
      <c r="DS360" s="7"/>
      <c r="DT360" s="7"/>
      <c r="DU360" s="7"/>
      <c r="DW360" s="7"/>
      <c r="DX360" s="7"/>
      <c r="DY360" s="7"/>
      <c r="DZ360" s="7"/>
      <c r="EA360" s="7"/>
      <c r="EC360" s="7"/>
      <c r="ED360" s="7"/>
      <c r="EE360" s="7"/>
      <c r="EF360" s="7"/>
      <c r="EG360" s="7"/>
      <c r="EI360" s="7"/>
      <c r="EJ360" s="7"/>
      <c r="EK360" s="7"/>
      <c r="EL360" s="7"/>
      <c r="EM360" s="7"/>
      <c r="EO360" s="7"/>
      <c r="EP360" s="7"/>
      <c r="EQ360" s="7"/>
      <c r="ER360" s="7"/>
      <c r="ES360" s="7"/>
      <c r="EU360" s="7"/>
      <c r="EV360" s="7"/>
      <c r="EW360" s="7"/>
      <c r="EX360" s="7"/>
      <c r="EY360" s="7"/>
      <c r="FA360" s="7"/>
      <c r="FB360" s="7"/>
      <c r="FC360" s="7"/>
      <c r="FD360" s="7"/>
      <c r="FE360" s="7"/>
      <c r="FG360" s="7"/>
      <c r="FH360" s="7"/>
      <c r="FI360" s="7"/>
      <c r="FJ360" s="7"/>
      <c r="FK360" s="7"/>
      <c r="FM360" s="7"/>
      <c r="FN360" s="7"/>
      <c r="FO360" s="7"/>
      <c r="FP360" s="7"/>
      <c r="FQ360" s="7"/>
      <c r="FS360" s="7"/>
      <c r="FT360" s="7"/>
      <c r="FU360" s="7"/>
      <c r="FV360" s="7"/>
      <c r="FW360" s="7"/>
      <c r="FY360" s="7"/>
      <c r="FZ360" s="7"/>
      <c r="GA360" s="7"/>
      <c r="GB360" s="7"/>
      <c r="GC360" s="7"/>
      <c r="GE360" s="7"/>
      <c r="GF360" s="7"/>
      <c r="GG360" s="7"/>
      <c r="GH360" s="7"/>
      <c r="GI360" s="7"/>
      <c r="GK360" s="7"/>
      <c r="GL360" s="7"/>
      <c r="GM360" s="7"/>
      <c r="GN360" s="7"/>
      <c r="GO360" s="7"/>
      <c r="GQ360" s="7"/>
      <c r="GR360" s="7"/>
      <c r="GS360" s="7"/>
      <c r="GT360" s="7"/>
      <c r="GU360" s="7"/>
      <c r="GW360" s="7"/>
      <c r="GX360" s="7"/>
      <c r="GY360" s="7"/>
      <c r="GZ360" s="7"/>
      <c r="HA360" s="7"/>
      <c r="HC360" s="66">
        <v>44958</v>
      </c>
      <c r="HD360" s="21" t="s">
        <v>371</v>
      </c>
      <c r="HE360" s="7"/>
      <c r="HF360" s="7">
        <v>1.1983999999999999</v>
      </c>
      <c r="HG360" s="7"/>
      <c r="HI360" s="66">
        <v>44910</v>
      </c>
      <c r="HJ360" s="21" t="s">
        <v>1627</v>
      </c>
      <c r="HK360" s="7"/>
      <c r="HL360" s="7">
        <v>1.03</v>
      </c>
      <c r="HM360" s="7"/>
      <c r="HO360" s="66">
        <v>44903</v>
      </c>
      <c r="HP360" s="21" t="s">
        <v>1627</v>
      </c>
      <c r="HQ360" s="7"/>
      <c r="HR360" s="7">
        <v>1.0129999999999999</v>
      </c>
      <c r="HS360" s="7"/>
      <c r="HU360" s="59">
        <v>44245</v>
      </c>
      <c r="HV360" s="21" t="s">
        <v>371</v>
      </c>
      <c r="HW360" s="76">
        <f>[1]!i_dq_close("881001.WI",HU360)</f>
        <v>5713.7281000000003</v>
      </c>
      <c r="HX360" s="21">
        <v>1.1876709999999999</v>
      </c>
      <c r="HY360" s="21">
        <v>2948024.31</v>
      </c>
    </row>
    <row r="361" spans="1:233" customFormat="1">
      <c r="A361" s="121">
        <v>44911</v>
      </c>
      <c r="B361" s="74" t="s">
        <v>1627</v>
      </c>
      <c r="C361" s="122"/>
      <c r="D361" s="122">
        <v>1.0128999999999999</v>
      </c>
      <c r="E361" s="122"/>
      <c r="G361" s="66">
        <v>44942</v>
      </c>
      <c r="H361" s="7" t="s">
        <v>1628</v>
      </c>
      <c r="I361" s="7"/>
      <c r="J361" s="7">
        <v>0.95850000000000002</v>
      </c>
      <c r="K361" s="7"/>
      <c r="M361" s="7"/>
      <c r="N361" s="7"/>
      <c r="O361" s="7"/>
      <c r="P361" s="7"/>
      <c r="Q361" s="7"/>
      <c r="S361" s="7"/>
      <c r="T361" s="7"/>
      <c r="U361" s="7"/>
      <c r="V361" s="7"/>
      <c r="W361" s="7"/>
      <c r="Y361" s="7"/>
      <c r="Z361" s="7"/>
      <c r="AA361" s="7"/>
      <c r="AB361" s="7"/>
      <c r="AC361" s="7"/>
      <c r="AE361" s="7"/>
      <c r="AF361" s="7"/>
      <c r="AG361" s="7"/>
      <c r="AH361" s="7"/>
      <c r="AI361" s="7"/>
      <c r="AK361" s="7"/>
      <c r="AL361" s="7"/>
      <c r="AM361" s="7"/>
      <c r="AN361" s="7"/>
      <c r="AO361" s="7"/>
      <c r="AQ361" s="7"/>
      <c r="AR361" s="7"/>
      <c r="AS361" s="7"/>
      <c r="AT361" s="7"/>
      <c r="AU361" s="7"/>
      <c r="AW361" s="7"/>
      <c r="AX361" s="7"/>
      <c r="AY361" s="7"/>
      <c r="AZ361" s="7"/>
      <c r="BA361" s="7"/>
      <c r="BC361" s="7"/>
      <c r="BD361" s="7"/>
      <c r="BE361" s="7"/>
      <c r="BF361" s="7"/>
      <c r="BG361" s="7"/>
      <c r="BI361" s="7"/>
      <c r="BJ361" s="7"/>
      <c r="BK361" s="7"/>
      <c r="BL361" s="7"/>
      <c r="BM361" s="7"/>
      <c r="BO361" s="7"/>
      <c r="BP361" s="7"/>
      <c r="BQ361" s="7"/>
      <c r="BR361" s="7"/>
      <c r="BS361" s="7"/>
      <c r="BU361" s="7"/>
      <c r="BV361" s="7"/>
      <c r="BW361" s="7"/>
      <c r="BX361" s="7"/>
      <c r="BY361" s="7"/>
      <c r="CA361" s="7"/>
      <c r="CB361" s="7"/>
      <c r="CC361" s="7"/>
      <c r="CD361" s="7"/>
      <c r="CE361" s="7"/>
      <c r="CG361" s="7"/>
      <c r="CH361" s="7"/>
      <c r="CI361" s="7"/>
      <c r="CJ361" s="7"/>
      <c r="CK361" s="7"/>
      <c r="CM361" s="7"/>
      <c r="CN361" s="7"/>
      <c r="CO361" s="7"/>
      <c r="CP361" s="7"/>
      <c r="CQ361" s="7"/>
      <c r="CS361" s="7"/>
      <c r="CT361" s="7"/>
      <c r="CU361" s="7"/>
      <c r="CV361" s="7"/>
      <c r="CW361" s="7"/>
      <c r="CY361" s="7"/>
      <c r="CZ361" s="7"/>
      <c r="DA361" s="7"/>
      <c r="DB361" s="7"/>
      <c r="DC361" s="7"/>
      <c r="DE361" s="7"/>
      <c r="DF361" s="7"/>
      <c r="DG361" s="7"/>
      <c r="DH361" s="7"/>
      <c r="DI361" s="7"/>
      <c r="DK361" s="7"/>
      <c r="DL361" s="7"/>
      <c r="DM361" s="7"/>
      <c r="DN361" s="7"/>
      <c r="DO361" s="7"/>
      <c r="DQ361" s="7"/>
      <c r="DR361" s="7"/>
      <c r="DS361" s="7"/>
      <c r="DT361" s="7"/>
      <c r="DU361" s="7"/>
      <c r="DW361" s="7"/>
      <c r="DX361" s="7"/>
      <c r="DY361" s="7"/>
      <c r="DZ361" s="7"/>
      <c r="EA361" s="7"/>
      <c r="EC361" s="7"/>
      <c r="ED361" s="7"/>
      <c r="EE361" s="7"/>
      <c r="EF361" s="7"/>
      <c r="EG361" s="7"/>
      <c r="EI361" s="7"/>
      <c r="EJ361" s="7"/>
      <c r="EK361" s="7"/>
      <c r="EL361" s="7"/>
      <c r="EM361" s="7"/>
      <c r="EO361" s="7"/>
      <c r="EP361" s="7"/>
      <c r="EQ361" s="7"/>
      <c r="ER361" s="7"/>
      <c r="ES361" s="7"/>
      <c r="EU361" s="7"/>
      <c r="EV361" s="7"/>
      <c r="EW361" s="7"/>
      <c r="EX361" s="7"/>
      <c r="EY361" s="7"/>
      <c r="FA361" s="7"/>
      <c r="FB361" s="7"/>
      <c r="FC361" s="7"/>
      <c r="FD361" s="7"/>
      <c r="FE361" s="7"/>
      <c r="FG361" s="7"/>
      <c r="FH361" s="7"/>
      <c r="FI361" s="7"/>
      <c r="FJ361" s="7"/>
      <c r="FK361" s="7"/>
      <c r="FM361" s="7"/>
      <c r="FN361" s="7"/>
      <c r="FO361" s="7"/>
      <c r="FP361" s="7"/>
      <c r="FQ361" s="7"/>
      <c r="FS361" s="7"/>
      <c r="FT361" s="7"/>
      <c r="FU361" s="7"/>
      <c r="FV361" s="7"/>
      <c r="FW361" s="7"/>
      <c r="FY361" s="7"/>
      <c r="FZ361" s="7"/>
      <c r="GA361" s="7"/>
      <c r="GB361" s="7"/>
      <c r="GC361" s="7"/>
      <c r="GE361" s="7"/>
      <c r="GF361" s="7"/>
      <c r="GG361" s="7"/>
      <c r="GH361" s="7"/>
      <c r="GI361" s="7"/>
      <c r="GK361" s="7"/>
      <c r="GL361" s="7"/>
      <c r="GM361" s="7"/>
      <c r="GN361" s="7"/>
      <c r="GO361" s="7"/>
      <c r="GQ361" s="7"/>
      <c r="GR361" s="7"/>
      <c r="GS361" s="7"/>
      <c r="GT361" s="7"/>
      <c r="GU361" s="7"/>
      <c r="GW361" s="7"/>
      <c r="GX361" s="7"/>
      <c r="GY361" s="7"/>
      <c r="GZ361" s="7"/>
      <c r="HA361" s="7"/>
      <c r="HC361" s="66">
        <v>44959</v>
      </c>
      <c r="HD361" s="21" t="s">
        <v>1637</v>
      </c>
      <c r="HE361" s="7"/>
      <c r="HF361" s="7">
        <v>1.1990000000000001</v>
      </c>
      <c r="HG361" s="7"/>
      <c r="HI361" s="66">
        <v>44911</v>
      </c>
      <c r="HJ361" s="21" t="s">
        <v>1627</v>
      </c>
      <c r="HK361" s="7"/>
      <c r="HL361" s="7">
        <v>1.03</v>
      </c>
      <c r="HM361" s="7"/>
      <c r="HO361" s="66">
        <v>44904</v>
      </c>
      <c r="HP361" s="21" t="s">
        <v>1627</v>
      </c>
      <c r="HQ361" s="7"/>
      <c r="HR361" s="7">
        <v>1.0129999999999999</v>
      </c>
      <c r="HS361" s="7"/>
      <c r="HU361" s="59">
        <v>44246</v>
      </c>
      <c r="HV361" s="21" t="s">
        <v>371</v>
      </c>
      <c r="HW361" s="76">
        <f>[1]!i_dq_close("881001.WI",HU361)</f>
        <v>5756.8633</v>
      </c>
      <c r="HX361" s="21">
        <v>1.189597</v>
      </c>
      <c r="HY361" s="21">
        <v>2948024.31</v>
      </c>
    </row>
    <row r="362" spans="1:233" customFormat="1">
      <c r="A362" s="121">
        <v>44914</v>
      </c>
      <c r="B362" s="74" t="s">
        <v>1627</v>
      </c>
      <c r="C362" s="122"/>
      <c r="D362" s="122">
        <v>1.0125999999999999</v>
      </c>
      <c r="E362" s="122"/>
      <c r="G362" s="66">
        <v>44943</v>
      </c>
      <c r="H362" s="7" t="s">
        <v>1628</v>
      </c>
      <c r="I362" s="7"/>
      <c r="J362" s="7">
        <v>0.95609999999999995</v>
      </c>
      <c r="K362" s="7"/>
      <c r="M362" s="7"/>
      <c r="N362" s="7"/>
      <c r="O362" s="7"/>
      <c r="P362" s="7"/>
      <c r="Q362" s="7"/>
      <c r="S362" s="7"/>
      <c r="T362" s="7"/>
      <c r="U362" s="7"/>
      <c r="V362" s="7"/>
      <c r="W362" s="7"/>
      <c r="Y362" s="7"/>
      <c r="Z362" s="7"/>
      <c r="AA362" s="7"/>
      <c r="AB362" s="7"/>
      <c r="AC362" s="7"/>
      <c r="AE362" s="7"/>
      <c r="AF362" s="7"/>
      <c r="AG362" s="7"/>
      <c r="AH362" s="7"/>
      <c r="AI362" s="7"/>
      <c r="AK362" s="7"/>
      <c r="AL362" s="7"/>
      <c r="AM362" s="7"/>
      <c r="AN362" s="7"/>
      <c r="AO362" s="7"/>
      <c r="AQ362" s="7"/>
      <c r="AR362" s="7"/>
      <c r="AS362" s="7"/>
      <c r="AT362" s="7"/>
      <c r="AU362" s="7"/>
      <c r="AW362" s="7"/>
      <c r="AX362" s="7"/>
      <c r="AY362" s="7"/>
      <c r="AZ362" s="7"/>
      <c r="BA362" s="7"/>
      <c r="BC362" s="7"/>
      <c r="BD362" s="7"/>
      <c r="BE362" s="7"/>
      <c r="BF362" s="7"/>
      <c r="BG362" s="7"/>
      <c r="BI362" s="7"/>
      <c r="BJ362" s="7"/>
      <c r="BK362" s="7"/>
      <c r="BL362" s="7"/>
      <c r="BM362" s="7"/>
      <c r="BO362" s="7"/>
      <c r="BP362" s="7"/>
      <c r="BQ362" s="7"/>
      <c r="BR362" s="7"/>
      <c r="BS362" s="7"/>
      <c r="BU362" s="7"/>
      <c r="BV362" s="7"/>
      <c r="BW362" s="7"/>
      <c r="BX362" s="7"/>
      <c r="BY362" s="7"/>
      <c r="CA362" s="7"/>
      <c r="CB362" s="7"/>
      <c r="CC362" s="7"/>
      <c r="CD362" s="7"/>
      <c r="CE362" s="7"/>
      <c r="CG362" s="7"/>
      <c r="CH362" s="7"/>
      <c r="CI362" s="7"/>
      <c r="CJ362" s="7"/>
      <c r="CK362" s="7"/>
      <c r="CM362" s="7"/>
      <c r="CN362" s="7"/>
      <c r="CO362" s="7"/>
      <c r="CP362" s="7"/>
      <c r="CQ362" s="7"/>
      <c r="CS362" s="7"/>
      <c r="CT362" s="7"/>
      <c r="CU362" s="7"/>
      <c r="CV362" s="7"/>
      <c r="CW362" s="7"/>
      <c r="CY362" s="7"/>
      <c r="CZ362" s="7"/>
      <c r="DA362" s="7"/>
      <c r="DB362" s="7"/>
      <c r="DC362" s="7"/>
      <c r="DE362" s="7"/>
      <c r="DF362" s="7"/>
      <c r="DG362" s="7"/>
      <c r="DH362" s="7"/>
      <c r="DI362" s="7"/>
      <c r="DK362" s="7"/>
      <c r="DL362" s="7"/>
      <c r="DM362" s="7"/>
      <c r="DN362" s="7"/>
      <c r="DO362" s="7"/>
      <c r="DQ362" s="7"/>
      <c r="DR362" s="7"/>
      <c r="DS362" s="7"/>
      <c r="DT362" s="7"/>
      <c r="DU362" s="7"/>
      <c r="DW362" s="7"/>
      <c r="DX362" s="7"/>
      <c r="DY362" s="7"/>
      <c r="DZ362" s="7"/>
      <c r="EA362" s="7"/>
      <c r="EC362" s="7"/>
      <c r="ED362" s="7"/>
      <c r="EE362" s="7"/>
      <c r="EF362" s="7"/>
      <c r="EG362" s="7"/>
      <c r="EI362" s="7"/>
      <c r="EJ362" s="7"/>
      <c r="EK362" s="7"/>
      <c r="EL362" s="7"/>
      <c r="EM362" s="7"/>
      <c r="EO362" s="7"/>
      <c r="EP362" s="7"/>
      <c r="EQ362" s="7"/>
      <c r="ER362" s="7"/>
      <c r="ES362" s="7"/>
      <c r="EU362" s="7"/>
      <c r="EV362" s="7"/>
      <c r="EW362" s="7"/>
      <c r="EX362" s="7"/>
      <c r="EY362" s="7"/>
      <c r="FA362" s="7"/>
      <c r="FB362" s="7"/>
      <c r="FC362" s="7"/>
      <c r="FD362" s="7"/>
      <c r="FE362" s="7"/>
      <c r="FG362" s="7"/>
      <c r="FH362" s="7"/>
      <c r="FI362" s="7"/>
      <c r="FJ362" s="7"/>
      <c r="FK362" s="7"/>
      <c r="FM362" s="7"/>
      <c r="FN362" s="7"/>
      <c r="FO362" s="7"/>
      <c r="FP362" s="7"/>
      <c r="FQ362" s="7"/>
      <c r="FS362" s="7"/>
      <c r="FT362" s="7"/>
      <c r="FU362" s="7"/>
      <c r="FV362" s="7"/>
      <c r="FW362" s="7"/>
      <c r="FY362" s="7"/>
      <c r="FZ362" s="7"/>
      <c r="GA362" s="7"/>
      <c r="GB362" s="7"/>
      <c r="GC362" s="7"/>
      <c r="GE362" s="7"/>
      <c r="GF362" s="7"/>
      <c r="GG362" s="7"/>
      <c r="GH362" s="7"/>
      <c r="GI362" s="7"/>
      <c r="GK362" s="7"/>
      <c r="GL362" s="7"/>
      <c r="GM362" s="7"/>
      <c r="GN362" s="7"/>
      <c r="GO362" s="7"/>
      <c r="GQ362" s="7"/>
      <c r="GR362" s="7"/>
      <c r="GS362" s="7"/>
      <c r="GT362" s="7"/>
      <c r="GU362" s="7"/>
      <c r="GW362" s="7"/>
      <c r="GX362" s="7"/>
      <c r="GY362" s="7"/>
      <c r="GZ362" s="7"/>
      <c r="HA362" s="7"/>
      <c r="HC362" s="66">
        <v>44960</v>
      </c>
      <c r="HD362" s="21" t="s">
        <v>1637</v>
      </c>
      <c r="HE362" s="7"/>
      <c r="HF362" s="7">
        <v>1.1992</v>
      </c>
      <c r="HG362" s="7"/>
      <c r="HI362" s="66">
        <v>44914</v>
      </c>
      <c r="HJ362" s="21" t="s">
        <v>1627</v>
      </c>
      <c r="HK362" s="7"/>
      <c r="HL362" s="7">
        <v>1.0289999999999999</v>
      </c>
      <c r="HM362" s="7"/>
      <c r="HO362" s="66">
        <v>44907</v>
      </c>
      <c r="HP362" s="21" t="s">
        <v>1627</v>
      </c>
      <c r="HQ362" s="7"/>
      <c r="HR362" s="7">
        <v>1.0129999999999999</v>
      </c>
      <c r="HS362" s="7"/>
      <c r="HU362" s="59">
        <v>44249</v>
      </c>
      <c r="HV362" s="21" t="s">
        <v>371</v>
      </c>
      <c r="HW362" s="76">
        <f>[1]!i_dq_close("881001.WI",HU362)</f>
        <v>5649.6412</v>
      </c>
      <c r="HX362" s="21">
        <v>1.189597</v>
      </c>
      <c r="HY362" s="21">
        <v>2948024.31</v>
      </c>
    </row>
    <row r="363" spans="1:233" customFormat="1">
      <c r="A363" s="121">
        <v>44915</v>
      </c>
      <c r="B363" s="74" t="s">
        <v>1627</v>
      </c>
      <c r="C363" s="122"/>
      <c r="D363" s="122">
        <v>1.0134000000000001</v>
      </c>
      <c r="E363" s="122"/>
      <c r="G363" s="66">
        <v>44944</v>
      </c>
      <c r="H363" s="7" t="s">
        <v>1628</v>
      </c>
      <c r="I363" s="7"/>
      <c r="J363" s="7">
        <v>0.95409999999999995</v>
      </c>
      <c r="K363" s="7"/>
      <c r="M363" s="7"/>
      <c r="N363" s="7"/>
      <c r="O363" s="7"/>
      <c r="P363" s="7"/>
      <c r="Q363" s="7"/>
      <c r="S363" s="7"/>
      <c r="T363" s="7"/>
      <c r="U363" s="7"/>
      <c r="V363" s="7"/>
      <c r="W363" s="7"/>
      <c r="Y363" s="7"/>
      <c r="Z363" s="7"/>
      <c r="AA363" s="7"/>
      <c r="AB363" s="7"/>
      <c r="AC363" s="7"/>
      <c r="AE363" s="7"/>
      <c r="AF363" s="7"/>
      <c r="AG363" s="7"/>
      <c r="AH363" s="7"/>
      <c r="AI363" s="7"/>
      <c r="AK363" s="7"/>
      <c r="AL363" s="7"/>
      <c r="AM363" s="7"/>
      <c r="AN363" s="7"/>
      <c r="AO363" s="7"/>
      <c r="AQ363" s="7"/>
      <c r="AR363" s="7"/>
      <c r="AS363" s="7"/>
      <c r="AT363" s="7"/>
      <c r="AU363" s="7"/>
      <c r="AW363" s="7"/>
      <c r="AX363" s="7"/>
      <c r="AY363" s="7"/>
      <c r="AZ363" s="7"/>
      <c r="BA363" s="7"/>
      <c r="BC363" s="7"/>
      <c r="BD363" s="7"/>
      <c r="BE363" s="7"/>
      <c r="BF363" s="7"/>
      <c r="BG363" s="7"/>
      <c r="BI363" s="7"/>
      <c r="BJ363" s="7"/>
      <c r="BK363" s="7"/>
      <c r="BL363" s="7"/>
      <c r="BM363" s="7"/>
      <c r="BO363" s="7"/>
      <c r="BP363" s="7"/>
      <c r="BQ363" s="7"/>
      <c r="BR363" s="7"/>
      <c r="BS363" s="7"/>
      <c r="BU363" s="7"/>
      <c r="BV363" s="7"/>
      <c r="BW363" s="7"/>
      <c r="BX363" s="7"/>
      <c r="BY363" s="7"/>
      <c r="CA363" s="7"/>
      <c r="CB363" s="7"/>
      <c r="CC363" s="7"/>
      <c r="CD363" s="7"/>
      <c r="CE363" s="7"/>
      <c r="CG363" s="7"/>
      <c r="CH363" s="7"/>
      <c r="CI363" s="7"/>
      <c r="CJ363" s="7"/>
      <c r="CK363" s="7"/>
      <c r="CM363" s="7"/>
      <c r="CN363" s="7"/>
      <c r="CO363" s="7"/>
      <c r="CP363" s="7"/>
      <c r="CQ363" s="7"/>
      <c r="CS363" s="7"/>
      <c r="CT363" s="7"/>
      <c r="CU363" s="7"/>
      <c r="CV363" s="7"/>
      <c r="CW363" s="7"/>
      <c r="CY363" s="7"/>
      <c r="CZ363" s="7"/>
      <c r="DA363" s="7"/>
      <c r="DB363" s="7"/>
      <c r="DC363" s="7"/>
      <c r="DE363" s="7"/>
      <c r="DF363" s="7"/>
      <c r="DG363" s="7"/>
      <c r="DH363" s="7"/>
      <c r="DI363" s="7"/>
      <c r="DK363" s="7"/>
      <c r="DL363" s="7"/>
      <c r="DM363" s="7"/>
      <c r="DN363" s="7"/>
      <c r="DO363" s="7"/>
      <c r="DQ363" s="7"/>
      <c r="DR363" s="7"/>
      <c r="DS363" s="7"/>
      <c r="DT363" s="7"/>
      <c r="DU363" s="7"/>
      <c r="DW363" s="7"/>
      <c r="DX363" s="7"/>
      <c r="DY363" s="7"/>
      <c r="DZ363" s="7"/>
      <c r="EA363" s="7"/>
      <c r="EC363" s="7"/>
      <c r="ED363" s="7"/>
      <c r="EE363" s="7"/>
      <c r="EF363" s="7"/>
      <c r="EG363" s="7"/>
      <c r="EI363" s="7"/>
      <c r="EJ363" s="7"/>
      <c r="EK363" s="7"/>
      <c r="EL363" s="7"/>
      <c r="EM363" s="7"/>
      <c r="EO363" s="7"/>
      <c r="EP363" s="7"/>
      <c r="EQ363" s="7"/>
      <c r="ER363" s="7"/>
      <c r="ES363" s="7"/>
      <c r="EU363" s="7"/>
      <c r="EV363" s="7"/>
      <c r="EW363" s="7"/>
      <c r="EX363" s="7"/>
      <c r="EY363" s="7"/>
      <c r="FA363" s="7"/>
      <c r="FB363" s="7"/>
      <c r="FC363" s="7"/>
      <c r="FD363" s="7"/>
      <c r="FE363" s="7"/>
      <c r="FG363" s="7"/>
      <c r="FH363" s="7"/>
      <c r="FI363" s="7"/>
      <c r="FJ363" s="7"/>
      <c r="FK363" s="7"/>
      <c r="FM363" s="7"/>
      <c r="FN363" s="7"/>
      <c r="FO363" s="7"/>
      <c r="FP363" s="7"/>
      <c r="FQ363" s="7"/>
      <c r="FS363" s="7"/>
      <c r="FT363" s="7"/>
      <c r="FU363" s="7"/>
      <c r="FV363" s="7"/>
      <c r="FW363" s="7"/>
      <c r="FY363" s="7"/>
      <c r="FZ363" s="7"/>
      <c r="GA363" s="7"/>
      <c r="GB363" s="7"/>
      <c r="GC363" s="7"/>
      <c r="GE363" s="7"/>
      <c r="GF363" s="7"/>
      <c r="GG363" s="7"/>
      <c r="GH363" s="7"/>
      <c r="GI363" s="7"/>
      <c r="GK363" s="7"/>
      <c r="GL363" s="7"/>
      <c r="GM363" s="7"/>
      <c r="GN363" s="7"/>
      <c r="GO363" s="7"/>
      <c r="GQ363" s="7"/>
      <c r="GR363" s="7"/>
      <c r="GS363" s="7"/>
      <c r="GT363" s="7"/>
      <c r="GU363" s="7"/>
      <c r="GW363" s="7"/>
      <c r="GX363" s="7"/>
      <c r="GY363" s="7"/>
      <c r="GZ363" s="7"/>
      <c r="HA363" s="7"/>
      <c r="HC363" s="66">
        <v>44963</v>
      </c>
      <c r="HD363" s="21" t="s">
        <v>1637</v>
      </c>
      <c r="HE363" s="7"/>
      <c r="HF363" s="7">
        <v>1.1927000000000001</v>
      </c>
      <c r="HG363" s="7"/>
      <c r="HI363" s="66">
        <v>44915</v>
      </c>
      <c r="HJ363" s="21" t="s">
        <v>1627</v>
      </c>
      <c r="HK363" s="7"/>
      <c r="HL363" s="7">
        <v>1.028</v>
      </c>
      <c r="HM363" s="7"/>
      <c r="HO363" s="66">
        <v>44908</v>
      </c>
      <c r="HP363" s="21" t="s">
        <v>1627</v>
      </c>
      <c r="HQ363" s="7"/>
      <c r="HR363" s="7">
        <v>1.014</v>
      </c>
      <c r="HS363" s="7"/>
      <c r="HU363" s="59">
        <v>44250</v>
      </c>
      <c r="HV363" s="21" t="s">
        <v>371</v>
      </c>
      <c r="HW363" s="76">
        <f>[1]!i_dq_close("881001.WI",HU363)</f>
        <v>5628.5608000000002</v>
      </c>
      <c r="HX363" s="21">
        <v>1.189597</v>
      </c>
      <c r="HY363" s="21">
        <v>2948024.31</v>
      </c>
    </row>
    <row r="364" spans="1:233" customFormat="1">
      <c r="A364" s="121">
        <v>44916</v>
      </c>
      <c r="B364" s="74" t="s">
        <v>1627</v>
      </c>
      <c r="C364" s="122"/>
      <c r="D364" s="122">
        <v>1.0143</v>
      </c>
      <c r="E364" s="122"/>
      <c r="G364" s="66">
        <v>44945</v>
      </c>
      <c r="H364" s="7" t="s">
        <v>1628</v>
      </c>
      <c r="I364" s="7"/>
      <c r="J364" s="7">
        <v>0.95379999999999998</v>
      </c>
      <c r="K364" s="7"/>
      <c r="M364" s="7"/>
      <c r="N364" s="7"/>
      <c r="O364" s="7"/>
      <c r="P364" s="7"/>
      <c r="Q364" s="7"/>
      <c r="S364" s="7"/>
      <c r="T364" s="7"/>
      <c r="U364" s="7"/>
      <c r="V364" s="7"/>
      <c r="W364" s="7"/>
      <c r="Y364" s="7"/>
      <c r="Z364" s="7"/>
      <c r="AA364" s="7"/>
      <c r="AB364" s="7"/>
      <c r="AC364" s="7"/>
      <c r="AE364" s="7"/>
      <c r="AF364" s="7"/>
      <c r="AG364" s="7"/>
      <c r="AH364" s="7"/>
      <c r="AI364" s="7"/>
      <c r="AK364" s="7"/>
      <c r="AL364" s="7"/>
      <c r="AM364" s="7"/>
      <c r="AN364" s="7"/>
      <c r="AO364" s="7"/>
      <c r="AQ364" s="7"/>
      <c r="AR364" s="7"/>
      <c r="AS364" s="7"/>
      <c r="AT364" s="7"/>
      <c r="AU364" s="7"/>
      <c r="AW364" s="7"/>
      <c r="AX364" s="7"/>
      <c r="AY364" s="7"/>
      <c r="AZ364" s="7"/>
      <c r="BA364" s="7"/>
      <c r="BC364" s="7"/>
      <c r="BD364" s="7"/>
      <c r="BE364" s="7"/>
      <c r="BF364" s="7"/>
      <c r="BG364" s="7"/>
      <c r="BI364" s="7"/>
      <c r="BJ364" s="7"/>
      <c r="BK364" s="7"/>
      <c r="BL364" s="7"/>
      <c r="BM364" s="7"/>
      <c r="BO364" s="7"/>
      <c r="BP364" s="7"/>
      <c r="BQ364" s="7"/>
      <c r="BR364" s="7"/>
      <c r="BS364" s="7"/>
      <c r="BU364" s="7"/>
      <c r="BV364" s="7"/>
      <c r="BW364" s="7"/>
      <c r="BX364" s="7"/>
      <c r="BY364" s="7"/>
      <c r="CA364" s="7"/>
      <c r="CB364" s="7"/>
      <c r="CC364" s="7"/>
      <c r="CD364" s="7"/>
      <c r="CE364" s="7"/>
      <c r="CG364" s="7"/>
      <c r="CH364" s="7"/>
      <c r="CI364" s="7"/>
      <c r="CJ364" s="7"/>
      <c r="CK364" s="7"/>
      <c r="CM364" s="7"/>
      <c r="CN364" s="7"/>
      <c r="CO364" s="7"/>
      <c r="CP364" s="7"/>
      <c r="CQ364" s="7"/>
      <c r="CS364" s="7"/>
      <c r="CT364" s="7"/>
      <c r="CU364" s="7"/>
      <c r="CV364" s="7"/>
      <c r="CW364" s="7"/>
      <c r="CY364" s="7"/>
      <c r="CZ364" s="7"/>
      <c r="DA364" s="7"/>
      <c r="DB364" s="7"/>
      <c r="DC364" s="7"/>
      <c r="DE364" s="7"/>
      <c r="DF364" s="7"/>
      <c r="DG364" s="7"/>
      <c r="DH364" s="7"/>
      <c r="DI364" s="7"/>
      <c r="DK364" s="7"/>
      <c r="DL364" s="7"/>
      <c r="DM364" s="7"/>
      <c r="DN364" s="7"/>
      <c r="DO364" s="7"/>
      <c r="DQ364" s="7"/>
      <c r="DR364" s="7"/>
      <c r="DS364" s="7"/>
      <c r="DT364" s="7"/>
      <c r="DU364" s="7"/>
      <c r="DW364" s="7"/>
      <c r="DX364" s="7"/>
      <c r="DY364" s="7"/>
      <c r="DZ364" s="7"/>
      <c r="EA364" s="7"/>
      <c r="EC364" s="7"/>
      <c r="ED364" s="7"/>
      <c r="EE364" s="7"/>
      <c r="EF364" s="7"/>
      <c r="EG364" s="7"/>
      <c r="EI364" s="7"/>
      <c r="EJ364" s="7"/>
      <c r="EK364" s="7"/>
      <c r="EL364" s="7"/>
      <c r="EM364" s="7"/>
      <c r="EO364" s="7"/>
      <c r="EP364" s="7"/>
      <c r="EQ364" s="7"/>
      <c r="ER364" s="7"/>
      <c r="ES364" s="7"/>
      <c r="EU364" s="7"/>
      <c r="EV364" s="7"/>
      <c r="EW364" s="7"/>
      <c r="EX364" s="7"/>
      <c r="EY364" s="7"/>
      <c r="FA364" s="7"/>
      <c r="FB364" s="7"/>
      <c r="FC364" s="7"/>
      <c r="FD364" s="7"/>
      <c r="FE364" s="7"/>
      <c r="FG364" s="7"/>
      <c r="FH364" s="7"/>
      <c r="FI364" s="7"/>
      <c r="FJ364" s="7"/>
      <c r="FK364" s="7"/>
      <c r="FM364" s="7"/>
      <c r="FN364" s="7"/>
      <c r="FO364" s="7"/>
      <c r="FP364" s="7"/>
      <c r="FQ364" s="7"/>
      <c r="FS364" s="7"/>
      <c r="FT364" s="7"/>
      <c r="FU364" s="7"/>
      <c r="FV364" s="7"/>
      <c r="FW364" s="7"/>
      <c r="FY364" s="7"/>
      <c r="FZ364" s="7"/>
      <c r="GA364" s="7"/>
      <c r="GB364" s="7"/>
      <c r="GC364" s="7"/>
      <c r="GE364" s="7"/>
      <c r="GF364" s="7"/>
      <c r="GG364" s="7"/>
      <c r="GH364" s="7"/>
      <c r="GI364" s="7"/>
      <c r="GK364" s="7"/>
      <c r="GL364" s="7"/>
      <c r="GM364" s="7"/>
      <c r="GN364" s="7"/>
      <c r="GO364" s="7"/>
      <c r="GQ364" s="7"/>
      <c r="GR364" s="7"/>
      <c r="GS364" s="7"/>
      <c r="GT364" s="7"/>
      <c r="GU364" s="7"/>
      <c r="GW364" s="7"/>
      <c r="GX364" s="7"/>
      <c r="GY364" s="7"/>
      <c r="GZ364" s="7"/>
      <c r="HA364" s="7"/>
      <c r="HC364" s="66">
        <v>44964</v>
      </c>
      <c r="HD364" s="21" t="s">
        <v>1689</v>
      </c>
      <c r="HE364" s="7"/>
      <c r="HF364" s="7">
        <v>1.1998</v>
      </c>
      <c r="HG364" s="7"/>
      <c r="HI364" s="66">
        <v>44916</v>
      </c>
      <c r="HJ364" s="21" t="s">
        <v>1627</v>
      </c>
      <c r="HK364" s="7"/>
      <c r="HL364" s="7">
        <v>1.0329999999999999</v>
      </c>
      <c r="HM364" s="7"/>
      <c r="HO364" s="66">
        <v>44909</v>
      </c>
      <c r="HP364" s="21" t="s">
        <v>1627</v>
      </c>
      <c r="HQ364" s="7"/>
      <c r="HR364" s="7">
        <v>1.014</v>
      </c>
      <c r="HS364" s="7"/>
      <c r="HU364" s="59">
        <v>44251</v>
      </c>
      <c r="HV364" s="21" t="s">
        <v>371</v>
      </c>
      <c r="HW364" s="76">
        <f>[1]!i_dq_close("881001.WI",HU364)</f>
        <v>5519.9915000000001</v>
      </c>
      <c r="HX364" s="21">
        <v>1.189597</v>
      </c>
      <c r="HY364" s="21">
        <v>2948024.31</v>
      </c>
    </row>
    <row r="365" spans="1:233" customFormat="1">
      <c r="A365" s="121">
        <v>44917</v>
      </c>
      <c r="B365" s="74" t="s">
        <v>1627</v>
      </c>
      <c r="C365" s="122"/>
      <c r="D365" s="122">
        <v>1.0122</v>
      </c>
      <c r="E365" s="122"/>
      <c r="G365" s="66">
        <v>44946</v>
      </c>
      <c r="H365" s="7" t="s">
        <v>1628</v>
      </c>
      <c r="I365" s="7"/>
      <c r="J365" s="7">
        <v>0.95209999999999995</v>
      </c>
      <c r="K365" s="7"/>
      <c r="M365" s="7"/>
      <c r="N365" s="7"/>
      <c r="O365" s="7"/>
      <c r="P365" s="7"/>
      <c r="Q365" s="7"/>
      <c r="S365" s="7"/>
      <c r="T365" s="7"/>
      <c r="U365" s="7"/>
      <c r="V365" s="7"/>
      <c r="W365" s="7"/>
      <c r="Y365" s="7"/>
      <c r="Z365" s="7"/>
      <c r="AA365" s="7"/>
      <c r="AB365" s="7"/>
      <c r="AC365" s="7"/>
      <c r="AE365" s="7"/>
      <c r="AF365" s="7"/>
      <c r="AG365" s="7"/>
      <c r="AH365" s="7"/>
      <c r="AI365" s="7"/>
      <c r="AK365" s="7"/>
      <c r="AL365" s="7"/>
      <c r="AM365" s="7"/>
      <c r="AN365" s="7"/>
      <c r="AO365" s="7"/>
      <c r="AQ365" s="7"/>
      <c r="AR365" s="7"/>
      <c r="AS365" s="7"/>
      <c r="AT365" s="7"/>
      <c r="AU365" s="7"/>
      <c r="AW365" s="7"/>
      <c r="AX365" s="7"/>
      <c r="AY365" s="7"/>
      <c r="AZ365" s="7"/>
      <c r="BA365" s="7"/>
      <c r="BC365" s="7"/>
      <c r="BD365" s="7"/>
      <c r="BE365" s="7"/>
      <c r="BF365" s="7"/>
      <c r="BG365" s="7"/>
      <c r="BI365" s="7"/>
      <c r="BJ365" s="7"/>
      <c r="BK365" s="7"/>
      <c r="BL365" s="7"/>
      <c r="BM365" s="7"/>
      <c r="BO365" s="7"/>
      <c r="BP365" s="7"/>
      <c r="BQ365" s="7"/>
      <c r="BR365" s="7"/>
      <c r="BS365" s="7"/>
      <c r="BU365" s="7"/>
      <c r="BV365" s="7"/>
      <c r="BW365" s="7"/>
      <c r="BX365" s="7"/>
      <c r="BY365" s="7"/>
      <c r="CA365" s="7"/>
      <c r="CB365" s="7"/>
      <c r="CC365" s="7"/>
      <c r="CD365" s="7"/>
      <c r="CE365" s="7"/>
      <c r="CG365" s="7"/>
      <c r="CH365" s="7"/>
      <c r="CI365" s="7"/>
      <c r="CJ365" s="7"/>
      <c r="CK365" s="7"/>
      <c r="CM365" s="7"/>
      <c r="CN365" s="7"/>
      <c r="CO365" s="7"/>
      <c r="CP365" s="7"/>
      <c r="CQ365" s="7"/>
      <c r="CS365" s="7"/>
      <c r="CT365" s="7"/>
      <c r="CU365" s="7"/>
      <c r="CV365" s="7"/>
      <c r="CW365" s="7"/>
      <c r="CY365" s="7"/>
      <c r="CZ365" s="7"/>
      <c r="DA365" s="7"/>
      <c r="DB365" s="7"/>
      <c r="DC365" s="7"/>
      <c r="DE365" s="7"/>
      <c r="DF365" s="7"/>
      <c r="DG365" s="7"/>
      <c r="DH365" s="7"/>
      <c r="DI365" s="7"/>
      <c r="DK365" s="7"/>
      <c r="DL365" s="7"/>
      <c r="DM365" s="7"/>
      <c r="DN365" s="7"/>
      <c r="DO365" s="7"/>
      <c r="DQ365" s="7"/>
      <c r="DR365" s="7"/>
      <c r="DS365" s="7"/>
      <c r="DT365" s="7"/>
      <c r="DU365" s="7"/>
      <c r="DW365" s="7"/>
      <c r="DX365" s="7"/>
      <c r="DY365" s="7"/>
      <c r="DZ365" s="7"/>
      <c r="EA365" s="7"/>
      <c r="EC365" s="7"/>
      <c r="ED365" s="7"/>
      <c r="EE365" s="7"/>
      <c r="EF365" s="7"/>
      <c r="EG365" s="7"/>
      <c r="EI365" s="7"/>
      <c r="EJ365" s="7"/>
      <c r="EK365" s="7"/>
      <c r="EL365" s="7"/>
      <c r="EM365" s="7"/>
      <c r="EO365" s="7"/>
      <c r="EP365" s="7"/>
      <c r="EQ365" s="7"/>
      <c r="ER365" s="7"/>
      <c r="ES365" s="7"/>
      <c r="EU365" s="7"/>
      <c r="EV365" s="7"/>
      <c r="EW365" s="7"/>
      <c r="EX365" s="7"/>
      <c r="EY365" s="7"/>
      <c r="FA365" s="7"/>
      <c r="FB365" s="7"/>
      <c r="FC365" s="7"/>
      <c r="FD365" s="7"/>
      <c r="FE365" s="7"/>
      <c r="FG365" s="7"/>
      <c r="FH365" s="7"/>
      <c r="FI365" s="7"/>
      <c r="FJ365" s="7"/>
      <c r="FK365" s="7"/>
      <c r="FM365" s="7"/>
      <c r="FN365" s="7"/>
      <c r="FO365" s="7"/>
      <c r="FP365" s="7"/>
      <c r="FQ365" s="7"/>
      <c r="FS365" s="7"/>
      <c r="FT365" s="7"/>
      <c r="FU365" s="7"/>
      <c r="FV365" s="7"/>
      <c r="FW365" s="7"/>
      <c r="FY365" s="7"/>
      <c r="FZ365" s="7"/>
      <c r="GA365" s="7"/>
      <c r="GB365" s="7"/>
      <c r="GC365" s="7"/>
      <c r="GE365" s="7"/>
      <c r="GF365" s="7"/>
      <c r="GG365" s="7"/>
      <c r="GH365" s="7"/>
      <c r="GI365" s="7"/>
      <c r="GK365" s="7"/>
      <c r="GL365" s="7"/>
      <c r="GM365" s="7"/>
      <c r="GN365" s="7"/>
      <c r="GO365" s="7"/>
      <c r="GQ365" s="7"/>
      <c r="GR365" s="7"/>
      <c r="GS365" s="7"/>
      <c r="GT365" s="7"/>
      <c r="GU365" s="7"/>
      <c r="GW365" s="7"/>
      <c r="GX365" s="7"/>
      <c r="GY365" s="7"/>
      <c r="GZ365" s="7"/>
      <c r="HA365" s="7"/>
      <c r="HC365" s="66">
        <v>44965</v>
      </c>
      <c r="HD365" s="21" t="s">
        <v>1695</v>
      </c>
      <c r="HE365" s="7"/>
      <c r="HF365" s="7">
        <v>1.2030000000000001</v>
      </c>
      <c r="HG365" s="7"/>
      <c r="HI365" s="66">
        <v>44917</v>
      </c>
      <c r="HJ365" s="21" t="s">
        <v>1627</v>
      </c>
      <c r="HK365" s="7"/>
      <c r="HL365" s="7">
        <v>1.0369999999999999</v>
      </c>
      <c r="HM365" s="7"/>
      <c r="HO365" s="66">
        <v>44910</v>
      </c>
      <c r="HP365" s="21" t="s">
        <v>1627</v>
      </c>
      <c r="HQ365" s="7"/>
      <c r="HR365" s="7">
        <v>1.014</v>
      </c>
      <c r="HS365" s="7"/>
      <c r="HU365" s="59">
        <v>44252</v>
      </c>
      <c r="HV365" s="21" t="s">
        <v>371</v>
      </c>
      <c r="HW365" s="76">
        <f>[1]!i_dq_close("881001.WI",HU365)</f>
        <v>5522.8173999999999</v>
      </c>
      <c r="HX365" s="21">
        <v>1.188634</v>
      </c>
      <c r="HY365" s="21">
        <v>2948024.31</v>
      </c>
    </row>
    <row r="366" spans="1:233" customFormat="1">
      <c r="A366" s="121">
        <v>44918</v>
      </c>
      <c r="B366" s="74" t="s">
        <v>1627</v>
      </c>
      <c r="C366" s="122"/>
      <c r="D366" s="122">
        <v>1.0134000000000001</v>
      </c>
      <c r="E366" s="122"/>
      <c r="G366" s="66">
        <v>44956</v>
      </c>
      <c r="H366" s="7" t="s">
        <v>1628</v>
      </c>
      <c r="I366" s="7"/>
      <c r="J366" s="7">
        <v>0.95479999999999998</v>
      </c>
      <c r="K366" s="7"/>
      <c r="M366" s="7"/>
      <c r="N366" s="7"/>
      <c r="O366" s="7"/>
      <c r="P366" s="7"/>
      <c r="Q366" s="7"/>
      <c r="S366" s="7"/>
      <c r="T366" s="7"/>
      <c r="U366" s="7"/>
      <c r="V366" s="7"/>
      <c r="W366" s="7"/>
      <c r="Y366" s="7"/>
      <c r="Z366" s="7"/>
      <c r="AA366" s="7"/>
      <c r="AB366" s="7"/>
      <c r="AC366" s="7"/>
      <c r="AE366" s="7"/>
      <c r="AF366" s="7"/>
      <c r="AG366" s="7"/>
      <c r="AH366" s="7"/>
      <c r="AI366" s="7"/>
      <c r="AK366" s="7"/>
      <c r="AL366" s="7"/>
      <c r="AM366" s="7"/>
      <c r="AN366" s="7"/>
      <c r="AO366" s="7"/>
      <c r="AQ366" s="7"/>
      <c r="AR366" s="7"/>
      <c r="AS366" s="7"/>
      <c r="AT366" s="7"/>
      <c r="AU366" s="7"/>
      <c r="AW366" s="7"/>
      <c r="AX366" s="7"/>
      <c r="AY366" s="7"/>
      <c r="AZ366" s="7"/>
      <c r="BA366" s="7"/>
      <c r="BC366" s="7"/>
      <c r="BD366" s="7"/>
      <c r="BE366" s="7"/>
      <c r="BF366" s="7"/>
      <c r="BG366" s="7"/>
      <c r="BI366" s="7"/>
      <c r="BJ366" s="7"/>
      <c r="BK366" s="7"/>
      <c r="BL366" s="7"/>
      <c r="BM366" s="7"/>
      <c r="BO366" s="7"/>
      <c r="BP366" s="7"/>
      <c r="BQ366" s="7"/>
      <c r="BR366" s="7"/>
      <c r="BS366" s="7"/>
      <c r="BU366" s="7"/>
      <c r="BV366" s="7"/>
      <c r="BW366" s="7"/>
      <c r="BX366" s="7"/>
      <c r="BY366" s="7"/>
      <c r="CA366" s="7"/>
      <c r="CB366" s="7"/>
      <c r="CC366" s="7"/>
      <c r="CD366" s="7"/>
      <c r="CE366" s="7"/>
      <c r="CG366" s="7"/>
      <c r="CH366" s="7"/>
      <c r="CI366" s="7"/>
      <c r="CJ366" s="7"/>
      <c r="CK366" s="7"/>
      <c r="CM366" s="7"/>
      <c r="CN366" s="7"/>
      <c r="CO366" s="7"/>
      <c r="CP366" s="7"/>
      <c r="CQ366" s="7"/>
      <c r="CS366" s="7"/>
      <c r="CT366" s="7"/>
      <c r="CU366" s="7"/>
      <c r="CV366" s="7"/>
      <c r="CW366" s="7"/>
      <c r="CY366" s="7"/>
      <c r="CZ366" s="7"/>
      <c r="DA366" s="7"/>
      <c r="DB366" s="7"/>
      <c r="DC366" s="7"/>
      <c r="DE366" s="7"/>
      <c r="DF366" s="7"/>
      <c r="DG366" s="7"/>
      <c r="DH366" s="7"/>
      <c r="DI366" s="7"/>
      <c r="DK366" s="7"/>
      <c r="DL366" s="7"/>
      <c r="DM366" s="7"/>
      <c r="DN366" s="7"/>
      <c r="DO366" s="7"/>
      <c r="DQ366" s="7"/>
      <c r="DR366" s="7"/>
      <c r="DS366" s="7"/>
      <c r="DT366" s="7"/>
      <c r="DU366" s="7"/>
      <c r="DW366" s="7"/>
      <c r="DX366" s="7"/>
      <c r="DY366" s="7"/>
      <c r="DZ366" s="7"/>
      <c r="EA366" s="7"/>
      <c r="EC366" s="7"/>
      <c r="ED366" s="7"/>
      <c r="EE366" s="7"/>
      <c r="EF366" s="7"/>
      <c r="EG366" s="7"/>
      <c r="EI366" s="7"/>
      <c r="EJ366" s="7"/>
      <c r="EK366" s="7"/>
      <c r="EL366" s="7"/>
      <c r="EM366" s="7"/>
      <c r="EO366" s="7"/>
      <c r="EP366" s="7"/>
      <c r="EQ366" s="7"/>
      <c r="ER366" s="7"/>
      <c r="ES366" s="7"/>
      <c r="EU366" s="7"/>
      <c r="EV366" s="7"/>
      <c r="EW366" s="7"/>
      <c r="EX366" s="7"/>
      <c r="EY366" s="7"/>
      <c r="FA366" s="7"/>
      <c r="FB366" s="7"/>
      <c r="FC366" s="7"/>
      <c r="FD366" s="7"/>
      <c r="FE366" s="7"/>
      <c r="FG366" s="7"/>
      <c r="FH366" s="7"/>
      <c r="FI366" s="7"/>
      <c r="FJ366" s="7"/>
      <c r="FK366" s="7"/>
      <c r="FM366" s="7"/>
      <c r="FN366" s="7"/>
      <c r="FO366" s="7"/>
      <c r="FP366" s="7"/>
      <c r="FQ366" s="7"/>
      <c r="FS366" s="7"/>
      <c r="FT366" s="7"/>
      <c r="FU366" s="7"/>
      <c r="FV366" s="7"/>
      <c r="FW366" s="7"/>
      <c r="FY366" s="7"/>
      <c r="FZ366" s="7"/>
      <c r="GA366" s="7"/>
      <c r="GB366" s="7"/>
      <c r="GC366" s="7"/>
      <c r="GE366" s="7"/>
      <c r="GF366" s="7"/>
      <c r="GG366" s="7"/>
      <c r="GH366" s="7"/>
      <c r="GI366" s="7"/>
      <c r="GK366" s="7"/>
      <c r="GL366" s="7"/>
      <c r="GM366" s="7"/>
      <c r="GN366" s="7"/>
      <c r="GO366" s="7"/>
      <c r="GQ366" s="7"/>
      <c r="GR366" s="7"/>
      <c r="GS366" s="7"/>
      <c r="GT366" s="7"/>
      <c r="GU366" s="7"/>
      <c r="GW366" s="7"/>
      <c r="GX366" s="7"/>
      <c r="GY366" s="7"/>
      <c r="GZ366" s="7"/>
      <c r="HA366" s="7"/>
      <c r="HC366" s="66">
        <v>44966</v>
      </c>
      <c r="HD366" s="21" t="s">
        <v>1705</v>
      </c>
      <c r="HE366" s="7"/>
      <c r="HF366" s="7">
        <v>1.2107000000000001</v>
      </c>
      <c r="HG366" s="7"/>
      <c r="HI366" s="66">
        <v>44918</v>
      </c>
      <c r="HJ366" s="21" t="s">
        <v>1627</v>
      </c>
      <c r="HK366" s="7"/>
      <c r="HL366" s="7">
        <v>1.036</v>
      </c>
      <c r="HM366" s="7"/>
      <c r="HO366" s="66">
        <v>44911</v>
      </c>
      <c r="HP366" s="21" t="s">
        <v>1627</v>
      </c>
      <c r="HQ366" s="7"/>
      <c r="HR366" s="7">
        <v>1.014</v>
      </c>
      <c r="HS366" s="7"/>
      <c r="HU366" s="59">
        <v>44253</v>
      </c>
      <c r="HV366" s="21" t="s">
        <v>371</v>
      </c>
      <c r="HW366" s="76">
        <f>[1]!i_dq_close("881001.WI",HU366)</f>
        <v>5416.1647999999996</v>
      </c>
      <c r="HX366" s="21">
        <v>1.188634</v>
      </c>
      <c r="HY366" s="21">
        <v>2948024.31</v>
      </c>
    </row>
    <row r="367" spans="1:233" customFormat="1">
      <c r="A367" s="121">
        <v>44921</v>
      </c>
      <c r="B367" s="74" t="s">
        <v>1627</v>
      </c>
      <c r="C367" s="122"/>
      <c r="D367" s="122">
        <v>1.0158</v>
      </c>
      <c r="E367" s="122"/>
      <c r="G367" s="66">
        <v>44957</v>
      </c>
      <c r="H367" s="7" t="s">
        <v>1628</v>
      </c>
      <c r="I367" s="7"/>
      <c r="J367" s="7">
        <v>0.95279999999999998</v>
      </c>
      <c r="K367" s="7"/>
      <c r="M367" s="7"/>
      <c r="N367" s="7"/>
      <c r="O367" s="7"/>
      <c r="P367" s="7"/>
      <c r="Q367" s="7"/>
      <c r="S367" s="7"/>
      <c r="T367" s="7"/>
      <c r="U367" s="7"/>
      <c r="V367" s="7"/>
      <c r="W367" s="7"/>
      <c r="Y367" s="7"/>
      <c r="Z367" s="7"/>
      <c r="AA367" s="7"/>
      <c r="AB367" s="7"/>
      <c r="AC367" s="7"/>
      <c r="AE367" s="7"/>
      <c r="AF367" s="7"/>
      <c r="AG367" s="7"/>
      <c r="AH367" s="7"/>
      <c r="AI367" s="7"/>
      <c r="AK367" s="7"/>
      <c r="AL367" s="7"/>
      <c r="AM367" s="7"/>
      <c r="AN367" s="7"/>
      <c r="AO367" s="7"/>
      <c r="AQ367" s="7"/>
      <c r="AR367" s="7"/>
      <c r="AS367" s="7"/>
      <c r="AT367" s="7"/>
      <c r="AU367" s="7"/>
      <c r="AW367" s="7"/>
      <c r="AX367" s="7"/>
      <c r="AY367" s="7"/>
      <c r="AZ367" s="7"/>
      <c r="BA367" s="7"/>
      <c r="BC367" s="7"/>
      <c r="BD367" s="7"/>
      <c r="BE367" s="7"/>
      <c r="BF367" s="7"/>
      <c r="BG367" s="7"/>
      <c r="BI367" s="7"/>
      <c r="BJ367" s="7"/>
      <c r="BK367" s="7"/>
      <c r="BL367" s="7"/>
      <c r="BM367" s="7"/>
      <c r="BO367" s="7"/>
      <c r="BP367" s="7"/>
      <c r="BQ367" s="7"/>
      <c r="BR367" s="7"/>
      <c r="BS367" s="7"/>
      <c r="BU367" s="7"/>
      <c r="BV367" s="7"/>
      <c r="BW367" s="7"/>
      <c r="BX367" s="7"/>
      <c r="BY367" s="7"/>
      <c r="CA367" s="7"/>
      <c r="CB367" s="7"/>
      <c r="CC367" s="7"/>
      <c r="CD367" s="7"/>
      <c r="CE367" s="7"/>
      <c r="CG367" s="7"/>
      <c r="CH367" s="7"/>
      <c r="CI367" s="7"/>
      <c r="CJ367" s="7"/>
      <c r="CK367" s="7"/>
      <c r="CM367" s="7"/>
      <c r="CN367" s="7"/>
      <c r="CO367" s="7"/>
      <c r="CP367" s="7"/>
      <c r="CQ367" s="7"/>
      <c r="CS367" s="7"/>
      <c r="CT367" s="7"/>
      <c r="CU367" s="7"/>
      <c r="CV367" s="7"/>
      <c r="CW367" s="7"/>
      <c r="CY367" s="7"/>
      <c r="CZ367" s="7"/>
      <c r="DA367" s="7"/>
      <c r="DB367" s="7"/>
      <c r="DC367" s="7"/>
      <c r="DE367" s="7"/>
      <c r="DF367" s="7"/>
      <c r="DG367" s="7"/>
      <c r="DH367" s="7"/>
      <c r="DI367" s="7"/>
      <c r="DK367" s="7"/>
      <c r="DL367" s="7"/>
      <c r="DM367" s="7"/>
      <c r="DN367" s="7"/>
      <c r="DO367" s="7"/>
      <c r="DQ367" s="7"/>
      <c r="DR367" s="7"/>
      <c r="DS367" s="7"/>
      <c r="DT367" s="7"/>
      <c r="DU367" s="7"/>
      <c r="DW367" s="7"/>
      <c r="DX367" s="7"/>
      <c r="DY367" s="7"/>
      <c r="DZ367" s="7"/>
      <c r="EA367" s="7"/>
      <c r="EC367" s="7"/>
      <c r="ED367" s="7"/>
      <c r="EE367" s="7"/>
      <c r="EF367" s="7"/>
      <c r="EG367" s="7"/>
      <c r="EI367" s="7"/>
      <c r="EJ367" s="7"/>
      <c r="EK367" s="7"/>
      <c r="EL367" s="7"/>
      <c r="EM367" s="7"/>
      <c r="EO367" s="7"/>
      <c r="EP367" s="7"/>
      <c r="EQ367" s="7"/>
      <c r="ER367" s="7"/>
      <c r="ES367" s="7"/>
      <c r="EU367" s="7"/>
      <c r="EV367" s="7"/>
      <c r="EW367" s="7"/>
      <c r="EX367" s="7"/>
      <c r="EY367" s="7"/>
      <c r="FA367" s="7"/>
      <c r="FB367" s="7"/>
      <c r="FC367" s="7"/>
      <c r="FD367" s="7"/>
      <c r="FE367" s="7"/>
      <c r="FG367" s="7"/>
      <c r="FH367" s="7"/>
      <c r="FI367" s="7"/>
      <c r="FJ367" s="7"/>
      <c r="FK367" s="7"/>
      <c r="FM367" s="7"/>
      <c r="FN367" s="7"/>
      <c r="FO367" s="7"/>
      <c r="FP367" s="7"/>
      <c r="FQ367" s="7"/>
      <c r="FS367" s="7"/>
      <c r="FT367" s="7"/>
      <c r="FU367" s="7"/>
      <c r="FV367" s="7"/>
      <c r="FW367" s="7"/>
      <c r="FY367" s="7"/>
      <c r="FZ367" s="7"/>
      <c r="GA367" s="7"/>
      <c r="GB367" s="7"/>
      <c r="GC367" s="7"/>
      <c r="GE367" s="7"/>
      <c r="GF367" s="7"/>
      <c r="GG367" s="7"/>
      <c r="GH367" s="7"/>
      <c r="GI367" s="7"/>
      <c r="GK367" s="7"/>
      <c r="GL367" s="7"/>
      <c r="GM367" s="7"/>
      <c r="GN367" s="7"/>
      <c r="GO367" s="7"/>
      <c r="GQ367" s="7"/>
      <c r="GR367" s="7"/>
      <c r="GS367" s="7"/>
      <c r="GT367" s="7"/>
      <c r="GU367" s="7"/>
      <c r="GW367" s="7"/>
      <c r="GX367" s="7"/>
      <c r="GY367" s="7"/>
      <c r="GZ367" s="7"/>
      <c r="HA367" s="7"/>
      <c r="HC367" s="66">
        <v>44967</v>
      </c>
      <c r="HD367" s="21" t="s">
        <v>1720</v>
      </c>
      <c r="HE367" s="7"/>
      <c r="HF367" s="7">
        <v>1.2161</v>
      </c>
      <c r="HG367" s="7"/>
      <c r="HI367" s="66">
        <v>44921</v>
      </c>
      <c r="HJ367" s="21" t="s">
        <v>1627</v>
      </c>
      <c r="HK367" s="7"/>
      <c r="HL367" s="7">
        <v>1.0309999999999999</v>
      </c>
      <c r="HM367" s="7"/>
      <c r="HO367" s="66">
        <v>44914</v>
      </c>
      <c r="HP367" s="21" t="s">
        <v>1627</v>
      </c>
      <c r="HQ367" s="7"/>
      <c r="HR367" s="7">
        <v>1.014</v>
      </c>
      <c r="HS367" s="7"/>
      <c r="HU367" s="59">
        <v>44256</v>
      </c>
      <c r="HV367" s="21" t="s">
        <v>363</v>
      </c>
      <c r="HW367" s="76">
        <f>[1]!i_dq_close("881001.WI",HU367)</f>
        <v>5517.4430000000002</v>
      </c>
      <c r="HX367" s="21">
        <v>1.182855</v>
      </c>
      <c r="HY367" s="21">
        <v>2948024.31</v>
      </c>
    </row>
    <row r="368" spans="1:233" customFormat="1">
      <c r="A368" s="121">
        <v>44922</v>
      </c>
      <c r="B368" s="74" t="s">
        <v>1627</v>
      </c>
      <c r="C368" s="122"/>
      <c r="D368" s="122">
        <v>1.0165999999999999</v>
      </c>
      <c r="E368" s="122"/>
      <c r="G368" s="66">
        <v>44958</v>
      </c>
      <c r="H368" s="7" t="s">
        <v>371</v>
      </c>
      <c r="I368" s="7"/>
      <c r="J368" s="7">
        <v>0.95820000000000005</v>
      </c>
      <c r="K368" s="7"/>
      <c r="M368" s="7"/>
      <c r="N368" s="7"/>
      <c r="O368" s="7"/>
      <c r="P368" s="7"/>
      <c r="Q368" s="7"/>
      <c r="S368" s="7"/>
      <c r="T368" s="7"/>
      <c r="U368" s="7"/>
      <c r="V368" s="7"/>
      <c r="W368" s="7"/>
      <c r="Y368" s="7"/>
      <c r="Z368" s="7"/>
      <c r="AA368" s="7"/>
      <c r="AB368" s="7"/>
      <c r="AC368" s="7"/>
      <c r="AE368" s="7"/>
      <c r="AF368" s="7"/>
      <c r="AG368" s="7"/>
      <c r="AH368" s="7"/>
      <c r="AI368" s="7"/>
      <c r="AK368" s="7"/>
      <c r="AL368" s="7"/>
      <c r="AM368" s="7"/>
      <c r="AN368" s="7"/>
      <c r="AO368" s="7"/>
      <c r="AQ368" s="7"/>
      <c r="AR368" s="7"/>
      <c r="AS368" s="7"/>
      <c r="AT368" s="7"/>
      <c r="AU368" s="7"/>
      <c r="AW368" s="7"/>
      <c r="AX368" s="7"/>
      <c r="AY368" s="7"/>
      <c r="AZ368" s="7"/>
      <c r="BA368" s="7"/>
      <c r="BC368" s="7"/>
      <c r="BD368" s="7"/>
      <c r="BE368" s="7"/>
      <c r="BF368" s="7"/>
      <c r="BG368" s="7"/>
      <c r="BI368" s="7"/>
      <c r="BJ368" s="7"/>
      <c r="BK368" s="7"/>
      <c r="BL368" s="7"/>
      <c r="BM368" s="7"/>
      <c r="BO368" s="7"/>
      <c r="BP368" s="7"/>
      <c r="BQ368" s="7"/>
      <c r="BR368" s="7"/>
      <c r="BS368" s="7"/>
      <c r="BU368" s="7"/>
      <c r="BV368" s="7"/>
      <c r="BW368" s="7"/>
      <c r="BX368" s="7"/>
      <c r="BY368" s="7"/>
      <c r="CA368" s="7"/>
      <c r="CB368" s="7"/>
      <c r="CC368" s="7"/>
      <c r="CD368" s="7"/>
      <c r="CE368" s="7"/>
      <c r="CG368" s="7"/>
      <c r="CH368" s="7"/>
      <c r="CI368" s="7"/>
      <c r="CJ368" s="7"/>
      <c r="CK368" s="7"/>
      <c r="CM368" s="7"/>
      <c r="CN368" s="7"/>
      <c r="CO368" s="7"/>
      <c r="CP368" s="7"/>
      <c r="CQ368" s="7"/>
      <c r="CS368" s="7"/>
      <c r="CT368" s="7"/>
      <c r="CU368" s="7"/>
      <c r="CV368" s="7"/>
      <c r="CW368" s="7"/>
      <c r="CY368" s="7"/>
      <c r="CZ368" s="7"/>
      <c r="DA368" s="7"/>
      <c r="DB368" s="7"/>
      <c r="DC368" s="7"/>
      <c r="DE368" s="7"/>
      <c r="DF368" s="7"/>
      <c r="DG368" s="7"/>
      <c r="DH368" s="7"/>
      <c r="DI368" s="7"/>
      <c r="DK368" s="7"/>
      <c r="DL368" s="7"/>
      <c r="DM368" s="7"/>
      <c r="DN368" s="7"/>
      <c r="DO368" s="7"/>
      <c r="DQ368" s="7"/>
      <c r="DR368" s="7"/>
      <c r="DS368" s="7"/>
      <c r="DT368" s="7"/>
      <c r="DU368" s="7"/>
      <c r="DW368" s="7"/>
      <c r="DX368" s="7"/>
      <c r="DY368" s="7"/>
      <c r="DZ368" s="7"/>
      <c r="EA368" s="7"/>
      <c r="EC368" s="7"/>
      <c r="ED368" s="7"/>
      <c r="EE368" s="7"/>
      <c r="EF368" s="7"/>
      <c r="EG368" s="7"/>
      <c r="EI368" s="7"/>
      <c r="EJ368" s="7"/>
      <c r="EK368" s="7"/>
      <c r="EL368" s="7"/>
      <c r="EM368" s="7"/>
      <c r="EO368" s="7"/>
      <c r="EP368" s="7"/>
      <c r="EQ368" s="7"/>
      <c r="ER368" s="7"/>
      <c r="ES368" s="7"/>
      <c r="EU368" s="7"/>
      <c r="EV368" s="7"/>
      <c r="EW368" s="7"/>
      <c r="EX368" s="7"/>
      <c r="EY368" s="7"/>
      <c r="FA368" s="7"/>
      <c r="FB368" s="7"/>
      <c r="FC368" s="7"/>
      <c r="FD368" s="7"/>
      <c r="FE368" s="7"/>
      <c r="FG368" s="7"/>
      <c r="FH368" s="7"/>
      <c r="FI368" s="7"/>
      <c r="FJ368" s="7"/>
      <c r="FK368" s="7"/>
      <c r="FM368" s="7"/>
      <c r="FN368" s="7"/>
      <c r="FO368" s="7"/>
      <c r="FP368" s="7"/>
      <c r="FQ368" s="7"/>
      <c r="FS368" s="7"/>
      <c r="FT368" s="7"/>
      <c r="FU368" s="7"/>
      <c r="FV368" s="7"/>
      <c r="FW368" s="7"/>
      <c r="FY368" s="7"/>
      <c r="FZ368" s="7"/>
      <c r="GA368" s="7"/>
      <c r="GB368" s="7"/>
      <c r="GC368" s="7"/>
      <c r="GE368" s="7"/>
      <c r="GF368" s="7"/>
      <c r="GG368" s="7"/>
      <c r="GH368" s="7"/>
      <c r="GI368" s="7"/>
      <c r="GK368" s="7"/>
      <c r="GL368" s="7"/>
      <c r="GM368" s="7"/>
      <c r="GN368" s="7"/>
      <c r="GO368" s="7"/>
      <c r="GQ368" s="7"/>
      <c r="GR368" s="7"/>
      <c r="GS368" s="7"/>
      <c r="GT368" s="7"/>
      <c r="GU368" s="7"/>
      <c r="GW368" s="7"/>
      <c r="GX368" s="7"/>
      <c r="GY368" s="7"/>
      <c r="GZ368" s="7"/>
      <c r="HA368" s="7"/>
      <c r="HC368" s="7"/>
      <c r="HD368" s="7"/>
      <c r="HE368" s="7"/>
      <c r="HF368" s="7"/>
      <c r="HG368" s="7"/>
      <c r="HI368" s="66">
        <v>44922</v>
      </c>
      <c r="HJ368" s="21" t="s">
        <v>1627</v>
      </c>
      <c r="HK368" s="7"/>
      <c r="HL368" s="7">
        <v>1.0309999999999999</v>
      </c>
      <c r="HM368" s="7"/>
      <c r="HO368" s="66">
        <v>44915</v>
      </c>
      <c r="HP368" s="21" t="s">
        <v>1627</v>
      </c>
      <c r="HQ368" s="7"/>
      <c r="HR368" s="7">
        <v>1.0149999999999999</v>
      </c>
      <c r="HS368" s="7"/>
      <c r="HU368" s="59">
        <v>44257</v>
      </c>
      <c r="HV368" s="21" t="s">
        <v>363</v>
      </c>
      <c r="HW368" s="76">
        <f>[1]!i_dq_close("881001.WI",HU368)</f>
        <v>5462.3869999999997</v>
      </c>
      <c r="HX368" s="88">
        <v>1.182855</v>
      </c>
      <c r="HY368" s="21">
        <v>2948024.31</v>
      </c>
    </row>
    <row r="369" spans="1:233" customFormat="1">
      <c r="A369" s="121">
        <v>44923</v>
      </c>
      <c r="B369" s="74" t="s">
        <v>1627</v>
      </c>
      <c r="C369" s="122"/>
      <c r="D369" s="122">
        <v>1.0127999999999999</v>
      </c>
      <c r="E369" s="122"/>
      <c r="G369" s="66">
        <v>44959</v>
      </c>
      <c r="H369" s="7" t="s">
        <v>1637</v>
      </c>
      <c r="I369" s="7"/>
      <c r="J369" s="7">
        <v>0.95809999999999995</v>
      </c>
      <c r="K369" s="7"/>
      <c r="M369" s="7"/>
      <c r="N369" s="7"/>
      <c r="O369" s="7"/>
      <c r="P369" s="7"/>
      <c r="Q369" s="7"/>
      <c r="S369" s="7"/>
      <c r="T369" s="7"/>
      <c r="U369" s="7"/>
      <c r="V369" s="7"/>
      <c r="W369" s="7"/>
      <c r="Y369" s="7"/>
      <c r="Z369" s="7"/>
      <c r="AA369" s="7"/>
      <c r="AB369" s="7"/>
      <c r="AC369" s="7"/>
      <c r="AE369" s="7"/>
      <c r="AF369" s="7"/>
      <c r="AG369" s="7"/>
      <c r="AH369" s="7"/>
      <c r="AI369" s="7"/>
      <c r="AK369" s="7"/>
      <c r="AL369" s="7"/>
      <c r="AM369" s="7"/>
      <c r="AN369" s="7"/>
      <c r="AO369" s="7"/>
      <c r="AQ369" s="7"/>
      <c r="AR369" s="7"/>
      <c r="AS369" s="7"/>
      <c r="AT369" s="7"/>
      <c r="AU369" s="7"/>
      <c r="AW369" s="7"/>
      <c r="AX369" s="7"/>
      <c r="AY369" s="7"/>
      <c r="AZ369" s="7"/>
      <c r="BA369" s="7"/>
      <c r="BC369" s="7"/>
      <c r="BD369" s="7"/>
      <c r="BE369" s="7"/>
      <c r="BF369" s="7"/>
      <c r="BG369" s="7"/>
      <c r="BI369" s="7"/>
      <c r="BJ369" s="7"/>
      <c r="BK369" s="7"/>
      <c r="BL369" s="7"/>
      <c r="BM369" s="7"/>
      <c r="BO369" s="7"/>
      <c r="BP369" s="7"/>
      <c r="BQ369" s="7"/>
      <c r="BR369" s="7"/>
      <c r="BS369" s="7"/>
      <c r="BU369" s="7"/>
      <c r="BV369" s="7"/>
      <c r="BW369" s="7"/>
      <c r="BX369" s="7"/>
      <c r="BY369" s="7"/>
      <c r="CA369" s="7"/>
      <c r="CB369" s="7"/>
      <c r="CC369" s="7"/>
      <c r="CD369" s="7"/>
      <c r="CE369" s="7"/>
      <c r="CG369" s="7"/>
      <c r="CH369" s="7"/>
      <c r="CI369" s="7"/>
      <c r="CJ369" s="7"/>
      <c r="CK369" s="7"/>
      <c r="CM369" s="7"/>
      <c r="CN369" s="7"/>
      <c r="CO369" s="7"/>
      <c r="CP369" s="7"/>
      <c r="CQ369" s="7"/>
      <c r="CS369" s="7"/>
      <c r="CT369" s="7"/>
      <c r="CU369" s="7"/>
      <c r="CV369" s="7"/>
      <c r="CW369" s="7"/>
      <c r="CY369" s="7"/>
      <c r="CZ369" s="7"/>
      <c r="DA369" s="7"/>
      <c r="DB369" s="7"/>
      <c r="DC369" s="7"/>
      <c r="DE369" s="7"/>
      <c r="DF369" s="7"/>
      <c r="DG369" s="7"/>
      <c r="DH369" s="7"/>
      <c r="DI369" s="7"/>
      <c r="DK369" s="7"/>
      <c r="DL369" s="7"/>
      <c r="DM369" s="7"/>
      <c r="DN369" s="7"/>
      <c r="DO369" s="7"/>
      <c r="DQ369" s="7"/>
      <c r="DR369" s="7"/>
      <c r="DS369" s="7"/>
      <c r="DT369" s="7"/>
      <c r="DU369" s="7"/>
      <c r="DW369" s="7"/>
      <c r="DX369" s="7"/>
      <c r="DY369" s="7"/>
      <c r="DZ369" s="7"/>
      <c r="EA369" s="7"/>
      <c r="EC369" s="7"/>
      <c r="ED369" s="7"/>
      <c r="EE369" s="7"/>
      <c r="EF369" s="7"/>
      <c r="EG369" s="7"/>
      <c r="EI369" s="7"/>
      <c r="EJ369" s="7"/>
      <c r="EK369" s="7"/>
      <c r="EL369" s="7"/>
      <c r="EM369" s="7"/>
      <c r="EO369" s="7"/>
      <c r="EP369" s="7"/>
      <c r="EQ369" s="7"/>
      <c r="ER369" s="7"/>
      <c r="ES369" s="7"/>
      <c r="EU369" s="7"/>
      <c r="EV369" s="7"/>
      <c r="EW369" s="7"/>
      <c r="EX369" s="7"/>
      <c r="EY369" s="7"/>
      <c r="FA369" s="7"/>
      <c r="FB369" s="7"/>
      <c r="FC369" s="7"/>
      <c r="FD369" s="7"/>
      <c r="FE369" s="7"/>
      <c r="FG369" s="7"/>
      <c r="FH369" s="7"/>
      <c r="FI369" s="7"/>
      <c r="FJ369" s="7"/>
      <c r="FK369" s="7"/>
      <c r="FM369" s="7"/>
      <c r="FN369" s="7"/>
      <c r="FO369" s="7"/>
      <c r="FP369" s="7"/>
      <c r="FQ369" s="7"/>
      <c r="FS369" s="7"/>
      <c r="FT369" s="7"/>
      <c r="FU369" s="7"/>
      <c r="FV369" s="7"/>
      <c r="FW369" s="7"/>
      <c r="FY369" s="7"/>
      <c r="FZ369" s="7"/>
      <c r="GA369" s="7"/>
      <c r="GB369" s="7"/>
      <c r="GC369" s="7"/>
      <c r="GE369" s="7"/>
      <c r="GF369" s="7"/>
      <c r="GG369" s="7"/>
      <c r="GH369" s="7"/>
      <c r="GI369" s="7"/>
      <c r="GK369" s="7"/>
      <c r="GL369" s="7"/>
      <c r="GM369" s="7"/>
      <c r="GN369" s="7"/>
      <c r="GO369" s="7"/>
      <c r="GQ369" s="7"/>
      <c r="GR369" s="7"/>
      <c r="GS369" s="7"/>
      <c r="GT369" s="7"/>
      <c r="GU369" s="7"/>
      <c r="GW369" s="7"/>
      <c r="GX369" s="7"/>
      <c r="GY369" s="7"/>
      <c r="GZ369" s="7"/>
      <c r="HA369" s="7"/>
      <c r="HC369" s="7"/>
      <c r="HD369" s="7"/>
      <c r="HE369" s="7"/>
      <c r="HF369" s="7"/>
      <c r="HG369" s="7"/>
      <c r="HI369" s="66">
        <v>44923</v>
      </c>
      <c r="HJ369" s="21" t="s">
        <v>1627</v>
      </c>
      <c r="HK369" s="7"/>
      <c r="HL369" s="7">
        <v>1.0229999999999999</v>
      </c>
      <c r="HM369" s="7"/>
      <c r="HO369" s="66">
        <v>44916</v>
      </c>
      <c r="HP369" s="21" t="s">
        <v>1627</v>
      </c>
      <c r="HQ369" s="7"/>
      <c r="HR369" s="7">
        <v>1.014</v>
      </c>
      <c r="HS369" s="7"/>
      <c r="HU369" s="59">
        <v>44258</v>
      </c>
      <c r="HV369" s="21" t="s">
        <v>363</v>
      </c>
      <c r="HW369" s="76">
        <f>[1]!i_dq_close("881001.WI",HU369)</f>
        <v>5553.2347</v>
      </c>
      <c r="HX369" s="88">
        <v>1.182855</v>
      </c>
      <c r="HY369" s="21">
        <v>2948024.31</v>
      </c>
    </row>
    <row r="370" spans="1:233" customFormat="1">
      <c r="A370" s="121">
        <v>44924</v>
      </c>
      <c r="B370" s="74" t="s">
        <v>1627</v>
      </c>
      <c r="C370" s="122"/>
      <c r="D370" s="122">
        <v>1.0111000000000001</v>
      </c>
      <c r="E370" s="122"/>
      <c r="G370" s="66">
        <v>44960</v>
      </c>
      <c r="H370" s="7" t="s">
        <v>1637</v>
      </c>
      <c r="I370" s="7"/>
      <c r="J370" s="7">
        <v>0.96089999999999998</v>
      </c>
      <c r="K370" s="7"/>
      <c r="M370" s="7"/>
      <c r="N370" s="7"/>
      <c r="O370" s="7"/>
      <c r="P370" s="7"/>
      <c r="Q370" s="7"/>
      <c r="S370" s="7"/>
      <c r="T370" s="7"/>
      <c r="U370" s="7"/>
      <c r="V370" s="7"/>
      <c r="W370" s="7"/>
      <c r="Y370" s="7"/>
      <c r="Z370" s="7"/>
      <c r="AA370" s="7"/>
      <c r="AB370" s="7"/>
      <c r="AC370" s="7"/>
      <c r="AE370" s="7"/>
      <c r="AF370" s="7"/>
      <c r="AG370" s="7"/>
      <c r="AH370" s="7"/>
      <c r="AI370" s="7"/>
      <c r="AK370" s="7"/>
      <c r="AL370" s="7"/>
      <c r="AM370" s="7"/>
      <c r="AN370" s="7"/>
      <c r="AO370" s="7"/>
      <c r="AQ370" s="7"/>
      <c r="AR370" s="7"/>
      <c r="AS370" s="7"/>
      <c r="AT370" s="7"/>
      <c r="AU370" s="7"/>
      <c r="AW370" s="7"/>
      <c r="AX370" s="7"/>
      <c r="AY370" s="7"/>
      <c r="AZ370" s="7"/>
      <c r="BA370" s="7"/>
      <c r="BC370" s="7"/>
      <c r="BD370" s="7"/>
      <c r="BE370" s="7"/>
      <c r="BF370" s="7"/>
      <c r="BG370" s="7"/>
      <c r="BI370" s="7"/>
      <c r="BJ370" s="7"/>
      <c r="BK370" s="7"/>
      <c r="BL370" s="7"/>
      <c r="BM370" s="7"/>
      <c r="BO370" s="7"/>
      <c r="BP370" s="7"/>
      <c r="BQ370" s="7"/>
      <c r="BR370" s="7"/>
      <c r="BS370" s="7"/>
      <c r="BU370" s="7"/>
      <c r="BV370" s="7"/>
      <c r="BW370" s="7"/>
      <c r="BX370" s="7"/>
      <c r="BY370" s="7"/>
      <c r="CA370" s="7"/>
      <c r="CB370" s="7"/>
      <c r="CC370" s="7"/>
      <c r="CD370" s="7"/>
      <c r="CE370" s="7"/>
      <c r="CG370" s="7"/>
      <c r="CH370" s="7"/>
      <c r="CI370" s="7"/>
      <c r="CJ370" s="7"/>
      <c r="CK370" s="7"/>
      <c r="CM370" s="7"/>
      <c r="CN370" s="7"/>
      <c r="CO370" s="7"/>
      <c r="CP370" s="7"/>
      <c r="CQ370" s="7"/>
      <c r="CS370" s="7"/>
      <c r="CT370" s="7"/>
      <c r="CU370" s="7"/>
      <c r="CV370" s="7"/>
      <c r="CW370" s="7"/>
      <c r="CY370" s="7"/>
      <c r="CZ370" s="7"/>
      <c r="DA370" s="7"/>
      <c r="DB370" s="7"/>
      <c r="DC370" s="7"/>
      <c r="DE370" s="7"/>
      <c r="DF370" s="7"/>
      <c r="DG370" s="7"/>
      <c r="DH370" s="7"/>
      <c r="DI370" s="7"/>
      <c r="DK370" s="7"/>
      <c r="DL370" s="7"/>
      <c r="DM370" s="7"/>
      <c r="DN370" s="7"/>
      <c r="DO370" s="7"/>
      <c r="DQ370" s="7"/>
      <c r="DR370" s="7"/>
      <c r="DS370" s="7"/>
      <c r="DT370" s="7"/>
      <c r="DU370" s="7"/>
      <c r="DW370" s="7"/>
      <c r="DX370" s="7"/>
      <c r="DY370" s="7"/>
      <c r="DZ370" s="7"/>
      <c r="EA370" s="7"/>
      <c r="EC370" s="7"/>
      <c r="ED370" s="7"/>
      <c r="EE370" s="7"/>
      <c r="EF370" s="7"/>
      <c r="EG370" s="7"/>
      <c r="EI370" s="7"/>
      <c r="EJ370" s="7"/>
      <c r="EK370" s="7"/>
      <c r="EL370" s="7"/>
      <c r="EM370" s="7"/>
      <c r="EO370" s="7"/>
      <c r="EP370" s="7"/>
      <c r="EQ370" s="7"/>
      <c r="ER370" s="7"/>
      <c r="ES370" s="7"/>
      <c r="EU370" s="7"/>
      <c r="EV370" s="7"/>
      <c r="EW370" s="7"/>
      <c r="EX370" s="7"/>
      <c r="EY370" s="7"/>
      <c r="FA370" s="7"/>
      <c r="FB370" s="7"/>
      <c r="FC370" s="7"/>
      <c r="FD370" s="7"/>
      <c r="FE370" s="7"/>
      <c r="FG370" s="7"/>
      <c r="FH370" s="7"/>
      <c r="FI370" s="7"/>
      <c r="FJ370" s="7"/>
      <c r="FK370" s="7"/>
      <c r="FM370" s="7"/>
      <c r="FN370" s="7"/>
      <c r="FO370" s="7"/>
      <c r="FP370" s="7"/>
      <c r="FQ370" s="7"/>
      <c r="FS370" s="7"/>
      <c r="FT370" s="7"/>
      <c r="FU370" s="7"/>
      <c r="FV370" s="7"/>
      <c r="FW370" s="7"/>
      <c r="FY370" s="7"/>
      <c r="FZ370" s="7"/>
      <c r="GA370" s="7"/>
      <c r="GB370" s="7"/>
      <c r="GC370" s="7"/>
      <c r="GE370" s="7"/>
      <c r="GF370" s="7"/>
      <c r="GG370" s="7"/>
      <c r="GH370" s="7"/>
      <c r="GI370" s="7"/>
      <c r="GK370" s="7"/>
      <c r="GL370" s="7"/>
      <c r="GM370" s="7"/>
      <c r="GN370" s="7"/>
      <c r="GO370" s="7"/>
      <c r="GQ370" s="7"/>
      <c r="GR370" s="7"/>
      <c r="GS370" s="7"/>
      <c r="GT370" s="7"/>
      <c r="GU370" s="7"/>
      <c r="GW370" s="7"/>
      <c r="GX370" s="7"/>
      <c r="GY370" s="7"/>
      <c r="GZ370" s="7"/>
      <c r="HA370" s="7"/>
      <c r="HC370" s="7"/>
      <c r="HD370" s="7"/>
      <c r="HE370" s="7"/>
      <c r="HF370" s="7"/>
      <c r="HG370" s="7"/>
      <c r="HI370" s="66">
        <v>44924</v>
      </c>
      <c r="HJ370" s="21" t="s">
        <v>1627</v>
      </c>
      <c r="HK370" s="7"/>
      <c r="HL370" s="7">
        <v>1.02</v>
      </c>
      <c r="HM370" s="7"/>
      <c r="HO370" s="66">
        <v>44917</v>
      </c>
      <c r="HP370" s="21" t="s">
        <v>1627</v>
      </c>
      <c r="HQ370" s="7"/>
      <c r="HR370" s="7">
        <v>1.014</v>
      </c>
      <c r="HS370" s="7"/>
      <c r="HU370" s="59">
        <v>44259</v>
      </c>
      <c r="HV370" s="21" t="s">
        <v>363</v>
      </c>
      <c r="HW370" s="76">
        <f>[1]!i_dq_close("881001.WI",HU370)</f>
        <v>5412.2819</v>
      </c>
      <c r="HX370" s="88">
        <v>1.182855</v>
      </c>
      <c r="HY370" s="21">
        <v>2948024.31</v>
      </c>
    </row>
    <row r="371" spans="1:233" customFormat="1">
      <c r="A371" s="121">
        <v>44925</v>
      </c>
      <c r="B371" s="74" t="s">
        <v>1627</v>
      </c>
      <c r="C371" s="122"/>
      <c r="D371" s="122">
        <v>1.0168999999999999</v>
      </c>
      <c r="E371" s="122"/>
      <c r="G371" s="66">
        <v>44963</v>
      </c>
      <c r="H371" s="7" t="s">
        <v>1637</v>
      </c>
      <c r="I371" s="7"/>
      <c r="J371" s="7">
        <v>0.96360000000000001</v>
      </c>
      <c r="K371" s="7"/>
      <c r="M371" s="7"/>
      <c r="N371" s="7"/>
      <c r="O371" s="7"/>
      <c r="P371" s="7"/>
      <c r="Q371" s="7"/>
      <c r="S371" s="7"/>
      <c r="T371" s="7"/>
      <c r="U371" s="7"/>
      <c r="V371" s="7"/>
      <c r="W371" s="7"/>
      <c r="Y371" s="7"/>
      <c r="Z371" s="7"/>
      <c r="AA371" s="7"/>
      <c r="AB371" s="7"/>
      <c r="AC371" s="7"/>
      <c r="AE371" s="7"/>
      <c r="AF371" s="7"/>
      <c r="AG371" s="7"/>
      <c r="AH371" s="7"/>
      <c r="AI371" s="7"/>
      <c r="AK371" s="7"/>
      <c r="AL371" s="7"/>
      <c r="AM371" s="7"/>
      <c r="AN371" s="7"/>
      <c r="AO371" s="7"/>
      <c r="AQ371" s="7"/>
      <c r="AR371" s="7"/>
      <c r="AS371" s="7"/>
      <c r="AT371" s="7"/>
      <c r="AU371" s="7"/>
      <c r="AW371" s="7"/>
      <c r="AX371" s="7"/>
      <c r="AY371" s="7"/>
      <c r="AZ371" s="7"/>
      <c r="BA371" s="7"/>
      <c r="BC371" s="7"/>
      <c r="BD371" s="7"/>
      <c r="BE371" s="7"/>
      <c r="BF371" s="7"/>
      <c r="BG371" s="7"/>
      <c r="BI371" s="7"/>
      <c r="BJ371" s="7"/>
      <c r="BK371" s="7"/>
      <c r="BL371" s="7"/>
      <c r="BM371" s="7"/>
      <c r="BO371" s="7"/>
      <c r="BP371" s="7"/>
      <c r="BQ371" s="7"/>
      <c r="BR371" s="7"/>
      <c r="BS371" s="7"/>
      <c r="BU371" s="7"/>
      <c r="BV371" s="7"/>
      <c r="BW371" s="7"/>
      <c r="BX371" s="7"/>
      <c r="BY371" s="7"/>
      <c r="CA371" s="7"/>
      <c r="CB371" s="7"/>
      <c r="CC371" s="7"/>
      <c r="CD371" s="7"/>
      <c r="CE371" s="7"/>
      <c r="CG371" s="7"/>
      <c r="CH371" s="7"/>
      <c r="CI371" s="7"/>
      <c r="CJ371" s="7"/>
      <c r="CK371" s="7"/>
      <c r="CM371" s="7"/>
      <c r="CN371" s="7"/>
      <c r="CO371" s="7"/>
      <c r="CP371" s="7"/>
      <c r="CQ371" s="7"/>
      <c r="CS371" s="7"/>
      <c r="CT371" s="7"/>
      <c r="CU371" s="7"/>
      <c r="CV371" s="7"/>
      <c r="CW371" s="7"/>
      <c r="CY371" s="7"/>
      <c r="CZ371" s="7"/>
      <c r="DA371" s="7"/>
      <c r="DB371" s="7"/>
      <c r="DC371" s="7"/>
      <c r="DE371" s="7"/>
      <c r="DF371" s="7"/>
      <c r="DG371" s="7"/>
      <c r="DH371" s="7"/>
      <c r="DI371" s="7"/>
      <c r="DK371" s="7"/>
      <c r="DL371" s="7"/>
      <c r="DM371" s="7"/>
      <c r="DN371" s="7"/>
      <c r="DO371" s="7"/>
      <c r="DQ371" s="7"/>
      <c r="DR371" s="7"/>
      <c r="DS371" s="7"/>
      <c r="DT371" s="7"/>
      <c r="DU371" s="7"/>
      <c r="DW371" s="7"/>
      <c r="DX371" s="7"/>
      <c r="DY371" s="7"/>
      <c r="DZ371" s="7"/>
      <c r="EA371" s="7"/>
      <c r="EC371" s="7"/>
      <c r="ED371" s="7"/>
      <c r="EE371" s="7"/>
      <c r="EF371" s="7"/>
      <c r="EG371" s="7"/>
      <c r="EI371" s="7"/>
      <c r="EJ371" s="7"/>
      <c r="EK371" s="7"/>
      <c r="EL371" s="7"/>
      <c r="EM371" s="7"/>
      <c r="EO371" s="7"/>
      <c r="EP371" s="7"/>
      <c r="EQ371" s="7"/>
      <c r="ER371" s="7"/>
      <c r="ES371" s="7"/>
      <c r="EU371" s="7"/>
      <c r="EV371" s="7"/>
      <c r="EW371" s="7"/>
      <c r="EX371" s="7"/>
      <c r="EY371" s="7"/>
      <c r="FA371" s="7"/>
      <c r="FB371" s="7"/>
      <c r="FC371" s="7"/>
      <c r="FD371" s="7"/>
      <c r="FE371" s="7"/>
      <c r="FG371" s="7"/>
      <c r="FH371" s="7"/>
      <c r="FI371" s="7"/>
      <c r="FJ371" s="7"/>
      <c r="FK371" s="7"/>
      <c r="FM371" s="7"/>
      <c r="FN371" s="7"/>
      <c r="FO371" s="7"/>
      <c r="FP371" s="7"/>
      <c r="FQ371" s="7"/>
      <c r="FS371" s="7"/>
      <c r="FT371" s="7"/>
      <c r="FU371" s="7"/>
      <c r="FV371" s="7"/>
      <c r="FW371" s="7"/>
      <c r="FY371" s="7"/>
      <c r="FZ371" s="7"/>
      <c r="GA371" s="7"/>
      <c r="GB371" s="7"/>
      <c r="GC371" s="7"/>
      <c r="GE371" s="7"/>
      <c r="GF371" s="7"/>
      <c r="GG371" s="7"/>
      <c r="GH371" s="7"/>
      <c r="GI371" s="7"/>
      <c r="GK371" s="7"/>
      <c r="GL371" s="7"/>
      <c r="GM371" s="7"/>
      <c r="GN371" s="7"/>
      <c r="GO371" s="7"/>
      <c r="GQ371" s="7"/>
      <c r="GR371" s="7"/>
      <c r="GS371" s="7"/>
      <c r="GT371" s="7"/>
      <c r="GU371" s="7"/>
      <c r="GW371" s="7"/>
      <c r="GX371" s="7"/>
      <c r="GY371" s="7"/>
      <c r="GZ371" s="7"/>
      <c r="HA371" s="7"/>
      <c r="HC371" s="7"/>
      <c r="HD371" s="7"/>
      <c r="HE371" s="7"/>
      <c r="HF371" s="7"/>
      <c r="HG371" s="7"/>
      <c r="HI371" s="66">
        <v>44925</v>
      </c>
      <c r="HJ371" s="21" t="s">
        <v>1627</v>
      </c>
      <c r="HK371" s="7"/>
      <c r="HL371" s="7">
        <v>1.026</v>
      </c>
      <c r="HM371" s="7"/>
      <c r="HO371" s="66">
        <v>44918</v>
      </c>
      <c r="HP371" s="21" t="s">
        <v>1627</v>
      </c>
      <c r="HQ371" s="7"/>
      <c r="HR371" s="7">
        <v>1.014</v>
      </c>
      <c r="HS371" s="7"/>
      <c r="HU371" s="59">
        <v>44260</v>
      </c>
      <c r="HV371" s="21" t="s">
        <v>363</v>
      </c>
      <c r="HW371" s="76">
        <f>[1]!i_dq_close("881001.WI",HU371)</f>
        <v>5409.3377</v>
      </c>
      <c r="HX371" s="88">
        <v>1.1790020000000001</v>
      </c>
      <c r="HY371" s="21">
        <v>2948024.31</v>
      </c>
    </row>
    <row r="372" spans="1:233" customFormat="1">
      <c r="A372" s="121">
        <v>44929</v>
      </c>
      <c r="B372" s="74" t="s">
        <v>1628</v>
      </c>
      <c r="C372" s="122"/>
      <c r="D372" s="122">
        <v>1.0212000000000001</v>
      </c>
      <c r="E372" s="122"/>
      <c r="G372" s="66">
        <v>44964</v>
      </c>
      <c r="H372" s="7" t="s">
        <v>1689</v>
      </c>
      <c r="I372" s="7"/>
      <c r="J372" s="7">
        <v>0.96730000000000005</v>
      </c>
      <c r="K372" s="7"/>
      <c r="M372" s="7"/>
      <c r="N372" s="7"/>
      <c r="O372" s="7"/>
      <c r="P372" s="7"/>
      <c r="Q372" s="7"/>
      <c r="S372" s="7"/>
      <c r="T372" s="7"/>
      <c r="U372" s="7"/>
      <c r="V372" s="7"/>
      <c r="W372" s="7"/>
      <c r="Y372" s="7"/>
      <c r="Z372" s="7"/>
      <c r="AA372" s="7"/>
      <c r="AB372" s="7"/>
      <c r="AC372" s="7"/>
      <c r="AE372" s="7"/>
      <c r="AF372" s="7"/>
      <c r="AG372" s="7"/>
      <c r="AH372" s="7"/>
      <c r="AI372" s="7"/>
      <c r="AK372" s="7"/>
      <c r="AL372" s="7"/>
      <c r="AM372" s="7"/>
      <c r="AN372" s="7"/>
      <c r="AO372" s="7"/>
      <c r="AQ372" s="7"/>
      <c r="AR372" s="7"/>
      <c r="AS372" s="7"/>
      <c r="AT372" s="7"/>
      <c r="AU372" s="7"/>
      <c r="AW372" s="7"/>
      <c r="AX372" s="7"/>
      <c r="AY372" s="7"/>
      <c r="AZ372" s="7"/>
      <c r="BA372" s="7"/>
      <c r="BC372" s="7"/>
      <c r="BD372" s="7"/>
      <c r="BE372" s="7"/>
      <c r="BF372" s="7"/>
      <c r="BG372" s="7"/>
      <c r="BI372" s="7"/>
      <c r="BJ372" s="7"/>
      <c r="BK372" s="7"/>
      <c r="BL372" s="7"/>
      <c r="BM372" s="7"/>
      <c r="BO372" s="7"/>
      <c r="BP372" s="7"/>
      <c r="BQ372" s="7"/>
      <c r="BR372" s="7"/>
      <c r="BS372" s="7"/>
      <c r="BU372" s="7"/>
      <c r="BV372" s="7"/>
      <c r="BW372" s="7"/>
      <c r="BX372" s="7"/>
      <c r="BY372" s="7"/>
      <c r="CA372" s="7"/>
      <c r="CB372" s="7"/>
      <c r="CC372" s="7"/>
      <c r="CD372" s="7"/>
      <c r="CE372" s="7"/>
      <c r="CG372" s="7"/>
      <c r="CH372" s="7"/>
      <c r="CI372" s="7"/>
      <c r="CJ372" s="7"/>
      <c r="CK372" s="7"/>
      <c r="CM372" s="7"/>
      <c r="CN372" s="7"/>
      <c r="CO372" s="7"/>
      <c r="CP372" s="7"/>
      <c r="CQ372" s="7"/>
      <c r="CS372" s="7"/>
      <c r="CT372" s="7"/>
      <c r="CU372" s="7"/>
      <c r="CV372" s="7"/>
      <c r="CW372" s="7"/>
      <c r="CY372" s="7"/>
      <c r="CZ372" s="7"/>
      <c r="DA372" s="7"/>
      <c r="DB372" s="7"/>
      <c r="DC372" s="7"/>
      <c r="DE372" s="7"/>
      <c r="DF372" s="7"/>
      <c r="DG372" s="7"/>
      <c r="DH372" s="7"/>
      <c r="DI372" s="7"/>
      <c r="DK372" s="7"/>
      <c r="DL372" s="7"/>
      <c r="DM372" s="7"/>
      <c r="DN372" s="7"/>
      <c r="DO372" s="7"/>
      <c r="DQ372" s="7"/>
      <c r="DR372" s="7"/>
      <c r="DS372" s="7"/>
      <c r="DT372" s="7"/>
      <c r="DU372" s="7"/>
      <c r="DW372" s="7"/>
      <c r="DX372" s="7"/>
      <c r="DY372" s="7"/>
      <c r="DZ372" s="7"/>
      <c r="EA372" s="7"/>
      <c r="EC372" s="7"/>
      <c r="ED372" s="7"/>
      <c r="EE372" s="7"/>
      <c r="EF372" s="7"/>
      <c r="EG372" s="7"/>
      <c r="EI372" s="7"/>
      <c r="EJ372" s="7"/>
      <c r="EK372" s="7"/>
      <c r="EL372" s="7"/>
      <c r="EM372" s="7"/>
      <c r="EO372" s="7"/>
      <c r="EP372" s="7"/>
      <c r="EQ372" s="7"/>
      <c r="ER372" s="7"/>
      <c r="ES372" s="7"/>
      <c r="EU372" s="7"/>
      <c r="EV372" s="7"/>
      <c r="EW372" s="7"/>
      <c r="EX372" s="7"/>
      <c r="EY372" s="7"/>
      <c r="FA372" s="7"/>
      <c r="FB372" s="7"/>
      <c r="FC372" s="7"/>
      <c r="FD372" s="7"/>
      <c r="FE372" s="7"/>
      <c r="FG372" s="7"/>
      <c r="FH372" s="7"/>
      <c r="FI372" s="7"/>
      <c r="FJ372" s="7"/>
      <c r="FK372" s="7"/>
      <c r="FM372" s="7"/>
      <c r="FN372" s="7"/>
      <c r="FO372" s="7"/>
      <c r="FP372" s="7"/>
      <c r="FQ372" s="7"/>
      <c r="FS372" s="7"/>
      <c r="FT372" s="7"/>
      <c r="FU372" s="7"/>
      <c r="FV372" s="7"/>
      <c r="FW372" s="7"/>
      <c r="FY372" s="7"/>
      <c r="FZ372" s="7"/>
      <c r="GA372" s="7"/>
      <c r="GB372" s="7"/>
      <c r="GC372" s="7"/>
      <c r="GE372" s="7"/>
      <c r="GF372" s="7"/>
      <c r="GG372" s="7"/>
      <c r="GH372" s="7"/>
      <c r="GI372" s="7"/>
      <c r="GK372" s="7"/>
      <c r="GL372" s="7"/>
      <c r="GM372" s="7"/>
      <c r="GN372" s="7"/>
      <c r="GO372" s="7"/>
      <c r="GQ372" s="7"/>
      <c r="GR372" s="7"/>
      <c r="GS372" s="7"/>
      <c r="GT372" s="7"/>
      <c r="GU372" s="7"/>
      <c r="GW372" s="7"/>
      <c r="GX372" s="7"/>
      <c r="GY372" s="7"/>
      <c r="GZ372" s="7"/>
      <c r="HA372" s="7"/>
      <c r="HC372" s="7"/>
      <c r="HD372" s="7"/>
      <c r="HE372" s="7"/>
      <c r="HF372" s="7"/>
      <c r="HG372" s="7"/>
      <c r="HI372" s="66">
        <v>44929</v>
      </c>
      <c r="HJ372" s="21" t="s">
        <v>1628</v>
      </c>
      <c r="HK372" s="7"/>
      <c r="HL372" s="7">
        <v>1.0269999999999999</v>
      </c>
      <c r="HM372" s="7"/>
      <c r="HO372" s="66">
        <v>44921</v>
      </c>
      <c r="HP372" s="21" t="s">
        <v>1627</v>
      </c>
      <c r="HQ372" s="7"/>
      <c r="HR372" s="7">
        <v>1.014</v>
      </c>
      <c r="HS372" s="7"/>
      <c r="HU372" s="59">
        <v>44263</v>
      </c>
      <c r="HV372" s="21" t="s">
        <v>363</v>
      </c>
      <c r="HW372" s="76">
        <f>[1]!i_dq_close("881001.WI",HU372)</f>
        <v>5256.2448000000004</v>
      </c>
      <c r="HX372" s="88">
        <v>1.1790020000000001</v>
      </c>
      <c r="HY372" s="21">
        <v>2948024.31</v>
      </c>
    </row>
    <row r="373" spans="1:233" customFormat="1">
      <c r="A373" s="121">
        <v>44930</v>
      </c>
      <c r="B373" s="74" t="s">
        <v>1628</v>
      </c>
      <c r="C373" s="122"/>
      <c r="D373" s="122">
        <v>1.0253000000000001</v>
      </c>
      <c r="E373" s="122"/>
      <c r="G373" s="66">
        <v>44965</v>
      </c>
      <c r="H373" s="7" t="s">
        <v>1695</v>
      </c>
      <c r="I373" s="7"/>
      <c r="J373" s="7">
        <v>0.96730000000000005</v>
      </c>
      <c r="K373" s="7"/>
      <c r="M373" s="7"/>
      <c r="N373" s="7"/>
      <c r="O373" s="7"/>
      <c r="P373" s="7"/>
      <c r="Q373" s="7"/>
      <c r="S373" s="7"/>
      <c r="T373" s="7"/>
      <c r="U373" s="7"/>
      <c r="V373" s="7"/>
      <c r="W373" s="7"/>
      <c r="Y373" s="7"/>
      <c r="Z373" s="7"/>
      <c r="AA373" s="7"/>
      <c r="AB373" s="7"/>
      <c r="AC373" s="7"/>
      <c r="AE373" s="7"/>
      <c r="AF373" s="7"/>
      <c r="AG373" s="7"/>
      <c r="AH373" s="7"/>
      <c r="AI373" s="7"/>
      <c r="AK373" s="7"/>
      <c r="AL373" s="7"/>
      <c r="AM373" s="7"/>
      <c r="AN373" s="7"/>
      <c r="AO373" s="7"/>
      <c r="AQ373" s="7"/>
      <c r="AR373" s="7"/>
      <c r="AS373" s="7"/>
      <c r="AT373" s="7"/>
      <c r="AU373" s="7"/>
      <c r="AW373" s="7"/>
      <c r="AX373" s="7"/>
      <c r="AY373" s="7"/>
      <c r="AZ373" s="7"/>
      <c r="BA373" s="7"/>
      <c r="BC373" s="7"/>
      <c r="BD373" s="7"/>
      <c r="BE373" s="7"/>
      <c r="BF373" s="7"/>
      <c r="BG373" s="7"/>
      <c r="BI373" s="7"/>
      <c r="BJ373" s="7"/>
      <c r="BK373" s="7"/>
      <c r="BL373" s="7"/>
      <c r="BM373" s="7"/>
      <c r="BO373" s="7"/>
      <c r="BP373" s="7"/>
      <c r="BQ373" s="7"/>
      <c r="BR373" s="7"/>
      <c r="BS373" s="7"/>
      <c r="BU373" s="7"/>
      <c r="BV373" s="7"/>
      <c r="BW373" s="7"/>
      <c r="BX373" s="7"/>
      <c r="BY373" s="7"/>
      <c r="CA373" s="7"/>
      <c r="CB373" s="7"/>
      <c r="CC373" s="7"/>
      <c r="CD373" s="7"/>
      <c r="CE373" s="7"/>
      <c r="CG373" s="7"/>
      <c r="CH373" s="7"/>
      <c r="CI373" s="7"/>
      <c r="CJ373" s="7"/>
      <c r="CK373" s="7"/>
      <c r="CM373" s="7"/>
      <c r="CN373" s="7"/>
      <c r="CO373" s="7"/>
      <c r="CP373" s="7"/>
      <c r="CQ373" s="7"/>
      <c r="CS373" s="7"/>
      <c r="CT373" s="7"/>
      <c r="CU373" s="7"/>
      <c r="CV373" s="7"/>
      <c r="CW373" s="7"/>
      <c r="CY373" s="7"/>
      <c r="CZ373" s="7"/>
      <c r="DA373" s="7"/>
      <c r="DB373" s="7"/>
      <c r="DC373" s="7"/>
      <c r="DE373" s="7"/>
      <c r="DF373" s="7"/>
      <c r="DG373" s="7"/>
      <c r="DH373" s="7"/>
      <c r="DI373" s="7"/>
      <c r="DK373" s="7"/>
      <c r="DL373" s="7"/>
      <c r="DM373" s="7"/>
      <c r="DN373" s="7"/>
      <c r="DO373" s="7"/>
      <c r="DQ373" s="7"/>
      <c r="DR373" s="7"/>
      <c r="DS373" s="7"/>
      <c r="DT373" s="7"/>
      <c r="DU373" s="7"/>
      <c r="DW373" s="7"/>
      <c r="DX373" s="7"/>
      <c r="DY373" s="7"/>
      <c r="DZ373" s="7"/>
      <c r="EA373" s="7"/>
      <c r="EC373" s="7"/>
      <c r="ED373" s="7"/>
      <c r="EE373" s="7"/>
      <c r="EF373" s="7"/>
      <c r="EG373" s="7"/>
      <c r="EI373" s="7"/>
      <c r="EJ373" s="7"/>
      <c r="EK373" s="7"/>
      <c r="EL373" s="7"/>
      <c r="EM373" s="7"/>
      <c r="EO373" s="7"/>
      <c r="EP373" s="7"/>
      <c r="EQ373" s="7"/>
      <c r="ER373" s="7"/>
      <c r="ES373" s="7"/>
      <c r="EU373" s="7"/>
      <c r="EV373" s="7"/>
      <c r="EW373" s="7"/>
      <c r="EX373" s="7"/>
      <c r="EY373" s="7"/>
      <c r="FA373" s="7"/>
      <c r="FB373" s="7"/>
      <c r="FC373" s="7"/>
      <c r="FD373" s="7"/>
      <c r="FE373" s="7"/>
      <c r="FG373" s="7"/>
      <c r="FH373" s="7"/>
      <c r="FI373" s="7"/>
      <c r="FJ373" s="7"/>
      <c r="FK373" s="7"/>
      <c r="FM373" s="7"/>
      <c r="FN373" s="7"/>
      <c r="FO373" s="7"/>
      <c r="FP373" s="7"/>
      <c r="FQ373" s="7"/>
      <c r="FS373" s="7"/>
      <c r="FT373" s="7"/>
      <c r="FU373" s="7"/>
      <c r="FV373" s="7"/>
      <c r="FW373" s="7"/>
      <c r="FY373" s="7"/>
      <c r="FZ373" s="7"/>
      <c r="GA373" s="7"/>
      <c r="GB373" s="7"/>
      <c r="GC373" s="7"/>
      <c r="GE373" s="7"/>
      <c r="GF373" s="7"/>
      <c r="GG373" s="7"/>
      <c r="GH373" s="7"/>
      <c r="GI373" s="7"/>
      <c r="GK373" s="7"/>
      <c r="GL373" s="7"/>
      <c r="GM373" s="7"/>
      <c r="GN373" s="7"/>
      <c r="GO373" s="7"/>
      <c r="GQ373" s="7"/>
      <c r="GR373" s="7"/>
      <c r="GS373" s="7"/>
      <c r="GT373" s="7"/>
      <c r="GU373" s="7"/>
      <c r="GW373" s="7"/>
      <c r="GX373" s="7"/>
      <c r="GY373" s="7"/>
      <c r="GZ373" s="7"/>
      <c r="HA373" s="7"/>
      <c r="HC373" s="7"/>
      <c r="HD373" s="7"/>
      <c r="HE373" s="7"/>
      <c r="HF373" s="7"/>
      <c r="HG373" s="7"/>
      <c r="HI373" s="66">
        <v>44930</v>
      </c>
      <c r="HJ373" s="21" t="s">
        <v>1628</v>
      </c>
      <c r="HK373" s="7"/>
      <c r="HL373" s="7">
        <v>1.0289999999999999</v>
      </c>
      <c r="HM373" s="7"/>
      <c r="HO373" s="66">
        <v>44922</v>
      </c>
      <c r="HP373" s="21" t="s">
        <v>1627</v>
      </c>
      <c r="HQ373" s="7"/>
      <c r="HR373" s="7">
        <v>1.014</v>
      </c>
      <c r="HS373" s="7"/>
      <c r="HU373" s="59">
        <v>44264</v>
      </c>
      <c r="HV373" s="21" t="s">
        <v>363</v>
      </c>
      <c r="HW373" s="76">
        <f>[1]!i_dq_close("881001.WI",HU373)</f>
        <v>5131.6958999999997</v>
      </c>
      <c r="HX373" s="88">
        <v>1.1790020000000001</v>
      </c>
      <c r="HY373" s="21">
        <v>2948024.31</v>
      </c>
    </row>
    <row r="374" spans="1:233" customFormat="1">
      <c r="A374" s="121">
        <v>44931</v>
      </c>
      <c r="B374" s="74" t="s">
        <v>1628</v>
      </c>
      <c r="C374" s="122"/>
      <c r="D374" s="122">
        <v>1.0216000000000001</v>
      </c>
      <c r="E374" s="122"/>
      <c r="G374" s="66">
        <v>44966</v>
      </c>
      <c r="H374" s="7" t="s">
        <v>1705</v>
      </c>
      <c r="I374" s="7"/>
      <c r="J374" s="7">
        <v>0.96440000000000003</v>
      </c>
      <c r="K374" s="7"/>
      <c r="M374" s="7"/>
      <c r="N374" s="7"/>
      <c r="O374" s="7"/>
      <c r="P374" s="7"/>
      <c r="Q374" s="7"/>
      <c r="S374" s="7"/>
      <c r="T374" s="7"/>
      <c r="U374" s="7"/>
      <c r="V374" s="7"/>
      <c r="W374" s="7"/>
      <c r="Y374" s="7"/>
      <c r="Z374" s="7"/>
      <c r="AA374" s="7"/>
      <c r="AB374" s="7"/>
      <c r="AC374" s="7"/>
      <c r="AE374" s="7"/>
      <c r="AF374" s="7"/>
      <c r="AG374" s="7"/>
      <c r="AH374" s="7"/>
      <c r="AI374" s="7"/>
      <c r="AK374" s="7"/>
      <c r="AL374" s="7"/>
      <c r="AM374" s="7"/>
      <c r="AN374" s="7"/>
      <c r="AO374" s="7"/>
      <c r="AQ374" s="7"/>
      <c r="AR374" s="7"/>
      <c r="AS374" s="7"/>
      <c r="AT374" s="7"/>
      <c r="AU374" s="7"/>
      <c r="AW374" s="7"/>
      <c r="AX374" s="7"/>
      <c r="AY374" s="7"/>
      <c r="AZ374" s="7"/>
      <c r="BA374" s="7"/>
      <c r="BC374" s="7"/>
      <c r="BD374" s="7"/>
      <c r="BE374" s="7"/>
      <c r="BF374" s="7"/>
      <c r="BG374" s="7"/>
      <c r="BI374" s="7"/>
      <c r="BJ374" s="7"/>
      <c r="BK374" s="7"/>
      <c r="BL374" s="7"/>
      <c r="BM374" s="7"/>
      <c r="BO374" s="7"/>
      <c r="BP374" s="7"/>
      <c r="BQ374" s="7"/>
      <c r="BR374" s="7"/>
      <c r="BS374" s="7"/>
      <c r="BU374" s="7"/>
      <c r="BV374" s="7"/>
      <c r="BW374" s="7"/>
      <c r="BX374" s="7"/>
      <c r="BY374" s="7"/>
      <c r="CA374" s="7"/>
      <c r="CB374" s="7"/>
      <c r="CC374" s="7"/>
      <c r="CD374" s="7"/>
      <c r="CE374" s="7"/>
      <c r="CG374" s="7"/>
      <c r="CH374" s="7"/>
      <c r="CI374" s="7"/>
      <c r="CJ374" s="7"/>
      <c r="CK374" s="7"/>
      <c r="CM374" s="7"/>
      <c r="CN374" s="7"/>
      <c r="CO374" s="7"/>
      <c r="CP374" s="7"/>
      <c r="CQ374" s="7"/>
      <c r="CS374" s="7"/>
      <c r="CT374" s="7"/>
      <c r="CU374" s="7"/>
      <c r="CV374" s="7"/>
      <c r="CW374" s="7"/>
      <c r="CY374" s="7"/>
      <c r="CZ374" s="7"/>
      <c r="DA374" s="7"/>
      <c r="DB374" s="7"/>
      <c r="DC374" s="7"/>
      <c r="DE374" s="7"/>
      <c r="DF374" s="7"/>
      <c r="DG374" s="7"/>
      <c r="DH374" s="7"/>
      <c r="DI374" s="7"/>
      <c r="DK374" s="7"/>
      <c r="DL374" s="7"/>
      <c r="DM374" s="7"/>
      <c r="DN374" s="7"/>
      <c r="DO374" s="7"/>
      <c r="DQ374" s="7"/>
      <c r="DR374" s="7"/>
      <c r="DS374" s="7"/>
      <c r="DT374" s="7"/>
      <c r="DU374" s="7"/>
      <c r="DW374" s="7"/>
      <c r="DX374" s="7"/>
      <c r="DY374" s="7"/>
      <c r="DZ374" s="7"/>
      <c r="EA374" s="7"/>
      <c r="EC374" s="7"/>
      <c r="ED374" s="7"/>
      <c r="EE374" s="7"/>
      <c r="EF374" s="7"/>
      <c r="EG374" s="7"/>
      <c r="EI374" s="7"/>
      <c r="EJ374" s="7"/>
      <c r="EK374" s="7"/>
      <c r="EL374" s="7"/>
      <c r="EM374" s="7"/>
      <c r="EO374" s="7"/>
      <c r="EP374" s="7"/>
      <c r="EQ374" s="7"/>
      <c r="ER374" s="7"/>
      <c r="ES374" s="7"/>
      <c r="EU374" s="7"/>
      <c r="EV374" s="7"/>
      <c r="EW374" s="7"/>
      <c r="EX374" s="7"/>
      <c r="EY374" s="7"/>
      <c r="FA374" s="7"/>
      <c r="FB374" s="7"/>
      <c r="FC374" s="7"/>
      <c r="FD374" s="7"/>
      <c r="FE374" s="7"/>
      <c r="FG374" s="7"/>
      <c r="FH374" s="7"/>
      <c r="FI374" s="7"/>
      <c r="FJ374" s="7"/>
      <c r="FK374" s="7"/>
      <c r="FM374" s="7"/>
      <c r="FN374" s="7"/>
      <c r="FO374" s="7"/>
      <c r="FP374" s="7"/>
      <c r="FQ374" s="7"/>
      <c r="FS374" s="7"/>
      <c r="FT374" s="7"/>
      <c r="FU374" s="7"/>
      <c r="FV374" s="7"/>
      <c r="FW374" s="7"/>
      <c r="FY374" s="7"/>
      <c r="FZ374" s="7"/>
      <c r="GA374" s="7"/>
      <c r="GB374" s="7"/>
      <c r="GC374" s="7"/>
      <c r="GE374" s="7"/>
      <c r="GF374" s="7"/>
      <c r="GG374" s="7"/>
      <c r="GH374" s="7"/>
      <c r="GI374" s="7"/>
      <c r="GK374" s="7"/>
      <c r="GL374" s="7"/>
      <c r="GM374" s="7"/>
      <c r="GN374" s="7"/>
      <c r="GO374" s="7"/>
      <c r="GQ374" s="7"/>
      <c r="GR374" s="7"/>
      <c r="GS374" s="7"/>
      <c r="GT374" s="7"/>
      <c r="GU374" s="7"/>
      <c r="GW374" s="7"/>
      <c r="GX374" s="7"/>
      <c r="GY374" s="7"/>
      <c r="GZ374" s="7"/>
      <c r="HA374" s="7"/>
      <c r="HC374" s="7"/>
      <c r="HD374" s="7"/>
      <c r="HE374" s="7"/>
      <c r="HF374" s="7"/>
      <c r="HG374" s="7"/>
      <c r="HI374" s="66">
        <v>44931</v>
      </c>
      <c r="HJ374" s="21" t="s">
        <v>1628</v>
      </c>
      <c r="HK374" s="7"/>
      <c r="HL374" s="7">
        <v>1.0249999999999999</v>
      </c>
      <c r="HM374" s="7"/>
      <c r="HO374" s="66">
        <v>44923</v>
      </c>
      <c r="HP374" s="21" t="s">
        <v>1627</v>
      </c>
      <c r="HQ374" s="7"/>
      <c r="HR374" s="7">
        <v>1.0149999999999999</v>
      </c>
      <c r="HS374" s="7"/>
      <c r="HU374" s="59">
        <v>44265</v>
      </c>
      <c r="HV374" s="21" t="s">
        <v>363</v>
      </c>
      <c r="HW374" s="76">
        <f>[1]!i_dq_close("881001.WI",HU374)</f>
        <v>5136.8684000000003</v>
      </c>
      <c r="HX374" s="88">
        <v>1.1790020000000001</v>
      </c>
      <c r="HY374" s="21">
        <v>2948024.31</v>
      </c>
    </row>
    <row r="375" spans="1:233" customFormat="1">
      <c r="A375" s="121">
        <v>44932</v>
      </c>
      <c r="B375" s="74" t="s">
        <v>1628</v>
      </c>
      <c r="C375" s="122"/>
      <c r="D375" s="122">
        <v>1.0187999999999999</v>
      </c>
      <c r="E375" s="122"/>
      <c r="G375" s="66">
        <v>44967</v>
      </c>
      <c r="H375" s="7" t="s">
        <v>1720</v>
      </c>
      <c r="I375" s="7"/>
      <c r="J375" s="7">
        <v>0.96730000000000005</v>
      </c>
      <c r="K375" s="7"/>
      <c r="M375" s="7"/>
      <c r="N375" s="7"/>
      <c r="O375" s="7"/>
      <c r="P375" s="7"/>
      <c r="Q375" s="7"/>
      <c r="S375" s="7"/>
      <c r="T375" s="7"/>
      <c r="U375" s="7"/>
      <c r="V375" s="7"/>
      <c r="W375" s="7"/>
      <c r="Y375" s="7"/>
      <c r="Z375" s="7"/>
      <c r="AA375" s="7"/>
      <c r="AB375" s="7"/>
      <c r="AC375" s="7"/>
      <c r="AE375" s="7"/>
      <c r="AF375" s="7"/>
      <c r="AG375" s="7"/>
      <c r="AH375" s="7"/>
      <c r="AI375" s="7"/>
      <c r="AK375" s="7"/>
      <c r="AL375" s="7"/>
      <c r="AM375" s="7"/>
      <c r="AN375" s="7"/>
      <c r="AO375" s="7"/>
      <c r="AQ375" s="7"/>
      <c r="AR375" s="7"/>
      <c r="AS375" s="7"/>
      <c r="AT375" s="7"/>
      <c r="AU375" s="7"/>
      <c r="AW375" s="7"/>
      <c r="AX375" s="7"/>
      <c r="AY375" s="7"/>
      <c r="AZ375" s="7"/>
      <c r="BA375" s="7"/>
      <c r="BC375" s="7"/>
      <c r="BD375" s="7"/>
      <c r="BE375" s="7"/>
      <c r="BF375" s="7"/>
      <c r="BG375" s="7"/>
      <c r="BI375" s="7"/>
      <c r="BJ375" s="7"/>
      <c r="BK375" s="7"/>
      <c r="BL375" s="7"/>
      <c r="BM375" s="7"/>
      <c r="BO375" s="7"/>
      <c r="BP375" s="7"/>
      <c r="BQ375" s="7"/>
      <c r="BR375" s="7"/>
      <c r="BS375" s="7"/>
      <c r="BU375" s="7"/>
      <c r="BV375" s="7"/>
      <c r="BW375" s="7"/>
      <c r="BX375" s="7"/>
      <c r="BY375" s="7"/>
      <c r="CA375" s="7"/>
      <c r="CB375" s="7"/>
      <c r="CC375" s="7"/>
      <c r="CD375" s="7"/>
      <c r="CE375" s="7"/>
      <c r="CG375" s="7"/>
      <c r="CH375" s="7"/>
      <c r="CI375" s="7"/>
      <c r="CJ375" s="7"/>
      <c r="CK375" s="7"/>
      <c r="CM375" s="7"/>
      <c r="CN375" s="7"/>
      <c r="CO375" s="7"/>
      <c r="CP375" s="7"/>
      <c r="CQ375" s="7"/>
      <c r="CS375" s="7"/>
      <c r="CT375" s="7"/>
      <c r="CU375" s="7"/>
      <c r="CV375" s="7"/>
      <c r="CW375" s="7"/>
      <c r="CY375" s="7"/>
      <c r="CZ375" s="7"/>
      <c r="DA375" s="7"/>
      <c r="DB375" s="7"/>
      <c r="DC375" s="7"/>
      <c r="DE375" s="7"/>
      <c r="DF375" s="7"/>
      <c r="DG375" s="7"/>
      <c r="DH375" s="7"/>
      <c r="DI375" s="7"/>
      <c r="DK375" s="7"/>
      <c r="DL375" s="7"/>
      <c r="DM375" s="7"/>
      <c r="DN375" s="7"/>
      <c r="DO375" s="7"/>
      <c r="DQ375" s="7"/>
      <c r="DR375" s="7"/>
      <c r="DS375" s="7"/>
      <c r="DT375" s="7"/>
      <c r="DU375" s="7"/>
      <c r="DW375" s="7"/>
      <c r="DX375" s="7"/>
      <c r="DY375" s="7"/>
      <c r="DZ375" s="7"/>
      <c r="EA375" s="7"/>
      <c r="EC375" s="7"/>
      <c r="ED375" s="7"/>
      <c r="EE375" s="7"/>
      <c r="EF375" s="7"/>
      <c r="EG375" s="7"/>
      <c r="EI375" s="7"/>
      <c r="EJ375" s="7"/>
      <c r="EK375" s="7"/>
      <c r="EL375" s="7"/>
      <c r="EM375" s="7"/>
      <c r="EO375" s="7"/>
      <c r="EP375" s="7"/>
      <c r="EQ375" s="7"/>
      <c r="ER375" s="7"/>
      <c r="ES375" s="7"/>
      <c r="EU375" s="7"/>
      <c r="EV375" s="7"/>
      <c r="EW375" s="7"/>
      <c r="EX375" s="7"/>
      <c r="EY375" s="7"/>
      <c r="FA375" s="7"/>
      <c r="FB375" s="7"/>
      <c r="FC375" s="7"/>
      <c r="FD375" s="7"/>
      <c r="FE375" s="7"/>
      <c r="FG375" s="7"/>
      <c r="FH375" s="7"/>
      <c r="FI375" s="7"/>
      <c r="FJ375" s="7"/>
      <c r="FK375" s="7"/>
      <c r="FM375" s="7"/>
      <c r="FN375" s="7"/>
      <c r="FO375" s="7"/>
      <c r="FP375" s="7"/>
      <c r="FQ375" s="7"/>
      <c r="FS375" s="7"/>
      <c r="FT375" s="7"/>
      <c r="FU375" s="7"/>
      <c r="FV375" s="7"/>
      <c r="FW375" s="7"/>
      <c r="FY375" s="7"/>
      <c r="FZ375" s="7"/>
      <c r="GA375" s="7"/>
      <c r="GB375" s="7"/>
      <c r="GC375" s="7"/>
      <c r="GE375" s="7"/>
      <c r="GF375" s="7"/>
      <c r="GG375" s="7"/>
      <c r="GH375" s="7"/>
      <c r="GI375" s="7"/>
      <c r="GK375" s="7"/>
      <c r="GL375" s="7"/>
      <c r="GM375" s="7"/>
      <c r="GN375" s="7"/>
      <c r="GO375" s="7"/>
      <c r="GQ375" s="7"/>
      <c r="GR375" s="7"/>
      <c r="GS375" s="7"/>
      <c r="GT375" s="7"/>
      <c r="GU375" s="7"/>
      <c r="GW375" s="7"/>
      <c r="GX375" s="7"/>
      <c r="GY375" s="7"/>
      <c r="GZ375" s="7"/>
      <c r="HA375" s="7"/>
      <c r="HC375" s="7"/>
      <c r="HD375" s="7"/>
      <c r="HE375" s="7"/>
      <c r="HF375" s="7"/>
      <c r="HG375" s="7"/>
      <c r="HI375" s="66">
        <v>44932</v>
      </c>
      <c r="HJ375" s="21" t="s">
        <v>1628</v>
      </c>
      <c r="HK375" s="7"/>
      <c r="HL375" s="7">
        <v>1.0269999999999999</v>
      </c>
      <c r="HM375" s="7"/>
      <c r="HO375" s="66">
        <v>44924</v>
      </c>
      <c r="HP375" s="21" t="s">
        <v>1627</v>
      </c>
      <c r="HQ375" s="7"/>
      <c r="HR375" s="7">
        <v>1.014</v>
      </c>
      <c r="HS375" s="7"/>
      <c r="HU375" s="59">
        <v>44266</v>
      </c>
      <c r="HV375" s="21" t="s">
        <v>363</v>
      </c>
      <c r="HW375" s="76">
        <f>[1]!i_dq_close("881001.WI",HU375)</f>
        <v>5261.8458000000001</v>
      </c>
      <c r="HX375" s="88">
        <v>1.1790020000000001</v>
      </c>
      <c r="HY375" s="21">
        <v>2948024.31</v>
      </c>
    </row>
    <row r="376" spans="1:233" customFormat="1">
      <c r="A376" s="121">
        <v>44935</v>
      </c>
      <c r="B376" s="74" t="s">
        <v>1628</v>
      </c>
      <c r="C376" s="122"/>
      <c r="D376" s="122">
        <v>1.0202</v>
      </c>
      <c r="E376" s="122"/>
      <c r="G376" s="7"/>
      <c r="H376" s="7"/>
      <c r="I376" s="7"/>
      <c r="J376" s="7"/>
      <c r="K376" s="7"/>
      <c r="M376" s="7"/>
      <c r="N376" s="7"/>
      <c r="O376" s="7"/>
      <c r="P376" s="7"/>
      <c r="Q376" s="7"/>
      <c r="S376" s="7"/>
      <c r="T376" s="7"/>
      <c r="U376" s="7"/>
      <c r="V376" s="7"/>
      <c r="W376" s="7"/>
      <c r="Y376" s="7"/>
      <c r="Z376" s="7"/>
      <c r="AA376" s="7"/>
      <c r="AB376" s="7"/>
      <c r="AC376" s="7"/>
      <c r="AE376" s="7"/>
      <c r="AF376" s="7"/>
      <c r="AG376" s="7"/>
      <c r="AH376" s="7"/>
      <c r="AI376" s="7"/>
      <c r="AK376" s="7"/>
      <c r="AL376" s="7"/>
      <c r="AM376" s="7"/>
      <c r="AN376" s="7"/>
      <c r="AO376" s="7"/>
      <c r="AQ376" s="7"/>
      <c r="AR376" s="7"/>
      <c r="AS376" s="7"/>
      <c r="AT376" s="7"/>
      <c r="AU376" s="7"/>
      <c r="AW376" s="7"/>
      <c r="AX376" s="7"/>
      <c r="AY376" s="7"/>
      <c r="AZ376" s="7"/>
      <c r="BA376" s="7"/>
      <c r="BC376" s="7"/>
      <c r="BD376" s="7"/>
      <c r="BE376" s="7"/>
      <c r="BF376" s="7"/>
      <c r="BG376" s="7"/>
      <c r="BI376" s="7"/>
      <c r="BJ376" s="7"/>
      <c r="BK376" s="7"/>
      <c r="BL376" s="7"/>
      <c r="BM376" s="7"/>
      <c r="BO376" s="7"/>
      <c r="BP376" s="7"/>
      <c r="BQ376" s="7"/>
      <c r="BR376" s="7"/>
      <c r="BS376" s="7"/>
      <c r="BU376" s="7"/>
      <c r="BV376" s="7"/>
      <c r="BW376" s="7"/>
      <c r="BX376" s="7"/>
      <c r="BY376" s="7"/>
      <c r="CA376" s="7"/>
      <c r="CB376" s="7"/>
      <c r="CC376" s="7"/>
      <c r="CD376" s="7"/>
      <c r="CE376" s="7"/>
      <c r="CG376" s="7"/>
      <c r="CH376" s="7"/>
      <c r="CI376" s="7"/>
      <c r="CJ376" s="7"/>
      <c r="CK376" s="7"/>
      <c r="CM376" s="7"/>
      <c r="CN376" s="7"/>
      <c r="CO376" s="7"/>
      <c r="CP376" s="7"/>
      <c r="CQ376" s="7"/>
      <c r="CS376" s="7"/>
      <c r="CT376" s="7"/>
      <c r="CU376" s="7"/>
      <c r="CV376" s="7"/>
      <c r="CW376" s="7"/>
      <c r="CY376" s="7"/>
      <c r="CZ376" s="7"/>
      <c r="DA376" s="7"/>
      <c r="DB376" s="7"/>
      <c r="DC376" s="7"/>
      <c r="DE376" s="7"/>
      <c r="DF376" s="7"/>
      <c r="DG376" s="7"/>
      <c r="DH376" s="7"/>
      <c r="DI376" s="7"/>
      <c r="DK376" s="7"/>
      <c r="DL376" s="7"/>
      <c r="DM376" s="7"/>
      <c r="DN376" s="7"/>
      <c r="DO376" s="7"/>
      <c r="DQ376" s="7"/>
      <c r="DR376" s="7"/>
      <c r="DS376" s="7"/>
      <c r="DT376" s="7"/>
      <c r="DU376" s="7"/>
      <c r="DW376" s="7"/>
      <c r="DX376" s="7"/>
      <c r="DY376" s="7"/>
      <c r="DZ376" s="7"/>
      <c r="EA376" s="7"/>
      <c r="EC376" s="7"/>
      <c r="ED376" s="7"/>
      <c r="EE376" s="7"/>
      <c r="EF376" s="7"/>
      <c r="EG376" s="7"/>
      <c r="EI376" s="7"/>
      <c r="EJ376" s="7"/>
      <c r="EK376" s="7"/>
      <c r="EL376" s="7"/>
      <c r="EM376" s="7"/>
      <c r="EO376" s="7"/>
      <c r="EP376" s="7"/>
      <c r="EQ376" s="7"/>
      <c r="ER376" s="7"/>
      <c r="ES376" s="7"/>
      <c r="EU376" s="7"/>
      <c r="EV376" s="7"/>
      <c r="EW376" s="7"/>
      <c r="EX376" s="7"/>
      <c r="EY376" s="7"/>
      <c r="FA376" s="7"/>
      <c r="FB376" s="7"/>
      <c r="FC376" s="7"/>
      <c r="FD376" s="7"/>
      <c r="FE376" s="7"/>
      <c r="FG376" s="7"/>
      <c r="FH376" s="7"/>
      <c r="FI376" s="7"/>
      <c r="FJ376" s="7"/>
      <c r="FK376" s="7"/>
      <c r="FM376" s="7"/>
      <c r="FN376" s="7"/>
      <c r="FO376" s="7"/>
      <c r="FP376" s="7"/>
      <c r="FQ376" s="7"/>
      <c r="FS376" s="7"/>
      <c r="FT376" s="7"/>
      <c r="FU376" s="7"/>
      <c r="FV376" s="7"/>
      <c r="FW376" s="7"/>
      <c r="FY376" s="7"/>
      <c r="FZ376" s="7"/>
      <c r="GA376" s="7"/>
      <c r="GB376" s="7"/>
      <c r="GC376" s="7"/>
      <c r="GE376" s="7"/>
      <c r="GF376" s="7"/>
      <c r="GG376" s="7"/>
      <c r="GH376" s="7"/>
      <c r="GI376" s="7"/>
      <c r="GK376" s="7"/>
      <c r="GL376" s="7"/>
      <c r="GM376" s="7"/>
      <c r="GN376" s="7"/>
      <c r="GO376" s="7"/>
      <c r="GQ376" s="7"/>
      <c r="GR376" s="7"/>
      <c r="GS376" s="7"/>
      <c r="GT376" s="7"/>
      <c r="GU376" s="7"/>
      <c r="GW376" s="7"/>
      <c r="GX376" s="7"/>
      <c r="GY376" s="7"/>
      <c r="GZ376" s="7"/>
      <c r="HA376" s="7"/>
      <c r="HC376" s="7"/>
      <c r="HD376" s="7"/>
      <c r="HE376" s="7"/>
      <c r="HF376" s="7"/>
      <c r="HG376" s="7"/>
      <c r="HI376" s="66">
        <v>44935</v>
      </c>
      <c r="HJ376" s="21" t="s">
        <v>1628</v>
      </c>
      <c r="HK376" s="7"/>
      <c r="HL376" s="7">
        <v>1.026</v>
      </c>
      <c r="HM376" s="7"/>
      <c r="HO376" s="66">
        <v>44925</v>
      </c>
      <c r="HP376" s="21" t="s">
        <v>1627</v>
      </c>
      <c r="HQ376" s="7"/>
      <c r="HR376" s="7">
        <v>1.0149999999999999</v>
      </c>
      <c r="HS376" s="7"/>
      <c r="HU376" s="59">
        <v>44267</v>
      </c>
      <c r="HV376" s="21" t="s">
        <v>363</v>
      </c>
      <c r="HW376" s="76">
        <f>[1]!i_dq_close("881001.WI",HU376)</f>
        <v>5278.1342000000004</v>
      </c>
      <c r="HX376" s="88">
        <v>1.1790020000000001</v>
      </c>
      <c r="HY376" s="21">
        <v>2948024.31</v>
      </c>
    </row>
    <row r="377" spans="1:233" customFormat="1">
      <c r="A377" s="121">
        <v>44936</v>
      </c>
      <c r="B377" s="74" t="s">
        <v>1628</v>
      </c>
      <c r="C377" s="122"/>
      <c r="D377" s="122">
        <v>1.0182</v>
      </c>
      <c r="E377" s="122"/>
      <c r="G377" s="7"/>
      <c r="H377" s="7"/>
      <c r="I377" s="7"/>
      <c r="J377" s="7"/>
      <c r="K377" s="7"/>
      <c r="M377" s="7"/>
      <c r="N377" s="7"/>
      <c r="O377" s="7"/>
      <c r="P377" s="7"/>
      <c r="Q377" s="7"/>
      <c r="S377" s="7"/>
      <c r="T377" s="7"/>
      <c r="U377" s="7"/>
      <c r="V377" s="7"/>
      <c r="W377" s="7"/>
      <c r="Y377" s="7"/>
      <c r="Z377" s="7"/>
      <c r="AA377" s="7"/>
      <c r="AB377" s="7"/>
      <c r="AC377" s="7"/>
      <c r="AE377" s="7"/>
      <c r="AF377" s="7"/>
      <c r="AG377" s="7"/>
      <c r="AH377" s="7"/>
      <c r="AI377" s="7"/>
      <c r="AK377" s="7"/>
      <c r="AL377" s="7"/>
      <c r="AM377" s="7"/>
      <c r="AN377" s="7"/>
      <c r="AO377" s="7"/>
      <c r="AQ377" s="7"/>
      <c r="AR377" s="7"/>
      <c r="AS377" s="7"/>
      <c r="AT377" s="7"/>
      <c r="AU377" s="7"/>
      <c r="AW377" s="7"/>
      <c r="AX377" s="7"/>
      <c r="AY377" s="7"/>
      <c r="AZ377" s="7"/>
      <c r="BA377" s="7"/>
      <c r="BC377" s="7"/>
      <c r="BD377" s="7"/>
      <c r="BE377" s="7"/>
      <c r="BF377" s="7"/>
      <c r="BG377" s="7"/>
      <c r="BI377" s="7"/>
      <c r="BJ377" s="7"/>
      <c r="BK377" s="7"/>
      <c r="BL377" s="7"/>
      <c r="BM377" s="7"/>
      <c r="BO377" s="7"/>
      <c r="BP377" s="7"/>
      <c r="BQ377" s="7"/>
      <c r="BR377" s="7"/>
      <c r="BS377" s="7"/>
      <c r="BU377" s="7"/>
      <c r="BV377" s="7"/>
      <c r="BW377" s="7"/>
      <c r="BX377" s="7"/>
      <c r="BY377" s="7"/>
      <c r="CA377" s="7"/>
      <c r="CB377" s="7"/>
      <c r="CC377" s="7"/>
      <c r="CD377" s="7"/>
      <c r="CE377" s="7"/>
      <c r="CG377" s="7"/>
      <c r="CH377" s="7"/>
      <c r="CI377" s="7"/>
      <c r="CJ377" s="7"/>
      <c r="CK377" s="7"/>
      <c r="CM377" s="7"/>
      <c r="CN377" s="7"/>
      <c r="CO377" s="7"/>
      <c r="CP377" s="7"/>
      <c r="CQ377" s="7"/>
      <c r="CS377" s="7"/>
      <c r="CT377" s="7"/>
      <c r="CU377" s="7"/>
      <c r="CV377" s="7"/>
      <c r="CW377" s="7"/>
      <c r="CY377" s="7"/>
      <c r="CZ377" s="7"/>
      <c r="DA377" s="7"/>
      <c r="DB377" s="7"/>
      <c r="DC377" s="7"/>
      <c r="DE377" s="7"/>
      <c r="DF377" s="7"/>
      <c r="DG377" s="7"/>
      <c r="DH377" s="7"/>
      <c r="DI377" s="7"/>
      <c r="DK377" s="7"/>
      <c r="DL377" s="7"/>
      <c r="DM377" s="7"/>
      <c r="DN377" s="7"/>
      <c r="DO377" s="7"/>
      <c r="DQ377" s="7"/>
      <c r="DR377" s="7"/>
      <c r="DS377" s="7"/>
      <c r="DT377" s="7"/>
      <c r="DU377" s="7"/>
      <c r="DW377" s="7"/>
      <c r="DX377" s="7"/>
      <c r="DY377" s="7"/>
      <c r="DZ377" s="7"/>
      <c r="EA377" s="7"/>
      <c r="EC377" s="7"/>
      <c r="ED377" s="7"/>
      <c r="EE377" s="7"/>
      <c r="EF377" s="7"/>
      <c r="EG377" s="7"/>
      <c r="EI377" s="7"/>
      <c r="EJ377" s="7"/>
      <c r="EK377" s="7"/>
      <c r="EL377" s="7"/>
      <c r="EM377" s="7"/>
      <c r="EO377" s="7"/>
      <c r="EP377" s="7"/>
      <c r="EQ377" s="7"/>
      <c r="ER377" s="7"/>
      <c r="ES377" s="7"/>
      <c r="EU377" s="7"/>
      <c r="EV377" s="7"/>
      <c r="EW377" s="7"/>
      <c r="EX377" s="7"/>
      <c r="EY377" s="7"/>
      <c r="FA377" s="7"/>
      <c r="FB377" s="7"/>
      <c r="FC377" s="7"/>
      <c r="FD377" s="7"/>
      <c r="FE377" s="7"/>
      <c r="FG377" s="7"/>
      <c r="FH377" s="7"/>
      <c r="FI377" s="7"/>
      <c r="FJ377" s="7"/>
      <c r="FK377" s="7"/>
      <c r="FM377" s="7"/>
      <c r="FN377" s="7"/>
      <c r="FO377" s="7"/>
      <c r="FP377" s="7"/>
      <c r="FQ377" s="7"/>
      <c r="FS377" s="7"/>
      <c r="FT377" s="7"/>
      <c r="FU377" s="7"/>
      <c r="FV377" s="7"/>
      <c r="FW377" s="7"/>
      <c r="FY377" s="7"/>
      <c r="FZ377" s="7"/>
      <c r="GA377" s="7"/>
      <c r="GB377" s="7"/>
      <c r="GC377" s="7"/>
      <c r="GE377" s="7"/>
      <c r="GF377" s="7"/>
      <c r="GG377" s="7"/>
      <c r="GH377" s="7"/>
      <c r="GI377" s="7"/>
      <c r="GK377" s="7"/>
      <c r="GL377" s="7"/>
      <c r="GM377" s="7"/>
      <c r="GN377" s="7"/>
      <c r="GO377" s="7"/>
      <c r="GQ377" s="7"/>
      <c r="GR377" s="7"/>
      <c r="GS377" s="7"/>
      <c r="GT377" s="7"/>
      <c r="GU377" s="7"/>
      <c r="GW377" s="7"/>
      <c r="GX377" s="7"/>
      <c r="GY377" s="7"/>
      <c r="GZ377" s="7"/>
      <c r="HA377" s="7"/>
      <c r="HC377" s="7"/>
      <c r="HD377" s="7"/>
      <c r="HE377" s="7"/>
      <c r="HF377" s="7"/>
      <c r="HG377" s="7"/>
      <c r="HI377" s="66">
        <v>44936</v>
      </c>
      <c r="HJ377" s="21" t="s">
        <v>1628</v>
      </c>
      <c r="HK377" s="7"/>
      <c r="HL377" s="7">
        <v>1.0269999999999999</v>
      </c>
      <c r="HM377" s="7"/>
      <c r="HO377" s="66">
        <v>44929</v>
      </c>
      <c r="HP377" s="21" t="s">
        <v>1628</v>
      </c>
      <c r="HQ377" s="7"/>
      <c r="HR377" s="7">
        <v>1.0149999999999999</v>
      </c>
      <c r="HS377" s="7"/>
      <c r="HU377" s="59">
        <v>44270</v>
      </c>
      <c r="HV377" s="21" t="s">
        <v>363</v>
      </c>
      <c r="HW377" s="76">
        <f>[1]!i_dq_close("881001.WI",HU377)</f>
        <v>5194.4850999999999</v>
      </c>
      <c r="HX377" s="88">
        <v>1.1790020000000001</v>
      </c>
      <c r="HY377" s="21">
        <v>2948024.31</v>
      </c>
    </row>
    <row r="378" spans="1:233" customFormat="1">
      <c r="A378" s="121">
        <v>44937</v>
      </c>
      <c r="B378" s="74" t="s">
        <v>1628</v>
      </c>
      <c r="C378" s="122"/>
      <c r="D378" s="122">
        <v>1.0157</v>
      </c>
      <c r="E378" s="122"/>
      <c r="G378" s="7"/>
      <c r="H378" s="7"/>
      <c r="I378" s="7"/>
      <c r="J378" s="7"/>
      <c r="K378" s="7"/>
      <c r="M378" s="7"/>
      <c r="N378" s="7"/>
      <c r="O378" s="7"/>
      <c r="P378" s="7"/>
      <c r="Q378" s="7"/>
      <c r="S378" s="7"/>
      <c r="T378" s="7"/>
      <c r="U378" s="7"/>
      <c r="V378" s="7"/>
      <c r="W378" s="7"/>
      <c r="Y378" s="7"/>
      <c r="Z378" s="7"/>
      <c r="AA378" s="7"/>
      <c r="AB378" s="7"/>
      <c r="AC378" s="7"/>
      <c r="AE378" s="7"/>
      <c r="AF378" s="7"/>
      <c r="AG378" s="7"/>
      <c r="AH378" s="7"/>
      <c r="AI378" s="7"/>
      <c r="AK378" s="7"/>
      <c r="AL378" s="7"/>
      <c r="AM378" s="7"/>
      <c r="AN378" s="7"/>
      <c r="AO378" s="7"/>
      <c r="AQ378" s="7"/>
      <c r="AR378" s="7"/>
      <c r="AS378" s="7"/>
      <c r="AT378" s="7"/>
      <c r="AU378" s="7"/>
      <c r="AW378" s="7"/>
      <c r="AX378" s="7"/>
      <c r="AY378" s="7"/>
      <c r="AZ378" s="7"/>
      <c r="BA378" s="7"/>
      <c r="BC378" s="7"/>
      <c r="BD378" s="7"/>
      <c r="BE378" s="7"/>
      <c r="BF378" s="7"/>
      <c r="BG378" s="7"/>
      <c r="BI378" s="7"/>
      <c r="BJ378" s="7"/>
      <c r="BK378" s="7"/>
      <c r="BL378" s="7"/>
      <c r="BM378" s="7"/>
      <c r="BO378" s="7"/>
      <c r="BP378" s="7"/>
      <c r="BQ378" s="7"/>
      <c r="BR378" s="7"/>
      <c r="BS378" s="7"/>
      <c r="BU378" s="7"/>
      <c r="BV378" s="7"/>
      <c r="BW378" s="7"/>
      <c r="BX378" s="7"/>
      <c r="BY378" s="7"/>
      <c r="CA378" s="7"/>
      <c r="CB378" s="7"/>
      <c r="CC378" s="7"/>
      <c r="CD378" s="7"/>
      <c r="CE378" s="7"/>
      <c r="CG378" s="7"/>
      <c r="CH378" s="7"/>
      <c r="CI378" s="7"/>
      <c r="CJ378" s="7"/>
      <c r="CK378" s="7"/>
      <c r="CM378" s="7"/>
      <c r="CN378" s="7"/>
      <c r="CO378" s="7"/>
      <c r="CP378" s="7"/>
      <c r="CQ378" s="7"/>
      <c r="CS378" s="7"/>
      <c r="CT378" s="7"/>
      <c r="CU378" s="7"/>
      <c r="CV378" s="7"/>
      <c r="CW378" s="7"/>
      <c r="CY378" s="7"/>
      <c r="CZ378" s="7"/>
      <c r="DA378" s="7"/>
      <c r="DB378" s="7"/>
      <c r="DC378" s="7"/>
      <c r="DE378" s="7"/>
      <c r="DF378" s="7"/>
      <c r="DG378" s="7"/>
      <c r="DH378" s="7"/>
      <c r="DI378" s="7"/>
      <c r="DK378" s="7"/>
      <c r="DL378" s="7"/>
      <c r="DM378" s="7"/>
      <c r="DN378" s="7"/>
      <c r="DO378" s="7"/>
      <c r="DQ378" s="7"/>
      <c r="DR378" s="7"/>
      <c r="DS378" s="7"/>
      <c r="DT378" s="7"/>
      <c r="DU378" s="7"/>
      <c r="DW378" s="7"/>
      <c r="DX378" s="7"/>
      <c r="DY378" s="7"/>
      <c r="DZ378" s="7"/>
      <c r="EA378" s="7"/>
      <c r="EC378" s="7"/>
      <c r="ED378" s="7"/>
      <c r="EE378" s="7"/>
      <c r="EF378" s="7"/>
      <c r="EG378" s="7"/>
      <c r="EI378" s="7"/>
      <c r="EJ378" s="7"/>
      <c r="EK378" s="7"/>
      <c r="EL378" s="7"/>
      <c r="EM378" s="7"/>
      <c r="EO378" s="7"/>
      <c r="EP378" s="7"/>
      <c r="EQ378" s="7"/>
      <c r="ER378" s="7"/>
      <c r="ES378" s="7"/>
      <c r="EU378" s="7"/>
      <c r="EV378" s="7"/>
      <c r="EW378" s="7"/>
      <c r="EX378" s="7"/>
      <c r="EY378" s="7"/>
      <c r="FA378" s="7"/>
      <c r="FB378" s="7"/>
      <c r="FC378" s="7"/>
      <c r="FD378" s="7"/>
      <c r="FE378" s="7"/>
      <c r="FG378" s="7"/>
      <c r="FH378" s="7"/>
      <c r="FI378" s="7"/>
      <c r="FJ378" s="7"/>
      <c r="FK378" s="7"/>
      <c r="FM378" s="7"/>
      <c r="FN378" s="7"/>
      <c r="FO378" s="7"/>
      <c r="FP378" s="7"/>
      <c r="FQ378" s="7"/>
      <c r="FS378" s="7"/>
      <c r="FT378" s="7"/>
      <c r="FU378" s="7"/>
      <c r="FV378" s="7"/>
      <c r="FW378" s="7"/>
      <c r="FY378" s="7"/>
      <c r="FZ378" s="7"/>
      <c r="GA378" s="7"/>
      <c r="GB378" s="7"/>
      <c r="GC378" s="7"/>
      <c r="GE378" s="7"/>
      <c r="GF378" s="7"/>
      <c r="GG378" s="7"/>
      <c r="GH378" s="7"/>
      <c r="GI378" s="7"/>
      <c r="GK378" s="7"/>
      <c r="GL378" s="7"/>
      <c r="GM378" s="7"/>
      <c r="GN378" s="7"/>
      <c r="GO378" s="7"/>
      <c r="GQ378" s="7"/>
      <c r="GR378" s="7"/>
      <c r="GS378" s="7"/>
      <c r="GT378" s="7"/>
      <c r="GU378" s="7"/>
      <c r="GW378" s="7"/>
      <c r="GX378" s="7"/>
      <c r="GY378" s="7"/>
      <c r="GZ378" s="7"/>
      <c r="HA378" s="7"/>
      <c r="HC378" s="7"/>
      <c r="HD378" s="7"/>
      <c r="HE378" s="7"/>
      <c r="HF378" s="7"/>
      <c r="HG378" s="7"/>
      <c r="HI378" s="66">
        <v>44937</v>
      </c>
      <c r="HJ378" s="21" t="s">
        <v>1628</v>
      </c>
      <c r="HK378" s="7"/>
      <c r="HL378" s="7">
        <v>1.024</v>
      </c>
      <c r="HM378" s="7"/>
      <c r="HO378" s="66">
        <v>44930</v>
      </c>
      <c r="HP378" s="21" t="s">
        <v>1628</v>
      </c>
      <c r="HQ378" s="7"/>
      <c r="HR378" s="7">
        <v>1.0149999999999999</v>
      </c>
      <c r="HS378" s="7"/>
      <c r="HU378" s="59">
        <v>44271</v>
      </c>
      <c r="HV378" s="21" t="s">
        <v>363</v>
      </c>
      <c r="HW378" s="76">
        <f>[1]!i_dq_close("881001.WI",HU378)</f>
        <v>5240.1459000000004</v>
      </c>
      <c r="HX378" s="88">
        <v>1.1790020000000001</v>
      </c>
      <c r="HY378" s="21">
        <v>2948024.31</v>
      </c>
    </row>
    <row r="379" spans="1:233" customFormat="1">
      <c r="A379" s="121">
        <v>44938</v>
      </c>
      <c r="B379" s="74" t="s">
        <v>1628</v>
      </c>
      <c r="C379" s="122"/>
      <c r="D379" s="122">
        <v>1.0150999999999999</v>
      </c>
      <c r="E379" s="122"/>
      <c r="G379" s="7"/>
      <c r="H379" s="7"/>
      <c r="I379" s="7"/>
      <c r="J379" s="7"/>
      <c r="K379" s="7"/>
      <c r="M379" s="7"/>
      <c r="N379" s="7"/>
      <c r="O379" s="7"/>
      <c r="P379" s="7"/>
      <c r="Q379" s="7"/>
      <c r="S379" s="7"/>
      <c r="T379" s="7"/>
      <c r="U379" s="7"/>
      <c r="V379" s="7"/>
      <c r="W379" s="7"/>
      <c r="Y379" s="7"/>
      <c r="Z379" s="7"/>
      <c r="AA379" s="7"/>
      <c r="AB379" s="7"/>
      <c r="AC379" s="7"/>
      <c r="AE379" s="7"/>
      <c r="AF379" s="7"/>
      <c r="AG379" s="7"/>
      <c r="AH379" s="7"/>
      <c r="AI379" s="7"/>
      <c r="AK379" s="7"/>
      <c r="AL379" s="7"/>
      <c r="AM379" s="7"/>
      <c r="AN379" s="7"/>
      <c r="AO379" s="7"/>
      <c r="AQ379" s="7"/>
      <c r="AR379" s="7"/>
      <c r="AS379" s="7"/>
      <c r="AT379" s="7"/>
      <c r="AU379" s="7"/>
      <c r="AW379" s="7"/>
      <c r="AX379" s="7"/>
      <c r="AY379" s="7"/>
      <c r="AZ379" s="7"/>
      <c r="BA379" s="7"/>
      <c r="BC379" s="7"/>
      <c r="BD379" s="7"/>
      <c r="BE379" s="7"/>
      <c r="BF379" s="7"/>
      <c r="BG379" s="7"/>
      <c r="BI379" s="7"/>
      <c r="BJ379" s="7"/>
      <c r="BK379" s="7"/>
      <c r="BL379" s="7"/>
      <c r="BM379" s="7"/>
      <c r="BO379" s="7"/>
      <c r="BP379" s="7"/>
      <c r="BQ379" s="7"/>
      <c r="BR379" s="7"/>
      <c r="BS379" s="7"/>
      <c r="BU379" s="7"/>
      <c r="BV379" s="7"/>
      <c r="BW379" s="7"/>
      <c r="BX379" s="7"/>
      <c r="BY379" s="7"/>
      <c r="CA379" s="7"/>
      <c r="CB379" s="7"/>
      <c r="CC379" s="7"/>
      <c r="CD379" s="7"/>
      <c r="CE379" s="7"/>
      <c r="CG379" s="7"/>
      <c r="CH379" s="7"/>
      <c r="CI379" s="7"/>
      <c r="CJ379" s="7"/>
      <c r="CK379" s="7"/>
      <c r="CM379" s="7"/>
      <c r="CN379" s="7"/>
      <c r="CO379" s="7"/>
      <c r="CP379" s="7"/>
      <c r="CQ379" s="7"/>
      <c r="CS379" s="7"/>
      <c r="CT379" s="7"/>
      <c r="CU379" s="7"/>
      <c r="CV379" s="7"/>
      <c r="CW379" s="7"/>
      <c r="CY379" s="7"/>
      <c r="CZ379" s="7"/>
      <c r="DA379" s="7"/>
      <c r="DB379" s="7"/>
      <c r="DC379" s="7"/>
      <c r="DE379" s="7"/>
      <c r="DF379" s="7"/>
      <c r="DG379" s="7"/>
      <c r="DH379" s="7"/>
      <c r="DI379" s="7"/>
      <c r="DK379" s="7"/>
      <c r="DL379" s="7"/>
      <c r="DM379" s="7"/>
      <c r="DN379" s="7"/>
      <c r="DO379" s="7"/>
      <c r="DQ379" s="7"/>
      <c r="DR379" s="7"/>
      <c r="DS379" s="7"/>
      <c r="DT379" s="7"/>
      <c r="DU379" s="7"/>
      <c r="DW379" s="7"/>
      <c r="DX379" s="7"/>
      <c r="DY379" s="7"/>
      <c r="DZ379" s="7"/>
      <c r="EA379" s="7"/>
      <c r="EC379" s="7"/>
      <c r="ED379" s="7"/>
      <c r="EE379" s="7"/>
      <c r="EF379" s="7"/>
      <c r="EG379" s="7"/>
      <c r="EI379" s="7"/>
      <c r="EJ379" s="7"/>
      <c r="EK379" s="7"/>
      <c r="EL379" s="7"/>
      <c r="EM379" s="7"/>
      <c r="EO379" s="7"/>
      <c r="EP379" s="7"/>
      <c r="EQ379" s="7"/>
      <c r="ER379" s="7"/>
      <c r="ES379" s="7"/>
      <c r="EU379" s="7"/>
      <c r="EV379" s="7"/>
      <c r="EW379" s="7"/>
      <c r="EX379" s="7"/>
      <c r="EY379" s="7"/>
      <c r="FA379" s="7"/>
      <c r="FB379" s="7"/>
      <c r="FC379" s="7"/>
      <c r="FD379" s="7"/>
      <c r="FE379" s="7"/>
      <c r="FG379" s="7"/>
      <c r="FH379" s="7"/>
      <c r="FI379" s="7"/>
      <c r="FJ379" s="7"/>
      <c r="FK379" s="7"/>
      <c r="FM379" s="7"/>
      <c r="FN379" s="7"/>
      <c r="FO379" s="7"/>
      <c r="FP379" s="7"/>
      <c r="FQ379" s="7"/>
      <c r="FS379" s="7"/>
      <c r="FT379" s="7"/>
      <c r="FU379" s="7"/>
      <c r="FV379" s="7"/>
      <c r="FW379" s="7"/>
      <c r="FY379" s="7"/>
      <c r="FZ379" s="7"/>
      <c r="GA379" s="7"/>
      <c r="GB379" s="7"/>
      <c r="GC379" s="7"/>
      <c r="GE379" s="7"/>
      <c r="GF379" s="7"/>
      <c r="GG379" s="7"/>
      <c r="GH379" s="7"/>
      <c r="GI379" s="7"/>
      <c r="GK379" s="7"/>
      <c r="GL379" s="7"/>
      <c r="GM379" s="7"/>
      <c r="GN379" s="7"/>
      <c r="GO379" s="7"/>
      <c r="GQ379" s="7"/>
      <c r="GR379" s="7"/>
      <c r="GS379" s="7"/>
      <c r="GT379" s="7"/>
      <c r="GU379" s="7"/>
      <c r="GW379" s="7"/>
      <c r="GX379" s="7"/>
      <c r="GY379" s="7"/>
      <c r="GZ379" s="7"/>
      <c r="HA379" s="7"/>
      <c r="HC379" s="7"/>
      <c r="HD379" s="7"/>
      <c r="HE379" s="7"/>
      <c r="HF379" s="7"/>
      <c r="HG379" s="7"/>
      <c r="HI379" s="66">
        <v>44938</v>
      </c>
      <c r="HJ379" s="21" t="s">
        <v>1628</v>
      </c>
      <c r="HK379" s="7"/>
      <c r="HL379" s="7">
        <v>1.0249999999999999</v>
      </c>
      <c r="HM379" s="7"/>
      <c r="HO379" s="66">
        <v>44931</v>
      </c>
      <c r="HP379" s="21" t="s">
        <v>1628</v>
      </c>
      <c r="HQ379" s="7"/>
      <c r="HR379" s="7">
        <v>1.0149999999999999</v>
      </c>
      <c r="HS379" s="7"/>
      <c r="HU379" s="59">
        <v>44272</v>
      </c>
      <c r="HV379" s="21" t="s">
        <v>363</v>
      </c>
      <c r="HW379" s="76">
        <f>[1]!i_dq_close("881001.WI",HU379)</f>
        <v>5266.8045000000002</v>
      </c>
      <c r="HX379" s="88">
        <v>1.1790020000000001</v>
      </c>
      <c r="HY379" s="21">
        <v>2948024.31</v>
      </c>
    </row>
    <row r="380" spans="1:233" customFormat="1">
      <c r="A380" s="121">
        <v>44939</v>
      </c>
      <c r="B380" s="74" t="s">
        <v>1628</v>
      </c>
      <c r="C380" s="122"/>
      <c r="D380" s="122">
        <v>1.0152000000000001</v>
      </c>
      <c r="E380" s="122"/>
      <c r="G380" s="7"/>
      <c r="H380" s="7"/>
      <c r="I380" s="7"/>
      <c r="J380" s="7"/>
      <c r="K380" s="7"/>
      <c r="M380" s="7"/>
      <c r="N380" s="7"/>
      <c r="O380" s="7"/>
      <c r="P380" s="7"/>
      <c r="Q380" s="7"/>
      <c r="S380" s="7"/>
      <c r="T380" s="7"/>
      <c r="U380" s="7"/>
      <c r="V380" s="7"/>
      <c r="W380" s="7"/>
      <c r="Y380" s="7"/>
      <c r="Z380" s="7"/>
      <c r="AA380" s="7"/>
      <c r="AB380" s="7"/>
      <c r="AC380" s="7"/>
      <c r="AE380" s="7"/>
      <c r="AF380" s="7"/>
      <c r="AG380" s="7"/>
      <c r="AH380" s="7"/>
      <c r="AI380" s="7"/>
      <c r="AK380" s="7"/>
      <c r="AL380" s="7"/>
      <c r="AM380" s="7"/>
      <c r="AN380" s="7"/>
      <c r="AO380" s="7"/>
      <c r="AQ380" s="7"/>
      <c r="AR380" s="7"/>
      <c r="AS380" s="7"/>
      <c r="AT380" s="7"/>
      <c r="AU380" s="7"/>
      <c r="AW380" s="7"/>
      <c r="AX380" s="7"/>
      <c r="AY380" s="7"/>
      <c r="AZ380" s="7"/>
      <c r="BA380" s="7"/>
      <c r="BC380" s="7"/>
      <c r="BD380" s="7"/>
      <c r="BE380" s="7"/>
      <c r="BF380" s="7"/>
      <c r="BG380" s="7"/>
      <c r="BI380" s="7"/>
      <c r="BJ380" s="7"/>
      <c r="BK380" s="7"/>
      <c r="BL380" s="7"/>
      <c r="BM380" s="7"/>
      <c r="BO380" s="7"/>
      <c r="BP380" s="7"/>
      <c r="BQ380" s="7"/>
      <c r="BR380" s="7"/>
      <c r="BS380" s="7"/>
      <c r="BU380" s="7"/>
      <c r="BV380" s="7"/>
      <c r="BW380" s="7"/>
      <c r="BX380" s="7"/>
      <c r="BY380" s="7"/>
      <c r="CA380" s="7"/>
      <c r="CB380" s="7"/>
      <c r="CC380" s="7"/>
      <c r="CD380" s="7"/>
      <c r="CE380" s="7"/>
      <c r="CG380" s="7"/>
      <c r="CH380" s="7"/>
      <c r="CI380" s="7"/>
      <c r="CJ380" s="7"/>
      <c r="CK380" s="7"/>
      <c r="CM380" s="7"/>
      <c r="CN380" s="7"/>
      <c r="CO380" s="7"/>
      <c r="CP380" s="7"/>
      <c r="CQ380" s="7"/>
      <c r="CS380" s="7"/>
      <c r="CT380" s="7"/>
      <c r="CU380" s="7"/>
      <c r="CV380" s="7"/>
      <c r="CW380" s="7"/>
      <c r="CY380" s="7"/>
      <c r="CZ380" s="7"/>
      <c r="DA380" s="7"/>
      <c r="DB380" s="7"/>
      <c r="DC380" s="7"/>
      <c r="DE380" s="7"/>
      <c r="DF380" s="7"/>
      <c r="DG380" s="7"/>
      <c r="DH380" s="7"/>
      <c r="DI380" s="7"/>
      <c r="DK380" s="7"/>
      <c r="DL380" s="7"/>
      <c r="DM380" s="7"/>
      <c r="DN380" s="7"/>
      <c r="DO380" s="7"/>
      <c r="DQ380" s="7"/>
      <c r="DR380" s="7"/>
      <c r="DS380" s="7"/>
      <c r="DT380" s="7"/>
      <c r="DU380" s="7"/>
      <c r="DW380" s="7"/>
      <c r="DX380" s="7"/>
      <c r="DY380" s="7"/>
      <c r="DZ380" s="7"/>
      <c r="EA380" s="7"/>
      <c r="EC380" s="7"/>
      <c r="ED380" s="7"/>
      <c r="EE380" s="7"/>
      <c r="EF380" s="7"/>
      <c r="EG380" s="7"/>
      <c r="EI380" s="7"/>
      <c r="EJ380" s="7"/>
      <c r="EK380" s="7"/>
      <c r="EL380" s="7"/>
      <c r="EM380" s="7"/>
      <c r="EO380" s="7"/>
      <c r="EP380" s="7"/>
      <c r="EQ380" s="7"/>
      <c r="ER380" s="7"/>
      <c r="ES380" s="7"/>
      <c r="EU380" s="7"/>
      <c r="EV380" s="7"/>
      <c r="EW380" s="7"/>
      <c r="EX380" s="7"/>
      <c r="EY380" s="7"/>
      <c r="FA380" s="7"/>
      <c r="FB380" s="7"/>
      <c r="FC380" s="7"/>
      <c r="FD380" s="7"/>
      <c r="FE380" s="7"/>
      <c r="FG380" s="7"/>
      <c r="FH380" s="7"/>
      <c r="FI380" s="7"/>
      <c r="FJ380" s="7"/>
      <c r="FK380" s="7"/>
      <c r="FM380" s="7"/>
      <c r="FN380" s="7"/>
      <c r="FO380" s="7"/>
      <c r="FP380" s="7"/>
      <c r="FQ380" s="7"/>
      <c r="FS380" s="7"/>
      <c r="FT380" s="7"/>
      <c r="FU380" s="7"/>
      <c r="FV380" s="7"/>
      <c r="FW380" s="7"/>
      <c r="FY380" s="7"/>
      <c r="FZ380" s="7"/>
      <c r="GA380" s="7"/>
      <c r="GB380" s="7"/>
      <c r="GC380" s="7"/>
      <c r="GE380" s="7"/>
      <c r="GF380" s="7"/>
      <c r="GG380" s="7"/>
      <c r="GH380" s="7"/>
      <c r="GI380" s="7"/>
      <c r="GK380" s="7"/>
      <c r="GL380" s="7"/>
      <c r="GM380" s="7"/>
      <c r="GN380" s="7"/>
      <c r="GO380" s="7"/>
      <c r="GQ380" s="7"/>
      <c r="GR380" s="7"/>
      <c r="GS380" s="7"/>
      <c r="GT380" s="7"/>
      <c r="GU380" s="7"/>
      <c r="GW380" s="7"/>
      <c r="GX380" s="7"/>
      <c r="GY380" s="7"/>
      <c r="GZ380" s="7"/>
      <c r="HA380" s="7"/>
      <c r="HC380" s="7"/>
      <c r="HD380" s="7"/>
      <c r="HE380" s="7"/>
      <c r="HF380" s="7"/>
      <c r="HG380" s="7"/>
      <c r="HI380" s="66">
        <v>44939</v>
      </c>
      <c r="HJ380" s="21" t="s">
        <v>1628</v>
      </c>
      <c r="HK380" s="7"/>
      <c r="HL380" s="7">
        <v>1.0249999999999999</v>
      </c>
      <c r="HM380" s="7"/>
      <c r="HO380" s="66">
        <v>44932</v>
      </c>
      <c r="HP380" s="21" t="s">
        <v>1628</v>
      </c>
      <c r="HQ380" s="7"/>
      <c r="HR380" s="7">
        <v>1.0149999999999999</v>
      </c>
      <c r="HS380" s="7"/>
      <c r="HU380" s="59">
        <v>44273</v>
      </c>
      <c r="HV380" s="21" t="s">
        <v>363</v>
      </c>
      <c r="HW380" s="76">
        <f>[1]!i_dq_close("881001.WI",HU380)</f>
        <v>5301.0726000000004</v>
      </c>
      <c r="HX380" s="88">
        <v>1.1790020000000001</v>
      </c>
      <c r="HY380" s="21">
        <v>2948024.31</v>
      </c>
    </row>
    <row r="381" spans="1:233" customFormat="1">
      <c r="A381" s="121">
        <v>44942</v>
      </c>
      <c r="B381" s="74" t="s">
        <v>1628</v>
      </c>
      <c r="C381" s="122"/>
      <c r="D381" s="122">
        <v>1.0122</v>
      </c>
      <c r="E381" s="122"/>
      <c r="G381" s="7"/>
      <c r="H381" s="7"/>
      <c r="I381" s="7"/>
      <c r="J381" s="7"/>
      <c r="K381" s="7"/>
      <c r="M381" s="7"/>
      <c r="N381" s="7"/>
      <c r="O381" s="7"/>
      <c r="P381" s="7"/>
      <c r="Q381" s="7"/>
      <c r="S381" s="7"/>
      <c r="T381" s="7"/>
      <c r="U381" s="7"/>
      <c r="V381" s="7"/>
      <c r="W381" s="7"/>
      <c r="Y381" s="7"/>
      <c r="Z381" s="7"/>
      <c r="AA381" s="7"/>
      <c r="AB381" s="7"/>
      <c r="AC381" s="7"/>
      <c r="AE381" s="7"/>
      <c r="AF381" s="7"/>
      <c r="AG381" s="7"/>
      <c r="AH381" s="7"/>
      <c r="AI381" s="7"/>
      <c r="AK381" s="7"/>
      <c r="AL381" s="7"/>
      <c r="AM381" s="7"/>
      <c r="AN381" s="7"/>
      <c r="AO381" s="7"/>
      <c r="AQ381" s="7"/>
      <c r="AR381" s="7"/>
      <c r="AS381" s="7"/>
      <c r="AT381" s="7"/>
      <c r="AU381" s="7"/>
      <c r="AW381" s="7"/>
      <c r="AX381" s="7"/>
      <c r="AY381" s="7"/>
      <c r="AZ381" s="7"/>
      <c r="BA381" s="7"/>
      <c r="BC381" s="7"/>
      <c r="BD381" s="7"/>
      <c r="BE381" s="7"/>
      <c r="BF381" s="7"/>
      <c r="BG381" s="7"/>
      <c r="BI381" s="7"/>
      <c r="BJ381" s="7"/>
      <c r="BK381" s="7"/>
      <c r="BL381" s="7"/>
      <c r="BM381" s="7"/>
      <c r="BO381" s="7"/>
      <c r="BP381" s="7"/>
      <c r="BQ381" s="7"/>
      <c r="BR381" s="7"/>
      <c r="BS381" s="7"/>
      <c r="BU381" s="7"/>
      <c r="BV381" s="7"/>
      <c r="BW381" s="7"/>
      <c r="BX381" s="7"/>
      <c r="BY381" s="7"/>
      <c r="CA381" s="7"/>
      <c r="CB381" s="7"/>
      <c r="CC381" s="7"/>
      <c r="CD381" s="7"/>
      <c r="CE381" s="7"/>
      <c r="CG381" s="7"/>
      <c r="CH381" s="7"/>
      <c r="CI381" s="7"/>
      <c r="CJ381" s="7"/>
      <c r="CK381" s="7"/>
      <c r="CM381" s="7"/>
      <c r="CN381" s="7"/>
      <c r="CO381" s="7"/>
      <c r="CP381" s="7"/>
      <c r="CQ381" s="7"/>
      <c r="CS381" s="7"/>
      <c r="CT381" s="7"/>
      <c r="CU381" s="7"/>
      <c r="CV381" s="7"/>
      <c r="CW381" s="7"/>
      <c r="CY381" s="7"/>
      <c r="CZ381" s="7"/>
      <c r="DA381" s="7"/>
      <c r="DB381" s="7"/>
      <c r="DC381" s="7"/>
      <c r="DE381" s="7"/>
      <c r="DF381" s="7"/>
      <c r="DG381" s="7"/>
      <c r="DH381" s="7"/>
      <c r="DI381" s="7"/>
      <c r="DK381" s="7"/>
      <c r="DL381" s="7"/>
      <c r="DM381" s="7"/>
      <c r="DN381" s="7"/>
      <c r="DO381" s="7"/>
      <c r="DQ381" s="7"/>
      <c r="DR381" s="7"/>
      <c r="DS381" s="7"/>
      <c r="DT381" s="7"/>
      <c r="DU381" s="7"/>
      <c r="DW381" s="7"/>
      <c r="DX381" s="7"/>
      <c r="DY381" s="7"/>
      <c r="DZ381" s="7"/>
      <c r="EA381" s="7"/>
      <c r="EC381" s="7"/>
      <c r="ED381" s="7"/>
      <c r="EE381" s="7"/>
      <c r="EF381" s="7"/>
      <c r="EG381" s="7"/>
      <c r="EI381" s="7"/>
      <c r="EJ381" s="7"/>
      <c r="EK381" s="7"/>
      <c r="EL381" s="7"/>
      <c r="EM381" s="7"/>
      <c r="EO381" s="7"/>
      <c r="EP381" s="7"/>
      <c r="EQ381" s="7"/>
      <c r="ER381" s="7"/>
      <c r="ES381" s="7"/>
      <c r="EU381" s="7"/>
      <c r="EV381" s="7"/>
      <c r="EW381" s="7"/>
      <c r="EX381" s="7"/>
      <c r="EY381" s="7"/>
      <c r="FA381" s="7"/>
      <c r="FB381" s="7"/>
      <c r="FC381" s="7"/>
      <c r="FD381" s="7"/>
      <c r="FE381" s="7"/>
      <c r="FG381" s="7"/>
      <c r="FH381" s="7"/>
      <c r="FI381" s="7"/>
      <c r="FJ381" s="7"/>
      <c r="FK381" s="7"/>
      <c r="FM381" s="7"/>
      <c r="FN381" s="7"/>
      <c r="FO381" s="7"/>
      <c r="FP381" s="7"/>
      <c r="FQ381" s="7"/>
      <c r="FS381" s="7"/>
      <c r="FT381" s="7"/>
      <c r="FU381" s="7"/>
      <c r="FV381" s="7"/>
      <c r="FW381" s="7"/>
      <c r="FY381" s="7"/>
      <c r="FZ381" s="7"/>
      <c r="GA381" s="7"/>
      <c r="GB381" s="7"/>
      <c r="GC381" s="7"/>
      <c r="GE381" s="7"/>
      <c r="GF381" s="7"/>
      <c r="GG381" s="7"/>
      <c r="GH381" s="7"/>
      <c r="GI381" s="7"/>
      <c r="GK381" s="7"/>
      <c r="GL381" s="7"/>
      <c r="GM381" s="7"/>
      <c r="GN381" s="7"/>
      <c r="GO381" s="7"/>
      <c r="GQ381" s="7"/>
      <c r="GR381" s="7"/>
      <c r="GS381" s="7"/>
      <c r="GT381" s="7"/>
      <c r="GU381" s="7"/>
      <c r="GW381" s="7"/>
      <c r="GX381" s="7"/>
      <c r="GY381" s="7"/>
      <c r="GZ381" s="7"/>
      <c r="HA381" s="7"/>
      <c r="HC381" s="7"/>
      <c r="HD381" s="7"/>
      <c r="HE381" s="7"/>
      <c r="HF381" s="7"/>
      <c r="HG381" s="7"/>
      <c r="HI381" s="66">
        <v>44942</v>
      </c>
      <c r="HJ381" s="21" t="s">
        <v>1628</v>
      </c>
      <c r="HK381" s="7"/>
      <c r="HL381" s="7">
        <v>1.0229999999999999</v>
      </c>
      <c r="HM381" s="7"/>
      <c r="HO381" s="66">
        <v>44935</v>
      </c>
      <c r="HP381" s="21" t="s">
        <v>1628</v>
      </c>
      <c r="HQ381" s="7"/>
      <c r="HR381" s="7">
        <v>1.0149999999999999</v>
      </c>
      <c r="HS381" s="7"/>
      <c r="HU381" s="59">
        <v>44274</v>
      </c>
      <c r="HV381" s="21" t="s">
        <v>363</v>
      </c>
      <c r="HW381" s="76">
        <f>[1]!i_dq_close("881001.WI",HU381)</f>
        <v>5204.7114000000001</v>
      </c>
      <c r="HX381" s="88">
        <v>1.175149</v>
      </c>
      <c r="HY381" s="21">
        <v>2948024.31</v>
      </c>
    </row>
    <row r="382" spans="1:233" customFormat="1">
      <c r="A382" s="121">
        <v>44943</v>
      </c>
      <c r="B382" s="74" t="s">
        <v>1628</v>
      </c>
      <c r="C382" s="122"/>
      <c r="D382" s="122">
        <v>1.0093000000000001</v>
      </c>
      <c r="E382" s="122"/>
      <c r="G382" s="7"/>
      <c r="H382" s="7"/>
      <c r="I382" s="7"/>
      <c r="J382" s="7"/>
      <c r="K382" s="7"/>
      <c r="M382" s="7"/>
      <c r="N382" s="7"/>
      <c r="O382" s="7"/>
      <c r="P382" s="7"/>
      <c r="Q382" s="7"/>
      <c r="S382" s="7"/>
      <c r="T382" s="7"/>
      <c r="U382" s="7"/>
      <c r="V382" s="7"/>
      <c r="W382" s="7"/>
      <c r="Y382" s="7"/>
      <c r="Z382" s="7"/>
      <c r="AA382" s="7"/>
      <c r="AB382" s="7"/>
      <c r="AC382" s="7"/>
      <c r="AE382" s="7"/>
      <c r="AF382" s="7"/>
      <c r="AG382" s="7"/>
      <c r="AH382" s="7"/>
      <c r="AI382" s="7"/>
      <c r="AK382" s="7"/>
      <c r="AL382" s="7"/>
      <c r="AM382" s="7"/>
      <c r="AN382" s="7"/>
      <c r="AO382" s="7"/>
      <c r="AQ382" s="7"/>
      <c r="AR382" s="7"/>
      <c r="AS382" s="7"/>
      <c r="AT382" s="7"/>
      <c r="AU382" s="7"/>
      <c r="AW382" s="7"/>
      <c r="AX382" s="7"/>
      <c r="AY382" s="7"/>
      <c r="AZ382" s="7"/>
      <c r="BA382" s="7"/>
      <c r="BC382" s="7"/>
      <c r="BD382" s="7"/>
      <c r="BE382" s="7"/>
      <c r="BF382" s="7"/>
      <c r="BG382" s="7"/>
      <c r="BI382" s="7"/>
      <c r="BJ382" s="7"/>
      <c r="BK382" s="7"/>
      <c r="BL382" s="7"/>
      <c r="BM382" s="7"/>
      <c r="BO382" s="7"/>
      <c r="BP382" s="7"/>
      <c r="BQ382" s="7"/>
      <c r="BR382" s="7"/>
      <c r="BS382" s="7"/>
      <c r="BU382" s="7"/>
      <c r="BV382" s="7"/>
      <c r="BW382" s="7"/>
      <c r="BX382" s="7"/>
      <c r="BY382" s="7"/>
      <c r="CA382" s="7"/>
      <c r="CB382" s="7"/>
      <c r="CC382" s="7"/>
      <c r="CD382" s="7"/>
      <c r="CE382" s="7"/>
      <c r="CG382" s="7"/>
      <c r="CH382" s="7"/>
      <c r="CI382" s="7"/>
      <c r="CJ382" s="7"/>
      <c r="CK382" s="7"/>
      <c r="CM382" s="7"/>
      <c r="CN382" s="7"/>
      <c r="CO382" s="7"/>
      <c r="CP382" s="7"/>
      <c r="CQ382" s="7"/>
      <c r="CS382" s="7"/>
      <c r="CT382" s="7"/>
      <c r="CU382" s="7"/>
      <c r="CV382" s="7"/>
      <c r="CW382" s="7"/>
      <c r="CY382" s="7"/>
      <c r="CZ382" s="7"/>
      <c r="DA382" s="7"/>
      <c r="DB382" s="7"/>
      <c r="DC382" s="7"/>
      <c r="DE382" s="7"/>
      <c r="DF382" s="7"/>
      <c r="DG382" s="7"/>
      <c r="DH382" s="7"/>
      <c r="DI382" s="7"/>
      <c r="DK382" s="7"/>
      <c r="DL382" s="7"/>
      <c r="DM382" s="7"/>
      <c r="DN382" s="7"/>
      <c r="DO382" s="7"/>
      <c r="DQ382" s="7"/>
      <c r="DR382" s="7"/>
      <c r="DS382" s="7"/>
      <c r="DT382" s="7"/>
      <c r="DU382" s="7"/>
      <c r="DW382" s="7"/>
      <c r="DX382" s="7"/>
      <c r="DY382" s="7"/>
      <c r="DZ382" s="7"/>
      <c r="EA382" s="7"/>
      <c r="EC382" s="7"/>
      <c r="ED382" s="7"/>
      <c r="EE382" s="7"/>
      <c r="EF382" s="7"/>
      <c r="EG382" s="7"/>
      <c r="EI382" s="7"/>
      <c r="EJ382" s="7"/>
      <c r="EK382" s="7"/>
      <c r="EL382" s="7"/>
      <c r="EM382" s="7"/>
      <c r="EO382" s="7"/>
      <c r="EP382" s="7"/>
      <c r="EQ382" s="7"/>
      <c r="ER382" s="7"/>
      <c r="ES382" s="7"/>
      <c r="EU382" s="7"/>
      <c r="EV382" s="7"/>
      <c r="EW382" s="7"/>
      <c r="EX382" s="7"/>
      <c r="EY382" s="7"/>
      <c r="FA382" s="7"/>
      <c r="FB382" s="7"/>
      <c r="FC382" s="7"/>
      <c r="FD382" s="7"/>
      <c r="FE382" s="7"/>
      <c r="FG382" s="7"/>
      <c r="FH382" s="7"/>
      <c r="FI382" s="7"/>
      <c r="FJ382" s="7"/>
      <c r="FK382" s="7"/>
      <c r="FM382" s="7"/>
      <c r="FN382" s="7"/>
      <c r="FO382" s="7"/>
      <c r="FP382" s="7"/>
      <c r="FQ382" s="7"/>
      <c r="FS382" s="7"/>
      <c r="FT382" s="7"/>
      <c r="FU382" s="7"/>
      <c r="FV382" s="7"/>
      <c r="FW382" s="7"/>
      <c r="FY382" s="7"/>
      <c r="FZ382" s="7"/>
      <c r="GA382" s="7"/>
      <c r="GB382" s="7"/>
      <c r="GC382" s="7"/>
      <c r="GE382" s="7"/>
      <c r="GF382" s="7"/>
      <c r="GG382" s="7"/>
      <c r="GH382" s="7"/>
      <c r="GI382" s="7"/>
      <c r="GK382" s="7"/>
      <c r="GL382" s="7"/>
      <c r="GM382" s="7"/>
      <c r="GN382" s="7"/>
      <c r="GO382" s="7"/>
      <c r="GQ382" s="7"/>
      <c r="GR382" s="7"/>
      <c r="GS382" s="7"/>
      <c r="GT382" s="7"/>
      <c r="GU382" s="7"/>
      <c r="GW382" s="7"/>
      <c r="GX382" s="7"/>
      <c r="GY382" s="7"/>
      <c r="GZ382" s="7"/>
      <c r="HA382" s="7"/>
      <c r="HC382" s="7"/>
      <c r="HD382" s="7"/>
      <c r="HE382" s="7"/>
      <c r="HF382" s="7"/>
      <c r="HG382" s="7"/>
      <c r="HI382" s="66">
        <v>44943</v>
      </c>
      <c r="HJ382" s="21" t="s">
        <v>1628</v>
      </c>
      <c r="HK382" s="7"/>
      <c r="HL382" s="7">
        <v>1.0209999999999999</v>
      </c>
      <c r="HM382" s="7"/>
      <c r="HO382" s="66">
        <v>44936</v>
      </c>
      <c r="HP382" s="21" t="s">
        <v>1628</v>
      </c>
      <c r="HQ382" s="7"/>
      <c r="HR382" s="7">
        <v>1.0149999999999999</v>
      </c>
      <c r="HS382" s="7"/>
      <c r="HU382" s="59">
        <v>44277</v>
      </c>
      <c r="HV382" s="21" t="s">
        <v>363</v>
      </c>
      <c r="HW382" s="76">
        <f>[1]!i_dq_close("881001.WI",HU382)</f>
        <v>5268.7066000000004</v>
      </c>
      <c r="HX382" s="88">
        <v>1.175149</v>
      </c>
      <c r="HY382" s="21">
        <v>2948024.31</v>
      </c>
    </row>
    <row r="383" spans="1:233" customFormat="1">
      <c r="A383" s="121">
        <v>44944</v>
      </c>
      <c r="B383" s="74" t="s">
        <v>1628</v>
      </c>
      <c r="C383" s="122"/>
      <c r="D383" s="122">
        <v>1.0087999999999999</v>
      </c>
      <c r="E383" s="122"/>
      <c r="G383" s="7"/>
      <c r="H383" s="7"/>
      <c r="I383" s="7"/>
      <c r="J383" s="7"/>
      <c r="K383" s="7"/>
      <c r="M383" s="7"/>
      <c r="N383" s="7"/>
      <c r="O383" s="7"/>
      <c r="P383" s="7"/>
      <c r="Q383" s="7"/>
      <c r="S383" s="7"/>
      <c r="T383" s="7"/>
      <c r="U383" s="7"/>
      <c r="V383" s="7"/>
      <c r="W383" s="7"/>
      <c r="Y383" s="7"/>
      <c r="Z383" s="7"/>
      <c r="AA383" s="7"/>
      <c r="AB383" s="7"/>
      <c r="AC383" s="7"/>
      <c r="AE383" s="7"/>
      <c r="AF383" s="7"/>
      <c r="AG383" s="7"/>
      <c r="AH383" s="7"/>
      <c r="AI383" s="7"/>
      <c r="AK383" s="7"/>
      <c r="AL383" s="7"/>
      <c r="AM383" s="7"/>
      <c r="AN383" s="7"/>
      <c r="AO383" s="7"/>
      <c r="AQ383" s="7"/>
      <c r="AR383" s="7"/>
      <c r="AS383" s="7"/>
      <c r="AT383" s="7"/>
      <c r="AU383" s="7"/>
      <c r="AW383" s="7"/>
      <c r="AX383" s="7"/>
      <c r="AY383" s="7"/>
      <c r="AZ383" s="7"/>
      <c r="BA383" s="7"/>
      <c r="BC383" s="7"/>
      <c r="BD383" s="7"/>
      <c r="BE383" s="7"/>
      <c r="BF383" s="7"/>
      <c r="BG383" s="7"/>
      <c r="BI383" s="7"/>
      <c r="BJ383" s="7"/>
      <c r="BK383" s="7"/>
      <c r="BL383" s="7"/>
      <c r="BM383" s="7"/>
      <c r="BO383" s="7"/>
      <c r="BP383" s="7"/>
      <c r="BQ383" s="7"/>
      <c r="BR383" s="7"/>
      <c r="BS383" s="7"/>
      <c r="BU383" s="7"/>
      <c r="BV383" s="7"/>
      <c r="BW383" s="7"/>
      <c r="BX383" s="7"/>
      <c r="BY383" s="7"/>
      <c r="CA383" s="7"/>
      <c r="CB383" s="7"/>
      <c r="CC383" s="7"/>
      <c r="CD383" s="7"/>
      <c r="CE383" s="7"/>
      <c r="CG383" s="7"/>
      <c r="CH383" s="7"/>
      <c r="CI383" s="7"/>
      <c r="CJ383" s="7"/>
      <c r="CK383" s="7"/>
      <c r="CM383" s="7"/>
      <c r="CN383" s="7"/>
      <c r="CO383" s="7"/>
      <c r="CP383" s="7"/>
      <c r="CQ383" s="7"/>
      <c r="CS383" s="7"/>
      <c r="CT383" s="7"/>
      <c r="CU383" s="7"/>
      <c r="CV383" s="7"/>
      <c r="CW383" s="7"/>
      <c r="CY383" s="7"/>
      <c r="CZ383" s="7"/>
      <c r="DA383" s="7"/>
      <c r="DB383" s="7"/>
      <c r="DC383" s="7"/>
      <c r="DE383" s="7"/>
      <c r="DF383" s="7"/>
      <c r="DG383" s="7"/>
      <c r="DH383" s="7"/>
      <c r="DI383" s="7"/>
      <c r="DK383" s="7"/>
      <c r="DL383" s="7"/>
      <c r="DM383" s="7"/>
      <c r="DN383" s="7"/>
      <c r="DO383" s="7"/>
      <c r="DQ383" s="7"/>
      <c r="DR383" s="7"/>
      <c r="DS383" s="7"/>
      <c r="DT383" s="7"/>
      <c r="DU383" s="7"/>
      <c r="DW383" s="7"/>
      <c r="DX383" s="7"/>
      <c r="DY383" s="7"/>
      <c r="DZ383" s="7"/>
      <c r="EA383" s="7"/>
      <c r="EC383" s="7"/>
      <c r="ED383" s="7"/>
      <c r="EE383" s="7"/>
      <c r="EF383" s="7"/>
      <c r="EG383" s="7"/>
      <c r="EI383" s="7"/>
      <c r="EJ383" s="7"/>
      <c r="EK383" s="7"/>
      <c r="EL383" s="7"/>
      <c r="EM383" s="7"/>
      <c r="EO383" s="7"/>
      <c r="EP383" s="7"/>
      <c r="EQ383" s="7"/>
      <c r="ER383" s="7"/>
      <c r="ES383" s="7"/>
      <c r="EU383" s="7"/>
      <c r="EV383" s="7"/>
      <c r="EW383" s="7"/>
      <c r="EX383" s="7"/>
      <c r="EY383" s="7"/>
      <c r="FA383" s="7"/>
      <c r="FB383" s="7"/>
      <c r="FC383" s="7"/>
      <c r="FD383" s="7"/>
      <c r="FE383" s="7"/>
      <c r="FG383" s="7"/>
      <c r="FH383" s="7"/>
      <c r="FI383" s="7"/>
      <c r="FJ383" s="7"/>
      <c r="FK383" s="7"/>
      <c r="FM383" s="7"/>
      <c r="FN383" s="7"/>
      <c r="FO383" s="7"/>
      <c r="FP383" s="7"/>
      <c r="FQ383" s="7"/>
      <c r="FS383" s="7"/>
      <c r="FT383" s="7"/>
      <c r="FU383" s="7"/>
      <c r="FV383" s="7"/>
      <c r="FW383" s="7"/>
      <c r="FY383" s="7"/>
      <c r="FZ383" s="7"/>
      <c r="GA383" s="7"/>
      <c r="GB383" s="7"/>
      <c r="GC383" s="7"/>
      <c r="GE383" s="7"/>
      <c r="GF383" s="7"/>
      <c r="GG383" s="7"/>
      <c r="GH383" s="7"/>
      <c r="GI383" s="7"/>
      <c r="GK383" s="7"/>
      <c r="GL383" s="7"/>
      <c r="GM383" s="7"/>
      <c r="GN383" s="7"/>
      <c r="GO383" s="7"/>
      <c r="GQ383" s="7"/>
      <c r="GR383" s="7"/>
      <c r="GS383" s="7"/>
      <c r="GT383" s="7"/>
      <c r="GU383" s="7"/>
      <c r="GW383" s="7"/>
      <c r="GX383" s="7"/>
      <c r="GY383" s="7"/>
      <c r="GZ383" s="7"/>
      <c r="HA383" s="7"/>
      <c r="HC383" s="7"/>
      <c r="HD383" s="7"/>
      <c r="HE383" s="7"/>
      <c r="HF383" s="7"/>
      <c r="HG383" s="7"/>
      <c r="HI383" s="66">
        <v>44944</v>
      </c>
      <c r="HJ383" s="21" t="s">
        <v>1628</v>
      </c>
      <c r="HK383" s="7"/>
      <c r="HL383" s="7">
        <v>1.02</v>
      </c>
      <c r="HM383" s="7"/>
      <c r="HO383" s="66">
        <v>44937</v>
      </c>
      <c r="HP383" s="21" t="s">
        <v>1628</v>
      </c>
      <c r="HQ383" s="7"/>
      <c r="HR383" s="7">
        <v>1.0149999999999999</v>
      </c>
      <c r="HS383" s="7"/>
      <c r="HU383" s="59">
        <v>44278</v>
      </c>
      <c r="HV383" s="21" t="s">
        <v>363</v>
      </c>
      <c r="HW383" s="76">
        <f>[1]!i_dq_close("881001.WI",HU383)</f>
        <v>5213.3896999999997</v>
      </c>
      <c r="HX383" s="88">
        <v>1.175149</v>
      </c>
      <c r="HY383" s="21">
        <v>2948024.31</v>
      </c>
    </row>
    <row r="384" spans="1:233" customFormat="1">
      <c r="A384" s="121">
        <v>44945</v>
      </c>
      <c r="B384" s="74" t="s">
        <v>1628</v>
      </c>
      <c r="C384" s="122"/>
      <c r="D384" s="122">
        <v>1.0087999999999999</v>
      </c>
      <c r="E384" s="122"/>
      <c r="G384" s="7"/>
      <c r="H384" s="7"/>
      <c r="I384" s="7"/>
      <c r="J384" s="7"/>
      <c r="K384" s="7"/>
      <c r="M384" s="7"/>
      <c r="N384" s="7"/>
      <c r="O384" s="7"/>
      <c r="P384" s="7"/>
      <c r="Q384" s="7"/>
      <c r="S384" s="7"/>
      <c r="T384" s="7"/>
      <c r="U384" s="7"/>
      <c r="V384" s="7"/>
      <c r="W384" s="7"/>
      <c r="Y384" s="7"/>
      <c r="Z384" s="7"/>
      <c r="AA384" s="7"/>
      <c r="AB384" s="7"/>
      <c r="AC384" s="7"/>
      <c r="AE384" s="7"/>
      <c r="AF384" s="7"/>
      <c r="AG384" s="7"/>
      <c r="AH384" s="7"/>
      <c r="AI384" s="7"/>
      <c r="AK384" s="7"/>
      <c r="AL384" s="7"/>
      <c r="AM384" s="7"/>
      <c r="AN384" s="7"/>
      <c r="AO384" s="7"/>
      <c r="AQ384" s="7"/>
      <c r="AR384" s="7"/>
      <c r="AS384" s="7"/>
      <c r="AT384" s="7"/>
      <c r="AU384" s="7"/>
      <c r="AW384" s="7"/>
      <c r="AX384" s="7"/>
      <c r="AY384" s="7"/>
      <c r="AZ384" s="7"/>
      <c r="BA384" s="7"/>
      <c r="BC384" s="7"/>
      <c r="BD384" s="7"/>
      <c r="BE384" s="7"/>
      <c r="BF384" s="7"/>
      <c r="BG384" s="7"/>
      <c r="BI384" s="7"/>
      <c r="BJ384" s="7"/>
      <c r="BK384" s="7"/>
      <c r="BL384" s="7"/>
      <c r="BM384" s="7"/>
      <c r="BO384" s="7"/>
      <c r="BP384" s="7"/>
      <c r="BQ384" s="7"/>
      <c r="BR384" s="7"/>
      <c r="BS384" s="7"/>
      <c r="BU384" s="7"/>
      <c r="BV384" s="7"/>
      <c r="BW384" s="7"/>
      <c r="BX384" s="7"/>
      <c r="BY384" s="7"/>
      <c r="CA384" s="7"/>
      <c r="CB384" s="7"/>
      <c r="CC384" s="7"/>
      <c r="CD384" s="7"/>
      <c r="CE384" s="7"/>
      <c r="CG384" s="7"/>
      <c r="CH384" s="7"/>
      <c r="CI384" s="7"/>
      <c r="CJ384" s="7"/>
      <c r="CK384" s="7"/>
      <c r="CM384" s="7"/>
      <c r="CN384" s="7"/>
      <c r="CO384" s="7"/>
      <c r="CP384" s="7"/>
      <c r="CQ384" s="7"/>
      <c r="CS384" s="7"/>
      <c r="CT384" s="7"/>
      <c r="CU384" s="7"/>
      <c r="CV384" s="7"/>
      <c r="CW384" s="7"/>
      <c r="CY384" s="7"/>
      <c r="CZ384" s="7"/>
      <c r="DA384" s="7"/>
      <c r="DB384" s="7"/>
      <c r="DC384" s="7"/>
      <c r="DE384" s="7"/>
      <c r="DF384" s="7"/>
      <c r="DG384" s="7"/>
      <c r="DH384" s="7"/>
      <c r="DI384" s="7"/>
      <c r="DK384" s="7"/>
      <c r="DL384" s="7"/>
      <c r="DM384" s="7"/>
      <c r="DN384" s="7"/>
      <c r="DO384" s="7"/>
      <c r="DQ384" s="7"/>
      <c r="DR384" s="7"/>
      <c r="DS384" s="7"/>
      <c r="DT384" s="7"/>
      <c r="DU384" s="7"/>
      <c r="DW384" s="7"/>
      <c r="DX384" s="7"/>
      <c r="DY384" s="7"/>
      <c r="DZ384" s="7"/>
      <c r="EA384" s="7"/>
      <c r="EC384" s="7"/>
      <c r="ED384" s="7"/>
      <c r="EE384" s="7"/>
      <c r="EF384" s="7"/>
      <c r="EG384" s="7"/>
      <c r="EI384" s="7"/>
      <c r="EJ384" s="7"/>
      <c r="EK384" s="7"/>
      <c r="EL384" s="7"/>
      <c r="EM384" s="7"/>
      <c r="EO384" s="7"/>
      <c r="EP384" s="7"/>
      <c r="EQ384" s="7"/>
      <c r="ER384" s="7"/>
      <c r="ES384" s="7"/>
      <c r="EU384" s="7"/>
      <c r="EV384" s="7"/>
      <c r="EW384" s="7"/>
      <c r="EX384" s="7"/>
      <c r="EY384" s="7"/>
      <c r="FA384" s="7"/>
      <c r="FB384" s="7"/>
      <c r="FC384" s="7"/>
      <c r="FD384" s="7"/>
      <c r="FE384" s="7"/>
      <c r="FG384" s="7"/>
      <c r="FH384" s="7"/>
      <c r="FI384" s="7"/>
      <c r="FJ384" s="7"/>
      <c r="FK384" s="7"/>
      <c r="FM384" s="7"/>
      <c r="FN384" s="7"/>
      <c r="FO384" s="7"/>
      <c r="FP384" s="7"/>
      <c r="FQ384" s="7"/>
      <c r="FS384" s="7"/>
      <c r="FT384" s="7"/>
      <c r="FU384" s="7"/>
      <c r="FV384" s="7"/>
      <c r="FW384" s="7"/>
      <c r="FY384" s="7"/>
      <c r="FZ384" s="7"/>
      <c r="GA384" s="7"/>
      <c r="GB384" s="7"/>
      <c r="GC384" s="7"/>
      <c r="GE384" s="7"/>
      <c r="GF384" s="7"/>
      <c r="GG384" s="7"/>
      <c r="GH384" s="7"/>
      <c r="GI384" s="7"/>
      <c r="GK384" s="7"/>
      <c r="GL384" s="7"/>
      <c r="GM384" s="7"/>
      <c r="GN384" s="7"/>
      <c r="GO384" s="7"/>
      <c r="GQ384" s="7"/>
      <c r="GR384" s="7"/>
      <c r="GS384" s="7"/>
      <c r="GT384" s="7"/>
      <c r="GU384" s="7"/>
      <c r="GW384" s="7"/>
      <c r="GX384" s="7"/>
      <c r="GY384" s="7"/>
      <c r="GZ384" s="7"/>
      <c r="HA384" s="7"/>
      <c r="HC384" s="7"/>
      <c r="HD384" s="7"/>
      <c r="HE384" s="7"/>
      <c r="HF384" s="7"/>
      <c r="HG384" s="7"/>
      <c r="HI384" s="66">
        <v>44945</v>
      </c>
      <c r="HJ384" s="21" t="s">
        <v>1628</v>
      </c>
      <c r="HK384" s="7"/>
      <c r="HL384" s="7">
        <v>1.0189999999999999</v>
      </c>
      <c r="HM384" s="7"/>
      <c r="HO384" s="66">
        <v>44938</v>
      </c>
      <c r="HP384" s="21" t="s">
        <v>1628</v>
      </c>
      <c r="HQ384" s="7"/>
      <c r="HR384" s="7">
        <v>1.016</v>
      </c>
      <c r="HS384" s="7"/>
      <c r="HU384" s="59">
        <v>44279</v>
      </c>
      <c r="HV384" s="21" t="s">
        <v>363</v>
      </c>
      <c r="HW384" s="76">
        <f>[1]!i_dq_close("881001.WI",HU384)</f>
        <v>5138.5913</v>
      </c>
      <c r="HX384" s="88">
        <v>1.175149</v>
      </c>
      <c r="HY384" s="21">
        <v>2948024.31</v>
      </c>
    </row>
    <row r="385" spans="1:233" customFormat="1">
      <c r="A385" s="121">
        <v>44946</v>
      </c>
      <c r="B385" s="74" t="s">
        <v>1628</v>
      </c>
      <c r="C385" s="122"/>
      <c r="D385" s="122">
        <v>1.0116000000000001</v>
      </c>
      <c r="E385" s="122"/>
      <c r="G385" s="7"/>
      <c r="H385" s="7"/>
      <c r="I385" s="7"/>
      <c r="J385" s="7"/>
      <c r="K385" s="7"/>
      <c r="M385" s="7"/>
      <c r="N385" s="7"/>
      <c r="O385" s="7"/>
      <c r="P385" s="7"/>
      <c r="Q385" s="7"/>
      <c r="S385" s="7"/>
      <c r="T385" s="7"/>
      <c r="U385" s="7"/>
      <c r="V385" s="7"/>
      <c r="W385" s="7"/>
      <c r="Y385" s="7"/>
      <c r="Z385" s="7"/>
      <c r="AA385" s="7"/>
      <c r="AB385" s="7"/>
      <c r="AC385" s="7"/>
      <c r="AE385" s="7"/>
      <c r="AF385" s="7"/>
      <c r="AG385" s="7"/>
      <c r="AH385" s="7"/>
      <c r="AI385" s="7"/>
      <c r="AK385" s="7"/>
      <c r="AL385" s="7"/>
      <c r="AM385" s="7"/>
      <c r="AN385" s="7"/>
      <c r="AO385" s="7"/>
      <c r="AQ385" s="7"/>
      <c r="AR385" s="7"/>
      <c r="AS385" s="7"/>
      <c r="AT385" s="7"/>
      <c r="AU385" s="7"/>
      <c r="AW385" s="7"/>
      <c r="AX385" s="7"/>
      <c r="AY385" s="7"/>
      <c r="AZ385" s="7"/>
      <c r="BA385" s="7"/>
      <c r="BC385" s="7"/>
      <c r="BD385" s="7"/>
      <c r="BE385" s="7"/>
      <c r="BF385" s="7"/>
      <c r="BG385" s="7"/>
      <c r="BI385" s="7"/>
      <c r="BJ385" s="7"/>
      <c r="BK385" s="7"/>
      <c r="BL385" s="7"/>
      <c r="BM385" s="7"/>
      <c r="BO385" s="7"/>
      <c r="BP385" s="7"/>
      <c r="BQ385" s="7"/>
      <c r="BR385" s="7"/>
      <c r="BS385" s="7"/>
      <c r="BU385" s="7"/>
      <c r="BV385" s="7"/>
      <c r="BW385" s="7"/>
      <c r="BX385" s="7"/>
      <c r="BY385" s="7"/>
      <c r="CA385" s="7"/>
      <c r="CB385" s="7"/>
      <c r="CC385" s="7"/>
      <c r="CD385" s="7"/>
      <c r="CE385" s="7"/>
      <c r="CG385" s="7"/>
      <c r="CH385" s="7"/>
      <c r="CI385" s="7"/>
      <c r="CJ385" s="7"/>
      <c r="CK385" s="7"/>
      <c r="CM385" s="7"/>
      <c r="CN385" s="7"/>
      <c r="CO385" s="7"/>
      <c r="CP385" s="7"/>
      <c r="CQ385" s="7"/>
      <c r="CS385" s="7"/>
      <c r="CT385" s="7"/>
      <c r="CU385" s="7"/>
      <c r="CV385" s="7"/>
      <c r="CW385" s="7"/>
      <c r="CY385" s="7"/>
      <c r="CZ385" s="7"/>
      <c r="DA385" s="7"/>
      <c r="DB385" s="7"/>
      <c r="DC385" s="7"/>
      <c r="DE385" s="7"/>
      <c r="DF385" s="7"/>
      <c r="DG385" s="7"/>
      <c r="DH385" s="7"/>
      <c r="DI385" s="7"/>
      <c r="DK385" s="7"/>
      <c r="DL385" s="7"/>
      <c r="DM385" s="7"/>
      <c r="DN385" s="7"/>
      <c r="DO385" s="7"/>
      <c r="DQ385" s="7"/>
      <c r="DR385" s="7"/>
      <c r="DS385" s="7"/>
      <c r="DT385" s="7"/>
      <c r="DU385" s="7"/>
      <c r="DW385" s="7"/>
      <c r="DX385" s="7"/>
      <c r="DY385" s="7"/>
      <c r="DZ385" s="7"/>
      <c r="EA385" s="7"/>
      <c r="EC385" s="7"/>
      <c r="ED385" s="7"/>
      <c r="EE385" s="7"/>
      <c r="EF385" s="7"/>
      <c r="EG385" s="7"/>
      <c r="EI385" s="7"/>
      <c r="EJ385" s="7"/>
      <c r="EK385" s="7"/>
      <c r="EL385" s="7"/>
      <c r="EM385" s="7"/>
      <c r="EO385" s="7"/>
      <c r="EP385" s="7"/>
      <c r="EQ385" s="7"/>
      <c r="ER385" s="7"/>
      <c r="ES385" s="7"/>
      <c r="EU385" s="7"/>
      <c r="EV385" s="7"/>
      <c r="EW385" s="7"/>
      <c r="EX385" s="7"/>
      <c r="EY385" s="7"/>
      <c r="FA385" s="7"/>
      <c r="FB385" s="7"/>
      <c r="FC385" s="7"/>
      <c r="FD385" s="7"/>
      <c r="FE385" s="7"/>
      <c r="FG385" s="7"/>
      <c r="FH385" s="7"/>
      <c r="FI385" s="7"/>
      <c r="FJ385" s="7"/>
      <c r="FK385" s="7"/>
      <c r="FM385" s="7"/>
      <c r="FN385" s="7"/>
      <c r="FO385" s="7"/>
      <c r="FP385" s="7"/>
      <c r="FQ385" s="7"/>
      <c r="FS385" s="7"/>
      <c r="FT385" s="7"/>
      <c r="FU385" s="7"/>
      <c r="FV385" s="7"/>
      <c r="FW385" s="7"/>
      <c r="FY385" s="7"/>
      <c r="FZ385" s="7"/>
      <c r="GA385" s="7"/>
      <c r="GB385" s="7"/>
      <c r="GC385" s="7"/>
      <c r="GE385" s="7"/>
      <c r="GF385" s="7"/>
      <c r="GG385" s="7"/>
      <c r="GH385" s="7"/>
      <c r="GI385" s="7"/>
      <c r="GK385" s="7"/>
      <c r="GL385" s="7"/>
      <c r="GM385" s="7"/>
      <c r="GN385" s="7"/>
      <c r="GO385" s="7"/>
      <c r="GQ385" s="7"/>
      <c r="GR385" s="7"/>
      <c r="GS385" s="7"/>
      <c r="GT385" s="7"/>
      <c r="GU385" s="7"/>
      <c r="GW385" s="7"/>
      <c r="GX385" s="7"/>
      <c r="GY385" s="7"/>
      <c r="GZ385" s="7"/>
      <c r="HA385" s="7"/>
      <c r="HC385" s="7"/>
      <c r="HD385" s="7"/>
      <c r="HE385" s="7"/>
      <c r="HF385" s="7"/>
      <c r="HG385" s="7"/>
      <c r="HI385" s="66">
        <v>44946</v>
      </c>
      <c r="HJ385" s="21" t="s">
        <v>1628</v>
      </c>
      <c r="HK385" s="7"/>
      <c r="HL385" s="7">
        <v>1.0189999999999999</v>
      </c>
      <c r="HM385" s="7"/>
      <c r="HO385" s="66">
        <v>44939</v>
      </c>
      <c r="HP385" s="21" t="s">
        <v>1628</v>
      </c>
      <c r="HQ385" s="7"/>
      <c r="HR385" s="7">
        <v>1.016</v>
      </c>
      <c r="HS385" s="7"/>
      <c r="HU385" s="59">
        <v>44280</v>
      </c>
      <c r="HV385" s="21" t="s">
        <v>363</v>
      </c>
      <c r="HW385" s="76">
        <f>[1]!i_dq_close("881001.WI",HU385)</f>
        <v>5135.4994999999999</v>
      </c>
      <c r="HX385" s="88">
        <v>1.175149</v>
      </c>
      <c r="HY385" s="21">
        <v>2948024.31</v>
      </c>
    </row>
    <row r="386" spans="1:233" customFormat="1">
      <c r="A386" s="121">
        <v>44956</v>
      </c>
      <c r="B386" s="74" t="s">
        <v>1628</v>
      </c>
      <c r="C386" s="122"/>
      <c r="D386" s="122">
        <v>1.0170999999999999</v>
      </c>
      <c r="E386" s="122"/>
      <c r="G386" s="7"/>
      <c r="H386" s="7"/>
      <c r="I386" s="7"/>
      <c r="J386" s="7"/>
      <c r="K386" s="7"/>
      <c r="M386" s="7"/>
      <c r="N386" s="7"/>
      <c r="O386" s="7"/>
      <c r="P386" s="7"/>
      <c r="Q386" s="7"/>
      <c r="S386" s="7"/>
      <c r="T386" s="7"/>
      <c r="U386" s="7"/>
      <c r="V386" s="7"/>
      <c r="W386" s="7"/>
      <c r="Y386" s="7"/>
      <c r="Z386" s="7"/>
      <c r="AA386" s="7"/>
      <c r="AB386" s="7"/>
      <c r="AC386" s="7"/>
      <c r="AE386" s="7"/>
      <c r="AF386" s="7"/>
      <c r="AG386" s="7"/>
      <c r="AH386" s="7"/>
      <c r="AI386" s="7"/>
      <c r="AK386" s="7"/>
      <c r="AL386" s="7"/>
      <c r="AM386" s="7"/>
      <c r="AN386" s="7"/>
      <c r="AO386" s="7"/>
      <c r="AQ386" s="7"/>
      <c r="AR386" s="7"/>
      <c r="AS386" s="7"/>
      <c r="AT386" s="7"/>
      <c r="AU386" s="7"/>
      <c r="AW386" s="7"/>
      <c r="AX386" s="7"/>
      <c r="AY386" s="7"/>
      <c r="AZ386" s="7"/>
      <c r="BA386" s="7"/>
      <c r="BC386" s="7"/>
      <c r="BD386" s="7"/>
      <c r="BE386" s="7"/>
      <c r="BF386" s="7"/>
      <c r="BG386" s="7"/>
      <c r="BI386" s="7"/>
      <c r="BJ386" s="7"/>
      <c r="BK386" s="7"/>
      <c r="BL386" s="7"/>
      <c r="BM386" s="7"/>
      <c r="BO386" s="7"/>
      <c r="BP386" s="7"/>
      <c r="BQ386" s="7"/>
      <c r="BR386" s="7"/>
      <c r="BS386" s="7"/>
      <c r="BU386" s="7"/>
      <c r="BV386" s="7"/>
      <c r="BW386" s="7"/>
      <c r="BX386" s="7"/>
      <c r="BY386" s="7"/>
      <c r="CA386" s="7"/>
      <c r="CB386" s="7"/>
      <c r="CC386" s="7"/>
      <c r="CD386" s="7"/>
      <c r="CE386" s="7"/>
      <c r="CG386" s="7"/>
      <c r="CH386" s="7"/>
      <c r="CI386" s="7"/>
      <c r="CJ386" s="7"/>
      <c r="CK386" s="7"/>
      <c r="CM386" s="7"/>
      <c r="CN386" s="7"/>
      <c r="CO386" s="7"/>
      <c r="CP386" s="7"/>
      <c r="CQ386" s="7"/>
      <c r="CS386" s="7"/>
      <c r="CT386" s="7"/>
      <c r="CU386" s="7"/>
      <c r="CV386" s="7"/>
      <c r="CW386" s="7"/>
      <c r="CY386" s="7"/>
      <c r="CZ386" s="7"/>
      <c r="DA386" s="7"/>
      <c r="DB386" s="7"/>
      <c r="DC386" s="7"/>
      <c r="DE386" s="7"/>
      <c r="DF386" s="7"/>
      <c r="DG386" s="7"/>
      <c r="DH386" s="7"/>
      <c r="DI386" s="7"/>
      <c r="DK386" s="7"/>
      <c r="DL386" s="7"/>
      <c r="DM386" s="7"/>
      <c r="DN386" s="7"/>
      <c r="DO386" s="7"/>
      <c r="DQ386" s="7"/>
      <c r="DR386" s="7"/>
      <c r="DS386" s="7"/>
      <c r="DT386" s="7"/>
      <c r="DU386" s="7"/>
      <c r="DW386" s="7"/>
      <c r="DX386" s="7"/>
      <c r="DY386" s="7"/>
      <c r="DZ386" s="7"/>
      <c r="EA386" s="7"/>
      <c r="EC386" s="7"/>
      <c r="ED386" s="7"/>
      <c r="EE386" s="7"/>
      <c r="EF386" s="7"/>
      <c r="EG386" s="7"/>
      <c r="EI386" s="7"/>
      <c r="EJ386" s="7"/>
      <c r="EK386" s="7"/>
      <c r="EL386" s="7"/>
      <c r="EM386" s="7"/>
      <c r="EO386" s="7"/>
      <c r="EP386" s="7"/>
      <c r="EQ386" s="7"/>
      <c r="ER386" s="7"/>
      <c r="ES386" s="7"/>
      <c r="EU386" s="7"/>
      <c r="EV386" s="7"/>
      <c r="EW386" s="7"/>
      <c r="EX386" s="7"/>
      <c r="EY386" s="7"/>
      <c r="FA386" s="7"/>
      <c r="FB386" s="7"/>
      <c r="FC386" s="7"/>
      <c r="FD386" s="7"/>
      <c r="FE386" s="7"/>
      <c r="FG386" s="7"/>
      <c r="FH386" s="7"/>
      <c r="FI386" s="7"/>
      <c r="FJ386" s="7"/>
      <c r="FK386" s="7"/>
      <c r="FM386" s="7"/>
      <c r="FN386" s="7"/>
      <c r="FO386" s="7"/>
      <c r="FP386" s="7"/>
      <c r="FQ386" s="7"/>
      <c r="FS386" s="7"/>
      <c r="FT386" s="7"/>
      <c r="FU386" s="7"/>
      <c r="FV386" s="7"/>
      <c r="FW386" s="7"/>
      <c r="FY386" s="7"/>
      <c r="FZ386" s="7"/>
      <c r="GA386" s="7"/>
      <c r="GB386" s="7"/>
      <c r="GC386" s="7"/>
      <c r="GE386" s="7"/>
      <c r="GF386" s="7"/>
      <c r="GG386" s="7"/>
      <c r="GH386" s="7"/>
      <c r="GI386" s="7"/>
      <c r="GK386" s="7"/>
      <c r="GL386" s="7"/>
      <c r="GM386" s="7"/>
      <c r="GN386" s="7"/>
      <c r="GO386" s="7"/>
      <c r="GQ386" s="7"/>
      <c r="GR386" s="7"/>
      <c r="GS386" s="7"/>
      <c r="GT386" s="7"/>
      <c r="GU386" s="7"/>
      <c r="GW386" s="7"/>
      <c r="GX386" s="7"/>
      <c r="GY386" s="7"/>
      <c r="GZ386" s="7"/>
      <c r="HA386" s="7"/>
      <c r="HC386" s="7"/>
      <c r="HD386" s="7"/>
      <c r="HE386" s="7"/>
      <c r="HF386" s="7"/>
      <c r="HG386" s="7"/>
      <c r="HI386" s="66">
        <v>44956</v>
      </c>
      <c r="HJ386" s="21" t="s">
        <v>1628</v>
      </c>
      <c r="HK386" s="7"/>
      <c r="HL386" s="7">
        <v>1.024</v>
      </c>
      <c r="HM386" s="7"/>
      <c r="HO386" s="66">
        <v>44942</v>
      </c>
      <c r="HP386" s="21" t="s">
        <v>1628</v>
      </c>
      <c r="HQ386" s="7"/>
      <c r="HR386" s="7">
        <v>1.0149999999999999</v>
      </c>
      <c r="HS386" s="7"/>
      <c r="HU386" s="59">
        <v>44281</v>
      </c>
      <c r="HV386" s="21" t="s">
        <v>363</v>
      </c>
      <c r="HW386" s="76">
        <f>[1]!i_dq_close("881001.WI",HU386)</f>
        <v>5237.8091000000004</v>
      </c>
      <c r="HX386" s="88">
        <v>1.1722589999999999</v>
      </c>
      <c r="HY386" s="21">
        <v>2948024.31</v>
      </c>
    </row>
    <row r="387" spans="1:233" customFormat="1">
      <c r="A387" s="121">
        <v>44957</v>
      </c>
      <c r="B387" s="74" t="s">
        <v>1628</v>
      </c>
      <c r="C387" s="122"/>
      <c r="D387" s="122">
        <v>1.0174000000000001</v>
      </c>
      <c r="E387" s="122"/>
      <c r="G387" s="7"/>
      <c r="H387" s="7"/>
      <c r="I387" s="7"/>
      <c r="J387" s="7"/>
      <c r="K387" s="7"/>
      <c r="M387" s="7"/>
      <c r="N387" s="7"/>
      <c r="O387" s="7"/>
      <c r="P387" s="7"/>
      <c r="Q387" s="7"/>
      <c r="S387" s="7"/>
      <c r="T387" s="7"/>
      <c r="U387" s="7"/>
      <c r="V387" s="7"/>
      <c r="W387" s="7"/>
      <c r="Y387" s="7"/>
      <c r="Z387" s="7"/>
      <c r="AA387" s="7"/>
      <c r="AB387" s="7"/>
      <c r="AC387" s="7"/>
      <c r="AE387" s="7"/>
      <c r="AF387" s="7"/>
      <c r="AG387" s="7"/>
      <c r="AH387" s="7"/>
      <c r="AI387" s="7"/>
      <c r="AK387" s="7"/>
      <c r="AL387" s="7"/>
      <c r="AM387" s="7"/>
      <c r="AN387" s="7"/>
      <c r="AO387" s="7"/>
      <c r="AQ387" s="7"/>
      <c r="AR387" s="7"/>
      <c r="AS387" s="7"/>
      <c r="AT387" s="7"/>
      <c r="AU387" s="7"/>
      <c r="AW387" s="7"/>
      <c r="AX387" s="7"/>
      <c r="AY387" s="7"/>
      <c r="AZ387" s="7"/>
      <c r="BA387" s="7"/>
      <c r="BC387" s="7"/>
      <c r="BD387" s="7"/>
      <c r="BE387" s="7"/>
      <c r="BF387" s="7"/>
      <c r="BG387" s="7"/>
      <c r="BI387" s="7"/>
      <c r="BJ387" s="7"/>
      <c r="BK387" s="7"/>
      <c r="BL387" s="7"/>
      <c r="BM387" s="7"/>
      <c r="BO387" s="7"/>
      <c r="BP387" s="7"/>
      <c r="BQ387" s="7"/>
      <c r="BR387" s="7"/>
      <c r="BS387" s="7"/>
      <c r="BU387" s="7"/>
      <c r="BV387" s="7"/>
      <c r="BW387" s="7"/>
      <c r="BX387" s="7"/>
      <c r="BY387" s="7"/>
      <c r="CA387" s="7"/>
      <c r="CB387" s="7"/>
      <c r="CC387" s="7"/>
      <c r="CD387" s="7"/>
      <c r="CE387" s="7"/>
      <c r="CG387" s="7"/>
      <c r="CH387" s="7"/>
      <c r="CI387" s="7"/>
      <c r="CJ387" s="7"/>
      <c r="CK387" s="7"/>
      <c r="CM387" s="7"/>
      <c r="CN387" s="7"/>
      <c r="CO387" s="7"/>
      <c r="CP387" s="7"/>
      <c r="CQ387" s="7"/>
      <c r="CS387" s="7"/>
      <c r="CT387" s="7"/>
      <c r="CU387" s="7"/>
      <c r="CV387" s="7"/>
      <c r="CW387" s="7"/>
      <c r="CY387" s="7"/>
      <c r="CZ387" s="7"/>
      <c r="DA387" s="7"/>
      <c r="DB387" s="7"/>
      <c r="DC387" s="7"/>
      <c r="DE387" s="7"/>
      <c r="DF387" s="7"/>
      <c r="DG387" s="7"/>
      <c r="DH387" s="7"/>
      <c r="DI387" s="7"/>
      <c r="DK387" s="7"/>
      <c r="DL387" s="7"/>
      <c r="DM387" s="7"/>
      <c r="DN387" s="7"/>
      <c r="DO387" s="7"/>
      <c r="DQ387" s="7"/>
      <c r="DR387" s="7"/>
      <c r="DS387" s="7"/>
      <c r="DT387" s="7"/>
      <c r="DU387" s="7"/>
      <c r="DW387" s="7"/>
      <c r="DX387" s="7"/>
      <c r="DY387" s="7"/>
      <c r="DZ387" s="7"/>
      <c r="EA387" s="7"/>
      <c r="EC387" s="7"/>
      <c r="ED387" s="7"/>
      <c r="EE387" s="7"/>
      <c r="EF387" s="7"/>
      <c r="EG387" s="7"/>
      <c r="EI387" s="7"/>
      <c r="EJ387" s="7"/>
      <c r="EK387" s="7"/>
      <c r="EL387" s="7"/>
      <c r="EM387" s="7"/>
      <c r="EO387" s="7"/>
      <c r="EP387" s="7"/>
      <c r="EQ387" s="7"/>
      <c r="ER387" s="7"/>
      <c r="ES387" s="7"/>
      <c r="EU387" s="7"/>
      <c r="EV387" s="7"/>
      <c r="EW387" s="7"/>
      <c r="EX387" s="7"/>
      <c r="EY387" s="7"/>
      <c r="FA387" s="7"/>
      <c r="FB387" s="7"/>
      <c r="FC387" s="7"/>
      <c r="FD387" s="7"/>
      <c r="FE387" s="7"/>
      <c r="FG387" s="7"/>
      <c r="FH387" s="7"/>
      <c r="FI387" s="7"/>
      <c r="FJ387" s="7"/>
      <c r="FK387" s="7"/>
      <c r="FM387" s="7"/>
      <c r="FN387" s="7"/>
      <c r="FO387" s="7"/>
      <c r="FP387" s="7"/>
      <c r="FQ387" s="7"/>
      <c r="FS387" s="7"/>
      <c r="FT387" s="7"/>
      <c r="FU387" s="7"/>
      <c r="FV387" s="7"/>
      <c r="FW387" s="7"/>
      <c r="FY387" s="7"/>
      <c r="FZ387" s="7"/>
      <c r="GA387" s="7"/>
      <c r="GB387" s="7"/>
      <c r="GC387" s="7"/>
      <c r="GE387" s="7"/>
      <c r="GF387" s="7"/>
      <c r="GG387" s="7"/>
      <c r="GH387" s="7"/>
      <c r="GI387" s="7"/>
      <c r="GK387" s="7"/>
      <c r="GL387" s="7"/>
      <c r="GM387" s="7"/>
      <c r="GN387" s="7"/>
      <c r="GO387" s="7"/>
      <c r="GQ387" s="7"/>
      <c r="GR387" s="7"/>
      <c r="GS387" s="7"/>
      <c r="GT387" s="7"/>
      <c r="GU387" s="7"/>
      <c r="GW387" s="7"/>
      <c r="GX387" s="7"/>
      <c r="GY387" s="7"/>
      <c r="GZ387" s="7"/>
      <c r="HA387" s="7"/>
      <c r="HC387" s="7"/>
      <c r="HD387" s="7"/>
      <c r="HE387" s="7"/>
      <c r="HF387" s="7"/>
      <c r="HG387" s="7"/>
      <c r="HI387" s="66">
        <v>44957</v>
      </c>
      <c r="HJ387" s="21" t="s">
        <v>1628</v>
      </c>
      <c r="HK387" s="7"/>
      <c r="HL387" s="7">
        <v>1.0229999999999999</v>
      </c>
      <c r="HM387" s="7"/>
      <c r="HO387" s="66">
        <v>44943</v>
      </c>
      <c r="HP387" s="21" t="s">
        <v>1628</v>
      </c>
      <c r="HQ387" s="7"/>
      <c r="HR387" s="7">
        <v>1.0149999999999999</v>
      </c>
      <c r="HS387" s="7"/>
      <c r="HU387" s="59">
        <v>44284</v>
      </c>
      <c r="HV387" s="21" t="s">
        <v>363</v>
      </c>
      <c r="HW387" s="76">
        <f>[1]!i_dq_close("881001.WI",HU387)</f>
        <v>5247.9827999999998</v>
      </c>
      <c r="HX387" s="88">
        <v>1.1722589999999999</v>
      </c>
      <c r="HY387" s="21">
        <v>2948024.31</v>
      </c>
    </row>
    <row r="388" spans="1:233" customFormat="1">
      <c r="A388" s="121">
        <v>44958</v>
      </c>
      <c r="B388" s="74" t="s">
        <v>371</v>
      </c>
      <c r="C388" s="122"/>
      <c r="D388" s="122">
        <v>1.0230999999999999</v>
      </c>
      <c r="E388" s="122"/>
      <c r="G388" s="7"/>
      <c r="H388" s="7"/>
      <c r="I388" s="7"/>
      <c r="J388" s="7"/>
      <c r="K388" s="7"/>
      <c r="M388" s="7"/>
      <c r="N388" s="7"/>
      <c r="O388" s="7"/>
      <c r="P388" s="7"/>
      <c r="Q388" s="7"/>
      <c r="S388" s="7"/>
      <c r="T388" s="7"/>
      <c r="U388" s="7"/>
      <c r="V388" s="7"/>
      <c r="W388" s="7"/>
      <c r="Y388" s="7"/>
      <c r="Z388" s="7"/>
      <c r="AA388" s="7"/>
      <c r="AB388" s="7"/>
      <c r="AC388" s="7"/>
      <c r="AE388" s="7"/>
      <c r="AF388" s="7"/>
      <c r="AG388" s="7"/>
      <c r="AH388" s="7"/>
      <c r="AI388" s="7"/>
      <c r="AK388" s="7"/>
      <c r="AL388" s="7"/>
      <c r="AM388" s="7"/>
      <c r="AN388" s="7"/>
      <c r="AO388" s="7"/>
      <c r="AQ388" s="7"/>
      <c r="AR388" s="7"/>
      <c r="AS388" s="7"/>
      <c r="AT388" s="7"/>
      <c r="AU388" s="7"/>
      <c r="AW388" s="7"/>
      <c r="AX388" s="7"/>
      <c r="AY388" s="7"/>
      <c r="AZ388" s="7"/>
      <c r="BA388" s="7"/>
      <c r="BC388" s="7"/>
      <c r="BD388" s="7"/>
      <c r="BE388" s="7"/>
      <c r="BF388" s="7"/>
      <c r="BG388" s="7"/>
      <c r="BI388" s="7"/>
      <c r="BJ388" s="7"/>
      <c r="BK388" s="7"/>
      <c r="BL388" s="7"/>
      <c r="BM388" s="7"/>
      <c r="BO388" s="7"/>
      <c r="BP388" s="7"/>
      <c r="BQ388" s="7"/>
      <c r="BR388" s="7"/>
      <c r="BS388" s="7"/>
      <c r="BU388" s="7"/>
      <c r="BV388" s="7"/>
      <c r="BW388" s="7"/>
      <c r="BX388" s="7"/>
      <c r="BY388" s="7"/>
      <c r="CA388" s="7"/>
      <c r="CB388" s="7"/>
      <c r="CC388" s="7"/>
      <c r="CD388" s="7"/>
      <c r="CE388" s="7"/>
      <c r="CG388" s="7"/>
      <c r="CH388" s="7"/>
      <c r="CI388" s="7"/>
      <c r="CJ388" s="7"/>
      <c r="CK388" s="7"/>
      <c r="CM388" s="7"/>
      <c r="CN388" s="7"/>
      <c r="CO388" s="7"/>
      <c r="CP388" s="7"/>
      <c r="CQ388" s="7"/>
      <c r="CS388" s="7"/>
      <c r="CT388" s="7"/>
      <c r="CU388" s="7"/>
      <c r="CV388" s="7"/>
      <c r="CW388" s="7"/>
      <c r="CY388" s="7"/>
      <c r="CZ388" s="7"/>
      <c r="DA388" s="7"/>
      <c r="DB388" s="7"/>
      <c r="DC388" s="7"/>
      <c r="DE388" s="7"/>
      <c r="DF388" s="7"/>
      <c r="DG388" s="7"/>
      <c r="DH388" s="7"/>
      <c r="DI388" s="7"/>
      <c r="DK388" s="7"/>
      <c r="DL388" s="7"/>
      <c r="DM388" s="7"/>
      <c r="DN388" s="7"/>
      <c r="DO388" s="7"/>
      <c r="DQ388" s="7"/>
      <c r="DR388" s="7"/>
      <c r="DS388" s="7"/>
      <c r="DT388" s="7"/>
      <c r="DU388" s="7"/>
      <c r="DW388" s="7"/>
      <c r="DX388" s="7"/>
      <c r="DY388" s="7"/>
      <c r="DZ388" s="7"/>
      <c r="EA388" s="7"/>
      <c r="EC388" s="7"/>
      <c r="ED388" s="7"/>
      <c r="EE388" s="7"/>
      <c r="EF388" s="7"/>
      <c r="EG388" s="7"/>
      <c r="EI388" s="7"/>
      <c r="EJ388" s="7"/>
      <c r="EK388" s="7"/>
      <c r="EL388" s="7"/>
      <c r="EM388" s="7"/>
      <c r="EO388" s="7"/>
      <c r="EP388" s="7"/>
      <c r="EQ388" s="7"/>
      <c r="ER388" s="7"/>
      <c r="ES388" s="7"/>
      <c r="EU388" s="7"/>
      <c r="EV388" s="7"/>
      <c r="EW388" s="7"/>
      <c r="EX388" s="7"/>
      <c r="EY388" s="7"/>
      <c r="FA388" s="7"/>
      <c r="FB388" s="7"/>
      <c r="FC388" s="7"/>
      <c r="FD388" s="7"/>
      <c r="FE388" s="7"/>
      <c r="FG388" s="7"/>
      <c r="FH388" s="7"/>
      <c r="FI388" s="7"/>
      <c r="FJ388" s="7"/>
      <c r="FK388" s="7"/>
      <c r="FM388" s="7"/>
      <c r="FN388" s="7"/>
      <c r="FO388" s="7"/>
      <c r="FP388" s="7"/>
      <c r="FQ388" s="7"/>
      <c r="FS388" s="7"/>
      <c r="FT388" s="7"/>
      <c r="FU388" s="7"/>
      <c r="FV388" s="7"/>
      <c r="FW388" s="7"/>
      <c r="FY388" s="7"/>
      <c r="FZ388" s="7"/>
      <c r="GA388" s="7"/>
      <c r="GB388" s="7"/>
      <c r="GC388" s="7"/>
      <c r="GE388" s="7"/>
      <c r="GF388" s="7"/>
      <c r="GG388" s="7"/>
      <c r="GH388" s="7"/>
      <c r="GI388" s="7"/>
      <c r="GK388" s="7"/>
      <c r="GL388" s="7"/>
      <c r="GM388" s="7"/>
      <c r="GN388" s="7"/>
      <c r="GO388" s="7"/>
      <c r="GQ388" s="7"/>
      <c r="GR388" s="7"/>
      <c r="GS388" s="7"/>
      <c r="GT388" s="7"/>
      <c r="GU388" s="7"/>
      <c r="GW388" s="7"/>
      <c r="GX388" s="7"/>
      <c r="GY388" s="7"/>
      <c r="GZ388" s="7"/>
      <c r="HA388" s="7"/>
      <c r="HC388" s="7"/>
      <c r="HD388" s="7"/>
      <c r="HE388" s="7"/>
      <c r="HF388" s="7"/>
      <c r="HG388" s="7"/>
      <c r="HI388" s="66">
        <v>44958</v>
      </c>
      <c r="HJ388" s="21" t="s">
        <v>371</v>
      </c>
      <c r="HK388" s="7"/>
      <c r="HL388" s="7">
        <v>1.03</v>
      </c>
      <c r="HM388" s="7"/>
      <c r="HO388" s="66">
        <v>44944</v>
      </c>
      <c r="HP388" s="21" t="s">
        <v>1628</v>
      </c>
      <c r="HQ388" s="7"/>
      <c r="HR388" s="7">
        <v>1.0149999999999999</v>
      </c>
      <c r="HS388" s="7"/>
      <c r="HU388" s="59">
        <v>44285</v>
      </c>
      <c r="HV388" s="21" t="s">
        <v>363</v>
      </c>
      <c r="HW388" s="76">
        <f>[1]!i_dq_close("881001.WI",HU388)</f>
        <v>5275.1444000000001</v>
      </c>
      <c r="HX388" s="21">
        <v>1.1722589999999999</v>
      </c>
      <c r="HY388" s="21">
        <v>2948024.31</v>
      </c>
    </row>
    <row r="389" spans="1:233" customFormat="1">
      <c r="A389" s="121">
        <v>44959</v>
      </c>
      <c r="B389" s="74" t="s">
        <v>1637</v>
      </c>
      <c r="C389" s="122"/>
      <c r="D389" s="122">
        <v>1.0234000000000001</v>
      </c>
      <c r="E389" s="122"/>
      <c r="G389" s="7"/>
      <c r="H389" s="7"/>
      <c r="I389" s="7"/>
      <c r="J389" s="7"/>
      <c r="K389" s="7"/>
      <c r="M389" s="7"/>
      <c r="N389" s="7"/>
      <c r="O389" s="7"/>
      <c r="P389" s="7"/>
      <c r="Q389" s="7"/>
      <c r="S389" s="7"/>
      <c r="T389" s="7"/>
      <c r="U389" s="7"/>
      <c r="V389" s="7"/>
      <c r="W389" s="7"/>
      <c r="Y389" s="7"/>
      <c r="Z389" s="7"/>
      <c r="AA389" s="7"/>
      <c r="AB389" s="7"/>
      <c r="AC389" s="7"/>
      <c r="AE389" s="7"/>
      <c r="AF389" s="7"/>
      <c r="AG389" s="7"/>
      <c r="AH389" s="7"/>
      <c r="AI389" s="7"/>
      <c r="AK389" s="7"/>
      <c r="AL389" s="7"/>
      <c r="AM389" s="7"/>
      <c r="AN389" s="7"/>
      <c r="AO389" s="7"/>
      <c r="AQ389" s="7"/>
      <c r="AR389" s="7"/>
      <c r="AS389" s="7"/>
      <c r="AT389" s="7"/>
      <c r="AU389" s="7"/>
      <c r="AW389" s="7"/>
      <c r="AX389" s="7"/>
      <c r="AY389" s="7"/>
      <c r="AZ389" s="7"/>
      <c r="BA389" s="7"/>
      <c r="BC389" s="7"/>
      <c r="BD389" s="7"/>
      <c r="BE389" s="7"/>
      <c r="BF389" s="7"/>
      <c r="BG389" s="7"/>
      <c r="BI389" s="7"/>
      <c r="BJ389" s="7"/>
      <c r="BK389" s="7"/>
      <c r="BL389" s="7"/>
      <c r="BM389" s="7"/>
      <c r="BO389" s="7"/>
      <c r="BP389" s="7"/>
      <c r="BQ389" s="7"/>
      <c r="BR389" s="7"/>
      <c r="BS389" s="7"/>
      <c r="BU389" s="7"/>
      <c r="BV389" s="7"/>
      <c r="BW389" s="7"/>
      <c r="BX389" s="7"/>
      <c r="BY389" s="7"/>
      <c r="CA389" s="7"/>
      <c r="CB389" s="7"/>
      <c r="CC389" s="7"/>
      <c r="CD389" s="7"/>
      <c r="CE389" s="7"/>
      <c r="CG389" s="7"/>
      <c r="CH389" s="7"/>
      <c r="CI389" s="7"/>
      <c r="CJ389" s="7"/>
      <c r="CK389" s="7"/>
      <c r="CM389" s="7"/>
      <c r="CN389" s="7"/>
      <c r="CO389" s="7"/>
      <c r="CP389" s="7"/>
      <c r="CQ389" s="7"/>
      <c r="CS389" s="7"/>
      <c r="CT389" s="7"/>
      <c r="CU389" s="7"/>
      <c r="CV389" s="7"/>
      <c r="CW389" s="7"/>
      <c r="CY389" s="7"/>
      <c r="CZ389" s="7"/>
      <c r="DA389" s="7"/>
      <c r="DB389" s="7"/>
      <c r="DC389" s="7"/>
      <c r="DE389" s="7"/>
      <c r="DF389" s="7"/>
      <c r="DG389" s="7"/>
      <c r="DH389" s="7"/>
      <c r="DI389" s="7"/>
      <c r="DK389" s="7"/>
      <c r="DL389" s="7"/>
      <c r="DM389" s="7"/>
      <c r="DN389" s="7"/>
      <c r="DO389" s="7"/>
      <c r="DQ389" s="7"/>
      <c r="DR389" s="7"/>
      <c r="DS389" s="7"/>
      <c r="DT389" s="7"/>
      <c r="DU389" s="7"/>
      <c r="DW389" s="7"/>
      <c r="DX389" s="7"/>
      <c r="DY389" s="7"/>
      <c r="DZ389" s="7"/>
      <c r="EA389" s="7"/>
      <c r="EC389" s="7"/>
      <c r="ED389" s="7"/>
      <c r="EE389" s="7"/>
      <c r="EF389" s="7"/>
      <c r="EG389" s="7"/>
      <c r="EI389" s="7"/>
      <c r="EJ389" s="7"/>
      <c r="EK389" s="7"/>
      <c r="EL389" s="7"/>
      <c r="EM389" s="7"/>
      <c r="EO389" s="7"/>
      <c r="EP389" s="7"/>
      <c r="EQ389" s="7"/>
      <c r="ER389" s="7"/>
      <c r="ES389" s="7"/>
      <c r="EU389" s="7"/>
      <c r="EV389" s="7"/>
      <c r="EW389" s="7"/>
      <c r="EX389" s="7"/>
      <c r="EY389" s="7"/>
      <c r="FA389" s="7"/>
      <c r="FB389" s="7"/>
      <c r="FC389" s="7"/>
      <c r="FD389" s="7"/>
      <c r="FE389" s="7"/>
      <c r="FG389" s="7"/>
      <c r="FH389" s="7"/>
      <c r="FI389" s="7"/>
      <c r="FJ389" s="7"/>
      <c r="FK389" s="7"/>
      <c r="FM389" s="7"/>
      <c r="FN389" s="7"/>
      <c r="FO389" s="7"/>
      <c r="FP389" s="7"/>
      <c r="FQ389" s="7"/>
      <c r="FS389" s="7"/>
      <c r="FT389" s="7"/>
      <c r="FU389" s="7"/>
      <c r="FV389" s="7"/>
      <c r="FW389" s="7"/>
      <c r="FY389" s="7"/>
      <c r="FZ389" s="7"/>
      <c r="GA389" s="7"/>
      <c r="GB389" s="7"/>
      <c r="GC389" s="7"/>
      <c r="GE389" s="7"/>
      <c r="GF389" s="7"/>
      <c r="GG389" s="7"/>
      <c r="GH389" s="7"/>
      <c r="GI389" s="7"/>
      <c r="GK389" s="7"/>
      <c r="GL389" s="7"/>
      <c r="GM389" s="7"/>
      <c r="GN389" s="7"/>
      <c r="GO389" s="7"/>
      <c r="GQ389" s="7"/>
      <c r="GR389" s="7"/>
      <c r="GS389" s="7"/>
      <c r="GT389" s="7"/>
      <c r="GU389" s="7"/>
      <c r="GW389" s="7"/>
      <c r="GX389" s="7"/>
      <c r="GY389" s="7"/>
      <c r="GZ389" s="7"/>
      <c r="HA389" s="7"/>
      <c r="HC389" s="7"/>
      <c r="HD389" s="7"/>
      <c r="HE389" s="7"/>
      <c r="HF389" s="7"/>
      <c r="HG389" s="7"/>
      <c r="HI389" s="66">
        <v>44959</v>
      </c>
      <c r="HJ389" s="21" t="s">
        <v>1637</v>
      </c>
      <c r="HK389" s="7"/>
      <c r="HL389" s="7">
        <v>1.0289999999999999</v>
      </c>
      <c r="HM389" s="7"/>
      <c r="HO389" s="66">
        <v>44945</v>
      </c>
      <c r="HP389" s="21" t="s">
        <v>1628</v>
      </c>
      <c r="HQ389" s="7"/>
      <c r="HR389" s="7">
        <v>1.0149999999999999</v>
      </c>
      <c r="HS389" s="7"/>
      <c r="HU389" s="59">
        <v>44286</v>
      </c>
      <c r="HV389" s="21" t="s">
        <v>363</v>
      </c>
      <c r="HW389" s="76">
        <f>[1]!i_dq_close("881001.WI",HU389)</f>
        <v>5246.2335000000003</v>
      </c>
      <c r="HX389" s="21">
        <v>1.1722589999999999</v>
      </c>
      <c r="HY389" s="21">
        <v>2948024.31</v>
      </c>
    </row>
    <row r="390" spans="1:233" customFormat="1">
      <c r="A390" s="121">
        <v>44960</v>
      </c>
      <c r="B390" s="74" t="s">
        <v>1637</v>
      </c>
      <c r="C390" s="122"/>
      <c r="D390" s="122">
        <v>1.0250999999999999</v>
      </c>
      <c r="E390" s="122"/>
      <c r="G390" s="7"/>
      <c r="H390" s="7"/>
      <c r="I390" s="7"/>
      <c r="J390" s="7"/>
      <c r="K390" s="7"/>
      <c r="M390" s="7"/>
      <c r="N390" s="7"/>
      <c r="O390" s="7"/>
      <c r="P390" s="7"/>
      <c r="Q390" s="7"/>
      <c r="S390" s="7"/>
      <c r="T390" s="7"/>
      <c r="U390" s="7"/>
      <c r="V390" s="7"/>
      <c r="W390" s="7"/>
      <c r="Y390" s="7"/>
      <c r="Z390" s="7"/>
      <c r="AA390" s="7"/>
      <c r="AB390" s="7"/>
      <c r="AC390" s="7"/>
      <c r="AE390" s="7"/>
      <c r="AF390" s="7"/>
      <c r="AG390" s="7"/>
      <c r="AH390" s="7"/>
      <c r="AI390" s="7"/>
      <c r="AK390" s="7"/>
      <c r="AL390" s="7"/>
      <c r="AM390" s="7"/>
      <c r="AN390" s="7"/>
      <c r="AO390" s="7"/>
      <c r="AQ390" s="7"/>
      <c r="AR390" s="7"/>
      <c r="AS390" s="7"/>
      <c r="AT390" s="7"/>
      <c r="AU390" s="7"/>
      <c r="AW390" s="7"/>
      <c r="AX390" s="7"/>
      <c r="AY390" s="7"/>
      <c r="AZ390" s="7"/>
      <c r="BA390" s="7"/>
      <c r="BC390" s="7"/>
      <c r="BD390" s="7"/>
      <c r="BE390" s="7"/>
      <c r="BF390" s="7"/>
      <c r="BG390" s="7"/>
      <c r="BI390" s="7"/>
      <c r="BJ390" s="7"/>
      <c r="BK390" s="7"/>
      <c r="BL390" s="7"/>
      <c r="BM390" s="7"/>
      <c r="BO390" s="7"/>
      <c r="BP390" s="7"/>
      <c r="BQ390" s="7"/>
      <c r="BR390" s="7"/>
      <c r="BS390" s="7"/>
      <c r="BU390" s="7"/>
      <c r="BV390" s="7"/>
      <c r="BW390" s="7"/>
      <c r="BX390" s="7"/>
      <c r="BY390" s="7"/>
      <c r="CA390" s="7"/>
      <c r="CB390" s="7"/>
      <c r="CC390" s="7"/>
      <c r="CD390" s="7"/>
      <c r="CE390" s="7"/>
      <c r="CG390" s="7"/>
      <c r="CH390" s="7"/>
      <c r="CI390" s="7"/>
      <c r="CJ390" s="7"/>
      <c r="CK390" s="7"/>
      <c r="CM390" s="7"/>
      <c r="CN390" s="7"/>
      <c r="CO390" s="7"/>
      <c r="CP390" s="7"/>
      <c r="CQ390" s="7"/>
      <c r="CS390" s="7"/>
      <c r="CT390" s="7"/>
      <c r="CU390" s="7"/>
      <c r="CV390" s="7"/>
      <c r="CW390" s="7"/>
      <c r="CY390" s="7"/>
      <c r="CZ390" s="7"/>
      <c r="DA390" s="7"/>
      <c r="DB390" s="7"/>
      <c r="DC390" s="7"/>
      <c r="DE390" s="7"/>
      <c r="DF390" s="7"/>
      <c r="DG390" s="7"/>
      <c r="DH390" s="7"/>
      <c r="DI390" s="7"/>
      <c r="DK390" s="7"/>
      <c r="DL390" s="7"/>
      <c r="DM390" s="7"/>
      <c r="DN390" s="7"/>
      <c r="DO390" s="7"/>
      <c r="DQ390" s="7"/>
      <c r="DR390" s="7"/>
      <c r="DS390" s="7"/>
      <c r="DT390" s="7"/>
      <c r="DU390" s="7"/>
      <c r="DW390" s="7"/>
      <c r="DX390" s="7"/>
      <c r="DY390" s="7"/>
      <c r="DZ390" s="7"/>
      <c r="EA390" s="7"/>
      <c r="EC390" s="7"/>
      <c r="ED390" s="7"/>
      <c r="EE390" s="7"/>
      <c r="EF390" s="7"/>
      <c r="EG390" s="7"/>
      <c r="EI390" s="7"/>
      <c r="EJ390" s="7"/>
      <c r="EK390" s="7"/>
      <c r="EL390" s="7"/>
      <c r="EM390" s="7"/>
      <c r="EO390" s="7"/>
      <c r="EP390" s="7"/>
      <c r="EQ390" s="7"/>
      <c r="ER390" s="7"/>
      <c r="ES390" s="7"/>
      <c r="EU390" s="7"/>
      <c r="EV390" s="7"/>
      <c r="EW390" s="7"/>
      <c r="EX390" s="7"/>
      <c r="EY390" s="7"/>
      <c r="FA390" s="7"/>
      <c r="FB390" s="7"/>
      <c r="FC390" s="7"/>
      <c r="FD390" s="7"/>
      <c r="FE390" s="7"/>
      <c r="FG390" s="7"/>
      <c r="FH390" s="7"/>
      <c r="FI390" s="7"/>
      <c r="FJ390" s="7"/>
      <c r="FK390" s="7"/>
      <c r="FM390" s="7"/>
      <c r="FN390" s="7"/>
      <c r="FO390" s="7"/>
      <c r="FP390" s="7"/>
      <c r="FQ390" s="7"/>
      <c r="FS390" s="7"/>
      <c r="FT390" s="7"/>
      <c r="FU390" s="7"/>
      <c r="FV390" s="7"/>
      <c r="FW390" s="7"/>
      <c r="FY390" s="7"/>
      <c r="FZ390" s="7"/>
      <c r="GA390" s="7"/>
      <c r="GB390" s="7"/>
      <c r="GC390" s="7"/>
      <c r="GE390" s="7"/>
      <c r="GF390" s="7"/>
      <c r="GG390" s="7"/>
      <c r="GH390" s="7"/>
      <c r="GI390" s="7"/>
      <c r="GK390" s="7"/>
      <c r="GL390" s="7"/>
      <c r="GM390" s="7"/>
      <c r="GN390" s="7"/>
      <c r="GO390" s="7"/>
      <c r="GQ390" s="7"/>
      <c r="GR390" s="7"/>
      <c r="GS390" s="7"/>
      <c r="GT390" s="7"/>
      <c r="GU390" s="7"/>
      <c r="GW390" s="7"/>
      <c r="GX390" s="7"/>
      <c r="GY390" s="7"/>
      <c r="GZ390" s="7"/>
      <c r="HA390" s="7"/>
      <c r="HC390" s="7"/>
      <c r="HD390" s="7"/>
      <c r="HE390" s="7"/>
      <c r="HF390" s="7"/>
      <c r="HG390" s="7"/>
      <c r="HI390" s="66">
        <v>44960</v>
      </c>
      <c r="HJ390" s="21" t="s">
        <v>1637</v>
      </c>
      <c r="HK390" s="7"/>
      <c r="HL390" s="7">
        <v>1.03</v>
      </c>
      <c r="HM390" s="7"/>
      <c r="HO390" s="66">
        <v>44946</v>
      </c>
      <c r="HP390" s="21" t="s">
        <v>1628</v>
      </c>
      <c r="HQ390" s="7"/>
      <c r="HR390" s="7">
        <v>1.016</v>
      </c>
      <c r="HS390" s="7"/>
      <c r="HU390" s="59">
        <v>44287</v>
      </c>
      <c r="HV390" s="21" t="s">
        <v>372</v>
      </c>
      <c r="HW390" s="76">
        <f>[1]!i_dq_close("881001.WI",HU390)</f>
        <v>5297.5769</v>
      </c>
      <c r="HX390" s="21">
        <v>1.1722589999999999</v>
      </c>
      <c r="HY390" s="21">
        <v>2948024.31</v>
      </c>
    </row>
    <row r="391" spans="1:233" customFormat="1">
      <c r="A391" s="121">
        <v>44963</v>
      </c>
      <c r="B391" s="74" t="s">
        <v>1637</v>
      </c>
      <c r="C391" s="122"/>
      <c r="D391" s="122">
        <v>1.0278</v>
      </c>
      <c r="E391" s="122"/>
      <c r="G391" s="7"/>
      <c r="H391" s="7"/>
      <c r="I391" s="7"/>
      <c r="J391" s="7"/>
      <c r="K391" s="7"/>
      <c r="M391" s="7"/>
      <c r="N391" s="7"/>
      <c r="O391" s="7"/>
      <c r="P391" s="7"/>
      <c r="Q391" s="7"/>
      <c r="S391" s="7"/>
      <c r="T391" s="7"/>
      <c r="U391" s="7"/>
      <c r="V391" s="7"/>
      <c r="W391" s="7"/>
      <c r="Y391" s="7"/>
      <c r="Z391" s="7"/>
      <c r="AA391" s="7"/>
      <c r="AB391" s="7"/>
      <c r="AC391" s="7"/>
      <c r="AE391" s="7"/>
      <c r="AF391" s="7"/>
      <c r="AG391" s="7"/>
      <c r="AH391" s="7"/>
      <c r="AI391" s="7"/>
      <c r="AK391" s="7"/>
      <c r="AL391" s="7"/>
      <c r="AM391" s="7"/>
      <c r="AN391" s="7"/>
      <c r="AO391" s="7"/>
      <c r="AQ391" s="7"/>
      <c r="AR391" s="7"/>
      <c r="AS391" s="7"/>
      <c r="AT391" s="7"/>
      <c r="AU391" s="7"/>
      <c r="AW391" s="7"/>
      <c r="AX391" s="7"/>
      <c r="AY391" s="7"/>
      <c r="AZ391" s="7"/>
      <c r="BA391" s="7"/>
      <c r="BC391" s="7"/>
      <c r="BD391" s="7"/>
      <c r="BE391" s="7"/>
      <c r="BF391" s="7"/>
      <c r="BG391" s="7"/>
      <c r="BI391" s="7"/>
      <c r="BJ391" s="7"/>
      <c r="BK391" s="7"/>
      <c r="BL391" s="7"/>
      <c r="BM391" s="7"/>
      <c r="BO391" s="7"/>
      <c r="BP391" s="7"/>
      <c r="BQ391" s="7"/>
      <c r="BR391" s="7"/>
      <c r="BS391" s="7"/>
      <c r="BU391" s="7"/>
      <c r="BV391" s="7"/>
      <c r="BW391" s="7"/>
      <c r="BX391" s="7"/>
      <c r="BY391" s="7"/>
      <c r="CA391" s="7"/>
      <c r="CB391" s="7"/>
      <c r="CC391" s="7"/>
      <c r="CD391" s="7"/>
      <c r="CE391" s="7"/>
      <c r="CG391" s="7"/>
      <c r="CH391" s="7"/>
      <c r="CI391" s="7"/>
      <c r="CJ391" s="7"/>
      <c r="CK391" s="7"/>
      <c r="CM391" s="7"/>
      <c r="CN391" s="7"/>
      <c r="CO391" s="7"/>
      <c r="CP391" s="7"/>
      <c r="CQ391" s="7"/>
      <c r="CS391" s="7"/>
      <c r="CT391" s="7"/>
      <c r="CU391" s="7"/>
      <c r="CV391" s="7"/>
      <c r="CW391" s="7"/>
      <c r="CY391" s="7"/>
      <c r="CZ391" s="7"/>
      <c r="DA391" s="7"/>
      <c r="DB391" s="7"/>
      <c r="DC391" s="7"/>
      <c r="DE391" s="7"/>
      <c r="DF391" s="7"/>
      <c r="DG391" s="7"/>
      <c r="DH391" s="7"/>
      <c r="DI391" s="7"/>
      <c r="DK391" s="7"/>
      <c r="DL391" s="7"/>
      <c r="DM391" s="7"/>
      <c r="DN391" s="7"/>
      <c r="DO391" s="7"/>
      <c r="DQ391" s="7"/>
      <c r="DR391" s="7"/>
      <c r="DS391" s="7"/>
      <c r="DT391" s="7"/>
      <c r="DU391" s="7"/>
      <c r="DW391" s="7"/>
      <c r="DX391" s="7"/>
      <c r="DY391" s="7"/>
      <c r="DZ391" s="7"/>
      <c r="EA391" s="7"/>
      <c r="EC391" s="7"/>
      <c r="ED391" s="7"/>
      <c r="EE391" s="7"/>
      <c r="EF391" s="7"/>
      <c r="EG391" s="7"/>
      <c r="EI391" s="7"/>
      <c r="EJ391" s="7"/>
      <c r="EK391" s="7"/>
      <c r="EL391" s="7"/>
      <c r="EM391" s="7"/>
      <c r="EO391" s="7"/>
      <c r="EP391" s="7"/>
      <c r="EQ391" s="7"/>
      <c r="ER391" s="7"/>
      <c r="ES391" s="7"/>
      <c r="EU391" s="7"/>
      <c r="EV391" s="7"/>
      <c r="EW391" s="7"/>
      <c r="EX391" s="7"/>
      <c r="EY391" s="7"/>
      <c r="FA391" s="7"/>
      <c r="FB391" s="7"/>
      <c r="FC391" s="7"/>
      <c r="FD391" s="7"/>
      <c r="FE391" s="7"/>
      <c r="FG391" s="7"/>
      <c r="FH391" s="7"/>
      <c r="FI391" s="7"/>
      <c r="FJ391" s="7"/>
      <c r="FK391" s="7"/>
      <c r="FM391" s="7"/>
      <c r="FN391" s="7"/>
      <c r="FO391" s="7"/>
      <c r="FP391" s="7"/>
      <c r="FQ391" s="7"/>
      <c r="FS391" s="7"/>
      <c r="FT391" s="7"/>
      <c r="FU391" s="7"/>
      <c r="FV391" s="7"/>
      <c r="FW391" s="7"/>
      <c r="FY391" s="7"/>
      <c r="FZ391" s="7"/>
      <c r="GA391" s="7"/>
      <c r="GB391" s="7"/>
      <c r="GC391" s="7"/>
      <c r="GE391" s="7"/>
      <c r="GF391" s="7"/>
      <c r="GG391" s="7"/>
      <c r="GH391" s="7"/>
      <c r="GI391" s="7"/>
      <c r="GK391" s="7"/>
      <c r="GL391" s="7"/>
      <c r="GM391" s="7"/>
      <c r="GN391" s="7"/>
      <c r="GO391" s="7"/>
      <c r="GQ391" s="7"/>
      <c r="GR391" s="7"/>
      <c r="GS391" s="7"/>
      <c r="GT391" s="7"/>
      <c r="GU391" s="7"/>
      <c r="GW391" s="7"/>
      <c r="GX391" s="7"/>
      <c r="GY391" s="7"/>
      <c r="GZ391" s="7"/>
      <c r="HA391" s="7"/>
      <c r="HC391" s="7"/>
      <c r="HD391" s="7"/>
      <c r="HE391" s="7"/>
      <c r="HF391" s="7"/>
      <c r="HG391" s="7"/>
      <c r="HI391" s="66">
        <v>44963</v>
      </c>
      <c r="HJ391" s="21" t="s">
        <v>1637</v>
      </c>
      <c r="HK391" s="7"/>
      <c r="HL391" s="7">
        <v>1.03</v>
      </c>
      <c r="HM391" s="7"/>
      <c r="HO391" s="66">
        <v>44956</v>
      </c>
      <c r="HP391" s="21" t="s">
        <v>1628</v>
      </c>
      <c r="HQ391" s="7"/>
      <c r="HR391" s="7">
        <v>1.016</v>
      </c>
      <c r="HS391" s="7"/>
      <c r="HU391" s="59">
        <v>44288</v>
      </c>
      <c r="HV391" s="21" t="s">
        <v>372</v>
      </c>
      <c r="HW391" s="76">
        <f>[1]!i_dq_close("881001.WI",HU391)</f>
        <v>5336.3626000000004</v>
      </c>
      <c r="HX391" s="21">
        <v>1.1722589999999999</v>
      </c>
      <c r="HY391" s="21">
        <v>2948024.31</v>
      </c>
    </row>
    <row r="392" spans="1:233" customFormat="1">
      <c r="A392" s="121">
        <v>44964</v>
      </c>
      <c r="B392" s="74" t="s">
        <v>1691</v>
      </c>
      <c r="C392" s="122"/>
      <c r="D392" s="122">
        <v>1.0329999999999999</v>
      </c>
      <c r="E392" s="122"/>
      <c r="G392" s="7"/>
      <c r="H392" s="7"/>
      <c r="I392" s="7"/>
      <c r="J392" s="7"/>
      <c r="K392" s="7"/>
      <c r="M392" s="7"/>
      <c r="N392" s="7"/>
      <c r="O392" s="7"/>
      <c r="P392" s="7"/>
      <c r="Q392" s="7"/>
      <c r="S392" s="7"/>
      <c r="T392" s="7"/>
      <c r="U392" s="7"/>
      <c r="V392" s="7"/>
      <c r="W392" s="7"/>
      <c r="Y392" s="7"/>
      <c r="Z392" s="7"/>
      <c r="AA392" s="7"/>
      <c r="AB392" s="7"/>
      <c r="AC392" s="7"/>
      <c r="AE392" s="7"/>
      <c r="AF392" s="7"/>
      <c r="AG392" s="7"/>
      <c r="AH392" s="7"/>
      <c r="AI392" s="7"/>
      <c r="AK392" s="7"/>
      <c r="AL392" s="7"/>
      <c r="AM392" s="7"/>
      <c r="AN392" s="7"/>
      <c r="AO392" s="7"/>
      <c r="AQ392" s="7"/>
      <c r="AR392" s="7"/>
      <c r="AS392" s="7"/>
      <c r="AT392" s="7"/>
      <c r="AU392" s="7"/>
      <c r="AW392" s="7"/>
      <c r="AX392" s="7"/>
      <c r="AY392" s="7"/>
      <c r="AZ392" s="7"/>
      <c r="BA392" s="7"/>
      <c r="BC392" s="7"/>
      <c r="BD392" s="7"/>
      <c r="BE392" s="7"/>
      <c r="BF392" s="7"/>
      <c r="BG392" s="7"/>
      <c r="BI392" s="7"/>
      <c r="BJ392" s="7"/>
      <c r="BK392" s="7"/>
      <c r="BL392" s="7"/>
      <c r="BM392" s="7"/>
      <c r="BO392" s="7"/>
      <c r="BP392" s="7"/>
      <c r="BQ392" s="7"/>
      <c r="BR392" s="7"/>
      <c r="BS392" s="7"/>
      <c r="BU392" s="7"/>
      <c r="BV392" s="7"/>
      <c r="BW392" s="7"/>
      <c r="BX392" s="7"/>
      <c r="BY392" s="7"/>
      <c r="CA392" s="7"/>
      <c r="CB392" s="7"/>
      <c r="CC392" s="7"/>
      <c r="CD392" s="7"/>
      <c r="CE392" s="7"/>
      <c r="CG392" s="7"/>
      <c r="CH392" s="7"/>
      <c r="CI392" s="7"/>
      <c r="CJ392" s="7"/>
      <c r="CK392" s="7"/>
      <c r="CM392" s="7"/>
      <c r="CN392" s="7"/>
      <c r="CO392" s="7"/>
      <c r="CP392" s="7"/>
      <c r="CQ392" s="7"/>
      <c r="CS392" s="7"/>
      <c r="CT392" s="7"/>
      <c r="CU392" s="7"/>
      <c r="CV392" s="7"/>
      <c r="CW392" s="7"/>
      <c r="CY392" s="7"/>
      <c r="CZ392" s="7"/>
      <c r="DA392" s="7"/>
      <c r="DB392" s="7"/>
      <c r="DC392" s="7"/>
      <c r="DE392" s="7"/>
      <c r="DF392" s="7"/>
      <c r="DG392" s="7"/>
      <c r="DH392" s="7"/>
      <c r="DI392" s="7"/>
      <c r="DK392" s="7"/>
      <c r="DL392" s="7"/>
      <c r="DM392" s="7"/>
      <c r="DN392" s="7"/>
      <c r="DO392" s="7"/>
      <c r="DQ392" s="7"/>
      <c r="DR392" s="7"/>
      <c r="DS392" s="7"/>
      <c r="DT392" s="7"/>
      <c r="DU392" s="7"/>
      <c r="DW392" s="7"/>
      <c r="DX392" s="7"/>
      <c r="DY392" s="7"/>
      <c r="DZ392" s="7"/>
      <c r="EA392" s="7"/>
      <c r="EC392" s="7"/>
      <c r="ED392" s="7"/>
      <c r="EE392" s="7"/>
      <c r="EF392" s="7"/>
      <c r="EG392" s="7"/>
      <c r="EI392" s="7"/>
      <c r="EJ392" s="7"/>
      <c r="EK392" s="7"/>
      <c r="EL392" s="7"/>
      <c r="EM392" s="7"/>
      <c r="EO392" s="7"/>
      <c r="EP392" s="7"/>
      <c r="EQ392" s="7"/>
      <c r="ER392" s="7"/>
      <c r="ES392" s="7"/>
      <c r="EU392" s="7"/>
      <c r="EV392" s="7"/>
      <c r="EW392" s="7"/>
      <c r="EX392" s="7"/>
      <c r="EY392" s="7"/>
      <c r="FA392" s="7"/>
      <c r="FB392" s="7"/>
      <c r="FC392" s="7"/>
      <c r="FD392" s="7"/>
      <c r="FE392" s="7"/>
      <c r="FG392" s="7"/>
      <c r="FH392" s="7"/>
      <c r="FI392" s="7"/>
      <c r="FJ392" s="7"/>
      <c r="FK392" s="7"/>
      <c r="FM392" s="7"/>
      <c r="FN392" s="7"/>
      <c r="FO392" s="7"/>
      <c r="FP392" s="7"/>
      <c r="FQ392" s="7"/>
      <c r="FS392" s="7"/>
      <c r="FT392" s="7"/>
      <c r="FU392" s="7"/>
      <c r="FV392" s="7"/>
      <c r="FW392" s="7"/>
      <c r="FY392" s="7"/>
      <c r="FZ392" s="7"/>
      <c r="GA392" s="7"/>
      <c r="GB392" s="7"/>
      <c r="GC392" s="7"/>
      <c r="GE392" s="7"/>
      <c r="GF392" s="7"/>
      <c r="GG392" s="7"/>
      <c r="GH392" s="7"/>
      <c r="GI392" s="7"/>
      <c r="GK392" s="7"/>
      <c r="GL392" s="7"/>
      <c r="GM392" s="7"/>
      <c r="GN392" s="7"/>
      <c r="GO392" s="7"/>
      <c r="GQ392" s="7"/>
      <c r="GR392" s="7"/>
      <c r="GS392" s="7"/>
      <c r="GT392" s="7"/>
      <c r="GU392" s="7"/>
      <c r="GW392" s="7"/>
      <c r="GX392" s="7"/>
      <c r="GY392" s="7"/>
      <c r="GZ392" s="7"/>
      <c r="HA392" s="7"/>
      <c r="HC392" s="7"/>
      <c r="HD392" s="7"/>
      <c r="HE392" s="7"/>
      <c r="HF392" s="7"/>
      <c r="HG392" s="7"/>
      <c r="HI392" s="66">
        <v>44964</v>
      </c>
      <c r="HJ392" s="21" t="s">
        <v>1689</v>
      </c>
      <c r="HK392" s="7"/>
      <c r="HL392" s="7">
        <v>1.0349999999999999</v>
      </c>
      <c r="HM392" s="7"/>
      <c r="HO392" s="66">
        <v>44957</v>
      </c>
      <c r="HP392" s="21" t="s">
        <v>1628</v>
      </c>
      <c r="HQ392" s="7"/>
      <c r="HR392" s="7">
        <v>1.016</v>
      </c>
      <c r="HS392" s="7"/>
      <c r="HU392" s="59">
        <v>44292</v>
      </c>
      <c r="HV392" s="21" t="s">
        <v>372</v>
      </c>
      <c r="HW392" s="76">
        <f>[1]!i_dq_close("881001.WI",HU392)</f>
        <v>5340.192</v>
      </c>
      <c r="HX392" s="21">
        <v>1.1722589999999999</v>
      </c>
      <c r="HY392" s="21">
        <v>2948024.31</v>
      </c>
    </row>
    <row r="393" spans="1:233" customFormat="1">
      <c r="A393" s="121">
        <v>44965</v>
      </c>
      <c r="B393" s="74" t="s">
        <v>1697</v>
      </c>
      <c r="C393" s="122"/>
      <c r="D393" s="122">
        <v>1.0335000000000001</v>
      </c>
      <c r="E393" s="122"/>
      <c r="G393" s="7"/>
      <c r="H393" s="7"/>
      <c r="I393" s="7"/>
      <c r="J393" s="7"/>
      <c r="K393" s="7"/>
      <c r="M393" s="7"/>
      <c r="N393" s="7"/>
      <c r="O393" s="7"/>
      <c r="P393" s="7"/>
      <c r="Q393" s="7"/>
      <c r="S393" s="7"/>
      <c r="T393" s="7"/>
      <c r="U393" s="7"/>
      <c r="V393" s="7"/>
      <c r="W393" s="7"/>
      <c r="Y393" s="7"/>
      <c r="Z393" s="7"/>
      <c r="AA393" s="7"/>
      <c r="AB393" s="7"/>
      <c r="AC393" s="7"/>
      <c r="AE393" s="7"/>
      <c r="AF393" s="7"/>
      <c r="AG393" s="7"/>
      <c r="AH393" s="7"/>
      <c r="AI393" s="7"/>
      <c r="AK393" s="7"/>
      <c r="AL393" s="7"/>
      <c r="AM393" s="7"/>
      <c r="AN393" s="7"/>
      <c r="AO393" s="7"/>
      <c r="AQ393" s="7"/>
      <c r="AR393" s="7"/>
      <c r="AS393" s="7"/>
      <c r="AT393" s="7"/>
      <c r="AU393" s="7"/>
      <c r="AW393" s="7"/>
      <c r="AX393" s="7"/>
      <c r="AY393" s="7"/>
      <c r="AZ393" s="7"/>
      <c r="BA393" s="7"/>
      <c r="BC393" s="7"/>
      <c r="BD393" s="7"/>
      <c r="BE393" s="7"/>
      <c r="BF393" s="7"/>
      <c r="BG393" s="7"/>
      <c r="BI393" s="7"/>
      <c r="BJ393" s="7"/>
      <c r="BK393" s="7"/>
      <c r="BL393" s="7"/>
      <c r="BM393" s="7"/>
      <c r="BO393" s="7"/>
      <c r="BP393" s="7"/>
      <c r="BQ393" s="7"/>
      <c r="BR393" s="7"/>
      <c r="BS393" s="7"/>
      <c r="BU393" s="7"/>
      <c r="BV393" s="7"/>
      <c r="BW393" s="7"/>
      <c r="BX393" s="7"/>
      <c r="BY393" s="7"/>
      <c r="CA393" s="7"/>
      <c r="CB393" s="7"/>
      <c r="CC393" s="7"/>
      <c r="CD393" s="7"/>
      <c r="CE393" s="7"/>
      <c r="CG393" s="7"/>
      <c r="CH393" s="7"/>
      <c r="CI393" s="7"/>
      <c r="CJ393" s="7"/>
      <c r="CK393" s="7"/>
      <c r="CM393" s="7"/>
      <c r="CN393" s="7"/>
      <c r="CO393" s="7"/>
      <c r="CP393" s="7"/>
      <c r="CQ393" s="7"/>
      <c r="CS393" s="7"/>
      <c r="CT393" s="7"/>
      <c r="CU393" s="7"/>
      <c r="CV393" s="7"/>
      <c r="CW393" s="7"/>
      <c r="CY393" s="7"/>
      <c r="CZ393" s="7"/>
      <c r="DA393" s="7"/>
      <c r="DB393" s="7"/>
      <c r="DC393" s="7"/>
      <c r="DE393" s="7"/>
      <c r="DF393" s="7"/>
      <c r="DG393" s="7"/>
      <c r="DH393" s="7"/>
      <c r="DI393" s="7"/>
      <c r="DK393" s="7"/>
      <c r="DL393" s="7"/>
      <c r="DM393" s="7"/>
      <c r="DN393" s="7"/>
      <c r="DO393" s="7"/>
      <c r="DQ393" s="7"/>
      <c r="DR393" s="7"/>
      <c r="DS393" s="7"/>
      <c r="DT393" s="7"/>
      <c r="DU393" s="7"/>
      <c r="DW393" s="7"/>
      <c r="DX393" s="7"/>
      <c r="DY393" s="7"/>
      <c r="DZ393" s="7"/>
      <c r="EA393" s="7"/>
      <c r="EC393" s="7"/>
      <c r="ED393" s="7"/>
      <c r="EE393" s="7"/>
      <c r="EF393" s="7"/>
      <c r="EG393" s="7"/>
      <c r="EI393" s="7"/>
      <c r="EJ393" s="7"/>
      <c r="EK393" s="7"/>
      <c r="EL393" s="7"/>
      <c r="EM393" s="7"/>
      <c r="EO393" s="7"/>
      <c r="EP393" s="7"/>
      <c r="EQ393" s="7"/>
      <c r="ER393" s="7"/>
      <c r="ES393" s="7"/>
      <c r="EU393" s="7"/>
      <c r="EV393" s="7"/>
      <c r="EW393" s="7"/>
      <c r="EX393" s="7"/>
      <c r="EY393" s="7"/>
      <c r="FA393" s="7"/>
      <c r="FB393" s="7"/>
      <c r="FC393" s="7"/>
      <c r="FD393" s="7"/>
      <c r="FE393" s="7"/>
      <c r="FG393" s="7"/>
      <c r="FH393" s="7"/>
      <c r="FI393" s="7"/>
      <c r="FJ393" s="7"/>
      <c r="FK393" s="7"/>
      <c r="FM393" s="7"/>
      <c r="FN393" s="7"/>
      <c r="FO393" s="7"/>
      <c r="FP393" s="7"/>
      <c r="FQ393" s="7"/>
      <c r="FS393" s="7"/>
      <c r="FT393" s="7"/>
      <c r="FU393" s="7"/>
      <c r="FV393" s="7"/>
      <c r="FW393" s="7"/>
      <c r="FY393" s="7"/>
      <c r="FZ393" s="7"/>
      <c r="GA393" s="7"/>
      <c r="GB393" s="7"/>
      <c r="GC393" s="7"/>
      <c r="GE393" s="7"/>
      <c r="GF393" s="7"/>
      <c r="GG393" s="7"/>
      <c r="GH393" s="7"/>
      <c r="GI393" s="7"/>
      <c r="GK393" s="7"/>
      <c r="GL393" s="7"/>
      <c r="GM393" s="7"/>
      <c r="GN393" s="7"/>
      <c r="GO393" s="7"/>
      <c r="GQ393" s="7"/>
      <c r="GR393" s="7"/>
      <c r="GS393" s="7"/>
      <c r="GT393" s="7"/>
      <c r="GU393" s="7"/>
      <c r="GW393" s="7"/>
      <c r="GX393" s="7"/>
      <c r="GY393" s="7"/>
      <c r="GZ393" s="7"/>
      <c r="HA393" s="7"/>
      <c r="HC393" s="7"/>
      <c r="HD393" s="7"/>
      <c r="HE393" s="7"/>
      <c r="HF393" s="7"/>
      <c r="HG393" s="7"/>
      <c r="HI393" s="66">
        <v>44965</v>
      </c>
      <c r="HJ393" s="21" t="s">
        <v>1695</v>
      </c>
      <c r="HK393" s="7"/>
      <c r="HL393" s="7">
        <v>1.0349999999999999</v>
      </c>
      <c r="HM393" s="7"/>
      <c r="HO393" s="66">
        <v>44958</v>
      </c>
      <c r="HP393" s="21" t="s">
        <v>371</v>
      </c>
      <c r="HQ393" s="7"/>
      <c r="HR393" s="7">
        <v>1.016</v>
      </c>
      <c r="HS393" s="7"/>
      <c r="HU393" s="59">
        <v>44293</v>
      </c>
      <c r="HV393" s="21" t="s">
        <v>372</v>
      </c>
      <c r="HW393" s="76">
        <f>[1]!i_dq_close("881001.WI",HU393)</f>
        <v>5325.1382000000003</v>
      </c>
      <c r="HX393" s="21">
        <v>1.1722589999999999</v>
      </c>
      <c r="HY393" s="21">
        <v>2948024.31</v>
      </c>
    </row>
    <row r="394" spans="1:233" customFormat="1">
      <c r="A394" s="121">
        <v>44966</v>
      </c>
      <c r="B394" s="74" t="s">
        <v>1707</v>
      </c>
      <c r="C394" s="122"/>
      <c r="D394" s="122">
        <v>1.0331999999999999</v>
      </c>
      <c r="E394" s="122"/>
      <c r="G394" s="7"/>
      <c r="H394" s="7"/>
      <c r="I394" s="7"/>
      <c r="J394" s="7"/>
      <c r="K394" s="7"/>
      <c r="M394" s="7"/>
      <c r="N394" s="7"/>
      <c r="O394" s="7"/>
      <c r="P394" s="7"/>
      <c r="Q394" s="7"/>
      <c r="S394" s="7"/>
      <c r="T394" s="7"/>
      <c r="U394" s="7"/>
      <c r="V394" s="7"/>
      <c r="W394" s="7"/>
      <c r="Y394" s="7"/>
      <c r="Z394" s="7"/>
      <c r="AA394" s="7"/>
      <c r="AB394" s="7"/>
      <c r="AC394" s="7"/>
      <c r="AE394" s="7"/>
      <c r="AF394" s="7"/>
      <c r="AG394" s="7"/>
      <c r="AH394" s="7"/>
      <c r="AI394" s="7"/>
      <c r="AK394" s="7"/>
      <c r="AL394" s="7"/>
      <c r="AM394" s="7"/>
      <c r="AN394" s="7"/>
      <c r="AO394" s="7"/>
      <c r="AQ394" s="7"/>
      <c r="AR394" s="7"/>
      <c r="AS394" s="7"/>
      <c r="AT394" s="7"/>
      <c r="AU394" s="7"/>
      <c r="AW394" s="7"/>
      <c r="AX394" s="7"/>
      <c r="AY394" s="7"/>
      <c r="AZ394" s="7"/>
      <c r="BA394" s="7"/>
      <c r="BC394" s="7"/>
      <c r="BD394" s="7"/>
      <c r="BE394" s="7"/>
      <c r="BF394" s="7"/>
      <c r="BG394" s="7"/>
      <c r="BI394" s="7"/>
      <c r="BJ394" s="7"/>
      <c r="BK394" s="7"/>
      <c r="BL394" s="7"/>
      <c r="BM394" s="7"/>
      <c r="BO394" s="7"/>
      <c r="BP394" s="7"/>
      <c r="BQ394" s="7"/>
      <c r="BR394" s="7"/>
      <c r="BS394" s="7"/>
      <c r="BU394" s="7"/>
      <c r="BV394" s="7"/>
      <c r="BW394" s="7"/>
      <c r="BX394" s="7"/>
      <c r="BY394" s="7"/>
      <c r="CA394" s="7"/>
      <c r="CB394" s="7"/>
      <c r="CC394" s="7"/>
      <c r="CD394" s="7"/>
      <c r="CE394" s="7"/>
      <c r="CG394" s="7"/>
      <c r="CH394" s="7"/>
      <c r="CI394" s="7"/>
      <c r="CJ394" s="7"/>
      <c r="CK394" s="7"/>
      <c r="CM394" s="7"/>
      <c r="CN394" s="7"/>
      <c r="CO394" s="7"/>
      <c r="CP394" s="7"/>
      <c r="CQ394" s="7"/>
      <c r="CS394" s="7"/>
      <c r="CT394" s="7"/>
      <c r="CU394" s="7"/>
      <c r="CV394" s="7"/>
      <c r="CW394" s="7"/>
      <c r="CY394" s="7"/>
      <c r="CZ394" s="7"/>
      <c r="DA394" s="7"/>
      <c r="DB394" s="7"/>
      <c r="DC394" s="7"/>
      <c r="DE394" s="7"/>
      <c r="DF394" s="7"/>
      <c r="DG394" s="7"/>
      <c r="DH394" s="7"/>
      <c r="DI394" s="7"/>
      <c r="DK394" s="7"/>
      <c r="DL394" s="7"/>
      <c r="DM394" s="7"/>
      <c r="DN394" s="7"/>
      <c r="DO394" s="7"/>
      <c r="DQ394" s="7"/>
      <c r="DR394" s="7"/>
      <c r="DS394" s="7"/>
      <c r="DT394" s="7"/>
      <c r="DU394" s="7"/>
      <c r="DW394" s="7"/>
      <c r="DX394" s="7"/>
      <c r="DY394" s="7"/>
      <c r="DZ394" s="7"/>
      <c r="EA394" s="7"/>
      <c r="EC394" s="7"/>
      <c r="ED394" s="7"/>
      <c r="EE394" s="7"/>
      <c r="EF394" s="7"/>
      <c r="EG394" s="7"/>
      <c r="EI394" s="7"/>
      <c r="EJ394" s="7"/>
      <c r="EK394" s="7"/>
      <c r="EL394" s="7"/>
      <c r="EM394" s="7"/>
      <c r="EO394" s="7"/>
      <c r="EP394" s="7"/>
      <c r="EQ394" s="7"/>
      <c r="ER394" s="7"/>
      <c r="ES394" s="7"/>
      <c r="EU394" s="7"/>
      <c r="EV394" s="7"/>
      <c r="EW394" s="7"/>
      <c r="EX394" s="7"/>
      <c r="EY394" s="7"/>
      <c r="FA394" s="7"/>
      <c r="FB394" s="7"/>
      <c r="FC394" s="7"/>
      <c r="FD394" s="7"/>
      <c r="FE394" s="7"/>
      <c r="FG394" s="7"/>
      <c r="FH394" s="7"/>
      <c r="FI394" s="7"/>
      <c r="FJ394" s="7"/>
      <c r="FK394" s="7"/>
      <c r="FM394" s="7"/>
      <c r="FN394" s="7"/>
      <c r="FO394" s="7"/>
      <c r="FP394" s="7"/>
      <c r="FQ394" s="7"/>
      <c r="FS394" s="7"/>
      <c r="FT394" s="7"/>
      <c r="FU394" s="7"/>
      <c r="FV394" s="7"/>
      <c r="FW394" s="7"/>
      <c r="FY394" s="7"/>
      <c r="FZ394" s="7"/>
      <c r="GA394" s="7"/>
      <c r="GB394" s="7"/>
      <c r="GC394" s="7"/>
      <c r="GE394" s="7"/>
      <c r="GF394" s="7"/>
      <c r="GG394" s="7"/>
      <c r="GH394" s="7"/>
      <c r="GI394" s="7"/>
      <c r="GK394" s="7"/>
      <c r="GL394" s="7"/>
      <c r="GM394" s="7"/>
      <c r="GN394" s="7"/>
      <c r="GO394" s="7"/>
      <c r="GQ394" s="7"/>
      <c r="GR394" s="7"/>
      <c r="GS394" s="7"/>
      <c r="GT394" s="7"/>
      <c r="GU394" s="7"/>
      <c r="GW394" s="7"/>
      <c r="GX394" s="7"/>
      <c r="GY394" s="7"/>
      <c r="GZ394" s="7"/>
      <c r="HA394" s="7"/>
      <c r="HC394" s="7"/>
      <c r="HD394" s="7"/>
      <c r="HE394" s="7"/>
      <c r="HF394" s="7"/>
      <c r="HG394" s="7"/>
      <c r="HI394" s="66">
        <v>44966</v>
      </c>
      <c r="HJ394" s="21" t="s">
        <v>1705</v>
      </c>
      <c r="HK394" s="7"/>
      <c r="HL394" s="7">
        <v>1.034</v>
      </c>
      <c r="HM394" s="7"/>
      <c r="HO394" s="66">
        <v>44959</v>
      </c>
      <c r="HP394" s="21" t="s">
        <v>1637</v>
      </c>
      <c r="HQ394" s="7"/>
      <c r="HR394" s="7">
        <v>1.0169999999999999</v>
      </c>
      <c r="HS394" s="7"/>
      <c r="HU394" s="59">
        <v>44294</v>
      </c>
      <c r="HV394" s="21" t="s">
        <v>372</v>
      </c>
      <c r="HW394" s="76">
        <f>[1]!i_dq_close("881001.WI",HU394)</f>
        <v>5324.3353999999999</v>
      </c>
      <c r="HX394" s="21">
        <v>1.1722589999999999</v>
      </c>
      <c r="HY394" s="21">
        <v>2948024.31</v>
      </c>
    </row>
    <row r="395" spans="1:233" customFormat="1">
      <c r="A395" s="121">
        <v>44967</v>
      </c>
      <c r="B395" s="74" t="s">
        <v>1722</v>
      </c>
      <c r="C395" s="122"/>
      <c r="D395" s="122">
        <v>1.0364</v>
      </c>
      <c r="E395" s="122"/>
      <c r="G395" s="7"/>
      <c r="H395" s="7"/>
      <c r="I395" s="7"/>
      <c r="J395" s="7"/>
      <c r="K395" s="7"/>
      <c r="M395" s="7"/>
      <c r="N395" s="7"/>
      <c r="O395" s="7"/>
      <c r="P395" s="7"/>
      <c r="Q395" s="7"/>
      <c r="S395" s="7"/>
      <c r="T395" s="7"/>
      <c r="U395" s="7"/>
      <c r="V395" s="7"/>
      <c r="W395" s="7"/>
      <c r="Y395" s="7"/>
      <c r="Z395" s="7"/>
      <c r="AA395" s="7"/>
      <c r="AB395" s="7"/>
      <c r="AC395" s="7"/>
      <c r="AE395" s="7"/>
      <c r="AF395" s="7"/>
      <c r="AG395" s="7"/>
      <c r="AH395" s="7"/>
      <c r="AI395" s="7"/>
      <c r="AK395" s="7"/>
      <c r="AL395" s="7"/>
      <c r="AM395" s="7"/>
      <c r="AN395" s="7"/>
      <c r="AO395" s="7"/>
      <c r="AQ395" s="7"/>
      <c r="AR395" s="7"/>
      <c r="AS395" s="7"/>
      <c r="AT395" s="7"/>
      <c r="AU395" s="7"/>
      <c r="AW395" s="7"/>
      <c r="AX395" s="7"/>
      <c r="AY395" s="7"/>
      <c r="AZ395" s="7"/>
      <c r="BA395" s="7"/>
      <c r="BC395" s="7"/>
      <c r="BD395" s="7"/>
      <c r="BE395" s="7"/>
      <c r="BF395" s="7"/>
      <c r="BG395" s="7"/>
      <c r="BI395" s="7"/>
      <c r="BJ395" s="7"/>
      <c r="BK395" s="7"/>
      <c r="BL395" s="7"/>
      <c r="BM395" s="7"/>
      <c r="BO395" s="7"/>
      <c r="BP395" s="7"/>
      <c r="BQ395" s="7"/>
      <c r="BR395" s="7"/>
      <c r="BS395" s="7"/>
      <c r="BU395" s="7"/>
      <c r="BV395" s="7"/>
      <c r="BW395" s="7"/>
      <c r="BX395" s="7"/>
      <c r="BY395" s="7"/>
      <c r="CA395" s="7"/>
      <c r="CB395" s="7"/>
      <c r="CC395" s="7"/>
      <c r="CD395" s="7"/>
      <c r="CE395" s="7"/>
      <c r="CG395" s="7"/>
      <c r="CH395" s="7"/>
      <c r="CI395" s="7"/>
      <c r="CJ395" s="7"/>
      <c r="CK395" s="7"/>
      <c r="CM395" s="7"/>
      <c r="CN395" s="7"/>
      <c r="CO395" s="7"/>
      <c r="CP395" s="7"/>
      <c r="CQ395" s="7"/>
      <c r="CS395" s="7"/>
      <c r="CT395" s="7"/>
      <c r="CU395" s="7"/>
      <c r="CV395" s="7"/>
      <c r="CW395" s="7"/>
      <c r="CY395" s="7"/>
      <c r="CZ395" s="7"/>
      <c r="DA395" s="7"/>
      <c r="DB395" s="7"/>
      <c r="DC395" s="7"/>
      <c r="DE395" s="7"/>
      <c r="DF395" s="7"/>
      <c r="DG395" s="7"/>
      <c r="DH395" s="7"/>
      <c r="DI395" s="7"/>
      <c r="DK395" s="7"/>
      <c r="DL395" s="7"/>
      <c r="DM395" s="7"/>
      <c r="DN395" s="7"/>
      <c r="DO395" s="7"/>
      <c r="DQ395" s="7"/>
      <c r="DR395" s="7"/>
      <c r="DS395" s="7"/>
      <c r="DT395" s="7"/>
      <c r="DU395" s="7"/>
      <c r="DW395" s="7"/>
      <c r="DX395" s="7"/>
      <c r="DY395" s="7"/>
      <c r="DZ395" s="7"/>
      <c r="EA395" s="7"/>
      <c r="EC395" s="7"/>
      <c r="ED395" s="7"/>
      <c r="EE395" s="7"/>
      <c r="EF395" s="7"/>
      <c r="EG395" s="7"/>
      <c r="EI395" s="7"/>
      <c r="EJ395" s="7"/>
      <c r="EK395" s="7"/>
      <c r="EL395" s="7"/>
      <c r="EM395" s="7"/>
      <c r="EO395" s="7"/>
      <c r="EP395" s="7"/>
      <c r="EQ395" s="7"/>
      <c r="ER395" s="7"/>
      <c r="ES395" s="7"/>
      <c r="EU395" s="7"/>
      <c r="EV395" s="7"/>
      <c r="EW395" s="7"/>
      <c r="EX395" s="7"/>
      <c r="EY395" s="7"/>
      <c r="FA395" s="7"/>
      <c r="FB395" s="7"/>
      <c r="FC395" s="7"/>
      <c r="FD395" s="7"/>
      <c r="FE395" s="7"/>
      <c r="FG395" s="7"/>
      <c r="FH395" s="7"/>
      <c r="FI395" s="7"/>
      <c r="FJ395" s="7"/>
      <c r="FK395" s="7"/>
      <c r="FM395" s="7"/>
      <c r="FN395" s="7"/>
      <c r="FO395" s="7"/>
      <c r="FP395" s="7"/>
      <c r="FQ395" s="7"/>
      <c r="FS395" s="7"/>
      <c r="FT395" s="7"/>
      <c r="FU395" s="7"/>
      <c r="FV395" s="7"/>
      <c r="FW395" s="7"/>
      <c r="FY395" s="7"/>
      <c r="FZ395" s="7"/>
      <c r="GA395" s="7"/>
      <c r="GB395" s="7"/>
      <c r="GC395" s="7"/>
      <c r="GE395" s="7"/>
      <c r="GF395" s="7"/>
      <c r="GG395" s="7"/>
      <c r="GH395" s="7"/>
      <c r="GI395" s="7"/>
      <c r="GK395" s="7"/>
      <c r="GL395" s="7"/>
      <c r="GM395" s="7"/>
      <c r="GN395" s="7"/>
      <c r="GO395" s="7"/>
      <c r="GQ395" s="7"/>
      <c r="GR395" s="7"/>
      <c r="GS395" s="7"/>
      <c r="GT395" s="7"/>
      <c r="GU395" s="7"/>
      <c r="GW395" s="7"/>
      <c r="GX395" s="7"/>
      <c r="GY395" s="7"/>
      <c r="GZ395" s="7"/>
      <c r="HA395" s="7"/>
      <c r="HC395" s="7"/>
      <c r="HD395" s="7"/>
      <c r="HE395" s="7"/>
      <c r="HF395" s="7"/>
      <c r="HG395" s="7"/>
      <c r="HI395" s="66">
        <v>44967</v>
      </c>
      <c r="HJ395" s="21" t="s">
        <v>1720</v>
      </c>
      <c r="HK395" s="7"/>
      <c r="HL395" s="7">
        <v>1.0349999999999999</v>
      </c>
      <c r="HM395" s="7"/>
      <c r="HO395" s="66">
        <v>44960</v>
      </c>
      <c r="HP395" s="21" t="s">
        <v>1637</v>
      </c>
      <c r="HQ395" s="7"/>
      <c r="HR395" s="7">
        <v>1.0169999999999999</v>
      </c>
      <c r="HS395" s="7"/>
      <c r="HU395" s="59">
        <v>44295</v>
      </c>
      <c r="HV395" s="21" t="s">
        <v>372</v>
      </c>
      <c r="HW395" s="76">
        <f>[1]!i_dq_close("881001.WI",HU395)</f>
        <v>5276.0879000000004</v>
      </c>
      <c r="HX395" s="21">
        <v>1.1770750000000001</v>
      </c>
      <c r="HY395" s="21">
        <v>2948024.31</v>
      </c>
    </row>
    <row r="396" spans="1:233" customFormat="1">
      <c r="A396" s="122"/>
      <c r="B396" s="122"/>
      <c r="C396" s="122"/>
      <c r="D396" s="122"/>
      <c r="E396" s="122"/>
      <c r="G396" s="7"/>
      <c r="H396" s="7"/>
      <c r="I396" s="7"/>
      <c r="J396" s="7"/>
      <c r="K396" s="7"/>
      <c r="M396" s="7"/>
      <c r="N396" s="7"/>
      <c r="O396" s="7"/>
      <c r="P396" s="7"/>
      <c r="Q396" s="7"/>
      <c r="S396" s="7"/>
      <c r="T396" s="7"/>
      <c r="U396" s="7"/>
      <c r="V396" s="7"/>
      <c r="W396" s="7"/>
      <c r="Y396" s="7"/>
      <c r="Z396" s="7"/>
      <c r="AA396" s="7"/>
      <c r="AB396" s="7"/>
      <c r="AC396" s="7"/>
      <c r="AE396" s="7"/>
      <c r="AF396" s="7"/>
      <c r="AG396" s="7"/>
      <c r="AH396" s="7"/>
      <c r="AI396" s="7"/>
      <c r="AK396" s="7"/>
      <c r="AL396" s="7"/>
      <c r="AM396" s="7"/>
      <c r="AN396" s="7"/>
      <c r="AO396" s="7"/>
      <c r="AQ396" s="7"/>
      <c r="AR396" s="7"/>
      <c r="AS396" s="7"/>
      <c r="AT396" s="7"/>
      <c r="AU396" s="7"/>
      <c r="AW396" s="7"/>
      <c r="AX396" s="7"/>
      <c r="AY396" s="7"/>
      <c r="AZ396" s="7"/>
      <c r="BA396" s="7"/>
      <c r="BC396" s="7"/>
      <c r="BD396" s="7"/>
      <c r="BE396" s="7"/>
      <c r="BF396" s="7"/>
      <c r="BG396" s="7"/>
      <c r="BI396" s="7"/>
      <c r="BJ396" s="7"/>
      <c r="BK396" s="7"/>
      <c r="BL396" s="7"/>
      <c r="BM396" s="7"/>
      <c r="BO396" s="7"/>
      <c r="BP396" s="7"/>
      <c r="BQ396" s="7"/>
      <c r="BR396" s="7"/>
      <c r="BS396" s="7"/>
      <c r="BU396" s="7"/>
      <c r="BV396" s="7"/>
      <c r="BW396" s="7"/>
      <c r="BX396" s="7"/>
      <c r="BY396" s="7"/>
      <c r="CA396" s="7"/>
      <c r="CB396" s="7"/>
      <c r="CC396" s="7"/>
      <c r="CD396" s="7"/>
      <c r="CE396" s="7"/>
      <c r="CG396" s="7"/>
      <c r="CH396" s="7"/>
      <c r="CI396" s="7"/>
      <c r="CJ396" s="7"/>
      <c r="CK396" s="7"/>
      <c r="CM396" s="7"/>
      <c r="CN396" s="7"/>
      <c r="CO396" s="7"/>
      <c r="CP396" s="7"/>
      <c r="CQ396" s="7"/>
      <c r="CS396" s="7"/>
      <c r="CT396" s="7"/>
      <c r="CU396" s="7"/>
      <c r="CV396" s="7"/>
      <c r="CW396" s="7"/>
      <c r="CY396" s="7"/>
      <c r="CZ396" s="7"/>
      <c r="DA396" s="7"/>
      <c r="DB396" s="7"/>
      <c r="DC396" s="7"/>
      <c r="DE396" s="7"/>
      <c r="DF396" s="7"/>
      <c r="DG396" s="7"/>
      <c r="DH396" s="7"/>
      <c r="DI396" s="7"/>
      <c r="DK396" s="7"/>
      <c r="DL396" s="7"/>
      <c r="DM396" s="7"/>
      <c r="DN396" s="7"/>
      <c r="DO396" s="7"/>
      <c r="DQ396" s="7"/>
      <c r="DR396" s="7"/>
      <c r="DS396" s="7"/>
      <c r="DT396" s="7"/>
      <c r="DU396" s="7"/>
      <c r="DW396" s="7"/>
      <c r="DX396" s="7"/>
      <c r="DY396" s="7"/>
      <c r="DZ396" s="7"/>
      <c r="EA396" s="7"/>
      <c r="EC396" s="7"/>
      <c r="ED396" s="7"/>
      <c r="EE396" s="7"/>
      <c r="EF396" s="7"/>
      <c r="EG396" s="7"/>
      <c r="EI396" s="7"/>
      <c r="EJ396" s="7"/>
      <c r="EK396" s="7"/>
      <c r="EL396" s="7"/>
      <c r="EM396" s="7"/>
      <c r="EO396" s="7"/>
      <c r="EP396" s="7"/>
      <c r="EQ396" s="7"/>
      <c r="ER396" s="7"/>
      <c r="ES396" s="7"/>
      <c r="EU396" s="7"/>
      <c r="EV396" s="7"/>
      <c r="EW396" s="7"/>
      <c r="EX396" s="7"/>
      <c r="EY396" s="7"/>
      <c r="FA396" s="7"/>
      <c r="FB396" s="7"/>
      <c r="FC396" s="7"/>
      <c r="FD396" s="7"/>
      <c r="FE396" s="7"/>
      <c r="FG396" s="7"/>
      <c r="FH396" s="7"/>
      <c r="FI396" s="7"/>
      <c r="FJ396" s="7"/>
      <c r="FK396" s="7"/>
      <c r="FM396" s="7"/>
      <c r="FN396" s="7"/>
      <c r="FO396" s="7"/>
      <c r="FP396" s="7"/>
      <c r="FQ396" s="7"/>
      <c r="FS396" s="7"/>
      <c r="FT396" s="7"/>
      <c r="FU396" s="7"/>
      <c r="FV396" s="7"/>
      <c r="FW396" s="7"/>
      <c r="FY396" s="7"/>
      <c r="FZ396" s="7"/>
      <c r="GA396" s="7"/>
      <c r="GB396" s="7"/>
      <c r="GC396" s="7"/>
      <c r="GE396" s="7"/>
      <c r="GF396" s="7"/>
      <c r="GG396" s="7"/>
      <c r="GH396" s="7"/>
      <c r="GI396" s="7"/>
      <c r="GK396" s="7"/>
      <c r="GL396" s="7"/>
      <c r="GM396" s="7"/>
      <c r="GN396" s="7"/>
      <c r="GO396" s="7"/>
      <c r="GQ396" s="7"/>
      <c r="GR396" s="7"/>
      <c r="GS396" s="7"/>
      <c r="GT396" s="7"/>
      <c r="GU396" s="7"/>
      <c r="GW396" s="7"/>
      <c r="GX396" s="7"/>
      <c r="GY396" s="7"/>
      <c r="GZ396" s="7"/>
      <c r="HA396" s="7"/>
      <c r="HC396" s="7"/>
      <c r="HD396" s="7"/>
      <c r="HE396" s="7"/>
      <c r="HF396" s="7"/>
      <c r="HG396" s="7"/>
      <c r="HI396" s="7"/>
      <c r="HJ396" s="7"/>
      <c r="HK396" s="7"/>
      <c r="HL396" s="7"/>
      <c r="HM396" s="7"/>
      <c r="HO396" s="66">
        <v>44963</v>
      </c>
      <c r="HP396" s="21" t="s">
        <v>1637</v>
      </c>
      <c r="HQ396" s="7"/>
      <c r="HR396" s="7">
        <v>1.0169999999999999</v>
      </c>
      <c r="HS396" s="7"/>
      <c r="HU396" s="59">
        <v>44298</v>
      </c>
      <c r="HV396" s="21" t="s">
        <v>372</v>
      </c>
      <c r="HW396" s="76">
        <f>[1]!i_dq_close("881001.WI",HU396)</f>
        <v>5189.3370000000004</v>
      </c>
      <c r="HX396" s="21">
        <v>1.1770750000000001</v>
      </c>
      <c r="HY396" s="21">
        <v>2948024.31</v>
      </c>
    </row>
    <row r="397" spans="1:233" customFormat="1">
      <c r="A397" s="122"/>
      <c r="B397" s="122"/>
      <c r="C397" s="122"/>
      <c r="D397" s="122"/>
      <c r="E397" s="122"/>
      <c r="G397" s="7"/>
      <c r="H397" s="7"/>
      <c r="I397" s="7"/>
      <c r="J397" s="7"/>
      <c r="K397" s="7"/>
      <c r="M397" s="7"/>
      <c r="N397" s="7"/>
      <c r="O397" s="7"/>
      <c r="P397" s="7"/>
      <c r="Q397" s="7"/>
      <c r="S397" s="7"/>
      <c r="T397" s="7"/>
      <c r="U397" s="7"/>
      <c r="V397" s="7"/>
      <c r="W397" s="7"/>
      <c r="Y397" s="7"/>
      <c r="Z397" s="7"/>
      <c r="AA397" s="7"/>
      <c r="AB397" s="7"/>
      <c r="AC397" s="7"/>
      <c r="AE397" s="7"/>
      <c r="AF397" s="7"/>
      <c r="AG397" s="7"/>
      <c r="AH397" s="7"/>
      <c r="AI397" s="7"/>
      <c r="AK397" s="7"/>
      <c r="AL397" s="7"/>
      <c r="AM397" s="7"/>
      <c r="AN397" s="7"/>
      <c r="AO397" s="7"/>
      <c r="AQ397" s="7"/>
      <c r="AR397" s="7"/>
      <c r="AS397" s="7"/>
      <c r="AT397" s="7"/>
      <c r="AU397" s="7"/>
      <c r="AW397" s="7"/>
      <c r="AX397" s="7"/>
      <c r="AY397" s="7"/>
      <c r="AZ397" s="7"/>
      <c r="BA397" s="7"/>
      <c r="BC397" s="7"/>
      <c r="BD397" s="7"/>
      <c r="BE397" s="7"/>
      <c r="BF397" s="7"/>
      <c r="BG397" s="7"/>
      <c r="BI397" s="7"/>
      <c r="BJ397" s="7"/>
      <c r="BK397" s="7"/>
      <c r="BL397" s="7"/>
      <c r="BM397" s="7"/>
      <c r="BO397" s="7"/>
      <c r="BP397" s="7"/>
      <c r="BQ397" s="7"/>
      <c r="BR397" s="7"/>
      <c r="BS397" s="7"/>
      <c r="BU397" s="7"/>
      <c r="BV397" s="7"/>
      <c r="BW397" s="7"/>
      <c r="BX397" s="7"/>
      <c r="BY397" s="7"/>
      <c r="CA397" s="7"/>
      <c r="CB397" s="7"/>
      <c r="CC397" s="7"/>
      <c r="CD397" s="7"/>
      <c r="CE397" s="7"/>
      <c r="CG397" s="7"/>
      <c r="CH397" s="7"/>
      <c r="CI397" s="7"/>
      <c r="CJ397" s="7"/>
      <c r="CK397" s="7"/>
      <c r="CM397" s="7"/>
      <c r="CN397" s="7"/>
      <c r="CO397" s="7"/>
      <c r="CP397" s="7"/>
      <c r="CQ397" s="7"/>
      <c r="CS397" s="7"/>
      <c r="CT397" s="7"/>
      <c r="CU397" s="7"/>
      <c r="CV397" s="7"/>
      <c r="CW397" s="7"/>
      <c r="CY397" s="7"/>
      <c r="CZ397" s="7"/>
      <c r="DA397" s="7"/>
      <c r="DB397" s="7"/>
      <c r="DC397" s="7"/>
      <c r="DE397" s="7"/>
      <c r="DF397" s="7"/>
      <c r="DG397" s="7"/>
      <c r="DH397" s="7"/>
      <c r="DI397" s="7"/>
      <c r="DK397" s="7"/>
      <c r="DL397" s="7"/>
      <c r="DM397" s="7"/>
      <c r="DN397" s="7"/>
      <c r="DO397" s="7"/>
      <c r="DQ397" s="7"/>
      <c r="DR397" s="7"/>
      <c r="DS397" s="7"/>
      <c r="DT397" s="7"/>
      <c r="DU397" s="7"/>
      <c r="DW397" s="7"/>
      <c r="DX397" s="7"/>
      <c r="DY397" s="7"/>
      <c r="DZ397" s="7"/>
      <c r="EA397" s="7"/>
      <c r="EC397" s="7"/>
      <c r="ED397" s="7"/>
      <c r="EE397" s="7"/>
      <c r="EF397" s="7"/>
      <c r="EG397" s="7"/>
      <c r="EI397" s="7"/>
      <c r="EJ397" s="7"/>
      <c r="EK397" s="7"/>
      <c r="EL397" s="7"/>
      <c r="EM397" s="7"/>
      <c r="EO397" s="7"/>
      <c r="EP397" s="7"/>
      <c r="EQ397" s="7"/>
      <c r="ER397" s="7"/>
      <c r="ES397" s="7"/>
      <c r="EU397" s="7"/>
      <c r="EV397" s="7"/>
      <c r="EW397" s="7"/>
      <c r="EX397" s="7"/>
      <c r="EY397" s="7"/>
      <c r="FA397" s="7"/>
      <c r="FB397" s="7"/>
      <c r="FC397" s="7"/>
      <c r="FD397" s="7"/>
      <c r="FE397" s="7"/>
      <c r="FG397" s="7"/>
      <c r="FH397" s="7"/>
      <c r="FI397" s="7"/>
      <c r="FJ397" s="7"/>
      <c r="FK397" s="7"/>
      <c r="FM397" s="7"/>
      <c r="FN397" s="7"/>
      <c r="FO397" s="7"/>
      <c r="FP397" s="7"/>
      <c r="FQ397" s="7"/>
      <c r="FS397" s="7"/>
      <c r="FT397" s="7"/>
      <c r="FU397" s="7"/>
      <c r="FV397" s="7"/>
      <c r="FW397" s="7"/>
      <c r="FY397" s="7"/>
      <c r="FZ397" s="7"/>
      <c r="GA397" s="7"/>
      <c r="GB397" s="7"/>
      <c r="GC397" s="7"/>
      <c r="GE397" s="7"/>
      <c r="GF397" s="7"/>
      <c r="GG397" s="7"/>
      <c r="GH397" s="7"/>
      <c r="GI397" s="7"/>
      <c r="GK397" s="7"/>
      <c r="GL397" s="7"/>
      <c r="GM397" s="7"/>
      <c r="GN397" s="7"/>
      <c r="GO397" s="7"/>
      <c r="GQ397" s="7"/>
      <c r="GR397" s="7"/>
      <c r="GS397" s="7"/>
      <c r="GT397" s="7"/>
      <c r="GU397" s="7"/>
      <c r="GW397" s="7"/>
      <c r="GX397" s="7"/>
      <c r="GY397" s="7"/>
      <c r="GZ397" s="7"/>
      <c r="HA397" s="7"/>
      <c r="HC397" s="7"/>
      <c r="HD397" s="7"/>
      <c r="HE397" s="7"/>
      <c r="HF397" s="7"/>
      <c r="HG397" s="7"/>
      <c r="HI397" s="7"/>
      <c r="HJ397" s="7"/>
      <c r="HK397" s="7"/>
      <c r="HL397" s="7"/>
      <c r="HM397" s="7"/>
      <c r="HO397" s="66">
        <v>44964</v>
      </c>
      <c r="HP397" s="21" t="s">
        <v>1689</v>
      </c>
      <c r="HQ397" s="7"/>
      <c r="HR397" s="7">
        <v>1.0169999999999999</v>
      </c>
      <c r="HS397" s="7"/>
      <c r="HU397" s="59">
        <v>44299</v>
      </c>
      <c r="HV397" s="21" t="s">
        <v>372</v>
      </c>
      <c r="HW397" s="76">
        <f>[1]!i_dq_close("881001.WI",HU397)</f>
        <v>5174.5290000000005</v>
      </c>
      <c r="HX397" s="21">
        <v>1.1770750000000001</v>
      </c>
      <c r="HY397" s="21">
        <v>2948024.31</v>
      </c>
    </row>
    <row r="398" spans="1:233" customFormat="1">
      <c r="A398" s="122"/>
      <c r="B398" s="122"/>
      <c r="C398" s="122"/>
      <c r="D398" s="122"/>
      <c r="E398" s="122"/>
      <c r="G398" s="7"/>
      <c r="H398" s="7"/>
      <c r="I398" s="7"/>
      <c r="J398" s="7"/>
      <c r="K398" s="7"/>
      <c r="M398" s="7"/>
      <c r="N398" s="7"/>
      <c r="O398" s="7"/>
      <c r="P398" s="7"/>
      <c r="Q398" s="7"/>
      <c r="S398" s="7"/>
      <c r="T398" s="7"/>
      <c r="U398" s="7"/>
      <c r="V398" s="7"/>
      <c r="W398" s="7"/>
      <c r="Y398" s="7"/>
      <c r="Z398" s="7"/>
      <c r="AA398" s="7"/>
      <c r="AB398" s="7"/>
      <c r="AC398" s="7"/>
      <c r="AE398" s="7"/>
      <c r="AF398" s="7"/>
      <c r="AG398" s="7"/>
      <c r="AH398" s="7"/>
      <c r="AI398" s="7"/>
      <c r="AK398" s="7"/>
      <c r="AL398" s="7"/>
      <c r="AM398" s="7"/>
      <c r="AN398" s="7"/>
      <c r="AO398" s="7"/>
      <c r="AQ398" s="7"/>
      <c r="AR398" s="7"/>
      <c r="AS398" s="7"/>
      <c r="AT398" s="7"/>
      <c r="AU398" s="7"/>
      <c r="AW398" s="7"/>
      <c r="AX398" s="7"/>
      <c r="AY398" s="7"/>
      <c r="AZ398" s="7"/>
      <c r="BA398" s="7"/>
      <c r="BC398" s="7"/>
      <c r="BD398" s="7"/>
      <c r="BE398" s="7"/>
      <c r="BF398" s="7"/>
      <c r="BG398" s="7"/>
      <c r="BI398" s="7"/>
      <c r="BJ398" s="7"/>
      <c r="BK398" s="7"/>
      <c r="BL398" s="7"/>
      <c r="BM398" s="7"/>
      <c r="BO398" s="7"/>
      <c r="BP398" s="7"/>
      <c r="BQ398" s="7"/>
      <c r="BR398" s="7"/>
      <c r="BS398" s="7"/>
      <c r="BU398" s="7"/>
      <c r="BV398" s="7"/>
      <c r="BW398" s="7"/>
      <c r="BX398" s="7"/>
      <c r="BY398" s="7"/>
      <c r="CA398" s="7"/>
      <c r="CB398" s="7"/>
      <c r="CC398" s="7"/>
      <c r="CD398" s="7"/>
      <c r="CE398" s="7"/>
      <c r="CG398" s="7"/>
      <c r="CH398" s="7"/>
      <c r="CI398" s="7"/>
      <c r="CJ398" s="7"/>
      <c r="CK398" s="7"/>
      <c r="CM398" s="7"/>
      <c r="CN398" s="7"/>
      <c r="CO398" s="7"/>
      <c r="CP398" s="7"/>
      <c r="CQ398" s="7"/>
      <c r="CS398" s="7"/>
      <c r="CT398" s="7"/>
      <c r="CU398" s="7"/>
      <c r="CV398" s="7"/>
      <c r="CW398" s="7"/>
      <c r="CY398" s="7"/>
      <c r="CZ398" s="7"/>
      <c r="DA398" s="7"/>
      <c r="DB398" s="7"/>
      <c r="DC398" s="7"/>
      <c r="DE398" s="7"/>
      <c r="DF398" s="7"/>
      <c r="DG398" s="7"/>
      <c r="DH398" s="7"/>
      <c r="DI398" s="7"/>
      <c r="DK398" s="7"/>
      <c r="DL398" s="7"/>
      <c r="DM398" s="7"/>
      <c r="DN398" s="7"/>
      <c r="DO398" s="7"/>
      <c r="DQ398" s="7"/>
      <c r="DR398" s="7"/>
      <c r="DS398" s="7"/>
      <c r="DT398" s="7"/>
      <c r="DU398" s="7"/>
      <c r="DW398" s="7"/>
      <c r="DX398" s="7"/>
      <c r="DY398" s="7"/>
      <c r="DZ398" s="7"/>
      <c r="EA398" s="7"/>
      <c r="EC398" s="7"/>
      <c r="ED398" s="7"/>
      <c r="EE398" s="7"/>
      <c r="EF398" s="7"/>
      <c r="EG398" s="7"/>
      <c r="EI398" s="7"/>
      <c r="EJ398" s="7"/>
      <c r="EK398" s="7"/>
      <c r="EL398" s="7"/>
      <c r="EM398" s="7"/>
      <c r="EO398" s="7"/>
      <c r="EP398" s="7"/>
      <c r="EQ398" s="7"/>
      <c r="ER398" s="7"/>
      <c r="ES398" s="7"/>
      <c r="EU398" s="7"/>
      <c r="EV398" s="7"/>
      <c r="EW398" s="7"/>
      <c r="EX398" s="7"/>
      <c r="EY398" s="7"/>
      <c r="FA398" s="7"/>
      <c r="FB398" s="7"/>
      <c r="FC398" s="7"/>
      <c r="FD398" s="7"/>
      <c r="FE398" s="7"/>
      <c r="FG398" s="7"/>
      <c r="FH398" s="7"/>
      <c r="FI398" s="7"/>
      <c r="FJ398" s="7"/>
      <c r="FK398" s="7"/>
      <c r="FM398" s="7"/>
      <c r="FN398" s="7"/>
      <c r="FO398" s="7"/>
      <c r="FP398" s="7"/>
      <c r="FQ398" s="7"/>
      <c r="FS398" s="7"/>
      <c r="FT398" s="7"/>
      <c r="FU398" s="7"/>
      <c r="FV398" s="7"/>
      <c r="FW398" s="7"/>
      <c r="FY398" s="7"/>
      <c r="FZ398" s="7"/>
      <c r="GA398" s="7"/>
      <c r="GB398" s="7"/>
      <c r="GC398" s="7"/>
      <c r="GE398" s="7"/>
      <c r="GF398" s="7"/>
      <c r="GG398" s="7"/>
      <c r="GH398" s="7"/>
      <c r="GI398" s="7"/>
      <c r="GK398" s="7"/>
      <c r="GL398" s="7"/>
      <c r="GM398" s="7"/>
      <c r="GN398" s="7"/>
      <c r="GO398" s="7"/>
      <c r="GQ398" s="7"/>
      <c r="GR398" s="7"/>
      <c r="GS398" s="7"/>
      <c r="GT398" s="7"/>
      <c r="GU398" s="7"/>
      <c r="GW398" s="7"/>
      <c r="GX398" s="7"/>
      <c r="GY398" s="7"/>
      <c r="GZ398" s="7"/>
      <c r="HA398" s="7"/>
      <c r="HC398" s="7"/>
      <c r="HD398" s="7"/>
      <c r="HE398" s="7"/>
      <c r="HF398" s="7"/>
      <c r="HG398" s="7"/>
      <c r="HI398" s="7"/>
      <c r="HJ398" s="7"/>
      <c r="HK398" s="7"/>
      <c r="HL398" s="7"/>
      <c r="HM398" s="7"/>
      <c r="HO398" s="66">
        <v>44965</v>
      </c>
      <c r="HP398" s="21" t="s">
        <v>1695</v>
      </c>
      <c r="HQ398" s="7"/>
      <c r="HR398" s="7">
        <v>1.0169999999999999</v>
      </c>
      <c r="HS398" s="7"/>
      <c r="HU398" s="59">
        <v>44300</v>
      </c>
      <c r="HV398" s="21" t="s">
        <v>372</v>
      </c>
      <c r="HW398" s="76">
        <f>[1]!i_dq_close("881001.WI",HU398)</f>
        <v>5228.8896999999997</v>
      </c>
      <c r="HX398" s="21">
        <v>1.1770750000000001</v>
      </c>
      <c r="HY398" s="21">
        <v>2948024.31</v>
      </c>
    </row>
    <row r="399" spans="1:233" customFormat="1">
      <c r="A399" s="122"/>
      <c r="B399" s="122"/>
      <c r="C399" s="122"/>
      <c r="D399" s="122"/>
      <c r="E399" s="122"/>
      <c r="G399" s="7"/>
      <c r="H399" s="7"/>
      <c r="I399" s="7"/>
      <c r="J399" s="7"/>
      <c r="K399" s="7"/>
      <c r="M399" s="7"/>
      <c r="N399" s="7"/>
      <c r="O399" s="7"/>
      <c r="P399" s="7"/>
      <c r="Q399" s="7"/>
      <c r="S399" s="7"/>
      <c r="T399" s="7"/>
      <c r="U399" s="7"/>
      <c r="V399" s="7"/>
      <c r="W399" s="7"/>
      <c r="Y399" s="7"/>
      <c r="Z399" s="7"/>
      <c r="AA399" s="7"/>
      <c r="AB399" s="7"/>
      <c r="AC399" s="7"/>
      <c r="AE399" s="7"/>
      <c r="AF399" s="7"/>
      <c r="AG399" s="7"/>
      <c r="AH399" s="7"/>
      <c r="AI399" s="7"/>
      <c r="AK399" s="7"/>
      <c r="AL399" s="7"/>
      <c r="AM399" s="7"/>
      <c r="AN399" s="7"/>
      <c r="AO399" s="7"/>
      <c r="AQ399" s="7"/>
      <c r="AR399" s="7"/>
      <c r="AS399" s="7"/>
      <c r="AT399" s="7"/>
      <c r="AU399" s="7"/>
      <c r="AW399" s="7"/>
      <c r="AX399" s="7"/>
      <c r="AY399" s="7"/>
      <c r="AZ399" s="7"/>
      <c r="BA399" s="7"/>
      <c r="BC399" s="7"/>
      <c r="BD399" s="7"/>
      <c r="BE399" s="7"/>
      <c r="BF399" s="7"/>
      <c r="BG399" s="7"/>
      <c r="BI399" s="7"/>
      <c r="BJ399" s="7"/>
      <c r="BK399" s="7"/>
      <c r="BL399" s="7"/>
      <c r="BM399" s="7"/>
      <c r="BO399" s="7"/>
      <c r="BP399" s="7"/>
      <c r="BQ399" s="7"/>
      <c r="BR399" s="7"/>
      <c r="BS399" s="7"/>
      <c r="BU399" s="7"/>
      <c r="BV399" s="7"/>
      <c r="BW399" s="7"/>
      <c r="BX399" s="7"/>
      <c r="BY399" s="7"/>
      <c r="CA399" s="7"/>
      <c r="CB399" s="7"/>
      <c r="CC399" s="7"/>
      <c r="CD399" s="7"/>
      <c r="CE399" s="7"/>
      <c r="CG399" s="7"/>
      <c r="CH399" s="7"/>
      <c r="CI399" s="7"/>
      <c r="CJ399" s="7"/>
      <c r="CK399" s="7"/>
      <c r="CM399" s="7"/>
      <c r="CN399" s="7"/>
      <c r="CO399" s="7"/>
      <c r="CP399" s="7"/>
      <c r="CQ399" s="7"/>
      <c r="CS399" s="7"/>
      <c r="CT399" s="7"/>
      <c r="CU399" s="7"/>
      <c r="CV399" s="7"/>
      <c r="CW399" s="7"/>
      <c r="CY399" s="7"/>
      <c r="CZ399" s="7"/>
      <c r="DA399" s="7"/>
      <c r="DB399" s="7"/>
      <c r="DC399" s="7"/>
      <c r="DE399" s="7"/>
      <c r="DF399" s="7"/>
      <c r="DG399" s="7"/>
      <c r="DH399" s="7"/>
      <c r="DI399" s="7"/>
      <c r="DK399" s="7"/>
      <c r="DL399" s="7"/>
      <c r="DM399" s="7"/>
      <c r="DN399" s="7"/>
      <c r="DO399" s="7"/>
      <c r="DQ399" s="7"/>
      <c r="DR399" s="7"/>
      <c r="DS399" s="7"/>
      <c r="DT399" s="7"/>
      <c r="DU399" s="7"/>
      <c r="DW399" s="7"/>
      <c r="DX399" s="7"/>
      <c r="DY399" s="7"/>
      <c r="DZ399" s="7"/>
      <c r="EA399" s="7"/>
      <c r="EC399" s="7"/>
      <c r="ED399" s="7"/>
      <c r="EE399" s="7"/>
      <c r="EF399" s="7"/>
      <c r="EG399" s="7"/>
      <c r="EI399" s="7"/>
      <c r="EJ399" s="7"/>
      <c r="EK399" s="7"/>
      <c r="EL399" s="7"/>
      <c r="EM399" s="7"/>
      <c r="EO399" s="7"/>
      <c r="EP399" s="7"/>
      <c r="EQ399" s="7"/>
      <c r="ER399" s="7"/>
      <c r="ES399" s="7"/>
      <c r="EU399" s="7"/>
      <c r="EV399" s="7"/>
      <c r="EW399" s="7"/>
      <c r="EX399" s="7"/>
      <c r="EY399" s="7"/>
      <c r="FA399" s="7"/>
      <c r="FB399" s="7"/>
      <c r="FC399" s="7"/>
      <c r="FD399" s="7"/>
      <c r="FE399" s="7"/>
      <c r="FG399" s="7"/>
      <c r="FH399" s="7"/>
      <c r="FI399" s="7"/>
      <c r="FJ399" s="7"/>
      <c r="FK399" s="7"/>
      <c r="FM399" s="7"/>
      <c r="FN399" s="7"/>
      <c r="FO399" s="7"/>
      <c r="FP399" s="7"/>
      <c r="FQ399" s="7"/>
      <c r="FS399" s="7"/>
      <c r="FT399" s="7"/>
      <c r="FU399" s="7"/>
      <c r="FV399" s="7"/>
      <c r="FW399" s="7"/>
      <c r="FY399" s="7"/>
      <c r="FZ399" s="7"/>
      <c r="GA399" s="7"/>
      <c r="GB399" s="7"/>
      <c r="GC399" s="7"/>
      <c r="GE399" s="7"/>
      <c r="GF399" s="7"/>
      <c r="GG399" s="7"/>
      <c r="GH399" s="7"/>
      <c r="GI399" s="7"/>
      <c r="GK399" s="7"/>
      <c r="GL399" s="7"/>
      <c r="GM399" s="7"/>
      <c r="GN399" s="7"/>
      <c r="GO399" s="7"/>
      <c r="GQ399" s="7"/>
      <c r="GR399" s="7"/>
      <c r="GS399" s="7"/>
      <c r="GT399" s="7"/>
      <c r="GU399" s="7"/>
      <c r="GW399" s="7"/>
      <c r="GX399" s="7"/>
      <c r="GY399" s="7"/>
      <c r="GZ399" s="7"/>
      <c r="HA399" s="7"/>
      <c r="HC399" s="7"/>
      <c r="HD399" s="7"/>
      <c r="HE399" s="7"/>
      <c r="HF399" s="7"/>
      <c r="HG399" s="7"/>
      <c r="HI399" s="7"/>
      <c r="HJ399" s="7"/>
      <c r="HK399" s="7"/>
      <c r="HL399" s="7"/>
      <c r="HM399" s="7"/>
      <c r="HO399" s="66">
        <v>44966</v>
      </c>
      <c r="HP399" s="21" t="s">
        <v>1705</v>
      </c>
      <c r="HQ399" s="7"/>
      <c r="HR399" s="7">
        <v>1.018</v>
      </c>
      <c r="HS399" s="7"/>
      <c r="HU399" s="59">
        <v>44301</v>
      </c>
      <c r="HV399" s="21" t="s">
        <v>372</v>
      </c>
      <c r="HW399" s="76">
        <f>[1]!i_dq_close("881001.WI",HU399)</f>
        <v>5203.6270999999997</v>
      </c>
      <c r="HX399" s="21">
        <v>1.1770750000000001</v>
      </c>
      <c r="HY399" s="21">
        <v>2948024.31</v>
      </c>
    </row>
    <row r="400" spans="1:233" customFormat="1">
      <c r="A400" s="122"/>
      <c r="B400" s="122"/>
      <c r="C400" s="122"/>
      <c r="D400" s="122"/>
      <c r="E400" s="122"/>
      <c r="G400" s="7"/>
      <c r="H400" s="7"/>
      <c r="I400" s="7"/>
      <c r="J400" s="7"/>
      <c r="K400" s="7"/>
      <c r="M400" s="7"/>
      <c r="N400" s="7"/>
      <c r="O400" s="7"/>
      <c r="P400" s="7"/>
      <c r="Q400" s="7"/>
      <c r="S400" s="7"/>
      <c r="T400" s="7"/>
      <c r="U400" s="7"/>
      <c r="V400" s="7"/>
      <c r="W400" s="7"/>
      <c r="Y400" s="7"/>
      <c r="Z400" s="7"/>
      <c r="AA400" s="7"/>
      <c r="AB400" s="7"/>
      <c r="AC400" s="7"/>
      <c r="AE400" s="7"/>
      <c r="AF400" s="7"/>
      <c r="AG400" s="7"/>
      <c r="AH400" s="7"/>
      <c r="AI400" s="7"/>
      <c r="AK400" s="7"/>
      <c r="AL400" s="7"/>
      <c r="AM400" s="7"/>
      <c r="AN400" s="7"/>
      <c r="AO400" s="7"/>
      <c r="AQ400" s="7"/>
      <c r="AR400" s="7"/>
      <c r="AS400" s="7"/>
      <c r="AT400" s="7"/>
      <c r="AU400" s="7"/>
      <c r="AW400" s="7"/>
      <c r="AX400" s="7"/>
      <c r="AY400" s="7"/>
      <c r="AZ400" s="7"/>
      <c r="BA400" s="7"/>
      <c r="BC400" s="7"/>
      <c r="BD400" s="7"/>
      <c r="BE400" s="7"/>
      <c r="BF400" s="7"/>
      <c r="BG400" s="7"/>
      <c r="BI400" s="7"/>
      <c r="BJ400" s="7"/>
      <c r="BK400" s="7"/>
      <c r="BL400" s="7"/>
      <c r="BM400" s="7"/>
      <c r="BO400" s="7"/>
      <c r="BP400" s="7"/>
      <c r="BQ400" s="7"/>
      <c r="BR400" s="7"/>
      <c r="BS400" s="7"/>
      <c r="BU400" s="7"/>
      <c r="BV400" s="7"/>
      <c r="BW400" s="7"/>
      <c r="BX400" s="7"/>
      <c r="BY400" s="7"/>
      <c r="CA400" s="7"/>
      <c r="CB400" s="7"/>
      <c r="CC400" s="7"/>
      <c r="CD400" s="7"/>
      <c r="CE400" s="7"/>
      <c r="CG400" s="7"/>
      <c r="CH400" s="7"/>
      <c r="CI400" s="7"/>
      <c r="CJ400" s="7"/>
      <c r="CK400" s="7"/>
      <c r="CM400" s="7"/>
      <c r="CN400" s="7"/>
      <c r="CO400" s="7"/>
      <c r="CP400" s="7"/>
      <c r="CQ400" s="7"/>
      <c r="CS400" s="7"/>
      <c r="CT400" s="7"/>
      <c r="CU400" s="7"/>
      <c r="CV400" s="7"/>
      <c r="CW400" s="7"/>
      <c r="CY400" s="7"/>
      <c r="CZ400" s="7"/>
      <c r="DA400" s="7"/>
      <c r="DB400" s="7"/>
      <c r="DC400" s="7"/>
      <c r="DE400" s="7"/>
      <c r="DF400" s="7"/>
      <c r="DG400" s="7"/>
      <c r="DH400" s="7"/>
      <c r="DI400" s="7"/>
      <c r="DK400" s="7"/>
      <c r="DL400" s="7"/>
      <c r="DM400" s="7"/>
      <c r="DN400" s="7"/>
      <c r="DO400" s="7"/>
      <c r="DQ400" s="7"/>
      <c r="DR400" s="7"/>
      <c r="DS400" s="7"/>
      <c r="DT400" s="7"/>
      <c r="DU400" s="7"/>
      <c r="DW400" s="7"/>
      <c r="DX400" s="7"/>
      <c r="DY400" s="7"/>
      <c r="DZ400" s="7"/>
      <c r="EA400" s="7"/>
      <c r="EC400" s="7"/>
      <c r="ED400" s="7"/>
      <c r="EE400" s="7"/>
      <c r="EF400" s="7"/>
      <c r="EG400" s="7"/>
      <c r="EI400" s="7"/>
      <c r="EJ400" s="7"/>
      <c r="EK400" s="7"/>
      <c r="EL400" s="7"/>
      <c r="EM400" s="7"/>
      <c r="EO400" s="7"/>
      <c r="EP400" s="7"/>
      <c r="EQ400" s="7"/>
      <c r="ER400" s="7"/>
      <c r="ES400" s="7"/>
      <c r="EU400" s="7"/>
      <c r="EV400" s="7"/>
      <c r="EW400" s="7"/>
      <c r="EX400" s="7"/>
      <c r="EY400" s="7"/>
      <c r="FA400" s="7"/>
      <c r="FB400" s="7"/>
      <c r="FC400" s="7"/>
      <c r="FD400" s="7"/>
      <c r="FE400" s="7"/>
      <c r="FG400" s="7"/>
      <c r="FH400" s="7"/>
      <c r="FI400" s="7"/>
      <c r="FJ400" s="7"/>
      <c r="FK400" s="7"/>
      <c r="FM400" s="7"/>
      <c r="FN400" s="7"/>
      <c r="FO400" s="7"/>
      <c r="FP400" s="7"/>
      <c r="FQ400" s="7"/>
      <c r="FS400" s="7"/>
      <c r="FT400" s="7"/>
      <c r="FU400" s="7"/>
      <c r="FV400" s="7"/>
      <c r="FW400" s="7"/>
      <c r="FY400" s="7"/>
      <c r="FZ400" s="7"/>
      <c r="GA400" s="7"/>
      <c r="GB400" s="7"/>
      <c r="GC400" s="7"/>
      <c r="GE400" s="7"/>
      <c r="GF400" s="7"/>
      <c r="GG400" s="7"/>
      <c r="GH400" s="7"/>
      <c r="GI400" s="7"/>
      <c r="GK400" s="7"/>
      <c r="GL400" s="7"/>
      <c r="GM400" s="7"/>
      <c r="GN400" s="7"/>
      <c r="GO400" s="7"/>
      <c r="GQ400" s="7"/>
      <c r="GR400" s="7"/>
      <c r="GS400" s="7"/>
      <c r="GT400" s="7"/>
      <c r="GU400" s="7"/>
      <c r="GW400" s="7"/>
      <c r="GX400" s="7"/>
      <c r="GY400" s="7"/>
      <c r="GZ400" s="7"/>
      <c r="HA400" s="7"/>
      <c r="HC400" s="7"/>
      <c r="HD400" s="7"/>
      <c r="HE400" s="7"/>
      <c r="HF400" s="7"/>
      <c r="HG400" s="7"/>
      <c r="HI400" s="7"/>
      <c r="HJ400" s="7"/>
      <c r="HK400" s="7"/>
      <c r="HL400" s="7"/>
      <c r="HM400" s="7"/>
      <c r="HO400" s="66">
        <v>44967</v>
      </c>
      <c r="HP400" s="21" t="s">
        <v>1720</v>
      </c>
      <c r="HQ400" s="7"/>
      <c r="HR400" s="7">
        <v>1.0189999999999999</v>
      </c>
      <c r="HS400" s="7"/>
      <c r="HU400" s="59">
        <v>44302</v>
      </c>
      <c r="HV400" s="21" t="s">
        <v>372</v>
      </c>
      <c r="HW400" s="76">
        <f>[1]!i_dq_close("881001.WI",HU400)</f>
        <v>5240.8662999999997</v>
      </c>
      <c r="HX400" s="21">
        <v>1.174185</v>
      </c>
      <c r="HY400" s="21">
        <v>2948024.31</v>
      </c>
    </row>
    <row r="401" spans="229:233" customFormat="1">
      <c r="HU401" s="59">
        <v>44305</v>
      </c>
      <c r="HV401" s="21" t="s">
        <v>372</v>
      </c>
      <c r="HW401" s="76">
        <f>[1]!i_dq_close("881001.WI",HU401)</f>
        <v>5351.2677000000003</v>
      </c>
      <c r="HX401" s="21">
        <v>1.174185</v>
      </c>
      <c r="HY401" s="21">
        <v>2948024.31</v>
      </c>
    </row>
    <row r="402" spans="229:233" customFormat="1">
      <c r="HU402" s="59">
        <v>44306</v>
      </c>
      <c r="HV402" s="21" t="s">
        <v>372</v>
      </c>
      <c r="HW402" s="76">
        <f>[1]!i_dq_close("881001.WI",HU402)</f>
        <v>5343.3858</v>
      </c>
      <c r="HX402" s="21">
        <v>1.174185</v>
      </c>
      <c r="HY402" s="21">
        <v>2948024.31</v>
      </c>
    </row>
    <row r="403" spans="229:233" customFormat="1">
      <c r="HU403" s="59">
        <v>44307</v>
      </c>
      <c r="HV403" s="21" t="s">
        <v>372</v>
      </c>
      <c r="HW403" s="76">
        <f>[1]!i_dq_close("881001.WI",HU403)</f>
        <v>5349.1223</v>
      </c>
      <c r="HX403" s="21">
        <v>1.174185</v>
      </c>
      <c r="HY403" s="21">
        <v>2948024.31</v>
      </c>
    </row>
    <row r="404" spans="229:233" customFormat="1">
      <c r="HU404" s="59">
        <v>44308</v>
      </c>
      <c r="HV404" s="21" t="s">
        <v>372</v>
      </c>
      <c r="HW404" s="76">
        <f>[1]!i_dq_close("881001.WI",HU404)</f>
        <v>5356.6280999999999</v>
      </c>
      <c r="HX404" s="21">
        <v>1.174185</v>
      </c>
      <c r="HY404" s="21">
        <v>2948024.31</v>
      </c>
    </row>
    <row r="405" spans="229:233" customFormat="1">
      <c r="HU405" s="59">
        <v>44309</v>
      </c>
      <c r="HV405" s="21" t="s">
        <v>372</v>
      </c>
      <c r="HW405" s="76">
        <f>[1]!i_dq_close("881001.WI",HU405)</f>
        <v>5380.1450000000004</v>
      </c>
      <c r="HX405" s="21">
        <v>1.180928</v>
      </c>
      <c r="HY405" s="21">
        <v>2948024.31</v>
      </c>
    </row>
    <row r="406" spans="229:233" customFormat="1">
      <c r="HU406" s="59">
        <v>44312</v>
      </c>
      <c r="HV406" s="21" t="s">
        <v>372</v>
      </c>
      <c r="HW406" s="76">
        <f>[1]!i_dq_close("881001.WI",HU406)</f>
        <v>5335.1208999999999</v>
      </c>
      <c r="HX406" s="21">
        <v>1.180928</v>
      </c>
      <c r="HY406" s="21">
        <v>2948024.31</v>
      </c>
    </row>
    <row r="407" spans="229:233" customFormat="1">
      <c r="HU407" s="59">
        <v>44313</v>
      </c>
      <c r="HV407" s="21" t="s">
        <v>372</v>
      </c>
      <c r="HW407" s="76">
        <f>[1]!i_dq_close("881001.WI",HU407)</f>
        <v>5334.8531000000003</v>
      </c>
      <c r="HX407" s="21">
        <v>1.180928</v>
      </c>
      <c r="HY407" s="21">
        <v>2948024.31</v>
      </c>
    </row>
    <row r="408" spans="229:233" customFormat="1">
      <c r="HU408" s="59">
        <v>44314</v>
      </c>
      <c r="HV408" s="21" t="s">
        <v>372</v>
      </c>
      <c r="HW408" s="76">
        <f>[1]!i_dq_close("881001.WI",HU408)</f>
        <v>5366.2093000000004</v>
      </c>
      <c r="HX408" s="21">
        <v>1.180928</v>
      </c>
      <c r="HY408" s="21">
        <v>2948024.31</v>
      </c>
    </row>
    <row r="409" spans="229:233" customFormat="1">
      <c r="HU409" s="59">
        <v>44315</v>
      </c>
      <c r="HV409" s="21" t="s">
        <v>372</v>
      </c>
      <c r="HW409" s="76">
        <f>[1]!i_dq_close("881001.WI",HU409)</f>
        <v>5387.5869000000002</v>
      </c>
      <c r="HX409" s="21">
        <v>1.180928</v>
      </c>
      <c r="HY409" s="21">
        <v>2948024.31</v>
      </c>
    </row>
    <row r="410" spans="229:233" customFormat="1">
      <c r="HU410" s="59">
        <v>44316</v>
      </c>
      <c r="HV410" s="21" t="s">
        <v>372</v>
      </c>
      <c r="HW410" s="76">
        <f>[1]!i_dq_close("881001.WI",HU410)</f>
        <v>5362.4198999999999</v>
      </c>
      <c r="HX410" s="21">
        <v>1.180928</v>
      </c>
      <c r="HY410" s="21">
        <v>2948024.31</v>
      </c>
    </row>
    <row r="411" spans="229:233" customFormat="1">
      <c r="HU411" s="59">
        <v>44322</v>
      </c>
      <c r="HV411" s="21" t="s">
        <v>364</v>
      </c>
      <c r="HW411" s="76">
        <f>[1]!i_dq_close("881001.WI",HU411)</f>
        <v>5330.0832</v>
      </c>
      <c r="HX411" s="21">
        <v>1.180928</v>
      </c>
      <c r="HY411" s="21">
        <v>2948024.31</v>
      </c>
    </row>
    <row r="412" spans="229:233" customFormat="1">
      <c r="HU412" s="59">
        <v>44323</v>
      </c>
      <c r="HV412" s="21" t="s">
        <v>364</v>
      </c>
      <c r="HW412" s="76">
        <f>[1]!i_dq_close("881001.WI",HU412)</f>
        <v>5265.9468999999999</v>
      </c>
      <c r="HX412" s="21">
        <v>1.182855</v>
      </c>
      <c r="HY412" s="21">
        <v>2948024.31</v>
      </c>
    </row>
    <row r="413" spans="229:233" customFormat="1">
      <c r="HU413" s="59">
        <v>44326</v>
      </c>
      <c r="HV413" s="21" t="s">
        <v>364</v>
      </c>
      <c r="HW413" s="76">
        <f>[1]!i_dq_close("881001.WI",HU413)</f>
        <v>5276.6440000000002</v>
      </c>
      <c r="HX413" s="21">
        <v>1.182855</v>
      </c>
      <c r="HY413" s="21">
        <v>2948024.31</v>
      </c>
    </row>
    <row r="414" spans="229:233" customFormat="1">
      <c r="HU414" s="59">
        <v>44327</v>
      </c>
      <c r="HV414" s="21" t="s">
        <v>364</v>
      </c>
      <c r="HW414" s="76">
        <f>[1]!i_dq_close("881001.WI",HU414)</f>
        <v>5295.4885000000004</v>
      </c>
      <c r="HX414" s="88">
        <v>1.182855</v>
      </c>
      <c r="HY414" s="21">
        <v>2948024.31</v>
      </c>
    </row>
    <row r="415" spans="229:233" customFormat="1">
      <c r="HU415" s="59">
        <v>44328</v>
      </c>
      <c r="HV415" s="21" t="s">
        <v>364</v>
      </c>
      <c r="HW415" s="76">
        <f>[1]!i_dq_close("881001.WI",HU415)</f>
        <v>5334.7837</v>
      </c>
      <c r="HX415" s="88">
        <v>1.182855</v>
      </c>
      <c r="HY415" s="21">
        <v>2948024.31</v>
      </c>
    </row>
    <row r="416" spans="229:233" customFormat="1">
      <c r="HU416" s="59">
        <v>44329</v>
      </c>
      <c r="HV416" s="21" t="s">
        <v>364</v>
      </c>
      <c r="HW416" s="76">
        <f>[1]!i_dq_close("881001.WI",HU416)</f>
        <v>5285.7191000000003</v>
      </c>
      <c r="HX416" s="88">
        <v>1.1847810000000001</v>
      </c>
      <c r="HY416" s="21">
        <v>2948024.31</v>
      </c>
    </row>
    <row r="417" spans="229:233" customFormat="1">
      <c r="HU417" s="59">
        <v>44330</v>
      </c>
      <c r="HV417" s="21" t="s">
        <v>364</v>
      </c>
      <c r="HW417" s="76">
        <f>[1]!i_dq_close("881001.WI",HU417)</f>
        <v>5383.4412000000002</v>
      </c>
      <c r="HX417" s="88">
        <v>1.1847810000000001</v>
      </c>
      <c r="HY417" s="21">
        <v>2948024.31</v>
      </c>
    </row>
    <row r="418" spans="229:233" customFormat="1">
      <c r="HU418" s="59">
        <v>44333</v>
      </c>
      <c r="HV418" s="21" t="s">
        <v>364</v>
      </c>
      <c r="HW418" s="76">
        <f>[1]!i_dq_close("881001.WI",HU418)</f>
        <v>5432.5626000000002</v>
      </c>
      <c r="HX418" s="88">
        <v>1.1847810000000001</v>
      </c>
      <c r="HY418" s="21">
        <v>2948024.31</v>
      </c>
    </row>
    <row r="419" spans="229:233" customFormat="1">
      <c r="HU419" s="59">
        <v>44334</v>
      </c>
      <c r="HV419" s="21" t="s">
        <v>364</v>
      </c>
      <c r="HW419" s="76">
        <f>[1]!i_dq_close("881001.WI",HU419)</f>
        <v>5443.7299000000003</v>
      </c>
      <c r="HX419" s="88">
        <v>1.1847810000000001</v>
      </c>
      <c r="HY419" s="21">
        <v>2948024.31</v>
      </c>
    </row>
    <row r="420" spans="229:233" customFormat="1">
      <c r="HU420" s="59">
        <v>44335</v>
      </c>
      <c r="HV420" s="21" t="s">
        <v>364</v>
      </c>
      <c r="HW420" s="76">
        <f>[1]!i_dq_close("881001.WI",HU420)</f>
        <v>5436.0358999999999</v>
      </c>
      <c r="HX420" s="88">
        <v>1.1847810000000001</v>
      </c>
      <c r="HY420" s="21">
        <v>2948024.31</v>
      </c>
    </row>
    <row r="421" spans="229:233" customFormat="1">
      <c r="HU421" s="59">
        <v>44336</v>
      </c>
      <c r="HV421" s="21" t="s">
        <v>364</v>
      </c>
      <c r="HW421" s="76">
        <f>[1]!i_dq_close("881001.WI",HU421)</f>
        <v>5438.6239999999998</v>
      </c>
      <c r="HX421" s="88">
        <v>1.1847810000000001</v>
      </c>
      <c r="HY421" s="21">
        <v>2948024.31</v>
      </c>
    </row>
    <row r="422" spans="229:233" customFormat="1">
      <c r="HU422" s="59">
        <v>44337</v>
      </c>
      <c r="HV422" s="21" t="s">
        <v>364</v>
      </c>
      <c r="HW422" s="76">
        <f>[1]!i_dq_close("881001.WI",HU422)</f>
        <v>5409.7582000000002</v>
      </c>
      <c r="HX422" s="88">
        <v>1.186707</v>
      </c>
      <c r="HY422" s="21">
        <v>2948024.31</v>
      </c>
    </row>
    <row r="423" spans="229:233" customFormat="1">
      <c r="HU423" s="59">
        <v>44340</v>
      </c>
      <c r="HV423" s="21" t="s">
        <v>364</v>
      </c>
      <c r="HW423" s="76">
        <f>[1]!i_dq_close("881001.WI",HU423)</f>
        <v>5437.0255999999999</v>
      </c>
      <c r="HX423" s="88">
        <v>1.186707</v>
      </c>
      <c r="HY423" s="21">
        <v>2948024.31</v>
      </c>
    </row>
    <row r="424" spans="229:233" customFormat="1">
      <c r="HU424" s="59">
        <v>44341</v>
      </c>
      <c r="HV424" s="21" t="s">
        <v>364</v>
      </c>
      <c r="HW424" s="76">
        <f>[1]!i_dq_close("881001.WI",HU424)</f>
        <v>5555.6545999999998</v>
      </c>
      <c r="HX424" s="88">
        <v>1.186707</v>
      </c>
      <c r="HY424" s="21">
        <v>2948024.31</v>
      </c>
    </row>
    <row r="425" spans="229:233" customFormat="1">
      <c r="HU425" s="59">
        <v>44342</v>
      </c>
      <c r="HV425" s="21" t="s">
        <v>364</v>
      </c>
      <c r="HW425" s="76">
        <f>[1]!i_dq_close("881001.WI",HU425)</f>
        <v>5562.3459999999995</v>
      </c>
      <c r="HX425" s="88">
        <v>1.186707</v>
      </c>
      <c r="HY425" s="21">
        <v>2948024.31</v>
      </c>
    </row>
    <row r="426" spans="229:233" customFormat="1">
      <c r="HU426" s="59">
        <v>44343</v>
      </c>
      <c r="HV426" s="21" t="s">
        <v>364</v>
      </c>
      <c r="HW426" s="76">
        <f>[1]!i_dq_close("881001.WI",HU426)</f>
        <v>5598.4826999999996</v>
      </c>
      <c r="HX426" s="88">
        <v>1.186707</v>
      </c>
      <c r="HY426" s="21">
        <v>2948024.31</v>
      </c>
    </row>
    <row r="427" spans="229:233" customFormat="1">
      <c r="HU427" s="59">
        <v>44344</v>
      </c>
      <c r="HV427" s="21" t="s">
        <v>364</v>
      </c>
      <c r="HW427" s="76">
        <f>[1]!i_dq_close("881001.WI",HU427)</f>
        <v>5588.0635000000002</v>
      </c>
      <c r="HX427" s="21">
        <v>1.1934499999999999</v>
      </c>
      <c r="HY427" s="21">
        <v>2948024.31</v>
      </c>
    </row>
    <row r="428" spans="229:233" customFormat="1">
      <c r="HU428" s="59">
        <v>44347</v>
      </c>
      <c r="HV428" s="21" t="s">
        <v>364</v>
      </c>
      <c r="HW428" s="76">
        <f>[1]!i_dq_close("881001.WI",HU428)</f>
        <v>5637.7843999999996</v>
      </c>
      <c r="HX428" s="21">
        <v>1.1934499999999999</v>
      </c>
      <c r="HY428" s="21">
        <v>2948024.31</v>
      </c>
    </row>
    <row r="429" spans="229:233" customFormat="1">
      <c r="HU429" s="59">
        <v>44348</v>
      </c>
      <c r="HV429" s="21" t="s">
        <v>395</v>
      </c>
      <c r="HW429" s="76">
        <f>[1]!i_dq_close("881001.WI",HU429)</f>
        <v>5656.5774000000001</v>
      </c>
      <c r="HX429" s="21">
        <v>1.1934499999999999</v>
      </c>
      <c r="HY429" s="21">
        <v>2948024.31</v>
      </c>
    </row>
    <row r="430" spans="229:233" customFormat="1">
      <c r="HU430" s="59">
        <v>44349</v>
      </c>
      <c r="HV430" s="21" t="s">
        <v>395</v>
      </c>
      <c r="HW430" s="76">
        <f>[1]!i_dq_close("881001.WI",HU430)</f>
        <v>5601.3878999999997</v>
      </c>
      <c r="HX430" s="21">
        <v>1.1934499999999999</v>
      </c>
      <c r="HY430" s="21">
        <v>2948024.31</v>
      </c>
    </row>
    <row r="431" spans="229:233" customFormat="1">
      <c r="HU431" s="59">
        <v>44350</v>
      </c>
      <c r="HV431" s="21" t="s">
        <v>395</v>
      </c>
      <c r="HW431" s="76">
        <f>[1]!i_dq_close("881001.WI",HU431)</f>
        <v>5577.1464999999998</v>
      </c>
      <c r="HX431" s="21">
        <v>1.1934499999999999</v>
      </c>
      <c r="HY431" s="21">
        <v>2948024.31</v>
      </c>
    </row>
    <row r="432" spans="229:233" customFormat="1">
      <c r="HU432" s="59">
        <v>44351</v>
      </c>
      <c r="HV432" s="21" t="s">
        <v>395</v>
      </c>
      <c r="HW432" s="76">
        <f>[1]!i_dq_close("881001.WI",HU432)</f>
        <v>5606.7929000000004</v>
      </c>
      <c r="HX432" s="21">
        <v>1.2011559999999999</v>
      </c>
      <c r="HY432" s="21">
        <v>2948024.31</v>
      </c>
    </row>
    <row r="433" spans="229:233" customFormat="1">
      <c r="HU433" s="59">
        <v>44354</v>
      </c>
      <c r="HV433" s="21" t="s">
        <v>395</v>
      </c>
      <c r="HW433" s="76">
        <f>[1]!i_dq_close("881001.WI",HU433)</f>
        <v>5620.4087</v>
      </c>
      <c r="HX433" s="21">
        <v>1.2011559999999999</v>
      </c>
      <c r="HY433" s="21">
        <v>2948024.31</v>
      </c>
    </row>
    <row r="434" spans="229:233" customFormat="1">
      <c r="HU434" s="59">
        <v>44355</v>
      </c>
      <c r="HV434" s="21" t="s">
        <v>395</v>
      </c>
      <c r="HW434" s="76">
        <f>[1]!i_dq_close("881001.WI",HU434)</f>
        <v>5582.6261000000004</v>
      </c>
      <c r="HX434" s="21">
        <v>1.2011559999999999</v>
      </c>
      <c r="HY434" s="21">
        <v>2948024.31</v>
      </c>
    </row>
    <row r="435" spans="229:233" customFormat="1">
      <c r="HU435" s="59">
        <v>44356</v>
      </c>
      <c r="HV435" s="21" t="s">
        <v>395</v>
      </c>
      <c r="HW435" s="76">
        <f>[1]!i_dq_close("881001.WI",HU435)</f>
        <v>5593.0621000000001</v>
      </c>
      <c r="HX435" s="21">
        <v>1.2011559999999999</v>
      </c>
      <c r="HY435" s="21">
        <v>2948024.31</v>
      </c>
    </row>
    <row r="436" spans="229:233" customFormat="1">
      <c r="HU436" s="59">
        <v>44357</v>
      </c>
      <c r="HV436" s="21" t="s">
        <v>395</v>
      </c>
      <c r="HW436" s="76">
        <f>[1]!i_dq_close("881001.WI",HU436)</f>
        <v>5642.0591999999997</v>
      </c>
      <c r="HX436" s="21">
        <v>1.2011559999999999</v>
      </c>
      <c r="HY436" s="21">
        <v>2948024.31</v>
      </c>
    </row>
    <row r="437" spans="229:233" customFormat="1">
      <c r="HU437" s="59">
        <v>44358</v>
      </c>
      <c r="HV437" s="21" t="s">
        <v>395</v>
      </c>
      <c r="HW437" s="76">
        <f>[1]!i_dq_close("881001.WI",HU437)</f>
        <v>5610.9939000000004</v>
      </c>
      <c r="HX437" s="21">
        <v>1.2021189999999999</v>
      </c>
      <c r="HY437" s="21">
        <v>2948024.31</v>
      </c>
    </row>
    <row r="438" spans="229:233" customFormat="1">
      <c r="HU438" s="59">
        <v>44362</v>
      </c>
      <c r="HV438" s="21" t="s">
        <v>395</v>
      </c>
      <c r="HW438" s="76">
        <f>[1]!i_dq_close("881001.WI",HU438)</f>
        <v>5557.4961999999996</v>
      </c>
      <c r="HX438" s="21">
        <v>1.2021189999999999</v>
      </c>
      <c r="HY438" s="21">
        <v>2948024.31</v>
      </c>
    </row>
    <row r="439" spans="229:233" customFormat="1">
      <c r="HU439" s="59">
        <v>44363</v>
      </c>
      <c r="HV439" s="21" t="s">
        <v>395</v>
      </c>
      <c r="HW439" s="76">
        <f>[1]!i_dq_close("881001.WI",HU439)</f>
        <v>5459.4089999999997</v>
      </c>
      <c r="HX439" s="21">
        <v>1.2021189999999999</v>
      </c>
      <c r="HY439" s="21">
        <v>2948024.31</v>
      </c>
    </row>
    <row r="440" spans="229:233" customFormat="1">
      <c r="HU440" s="59">
        <v>44364</v>
      </c>
      <c r="HV440" s="21" t="s">
        <v>395</v>
      </c>
      <c r="HW440" s="76">
        <f>[1]!i_dq_close("881001.WI",HU440)</f>
        <v>5508.3908000000001</v>
      </c>
      <c r="HX440" s="21">
        <v>1.2021189999999999</v>
      </c>
      <c r="HY440" s="21">
        <v>2948024.31</v>
      </c>
    </row>
    <row r="441" spans="229:233" customFormat="1">
      <c r="HU441" s="59">
        <v>44365</v>
      </c>
      <c r="HV441" s="21" t="s">
        <v>395</v>
      </c>
      <c r="HW441" s="76">
        <f>[1]!i_dq_close("881001.WI",HU441)</f>
        <v>5540.5559000000003</v>
      </c>
      <c r="HX441" s="21">
        <v>1.1982660000000001</v>
      </c>
      <c r="HY441" s="21">
        <v>2948024.31</v>
      </c>
    </row>
    <row r="442" spans="229:233" customFormat="1">
      <c r="HU442" s="59">
        <v>44368</v>
      </c>
      <c r="HV442" s="21" t="s">
        <v>395</v>
      </c>
      <c r="HW442" s="76">
        <f>[1]!i_dq_close("881001.WI",HU442)</f>
        <v>5565.1352999999999</v>
      </c>
      <c r="HX442" s="21">
        <v>1.1982660000000001</v>
      </c>
      <c r="HY442" s="21">
        <v>2948024.31</v>
      </c>
    </row>
    <row r="443" spans="229:233" customFormat="1">
      <c r="HU443" s="59">
        <v>44369</v>
      </c>
      <c r="HV443" s="21" t="s">
        <v>395</v>
      </c>
      <c r="HW443" s="76">
        <f>[1]!i_dq_close("881001.WI",HU443)</f>
        <v>5599.1908999999996</v>
      </c>
      <c r="HX443" s="21">
        <v>1.1982660000000001</v>
      </c>
      <c r="HY443" s="21">
        <v>2948024.31</v>
      </c>
    </row>
    <row r="444" spans="229:233" customFormat="1">
      <c r="HU444" s="59">
        <v>44370</v>
      </c>
      <c r="HV444" s="21" t="s">
        <v>395</v>
      </c>
      <c r="HW444" s="76">
        <f>[1]!i_dq_close("881001.WI",HU444)</f>
        <v>5636.2213000000002</v>
      </c>
      <c r="HX444" s="21">
        <v>1.1982660000000001</v>
      </c>
      <c r="HY444" s="21">
        <v>2948024.31</v>
      </c>
    </row>
    <row r="445" spans="229:233" customFormat="1">
      <c r="HU445" s="59">
        <v>44371</v>
      </c>
      <c r="HV445" s="21" t="s">
        <v>395</v>
      </c>
      <c r="HW445" s="76">
        <f>[1]!i_dq_close("881001.WI",HU445)</f>
        <v>5621.9883</v>
      </c>
      <c r="HX445" s="21">
        <v>1.1982660000000001</v>
      </c>
      <c r="HY445" s="21">
        <v>2948024.31</v>
      </c>
    </row>
    <row r="446" spans="229:233" customFormat="1">
      <c r="HU446" s="59">
        <v>44372</v>
      </c>
      <c r="HV446" s="21" t="s">
        <v>395</v>
      </c>
      <c r="HW446" s="76">
        <f>[1]!i_dq_close("881001.WI",HU446)</f>
        <v>5688.2079999999996</v>
      </c>
      <c r="HX446" s="21">
        <v>1.2040459999999999</v>
      </c>
      <c r="HY446" s="21">
        <v>2948024.31</v>
      </c>
    </row>
    <row r="447" spans="229:233" customFormat="1">
      <c r="HU447" s="59">
        <v>44375</v>
      </c>
      <c r="HV447" s="21" t="s">
        <v>395</v>
      </c>
      <c r="HW447" s="76">
        <f>[1]!i_dq_close("881001.WI",HU447)</f>
        <v>5715.0114000000003</v>
      </c>
      <c r="HX447" s="21">
        <v>1.2040459999999999</v>
      </c>
      <c r="HY447" s="21">
        <v>2948024.31</v>
      </c>
    </row>
    <row r="448" spans="229:233" customFormat="1">
      <c r="HU448" s="59">
        <v>44376</v>
      </c>
      <c r="HV448" s="21" t="s">
        <v>395</v>
      </c>
      <c r="HW448" s="76">
        <f>[1]!i_dq_close("881001.WI",HU448)</f>
        <v>5667.6022000000003</v>
      </c>
      <c r="HX448" s="21">
        <v>1.2040459999999999</v>
      </c>
      <c r="HY448" s="21">
        <v>2948024.31</v>
      </c>
    </row>
    <row r="449" spans="229:233" customFormat="1">
      <c r="HU449" s="59">
        <v>44377</v>
      </c>
      <c r="HV449" s="21" t="s">
        <v>395</v>
      </c>
      <c r="HW449" s="76">
        <f>[1]!i_dq_close("881001.WI",HU449)</f>
        <v>5717.8270000000002</v>
      </c>
      <c r="HX449" s="21">
        <v>1.2040459999999999</v>
      </c>
      <c r="HY449" s="21">
        <v>2948024.31</v>
      </c>
    </row>
    <row r="450" spans="229:233" customFormat="1">
      <c r="HU450" s="59">
        <v>44378</v>
      </c>
      <c r="HV450" s="21" t="s">
        <v>396</v>
      </c>
      <c r="HW450" s="76">
        <f>[1]!i_dq_close("881001.WI",HU450)</f>
        <v>5685.6334999999999</v>
      </c>
      <c r="HX450" s="21">
        <v>1.2040459999999999</v>
      </c>
      <c r="HY450" s="21">
        <v>2948024.31</v>
      </c>
    </row>
    <row r="451" spans="229:233" customFormat="1">
      <c r="HU451" s="59">
        <v>44379</v>
      </c>
      <c r="HV451" s="21" t="s">
        <v>396</v>
      </c>
      <c r="HW451" s="76">
        <f>[1]!i_dq_close("881001.WI",HU451)</f>
        <v>5577.0396000000001</v>
      </c>
      <c r="HX451" s="21">
        <v>1.2001930000000001</v>
      </c>
      <c r="HY451" s="21">
        <v>2948024.31</v>
      </c>
    </row>
    <row r="452" spans="229:233" customFormat="1">
      <c r="HU452" s="59">
        <v>44382</v>
      </c>
      <c r="HV452" s="21" t="s">
        <v>396</v>
      </c>
      <c r="HW452" s="76">
        <f>[1]!i_dq_close("881001.WI",HU452)</f>
        <v>5612.0879000000004</v>
      </c>
      <c r="HX452" s="21">
        <v>1.2001930000000001</v>
      </c>
      <c r="HY452" s="21">
        <v>2948024.31</v>
      </c>
    </row>
    <row r="453" spans="229:233" customFormat="1">
      <c r="HU453" s="59">
        <v>44383</v>
      </c>
      <c r="HV453" s="21" t="s">
        <v>396</v>
      </c>
      <c r="HW453" s="76">
        <f>[1]!i_dq_close("881001.WI",HU453)</f>
        <v>5603.7736999999997</v>
      </c>
      <c r="HX453" s="21">
        <v>1.2001930000000001</v>
      </c>
      <c r="HY453" s="21">
        <v>2948024.31</v>
      </c>
    </row>
    <row r="454" spans="229:233" customFormat="1">
      <c r="HU454" s="59">
        <v>44384</v>
      </c>
      <c r="HV454" s="21" t="s">
        <v>396</v>
      </c>
      <c r="HW454" s="76">
        <f>[1]!i_dq_close("881001.WI",HU454)</f>
        <v>5679.625</v>
      </c>
      <c r="HX454" s="21">
        <v>1.2001930000000001</v>
      </c>
      <c r="HY454" s="21">
        <v>2948024.31</v>
      </c>
    </row>
    <row r="455" spans="229:233" customFormat="1">
      <c r="HU455" s="59">
        <v>44385</v>
      </c>
      <c r="HV455" s="21" t="s">
        <v>396</v>
      </c>
      <c r="HW455" s="76">
        <f>[1]!i_dq_close("881001.WI",HU455)</f>
        <v>5651.9084999999995</v>
      </c>
      <c r="HX455" s="21">
        <v>1.2001930000000001</v>
      </c>
      <c r="HY455" s="21">
        <v>2948024.31</v>
      </c>
    </row>
    <row r="456" spans="229:233" customFormat="1">
      <c r="HU456" s="59">
        <v>44386</v>
      </c>
      <c r="HV456" s="21" t="s">
        <v>396</v>
      </c>
      <c r="HW456" s="76">
        <f>[1]!i_dq_close("881001.WI",HU456)</f>
        <v>5657.3010000000004</v>
      </c>
      <c r="HX456" s="21">
        <v>1.2088620000000001</v>
      </c>
      <c r="HY456" s="21">
        <v>2948024.31</v>
      </c>
    </row>
    <row r="457" spans="229:233" customFormat="1">
      <c r="HU457" s="59">
        <v>44389</v>
      </c>
      <c r="HV457" s="21" t="s">
        <v>396</v>
      </c>
      <c r="HW457" s="76">
        <f>[1]!i_dq_close("881001.WI",HU457)</f>
        <v>5744.4727000000003</v>
      </c>
      <c r="HX457" s="21">
        <v>1.2088620000000001</v>
      </c>
      <c r="HY457" s="21">
        <v>2948024.31</v>
      </c>
    </row>
    <row r="458" spans="229:233" customFormat="1">
      <c r="HU458" s="59">
        <v>44390</v>
      </c>
      <c r="HV458" s="21" t="s">
        <v>396</v>
      </c>
      <c r="HW458" s="76">
        <f>[1]!i_dq_close("881001.WI",HU458)</f>
        <v>5768.0511999999999</v>
      </c>
      <c r="HX458" s="21">
        <v>1.2088620000000001</v>
      </c>
      <c r="HY458" s="21">
        <v>2948024.31</v>
      </c>
    </row>
    <row r="459" spans="229:233" customFormat="1">
      <c r="HU459" s="59">
        <v>44391</v>
      </c>
      <c r="HV459" s="21" t="s">
        <v>396</v>
      </c>
      <c r="HW459" s="76">
        <f>[1]!i_dq_close("881001.WI",HU459)</f>
        <v>5705.0208000000002</v>
      </c>
      <c r="HX459" s="21">
        <v>1.2088620000000001</v>
      </c>
      <c r="HY459" s="21">
        <v>2948024.31</v>
      </c>
    </row>
    <row r="460" spans="229:233" customFormat="1">
      <c r="HU460" s="59">
        <v>44392</v>
      </c>
      <c r="HV460" s="21" t="s">
        <v>396</v>
      </c>
      <c r="HW460" s="76">
        <f>[1]!i_dq_close("881001.WI",HU460)</f>
        <v>5752.1657999999998</v>
      </c>
      <c r="HX460" s="21">
        <v>1.2088620000000001</v>
      </c>
      <c r="HY460" s="21">
        <v>2948024.31</v>
      </c>
    </row>
    <row r="461" spans="229:233" customFormat="1">
      <c r="HU461" s="59">
        <v>44393</v>
      </c>
      <c r="HV461" s="21" t="s">
        <v>396</v>
      </c>
      <c r="HW461" s="76">
        <f>[1]!i_dq_close("881001.WI",HU461)</f>
        <v>5704.7795999999998</v>
      </c>
      <c r="HX461" s="21">
        <v>1.218494</v>
      </c>
      <c r="HY461" s="21">
        <v>2948024.31</v>
      </c>
    </row>
    <row r="462" spans="229:233" customFormat="1">
      <c r="HU462" s="59">
        <v>44396</v>
      </c>
      <c r="HV462" s="21" t="s">
        <v>396</v>
      </c>
      <c r="HW462" s="76">
        <f>[1]!i_dq_close("881001.WI",HU462)</f>
        <v>5701.6127999999999</v>
      </c>
      <c r="HX462" s="21">
        <v>1.218494</v>
      </c>
      <c r="HY462" s="21">
        <v>2948024.31</v>
      </c>
    </row>
    <row r="463" spans="229:233" customFormat="1">
      <c r="HU463" s="59">
        <v>44397</v>
      </c>
      <c r="HV463" s="21" t="s">
        <v>396</v>
      </c>
      <c r="HW463" s="76">
        <f>[1]!i_dq_close("881001.WI",HU463)</f>
        <v>5710.4031999999997</v>
      </c>
      <c r="HX463" s="21">
        <v>1.218494</v>
      </c>
      <c r="HY463" s="21">
        <v>2948024.31</v>
      </c>
    </row>
    <row r="464" spans="229:233" customFormat="1">
      <c r="HU464" s="59">
        <v>44398</v>
      </c>
      <c r="HV464" s="21" t="s">
        <v>396</v>
      </c>
      <c r="HW464" s="76">
        <f>[1]!i_dq_close("881001.WI",HU464)</f>
        <v>5783.9363999999996</v>
      </c>
      <c r="HX464" s="21">
        <v>1.218494</v>
      </c>
      <c r="HY464" s="21">
        <v>2948024.31</v>
      </c>
    </row>
    <row r="465" spans="229:233" customFormat="1">
      <c r="HU465" s="59">
        <v>44399</v>
      </c>
      <c r="HV465" s="21" t="s">
        <v>396</v>
      </c>
      <c r="HW465" s="76">
        <f>[1]!i_dq_close("881001.WI",HU465)</f>
        <v>5808.0482000000002</v>
      </c>
      <c r="HX465" s="21">
        <v>1.218494</v>
      </c>
      <c r="HY465" s="21">
        <v>2948024.31</v>
      </c>
    </row>
    <row r="466" spans="229:233" customFormat="1">
      <c r="HU466" s="59">
        <v>44400</v>
      </c>
      <c r="HV466" s="21" t="s">
        <v>396</v>
      </c>
      <c r="HW466" s="76">
        <f>[1]!i_dq_close("881001.WI",HU466)</f>
        <v>5745.5307000000003</v>
      </c>
      <c r="HX466" s="21">
        <v>1.221384</v>
      </c>
      <c r="HY466" s="21">
        <v>2948024.31</v>
      </c>
    </row>
    <row r="467" spans="229:233" customFormat="1">
      <c r="HU467" s="59">
        <v>44403</v>
      </c>
      <c r="HV467" s="21" t="s">
        <v>396</v>
      </c>
      <c r="HW467" s="76">
        <f>[1]!i_dq_close("881001.WI",HU467)</f>
        <v>5616.2443999999996</v>
      </c>
      <c r="HX467" s="21">
        <v>1.221384</v>
      </c>
      <c r="HY467" s="21">
        <v>2948024.31</v>
      </c>
    </row>
    <row r="468" spans="229:233" customFormat="1">
      <c r="HU468" s="59">
        <v>44404</v>
      </c>
      <c r="HV468" s="21" t="s">
        <v>396</v>
      </c>
      <c r="HW468" s="76">
        <f>[1]!i_dq_close("881001.WI",HU468)</f>
        <v>5446.1433999999999</v>
      </c>
      <c r="HX468" s="21">
        <v>1.221384</v>
      </c>
      <c r="HY468" s="21">
        <v>2948024.31</v>
      </c>
    </row>
    <row r="469" spans="229:233" customFormat="1">
      <c r="HU469" s="59">
        <v>44405</v>
      </c>
      <c r="HV469" s="21" t="s">
        <v>396</v>
      </c>
      <c r="HW469" s="76">
        <f>[1]!i_dq_close("881001.WI",HU469)</f>
        <v>5408.9731000000002</v>
      </c>
      <c r="HX469" s="21">
        <v>1.221384</v>
      </c>
      <c r="HY469" s="21">
        <v>2948024.31</v>
      </c>
    </row>
    <row r="470" spans="229:233" customFormat="1">
      <c r="HU470" s="59">
        <v>44406</v>
      </c>
      <c r="HV470" s="21" t="s">
        <v>396</v>
      </c>
      <c r="HW470" s="76">
        <f>[1]!i_dq_close("881001.WI",HU470)</f>
        <v>5548.2735000000002</v>
      </c>
      <c r="HX470" s="21">
        <v>1.2175309999999999</v>
      </c>
      <c r="HY470" s="21">
        <v>2948024.31</v>
      </c>
    </row>
    <row r="471" spans="229:233" customFormat="1">
      <c r="HU471" s="59">
        <v>44407</v>
      </c>
      <c r="HV471" s="21" t="s">
        <v>396</v>
      </c>
      <c r="HW471" s="76">
        <f>[1]!i_dq_close("881001.WI",HU471)</f>
        <v>5540.7776000000003</v>
      </c>
      <c r="HX471" s="21">
        <v>1.218494</v>
      </c>
      <c r="HY471" s="21">
        <v>2948024.31</v>
      </c>
    </row>
    <row r="472" spans="229:233" customFormat="1">
      <c r="HU472" s="59">
        <v>44410</v>
      </c>
      <c r="HV472" s="21" t="s">
        <v>397</v>
      </c>
      <c r="HW472" s="76">
        <f>[1]!i_dq_close("881001.WI",HU472)</f>
        <v>5657.0816000000004</v>
      </c>
      <c r="HX472" s="21">
        <v>1.218494</v>
      </c>
      <c r="HY472" s="21">
        <v>2948024.31</v>
      </c>
    </row>
    <row r="473" spans="229:233" customFormat="1">
      <c r="HU473" s="59">
        <v>44411</v>
      </c>
      <c r="HV473" s="21" t="s">
        <v>397</v>
      </c>
      <c r="HW473" s="76">
        <f>[1]!i_dq_close("881001.WI",HU473)</f>
        <v>5622.1198999999997</v>
      </c>
      <c r="HX473" s="21">
        <v>1.218494</v>
      </c>
      <c r="HY473" s="21">
        <v>2948024.31</v>
      </c>
    </row>
    <row r="474" spans="229:233" customFormat="1">
      <c r="HU474" s="59">
        <v>44412</v>
      </c>
      <c r="HV474" s="21" t="s">
        <v>397</v>
      </c>
      <c r="HW474" s="76">
        <f>[1]!i_dq_close("881001.WI",HU474)</f>
        <v>5708.4079000000002</v>
      </c>
      <c r="HX474" s="21">
        <v>1.218494</v>
      </c>
      <c r="HY474" s="21">
        <v>2948024.31</v>
      </c>
    </row>
    <row r="475" spans="229:233" customFormat="1">
      <c r="HU475" s="59">
        <v>44413</v>
      </c>
      <c r="HV475" s="21" t="s">
        <v>397</v>
      </c>
      <c r="HW475" s="76">
        <f>[1]!i_dq_close("881001.WI",HU475)</f>
        <v>5679.9468999999999</v>
      </c>
      <c r="HX475" s="21">
        <v>1.218494</v>
      </c>
      <c r="HY475" s="21">
        <v>2948024.31</v>
      </c>
    </row>
    <row r="476" spans="229:233" customFormat="1">
      <c r="HU476" s="59">
        <v>44414</v>
      </c>
      <c r="HV476" s="21" t="s">
        <v>397</v>
      </c>
      <c r="HW476" s="76">
        <f>[1]!i_dq_close("881001.WI",HU476)</f>
        <v>5670.4288999999999</v>
      </c>
      <c r="HX476" s="21">
        <v>1.220421</v>
      </c>
      <c r="HY476" s="21">
        <v>2948024.31</v>
      </c>
    </row>
    <row r="477" spans="229:233" customFormat="1">
      <c r="HU477" s="58">
        <v>44417</v>
      </c>
      <c r="HV477" s="21" t="s">
        <v>397</v>
      </c>
      <c r="HW477" s="76">
        <f>[1]!i_dq_close("881001.WI",HU477)</f>
        <v>5712.0920999999998</v>
      </c>
      <c r="HX477" s="21">
        <v>1.220421</v>
      </c>
      <c r="HY477" s="21">
        <v>2948024.31</v>
      </c>
    </row>
    <row r="478" spans="229:233" customFormat="1">
      <c r="HU478" s="58">
        <v>44418</v>
      </c>
      <c r="HV478" s="21" t="s">
        <v>397</v>
      </c>
      <c r="HW478" s="76">
        <f>[1]!i_dq_close("881001.WI",HU478)</f>
        <v>5772.2138000000004</v>
      </c>
      <c r="HX478" s="21">
        <v>1.220421</v>
      </c>
      <c r="HY478" s="21">
        <v>2948024.31</v>
      </c>
    </row>
    <row r="479" spans="229:233" customFormat="1">
      <c r="HU479" s="58">
        <v>44419</v>
      </c>
      <c r="HV479" s="21" t="s">
        <v>397</v>
      </c>
      <c r="HW479" s="76">
        <f>[1]!i_dq_close("881001.WI",HU479)</f>
        <v>5777.4071000000004</v>
      </c>
      <c r="HX479" s="21">
        <v>1.220421</v>
      </c>
      <c r="HY479" s="21">
        <v>2948024.31</v>
      </c>
    </row>
    <row r="480" spans="229:233" customFormat="1">
      <c r="HU480" s="58">
        <v>44420</v>
      </c>
      <c r="HV480" s="21" t="s">
        <v>397</v>
      </c>
      <c r="HW480" s="76">
        <f>[1]!i_dq_close("881001.WI",HU480)</f>
        <v>5762.6930000000002</v>
      </c>
      <c r="HX480" s="21">
        <v>1.220421</v>
      </c>
      <c r="HY480" s="21">
        <v>2948024.31</v>
      </c>
    </row>
    <row r="481" spans="229:233" customFormat="1">
      <c r="HU481" s="58">
        <v>44421</v>
      </c>
      <c r="HV481" s="21" t="s">
        <v>397</v>
      </c>
      <c r="HW481" s="76">
        <f>[1]!i_dq_close("881001.WI",HU481)</f>
        <v>5743.6872999999996</v>
      </c>
      <c r="HX481" s="21">
        <v>1.2310160000000001</v>
      </c>
      <c r="HY481" s="21">
        <v>2948024.31</v>
      </c>
    </row>
    <row r="482" spans="229:233" customFormat="1">
      <c r="HU482" s="58">
        <v>44424</v>
      </c>
      <c r="HV482" s="21" t="s">
        <v>397</v>
      </c>
      <c r="HW482" s="76">
        <f>[1]!i_dq_close("881001.WI",HU482)</f>
        <v>5720.3353999999999</v>
      </c>
      <c r="HX482" s="21">
        <v>1.2310160000000001</v>
      </c>
      <c r="HY482" s="21">
        <v>2948024.31</v>
      </c>
    </row>
    <row r="483" spans="229:233" customFormat="1">
      <c r="HU483" s="58">
        <v>44425</v>
      </c>
      <c r="HV483" s="21" t="s">
        <v>397</v>
      </c>
      <c r="HW483" s="76">
        <f>[1]!i_dq_close("881001.WI",HU483)</f>
        <v>5589.5793999999996</v>
      </c>
      <c r="HX483" s="21">
        <v>1.2310160000000001</v>
      </c>
      <c r="HY483" s="21">
        <v>2948024.31</v>
      </c>
    </row>
    <row r="484" spans="229:233" customFormat="1">
      <c r="HU484" s="58">
        <v>44426</v>
      </c>
      <c r="HV484" s="21" t="s">
        <v>397</v>
      </c>
      <c r="HW484" s="76">
        <f>[1]!i_dq_close("881001.WI",HU484)</f>
        <v>5646.6194999999998</v>
      </c>
      <c r="HX484" s="21">
        <v>1.2310160000000001</v>
      </c>
      <c r="HY484" s="21">
        <v>2948024.31</v>
      </c>
    </row>
    <row r="485" spans="229:233" customFormat="1">
      <c r="HU485" s="58">
        <v>44427</v>
      </c>
      <c r="HV485" s="21" t="s">
        <v>397</v>
      </c>
      <c r="HW485" s="76">
        <f>[1]!i_dq_close("881001.WI",HU485)</f>
        <v>5641.2177000000001</v>
      </c>
      <c r="HX485" s="21">
        <v>1.2310160000000001</v>
      </c>
      <c r="HY485" s="21">
        <v>2948024.31</v>
      </c>
    </row>
    <row r="486" spans="229:233" customFormat="1">
      <c r="HU486" s="58">
        <v>44428</v>
      </c>
      <c r="HV486" s="21" t="s">
        <v>397</v>
      </c>
      <c r="HW486" s="76">
        <f>[1]!i_dq_close("881001.WI",HU486)</f>
        <v>5580.1616999999997</v>
      </c>
      <c r="HX486" s="21">
        <v>1.2175309999999999</v>
      </c>
      <c r="HY486" s="21">
        <v>2948024.31</v>
      </c>
    </row>
    <row r="487" spans="229:233" customFormat="1">
      <c r="HU487" s="58">
        <v>44431</v>
      </c>
      <c r="HV487" s="21" t="s">
        <v>397</v>
      </c>
      <c r="HW487" s="76">
        <f>[1]!i_dq_close("881001.WI",HU487)</f>
        <v>5687.4868999999999</v>
      </c>
      <c r="HX487" s="21">
        <v>1.2175309999999999</v>
      </c>
      <c r="HY487" s="21">
        <v>2948024.31</v>
      </c>
    </row>
    <row r="488" spans="229:233" customFormat="1">
      <c r="HU488" s="58">
        <v>44432</v>
      </c>
      <c r="HV488" s="21" t="s">
        <v>397</v>
      </c>
      <c r="HW488" s="76">
        <f>[1]!i_dq_close("881001.WI",HU488)</f>
        <v>5742.2448000000004</v>
      </c>
      <c r="HX488" s="21">
        <v>1.2175309999999999</v>
      </c>
      <c r="HY488" s="21">
        <v>2948024.31</v>
      </c>
    </row>
    <row r="489" spans="229:233" customFormat="1">
      <c r="HU489" s="58">
        <v>44433</v>
      </c>
      <c r="HV489" s="21" t="s">
        <v>397</v>
      </c>
      <c r="HW489" s="76">
        <f>[1]!i_dq_close("881001.WI",HU489)</f>
        <v>5773.1104999999998</v>
      </c>
      <c r="HX489" s="21">
        <v>1.2175309999999999</v>
      </c>
      <c r="HY489" s="20"/>
    </row>
    <row r="490" spans="229:233" customFormat="1">
      <c r="HU490" s="58">
        <v>44434</v>
      </c>
      <c r="HV490" s="21" t="s">
        <v>397</v>
      </c>
      <c r="HW490" s="76">
        <f>[1]!i_dq_close("881001.WI",HU490)</f>
        <v>5693.0904</v>
      </c>
      <c r="HX490" s="21">
        <v>1.2175309999999999</v>
      </c>
      <c r="HY490" s="20"/>
    </row>
    <row r="491" spans="229:233" customFormat="1">
      <c r="HU491" s="58">
        <v>44435</v>
      </c>
      <c r="HV491" s="21" t="s">
        <v>397</v>
      </c>
      <c r="HW491" s="76">
        <f>[1]!i_dq_close("881001.WI",HU491)</f>
        <v>5716.5446000000002</v>
      </c>
      <c r="HX491" s="21">
        <v>1.234869</v>
      </c>
      <c r="HY491" s="20"/>
    </row>
    <row r="492" spans="229:233" customFormat="1">
      <c r="HU492" s="58">
        <v>44438</v>
      </c>
      <c r="HV492" s="21" t="s">
        <v>397</v>
      </c>
      <c r="HW492" s="76">
        <f>[1]!i_dq_close("881001.WI",HU492)</f>
        <v>5724.4721</v>
      </c>
      <c r="HX492" s="21">
        <v>1.236796</v>
      </c>
      <c r="HY492" s="20"/>
    </row>
    <row r="493" spans="229:233" customFormat="1">
      <c r="HU493" s="58">
        <v>44439</v>
      </c>
      <c r="HV493" s="21" t="s">
        <v>397</v>
      </c>
      <c r="HW493" s="76">
        <f>[1]!i_dq_close("881001.WI",HU493)</f>
        <v>5719.3780999999999</v>
      </c>
      <c r="HX493" s="21">
        <v>1.2377590000000001</v>
      </c>
      <c r="HY493" s="20"/>
    </row>
    <row r="494" spans="229:233" customFormat="1">
      <c r="HU494" s="58">
        <v>44440</v>
      </c>
      <c r="HV494" s="21" t="s">
        <v>398</v>
      </c>
      <c r="HW494" s="76">
        <f>[1]!i_dq_close("881001.WI",HU494)</f>
        <v>5716.2587000000003</v>
      </c>
      <c r="HX494" s="21">
        <v>1.2377590000000001</v>
      </c>
      <c r="HY494" s="20"/>
    </row>
    <row r="495" spans="229:233" customFormat="1">
      <c r="HU495" s="58">
        <v>44441</v>
      </c>
      <c r="HV495" s="21" t="s">
        <v>398</v>
      </c>
      <c r="HW495" s="76">
        <f>[1]!i_dq_close("881001.WI",HU495)</f>
        <v>5754.8580000000002</v>
      </c>
      <c r="HX495" s="21">
        <v>1.2377590000000001</v>
      </c>
      <c r="HY495" s="20"/>
    </row>
    <row r="496" spans="229:233" customFormat="1">
      <c r="HU496" s="58">
        <v>44442</v>
      </c>
      <c r="HV496" s="21" t="s">
        <v>398</v>
      </c>
      <c r="HW496" s="76">
        <f>[1]!i_dq_close("881001.WI",HU496)</f>
        <v>5722.9863999999998</v>
      </c>
      <c r="HX496" s="21">
        <v>1.2387220000000001</v>
      </c>
      <c r="HY496" s="20"/>
    </row>
    <row r="497" spans="229:232" customFormat="1">
      <c r="HU497" s="58">
        <v>44445</v>
      </c>
      <c r="HV497" s="21" t="s">
        <v>398</v>
      </c>
      <c r="HW497" s="76">
        <f>[1]!i_dq_close("881001.WI",HU497)</f>
        <v>5811.4242000000004</v>
      </c>
      <c r="HX497" s="21">
        <v>1.2387220000000001</v>
      </c>
    </row>
    <row r="498" spans="229:232" customFormat="1">
      <c r="HU498" s="58">
        <v>44446</v>
      </c>
      <c r="HV498" s="21" t="s">
        <v>398</v>
      </c>
      <c r="HW498" s="76">
        <f>[1]!i_dq_close("881001.WI",HU498)</f>
        <v>5893.5450000000001</v>
      </c>
      <c r="HX498" s="21">
        <v>1.2387220000000001</v>
      </c>
    </row>
    <row r="499" spans="229:232" customFormat="1">
      <c r="HU499" s="58">
        <v>44447</v>
      </c>
      <c r="HV499" s="21" t="s">
        <v>398</v>
      </c>
      <c r="HW499" s="76">
        <f>[1]!i_dq_close("881001.WI",HU499)</f>
        <v>5891.8478999999998</v>
      </c>
      <c r="HX499" s="21">
        <v>1.2387220000000001</v>
      </c>
    </row>
    <row r="500" spans="229:232" customFormat="1">
      <c r="HU500" s="58">
        <v>44448</v>
      </c>
      <c r="HV500" s="21" t="s">
        <v>398</v>
      </c>
      <c r="HW500" s="76">
        <f>[1]!i_dq_close("881001.WI",HU500)</f>
        <v>5901.0128000000004</v>
      </c>
      <c r="HX500" s="21">
        <v>1.2387220000000001</v>
      </c>
    </row>
    <row r="501" spans="229:232" customFormat="1">
      <c r="HU501" s="58">
        <v>44449</v>
      </c>
      <c r="HV501" s="21" t="s">
        <v>398</v>
      </c>
      <c r="HW501" s="76">
        <f>[1]!i_dq_close("881001.WI",HU501)</f>
        <v>5927.8089</v>
      </c>
      <c r="HX501" s="21">
        <v>1.2560610000000001</v>
      </c>
    </row>
    <row r="502" spans="229:232" customFormat="1">
      <c r="HU502" s="58">
        <v>44452</v>
      </c>
      <c r="HV502" s="21" t="s">
        <v>398</v>
      </c>
      <c r="HW502" s="76">
        <f>[1]!i_dq_close("881001.WI",HU502)</f>
        <v>5926.7779</v>
      </c>
      <c r="HX502" s="21">
        <v>1.2560610000000001</v>
      </c>
    </row>
    <row r="503" spans="229:232" customFormat="1">
      <c r="HU503" s="58">
        <v>44453</v>
      </c>
      <c r="HV503" s="21" t="s">
        <v>398</v>
      </c>
      <c r="HW503" s="76">
        <f>[1]!i_dq_close("881001.WI",HU503)</f>
        <v>5867.8438999999998</v>
      </c>
      <c r="HX503" s="21">
        <v>1.2560610000000001</v>
      </c>
    </row>
    <row r="504" spans="229:232" customFormat="1">
      <c r="HU504" s="58">
        <v>44454</v>
      </c>
      <c r="HV504" s="21" t="s">
        <v>398</v>
      </c>
      <c r="HW504" s="76">
        <f>[1]!i_dq_close("881001.WI",HU504)</f>
        <v>5858.7768999999998</v>
      </c>
      <c r="HX504" s="21">
        <v>1.2560610000000001</v>
      </c>
    </row>
    <row r="505" spans="229:232" customFormat="1">
      <c r="HU505" s="58">
        <v>44455</v>
      </c>
      <c r="HV505" s="21" t="s">
        <v>398</v>
      </c>
      <c r="HW505" s="76">
        <f>[1]!i_dq_close("881001.WI",HU505)</f>
        <v>5751.9049000000005</v>
      </c>
      <c r="HX505" s="21">
        <v>1.2560610000000001</v>
      </c>
    </row>
    <row r="506" spans="229:232" customFormat="1">
      <c r="HU506" s="58">
        <v>44456</v>
      </c>
      <c r="HV506" s="21" t="s">
        <v>398</v>
      </c>
      <c r="HW506" s="76">
        <f>[1]!i_dq_close("881001.WI",HU506)</f>
        <v>5772.7995000000001</v>
      </c>
      <c r="HX506" s="21">
        <v>1.245465</v>
      </c>
    </row>
    <row r="507" spans="229:232" customFormat="1">
      <c r="HU507" s="58">
        <v>44461</v>
      </c>
      <c r="HV507" s="21" t="s">
        <v>398</v>
      </c>
      <c r="HW507" s="76">
        <f>[1]!i_dq_close("881001.WI",HU507)</f>
        <v>5770.2285000000002</v>
      </c>
      <c r="HX507" s="21">
        <v>1.245465</v>
      </c>
    </row>
    <row r="508" spans="229:232" customFormat="1">
      <c r="HU508" s="58">
        <v>44462</v>
      </c>
      <c r="HV508" s="21" t="s">
        <v>398</v>
      </c>
      <c r="HW508" s="76">
        <f>[1]!i_dq_close("881001.WI",HU508)</f>
        <v>5797.335</v>
      </c>
      <c r="HX508" s="21">
        <v>1.245465</v>
      </c>
    </row>
    <row r="509" spans="229:232" customFormat="1">
      <c r="HU509" s="58">
        <v>44463</v>
      </c>
      <c r="HV509" s="21" t="s">
        <v>398</v>
      </c>
      <c r="HW509" s="76">
        <f>[1]!i_dq_close("881001.WI",HU509)</f>
        <v>5751.4332999999997</v>
      </c>
      <c r="HX509" s="21">
        <v>1.2464280000000001</v>
      </c>
    </row>
    <row r="510" spans="229:232" customFormat="1">
      <c r="HU510" s="58">
        <v>44466</v>
      </c>
      <c r="HV510" s="21" t="s">
        <v>398</v>
      </c>
      <c r="HW510" s="76">
        <f>[1]!i_dq_close("881001.WI",HU510)</f>
        <v>5684.4413000000004</v>
      </c>
      <c r="HX510" s="21">
        <v>1.2464280000000001</v>
      </c>
    </row>
    <row r="511" spans="229:232" customFormat="1">
      <c r="HU511" s="58">
        <v>44467</v>
      </c>
      <c r="HV511" s="21" t="s">
        <v>398</v>
      </c>
      <c r="HW511" s="76">
        <f>[1]!i_dq_close("881001.WI",HU511)</f>
        <v>5689.1859999999997</v>
      </c>
      <c r="HX511" s="21">
        <v>1.243538</v>
      </c>
    </row>
    <row r="512" spans="229:232" customFormat="1">
      <c r="HU512" s="58">
        <v>44468</v>
      </c>
      <c r="HV512" s="21" t="s">
        <v>399</v>
      </c>
      <c r="HW512" s="76">
        <f>[1]!i_dq_close("881001.WI",HU512)</f>
        <v>5574.5267000000003</v>
      </c>
      <c r="HX512" s="21">
        <v>1.243538</v>
      </c>
    </row>
    <row r="513" spans="229:232" customFormat="1">
      <c r="HU513" s="58">
        <v>44469</v>
      </c>
      <c r="HV513" s="21" t="s">
        <v>399</v>
      </c>
      <c r="HW513" s="76">
        <f>[1]!i_dq_close("881001.WI",HU513)</f>
        <v>5660.4206999999997</v>
      </c>
      <c r="HX513" s="21">
        <v>1.243538</v>
      </c>
    </row>
    <row r="514" spans="229:232" customFormat="1">
      <c r="HU514" s="58">
        <v>44477</v>
      </c>
      <c r="HV514" s="21" t="s">
        <v>399</v>
      </c>
      <c r="HW514" s="76">
        <f>[1]!i_dq_close("881001.WI",HU514)</f>
        <v>5701.2479999999996</v>
      </c>
      <c r="HX514" s="21">
        <v>1.2483550000000001</v>
      </c>
    </row>
    <row r="515" spans="229:232" customFormat="1">
      <c r="HU515" s="58">
        <v>44480</v>
      </c>
      <c r="HV515" s="21" t="s">
        <v>399</v>
      </c>
      <c r="HW515" s="76">
        <f>[1]!i_dq_close("881001.WI",HU515)</f>
        <v>5690.8789999999999</v>
      </c>
      <c r="HX515" s="21">
        <v>1.2483550000000001</v>
      </c>
    </row>
    <row r="516" spans="229:232" customFormat="1">
      <c r="HU516" s="58">
        <v>44481</v>
      </c>
      <c r="HV516" s="21" t="s">
        <v>399</v>
      </c>
      <c r="HW516" s="76">
        <f>[1]!i_dq_close("881001.WI",HU516)</f>
        <v>5603.4135999999999</v>
      </c>
      <c r="HX516" s="21">
        <v>1.2483550000000001</v>
      </c>
    </row>
    <row r="517" spans="229:232" customFormat="1">
      <c r="HU517" s="58">
        <v>44482</v>
      </c>
      <c r="HV517" s="21" t="s">
        <v>399</v>
      </c>
      <c r="HW517" s="76">
        <f>[1]!i_dq_close("881001.WI",HU517)</f>
        <v>5660.0673999999999</v>
      </c>
      <c r="HX517" s="21">
        <v>1.2483550000000001</v>
      </c>
    </row>
    <row r="518" spans="229:232" customFormat="1">
      <c r="HU518" s="58">
        <v>44483</v>
      </c>
      <c r="HV518" s="21" t="s">
        <v>399</v>
      </c>
      <c r="HW518" s="76">
        <f>[1]!i_dq_close("881001.WI",HU518)</f>
        <v>5663.1405999999997</v>
      </c>
      <c r="HX518" s="21">
        <v>1.2483550000000001</v>
      </c>
    </row>
    <row r="519" spans="229:232" customFormat="1">
      <c r="HU519" s="58">
        <v>44484</v>
      </c>
      <c r="HV519" s="21" t="s">
        <v>399</v>
      </c>
      <c r="HW519" s="76">
        <f>[1]!i_dq_close("881001.WI",HU519)</f>
        <v>5680.0625</v>
      </c>
      <c r="HX519" s="21">
        <v>1.2473909999999999</v>
      </c>
    </row>
    <row r="520" spans="229:232" customFormat="1">
      <c r="HU520" s="58">
        <v>44487</v>
      </c>
      <c r="HV520" s="21" t="s">
        <v>399</v>
      </c>
      <c r="HW520" s="76">
        <f>[1]!i_dq_close("881001.WI",HU520)</f>
        <v>5677.9570000000003</v>
      </c>
      <c r="HX520" s="21">
        <v>1.2473909999999999</v>
      </c>
    </row>
    <row r="521" spans="229:232" customFormat="1">
      <c r="HU521" s="58">
        <v>44488</v>
      </c>
      <c r="HV521" s="21" t="s">
        <v>399</v>
      </c>
      <c r="HW521" s="76">
        <f>[1]!i_dq_close("881001.WI",HU521)</f>
        <v>5723.6478999999999</v>
      </c>
      <c r="HX521" s="21">
        <v>1.2473909999999999</v>
      </c>
    </row>
    <row r="522" spans="229:232" customFormat="1">
      <c r="HU522" s="58">
        <v>44489</v>
      </c>
      <c r="HV522" s="21" t="s">
        <v>399</v>
      </c>
      <c r="HW522" s="76">
        <f>[1]!i_dq_close("881001.WI",HU522)</f>
        <v>5718.8046999999997</v>
      </c>
      <c r="HX522" s="21">
        <v>1.2473909999999999</v>
      </c>
    </row>
    <row r="523" spans="229:232" customFormat="1">
      <c r="HU523" s="58">
        <v>44490</v>
      </c>
      <c r="HV523" s="21" t="s">
        <v>399</v>
      </c>
      <c r="HW523" s="76">
        <f>[1]!i_dq_close("881001.WI",HU523)</f>
        <v>5718.9907000000003</v>
      </c>
      <c r="HX523" s="21">
        <v>1.2473909999999999</v>
      </c>
    </row>
    <row r="524" spans="229:232" customFormat="1">
      <c r="HU524" s="58">
        <v>44491</v>
      </c>
      <c r="HV524" s="21" t="s">
        <v>399</v>
      </c>
      <c r="HW524" s="76">
        <f>[1]!i_dq_close("881001.WI",HU524)</f>
        <v>5709.5727999999999</v>
      </c>
      <c r="HX524" s="21">
        <v>1.2473909999999999</v>
      </c>
    </row>
    <row r="525" spans="229:232" customFormat="1">
      <c r="HU525" s="58">
        <v>44494</v>
      </c>
      <c r="HV525" s="21" t="s">
        <v>399</v>
      </c>
      <c r="HW525" s="76">
        <f>[1]!i_dq_close("881001.WI",HU525)</f>
        <v>5757.3022000000001</v>
      </c>
      <c r="HX525" s="21">
        <v>1.2473909999999999</v>
      </c>
    </row>
    <row r="526" spans="229:232" customFormat="1">
      <c r="HU526" s="58">
        <v>44495</v>
      </c>
      <c r="HV526" s="21" t="s">
        <v>399</v>
      </c>
      <c r="HW526" s="76">
        <f>[1]!i_dq_close("881001.WI",HU526)</f>
        <v>5739.4102000000003</v>
      </c>
      <c r="HX526" s="21">
        <v>1.2473909999999999</v>
      </c>
    </row>
    <row r="527" spans="229:232" customFormat="1">
      <c r="HU527" s="58">
        <v>44496</v>
      </c>
      <c r="HV527" s="21" t="s">
        <v>399</v>
      </c>
      <c r="HW527" s="76">
        <f>[1]!i_dq_close("881001.WI",HU527)</f>
        <v>5679.3549999999996</v>
      </c>
      <c r="HX527" s="21">
        <v>1.244502</v>
      </c>
    </row>
    <row r="528" spans="229:232" customFormat="1">
      <c r="HU528" s="58">
        <v>44497</v>
      </c>
      <c r="HV528" s="21" t="s">
        <v>399</v>
      </c>
      <c r="HW528" s="76">
        <f>[1]!i_dq_close("881001.WI",HU528)</f>
        <v>5605.6665000000003</v>
      </c>
      <c r="HX528" s="21">
        <v>1.244502</v>
      </c>
    </row>
    <row r="529" spans="229:232" customFormat="1">
      <c r="HU529" s="58">
        <v>44498</v>
      </c>
      <c r="HV529" s="21" t="s">
        <v>399</v>
      </c>
      <c r="HW529" s="76">
        <f>[1]!i_dq_close("881001.WI",HU529)</f>
        <v>5679.8950000000004</v>
      </c>
      <c r="HX529" s="21">
        <v>1.244502</v>
      </c>
    </row>
    <row r="530" spans="229:232" customFormat="1">
      <c r="HU530" s="58">
        <v>44501</v>
      </c>
      <c r="HV530" s="21" t="s">
        <v>400</v>
      </c>
      <c r="HW530" s="76">
        <f>[1]!i_dq_close("881001.WI",HU530)</f>
        <v>5693.3168999999998</v>
      </c>
      <c r="HX530" s="21">
        <v>1.244502</v>
      </c>
    </row>
    <row r="531" spans="229:232" customFormat="1">
      <c r="HU531" s="58">
        <v>44502</v>
      </c>
      <c r="HV531" s="21" t="s">
        <v>400</v>
      </c>
      <c r="HW531" s="76">
        <f>[1]!i_dq_close("881001.WI",HU531)</f>
        <v>5636.4701999999997</v>
      </c>
      <c r="HX531" s="21">
        <v>1.244502</v>
      </c>
    </row>
    <row r="532" spans="229:232" customFormat="1">
      <c r="HU532" s="58">
        <v>44503</v>
      </c>
      <c r="HV532" s="21" t="s">
        <v>400</v>
      </c>
      <c r="HW532" s="76">
        <f>[1]!i_dq_close("881001.WI",HU532)</f>
        <v>5631.1679999999997</v>
      </c>
      <c r="HX532" s="21">
        <v>1.244502</v>
      </c>
    </row>
    <row r="533" spans="229:232" customFormat="1">
      <c r="HU533" s="58">
        <v>44504</v>
      </c>
      <c r="HV533" s="21" t="s">
        <v>400</v>
      </c>
      <c r="HW533" s="76">
        <f>[1]!i_dq_close("881001.WI",HU533)</f>
        <v>5693.2650999999996</v>
      </c>
      <c r="HX533" s="21">
        <v>1.244502</v>
      </c>
    </row>
    <row r="534" spans="229:232" customFormat="1">
      <c r="HU534" s="58">
        <v>44505</v>
      </c>
      <c r="HV534" s="21" t="s">
        <v>400</v>
      </c>
      <c r="HW534" s="76">
        <f>[1]!i_dq_close("881001.WI",HU534)</f>
        <v>5645.3477000000003</v>
      </c>
      <c r="HX534" s="21">
        <v>1.2319800000000001</v>
      </c>
    </row>
    <row r="535" spans="229:232" customFormat="1">
      <c r="HU535" s="66">
        <v>44508</v>
      </c>
      <c r="HV535" s="21" t="s">
        <v>400</v>
      </c>
      <c r="HW535" s="76">
        <f>[1]!i_dq_close("881001.WI",HU535)</f>
        <v>5670.5869000000002</v>
      </c>
      <c r="HX535" s="21">
        <v>1.2319800000000001</v>
      </c>
    </row>
    <row r="536" spans="229:232" customFormat="1">
      <c r="HU536" s="66">
        <v>44509</v>
      </c>
      <c r="HV536" s="21" t="s">
        <v>400</v>
      </c>
      <c r="HW536" s="76">
        <f>[1]!i_dq_close("881001.WI",HU536)</f>
        <v>5704.2837</v>
      </c>
      <c r="HX536" s="21">
        <v>1.2319800000000001</v>
      </c>
    </row>
    <row r="537" spans="229:232" customFormat="1">
      <c r="HU537" s="66">
        <v>44510</v>
      </c>
      <c r="HV537" s="21" t="s">
        <v>400</v>
      </c>
      <c r="HW537" s="76">
        <f>[1]!i_dq_close("881001.WI",HU537)</f>
        <v>5688.4155000000001</v>
      </c>
      <c r="HX537" s="21">
        <v>1.2319800000000001</v>
      </c>
    </row>
    <row r="538" spans="229:232" customFormat="1">
      <c r="HU538" s="66">
        <v>44511</v>
      </c>
      <c r="HV538" s="21" t="s">
        <v>400</v>
      </c>
      <c r="HW538" s="76">
        <f>[1]!i_dq_close("881001.WI",HU538)</f>
        <v>5755.4717000000001</v>
      </c>
      <c r="HX538" s="21">
        <v>1.2319800000000001</v>
      </c>
    </row>
    <row r="539" spans="229:232" customFormat="1">
      <c r="HU539" s="66">
        <v>44512</v>
      </c>
      <c r="HV539" s="21" t="s">
        <v>400</v>
      </c>
      <c r="HW539" s="76">
        <f>[1]!i_dq_close("881001.WI",HU539)</f>
        <v>5773.4027999999998</v>
      </c>
      <c r="HX539" s="21">
        <v>1.2396860000000001</v>
      </c>
    </row>
    <row r="540" spans="229:232" customFormat="1">
      <c r="HU540" s="66">
        <v>44515</v>
      </c>
      <c r="HV540" s="21" t="s">
        <v>400</v>
      </c>
      <c r="HW540" s="76">
        <f>[1]!i_dq_close("881001.WI",HU540)</f>
        <v>5757.4921999999997</v>
      </c>
      <c r="HX540" s="21">
        <v>1.2396860000000001</v>
      </c>
    </row>
    <row r="541" spans="229:232" customFormat="1">
      <c r="HU541" s="66">
        <v>44516</v>
      </c>
      <c r="HV541" s="21" t="s">
        <v>400</v>
      </c>
      <c r="HW541" s="76">
        <f>[1]!i_dq_close("881001.WI",HU541)</f>
        <v>5730.5190000000002</v>
      </c>
      <c r="HX541" s="21">
        <v>1.2396860000000001</v>
      </c>
    </row>
    <row r="542" spans="229:232" customFormat="1">
      <c r="HU542" s="66">
        <v>44517</v>
      </c>
      <c r="HV542" s="21" t="s">
        <v>400</v>
      </c>
      <c r="HW542" s="76">
        <f>[1]!i_dq_close("881001.WI",HU542)</f>
        <v>5778.2954</v>
      </c>
      <c r="HX542" s="21">
        <v>1.2396860000000001</v>
      </c>
    </row>
    <row r="543" spans="229:232" customFormat="1">
      <c r="HU543" s="66">
        <v>44518</v>
      </c>
      <c r="HV543" s="21" t="s">
        <v>400</v>
      </c>
      <c r="HW543" s="76">
        <f>[1]!i_dq_close("881001.WI",HU543)</f>
        <v>5743.3964999999998</v>
      </c>
      <c r="HX543" s="21">
        <v>1.2396860000000001</v>
      </c>
    </row>
    <row r="544" spans="229:232" customFormat="1">
      <c r="HU544" s="66">
        <v>44519</v>
      </c>
      <c r="HV544" s="21" t="s">
        <v>400</v>
      </c>
      <c r="HW544" s="76">
        <f>[1]!i_dq_close("881001.WI",HU544)</f>
        <v>5809.4834000000001</v>
      </c>
      <c r="HX544" s="21">
        <v>1.2396860000000001</v>
      </c>
    </row>
    <row r="545" spans="229:233" customFormat="1">
      <c r="HU545" s="66">
        <v>44522</v>
      </c>
      <c r="HV545" s="21" t="s">
        <v>400</v>
      </c>
      <c r="HW545" s="76">
        <f>[1]!i_dq_close("881001.WI",HU545)</f>
        <v>5873.1040000000003</v>
      </c>
      <c r="HX545" s="21">
        <v>1.2396860000000001</v>
      </c>
      <c r="HY545" s="20"/>
    </row>
    <row r="546" spans="229:233" customFormat="1">
      <c r="HU546" s="66">
        <v>44523</v>
      </c>
      <c r="HV546" s="21" t="s">
        <v>400</v>
      </c>
      <c r="HW546" s="76">
        <f>[1]!i_dq_close("881001.WI",HU546)</f>
        <v>5873.4525999999996</v>
      </c>
      <c r="HX546" s="21">
        <v>1.2396860000000001</v>
      </c>
      <c r="HY546" s="20"/>
    </row>
    <row r="547" spans="229:233" customFormat="1">
      <c r="HU547" s="66">
        <v>44524</v>
      </c>
      <c r="HV547" s="21" t="s">
        <v>400</v>
      </c>
      <c r="HW547" s="76">
        <f>[1]!i_dq_close("881001.WI",HU547)</f>
        <v>5871.7725</v>
      </c>
      <c r="HX547" s="21">
        <v>1.2396860000000001</v>
      </c>
      <c r="HY547" s="20"/>
    </row>
    <row r="548" spans="229:233" customFormat="1">
      <c r="HU548" s="66">
        <v>44525</v>
      </c>
      <c r="HV548" s="21" t="s">
        <v>400</v>
      </c>
      <c r="HW548" s="76">
        <f>[1]!i_dq_close("881001.WI",HU548)</f>
        <v>5857.3441999999995</v>
      </c>
      <c r="HX548" s="21">
        <v>1.2396860000000001</v>
      </c>
      <c r="HY548" s="20"/>
    </row>
    <row r="549" spans="229:233" customFormat="1">
      <c r="HU549" s="66">
        <v>44526</v>
      </c>
      <c r="HV549" s="21" t="s">
        <v>400</v>
      </c>
      <c r="HW549" s="76">
        <f>[1]!i_dq_close("881001.WI",HU549)</f>
        <v>5839.6328000000003</v>
      </c>
      <c r="HX549" s="21">
        <v>1.2416119999999999</v>
      </c>
      <c r="HY549" s="20"/>
    </row>
    <row r="550" spans="229:233" customFormat="1">
      <c r="HU550" s="66">
        <v>44529</v>
      </c>
      <c r="HV550" s="21" t="s">
        <v>401</v>
      </c>
      <c r="HW550" s="76">
        <f>[1]!i_dq_close("881001.WI",HU550)</f>
        <v>5853.2344000000003</v>
      </c>
      <c r="HX550" s="21">
        <v>1.2416119999999999</v>
      </c>
      <c r="HY550" s="20"/>
    </row>
    <row r="551" spans="229:233" customFormat="1">
      <c r="HU551" s="66">
        <v>44530</v>
      </c>
      <c r="HV551" s="21" t="s">
        <v>401</v>
      </c>
      <c r="HW551" s="76">
        <f>[1]!i_dq_close("881001.WI",HU551)</f>
        <v>5858.5244000000002</v>
      </c>
      <c r="HX551" s="21">
        <v>1.2416119999999999</v>
      </c>
      <c r="HY551" s="20"/>
    </row>
    <row r="552" spans="229:233" customFormat="1">
      <c r="HU552" s="66">
        <v>44531</v>
      </c>
      <c r="HV552" s="21" t="s">
        <v>401</v>
      </c>
      <c r="HW552" s="76">
        <f>[1]!i_dq_close("881001.WI",HU552)</f>
        <v>5873.4804999999997</v>
      </c>
      <c r="HX552" s="21">
        <v>1.2416119999999999</v>
      </c>
      <c r="HY552" s="20"/>
    </row>
    <row r="553" spans="229:233" customFormat="1">
      <c r="HU553" s="66">
        <v>44532</v>
      </c>
      <c r="HV553" s="21" t="s">
        <v>401</v>
      </c>
      <c r="HW553" s="76">
        <f>[1]!i_dq_close("881001.WI",HU553)</f>
        <v>5851.4706999999999</v>
      </c>
      <c r="HX553" s="21">
        <v>1.2416119999999999</v>
      </c>
      <c r="HY553" s="20"/>
    </row>
    <row r="554" spans="229:233" customFormat="1">
      <c r="HU554" s="66">
        <v>44533</v>
      </c>
      <c r="HV554" s="21" t="s">
        <v>401</v>
      </c>
      <c r="HW554" s="76">
        <f>[1]!i_dq_close("881001.WI",HU554)</f>
        <v>5898.1986999999999</v>
      </c>
      <c r="HX554" s="21">
        <v>1.243538</v>
      </c>
      <c r="HY554" s="20"/>
    </row>
    <row r="555" spans="229:233" customFormat="1">
      <c r="HU555" s="66">
        <v>44536</v>
      </c>
      <c r="HV555" s="21" t="s">
        <v>401</v>
      </c>
      <c r="HW555" s="76">
        <f>[1]!i_dq_close("881001.WI",HU555)</f>
        <v>5847.1958000000004</v>
      </c>
      <c r="HX555" s="21">
        <v>1.243538</v>
      </c>
      <c r="HY555" s="20"/>
    </row>
    <row r="556" spans="229:233" customFormat="1">
      <c r="HU556" s="66">
        <v>44537</v>
      </c>
      <c r="HV556" s="21" t="s">
        <v>401</v>
      </c>
      <c r="HW556" s="76">
        <f>[1]!i_dq_close("881001.WI",HU556)</f>
        <v>5826.0214999999998</v>
      </c>
      <c r="HX556" s="21">
        <v>1.243538</v>
      </c>
      <c r="HY556" s="20">
        <f>2948024.31+112515.87</f>
        <v>3060540.18</v>
      </c>
    </row>
    <row r="557" spans="229:233" customFormat="1">
      <c r="HU557" s="66">
        <v>44538</v>
      </c>
      <c r="HV557" s="21" t="s">
        <v>401</v>
      </c>
      <c r="HW557" s="76">
        <f>[1]!i_dq_close("881001.WI",HU557)</f>
        <v>5915.0967000000001</v>
      </c>
      <c r="HX557" s="21">
        <v>1.243538</v>
      </c>
      <c r="HY557" s="20"/>
    </row>
    <row r="558" spans="229:233" customFormat="1">
      <c r="HU558" s="66">
        <v>44539</v>
      </c>
      <c r="HV558" s="21" t="s">
        <v>401</v>
      </c>
      <c r="HW558" s="76">
        <f>[1]!i_dq_close("881001.WI",HU558)</f>
        <v>5966.0537000000004</v>
      </c>
      <c r="HX558" s="21">
        <v>1.243538</v>
      </c>
      <c r="HY558" s="20"/>
    </row>
    <row r="559" spans="229:233" customFormat="1">
      <c r="HU559" s="66">
        <v>44540</v>
      </c>
      <c r="HV559" s="21" t="s">
        <v>401</v>
      </c>
      <c r="HW559" s="76">
        <f>[1]!i_dq_close("881001.WI",HU559)</f>
        <v>5966.8418000000001</v>
      </c>
      <c r="HX559" s="21">
        <v>1.246</v>
      </c>
      <c r="HY559" s="20"/>
    </row>
    <row r="560" spans="229:233" customFormat="1">
      <c r="HU560" s="66">
        <v>44543</v>
      </c>
      <c r="HV560" s="21" t="s">
        <v>401</v>
      </c>
      <c r="HW560" s="76">
        <f>[1]!i_dq_close("881001.WI",HU560)</f>
        <v>5998.8242</v>
      </c>
      <c r="HX560" s="21">
        <v>1.246</v>
      </c>
      <c r="HY560" s="20"/>
    </row>
    <row r="561" spans="229:232" customFormat="1">
      <c r="HU561" s="66">
        <v>44544</v>
      </c>
      <c r="HV561" s="21" t="s">
        <v>401</v>
      </c>
      <c r="HW561" s="76">
        <f>[1]!i_dq_close("881001.WI",HU561)</f>
        <v>5977.6508999999996</v>
      </c>
      <c r="HX561" s="21">
        <v>1.246</v>
      </c>
    </row>
    <row r="562" spans="229:232" customFormat="1">
      <c r="HU562" s="66">
        <v>44545</v>
      </c>
      <c r="HV562" s="21" t="s">
        <v>401</v>
      </c>
      <c r="HW562" s="76">
        <f>[1]!i_dq_close("881001.WI",HU562)</f>
        <v>5946.5879000000004</v>
      </c>
      <c r="HX562" s="21">
        <v>1.246</v>
      </c>
    </row>
    <row r="563" spans="229:232" customFormat="1">
      <c r="HU563" s="66">
        <v>44546</v>
      </c>
      <c r="HV563" s="21" t="s">
        <v>401</v>
      </c>
      <c r="HW563" s="76">
        <f>[1]!i_dq_close("881001.WI",HU563)</f>
        <v>5984.5181000000002</v>
      </c>
      <c r="HX563" s="21">
        <v>1.246</v>
      </c>
    </row>
    <row r="564" spans="229:232" customFormat="1">
      <c r="HU564" s="66">
        <v>44547</v>
      </c>
      <c r="HV564" s="21" t="s">
        <v>401</v>
      </c>
      <c r="HW564" s="76">
        <f>[1]!i_dq_close("881001.WI",HU564)</f>
        <v>5905.7597999999998</v>
      </c>
      <c r="HX564" s="21">
        <v>1.236</v>
      </c>
    </row>
    <row r="565" spans="229:232" customFormat="1">
      <c r="HU565" s="66">
        <v>44550</v>
      </c>
      <c r="HV565" s="21" t="s">
        <v>401</v>
      </c>
      <c r="HW565" s="76">
        <f>[1]!i_dq_close("881001.WI",HU565)</f>
        <v>5815.7768999999998</v>
      </c>
      <c r="HX565" s="21">
        <v>1.236</v>
      </c>
    </row>
    <row r="566" spans="229:232" customFormat="1">
      <c r="HU566" s="66">
        <v>44551</v>
      </c>
      <c r="HV566" s="21" t="s">
        <v>401</v>
      </c>
      <c r="HW566" s="76">
        <f>[1]!i_dq_close("881001.WI",HU566)</f>
        <v>5873.5225</v>
      </c>
      <c r="HX566" s="21">
        <v>1.236</v>
      </c>
    </row>
    <row r="567" spans="229:232" customFormat="1">
      <c r="HU567" s="66">
        <v>44552</v>
      </c>
      <c r="HV567" s="21" t="s">
        <v>401</v>
      </c>
      <c r="HW567" s="76">
        <f>[1]!i_dq_close("881001.WI",HU567)</f>
        <v>5891.3954999999996</v>
      </c>
      <c r="HX567" s="21">
        <v>1.236</v>
      </c>
    </row>
    <row r="568" spans="229:232" customFormat="1">
      <c r="HU568" s="66">
        <v>44553</v>
      </c>
      <c r="HV568" s="21" t="s">
        <v>401</v>
      </c>
      <c r="HW568" s="76">
        <f>[1]!i_dq_close("881001.WI",HU568)</f>
        <v>5909.4032999999999</v>
      </c>
      <c r="HX568" s="21">
        <v>1.236</v>
      </c>
    </row>
    <row r="569" spans="229:232" customFormat="1">
      <c r="HU569" s="66">
        <v>44554</v>
      </c>
      <c r="HV569" s="21" t="s">
        <v>401</v>
      </c>
      <c r="HW569" s="76">
        <f>[1]!i_dq_close("881001.WI",HU569)</f>
        <v>5845.1005999999998</v>
      </c>
      <c r="HX569" s="21">
        <v>1.234</v>
      </c>
    </row>
    <row r="570" spans="229:232" customFormat="1">
      <c r="HU570" s="66">
        <v>44557</v>
      </c>
      <c r="HV570" s="21" t="s">
        <v>401</v>
      </c>
      <c r="HW570" s="76">
        <f>[1]!i_dq_close("881001.WI",HU570)</f>
        <v>5844.8813</v>
      </c>
      <c r="HX570" s="21">
        <v>1.234</v>
      </c>
    </row>
    <row r="571" spans="229:232" customFormat="1">
      <c r="HU571" s="66">
        <v>44558</v>
      </c>
      <c r="HV571" s="21" t="s">
        <v>401</v>
      </c>
      <c r="HW571" s="76">
        <f>[1]!i_dq_close("881001.WI",HU571)</f>
        <v>5886.8495999999996</v>
      </c>
      <c r="HX571" s="21">
        <v>1.234</v>
      </c>
    </row>
    <row r="572" spans="229:232" customFormat="1">
      <c r="HU572" s="66">
        <v>44559</v>
      </c>
      <c r="HV572" s="21" t="s">
        <v>401</v>
      </c>
      <c r="HW572" s="76">
        <f>[1]!i_dq_close("881001.WI",HU572)</f>
        <v>5835.2650999999996</v>
      </c>
      <c r="HX572" s="21">
        <v>1.2350000000000001</v>
      </c>
    </row>
    <row r="573" spans="229:232" customFormat="1">
      <c r="HU573" s="66">
        <v>44560</v>
      </c>
      <c r="HV573" s="21" t="s">
        <v>401</v>
      </c>
      <c r="HW573" s="76">
        <f>[1]!i_dq_close("881001.WI",HU573)</f>
        <v>5884.1489000000001</v>
      </c>
      <c r="HX573" s="21">
        <v>1.2350000000000001</v>
      </c>
    </row>
    <row r="574" spans="229:232" customFormat="1">
      <c r="HU574" s="66">
        <v>44561</v>
      </c>
      <c r="HV574" s="21" t="s">
        <v>401</v>
      </c>
      <c r="HW574" s="76">
        <f>[1]!i_dq_close("881001.WI",HU574)</f>
        <v>5919.3984</v>
      </c>
      <c r="HX574" s="21">
        <v>1.244</v>
      </c>
    </row>
    <row r="575" spans="229:232" customFormat="1">
      <c r="HU575" s="66">
        <v>44565</v>
      </c>
      <c r="HV575" s="21" t="s">
        <v>407</v>
      </c>
      <c r="HW575" s="76">
        <f>[1]!i_dq_close("881001.WI",HU575)</f>
        <v>5907.1908999999996</v>
      </c>
      <c r="HX575" s="21">
        <v>1.244</v>
      </c>
    </row>
    <row r="576" spans="229:232" customFormat="1">
      <c r="HU576" s="66">
        <v>44566</v>
      </c>
      <c r="HV576" s="21" t="s">
        <v>407</v>
      </c>
      <c r="HW576" s="76">
        <f>[1]!i_dq_close("881001.WI",HU576)</f>
        <v>5819.9867999999997</v>
      </c>
      <c r="HX576" s="21">
        <v>1.244</v>
      </c>
    </row>
    <row r="577" spans="229:232" customFormat="1">
      <c r="HU577" s="66">
        <v>44567</v>
      </c>
      <c r="HV577" s="21" t="s">
        <v>407</v>
      </c>
      <c r="HW577" s="76">
        <f>[1]!i_dq_close("881001.WI",HU577)</f>
        <v>5807.8510999999999</v>
      </c>
      <c r="HX577" s="21">
        <v>1.244</v>
      </c>
    </row>
    <row r="578" spans="229:232" customFormat="1">
      <c r="HU578" s="66">
        <v>44568</v>
      </c>
      <c r="HV578" s="21" t="s">
        <v>407</v>
      </c>
      <c r="HW578" s="76">
        <f>[1]!i_dq_close("881001.WI",HU578)</f>
        <v>5764.9706999999999</v>
      </c>
      <c r="HX578" s="21">
        <v>1.2290000000000001</v>
      </c>
    </row>
    <row r="579" spans="229:232" customFormat="1">
      <c r="HU579" s="66">
        <v>44571</v>
      </c>
      <c r="HV579" s="21" t="s">
        <v>407</v>
      </c>
      <c r="HW579" s="76">
        <f>[1]!i_dq_close("881001.WI",HU579)</f>
        <v>5792.7035999999998</v>
      </c>
      <c r="HX579" s="21">
        <v>1.2290000000000001</v>
      </c>
    </row>
    <row r="580" spans="229:232" customFormat="1">
      <c r="HU580" s="66">
        <v>44572</v>
      </c>
      <c r="HV580" s="21" t="s">
        <v>407</v>
      </c>
      <c r="HW580" s="76">
        <f>[1]!i_dq_close("881001.WI",HU580)</f>
        <v>5741.6801999999998</v>
      </c>
      <c r="HX580" s="21">
        <v>1.2290000000000001</v>
      </c>
    </row>
    <row r="581" spans="229:232" customFormat="1">
      <c r="HU581" s="66">
        <v>44573</v>
      </c>
      <c r="HV581" s="21" t="s">
        <v>407</v>
      </c>
      <c r="HW581" s="76">
        <f>[1]!i_dq_close("881001.WI",HU581)</f>
        <v>5809.7290000000003</v>
      </c>
      <c r="HX581" s="21">
        <v>1.2290000000000001</v>
      </c>
    </row>
    <row r="582" spans="229:232" customFormat="1">
      <c r="HU582" s="66">
        <v>44574</v>
      </c>
      <c r="HV582" s="21" t="s">
        <v>407</v>
      </c>
      <c r="HW582" s="76">
        <f>[1]!i_dq_close("881001.WI",HU582)</f>
        <v>5722.3852999999999</v>
      </c>
      <c r="HX582" s="21">
        <v>1.2290000000000001</v>
      </c>
    </row>
    <row r="583" spans="229:232" customFormat="1">
      <c r="HU583" s="66">
        <v>44575</v>
      </c>
      <c r="HV583" s="21" t="s">
        <v>407</v>
      </c>
      <c r="HW583" s="76">
        <f>[1]!i_dq_close("881001.WI",HU583)</f>
        <v>5700.3275999999996</v>
      </c>
      <c r="HX583" s="21">
        <v>1.228</v>
      </c>
    </row>
    <row r="584" spans="229:232" customFormat="1">
      <c r="HU584" s="66">
        <v>44578</v>
      </c>
      <c r="HV584" s="21" t="s">
        <v>407</v>
      </c>
      <c r="HW584" s="76">
        <f>[1]!i_dq_close("881001.WI",HU584)</f>
        <v>5765.7837</v>
      </c>
      <c r="HX584" s="21">
        <v>1.228</v>
      </c>
    </row>
    <row r="585" spans="229:232" customFormat="1">
      <c r="HU585" s="66">
        <v>44579</v>
      </c>
      <c r="HV585" s="21" t="s">
        <v>407</v>
      </c>
      <c r="HW585" s="76">
        <f>[1]!i_dq_close("881001.WI",HU585)</f>
        <v>5773.2046</v>
      </c>
      <c r="HX585" s="21">
        <v>1.228</v>
      </c>
    </row>
    <row r="586" spans="229:232" customFormat="1">
      <c r="HU586" s="66">
        <v>44580</v>
      </c>
      <c r="HV586" s="21" t="s">
        <v>407</v>
      </c>
      <c r="HW586" s="76">
        <f>[1]!i_dq_close("881001.WI",HU586)</f>
        <v>5733.5048999999999</v>
      </c>
      <c r="HX586" s="21">
        <v>1.228</v>
      </c>
    </row>
    <row r="587" spans="229:232" customFormat="1">
      <c r="HU587" s="66">
        <v>44581</v>
      </c>
      <c r="HV587" s="21" t="s">
        <v>407</v>
      </c>
      <c r="HW587" s="76">
        <f>[1]!i_dq_close("881001.WI",HU587)</f>
        <v>5703.1323000000002</v>
      </c>
      <c r="HX587" s="21">
        <v>1.228</v>
      </c>
    </row>
    <row r="588" spans="229:232" customFormat="1">
      <c r="HU588" s="66">
        <v>44582</v>
      </c>
      <c r="HV588" s="21" t="s">
        <v>407</v>
      </c>
      <c r="HW588" s="76">
        <f>[1]!i_dq_close("881001.WI",HU588)</f>
        <v>5641.7494999999999</v>
      </c>
      <c r="HX588" s="21">
        <v>1.232</v>
      </c>
    </row>
    <row r="589" spans="229:232" customFormat="1">
      <c r="HU589" s="66">
        <v>44585</v>
      </c>
      <c r="HV589" s="21" t="s">
        <v>407</v>
      </c>
      <c r="HW589" s="76">
        <f>[1]!i_dq_close("881001.WI",HU589)</f>
        <v>5652.9921999999997</v>
      </c>
      <c r="HX589" s="21">
        <v>1.232</v>
      </c>
    </row>
    <row r="590" spans="229:232" customFormat="1">
      <c r="HU590" s="66">
        <v>44586</v>
      </c>
      <c r="HV590" s="21" t="s">
        <v>407</v>
      </c>
      <c r="HW590" s="76">
        <f>[1]!i_dq_close("881001.WI",HU590)</f>
        <v>5483.0464000000002</v>
      </c>
      <c r="HX590" s="21">
        <v>1.232</v>
      </c>
    </row>
    <row r="591" spans="229:232" customFormat="1">
      <c r="HU591" s="66">
        <v>44587</v>
      </c>
      <c r="HV591" s="21" t="s">
        <v>407</v>
      </c>
      <c r="HW591" s="76">
        <f>[1]!i_dq_close("881001.WI",HU591)</f>
        <v>5518.1216000000004</v>
      </c>
      <c r="HX591" s="21">
        <v>1.232</v>
      </c>
    </row>
    <row r="592" spans="229:232" customFormat="1">
      <c r="HU592" s="66">
        <v>44588</v>
      </c>
      <c r="HV592" s="21" t="s">
        <v>407</v>
      </c>
      <c r="HW592" s="76">
        <f>[1]!i_dq_close("881001.WI",HU592)</f>
        <v>5384.0766999999996</v>
      </c>
      <c r="HX592" s="21">
        <v>1.2230000000000001</v>
      </c>
    </row>
    <row r="593" spans="229:232" customFormat="1">
      <c r="HU593" s="66">
        <v>44589</v>
      </c>
      <c r="HV593" s="21" t="s">
        <v>407</v>
      </c>
      <c r="HW593" s="76">
        <f>[1]!i_dq_close("881001.WI",HU593)</f>
        <v>5359.2461000000003</v>
      </c>
      <c r="HX593" s="21">
        <v>1.2230000000000001</v>
      </c>
    </row>
    <row r="594" spans="229:232" customFormat="1">
      <c r="HU594" s="66">
        <v>44599</v>
      </c>
      <c r="HV594" s="21" t="s">
        <v>408</v>
      </c>
      <c r="HW594" s="76">
        <f>[1]!i_dq_close("881001.WI",HU594)</f>
        <v>5437.9301999999998</v>
      </c>
      <c r="HX594" s="21">
        <v>1.2230000000000001</v>
      </c>
    </row>
    <row r="595" spans="229:232" customFormat="1">
      <c r="HU595" s="66">
        <v>44600</v>
      </c>
      <c r="HV595" s="21" t="s">
        <v>408</v>
      </c>
      <c r="HW595" s="76">
        <f>[1]!i_dq_close("881001.WI",HU595)</f>
        <v>5444.1620999999996</v>
      </c>
      <c r="HX595" s="21">
        <v>1.2230000000000001</v>
      </c>
    </row>
    <row r="596" spans="229:232" customFormat="1">
      <c r="HU596" s="66">
        <v>44601</v>
      </c>
      <c r="HV596" s="21" t="s">
        <v>408</v>
      </c>
      <c r="HW596" s="76">
        <f>[1]!i_dq_close("881001.WI",HU596)</f>
        <v>5512.8969999999999</v>
      </c>
      <c r="HX596" s="21">
        <v>1.2230000000000001</v>
      </c>
    </row>
    <row r="597" spans="229:232" customFormat="1">
      <c r="HU597" s="66">
        <v>44602</v>
      </c>
      <c r="HV597" s="21" t="s">
        <v>408</v>
      </c>
      <c r="HW597" s="76">
        <f>[1]!i_dq_close("881001.WI",HU597)</f>
        <v>5496.2217000000001</v>
      </c>
      <c r="HX597" s="21">
        <v>1.2230000000000001</v>
      </c>
    </row>
    <row r="598" spans="229:232" customFormat="1">
      <c r="HU598" s="66">
        <v>44603</v>
      </c>
      <c r="HV598" s="21" t="s">
        <v>408</v>
      </c>
      <c r="HW598" s="76">
        <f>[1]!i_dq_close("881001.WI",HU598)</f>
        <v>5425.4336000000003</v>
      </c>
      <c r="HX598" s="21">
        <v>1.224</v>
      </c>
    </row>
    <row r="599" spans="229:232" customFormat="1">
      <c r="HU599" s="66">
        <v>44606</v>
      </c>
      <c r="HV599" s="21" t="s">
        <v>408</v>
      </c>
      <c r="HW599" s="76">
        <f>[1]!i_dq_close("881001.WI",HU599)</f>
        <v>5385.7924999999996</v>
      </c>
      <c r="HX599" s="21">
        <v>1.224</v>
      </c>
    </row>
    <row r="600" spans="229:232" customFormat="1">
      <c r="HU600" s="66">
        <v>44607</v>
      </c>
      <c r="HV600" s="21" t="s">
        <v>408</v>
      </c>
      <c r="HW600" s="76">
        <f>[1]!i_dq_close("881001.WI",HU600)</f>
        <v>5443.8359</v>
      </c>
      <c r="HX600" s="29">
        <v>1.224</v>
      </c>
    </row>
    <row r="601" spans="229:232" customFormat="1">
      <c r="HU601" s="66">
        <v>44608</v>
      </c>
      <c r="HV601" s="21" t="s">
        <v>408</v>
      </c>
      <c r="HW601" s="76">
        <f>[1]!i_dq_close("881001.WI",HU601)</f>
        <v>5475.8062</v>
      </c>
      <c r="HX601" s="29">
        <v>1.224</v>
      </c>
    </row>
    <row r="602" spans="229:232" customFormat="1">
      <c r="HU602" s="66">
        <v>44609</v>
      </c>
      <c r="HV602" s="21" t="s">
        <v>408</v>
      </c>
      <c r="HW602" s="76">
        <f>[1]!i_dq_close("881001.WI",HU602)</f>
        <v>5487.1396000000004</v>
      </c>
      <c r="HX602" s="29">
        <v>1.224</v>
      </c>
    </row>
    <row r="603" spans="229:232" customFormat="1">
      <c r="HU603" s="66">
        <v>44610</v>
      </c>
      <c r="HV603" s="21" t="s">
        <v>408</v>
      </c>
      <c r="HW603" s="76">
        <f>[1]!i_dq_close("881001.WI",HU603)</f>
        <v>5517.7168000000001</v>
      </c>
      <c r="HX603" s="21">
        <v>1.2250000000000001</v>
      </c>
    </row>
    <row r="604" spans="229:232" customFormat="1">
      <c r="HU604" s="66">
        <v>44613</v>
      </c>
      <c r="HV604" s="21" t="s">
        <v>408</v>
      </c>
      <c r="HW604" s="76">
        <f>[1]!i_dq_close("881001.WI",HU604)</f>
        <v>5534.7891</v>
      </c>
      <c r="HX604" s="29">
        <v>1.2250000000000001</v>
      </c>
    </row>
    <row r="605" spans="229:232" customFormat="1">
      <c r="HU605" s="66">
        <v>44614</v>
      </c>
      <c r="HV605" s="21" t="s">
        <v>408</v>
      </c>
      <c r="HW605" s="76">
        <f>[1]!i_dq_close("881001.WI",HU605)</f>
        <v>5473.8441999999995</v>
      </c>
      <c r="HX605" s="29">
        <v>1.2250000000000001</v>
      </c>
    </row>
    <row r="606" spans="229:232" customFormat="1">
      <c r="HU606" s="66">
        <v>44615</v>
      </c>
      <c r="HV606" s="21" t="s">
        <v>408</v>
      </c>
      <c r="HW606" s="76">
        <f>[1]!i_dq_close("881001.WI",HU606)</f>
        <v>5556.1630999999998</v>
      </c>
      <c r="HX606" s="29">
        <v>1.2250000000000001</v>
      </c>
    </row>
    <row r="607" spans="229:232" customFormat="1">
      <c r="HU607" s="66">
        <v>44616</v>
      </c>
      <c r="HV607" s="21" t="s">
        <v>408</v>
      </c>
      <c r="HW607" s="76">
        <f>[1]!i_dq_close("881001.WI",HU607)</f>
        <v>5439.8687</v>
      </c>
      <c r="HX607" s="29">
        <v>1.2250000000000001</v>
      </c>
    </row>
    <row r="608" spans="229:232" customFormat="1">
      <c r="HU608" s="66">
        <v>44617</v>
      </c>
      <c r="HV608" s="21" t="s">
        <v>408</v>
      </c>
      <c r="HW608" s="76">
        <f>[1]!i_dq_close("881001.WI",HU608)</f>
        <v>5492.9989999999998</v>
      </c>
      <c r="HX608" s="21">
        <v>1.2250000000000001</v>
      </c>
    </row>
    <row r="609" spans="229:232" customFormat="1">
      <c r="HU609" s="66">
        <v>44620</v>
      </c>
      <c r="HV609" s="21" t="s">
        <v>408</v>
      </c>
      <c r="HW609" s="76">
        <f>[1]!i_dq_close("881001.WI",HU609)</f>
        <v>5510.0757000000003</v>
      </c>
      <c r="HX609" s="29">
        <v>1.2250000000000001</v>
      </c>
    </row>
    <row r="610" spans="229:232" customFormat="1">
      <c r="HU610" s="66">
        <v>44621</v>
      </c>
      <c r="HV610" s="21" t="s">
        <v>409</v>
      </c>
      <c r="HW610" s="76">
        <f>[1]!i_dq_close("881001.WI",HU610)</f>
        <v>5542.7777999999998</v>
      </c>
      <c r="HX610" s="29">
        <v>1.2250000000000001</v>
      </c>
    </row>
    <row r="611" spans="229:232" customFormat="1">
      <c r="HU611" s="66">
        <v>44622</v>
      </c>
      <c r="HV611" s="21" t="s">
        <v>409</v>
      </c>
      <c r="HW611" s="76">
        <f>[1]!i_dq_close("881001.WI",HU611)</f>
        <v>5519.8222999999998</v>
      </c>
      <c r="HX611" s="29">
        <v>1.2250000000000001</v>
      </c>
    </row>
    <row r="612" spans="229:232" customFormat="1">
      <c r="HU612" s="66">
        <v>44623</v>
      </c>
      <c r="HV612" s="21" t="s">
        <v>409</v>
      </c>
      <c r="HW612" s="76">
        <f>[1]!i_dq_close("881001.WI",HU612)</f>
        <v>5489.1415999999999</v>
      </c>
      <c r="HX612" s="29">
        <v>1.2250000000000001</v>
      </c>
    </row>
    <row r="613" spans="229:232" customFormat="1">
      <c r="HU613" s="66">
        <v>44624</v>
      </c>
      <c r="HV613" s="21" t="s">
        <v>409</v>
      </c>
      <c r="HW613" s="76">
        <f>[1]!i_dq_close("881001.WI",HU613)</f>
        <v>5423.3247000000001</v>
      </c>
      <c r="HX613" s="21">
        <v>1.2190000000000001</v>
      </c>
    </row>
    <row r="614" spans="229:232" customFormat="1">
      <c r="HU614" s="66">
        <v>44627</v>
      </c>
      <c r="HV614" s="21" t="s">
        <v>409</v>
      </c>
      <c r="HW614" s="76">
        <f>[1]!i_dq_close("881001.WI",HU614)</f>
        <v>5286.4106000000002</v>
      </c>
      <c r="HX614" s="29">
        <v>1.2190000000000001</v>
      </c>
    </row>
    <row r="615" spans="229:232" customFormat="1">
      <c r="HU615" s="66">
        <v>44628</v>
      </c>
      <c r="HV615" s="21" t="s">
        <v>409</v>
      </c>
      <c r="HW615" s="76">
        <f>[1]!i_dq_close("881001.WI",HU615)</f>
        <v>5148.6206000000002</v>
      </c>
      <c r="HX615" s="29">
        <v>1.2190000000000001</v>
      </c>
    </row>
    <row r="616" spans="229:232" customFormat="1">
      <c r="HU616" s="66">
        <v>44629</v>
      </c>
      <c r="HV616" s="21" t="s">
        <v>409</v>
      </c>
      <c r="HW616" s="76">
        <f>[1]!i_dq_close("881001.WI",HU616)</f>
        <v>5091.0219999999999</v>
      </c>
      <c r="HX616" s="29">
        <v>1.2190000000000001</v>
      </c>
    </row>
    <row r="617" spans="229:232" customFormat="1">
      <c r="HU617" s="66">
        <v>44630</v>
      </c>
      <c r="HV617" s="21" t="s">
        <v>409</v>
      </c>
      <c r="HW617" s="76">
        <f>[1]!i_dq_close("881001.WI",HU617)</f>
        <v>5181.6674999999996</v>
      </c>
      <c r="HX617" s="29">
        <v>1.2190000000000001</v>
      </c>
    </row>
    <row r="618" spans="229:232" customFormat="1">
      <c r="HU618" s="66">
        <v>44631</v>
      </c>
      <c r="HV618" s="21" t="s">
        <v>409</v>
      </c>
      <c r="HW618" s="76">
        <f>[1]!i_dq_close("881001.WI",HU618)</f>
        <v>5208.5063</v>
      </c>
      <c r="HX618" s="21">
        <v>1.206</v>
      </c>
    </row>
    <row r="619" spans="229:232" customFormat="1">
      <c r="HU619" s="66">
        <v>44634</v>
      </c>
      <c r="HV619" s="21" t="s">
        <v>409</v>
      </c>
      <c r="HW619" s="76">
        <f>[1]!i_dq_close("881001.WI",HU619)</f>
        <v>5062.0038999999997</v>
      </c>
      <c r="HX619" s="29">
        <v>1.206</v>
      </c>
    </row>
    <row r="620" spans="229:232" customFormat="1">
      <c r="HU620" s="66">
        <v>44635</v>
      </c>
      <c r="HV620" s="21" t="s">
        <v>409</v>
      </c>
      <c r="HW620" s="76">
        <f>[1]!i_dq_close("881001.WI",HU620)</f>
        <v>4822.1342999999997</v>
      </c>
      <c r="HX620" s="29">
        <v>1.206</v>
      </c>
    </row>
    <row r="621" spans="229:232" customFormat="1">
      <c r="HU621" s="66">
        <v>44636</v>
      </c>
      <c r="HV621" s="21" t="s">
        <v>409</v>
      </c>
      <c r="HW621" s="76">
        <f>[1]!i_dq_close("881001.WI",HU621)</f>
        <v>5003.8247000000001</v>
      </c>
      <c r="HX621" s="29">
        <v>1.206</v>
      </c>
    </row>
    <row r="622" spans="229:232" customFormat="1">
      <c r="HU622" s="66">
        <v>44637</v>
      </c>
      <c r="HV622" s="21" t="s">
        <v>409</v>
      </c>
      <c r="HW622" s="76">
        <f>[1]!i_dq_close("881001.WI",HU622)</f>
        <v>5095.8696</v>
      </c>
      <c r="HX622" s="29">
        <v>1.206</v>
      </c>
    </row>
    <row r="623" spans="229:232" customFormat="1">
      <c r="HU623" s="66">
        <v>44638</v>
      </c>
      <c r="HV623" s="21" t="s">
        <v>409</v>
      </c>
      <c r="HW623" s="76">
        <f>[1]!i_dq_close("881001.WI",HU623)</f>
        <v>5140.3975</v>
      </c>
      <c r="HX623" s="21">
        <v>1.196</v>
      </c>
    </row>
    <row r="624" spans="229:232" customFormat="1">
      <c r="HU624" s="66">
        <v>44641</v>
      </c>
      <c r="HV624" s="21" t="s">
        <v>409</v>
      </c>
      <c r="HW624" s="76">
        <f>[1]!i_dq_close("881001.WI",HU624)</f>
        <v>5163.1719000000003</v>
      </c>
      <c r="HX624" s="29">
        <v>1.196</v>
      </c>
    </row>
    <row r="625" spans="229:232" customFormat="1">
      <c r="HU625" s="66">
        <v>44642</v>
      </c>
      <c r="HV625" s="21" t="s">
        <v>409</v>
      </c>
      <c r="HW625" s="76">
        <f>[1]!i_dq_close("881001.WI",HU625)</f>
        <v>5154.3002999999999</v>
      </c>
      <c r="HX625" s="29">
        <v>1.196</v>
      </c>
    </row>
    <row r="626" spans="229:232" customFormat="1">
      <c r="HU626" s="66">
        <v>44643</v>
      </c>
      <c r="HV626" s="21" t="s">
        <v>409</v>
      </c>
      <c r="HW626" s="76">
        <f>[1]!i_dq_close("881001.WI",HU626)</f>
        <v>5178.5727999999999</v>
      </c>
      <c r="HX626" s="29">
        <v>1.196</v>
      </c>
    </row>
    <row r="627" spans="229:232" customFormat="1">
      <c r="HU627" s="66">
        <v>44644</v>
      </c>
      <c r="HV627" s="21" t="s">
        <v>409</v>
      </c>
      <c r="HW627" s="76">
        <f>[1]!i_dq_close("881001.WI",HU627)</f>
        <v>5138.3662000000004</v>
      </c>
      <c r="HX627" s="29">
        <v>1.196</v>
      </c>
    </row>
    <row r="628" spans="229:232" customFormat="1">
      <c r="HU628" s="66">
        <v>44645</v>
      </c>
      <c r="HV628" s="21" t="s">
        <v>409</v>
      </c>
      <c r="HW628" s="76">
        <f>[1]!i_dq_close("881001.WI",HU628)</f>
        <v>5068.1313</v>
      </c>
      <c r="HX628" s="21">
        <v>1.1970000000000001</v>
      </c>
    </row>
    <row r="629" spans="229:232" customFormat="1">
      <c r="HU629" s="66">
        <v>44648</v>
      </c>
      <c r="HV629" s="21" t="s">
        <v>409</v>
      </c>
      <c r="HW629" s="76">
        <f>[1]!i_dq_close("881001.WI",HU629)</f>
        <v>5043.7025999999996</v>
      </c>
      <c r="HX629" s="21">
        <v>1.1970000000000001</v>
      </c>
    </row>
    <row r="630" spans="229:232" customFormat="1">
      <c r="HU630" s="66">
        <v>44649</v>
      </c>
      <c r="HV630" s="21" t="s">
        <v>409</v>
      </c>
      <c r="HW630" s="76">
        <f>[1]!i_dq_close("881001.WI",HU630)</f>
        <v>5017.6772000000001</v>
      </c>
      <c r="HX630" s="21">
        <v>1.1970000000000001</v>
      </c>
    </row>
    <row r="631" spans="229:232" customFormat="1">
      <c r="HU631" s="66">
        <v>44650</v>
      </c>
      <c r="HV631" s="21" t="s">
        <v>409</v>
      </c>
      <c r="HW631" s="76">
        <f>[1]!i_dq_close("881001.WI",HU631)</f>
        <v>5136.3720999999996</v>
      </c>
      <c r="HX631" s="21">
        <v>1.1970000000000001</v>
      </c>
    </row>
    <row r="632" spans="229:232" customFormat="1">
      <c r="HU632" s="66">
        <v>44651</v>
      </c>
      <c r="HV632" s="21" t="s">
        <v>409</v>
      </c>
      <c r="HW632" s="76">
        <f>[1]!i_dq_close("881001.WI",HU632)</f>
        <v>5095.6079</v>
      </c>
      <c r="HX632" s="29">
        <v>1.1970000000000001</v>
      </c>
    </row>
    <row r="633" spans="229:232" customFormat="1">
      <c r="HU633" s="66">
        <v>44652</v>
      </c>
      <c r="HV633" s="21" t="s">
        <v>410</v>
      </c>
      <c r="HW633" s="76">
        <f>[1]!i_dq_close("881001.WI",HU633)</f>
        <v>5131.5834999999997</v>
      </c>
      <c r="HX633" s="21">
        <v>1.196</v>
      </c>
    </row>
    <row r="634" spans="229:232" customFormat="1">
      <c r="HU634" s="66">
        <v>44657</v>
      </c>
      <c r="HV634" s="21" t="s">
        <v>410</v>
      </c>
      <c r="HW634" s="76">
        <f>[1]!i_dq_close("881001.WI",HU634)</f>
        <v>5128.8027000000002</v>
      </c>
      <c r="HX634" s="29">
        <v>1.196</v>
      </c>
    </row>
    <row r="635" spans="229:232" customFormat="1">
      <c r="HU635" s="66">
        <v>44658</v>
      </c>
      <c r="HV635" s="21" t="s">
        <v>410</v>
      </c>
      <c r="HW635" s="76">
        <f>[1]!i_dq_close("881001.WI",HU635)</f>
        <v>5039.9453000000003</v>
      </c>
      <c r="HX635" s="29">
        <v>1.196</v>
      </c>
    </row>
    <row r="636" spans="229:232" customFormat="1">
      <c r="HU636" s="66">
        <v>44659</v>
      </c>
      <c r="HV636" s="21" t="s">
        <v>410</v>
      </c>
      <c r="HW636" s="76">
        <f>[1]!i_dq_close("881001.WI",HU636)</f>
        <v>5042.1171999999997</v>
      </c>
      <c r="HX636" s="21">
        <v>1.196</v>
      </c>
    </row>
    <row r="637" spans="229:232" customFormat="1">
      <c r="HU637" s="66">
        <v>44662</v>
      </c>
      <c r="HV637" s="21" t="s">
        <v>410</v>
      </c>
      <c r="HW637" s="76">
        <f>[1]!i_dq_close("881001.WI",HU637)</f>
        <v>4882.6587</v>
      </c>
      <c r="HX637" s="29">
        <v>1.196</v>
      </c>
    </row>
    <row r="638" spans="229:232" customFormat="1">
      <c r="HU638" s="66">
        <v>44663</v>
      </c>
      <c r="HV638" s="21" t="s">
        <v>410</v>
      </c>
      <c r="HW638" s="76">
        <f>[1]!i_dq_close("881001.WI",HU638)</f>
        <v>4965.2412000000004</v>
      </c>
      <c r="HX638" s="29">
        <v>1.196</v>
      </c>
    </row>
    <row r="639" spans="229:232" customFormat="1">
      <c r="HU639" s="66">
        <v>44664</v>
      </c>
      <c r="HV639" s="21" t="s">
        <v>410</v>
      </c>
      <c r="HW639" s="76">
        <f>[1]!i_dq_close("881001.WI",HU639)</f>
        <v>4896.9530999999997</v>
      </c>
      <c r="HX639" s="29">
        <v>1.196</v>
      </c>
    </row>
    <row r="640" spans="229:232" customFormat="1">
      <c r="HU640" s="66">
        <v>44665</v>
      </c>
      <c r="HV640" s="21" t="s">
        <v>410</v>
      </c>
      <c r="HW640" s="76">
        <f>[1]!i_dq_close("881001.WI",HU640)</f>
        <v>4954.7025999999996</v>
      </c>
      <c r="HX640" s="29">
        <v>1.196</v>
      </c>
    </row>
    <row r="641" spans="229:232" customFormat="1">
      <c r="HU641" s="66">
        <v>44666</v>
      </c>
      <c r="HV641" s="21" t="s">
        <v>410</v>
      </c>
      <c r="HW641" s="76">
        <f>[1]!i_dq_close("881001.WI",HU641)</f>
        <v>4918.2358000000004</v>
      </c>
      <c r="HX641" s="21">
        <v>1.194</v>
      </c>
    </row>
    <row r="642" spans="229:232" customFormat="1">
      <c r="HU642" s="66">
        <v>44669</v>
      </c>
      <c r="HV642" s="21" t="s">
        <v>410</v>
      </c>
      <c r="HW642" s="76">
        <f>[1]!i_dq_close("881001.WI",HU642)</f>
        <v>4918.6484</v>
      </c>
      <c r="HX642" s="29">
        <v>1.194</v>
      </c>
    </row>
    <row r="643" spans="229:232" customFormat="1">
      <c r="HU643" s="66">
        <v>44670</v>
      </c>
      <c r="HV643" s="21" t="s">
        <v>410</v>
      </c>
      <c r="HW643" s="76">
        <f>[1]!i_dq_close("881001.WI",HU643)</f>
        <v>4909.6665000000003</v>
      </c>
      <c r="HX643" s="29">
        <v>1.194</v>
      </c>
    </row>
    <row r="644" spans="229:232" customFormat="1">
      <c r="HU644" s="66">
        <v>44671</v>
      </c>
      <c r="HV644" s="21" t="s">
        <v>410</v>
      </c>
      <c r="HW644" s="76">
        <f>[1]!i_dq_close("881001.WI",HU644)</f>
        <v>4830.9829</v>
      </c>
      <c r="HX644" s="29">
        <v>1.194</v>
      </c>
    </row>
    <row r="645" spans="229:232" customFormat="1">
      <c r="HU645" s="66">
        <v>44672</v>
      </c>
      <c r="HV645" s="21" t="s">
        <v>410</v>
      </c>
      <c r="HW645" s="76">
        <f>[1]!i_dq_close("881001.WI",HU645)</f>
        <v>4696.0176000000001</v>
      </c>
      <c r="HX645" s="29">
        <v>1.194</v>
      </c>
    </row>
    <row r="646" spans="229:232" customFormat="1">
      <c r="HU646" s="66">
        <v>44673</v>
      </c>
      <c r="HV646" s="21" t="s">
        <v>410</v>
      </c>
      <c r="HW646" s="76">
        <f>[1]!i_dq_close("881001.WI",HU646)</f>
        <v>4683.9013999999997</v>
      </c>
      <c r="HX646" s="21">
        <v>1.1870000000000001</v>
      </c>
    </row>
    <row r="647" spans="229:232" customFormat="1">
      <c r="HU647" s="66">
        <v>44676</v>
      </c>
      <c r="HV647" s="21" t="s">
        <v>410</v>
      </c>
      <c r="HW647" s="76">
        <f>[1]!i_dq_close("881001.WI",HU647)</f>
        <v>4401.3652000000002</v>
      </c>
      <c r="HX647" s="21">
        <v>1.1870000000000001</v>
      </c>
    </row>
    <row r="648" spans="229:232" customFormat="1">
      <c r="HU648" s="66">
        <v>44677</v>
      </c>
      <c r="HV648" s="21" t="s">
        <v>410</v>
      </c>
      <c r="HW648" s="76">
        <f>[1]!i_dq_close("881001.WI",HU648)</f>
        <v>4319.2905000000001</v>
      </c>
      <c r="HX648" s="21">
        <v>1.1870000000000001</v>
      </c>
    </row>
    <row r="649" spans="229:232" customFormat="1">
      <c r="HU649" s="66">
        <v>44678</v>
      </c>
      <c r="HV649" s="21" t="s">
        <v>410</v>
      </c>
      <c r="HW649" s="76">
        <f>[1]!i_dq_close("881001.WI",HU649)</f>
        <v>4468.8984</v>
      </c>
      <c r="HX649" s="21">
        <v>1.1870000000000001</v>
      </c>
    </row>
    <row r="650" spans="229:232" customFormat="1">
      <c r="HU650" s="66">
        <v>44679</v>
      </c>
      <c r="HV650" s="21" t="s">
        <v>410</v>
      </c>
      <c r="HW650" s="76">
        <f>[1]!i_dq_close("881001.WI",HU650)</f>
        <v>4465.1904000000004</v>
      </c>
      <c r="HX650" s="21">
        <v>1.1870000000000001</v>
      </c>
    </row>
    <row r="651" spans="229:232" customFormat="1">
      <c r="HU651" s="66">
        <v>44680</v>
      </c>
      <c r="HV651" s="21" t="s">
        <v>410</v>
      </c>
      <c r="HW651" s="76">
        <f>[1]!i_dq_close("881001.WI",HU651)</f>
        <v>4610.7866000000004</v>
      </c>
      <c r="HX651" s="21">
        <v>1.1930000000000001</v>
      </c>
    </row>
    <row r="652" spans="229:232" customFormat="1">
      <c r="HU652" s="66">
        <v>44686</v>
      </c>
      <c r="HV652" s="21" t="s">
        <v>406</v>
      </c>
      <c r="HW652" s="76">
        <f>[1]!i_dq_close("881001.WI",HU652)</f>
        <v>4641.7260999999999</v>
      </c>
      <c r="HX652" s="29">
        <v>1.1930000000000001</v>
      </c>
    </row>
    <row r="653" spans="229:232" customFormat="1">
      <c r="HU653" s="66">
        <v>44687</v>
      </c>
      <c r="HV653" s="21" t="s">
        <v>406</v>
      </c>
      <c r="HW653" s="76">
        <f>[1]!i_dq_close("881001.WI",HU653)</f>
        <v>4548.4785000000002</v>
      </c>
      <c r="HX653" s="21">
        <v>1.194</v>
      </c>
    </row>
    <row r="654" spans="229:232" customFormat="1">
      <c r="HU654" s="66">
        <v>44690</v>
      </c>
      <c r="HV654" s="21" t="s">
        <v>406</v>
      </c>
      <c r="HW654" s="76">
        <f>[1]!i_dq_close("881001.WI",HU654)</f>
        <v>4558.0654000000004</v>
      </c>
      <c r="HX654" s="29">
        <v>1.194</v>
      </c>
    </row>
    <row r="655" spans="229:232" customFormat="1">
      <c r="HU655" s="66">
        <v>44691</v>
      </c>
      <c r="HV655" s="21" t="s">
        <v>406</v>
      </c>
      <c r="HW655" s="76">
        <f>[1]!i_dq_close("881001.WI",HU655)</f>
        <v>4622.0883999999996</v>
      </c>
      <c r="HX655" s="29">
        <v>1.194</v>
      </c>
    </row>
    <row r="656" spans="229:232" customFormat="1">
      <c r="HU656" s="66">
        <v>44692</v>
      </c>
      <c r="HV656" s="21" t="s">
        <v>406</v>
      </c>
      <c r="HW656" s="76">
        <f>[1]!i_dq_close("881001.WI",HU656)</f>
        <v>4673.3125</v>
      </c>
      <c r="HX656" s="29">
        <v>1.194</v>
      </c>
    </row>
    <row r="657" spans="229:232" customFormat="1">
      <c r="HU657" s="66">
        <v>44693</v>
      </c>
      <c r="HV657" s="21" t="s">
        <v>406</v>
      </c>
      <c r="HW657" s="76">
        <f>[1]!i_dq_close("881001.WI",HU657)</f>
        <v>4674.2250999999997</v>
      </c>
      <c r="HX657" s="29">
        <v>1.194</v>
      </c>
    </row>
    <row r="658" spans="229:232" customFormat="1">
      <c r="HU658" s="66">
        <v>44694</v>
      </c>
      <c r="HV658" s="21" t="s">
        <v>406</v>
      </c>
      <c r="HW658" s="76">
        <f>[1]!i_dq_close("881001.WI",HU658)</f>
        <v>4708.29</v>
      </c>
      <c r="HX658" s="21">
        <v>1.206</v>
      </c>
    </row>
    <row r="659" spans="229:232" customFormat="1">
      <c r="HU659" s="66">
        <v>44697</v>
      </c>
      <c r="HV659" s="21" t="s">
        <v>406</v>
      </c>
      <c r="HW659" s="76">
        <f>[1]!i_dq_close("881001.WI",HU659)</f>
        <v>4692.6737999999996</v>
      </c>
      <c r="HX659" s="29">
        <v>1.206</v>
      </c>
    </row>
    <row r="660" spans="229:232" customFormat="1">
      <c r="HU660" s="66">
        <v>44698</v>
      </c>
      <c r="HV660" s="21" t="s">
        <v>406</v>
      </c>
      <c r="HW660" s="76">
        <f>[1]!i_dq_close("881001.WI",HU660)</f>
        <v>4731.8603999999996</v>
      </c>
      <c r="HX660" s="29">
        <v>1.206</v>
      </c>
    </row>
    <row r="661" spans="229:232" customFormat="1">
      <c r="HU661" s="66">
        <v>44699</v>
      </c>
      <c r="HV661" s="21" t="s">
        <v>406</v>
      </c>
      <c r="HW661" s="76">
        <f>[1]!i_dq_close("881001.WI",HU661)</f>
        <v>4728.5640000000003</v>
      </c>
      <c r="HX661" s="29">
        <v>1.206</v>
      </c>
    </row>
    <row r="662" spans="229:232" customFormat="1">
      <c r="HU662" s="66">
        <v>44700</v>
      </c>
      <c r="HV662" s="21" t="s">
        <v>406</v>
      </c>
      <c r="HW662" s="76">
        <f>[1]!i_dq_close("881001.WI",HU662)</f>
        <v>4753.9502000000002</v>
      </c>
      <c r="HX662" s="29">
        <v>1.206</v>
      </c>
    </row>
    <row r="663" spans="229:232" customFormat="1">
      <c r="HU663" s="66">
        <v>44701</v>
      </c>
      <c r="HV663" s="21" t="s">
        <v>406</v>
      </c>
      <c r="HW663" s="76">
        <f>[1]!i_dq_close("881001.WI",HU663)</f>
        <v>4832.0272999999997</v>
      </c>
      <c r="HX663" s="21">
        <v>1.2130000000000001</v>
      </c>
    </row>
    <row r="664" spans="229:232" customFormat="1">
      <c r="HU664" s="66">
        <v>44704</v>
      </c>
      <c r="HV664" s="21" t="s">
        <v>1669</v>
      </c>
      <c r="HW664" s="76">
        <f>[1]!i_dq_close("881001.WI",HU664)</f>
        <v>4845.6698999999999</v>
      </c>
      <c r="HX664" s="29">
        <v>1.2130000000000001</v>
      </c>
    </row>
    <row r="665" spans="229:232" customFormat="1">
      <c r="HU665" s="66">
        <v>44705</v>
      </c>
      <c r="HV665" s="21" t="s">
        <v>1669</v>
      </c>
      <c r="HW665" s="76">
        <f>[1]!i_dq_close("881001.WI",HU665)</f>
        <v>4691.0727999999999</v>
      </c>
      <c r="HX665" s="29">
        <v>1.2130000000000001</v>
      </c>
    </row>
    <row r="666" spans="229:232" customFormat="1">
      <c r="HU666" s="66">
        <v>44706</v>
      </c>
      <c r="HV666" s="21" t="s">
        <v>1669</v>
      </c>
      <c r="HW666" s="76">
        <f>[1]!i_dq_close("881001.WI",HU666)</f>
        <v>4745.3964999999998</v>
      </c>
      <c r="HX666" s="29">
        <v>1.2130000000000001</v>
      </c>
    </row>
    <row r="667" spans="229:232" customFormat="1">
      <c r="HU667" s="66">
        <v>44707</v>
      </c>
      <c r="HV667" s="21" t="s">
        <v>1669</v>
      </c>
      <c r="HW667" s="76">
        <f>[1]!i_dq_close("881001.WI",HU667)</f>
        <v>4770.4071999999996</v>
      </c>
      <c r="HX667" s="29">
        <v>1.2130000000000001</v>
      </c>
    </row>
    <row r="668" spans="229:232" customFormat="1">
      <c r="HU668" s="66">
        <v>44708</v>
      </c>
      <c r="HV668" s="21" t="s">
        <v>1669</v>
      </c>
      <c r="HW668" s="76">
        <f>[1]!i_dq_close("881001.WI",HU668)</f>
        <v>4773.3320000000003</v>
      </c>
      <c r="HX668" s="21">
        <v>1.2130000000000001</v>
      </c>
    </row>
    <row r="669" spans="229:232" customFormat="1">
      <c r="HU669" s="66">
        <v>44711</v>
      </c>
      <c r="HV669" s="21" t="s">
        <v>1669</v>
      </c>
      <c r="HW669" s="76">
        <f>[1]!i_dq_close("881001.WI",HU669)</f>
        <v>4814.9237999999996</v>
      </c>
      <c r="HX669" s="21">
        <v>1.214</v>
      </c>
    </row>
    <row r="670" spans="229:232" customFormat="1">
      <c r="HU670" s="66">
        <v>44712</v>
      </c>
      <c r="HV670" s="21" t="s">
        <v>1669</v>
      </c>
      <c r="HW670" s="76">
        <f>[1]!i_dq_close("881001.WI",HU670)</f>
        <v>4882.7133999999996</v>
      </c>
      <c r="HX670" s="29">
        <v>1.214</v>
      </c>
    </row>
    <row r="671" spans="229:232" customFormat="1">
      <c r="HU671" s="66">
        <v>44713</v>
      </c>
      <c r="HV671" s="21" t="s">
        <v>1670</v>
      </c>
      <c r="HW671" s="76">
        <f>[1]!i_dq_close("881001.WI",HU671)</f>
        <v>4887.3809000000001</v>
      </c>
      <c r="HX671" s="29">
        <v>1.214</v>
      </c>
    </row>
    <row r="672" spans="229:232" customFormat="1">
      <c r="HU672" s="66">
        <v>44714</v>
      </c>
      <c r="HV672" s="21" t="s">
        <v>1670</v>
      </c>
      <c r="HW672" s="76">
        <f>[1]!i_dq_close("881001.WI",HU672)</f>
        <v>4920.2983000000004</v>
      </c>
      <c r="HX672" s="21">
        <v>1.2170000000000001</v>
      </c>
    </row>
    <row r="673" spans="229:232" customFormat="1">
      <c r="HU673" s="66">
        <v>44718</v>
      </c>
      <c r="HV673" s="21" t="s">
        <v>1670</v>
      </c>
      <c r="HW673" s="76">
        <f>[1]!i_dq_close("881001.WI",HU673)</f>
        <v>5017.0614999999998</v>
      </c>
      <c r="HX673" s="29">
        <v>1.2170000000000001</v>
      </c>
    </row>
    <row r="674" spans="229:232" customFormat="1">
      <c r="HU674" s="66">
        <v>44719</v>
      </c>
      <c r="HV674" s="21" t="s">
        <v>604</v>
      </c>
      <c r="HW674" s="76">
        <f>[1]!i_dq_close("881001.WI",HU674)</f>
        <v>5019.2007000000003</v>
      </c>
      <c r="HX674" s="29">
        <v>1.2170000000000001</v>
      </c>
    </row>
    <row r="675" spans="229:232" customFormat="1">
      <c r="HU675" s="66">
        <v>44720</v>
      </c>
      <c r="HV675" s="21" t="s">
        <v>604</v>
      </c>
      <c r="HW675" s="76">
        <f>[1]!i_dq_close("881001.WI",HU675)</f>
        <v>5048.3861999999999</v>
      </c>
      <c r="HX675" s="29">
        <v>1.2170000000000001</v>
      </c>
    </row>
    <row r="676" spans="229:232" customFormat="1">
      <c r="HU676" s="66">
        <v>44721</v>
      </c>
      <c r="HV676" s="21" t="s">
        <v>604</v>
      </c>
      <c r="HW676" s="76">
        <f>[1]!i_dq_close("881001.WI",HU676)</f>
        <v>4981.1206000000002</v>
      </c>
      <c r="HX676" s="29">
        <v>1.2170000000000001</v>
      </c>
    </row>
    <row r="677" spans="229:232" customFormat="1">
      <c r="HU677" s="66">
        <v>44722</v>
      </c>
      <c r="HV677" s="21" t="s">
        <v>604</v>
      </c>
      <c r="HW677" s="76">
        <f>[1]!i_dq_close("881001.WI",HU677)</f>
        <v>5068.2690000000002</v>
      </c>
      <c r="HX677" s="21">
        <v>1.224</v>
      </c>
    </row>
    <row r="678" spans="229:232" customFormat="1">
      <c r="HU678" s="66">
        <v>44725</v>
      </c>
      <c r="HV678" s="21" t="s">
        <v>1670</v>
      </c>
      <c r="HW678" s="76">
        <f>[1]!i_dq_close("881001.WI",HU678)</f>
        <v>5047.3887000000004</v>
      </c>
      <c r="HX678" s="29">
        <v>1.224</v>
      </c>
    </row>
    <row r="679" spans="229:232" customFormat="1">
      <c r="HU679" s="66">
        <v>44726</v>
      </c>
      <c r="HV679" s="21" t="s">
        <v>1670</v>
      </c>
      <c r="HW679" s="76">
        <f>[1]!i_dq_close("881001.WI",HU679)</f>
        <v>5072.2255999999998</v>
      </c>
      <c r="HX679" s="29">
        <v>1.224</v>
      </c>
    </row>
    <row r="680" spans="229:232" customFormat="1">
      <c r="HU680" s="66">
        <v>44727</v>
      </c>
      <c r="HV680" s="21" t="s">
        <v>1670</v>
      </c>
      <c r="HW680" s="76">
        <f>[1]!i_dq_close("881001.WI",HU680)</f>
        <v>5099.0487999999996</v>
      </c>
      <c r="HX680" s="29">
        <v>1.224</v>
      </c>
    </row>
    <row r="681" spans="229:232" customFormat="1">
      <c r="HU681" s="66">
        <v>44728</v>
      </c>
      <c r="HV681" s="21" t="s">
        <v>1670</v>
      </c>
      <c r="HW681" s="76">
        <f>[1]!i_dq_close("881001.WI",HU681)</f>
        <v>5098.9443000000001</v>
      </c>
      <c r="HX681" s="29">
        <v>1.224</v>
      </c>
    </row>
    <row r="682" spans="229:232" customFormat="1">
      <c r="HU682" s="66">
        <v>44729</v>
      </c>
      <c r="HV682" s="21" t="s">
        <v>1670</v>
      </c>
      <c r="HW682" s="76">
        <f>[1]!i_dq_close("881001.WI",HU682)</f>
        <v>5157.6522999999997</v>
      </c>
      <c r="HX682" s="21">
        <v>1.22</v>
      </c>
    </row>
    <row r="683" spans="229:232" customFormat="1">
      <c r="HU683" s="66">
        <v>44732</v>
      </c>
      <c r="HV683" s="21" t="s">
        <v>1670</v>
      </c>
      <c r="HW683" s="76">
        <f>[1]!i_dq_close("881001.WI",HU683)</f>
        <v>5194.2451000000001</v>
      </c>
      <c r="HX683" s="29">
        <v>1.22</v>
      </c>
    </row>
    <row r="684" spans="229:232" customFormat="1">
      <c r="HU684" s="66">
        <v>44733</v>
      </c>
      <c r="HV684" s="21" t="s">
        <v>604</v>
      </c>
      <c r="HW684" s="76">
        <f>[1]!i_dq_close("881001.WI",HU684)</f>
        <v>5172.7831999999999</v>
      </c>
      <c r="HX684" s="29">
        <v>1.22</v>
      </c>
    </row>
    <row r="685" spans="229:232" customFormat="1">
      <c r="HU685" s="66">
        <v>44734</v>
      </c>
      <c r="HV685" s="21" t="s">
        <v>604</v>
      </c>
      <c r="HW685" s="76">
        <f>[1]!i_dq_close("881001.WI",HU685)</f>
        <v>5108.8716000000004</v>
      </c>
      <c r="HX685" s="29">
        <v>1.22</v>
      </c>
    </row>
    <row r="686" spans="229:232" customFormat="1">
      <c r="HU686" s="66">
        <v>44735</v>
      </c>
      <c r="HV686" s="21" t="s">
        <v>604</v>
      </c>
      <c r="HW686" s="76">
        <f>[1]!i_dq_close("881001.WI",HU686)</f>
        <v>5206.7367999999997</v>
      </c>
      <c r="HX686" s="29">
        <v>1.22</v>
      </c>
    </row>
    <row r="687" spans="229:232" customFormat="1">
      <c r="HU687" s="66">
        <v>44736</v>
      </c>
      <c r="HV687" s="21" t="s">
        <v>604</v>
      </c>
      <c r="HW687" s="76">
        <f>[1]!i_dq_close("881001.WI",HU687)</f>
        <v>5268.5293000000001</v>
      </c>
      <c r="HX687" s="21">
        <v>1.2250000000000001</v>
      </c>
    </row>
    <row r="688" spans="229:232" customFormat="1">
      <c r="HU688" s="66">
        <v>44739</v>
      </c>
      <c r="HV688" s="21" t="s">
        <v>1670</v>
      </c>
      <c r="HW688" s="76">
        <f>[1]!i_dq_close("881001.WI",HU688)</f>
        <v>5320.7533999999996</v>
      </c>
      <c r="HX688" s="21">
        <v>1.2250000000000001</v>
      </c>
    </row>
    <row r="689" spans="229:232" customFormat="1">
      <c r="HU689" s="66">
        <v>44740</v>
      </c>
      <c r="HV689" s="21" t="s">
        <v>1670</v>
      </c>
      <c r="HW689" s="76">
        <f>[1]!i_dq_close("881001.WI",HU689)</f>
        <v>5383.9717000000001</v>
      </c>
      <c r="HX689" s="21">
        <v>1.2250000000000001</v>
      </c>
    </row>
    <row r="690" spans="229:232" customFormat="1">
      <c r="HU690" s="66">
        <v>44741</v>
      </c>
      <c r="HV690" s="21" t="s">
        <v>1670</v>
      </c>
      <c r="HW690" s="76">
        <f>[1]!i_dq_close("881001.WI",HU690)</f>
        <v>5282.4184999999998</v>
      </c>
      <c r="HX690" s="21">
        <v>1.2250000000000001</v>
      </c>
    </row>
    <row r="691" spans="229:232" customFormat="1">
      <c r="HU691" s="66">
        <v>44742</v>
      </c>
      <c r="HV691" s="21" t="s">
        <v>1670</v>
      </c>
      <c r="HW691" s="76">
        <f>[1]!i_dq_close("881001.WI",HU691)</f>
        <v>5355.3599000000004</v>
      </c>
      <c r="HX691" s="21">
        <v>1.228</v>
      </c>
    </row>
    <row r="692" spans="229:232" customFormat="1">
      <c r="HU692" s="66">
        <v>44743</v>
      </c>
      <c r="HV692" s="21" t="s">
        <v>1667</v>
      </c>
      <c r="HW692" s="76">
        <f>[1]!i_dq_close("881001.WI",HU692)</f>
        <v>5340.4512000000004</v>
      </c>
      <c r="HX692" s="21">
        <v>1.2290000000000001</v>
      </c>
    </row>
    <row r="693" spans="229:232" customFormat="1">
      <c r="HU693" s="66">
        <v>44746</v>
      </c>
      <c r="HV693" s="21" t="s">
        <v>1667</v>
      </c>
      <c r="HW693" s="76">
        <f>[1]!i_dq_close("881001.WI",HU693)</f>
        <v>5385.9780000000001</v>
      </c>
      <c r="HX693" s="21">
        <v>1.2290000000000001</v>
      </c>
    </row>
    <row r="694" spans="229:232" customFormat="1">
      <c r="HU694" s="66">
        <v>44747</v>
      </c>
      <c r="HV694" s="21" t="s">
        <v>1667</v>
      </c>
      <c r="HW694" s="76">
        <f>[1]!i_dq_close("881001.WI",HU694)</f>
        <v>5368.7227000000003</v>
      </c>
      <c r="HX694" s="21">
        <v>1.2290000000000001</v>
      </c>
    </row>
    <row r="695" spans="229:232" customFormat="1">
      <c r="HU695" s="66">
        <v>44748</v>
      </c>
      <c r="HV695" s="21" t="s">
        <v>1667</v>
      </c>
      <c r="HW695" s="76">
        <f>[1]!i_dq_close("881001.WI",HU695)</f>
        <v>5300.9619000000002</v>
      </c>
      <c r="HX695" s="21">
        <v>1.2290000000000001</v>
      </c>
    </row>
    <row r="696" spans="229:232" customFormat="1">
      <c r="HU696" s="66">
        <v>44749</v>
      </c>
      <c r="HV696" s="21" t="s">
        <v>1667</v>
      </c>
      <c r="HW696" s="76">
        <f>[1]!i_dq_close("881001.WI",HU696)</f>
        <v>5336.9130999999998</v>
      </c>
      <c r="HX696" s="21">
        <v>1.2290000000000001</v>
      </c>
    </row>
    <row r="697" spans="229:232" customFormat="1">
      <c r="HU697" s="66">
        <v>44750</v>
      </c>
      <c r="HV697" s="21" t="s">
        <v>1667</v>
      </c>
      <c r="HW697" s="76">
        <f>[1]!i_dq_close("881001.WI",HU697)</f>
        <v>5319.0015000000003</v>
      </c>
      <c r="HX697" s="21">
        <v>1.2270000000000001</v>
      </c>
    </row>
    <row r="698" spans="229:232" customFormat="1">
      <c r="HU698" s="66">
        <v>44753</v>
      </c>
      <c r="HV698" s="21" t="s">
        <v>1667</v>
      </c>
      <c r="HW698" s="76">
        <f>[1]!i_dq_close("881001.WI",HU698)</f>
        <v>5245.2739000000001</v>
      </c>
      <c r="HX698" s="21">
        <v>1.2270000000000001</v>
      </c>
    </row>
    <row r="699" spans="229:232" customFormat="1">
      <c r="HU699" s="66">
        <v>44754</v>
      </c>
      <c r="HV699" s="21" t="s">
        <v>1667</v>
      </c>
      <c r="HW699" s="76">
        <f>[1]!i_dq_close("881001.WI",HU699)</f>
        <v>5183.8301000000001</v>
      </c>
      <c r="HX699" s="21">
        <v>1.2270000000000001</v>
      </c>
    </row>
    <row r="700" spans="229:232" customFormat="1">
      <c r="HU700" s="66">
        <v>44755</v>
      </c>
      <c r="HV700" s="21" t="s">
        <v>1667</v>
      </c>
      <c r="HW700" s="76">
        <f>[1]!i_dq_close("881001.WI",HU700)</f>
        <v>5211.1400999999996</v>
      </c>
      <c r="HX700" s="21">
        <v>1.2270000000000001</v>
      </c>
    </row>
    <row r="701" spans="229:232" customFormat="1">
      <c r="HU701" s="66">
        <v>44756</v>
      </c>
      <c r="HV701" s="21" t="s">
        <v>1667</v>
      </c>
      <c r="HW701" s="76">
        <f>[1]!i_dq_close("881001.WI",HU701)</f>
        <v>5233.8617999999997</v>
      </c>
      <c r="HX701" s="21">
        <v>1.2270000000000001</v>
      </c>
    </row>
    <row r="702" spans="229:232" customFormat="1">
      <c r="HU702" s="66">
        <v>44757</v>
      </c>
      <c r="HV702" s="21" t="s">
        <v>1667</v>
      </c>
      <c r="HW702" s="76">
        <f>[1]!i_dq_close("881001.WI",HU702)</f>
        <v>5159.5005000000001</v>
      </c>
      <c r="HX702" s="21">
        <v>1.2270000000000001</v>
      </c>
    </row>
    <row r="703" spans="229:232" customFormat="1">
      <c r="HU703" s="66">
        <v>44760</v>
      </c>
      <c r="HV703" s="21" t="s">
        <v>1667</v>
      </c>
      <c r="HW703" s="76">
        <f>[1]!i_dq_close("881001.WI",HU703)</f>
        <v>5236.2426999999998</v>
      </c>
      <c r="HX703" s="21">
        <v>1.2270000000000001</v>
      </c>
    </row>
    <row r="704" spans="229:232" customFormat="1">
      <c r="HU704" s="66">
        <v>44761</v>
      </c>
      <c r="HV704" s="21" t="s">
        <v>1667</v>
      </c>
      <c r="HW704" s="76">
        <f>[1]!i_dq_close("881001.WI",HU704)</f>
        <v>5241.2861000000003</v>
      </c>
      <c r="HX704" s="21">
        <v>1.2270000000000001</v>
      </c>
    </row>
    <row r="705" spans="229:232" customFormat="1">
      <c r="HU705" s="66">
        <v>44762</v>
      </c>
      <c r="HV705" s="21" t="s">
        <v>1667</v>
      </c>
      <c r="HW705" s="76">
        <f>[1]!i_dq_close("881001.WI",HU705)</f>
        <v>5281.1787000000004</v>
      </c>
      <c r="HX705" s="21">
        <v>1.2270000000000001</v>
      </c>
    </row>
    <row r="706" spans="229:232" customFormat="1">
      <c r="HU706" s="66">
        <v>44763</v>
      </c>
      <c r="HV706" s="21" t="s">
        <v>1667</v>
      </c>
      <c r="HW706" s="76">
        <f>[1]!i_dq_close("881001.WI",HU706)</f>
        <v>5238.7978999999996</v>
      </c>
      <c r="HX706" s="21">
        <v>1.2270000000000001</v>
      </c>
    </row>
    <row r="707" spans="229:232" customFormat="1">
      <c r="HU707" s="66">
        <v>44764</v>
      </c>
      <c r="HV707" s="21" t="s">
        <v>1667</v>
      </c>
      <c r="HW707" s="76">
        <f>[1]!i_dq_close("881001.WI",HU707)</f>
        <v>5227.0731999999998</v>
      </c>
      <c r="HX707" s="21">
        <v>1.228</v>
      </c>
    </row>
    <row r="708" spans="229:232" customFormat="1">
      <c r="HU708" s="66">
        <v>44767</v>
      </c>
      <c r="HV708" s="21" t="s">
        <v>1667</v>
      </c>
      <c r="HW708" s="76">
        <f>[1]!i_dq_close("881001.WI",HU708)</f>
        <v>5184.7227000000003</v>
      </c>
      <c r="HX708" s="21">
        <v>1.228</v>
      </c>
    </row>
    <row r="709" spans="229:232" customFormat="1">
      <c r="HU709" s="66">
        <v>44768</v>
      </c>
      <c r="HV709" s="21" t="s">
        <v>1667</v>
      </c>
      <c r="HW709" s="76">
        <f>[1]!i_dq_close("881001.WI",HU709)</f>
        <v>5235.5038999999997</v>
      </c>
      <c r="HX709" s="21">
        <v>1.228</v>
      </c>
    </row>
    <row r="710" spans="229:232" customFormat="1">
      <c r="HU710" s="66">
        <v>44769</v>
      </c>
      <c r="HV710" s="21" t="s">
        <v>1667</v>
      </c>
      <c r="HW710" s="76">
        <f>[1]!i_dq_close("881001.WI",HU710)</f>
        <v>5244.4736000000003</v>
      </c>
      <c r="HX710" s="21">
        <v>1.228</v>
      </c>
    </row>
    <row r="711" spans="229:232" customFormat="1">
      <c r="HU711" s="66">
        <v>44770</v>
      </c>
      <c r="HV711" s="21" t="s">
        <v>1667</v>
      </c>
      <c r="HW711" s="76">
        <f>[1]!i_dq_close("881001.WI",HU711)</f>
        <v>5261.1454999999996</v>
      </c>
      <c r="HX711" s="21">
        <v>1.228</v>
      </c>
    </row>
    <row r="712" spans="229:232" customFormat="1">
      <c r="HU712" s="66">
        <v>44771</v>
      </c>
      <c r="HV712" s="21" t="s">
        <v>1667</v>
      </c>
      <c r="HW712" s="76">
        <f>[1]!i_dq_close("881001.WI",HU712)</f>
        <v>5212.4263000000001</v>
      </c>
      <c r="HX712" s="21">
        <v>1.2290000000000001</v>
      </c>
    </row>
    <row r="713" spans="229:232" customFormat="1">
      <c r="HU713" s="66">
        <v>44774</v>
      </c>
      <c r="HV713" s="21" t="s">
        <v>865</v>
      </c>
      <c r="HW713" s="76">
        <f>[1]!i_dq_close("881001.WI",HU713)</f>
        <v>5243.7412000000004</v>
      </c>
      <c r="HX713" s="21">
        <v>1.2290000000000001</v>
      </c>
    </row>
    <row r="714" spans="229:232" customFormat="1">
      <c r="HU714" s="66">
        <v>44775</v>
      </c>
      <c r="HV714" s="21" t="s">
        <v>865</v>
      </c>
      <c r="HW714" s="76">
        <f>[1]!i_dq_close("881001.WI",HU714)</f>
        <v>5106.2051000000001</v>
      </c>
      <c r="HX714" s="21">
        <v>1.2290000000000001</v>
      </c>
    </row>
    <row r="715" spans="229:232" customFormat="1">
      <c r="HU715" s="66">
        <v>44776</v>
      </c>
      <c r="HV715" s="21" t="s">
        <v>865</v>
      </c>
      <c r="HW715" s="76">
        <f>[1]!i_dq_close("881001.WI",HU715)</f>
        <v>5064.6742999999997</v>
      </c>
      <c r="HX715" s="21">
        <v>1.2290000000000001</v>
      </c>
    </row>
    <row r="716" spans="229:232" customFormat="1">
      <c r="HU716" s="66">
        <v>44777</v>
      </c>
      <c r="HV716" s="21" t="s">
        <v>865</v>
      </c>
      <c r="HW716" s="76">
        <f>[1]!i_dq_close("881001.WI",HU716)</f>
        <v>5108.2407000000003</v>
      </c>
      <c r="HX716" s="21">
        <v>1.2290000000000001</v>
      </c>
    </row>
    <row r="717" spans="229:232" customFormat="1">
      <c r="HU717" s="66">
        <v>44778</v>
      </c>
      <c r="HV717" s="21" t="s">
        <v>865</v>
      </c>
      <c r="HW717" s="76">
        <f>[1]!i_dq_close("881001.WI",HU717)</f>
        <v>5184.1265000000003</v>
      </c>
      <c r="HX717" s="21">
        <v>1.2250000000000001</v>
      </c>
    </row>
    <row r="718" spans="229:232" customFormat="1">
      <c r="HU718" s="66">
        <v>44781</v>
      </c>
      <c r="HV718" s="21" t="s">
        <v>865</v>
      </c>
      <c r="HW718" s="76">
        <f>[1]!i_dq_close("881001.WI",HU718)</f>
        <v>5211.2627000000002</v>
      </c>
      <c r="HX718" s="21">
        <v>1.2250000000000001</v>
      </c>
    </row>
    <row r="719" spans="229:232" customFormat="1">
      <c r="HU719" s="66">
        <v>44782</v>
      </c>
      <c r="HV719" s="21" t="s">
        <v>865</v>
      </c>
      <c r="HW719" s="76">
        <f>[1]!i_dq_close("881001.WI",HU719)</f>
        <v>5227.8140000000003</v>
      </c>
      <c r="HX719" s="21">
        <v>1.2250000000000001</v>
      </c>
    </row>
    <row r="720" spans="229:232" customFormat="1">
      <c r="HU720" s="66">
        <v>44783</v>
      </c>
      <c r="HV720" s="21" t="s">
        <v>865</v>
      </c>
      <c r="HW720" s="76">
        <f>[1]!i_dq_close("881001.WI",HU720)</f>
        <v>5203.1166999999996</v>
      </c>
      <c r="HX720" s="21">
        <v>1.2250000000000001</v>
      </c>
    </row>
    <row r="721" spans="229:232" customFormat="1">
      <c r="HU721" s="66">
        <v>44784</v>
      </c>
      <c r="HV721" s="21" t="s">
        <v>865</v>
      </c>
      <c r="HW721" s="76">
        <f>[1]!i_dq_close("881001.WI",HU721)</f>
        <v>5288.7938999999997</v>
      </c>
      <c r="HX721" s="21">
        <v>1.2250000000000001</v>
      </c>
    </row>
    <row r="722" spans="229:232" customFormat="1">
      <c r="HU722" s="66">
        <v>44785</v>
      </c>
      <c r="HV722" s="21" t="s">
        <v>865</v>
      </c>
      <c r="HW722" s="76">
        <f>[1]!i_dq_close("881001.WI",HU722)</f>
        <v>5271.1522999999997</v>
      </c>
      <c r="HX722" s="21">
        <v>1.2330000000000001</v>
      </c>
    </row>
    <row r="723" spans="229:232" customFormat="1">
      <c r="HU723" s="66">
        <v>44788</v>
      </c>
      <c r="HV723" s="21" t="s">
        <v>865</v>
      </c>
      <c r="HW723" s="76">
        <f>[1]!i_dq_close("881001.WI",HU723)</f>
        <v>5286.1923999999999</v>
      </c>
      <c r="HX723" s="21">
        <v>1.2330000000000001</v>
      </c>
    </row>
    <row r="724" spans="229:232" customFormat="1">
      <c r="HU724" s="66">
        <v>44789</v>
      </c>
      <c r="HV724" s="21" t="s">
        <v>865</v>
      </c>
      <c r="HW724" s="76">
        <f>[1]!i_dq_close("881001.WI",HU724)</f>
        <v>5299.6431000000002</v>
      </c>
      <c r="HX724" s="21">
        <v>1.2330000000000001</v>
      </c>
    </row>
    <row r="725" spans="229:232" customFormat="1">
      <c r="HU725" s="66">
        <v>44790</v>
      </c>
      <c r="HV725" s="21" t="s">
        <v>865</v>
      </c>
      <c r="HW725" s="76">
        <f>[1]!i_dq_close("881001.WI",HU725)</f>
        <v>5328.9575000000004</v>
      </c>
      <c r="HX725" s="21">
        <v>1.2330000000000001</v>
      </c>
    </row>
    <row r="726" spans="229:232" customFormat="1">
      <c r="HU726" s="66">
        <v>44791</v>
      </c>
      <c r="HV726" s="21" t="s">
        <v>865</v>
      </c>
      <c r="HW726" s="76">
        <f>[1]!i_dq_close("881001.WI",HU726)</f>
        <v>5313.5684000000001</v>
      </c>
      <c r="HX726" s="21">
        <v>1.2330000000000001</v>
      </c>
    </row>
    <row r="727" spans="229:232" customFormat="1">
      <c r="HU727" s="66">
        <v>44792</v>
      </c>
      <c r="HV727" s="21" t="s">
        <v>865</v>
      </c>
      <c r="HW727" s="76">
        <f>[1]!i_dq_close("881001.WI",HU727)</f>
        <v>5256.5204999999996</v>
      </c>
      <c r="HX727" s="21">
        <v>1.2330000000000001</v>
      </c>
    </row>
    <row r="728" spans="229:232" customFormat="1">
      <c r="HU728" s="66">
        <v>44795</v>
      </c>
      <c r="HV728" s="21" t="s">
        <v>865</v>
      </c>
      <c r="HW728" s="76">
        <f>[1]!i_dq_close("881001.WI",HU728)</f>
        <v>5298.5219999999999</v>
      </c>
      <c r="HX728" s="21">
        <v>1.2330000000000001</v>
      </c>
    </row>
    <row r="729" spans="229:232" customFormat="1">
      <c r="HU729" s="66">
        <v>44796</v>
      </c>
      <c r="HV729" s="21" t="s">
        <v>865</v>
      </c>
      <c r="HW729" s="76">
        <f>[1]!i_dq_close("881001.WI",HU729)</f>
        <v>5295.6328000000003</v>
      </c>
      <c r="HX729" s="21">
        <v>1.2330000000000001</v>
      </c>
    </row>
    <row r="730" spans="229:232" customFormat="1">
      <c r="HU730" s="66">
        <v>44797</v>
      </c>
      <c r="HV730" s="21" t="s">
        <v>865</v>
      </c>
      <c r="HW730" s="76">
        <f>[1]!i_dq_close("881001.WI",HU730)</f>
        <v>5159.1010999999999</v>
      </c>
      <c r="HX730" s="21">
        <v>1.2330000000000001</v>
      </c>
    </row>
    <row r="731" spans="229:232" customFormat="1">
      <c r="HU731" s="66">
        <v>44798</v>
      </c>
      <c r="HV731" s="21" t="s">
        <v>865</v>
      </c>
      <c r="HW731" s="76">
        <f>[1]!i_dq_close("881001.WI",HU731)</f>
        <v>5174.1421</v>
      </c>
      <c r="HX731" s="21">
        <v>1.2330000000000001</v>
      </c>
    </row>
    <row r="732" spans="229:232" customFormat="1">
      <c r="HU732" s="66">
        <v>44799</v>
      </c>
      <c r="HV732" s="21" t="s">
        <v>865</v>
      </c>
      <c r="HW732" s="76">
        <f>[1]!i_dq_close("881001.WI",HU732)</f>
        <v>5156.2861000000003</v>
      </c>
      <c r="HX732" s="21">
        <v>1.2290000000000001</v>
      </c>
    </row>
    <row r="733" spans="229:232" customFormat="1">
      <c r="HU733" s="66">
        <v>44802</v>
      </c>
      <c r="HV733" s="21" t="s">
        <v>1671</v>
      </c>
      <c r="HW733" s="76">
        <f>[1]!i_dq_close("881001.WI",HU733)</f>
        <v>5161.2133999999996</v>
      </c>
      <c r="HX733" s="21">
        <v>1.2290000000000001</v>
      </c>
    </row>
    <row r="734" spans="229:232" customFormat="1">
      <c r="HU734" s="66">
        <v>44803</v>
      </c>
      <c r="HV734" s="21" t="s">
        <v>1671</v>
      </c>
      <c r="HW734" s="76">
        <f>[1]!i_dq_close("881001.WI",HU734)</f>
        <v>5138.1030000000001</v>
      </c>
      <c r="HX734" s="21">
        <v>1.2270000000000001</v>
      </c>
    </row>
    <row r="735" spans="229:232" customFormat="1">
      <c r="HU735" s="66">
        <v>44804</v>
      </c>
      <c r="HV735" s="21" t="s">
        <v>910</v>
      </c>
      <c r="HW735" s="76">
        <f>[1]!i_dq_close("881001.WI",HU735)</f>
        <v>5063.1030000000001</v>
      </c>
      <c r="HX735" s="21">
        <v>1.2270000000000001</v>
      </c>
    </row>
    <row r="736" spans="229:232" customFormat="1">
      <c r="HU736" s="66">
        <v>44805</v>
      </c>
      <c r="HV736" s="21" t="s">
        <v>910</v>
      </c>
      <c r="HW736" s="76">
        <f>[1]!i_dq_close("881001.WI",HU736)</f>
        <v>5030.5937999999996</v>
      </c>
      <c r="HX736" s="21">
        <v>1.2270000000000001</v>
      </c>
    </row>
    <row r="737" spans="229:232" customFormat="1">
      <c r="HU737" s="66">
        <v>44806</v>
      </c>
      <c r="HV737" s="21" t="s">
        <v>910</v>
      </c>
      <c r="HW737" s="76">
        <f>[1]!i_dq_close("881001.WI",HU737)</f>
        <v>5042.9673000000003</v>
      </c>
      <c r="HX737" s="21">
        <v>1.218</v>
      </c>
    </row>
    <row r="738" spans="229:232" customFormat="1">
      <c r="HU738" s="66">
        <v>44809</v>
      </c>
      <c r="HV738" s="21" t="s">
        <v>910</v>
      </c>
      <c r="HW738" s="76">
        <f>[1]!i_dq_close("881001.WI",HU738)</f>
        <v>5047.8652000000002</v>
      </c>
      <c r="HX738" s="21">
        <v>1.218</v>
      </c>
    </row>
    <row r="739" spans="229:232" customFormat="1">
      <c r="HU739" s="66">
        <v>44810</v>
      </c>
      <c r="HV739" s="21" t="s">
        <v>910</v>
      </c>
      <c r="HW739" s="76">
        <f>[1]!i_dq_close("881001.WI",HU739)</f>
        <v>5116.3100999999997</v>
      </c>
      <c r="HX739" s="21">
        <v>1.218</v>
      </c>
    </row>
    <row r="740" spans="229:232" customFormat="1">
      <c r="HU740" s="66">
        <v>44811</v>
      </c>
      <c r="HV740" s="21" t="s">
        <v>910</v>
      </c>
      <c r="HW740" s="76">
        <f>[1]!i_dq_close("881001.WI",HU740)</f>
        <v>5131.3926000000001</v>
      </c>
      <c r="HX740" s="21">
        <v>1.218</v>
      </c>
    </row>
    <row r="741" spans="229:232" customFormat="1">
      <c r="HU741" s="66">
        <v>44812</v>
      </c>
      <c r="HV741" s="21" t="s">
        <v>910</v>
      </c>
      <c r="HW741" s="76">
        <f>[1]!i_dq_close("881001.WI",HU741)</f>
        <v>5099.5518000000002</v>
      </c>
      <c r="HX741" s="21">
        <v>1.218</v>
      </c>
    </row>
    <row r="742" spans="229:232" customFormat="1">
      <c r="HU742" s="66">
        <v>44813</v>
      </c>
      <c r="HV742" s="21" t="s">
        <v>910</v>
      </c>
      <c r="HW742" s="76">
        <f>[1]!i_dq_close("881001.WI",HU742)</f>
        <v>5136.7304999999997</v>
      </c>
      <c r="HX742" s="21">
        <v>1.222</v>
      </c>
    </row>
    <row r="743" spans="229:232" customFormat="1">
      <c r="HU743" s="66">
        <v>44817</v>
      </c>
      <c r="HV743" s="21" t="s">
        <v>910</v>
      </c>
      <c r="HW743" s="76">
        <f>[1]!i_dq_close("881001.WI",HU743)</f>
        <v>5146.4306999999999</v>
      </c>
      <c r="HX743" s="21">
        <v>1.222</v>
      </c>
    </row>
    <row r="744" spans="229:232" customFormat="1">
      <c r="HU744" s="66">
        <v>44818</v>
      </c>
      <c r="HV744" s="21" t="s">
        <v>910</v>
      </c>
      <c r="HW744" s="76">
        <f>[1]!i_dq_close("881001.WI",HU744)</f>
        <v>5095.9146000000001</v>
      </c>
      <c r="HX744" s="21">
        <v>1.222</v>
      </c>
    </row>
    <row r="745" spans="229:232" customFormat="1">
      <c r="HU745" s="66">
        <v>44819</v>
      </c>
      <c r="HV745" s="21" t="s">
        <v>910</v>
      </c>
      <c r="HW745" s="76">
        <f>[1]!i_dq_close("881001.WI",HU745)</f>
        <v>5001.4745999999996</v>
      </c>
      <c r="HX745" s="21">
        <v>1.222</v>
      </c>
    </row>
    <row r="746" spans="229:232" customFormat="1">
      <c r="HU746" s="66">
        <v>44820</v>
      </c>
      <c r="HV746" s="21" t="s">
        <v>910</v>
      </c>
      <c r="HW746" s="76">
        <f>[1]!i_dq_close("881001.WI",HU746)</f>
        <v>4887.5736999999999</v>
      </c>
      <c r="HX746" s="21">
        <v>1.2090000000000001</v>
      </c>
    </row>
    <row r="747" spans="229:232" customFormat="1">
      <c r="HU747" s="66">
        <v>44823</v>
      </c>
      <c r="HV747" s="21" t="s">
        <v>910</v>
      </c>
      <c r="HW747" s="76">
        <f>[1]!i_dq_close("881001.WI",HU747)</f>
        <v>4857.4462999999996</v>
      </c>
      <c r="HX747" s="21">
        <v>1.2090000000000001</v>
      </c>
    </row>
    <row r="748" spans="229:232" customFormat="1">
      <c r="HU748" s="66">
        <v>44824</v>
      </c>
      <c r="HV748" s="21" t="s">
        <v>910</v>
      </c>
      <c r="HW748" s="76">
        <f>[1]!i_dq_close("881001.WI",HU748)</f>
        <v>4892.1943000000001</v>
      </c>
      <c r="HX748" s="21">
        <v>1.2090000000000001</v>
      </c>
    </row>
    <row r="749" spans="229:232" customFormat="1">
      <c r="HU749" s="66">
        <v>44825</v>
      </c>
      <c r="HV749" s="21" t="s">
        <v>910</v>
      </c>
      <c r="HW749" s="76">
        <f>[1]!i_dq_close("881001.WI",HU749)</f>
        <v>4878.0693000000001</v>
      </c>
      <c r="HX749" s="21">
        <v>1.2090000000000001</v>
      </c>
    </row>
    <row r="750" spans="229:232" customFormat="1">
      <c r="HU750" s="66">
        <v>44826</v>
      </c>
      <c r="HV750" s="21" t="s">
        <v>910</v>
      </c>
      <c r="HW750" s="76">
        <f>[1]!i_dq_close("881001.WI",HU750)</f>
        <v>4854.7466000000004</v>
      </c>
      <c r="HX750" s="21">
        <v>1.2090000000000001</v>
      </c>
    </row>
    <row r="751" spans="229:232" customFormat="1">
      <c r="HU751" s="66">
        <v>44827</v>
      </c>
      <c r="HV751" s="21" t="s">
        <v>910</v>
      </c>
      <c r="HW751" s="76">
        <f>[1]!i_dq_close("881001.WI",HU751)</f>
        <v>4800.9066999999995</v>
      </c>
      <c r="HX751" s="21">
        <v>1.202</v>
      </c>
    </row>
    <row r="752" spans="229:232" customFormat="1">
      <c r="HU752" s="66">
        <v>44830</v>
      </c>
      <c r="HV752" s="21" t="s">
        <v>1672</v>
      </c>
      <c r="HW752" s="76">
        <f>[1]!i_dq_close("881001.WI",HU752)</f>
        <v>4754.0244000000002</v>
      </c>
      <c r="HX752" s="21">
        <v>1.202</v>
      </c>
    </row>
    <row r="753" spans="229:232" customFormat="1">
      <c r="HU753" s="66">
        <v>44831</v>
      </c>
      <c r="HV753" s="21" t="s">
        <v>1672</v>
      </c>
      <c r="HW753" s="76">
        <f>[1]!i_dq_close("881001.WI",HU753)</f>
        <v>4838.3617999999997</v>
      </c>
      <c r="HX753" s="21">
        <v>1.202</v>
      </c>
    </row>
    <row r="754" spans="229:232" customFormat="1">
      <c r="HU754" s="66">
        <v>44832</v>
      </c>
      <c r="HV754" s="21" t="s">
        <v>1672</v>
      </c>
      <c r="HW754" s="76">
        <f>[1]!i_dq_close("881001.WI",HU754)</f>
        <v>4729.6181999999999</v>
      </c>
      <c r="HX754" s="21">
        <v>1.202</v>
      </c>
    </row>
    <row r="755" spans="229:232" customFormat="1">
      <c r="HU755" s="66">
        <v>44833</v>
      </c>
      <c r="HV755" s="21" t="s">
        <v>1672</v>
      </c>
      <c r="HW755" s="76">
        <f>[1]!i_dq_close("881001.WI",HU755)</f>
        <v>4726.3193000000001</v>
      </c>
      <c r="HX755" s="21">
        <v>1.202</v>
      </c>
    </row>
    <row r="756" spans="229:232" customFormat="1">
      <c r="HU756" s="66">
        <v>44834</v>
      </c>
      <c r="HV756" s="21" t="s">
        <v>1672</v>
      </c>
      <c r="HW756" s="76">
        <f>[1]!i_dq_close("881001.WI",HU756)</f>
        <v>4679.8783999999996</v>
      </c>
      <c r="HX756" s="21">
        <v>1.1919999999999999</v>
      </c>
    </row>
    <row r="757" spans="229:232" customFormat="1">
      <c r="HU757" s="66">
        <v>44844</v>
      </c>
      <c r="HV757" s="21" t="s">
        <v>979</v>
      </c>
      <c r="HW757" s="76">
        <f>[1]!i_dq_close("881001.WI",HU757)</f>
        <v>4583.1908999999996</v>
      </c>
      <c r="HX757" s="21">
        <v>1.1919999999999999</v>
      </c>
    </row>
    <row r="758" spans="229:232" customFormat="1">
      <c r="HU758" s="66">
        <v>44845</v>
      </c>
      <c r="HV758" s="21" t="s">
        <v>979</v>
      </c>
      <c r="HW758" s="76">
        <f>[1]!i_dq_close("881001.WI",HU758)</f>
        <v>4602.6571999999996</v>
      </c>
      <c r="HX758" s="21">
        <v>1.1919999999999999</v>
      </c>
    </row>
    <row r="759" spans="229:232" customFormat="1">
      <c r="HU759" s="66">
        <v>44846</v>
      </c>
      <c r="HV759" s="21" t="s">
        <v>979</v>
      </c>
      <c r="HW759" s="76">
        <f>[1]!i_dq_close("881001.WI",HU759)</f>
        <v>4700.4350999999997</v>
      </c>
      <c r="HX759" s="21">
        <v>1.1919999999999999</v>
      </c>
    </row>
    <row r="760" spans="229:232" customFormat="1">
      <c r="HU760" s="66">
        <v>44847</v>
      </c>
      <c r="HV760" s="21" t="s">
        <v>979</v>
      </c>
      <c r="HW760" s="76">
        <f>[1]!i_dq_close("881001.WI",HU760)</f>
        <v>4698.4760999999999</v>
      </c>
      <c r="HX760" s="21">
        <v>1.1919999999999999</v>
      </c>
    </row>
    <row r="761" spans="229:232" customFormat="1">
      <c r="HU761" s="66">
        <v>44848</v>
      </c>
      <c r="HV761" s="21" t="s">
        <v>979</v>
      </c>
      <c r="HW761" s="76">
        <f>[1]!i_dq_close("881001.WI",HU761)</f>
        <v>4809.6854999999996</v>
      </c>
      <c r="HX761" s="21">
        <v>1.194</v>
      </c>
    </row>
    <row r="762" spans="229:232" customFormat="1">
      <c r="HU762" s="66">
        <v>44851</v>
      </c>
      <c r="HV762" s="21" t="s">
        <v>979</v>
      </c>
      <c r="HW762" s="76">
        <f>[1]!i_dq_close("881001.WI",HU762)</f>
        <v>4839.5219999999999</v>
      </c>
      <c r="HX762" s="21">
        <v>1.194</v>
      </c>
    </row>
    <row r="763" spans="229:232" customFormat="1">
      <c r="HU763" s="66">
        <v>44852</v>
      </c>
      <c r="HV763" s="21" t="s">
        <v>979</v>
      </c>
      <c r="HW763" s="76">
        <f>[1]!i_dq_close("881001.WI",HU763)</f>
        <v>4845.8280999999997</v>
      </c>
      <c r="HX763" s="21">
        <v>1.194</v>
      </c>
    </row>
    <row r="764" spans="229:232" customFormat="1">
      <c r="HU764" s="66">
        <v>44853</v>
      </c>
      <c r="HV764" s="21" t="s">
        <v>979</v>
      </c>
      <c r="HW764" s="76">
        <f>[1]!i_dq_close("881001.WI",HU764)</f>
        <v>4787.5209999999997</v>
      </c>
      <c r="HX764" s="21">
        <v>1.194</v>
      </c>
    </row>
    <row r="765" spans="229:232" customFormat="1">
      <c r="HU765" s="66">
        <v>44854</v>
      </c>
      <c r="HV765" s="21" t="s">
        <v>979</v>
      </c>
      <c r="HW765" s="76">
        <f>[1]!i_dq_close("881001.WI",HU765)</f>
        <v>4766.1063999999997</v>
      </c>
      <c r="HX765" s="21">
        <v>1.194</v>
      </c>
    </row>
    <row r="766" spans="229:232" customFormat="1">
      <c r="HU766" s="66">
        <v>44855</v>
      </c>
      <c r="HV766" s="21" t="s">
        <v>979</v>
      </c>
      <c r="HW766" s="76">
        <f>[1]!i_dq_close("881001.WI",HU766)</f>
        <v>4761.6475</v>
      </c>
      <c r="HX766" s="21">
        <v>1.1919999999999999</v>
      </c>
    </row>
    <row r="767" spans="229:232" customFormat="1">
      <c r="HU767" s="66">
        <v>44858</v>
      </c>
      <c r="HV767" s="21" t="s">
        <v>979</v>
      </c>
      <c r="HW767" s="76">
        <f>[1]!i_dq_close("881001.WI",HU767)</f>
        <v>4670.8804</v>
      </c>
      <c r="HX767" s="21">
        <v>1.1919999999999999</v>
      </c>
    </row>
    <row r="768" spans="229:232" customFormat="1">
      <c r="HU768" s="66">
        <v>44859</v>
      </c>
      <c r="HV768" s="21" t="s">
        <v>979</v>
      </c>
      <c r="HW768" s="76">
        <f>[1]!i_dq_close("881001.WI",HU768)</f>
        <v>4660.9867999999997</v>
      </c>
      <c r="HX768" s="21">
        <v>1.1919999999999999</v>
      </c>
    </row>
    <row r="769" spans="229:232" customFormat="1">
      <c r="HU769" s="66">
        <v>44860</v>
      </c>
      <c r="HV769" s="21" t="s">
        <v>979</v>
      </c>
      <c r="HW769" s="76">
        <f>[1]!i_dq_close("881001.WI",HU769)</f>
        <v>4725.9691999999995</v>
      </c>
      <c r="HX769" s="21">
        <v>1.1919999999999999</v>
      </c>
    </row>
    <row r="770" spans="229:232" customFormat="1">
      <c r="HU770" s="66">
        <v>44861</v>
      </c>
      <c r="HV770" s="21" t="s">
        <v>979</v>
      </c>
      <c r="HW770" s="76">
        <f>[1]!i_dq_close("881001.WI",HU770)</f>
        <v>4700.0434999999998</v>
      </c>
      <c r="HX770" s="21">
        <v>1.1919999999999999</v>
      </c>
    </row>
    <row r="771" spans="229:232" customFormat="1">
      <c r="HU771" s="66">
        <v>44862</v>
      </c>
      <c r="HV771" s="21" t="s">
        <v>979</v>
      </c>
      <c r="HW771" s="76">
        <f>[1]!i_dq_close("881001.WI",HU771)</f>
        <v>4562.3662000000004</v>
      </c>
      <c r="HX771" s="21">
        <v>1.177</v>
      </c>
    </row>
    <row r="772" spans="229:232" customFormat="1">
      <c r="HU772" s="66">
        <v>44863</v>
      </c>
      <c r="HV772" s="21" t="s">
        <v>1673</v>
      </c>
      <c r="HW772" s="76">
        <f>[1]!i_dq_close("881001.WI",HU772)</f>
        <v>4562.3662000000004</v>
      </c>
      <c r="HX772" s="21">
        <v>1.177</v>
      </c>
    </row>
    <row r="773" spans="229:232" customFormat="1">
      <c r="HU773" s="66">
        <v>44864</v>
      </c>
      <c r="HV773" s="21" t="s">
        <v>1673</v>
      </c>
      <c r="HW773" s="76">
        <f>[1]!i_dq_close("881001.WI",HU773)</f>
        <v>4562.3662000000004</v>
      </c>
      <c r="HX773" s="21">
        <v>1.177</v>
      </c>
    </row>
    <row r="774" spans="229:232" customFormat="1">
      <c r="HU774" s="66">
        <v>44865</v>
      </c>
      <c r="HV774" s="21" t="s">
        <v>1673</v>
      </c>
      <c r="HW774" s="76">
        <f>[1]!i_dq_close("881001.WI",HU774)</f>
        <v>4560.7641999999996</v>
      </c>
      <c r="HX774" s="21">
        <v>1.1759999999999999</v>
      </c>
    </row>
    <row r="775" spans="229:232" customFormat="1">
      <c r="HU775" s="66">
        <v>44866</v>
      </c>
      <c r="HV775" s="21" t="s">
        <v>1006</v>
      </c>
      <c r="HW775" s="76">
        <f>[1]!i_dq_close("881001.WI",HU775)</f>
        <v>4693.1382000000003</v>
      </c>
      <c r="HX775" s="21">
        <v>1.1759999999999999</v>
      </c>
    </row>
    <row r="776" spans="229:232" customFormat="1">
      <c r="HU776" s="66">
        <v>44867</v>
      </c>
      <c r="HV776" s="21" t="s">
        <v>1006</v>
      </c>
      <c r="HW776" s="76">
        <f>[1]!i_dq_close("881001.WI",HU776)</f>
        <v>4751.5717999999997</v>
      </c>
      <c r="HX776" s="21">
        <v>1.1759999999999999</v>
      </c>
    </row>
    <row r="777" spans="229:232" customFormat="1">
      <c r="HU777" s="66">
        <v>44868</v>
      </c>
      <c r="HV777" s="21" t="s">
        <v>1006</v>
      </c>
      <c r="HW777" s="76">
        <f>[1]!i_dq_close("881001.WI",HU777)</f>
        <v>4746.2798000000003</v>
      </c>
      <c r="HX777" s="21">
        <v>1.1759999999999999</v>
      </c>
    </row>
    <row r="778" spans="229:232" customFormat="1">
      <c r="HU778" s="66">
        <v>44869</v>
      </c>
      <c r="HV778" s="21" t="s">
        <v>1006</v>
      </c>
      <c r="HW778" s="76">
        <f>[1]!i_dq_close("881001.WI",HU778)</f>
        <v>4870.1187</v>
      </c>
      <c r="HX778" s="21">
        <v>1.1930000000000001</v>
      </c>
    </row>
    <row r="779" spans="229:232" customFormat="1">
      <c r="HU779" s="66">
        <v>44872</v>
      </c>
      <c r="HV779" s="21" t="s">
        <v>1006</v>
      </c>
      <c r="HW779" s="76">
        <f>[1]!i_dq_close("881001.WI",HU779)</f>
        <v>4882.7372999999998</v>
      </c>
      <c r="HX779" s="21">
        <v>1.1930000000000001</v>
      </c>
    </row>
    <row r="780" spans="229:232" customFormat="1">
      <c r="HU780" s="66">
        <v>44873</v>
      </c>
      <c r="HV780" s="21" t="s">
        <v>1006</v>
      </c>
      <c r="HW780" s="76">
        <f>[1]!i_dq_close("881001.WI",HU780)</f>
        <v>4863.3242</v>
      </c>
      <c r="HX780" s="21">
        <v>1.1930000000000001</v>
      </c>
    </row>
    <row r="781" spans="229:232" customFormat="1">
      <c r="HU781" s="66">
        <v>44874</v>
      </c>
      <c r="HV781" s="21" t="s">
        <v>1006</v>
      </c>
      <c r="HW781" s="76">
        <f>[1]!i_dq_close("881001.WI",HU781)</f>
        <v>4840.6400999999996</v>
      </c>
      <c r="HX781" s="21">
        <v>1.1930000000000001</v>
      </c>
    </row>
    <row r="782" spans="229:232" customFormat="1">
      <c r="HU782" s="66">
        <v>44875</v>
      </c>
      <c r="HV782" s="21" t="s">
        <v>1006</v>
      </c>
      <c r="HW782" s="76">
        <f>[1]!i_dq_close("881001.WI",HU782)</f>
        <v>4805.9214000000002</v>
      </c>
      <c r="HX782" s="21">
        <v>1.1930000000000001</v>
      </c>
    </row>
    <row r="783" spans="229:232" customFormat="1">
      <c r="HU783" s="66">
        <v>44876</v>
      </c>
      <c r="HV783" s="21" t="s">
        <v>1006</v>
      </c>
      <c r="HW783" s="76">
        <f>[1]!i_dq_close("881001.WI",HU783)</f>
        <v>4879.6641</v>
      </c>
      <c r="HX783" s="21">
        <v>1.198</v>
      </c>
    </row>
    <row r="784" spans="229:232" customFormat="1">
      <c r="HU784" s="66">
        <v>44879</v>
      </c>
      <c r="HV784" s="21" t="s">
        <v>1006</v>
      </c>
      <c r="HW784" s="76">
        <f>[1]!i_dq_close("881001.WI",HU784)</f>
        <v>4871.5342000000001</v>
      </c>
      <c r="HX784" s="21">
        <v>1.198</v>
      </c>
    </row>
    <row r="785" spans="229:232" customFormat="1">
      <c r="HU785" s="66">
        <v>44880</v>
      </c>
      <c r="HV785" s="21" t="s">
        <v>1006</v>
      </c>
      <c r="HW785" s="76">
        <f>[1]!i_dq_close("881001.WI",HU785)</f>
        <v>4967.6611000000003</v>
      </c>
      <c r="HX785" s="21">
        <v>1.198</v>
      </c>
    </row>
    <row r="786" spans="229:232" customFormat="1">
      <c r="HU786" s="66">
        <v>44881</v>
      </c>
      <c r="HV786" s="21" t="s">
        <v>1006</v>
      </c>
      <c r="HW786" s="76">
        <f>[1]!i_dq_close("881001.WI",HU786)</f>
        <v>4935.0522000000001</v>
      </c>
      <c r="HX786" s="21">
        <v>1.198</v>
      </c>
    </row>
    <row r="787" spans="229:232" customFormat="1">
      <c r="HU787" s="66">
        <v>44882</v>
      </c>
      <c r="HV787" s="21" t="s">
        <v>1006</v>
      </c>
      <c r="HW787" s="76">
        <f>[1]!i_dq_close("881001.WI",HU787)</f>
        <v>4933.9326000000001</v>
      </c>
      <c r="HX787" s="21">
        <v>1.198</v>
      </c>
    </row>
    <row r="788" spans="229:232" customFormat="1">
      <c r="HU788" s="66">
        <v>44883</v>
      </c>
      <c r="HV788" s="21" t="s">
        <v>1006</v>
      </c>
      <c r="HW788" s="76">
        <f>[1]!i_dq_close("881001.WI",HU788)</f>
        <v>4906.1016</v>
      </c>
      <c r="HX788" s="21">
        <v>1.198</v>
      </c>
    </row>
    <row r="789" spans="229:232" customFormat="1">
      <c r="HU789" s="66">
        <v>44886</v>
      </c>
      <c r="HV789" s="21" t="s">
        <v>1006</v>
      </c>
      <c r="HW789" s="76">
        <f>[1]!i_dq_close("881001.WI",HU789)</f>
        <v>4895.2772999999997</v>
      </c>
      <c r="HX789" s="21">
        <v>1.198</v>
      </c>
    </row>
    <row r="790" spans="229:232" customFormat="1">
      <c r="HU790" s="66">
        <v>44887</v>
      </c>
      <c r="HV790" s="21" t="s">
        <v>1006</v>
      </c>
      <c r="HW790" s="76">
        <f>[1]!i_dq_close("881001.WI",HU790)</f>
        <v>4861.2119000000002</v>
      </c>
      <c r="HX790" s="21">
        <v>1.198</v>
      </c>
    </row>
    <row r="791" spans="229:232" customFormat="1">
      <c r="HU791" s="66">
        <v>44888</v>
      </c>
      <c r="HV791" s="21" t="s">
        <v>1006</v>
      </c>
      <c r="HW791" s="76">
        <f>[1]!i_dq_close("881001.WI",HU791)</f>
        <v>4855.0981000000002</v>
      </c>
      <c r="HX791" s="21">
        <v>1.198</v>
      </c>
    </row>
    <row r="792" spans="229:232" customFormat="1">
      <c r="HU792" s="66">
        <v>44889</v>
      </c>
      <c r="HV792" s="21" t="s">
        <v>1006</v>
      </c>
      <c r="HW792" s="76">
        <f>[1]!i_dq_close("881001.WI",HU792)</f>
        <v>4852.6724000000004</v>
      </c>
      <c r="HX792" s="21">
        <v>1.198</v>
      </c>
    </row>
    <row r="793" spans="229:232" customFormat="1">
      <c r="HU793" s="66">
        <v>44890</v>
      </c>
      <c r="HV793" s="21" t="s">
        <v>1006</v>
      </c>
      <c r="HW793" s="76">
        <f>[1]!i_dq_close("881001.WI",HU793)</f>
        <v>4839.7309999999998</v>
      </c>
      <c r="HX793" s="21">
        <v>1.2</v>
      </c>
    </row>
    <row r="794" spans="229:232" customFormat="1">
      <c r="HU794" s="66">
        <v>44893</v>
      </c>
      <c r="HV794" s="21" t="s">
        <v>1006</v>
      </c>
      <c r="HW794" s="76">
        <f>[1]!i_dq_close("881001.WI",HU794)</f>
        <v>4805.9174999999996</v>
      </c>
      <c r="HX794" s="21">
        <v>1.2</v>
      </c>
    </row>
    <row r="795" spans="229:232" customFormat="1">
      <c r="HU795" s="66">
        <v>44894</v>
      </c>
      <c r="HV795" s="21" t="s">
        <v>1006</v>
      </c>
      <c r="HW795" s="76">
        <f>[1]!i_dq_close("881001.WI",HU795)</f>
        <v>4916.7489999999998</v>
      </c>
      <c r="HX795" s="21">
        <v>1.2</v>
      </c>
    </row>
    <row r="796" spans="229:232" customFormat="1">
      <c r="HU796" s="66">
        <v>44895</v>
      </c>
      <c r="HV796" s="21" t="s">
        <v>1006</v>
      </c>
      <c r="HW796" s="76">
        <f>[1]!i_dq_close("881001.WI",HU796)</f>
        <v>4919.1674999999996</v>
      </c>
      <c r="HX796" s="21">
        <v>1.2</v>
      </c>
    </row>
    <row r="797" spans="229:232" customFormat="1">
      <c r="HU797" s="66">
        <v>44896</v>
      </c>
      <c r="HV797" s="21" t="s">
        <v>1148</v>
      </c>
      <c r="HW797" s="76">
        <f>[1]!i_dq_close("881001.WI",HU797)</f>
        <v>4964.3852999999999</v>
      </c>
      <c r="HX797" s="21">
        <v>1.2</v>
      </c>
    </row>
    <row r="798" spans="229:232" customFormat="1">
      <c r="HU798" s="66">
        <v>44897</v>
      </c>
      <c r="HV798" s="21" t="s">
        <v>1148</v>
      </c>
      <c r="HW798" s="76">
        <f>[1]!i_dq_close("881001.WI",HU798)</f>
        <v>4957.8891999999996</v>
      </c>
      <c r="HX798" s="21">
        <v>1.21</v>
      </c>
    </row>
    <row r="799" spans="229:232" customFormat="1">
      <c r="HU799" s="66">
        <v>44900</v>
      </c>
      <c r="HV799" s="21" t="s">
        <v>1148</v>
      </c>
      <c r="HW799" s="76">
        <f>[1]!i_dq_close("881001.WI",HU799)</f>
        <v>5018.9106000000002</v>
      </c>
      <c r="HX799" s="21">
        <v>1.21</v>
      </c>
    </row>
    <row r="800" spans="229:232" customFormat="1">
      <c r="HU800" s="66">
        <v>44901</v>
      </c>
      <c r="HV800" s="21" t="s">
        <v>1148</v>
      </c>
      <c r="HW800" s="76">
        <f>[1]!i_dq_close("881001.WI",HU800)</f>
        <v>5025.9209000000001</v>
      </c>
      <c r="HX800" s="21">
        <v>1.21</v>
      </c>
    </row>
    <row r="801" spans="229:232" customFormat="1">
      <c r="HU801" s="66">
        <v>44902</v>
      </c>
      <c r="HV801" s="21" t="s">
        <v>1148</v>
      </c>
      <c r="HW801" s="76">
        <f>[1]!i_dq_close("881001.WI",HU801)</f>
        <v>5020.7334000000001</v>
      </c>
      <c r="HX801" s="21">
        <v>1.21</v>
      </c>
    </row>
    <row r="802" spans="229:232" customFormat="1">
      <c r="HU802" s="66">
        <v>44903</v>
      </c>
      <c r="HV802" s="21" t="s">
        <v>1148</v>
      </c>
      <c r="HW802" s="76">
        <f>[1]!i_dq_close("881001.WI",HU802)</f>
        <v>5009.9188999999997</v>
      </c>
      <c r="HX802" s="21">
        <v>1.21</v>
      </c>
    </row>
    <row r="803" spans="229:232" customFormat="1">
      <c r="HU803" s="66">
        <v>44904</v>
      </c>
      <c r="HV803" s="21" t="s">
        <v>1148</v>
      </c>
      <c r="HW803" s="76">
        <f>[1]!i_dq_close("881001.WI",HU803)</f>
        <v>5034.1484</v>
      </c>
      <c r="HX803" s="21">
        <v>1.224</v>
      </c>
    </row>
    <row r="804" spans="229:232" customFormat="1">
      <c r="HU804" s="66">
        <v>44907</v>
      </c>
      <c r="HV804" s="21" t="s">
        <v>1148</v>
      </c>
      <c r="HW804" s="76">
        <f>[1]!i_dq_close("881001.WI",HU804)</f>
        <v>4997.3231999999998</v>
      </c>
      <c r="HX804" s="21">
        <v>1.224</v>
      </c>
    </row>
    <row r="805" spans="229:232" customFormat="1">
      <c r="HU805" s="66">
        <v>44908</v>
      </c>
      <c r="HV805" s="21" t="s">
        <v>1148</v>
      </c>
      <c r="HW805" s="76">
        <f>[1]!i_dq_close("881001.WI",HU805)</f>
        <v>4976.7030999999997</v>
      </c>
      <c r="HX805" s="21">
        <v>1.224</v>
      </c>
    </row>
    <row r="806" spans="229:232" customFormat="1">
      <c r="HU806" s="66">
        <v>44909</v>
      </c>
      <c r="HV806" s="21" t="s">
        <v>1148</v>
      </c>
      <c r="HW806" s="76">
        <f>[1]!i_dq_close("881001.WI",HU806)</f>
        <v>4974.8842999999997</v>
      </c>
      <c r="HX806" s="21">
        <v>1.224</v>
      </c>
    </row>
    <row r="807" spans="229:232" customFormat="1">
      <c r="HU807" s="66">
        <v>44910</v>
      </c>
      <c r="HV807" s="21" t="s">
        <v>1148</v>
      </c>
      <c r="HW807" s="76">
        <f>[1]!i_dq_close("881001.WI",HU807)</f>
        <v>4980.2021000000004</v>
      </c>
      <c r="HX807" s="21">
        <v>1.224</v>
      </c>
    </row>
    <row r="808" spans="229:232" customFormat="1">
      <c r="HU808" s="66">
        <v>44911</v>
      </c>
      <c r="HV808" s="21" t="s">
        <v>1148</v>
      </c>
      <c r="HW808" s="76">
        <f>[1]!i_dq_close("881001.WI",HU808)</f>
        <v>4956.4048000000003</v>
      </c>
      <c r="HX808" s="21">
        <v>1.2150000000000001</v>
      </c>
    </row>
    <row r="809" spans="229:232" customFormat="1">
      <c r="HU809" s="66">
        <v>44914</v>
      </c>
      <c r="HV809" s="21" t="s">
        <v>1148</v>
      </c>
      <c r="HW809" s="76">
        <f>[1]!i_dq_close("881001.WI",HU809)</f>
        <v>4863.9556000000002</v>
      </c>
      <c r="HX809" s="21">
        <v>1.2150000000000001</v>
      </c>
    </row>
    <row r="810" spans="229:232" customFormat="1">
      <c r="HU810" s="66">
        <v>44915</v>
      </c>
      <c r="HV810" s="21" t="s">
        <v>1148</v>
      </c>
      <c r="HW810" s="76">
        <f>[1]!i_dq_close("881001.WI",HU810)</f>
        <v>4807.6190999999999</v>
      </c>
      <c r="HX810" s="21">
        <v>1.2150000000000001</v>
      </c>
    </row>
    <row r="811" spans="229:232" customFormat="1">
      <c r="HU811" s="66">
        <v>44916</v>
      </c>
      <c r="HV811" s="21" t="s">
        <v>1148</v>
      </c>
      <c r="HW811" s="76">
        <f>[1]!i_dq_close("881001.WI",HU811)</f>
        <v>4790.8739999999998</v>
      </c>
      <c r="HX811" s="21">
        <v>1.2150000000000001</v>
      </c>
    </row>
    <row r="812" spans="229:232" customFormat="1">
      <c r="HU812" s="66">
        <v>44917</v>
      </c>
      <c r="HV812" s="21" t="s">
        <v>1148</v>
      </c>
      <c r="HW812" s="76">
        <f>[1]!i_dq_close("881001.WI",HU812)</f>
        <v>4759.4252999999999</v>
      </c>
      <c r="HX812" s="21">
        <v>1.2150000000000001</v>
      </c>
    </row>
    <row r="813" spans="229:232" customFormat="1">
      <c r="HU813" s="66">
        <v>44918</v>
      </c>
      <c r="HV813" s="21" t="s">
        <v>1148</v>
      </c>
      <c r="HW813" s="76">
        <f>[1]!i_dq_close("881001.WI",HU813)</f>
        <v>4744.8446999999996</v>
      </c>
      <c r="HX813" s="21">
        <v>1.2030000000000001</v>
      </c>
    </row>
    <row r="814" spans="229:232" customFormat="1">
      <c r="HU814" s="66">
        <v>44921</v>
      </c>
      <c r="HV814" s="21" t="s">
        <v>1674</v>
      </c>
      <c r="HW814" s="76">
        <f>[1]!i_dq_close("881001.WI",HU814)</f>
        <v>4796.2217000000001</v>
      </c>
      <c r="HX814" s="21">
        <v>1.2030000000000001</v>
      </c>
    </row>
    <row r="815" spans="229:232" customFormat="1">
      <c r="HU815" s="66">
        <v>44922</v>
      </c>
      <c r="HV815" s="21" t="s">
        <v>1674</v>
      </c>
      <c r="HW815" s="76">
        <f>[1]!i_dq_close("881001.WI",HU815)</f>
        <v>4841.2563</v>
      </c>
      <c r="HX815" s="21">
        <v>1.2030000000000001</v>
      </c>
    </row>
    <row r="816" spans="229:232" customFormat="1">
      <c r="HU816" s="66">
        <v>44923</v>
      </c>
      <c r="HV816" s="21" t="s">
        <v>1674</v>
      </c>
      <c r="HW816" s="76">
        <f>[1]!i_dq_close("881001.WI",HU816)</f>
        <v>4809.8549999999996</v>
      </c>
      <c r="HX816" s="21">
        <v>1.2030000000000001</v>
      </c>
    </row>
    <row r="817" spans="229:232" customFormat="1">
      <c r="HU817" s="66">
        <v>44924</v>
      </c>
      <c r="HV817" s="21" t="s">
        <v>1674</v>
      </c>
      <c r="HW817" s="76">
        <f>[1]!i_dq_close("881001.WI",HU817)</f>
        <v>4795.7388000000001</v>
      </c>
      <c r="HX817" s="21">
        <v>1.2030000000000001</v>
      </c>
    </row>
    <row r="818" spans="229:232" customFormat="1">
      <c r="HU818" s="66">
        <v>44925</v>
      </c>
      <c r="HV818" s="21" t="s">
        <v>1674</v>
      </c>
      <c r="HW818" s="76">
        <f>[1]!i_dq_close("881001.WI",HU818)</f>
        <v>4815.1133</v>
      </c>
      <c r="HX818" s="21">
        <v>1.208</v>
      </c>
    </row>
    <row r="819" spans="229:232" customFormat="1">
      <c r="HU819" s="66">
        <v>44929</v>
      </c>
      <c r="HV819" s="21" t="s">
        <v>1668</v>
      </c>
      <c r="HW819" s="76">
        <f>[1]!i_dq_close("881001.WI",HU819)</f>
        <v>4876.1688999999997</v>
      </c>
      <c r="HX819" s="21">
        <v>1.208</v>
      </c>
    </row>
    <row r="820" spans="229:232" customFormat="1">
      <c r="HU820" s="66">
        <v>44930</v>
      </c>
      <c r="HV820" s="21" t="s">
        <v>1668</v>
      </c>
      <c r="HW820" s="76">
        <f>[1]!i_dq_close("881001.WI",HU820)</f>
        <v>4882.2079999999996</v>
      </c>
      <c r="HX820" s="21">
        <v>1.208</v>
      </c>
    </row>
    <row r="821" spans="229:232" customFormat="1">
      <c r="HU821" s="66">
        <v>44931</v>
      </c>
      <c r="HV821" s="21" t="s">
        <v>1668</v>
      </c>
      <c r="HW821" s="76">
        <f>[1]!i_dq_close("881001.WI",HU821)</f>
        <v>4948.0200000000004</v>
      </c>
      <c r="HX821" s="21">
        <v>1.208</v>
      </c>
    </row>
    <row r="822" spans="229:232" customFormat="1">
      <c r="HU822" s="66">
        <v>44932</v>
      </c>
      <c r="HV822" s="21" t="s">
        <v>1668</v>
      </c>
      <c r="HW822" s="76">
        <f>[1]!i_dq_close("881001.WI",HU822)</f>
        <v>4955.3681999999999</v>
      </c>
      <c r="HX822" s="21">
        <v>1.2170000000000001</v>
      </c>
    </row>
    <row r="823" spans="229:232" customFormat="1">
      <c r="HU823" s="66">
        <v>44935</v>
      </c>
      <c r="HV823" s="21" t="s">
        <v>1668</v>
      </c>
      <c r="HW823" s="76">
        <f>[1]!i_dq_close("881001.WI",HU823)</f>
        <v>4988.4228999999996</v>
      </c>
      <c r="HX823" s="21">
        <v>1.2170000000000001</v>
      </c>
    </row>
    <row r="824" spans="229:232" customFormat="1">
      <c r="HU824" s="66">
        <v>44936</v>
      </c>
      <c r="HV824" s="21" t="s">
        <v>1668</v>
      </c>
      <c r="HW824" s="76">
        <f>[1]!i_dq_close("881001.WI",HU824)</f>
        <v>4991.3716000000004</v>
      </c>
      <c r="HX824" s="21">
        <v>1.2170000000000001</v>
      </c>
    </row>
    <row r="825" spans="229:232" customFormat="1">
      <c r="HU825" s="66">
        <v>44937</v>
      </c>
      <c r="HV825" s="21" t="s">
        <v>1668</v>
      </c>
      <c r="HW825" s="76">
        <f>[1]!i_dq_close("881001.WI",HU825)</f>
        <v>4966.8706000000002</v>
      </c>
      <c r="HX825" s="21">
        <v>1.2170000000000001</v>
      </c>
    </row>
    <row r="826" spans="229:232" customFormat="1">
      <c r="HU826" s="66">
        <v>44938</v>
      </c>
      <c r="HV826" s="21" t="s">
        <v>1668</v>
      </c>
      <c r="HW826" s="76">
        <f>[1]!i_dq_close("881001.WI",HU826)</f>
        <v>4971.4663</v>
      </c>
      <c r="HX826" s="21">
        <v>1.2170000000000001</v>
      </c>
    </row>
    <row r="827" spans="229:232" customFormat="1">
      <c r="HU827" s="66">
        <v>44939</v>
      </c>
      <c r="HV827" s="21" t="s">
        <v>1668</v>
      </c>
      <c r="HW827" s="76">
        <f>[1]!i_dq_close("881001.WI",HU827)</f>
        <v>5015.8891999999996</v>
      </c>
      <c r="HX827" s="21">
        <v>1.2210000000000001</v>
      </c>
    </row>
    <row r="828" spans="229:232" customFormat="1">
      <c r="HU828" s="66">
        <v>44942</v>
      </c>
      <c r="HV828" s="21" t="s">
        <v>1668</v>
      </c>
      <c r="HW828" s="76">
        <f>[1]!i_dq_close("881001.WI",HU828)</f>
        <v>5080.7969000000003</v>
      </c>
      <c r="HX828" s="21">
        <v>1.2210000000000001</v>
      </c>
    </row>
    <row r="829" spans="229:232" customFormat="1">
      <c r="HU829" s="66">
        <v>44943</v>
      </c>
      <c r="HV829" s="21" t="s">
        <v>1668</v>
      </c>
      <c r="HW829" s="76">
        <f>[1]!i_dq_close("881001.WI",HU829)</f>
        <v>5080.3257000000003</v>
      </c>
      <c r="HX829" s="21">
        <v>1.2210000000000001</v>
      </c>
    </row>
    <row r="830" spans="229:232" customFormat="1">
      <c r="HU830" s="66">
        <v>44944</v>
      </c>
      <c r="HV830" s="21" t="s">
        <v>1668</v>
      </c>
      <c r="HW830" s="76">
        <f>[1]!i_dq_close("881001.WI",HU830)</f>
        <v>5084.5347000000002</v>
      </c>
      <c r="HX830" s="21">
        <v>1.2210000000000001</v>
      </c>
    </row>
    <row r="831" spans="229:232" customFormat="1">
      <c r="HU831" s="66">
        <v>44945</v>
      </c>
      <c r="HV831" s="21" t="s">
        <v>1668</v>
      </c>
      <c r="HW831" s="76">
        <f>[1]!i_dq_close("881001.WI",HU831)</f>
        <v>5118.5766999999996</v>
      </c>
      <c r="HX831" s="21">
        <v>1.2210000000000001</v>
      </c>
    </row>
    <row r="832" spans="229:232" customFormat="1">
      <c r="HU832" s="66">
        <v>44946</v>
      </c>
      <c r="HV832" s="21" t="s">
        <v>1668</v>
      </c>
      <c r="HW832" s="76">
        <f>[1]!i_dq_close("881001.WI",HU832)</f>
        <v>5156.5342000000001</v>
      </c>
      <c r="HX832" s="21">
        <v>1.2290000000000001</v>
      </c>
    </row>
    <row r="833" spans="1:311">
      <c r="A833"/>
      <c r="B833"/>
      <c r="C833"/>
      <c r="D833"/>
      <c r="E833"/>
      <c r="G833"/>
      <c r="H833"/>
      <c r="I833"/>
      <c r="J833"/>
      <c r="K833"/>
      <c r="M833"/>
      <c r="N833"/>
      <c r="O833"/>
      <c r="P833"/>
      <c r="Q833"/>
      <c r="S833"/>
      <c r="T833"/>
      <c r="U833"/>
      <c r="V833"/>
      <c r="W833"/>
      <c r="Y833"/>
      <c r="Z833"/>
      <c r="AA833"/>
      <c r="AB833"/>
      <c r="AC833"/>
      <c r="AE833"/>
      <c r="AF833"/>
      <c r="AG833"/>
      <c r="AH833"/>
      <c r="AI833"/>
      <c r="AK833"/>
      <c r="AL833"/>
      <c r="AM833"/>
      <c r="AN833"/>
      <c r="AO833"/>
      <c r="AQ833"/>
      <c r="AR833"/>
      <c r="AS833"/>
      <c r="AT833"/>
      <c r="AU833"/>
      <c r="AW833"/>
      <c r="AX833"/>
      <c r="AY833"/>
      <c r="AZ833"/>
      <c r="BA833"/>
      <c r="BC833"/>
      <c r="BD833"/>
      <c r="BE833"/>
      <c r="BF833"/>
      <c r="BG833"/>
      <c r="BI833"/>
      <c r="BJ833"/>
      <c r="BK833"/>
      <c r="BL833"/>
      <c r="BM833"/>
      <c r="BO833"/>
      <c r="BP833"/>
      <c r="BQ833"/>
      <c r="BR833"/>
      <c r="BS833"/>
      <c r="BU833"/>
      <c r="BV833"/>
      <c r="BW833"/>
      <c r="BX833"/>
      <c r="BY833"/>
      <c r="CA833"/>
      <c r="CB833"/>
      <c r="CC833"/>
      <c r="CD833"/>
      <c r="CE833"/>
      <c r="CG833"/>
      <c r="CH833"/>
      <c r="CI833"/>
      <c r="CJ833"/>
      <c r="CK833"/>
      <c r="CM833"/>
      <c r="CN833"/>
      <c r="CO833"/>
      <c r="CP833"/>
      <c r="CQ833"/>
      <c r="CS833"/>
      <c r="CT833"/>
      <c r="CU833"/>
      <c r="CV833"/>
      <c r="CW833"/>
      <c r="CY833"/>
      <c r="CZ833"/>
      <c r="DA833"/>
      <c r="DB833"/>
      <c r="DC833"/>
      <c r="DE833"/>
      <c r="DF833"/>
      <c r="DG833"/>
      <c r="DH833"/>
      <c r="DI833"/>
      <c r="DK833"/>
      <c r="DL833"/>
      <c r="DM833"/>
      <c r="DN833"/>
      <c r="DO833"/>
      <c r="DQ833"/>
      <c r="DR833"/>
      <c r="DS833"/>
      <c r="DT833"/>
      <c r="DU833"/>
      <c r="DW833"/>
      <c r="DX833"/>
      <c r="DY833"/>
      <c r="DZ833"/>
      <c r="EA833"/>
      <c r="EC833"/>
      <c r="ED833"/>
      <c r="EE833"/>
      <c r="EF833"/>
      <c r="EG833"/>
      <c r="EI833"/>
      <c r="EJ833"/>
      <c r="EK833"/>
      <c r="EL833"/>
      <c r="EM833"/>
      <c r="EO833"/>
      <c r="EP833"/>
      <c r="EQ833"/>
      <c r="ER833"/>
      <c r="ES833"/>
      <c r="EU833"/>
      <c r="EV833"/>
      <c r="EW833"/>
      <c r="EX833"/>
      <c r="EY833"/>
      <c r="FA833"/>
      <c r="FB833"/>
      <c r="FC833"/>
      <c r="FD833"/>
      <c r="FE833"/>
      <c r="FG833"/>
      <c r="FH833"/>
      <c r="FI833"/>
      <c r="FJ833"/>
      <c r="FK833"/>
      <c r="FM833"/>
      <c r="FN833"/>
      <c r="FO833"/>
      <c r="FP833"/>
      <c r="FQ833"/>
      <c r="FS833"/>
      <c r="FT833"/>
      <c r="FU833"/>
      <c r="FV833"/>
      <c r="FW833"/>
      <c r="FY833"/>
      <c r="FZ833"/>
      <c r="GA833"/>
      <c r="GB833"/>
      <c r="GC833"/>
      <c r="GE833"/>
      <c r="GF833"/>
      <c r="GG833"/>
      <c r="GH833"/>
      <c r="GI833"/>
      <c r="GK833"/>
      <c r="GL833"/>
      <c r="GM833"/>
      <c r="GN833"/>
      <c r="GO833"/>
      <c r="GQ833"/>
      <c r="GR833"/>
      <c r="GS833"/>
      <c r="GT833"/>
      <c r="GU833"/>
      <c r="GW833"/>
      <c r="GX833"/>
      <c r="GY833"/>
      <c r="GZ833"/>
      <c r="HA833"/>
      <c r="HC833"/>
      <c r="HD833"/>
      <c r="HE833"/>
      <c r="HF833"/>
      <c r="HG833"/>
      <c r="HI833"/>
      <c r="HJ833"/>
      <c r="HK833"/>
      <c r="HL833"/>
      <c r="HM833"/>
      <c r="HO833"/>
      <c r="HP833"/>
      <c r="HQ833"/>
      <c r="HR833"/>
      <c r="HS833"/>
      <c r="HU833" s="66">
        <v>44956</v>
      </c>
      <c r="HV833" s="21" t="s">
        <v>1668</v>
      </c>
      <c r="HW833" s="76">
        <f>[1]!i_dq_close("881001.WI",HU833)</f>
        <v>5192.1967999999997</v>
      </c>
      <c r="HX833" s="21">
        <v>1.2290000000000001</v>
      </c>
      <c r="HY833"/>
      <c r="IA833"/>
      <c r="IB833"/>
      <c r="IC833"/>
      <c r="ID833"/>
      <c r="IE833"/>
      <c r="IG833"/>
      <c r="IH833"/>
      <c r="II833"/>
      <c r="IJ833"/>
      <c r="IK833"/>
      <c r="IM833"/>
      <c r="IN833"/>
      <c r="IO833"/>
      <c r="IP833"/>
      <c r="IQ833"/>
      <c r="IS833"/>
      <c r="IT833"/>
      <c r="IU833"/>
      <c r="IV833"/>
      <c r="IW833"/>
      <c r="IY833"/>
      <c r="IZ833"/>
      <c r="JA833"/>
      <c r="JB833"/>
      <c r="JC833"/>
      <c r="JE833"/>
      <c r="JF833"/>
      <c r="JG833"/>
      <c r="JH833"/>
      <c r="JI833"/>
      <c r="JK833"/>
      <c r="JL833"/>
      <c r="JM833"/>
      <c r="JN833"/>
      <c r="JO833"/>
      <c r="JQ833"/>
      <c r="JR833"/>
      <c r="JS833"/>
      <c r="JT833"/>
      <c r="JU833"/>
      <c r="JW833"/>
      <c r="JX833"/>
      <c r="JY833"/>
      <c r="JZ833"/>
      <c r="KA833"/>
      <c r="KC833"/>
      <c r="KD833"/>
      <c r="KE833"/>
      <c r="KF833"/>
      <c r="KG833"/>
      <c r="KI833"/>
      <c r="KJ833"/>
      <c r="KK833"/>
      <c r="KL833"/>
      <c r="KM833"/>
      <c r="KO833"/>
      <c r="KP833"/>
      <c r="KQ833"/>
      <c r="KR833"/>
      <c r="KS833"/>
      <c r="KU833"/>
      <c r="KV833"/>
      <c r="KW833"/>
      <c r="KX833"/>
      <c r="KY833"/>
    </row>
    <row r="834" spans="1:311">
      <c r="HU834" s="66">
        <v>44957</v>
      </c>
      <c r="HV834" s="21" t="s">
        <v>1668</v>
      </c>
      <c r="HW834" s="76">
        <f>[1]!i_dq_close("881001.WI",HU834)</f>
        <v>5170.5684000000001</v>
      </c>
      <c r="HX834" s="21">
        <v>1.23</v>
      </c>
    </row>
    <row r="835" spans="1:311">
      <c r="HU835" s="66">
        <v>44958</v>
      </c>
      <c r="HV835" s="21" t="s">
        <v>1685</v>
      </c>
      <c r="HW835" s="76">
        <f>[1]!i_dq_close("881001.WI",HU835)</f>
        <v>5234.7875999999997</v>
      </c>
      <c r="HX835" s="21">
        <v>1.23</v>
      </c>
    </row>
    <row r="836" spans="1:311">
      <c r="HU836" s="66">
        <v>44959</v>
      </c>
      <c r="HV836" s="21" t="s">
        <v>1685</v>
      </c>
      <c r="HW836" s="76">
        <f>[1]!i_dq_close("881001.WI",HU836)</f>
        <v>5232.1499000000003</v>
      </c>
      <c r="HX836" s="21">
        <v>1.23</v>
      </c>
    </row>
    <row r="837" spans="1:311">
      <c r="HU837" s="66">
        <v>44960</v>
      </c>
      <c r="HV837" s="21" t="s">
        <v>1685</v>
      </c>
      <c r="HW837" s="76">
        <f>[1]!i_dq_close("881001.WI",HU837)</f>
        <v>5204.1181999999999</v>
      </c>
      <c r="HX837" s="21">
        <v>1.2330000000000001</v>
      </c>
    </row>
  </sheetData>
  <phoneticPr fontId="7" type="noConversion"/>
  <conditionalFormatting sqref="A2:HT2 IF2:XFD2">
    <cfRule type="cellIs" dxfId="37" priority="47" operator="lessThan">
      <formula>-0.08</formula>
    </cfRule>
  </conditionalFormatting>
  <conditionalFormatting sqref="A3:HT3 IF3:XFD3">
    <cfRule type="cellIs" dxfId="36" priority="46" operator="lessThan">
      <formula>-0.1</formula>
    </cfRule>
  </conditionalFormatting>
  <conditionalFormatting sqref="A4:HT4 IF4:XFD4">
    <cfRule type="cellIs" dxfId="35" priority="45" operator="lessThan">
      <formula>-0.05</formula>
    </cfRule>
  </conditionalFormatting>
  <conditionalFormatting sqref="A6:HT6 IF6:XFD6">
    <cfRule type="cellIs" dxfId="34" priority="44" operator="greaterThanOrEqual">
      <formula>2</formula>
    </cfRule>
  </conditionalFormatting>
  <conditionalFormatting sqref="HU5:HW5 HV7">
    <cfRule type="cellIs" dxfId="33" priority="21" operator="lessThan">
      <formula>-0.05</formula>
    </cfRule>
  </conditionalFormatting>
  <conditionalFormatting sqref="HY2">
    <cfRule type="cellIs" dxfId="32" priority="20" operator="lessThan">
      <formula>-0.15</formula>
    </cfRule>
  </conditionalFormatting>
  <conditionalFormatting sqref="HY3">
    <cfRule type="cellIs" dxfId="31" priority="19" operator="lessThan">
      <formula>-0.1</formula>
    </cfRule>
  </conditionalFormatting>
  <conditionalFormatting sqref="HY4">
    <cfRule type="cellIs" dxfId="30" priority="18" operator="lessThan">
      <formula>-0.05</formula>
    </cfRule>
  </conditionalFormatting>
  <conditionalFormatting sqref="HU2:HV2">
    <cfRule type="cellIs" dxfId="29" priority="17" operator="lessThan">
      <formula>-0.06</formula>
    </cfRule>
  </conditionalFormatting>
  <conditionalFormatting sqref="HU3:HW3">
    <cfRule type="cellIs" dxfId="28" priority="16" operator="lessThan">
      <formula>-0.08</formula>
    </cfRule>
  </conditionalFormatting>
  <conditionalFormatting sqref="HU4:HW4">
    <cfRule type="cellIs" dxfId="27" priority="15" operator="lessThan">
      <formula>-0.05</formula>
    </cfRule>
  </conditionalFormatting>
  <conditionalFormatting sqref="HW2">
    <cfRule type="cellIs" dxfId="26" priority="14" operator="lessThan">
      <formula>-0.06</formula>
    </cfRule>
  </conditionalFormatting>
  <conditionalFormatting sqref="IE2">
    <cfRule type="cellIs" dxfId="25" priority="13" operator="lessThan">
      <formula>-0.06</formula>
    </cfRule>
  </conditionalFormatting>
  <conditionalFormatting sqref="IE3">
    <cfRule type="cellIs" dxfId="24" priority="12" operator="lessThan">
      <formula>-0.08</formula>
    </cfRule>
  </conditionalFormatting>
  <conditionalFormatting sqref="IE4">
    <cfRule type="cellIs" dxfId="23" priority="11" operator="lessThan">
      <formula>-0.05</formula>
    </cfRule>
  </conditionalFormatting>
  <conditionalFormatting sqref="IA2:IB2">
    <cfRule type="cellIs" dxfId="22" priority="10" operator="lessThan">
      <formula>-0.06</formula>
    </cfRule>
  </conditionalFormatting>
  <conditionalFormatting sqref="IA3:IC3">
    <cfRule type="cellIs" dxfId="21" priority="9" operator="lessThan">
      <formula>-0.08</formula>
    </cfRule>
  </conditionalFormatting>
  <conditionalFormatting sqref="IA4:IC4">
    <cfRule type="cellIs" dxfId="20" priority="8" operator="lessThan">
      <formula>-0.05</formula>
    </cfRule>
  </conditionalFormatting>
  <conditionalFormatting sqref="IC2">
    <cfRule type="cellIs" dxfId="19" priority="7" operator="lessThan">
      <formula>-0.06</formula>
    </cfRule>
  </conditionalFormatting>
  <conditionalFormatting sqref="HX2">
    <cfRule type="cellIs" dxfId="18" priority="6" operator="lessThan">
      <formula>-0.06</formula>
    </cfRule>
  </conditionalFormatting>
  <conditionalFormatting sqref="HX3">
    <cfRule type="cellIs" dxfId="17" priority="5" operator="lessThan">
      <formula>-0.08</formula>
    </cfRule>
  </conditionalFormatting>
  <conditionalFormatting sqref="HX4">
    <cfRule type="cellIs" dxfId="16" priority="4" operator="lessThan">
      <formula>-0.05</formula>
    </cfRule>
  </conditionalFormatting>
  <conditionalFormatting sqref="ID2">
    <cfRule type="cellIs" dxfId="15" priority="3" operator="lessThan">
      <formula>-0.06</formula>
    </cfRule>
  </conditionalFormatting>
  <conditionalFormatting sqref="ID3">
    <cfRule type="cellIs" dxfId="14" priority="2" operator="lessThan">
      <formula>-0.08</formula>
    </cfRule>
  </conditionalFormatting>
  <conditionalFormatting sqref="ID4">
    <cfRule type="cellIs" dxfId="13" priority="1" operator="lessThan">
      <formula>-0.05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C323"/>
  <sheetViews>
    <sheetView topLeftCell="O1" zoomScale="115" zoomScaleNormal="115" workbookViewId="0">
      <pane ySplit="1" topLeftCell="A79" activePane="bottomLeft" state="frozen"/>
      <selection pane="bottomLeft" activeCell="Z95" sqref="Z95:AA95"/>
    </sheetView>
  </sheetViews>
  <sheetFormatPr defaultColWidth="9" defaultRowHeight="13.8"/>
  <cols>
    <col min="1" max="1" width="11.109375" style="53" customWidth="1"/>
    <col min="2" max="5" width="9" style="53"/>
    <col min="7" max="7" width="11.109375" customWidth="1"/>
    <col min="10" max="10" width="13.109375" customWidth="1"/>
    <col min="11" max="11" width="14.77734375" customWidth="1"/>
    <col min="13" max="13" width="11.109375" customWidth="1"/>
    <col min="16" max="16" width="13.109375" customWidth="1"/>
    <col min="19" max="19" width="11.109375" customWidth="1"/>
    <col min="23" max="23" width="12" customWidth="1"/>
    <col min="25" max="25" width="11.109375" customWidth="1"/>
    <col min="29" max="29" width="12" customWidth="1"/>
  </cols>
  <sheetData>
    <row r="1" spans="1:29" s="72" customFormat="1" ht="32.1" customHeight="1">
      <c r="A1" s="21"/>
      <c r="B1" s="74" t="s">
        <v>311</v>
      </c>
      <c r="C1" s="21"/>
      <c r="D1" s="74" t="s">
        <v>241</v>
      </c>
      <c r="E1" s="74" t="s">
        <v>313</v>
      </c>
      <c r="G1" s="21"/>
      <c r="H1" s="21" t="s">
        <v>311</v>
      </c>
      <c r="I1" s="21"/>
      <c r="J1" s="21" t="s">
        <v>134</v>
      </c>
      <c r="K1" s="24" t="s">
        <v>313</v>
      </c>
      <c r="M1" s="21"/>
      <c r="N1" s="21" t="s">
        <v>311</v>
      </c>
      <c r="O1" s="21"/>
      <c r="P1" s="21" t="s">
        <v>667</v>
      </c>
      <c r="Q1" s="24" t="s">
        <v>313</v>
      </c>
      <c r="S1" s="21"/>
      <c r="T1" s="21" t="s">
        <v>311</v>
      </c>
      <c r="U1" s="21"/>
      <c r="V1" s="24" t="s">
        <v>940</v>
      </c>
      <c r="W1" s="24" t="s">
        <v>313</v>
      </c>
      <c r="Y1" s="21"/>
      <c r="Z1" s="21" t="s">
        <v>311</v>
      </c>
      <c r="AA1" s="21"/>
      <c r="AB1" s="24" t="s">
        <v>1034</v>
      </c>
      <c r="AC1" s="24" t="s">
        <v>313</v>
      </c>
    </row>
    <row r="2" spans="1:29" ht="96.6">
      <c r="A2" s="291" t="s">
        <v>331</v>
      </c>
      <c r="B2" s="258" t="s">
        <v>23</v>
      </c>
      <c r="C2" s="258"/>
      <c r="D2" s="259">
        <f>INDEX(D37:D3000,COUNTA(D37:D3000))/D37-1</f>
        <v>-4.4375844105729589E-3</v>
      </c>
      <c r="G2" s="291" t="s">
        <v>331</v>
      </c>
      <c r="H2" s="258" t="s">
        <v>23</v>
      </c>
      <c r="I2" s="258"/>
      <c r="J2" s="259">
        <f>INDEX(J37:J3000,COUNTA(J37:J3000))/J37-1</f>
        <v>-2.4643737276330846E-3</v>
      </c>
      <c r="K2" s="235" t="s">
        <v>1675</v>
      </c>
      <c r="M2" s="291" t="s">
        <v>331</v>
      </c>
      <c r="N2" s="258" t="s">
        <v>23</v>
      </c>
      <c r="O2" s="258"/>
      <c r="P2" s="259">
        <f>INDEX(P37:P3000,COUNTA(P37:P3000))/P37-1</f>
        <v>1.7866435385949675E-2</v>
      </c>
      <c r="S2" s="291" t="s">
        <v>331</v>
      </c>
      <c r="T2" s="258" t="s">
        <v>23</v>
      </c>
      <c r="U2" s="258"/>
      <c r="V2" s="259">
        <f>INDEX(V37:V3000,COUNTA(V37:V3000))/V37-1</f>
        <v>-1.6190476190476311E-2</v>
      </c>
      <c r="Y2" s="291" t="s">
        <v>331</v>
      </c>
      <c r="Z2" s="258" t="s">
        <v>23</v>
      </c>
      <c r="AA2" s="258"/>
      <c r="AB2" s="259">
        <f>INDEX(AB37:AB3000,COUNTA(AB37:AB3000))/AB37-1</f>
        <v>-2.4114980225715676E-3</v>
      </c>
    </row>
    <row r="3" spans="1:29" ht="34.200000000000003">
      <c r="A3" s="291" t="s">
        <v>1618</v>
      </c>
      <c r="B3" s="258" t="s">
        <v>22</v>
      </c>
      <c r="C3" s="258"/>
      <c r="D3" s="259">
        <f>-(MAX(D37:D3000)-INDEX(D37:D3000,COUNTA(D37:D3000)))/MAX(D37:D3000)</f>
        <v>-2.5127526922350301E-2</v>
      </c>
      <c r="G3" s="291" t="s">
        <v>1618</v>
      </c>
      <c r="H3" s="258" t="s">
        <v>22</v>
      </c>
      <c r="I3" s="258"/>
      <c r="J3" s="259">
        <f>-(MAX(J37:J3000)-INDEX(J37:J3000,COUNTA(J37:J3000)))/MAX(J37:J3000)</f>
        <v>-3.1721268850753999E-2</v>
      </c>
      <c r="M3" s="291" t="s">
        <v>1618</v>
      </c>
      <c r="N3" s="258" t="s">
        <v>22</v>
      </c>
      <c r="O3" s="258"/>
      <c r="P3" s="259">
        <f>-(MAX(P37:P3000)-INDEX(P37:P3000,COUNTA(P37:P3000)))/MAX(P37:P3000)</f>
        <v>-3.7638376383763876E-2</v>
      </c>
      <c r="S3" s="291" t="s">
        <v>1618</v>
      </c>
      <c r="T3" s="258" t="s">
        <v>22</v>
      </c>
      <c r="U3" s="258"/>
      <c r="V3" s="259">
        <f>-(MAX(V37:V3000)-INDEX(V37:V3000,COUNTA(V37:V3000)))/MAX(V37:V3000)</f>
        <v>-3.0046948356807539E-2</v>
      </c>
      <c r="Y3" s="291" t="s">
        <v>1618</v>
      </c>
      <c r="Z3" s="258" t="s">
        <v>22</v>
      </c>
      <c r="AA3" s="258"/>
      <c r="AB3" s="259">
        <f>-(MAX(AB37:AB3000)-INDEX(AB37:AB3000,COUNTA(AB37:AB3000)))/MAX(AB37:AB3000)</f>
        <v>-1.6078394063362113E-2</v>
      </c>
    </row>
    <row r="4" spans="1:29">
      <c r="A4" s="74"/>
      <c r="B4" s="74"/>
      <c r="C4" s="74"/>
      <c r="D4" s="52">
        <f>INDEX(A$37:A5000, COUNTA(A$37:A5000))</f>
        <v>44967</v>
      </c>
      <c r="E4" s="258"/>
      <c r="G4" s="21"/>
      <c r="H4" s="21"/>
      <c r="I4" s="21"/>
      <c r="J4" s="52">
        <f>INDEX(G$37:G5000, COUNTA(G$37:G5000))</f>
        <v>44967</v>
      </c>
      <c r="K4" s="41"/>
      <c r="M4" s="21"/>
      <c r="N4" s="21"/>
      <c r="O4" s="21"/>
      <c r="P4" s="52">
        <f>INDEX(M$37:M5000, COUNTA(M$37:M5000))</f>
        <v>44967</v>
      </c>
      <c r="Q4" s="41"/>
      <c r="S4" s="21"/>
      <c r="T4" s="21"/>
      <c r="U4" s="21"/>
      <c r="V4" s="52">
        <f>INDEX(S$37:S5000, COUNTA(S$37:S5000))</f>
        <v>44967</v>
      </c>
      <c r="W4" s="41"/>
      <c r="Y4" s="21"/>
      <c r="Z4" s="21"/>
      <c r="AA4" s="21"/>
      <c r="AB4" s="52">
        <f>INDEX(Y$37:Y5000, COUNTA(Y$37:Y5000))</f>
        <v>44967</v>
      </c>
      <c r="AC4" s="41"/>
    </row>
    <row r="5" spans="1:29">
      <c r="A5" s="74" t="s">
        <v>416</v>
      </c>
      <c r="B5" s="258" t="s">
        <v>18</v>
      </c>
      <c r="C5" s="258"/>
      <c r="D5" s="261">
        <f>COUNTIF(D6:D17,"&lt;-0.1")</f>
        <v>0</v>
      </c>
      <c r="G5" s="21" t="s">
        <v>416</v>
      </c>
      <c r="H5" s="41" t="s">
        <v>18</v>
      </c>
      <c r="I5" s="41"/>
      <c r="J5" s="42">
        <f>COUNTIF(J6:J17,"&lt;-0.1")</f>
        <v>1</v>
      </c>
      <c r="M5" s="21" t="s">
        <v>416</v>
      </c>
      <c r="N5" s="41" t="s">
        <v>18</v>
      </c>
      <c r="O5" s="41"/>
      <c r="P5" s="42">
        <f>COUNTIF(P6:P17,"&lt;-0.1")</f>
        <v>0</v>
      </c>
      <c r="S5" s="21" t="s">
        <v>416</v>
      </c>
      <c r="T5" s="41" t="s">
        <v>18</v>
      </c>
      <c r="U5" s="41"/>
      <c r="V5" s="42">
        <f>COUNTIF(V6:V17,"&lt;-0.1")</f>
        <v>0</v>
      </c>
      <c r="Y5" s="21" t="s">
        <v>416</v>
      </c>
      <c r="Z5" s="41" t="s">
        <v>18</v>
      </c>
      <c r="AA5" s="41"/>
      <c r="AB5" s="42">
        <f>COUNTIF(AB6:AB17,"&lt;-0.1")</f>
        <v>0</v>
      </c>
    </row>
    <row r="6" spans="1:29">
      <c r="A6" s="52">
        <v>44561</v>
      </c>
      <c r="B6" s="51" t="s">
        <v>336</v>
      </c>
      <c r="C6" s="275">
        <f t="array" ref="C6">MAX((B$37:B$189=B6)*A$37:A$189)</f>
        <v>44561</v>
      </c>
      <c r="D6" s="259">
        <f>VLOOKUP(C6,A$37:D3000,4,0)/D37-1</f>
        <v>-1.0225737989581374E-2</v>
      </c>
      <c r="G6" s="23">
        <v>44681</v>
      </c>
      <c r="H6" s="27" t="s">
        <v>334</v>
      </c>
      <c r="I6" s="26">
        <f t="array" ref="I6">MAX((H$37:H$189=H6)*G$37:G$189)</f>
        <v>44680</v>
      </c>
      <c r="J6" s="36">
        <f>VLOOKUP(I6,G$37:J3000,4,0)/J37-1</f>
        <v>0</v>
      </c>
      <c r="M6" s="23">
        <v>44773</v>
      </c>
      <c r="N6" s="27" t="s">
        <v>347</v>
      </c>
      <c r="O6" s="26">
        <f t="array" ref="O6">MAX((N$37:N$189=N6)*M$37:M$189)</f>
        <v>44771</v>
      </c>
      <c r="P6" s="36">
        <f>VLOOKUP(O6,M$37:P3000,4,0)/P37-1</f>
        <v>-1.4744145706852008E-3</v>
      </c>
      <c r="S6" s="23">
        <v>44834</v>
      </c>
      <c r="T6" s="27" t="s">
        <v>1622</v>
      </c>
      <c r="U6" s="26">
        <f t="array" ref="U6">MAX((T$37:T$189=T6)*S$37:S$189)</f>
        <v>44834</v>
      </c>
      <c r="V6" s="36">
        <f>VLOOKUP(U6,S$37:V3000,4,0)/V37-1</f>
        <v>-2.3809523809523947E-2</v>
      </c>
      <c r="Y6" s="23">
        <v>44895</v>
      </c>
      <c r="Z6" s="27" t="s">
        <v>1630</v>
      </c>
      <c r="AA6" s="26">
        <f t="array" ref="AA6">MAX((Z$37:Z$189=Z6)*Y$37:Y$189)</f>
        <v>44895</v>
      </c>
      <c r="AB6" s="36">
        <f>VLOOKUP(AA6,Y$37:AB3000,4,0)/AB37-1</f>
        <v>-7.234494067714925E-3</v>
      </c>
    </row>
    <row r="7" spans="1:29">
      <c r="A7" s="52">
        <v>44592</v>
      </c>
      <c r="B7" s="51" t="s">
        <v>346</v>
      </c>
      <c r="C7" s="275">
        <f t="array" ref="C7">MAX((B$37:B$189=B7)*A$37:A$189)</f>
        <v>44589</v>
      </c>
      <c r="D7" s="259">
        <f>VLOOKUP(C7,A$37:D3000,4,0)/VLOOKUP(C6,A$37:D3000,4,0)-1</f>
        <v>-6.6926575698504909E-3</v>
      </c>
      <c r="G7" s="23">
        <v>44712</v>
      </c>
      <c r="H7" s="27" t="s">
        <v>345</v>
      </c>
      <c r="I7" s="26">
        <f t="array" ref="I7">MAX((H$37:H$189=H7)*G$37:G$189)</f>
        <v>44712</v>
      </c>
      <c r="J7" s="36">
        <f>VLOOKUP(I7,G$37:J3000,4,0)/VLOOKUP(I6,G$37:J3000,4,0)-1</f>
        <v>2.53937640630022E-2</v>
      </c>
      <c r="M7" s="23">
        <v>44804</v>
      </c>
      <c r="N7" s="27" t="s">
        <v>339</v>
      </c>
      <c r="O7" s="26">
        <f t="array" ref="O7">MAX((N$37:N$189=N7)*M$37:M$189)</f>
        <v>44804</v>
      </c>
      <c r="P7" s="36">
        <f>VLOOKUP(O7,M$37:P3000,4,0)/VLOOKUP(O6,M$37:P3000,4,0)-1</f>
        <v>1.5460783462173167E-2</v>
      </c>
      <c r="S7" s="23">
        <v>44865</v>
      </c>
      <c r="T7" s="27" t="s">
        <v>1621</v>
      </c>
      <c r="U7" s="26">
        <f t="array" ref="U7">MAX((T$37:T$189=T7)*S$37:S$189)</f>
        <v>44865</v>
      </c>
      <c r="V7" s="36">
        <f>VLOOKUP(U7,S$37:V3000,4,0)/VLOOKUP(U6,S$37:V3000,4,0)-1</f>
        <v>3.9024390243902474E-2</v>
      </c>
      <c r="Y7" s="23">
        <v>44926</v>
      </c>
      <c r="Z7" s="27" t="s">
        <v>336</v>
      </c>
      <c r="AA7" s="26">
        <f t="array" ref="AA7">MAX((Z$37:Z$189=Z7)*Y$37:Y$189)</f>
        <v>44925</v>
      </c>
      <c r="AB7" s="36">
        <f>VLOOKUP(AA7,Y$37:AB3000,4,0)/VLOOKUP(AA6,Y$37:AB3000,4,0)-1</f>
        <v>-7.4815390594634712E-3</v>
      </c>
    </row>
    <row r="8" spans="1:29">
      <c r="A8" s="52">
        <v>44620</v>
      </c>
      <c r="B8" s="51" t="s">
        <v>349</v>
      </c>
      <c r="C8" s="275">
        <f t="array" ref="C8">MAX((B$37:B$189=B8)*A$37:A$189)</f>
        <v>44620</v>
      </c>
      <c r="D8" s="259">
        <f>VLOOKUP(C8,A$37:D3001,4,0)/VLOOKUP(C7,A$37:D3001,4,0)-1</f>
        <v>1.5176293582782829E-2</v>
      </c>
      <c r="G8" s="23">
        <v>44742</v>
      </c>
      <c r="H8" s="27" t="s">
        <v>338</v>
      </c>
      <c r="I8" s="26">
        <f t="array" ref="I8">MAX((H$37:H$189=H8)*G$37:G$189)</f>
        <v>44742</v>
      </c>
      <c r="J8" s="36">
        <f>VLOOKUP(I8,G$37:J3001,4,0)/VLOOKUP(I7,G$37:J3001,4,0)-1</f>
        <v>-1.0449320794148065E-4</v>
      </c>
      <c r="M8" s="23">
        <v>44834</v>
      </c>
      <c r="N8" s="27" t="s">
        <v>340</v>
      </c>
      <c r="O8" s="26">
        <f t="array" ref="O8">MAX((N$37:N$189=N8)*M$37:M$189)</f>
        <v>44834</v>
      </c>
      <c r="P8" s="36">
        <f>VLOOKUP(O8,M$37:P3001,4,0)/VLOOKUP(O7,M$37:P3001,4,0)-1</f>
        <v>-1.7620391754340936E-2</v>
      </c>
      <c r="S8" s="23">
        <v>44895</v>
      </c>
      <c r="T8" s="27" t="s">
        <v>342</v>
      </c>
      <c r="U8" s="26">
        <f t="array" ref="U8">MAX((T$37:T$189=T8)*S$37:S$189)</f>
        <v>44895</v>
      </c>
      <c r="V8" s="36">
        <f>VLOOKUP(U8,S$37:V3001,4,0)/VLOOKUP(U7,S$37:V3001,4,0)-1</f>
        <v>-5.915492957746471E-2</v>
      </c>
      <c r="Y8" s="23">
        <v>44957</v>
      </c>
      <c r="Z8" s="27" t="s">
        <v>1626</v>
      </c>
      <c r="AA8" s="26">
        <f t="array" ref="AA8">MAX((Z$37:Z$189=Z8)*Y$37:Y$189)</f>
        <v>44957</v>
      </c>
      <c r="AB8" s="36">
        <f>VLOOKUP(AA8,Y$37:AB3001,4,0)/VLOOKUP(AA7,Y$37:AB3001,4,0)-1</f>
        <v>2.3201174743024744E-2</v>
      </c>
    </row>
    <row r="9" spans="1:29">
      <c r="A9" s="52">
        <v>44651</v>
      </c>
      <c r="B9" s="51" t="s">
        <v>350</v>
      </c>
      <c r="C9" s="275">
        <f t="array" ref="C9">MAX((B$37:B$189=B9)*A$37:A$189)</f>
        <v>44651</v>
      </c>
      <c r="D9" s="259">
        <f>VLOOKUP(C9,A$37:D3002,4,0)/VLOOKUP(C8,A$37:D3002,4,0)-1</f>
        <v>1.0309942650944093E-2</v>
      </c>
      <c r="G9" s="23">
        <v>44773</v>
      </c>
      <c r="H9" s="27" t="s">
        <v>347</v>
      </c>
      <c r="I9" s="26">
        <f t="array" ref="I9">MAX((H$37:H$189=H9)*G$37:G$189)</f>
        <v>44771</v>
      </c>
      <c r="J9" s="36">
        <f>VLOOKUP(I9,G$37:J3002,4,0)/VLOOKUP(I8,G$37:J3002,4,0)-1</f>
        <v>-4.5981816281742693E-3</v>
      </c>
      <c r="M9" s="23">
        <v>44865</v>
      </c>
      <c r="N9" s="27" t="s">
        <v>341</v>
      </c>
      <c r="O9" s="26">
        <f t="array" ref="O9">MAX((N$37:N$189=N9)*M$37:M$189)</f>
        <v>44865</v>
      </c>
      <c r="P9" s="36">
        <f>VLOOKUP(O9,M$37:P3002,4,0)/VLOOKUP(O8,M$37:P3002,4,0)-1</f>
        <v>-4.8846321288637418E-2</v>
      </c>
      <c r="S9" s="23">
        <v>44926</v>
      </c>
      <c r="T9" s="27" t="s">
        <v>336</v>
      </c>
      <c r="U9" s="26">
        <f t="array" ref="U9">MAX((T$37:T$189=T9)*S$37:S$189)</f>
        <v>44925</v>
      </c>
      <c r="V9" s="36">
        <f>VLOOKUP(U9,S$37:V3002,4,0)/VLOOKUP(U8,S$37:V3002,4,0)-1</f>
        <v>2.6946107784431073E-2</v>
      </c>
      <c r="Y9" s="23">
        <v>44985</v>
      </c>
      <c r="Z9" s="27" t="s">
        <v>348</v>
      </c>
      <c r="AA9" s="26">
        <f t="array" ref="AA9">MAX((Z$37:Z$989=Z9)*Y$37:Y$989)</f>
        <v>44967</v>
      </c>
      <c r="AB9" s="36">
        <f>VLOOKUP(AA9,Y$37:AB3002,4,0)/VLOOKUP(AA8,Y$37:AB3002,4,0)-1</f>
        <v>-1.0524301569077577E-2</v>
      </c>
    </row>
    <row r="10" spans="1:29">
      <c r="A10" s="52">
        <v>44681</v>
      </c>
      <c r="B10" s="51" t="s">
        <v>352</v>
      </c>
      <c r="C10" s="275">
        <f t="array" ref="C10">MAX((B$37:B$189=B10)*A$37:A$189)</f>
        <v>44680</v>
      </c>
      <c r="D10" s="259">
        <f>VLOOKUP(C10,A$37:D3003,4,0)/VLOOKUP(C9,A$37:D3003,4,0)-1</f>
        <v>-2.0281905733784078E-2</v>
      </c>
      <c r="G10" s="23">
        <v>44804</v>
      </c>
      <c r="H10" s="27" t="s">
        <v>339</v>
      </c>
      <c r="I10" s="26">
        <f t="array" ref="I10">MAX((H$37:H$189=H10)*G$37:G$189)</f>
        <v>44804</v>
      </c>
      <c r="J10" s="36">
        <f>VLOOKUP(I10,G$37:J3003,4,0)/VLOOKUP(I9,G$37:J3003,4,0)-1</f>
        <v>-1.2808398950131195E-2</v>
      </c>
      <c r="M10" s="23">
        <v>44895</v>
      </c>
      <c r="N10" s="27" t="s">
        <v>342</v>
      </c>
      <c r="O10" s="26">
        <f t="array" ref="O10">MAX((N$37:N$189=N10)*M$37:M$189)</f>
        <v>44895</v>
      </c>
      <c r="P10" s="36">
        <f>VLOOKUP(O10,M$37:P3003,4,0)/VLOOKUP(O9,M$37:P3003,4,0)-1</f>
        <v>4.3024533138044552E-2</v>
      </c>
      <c r="S10" s="23">
        <v>44957</v>
      </c>
      <c r="T10" s="27" t="s">
        <v>1626</v>
      </c>
      <c r="U10" s="26">
        <f t="array" ref="U10">MAX((T$37:T$189=T10)*S$37:S$189)</f>
        <v>44957</v>
      </c>
      <c r="V10" s="36">
        <f>VLOOKUP(U10,S$37:V3003,4,0)/VLOOKUP(U9,S$37:V3003,4,0)-1</f>
        <v>-2.9154518950436081E-3</v>
      </c>
    </row>
    <row r="11" spans="1:29">
      <c r="A11" s="52">
        <v>44712</v>
      </c>
      <c r="B11" s="51" t="s">
        <v>394</v>
      </c>
      <c r="C11" s="275">
        <f t="array" ref="C11">MAX((B$37:B$189=B11)*A$37:A$189)</f>
        <v>44712</v>
      </c>
      <c r="D11" s="259">
        <f>VLOOKUP(C11,A$37:D3004,4,0)/VLOOKUP(C10,A$37:D3004,4,0)-1</f>
        <v>1.1392487468263823E-2</v>
      </c>
      <c r="G11" s="23">
        <v>44834</v>
      </c>
      <c r="H11" s="27" t="s">
        <v>340</v>
      </c>
      <c r="I11" s="26">
        <f t="array" ref="I11">MAX((H$37:H$189=H11)*G$37:G$189)</f>
        <v>44834</v>
      </c>
      <c r="J11" s="36">
        <f>VLOOKUP(I11,G$37:J3004,4,0)/VLOOKUP(I10,G$37:J3004,4,0)-1</f>
        <v>-1.2761884504944865E-3</v>
      </c>
      <c r="M11" s="23">
        <v>44926</v>
      </c>
      <c r="N11" s="27" t="s">
        <v>336</v>
      </c>
      <c r="O11" s="26">
        <f t="array" ref="O11">MAX((N$37:N$189=N11)*M$37:M$189)</f>
        <v>44925</v>
      </c>
      <c r="P11" s="36">
        <f>VLOOKUP(O11,M$37:P3004,4,0)/VLOOKUP(O10,M$37:P3004,4,0)-1</f>
        <v>8.6887835703002292E-3</v>
      </c>
      <c r="S11" s="23">
        <v>44985</v>
      </c>
      <c r="T11" s="27" t="s">
        <v>348</v>
      </c>
      <c r="U11" s="26">
        <f t="array" ref="U11">MAX((T$37:T$989=T11)*S$37:S$989)</f>
        <v>44967</v>
      </c>
      <c r="V11" s="36">
        <f>VLOOKUP(U11,S$37:V3004,4,0)/VLOOKUP(U10,S$37:V3004,4,0)-1</f>
        <v>6.8226120857699524E-3</v>
      </c>
    </row>
    <row r="12" spans="1:29">
      <c r="A12" s="52">
        <v>44742</v>
      </c>
      <c r="B12" s="51" t="s">
        <v>568</v>
      </c>
      <c r="C12" s="275">
        <f t="array" ref="C12">MAX((B$37:B$189=B12)*A$37:A$189)</f>
        <v>44742</v>
      </c>
      <c r="D12" s="259">
        <f>VLOOKUP(C12,A$37:D3005,4,0)/VLOOKUP(C11,A$37:D3005,4,0)-1</f>
        <v>7.6596292481976302E-3</v>
      </c>
      <c r="G12" s="23">
        <v>44865</v>
      </c>
      <c r="H12" s="27" t="s">
        <v>341</v>
      </c>
      <c r="I12" s="26">
        <f t="array" ref="I12">MAX((H$37:H$189=H12)*G$37:G$189)</f>
        <v>44865</v>
      </c>
      <c r="J12" s="36">
        <f>VLOOKUP(I12,G$37:J3005,4,0)/VLOOKUP(I11,G$37:J3005,4,0)-1</f>
        <v>-0.15163454371206486</v>
      </c>
      <c r="M12" s="23">
        <v>44957</v>
      </c>
      <c r="N12" s="27" t="s">
        <v>1626</v>
      </c>
      <c r="O12" s="26">
        <f t="array" ref="O12">MAX((N$37:N$189=N12)*M$37:M$189)</f>
        <v>44957</v>
      </c>
      <c r="P12" s="36">
        <f>VLOOKUP(O12,M$37:P3005,4,0)/VLOOKUP(O11,M$37:P3005,4,0)-1</f>
        <v>4.498390324545376E-2</v>
      </c>
    </row>
    <row r="13" spans="1:29">
      <c r="A13" s="52">
        <v>44773</v>
      </c>
      <c r="B13" s="51" t="s">
        <v>355</v>
      </c>
      <c r="C13" s="275">
        <f t="array" ref="C13">MAX((B$37:B$300=B13)*A$37:A$300)</f>
        <v>44771</v>
      </c>
      <c r="D13" s="259">
        <f>VLOOKUP(C13,A$37:D3006,4,0)/VLOOKUP(C12,A$37:D3006,4,0)-1</f>
        <v>7.0903864580007525E-3</v>
      </c>
      <c r="G13" s="23">
        <v>44895</v>
      </c>
      <c r="H13" s="27" t="s">
        <v>342</v>
      </c>
      <c r="I13" s="26">
        <f t="array" ref="I13">MAX((H$37:H$189=H13)*G$37:G$189)</f>
        <v>44895</v>
      </c>
      <c r="J13" s="36">
        <f>VLOOKUP(I13,G$37:J3006,4,0)/VLOOKUP(I12,G$37:J3006,4,0)-1</f>
        <v>0.11447219781599105</v>
      </c>
      <c r="M13" s="23">
        <v>44985</v>
      </c>
      <c r="N13" s="27" t="s">
        <v>348</v>
      </c>
      <c r="O13" s="26">
        <f t="array" ref="O13">MAX((N$37:N$989=N13)*M$37:M$989)</f>
        <v>44967</v>
      </c>
      <c r="P13" s="36">
        <f>VLOOKUP(O13,M$37:P3006,4,0)/VLOOKUP(O12,M$37:P3006,4,0)-1</f>
        <v>-2.2814321398834325E-2</v>
      </c>
    </row>
    <row r="14" spans="1:29">
      <c r="A14" s="52">
        <v>44804</v>
      </c>
      <c r="B14" s="51" t="s">
        <v>356</v>
      </c>
      <c r="C14" s="275">
        <f t="array" ref="C14">MAX((B$37:B$300=B14)*A$37:A$300)</f>
        <v>44804</v>
      </c>
      <c r="D14" s="259">
        <f>VLOOKUP(C14,A$37:D3007,4,0)/VLOOKUP(C13,A$37:D3007,4,0)-1</f>
        <v>5.2010655841685516E-3</v>
      </c>
      <c r="G14" s="23">
        <v>44926</v>
      </c>
      <c r="H14" s="27" t="s">
        <v>336</v>
      </c>
      <c r="I14" s="26">
        <f t="array" ref="I14">MAX((H$37:H$189=H14)*G$37:G$189)</f>
        <v>44904</v>
      </c>
      <c r="J14" s="36">
        <f>VLOOKUP(I14,G$37:J3007,4,0)/VLOOKUP(I13,G$37:J3007,4,0)-1</f>
        <v>1.9596801441603695E-2</v>
      </c>
    </row>
    <row r="15" spans="1:29">
      <c r="A15" s="52">
        <v>44834</v>
      </c>
      <c r="B15" s="51" t="s">
        <v>357</v>
      </c>
      <c r="C15" s="275">
        <f t="array" ref="C15">MAX((B$37:B$300=B15)*A$37:A$300)</f>
        <v>44834</v>
      </c>
      <c r="D15" s="259">
        <f>VLOOKUP(C15,A$37:D3008,4,0)/VLOOKUP(C14,A$37:D3008,4,0)-1</f>
        <v>-1.3313982836950955E-2</v>
      </c>
      <c r="G15" s="23">
        <v>44957</v>
      </c>
      <c r="H15" s="27" t="s">
        <v>1626</v>
      </c>
      <c r="I15" s="26">
        <f t="array" ref="I15">MAX((H$37:H$989=H15)*G$37:G$989)</f>
        <v>44957</v>
      </c>
      <c r="J15" s="36">
        <f>VLOOKUP(I15,G$37:J3008,4,0)/VLOOKUP(I14,G$37:J3008,4,0)-1</f>
        <v>1.2482050149121848E-2</v>
      </c>
    </row>
    <row r="16" spans="1:29">
      <c r="A16" s="52">
        <v>44865</v>
      </c>
      <c r="B16" s="51" t="s">
        <v>358</v>
      </c>
      <c r="C16" s="275">
        <f t="array" ref="C16">MAX((B$37:B$300=B16)*A$37:A$300)</f>
        <v>44865</v>
      </c>
      <c r="D16" s="259">
        <f>VLOOKUP(C16,A$37:D3009,4,0)/VLOOKUP(C15,A$37:D3009,4,0)-1</f>
        <v>-1.5987721429943091E-3</v>
      </c>
      <c r="G16" s="23">
        <v>44985</v>
      </c>
      <c r="H16" s="27" t="s">
        <v>348</v>
      </c>
      <c r="I16" s="26">
        <f t="array" ref="I16">MAX((H$37:H$989=H16)*G$37:G$989)</f>
        <v>44967</v>
      </c>
      <c r="J16" s="36">
        <f>VLOOKUP(I16,G$37:J3009,4,0)/VLOOKUP(I15,G$37:J3009,4,0)-1</f>
        <v>1.5710233471525337E-2</v>
      </c>
    </row>
    <row r="17" spans="1:4" customFormat="1">
      <c r="A17" s="52">
        <v>44895</v>
      </c>
      <c r="B17" s="51" t="s">
        <v>359</v>
      </c>
      <c r="C17" s="275">
        <f t="array" ref="C17">MAX((B$37:B$300=B17)*A$37:A$300)</f>
        <v>44895</v>
      </c>
      <c r="D17" s="259">
        <f>VLOOKUP(C17,A$37:D3010,4,0)/VLOOKUP(C16,A$37:D3010,4,0)-1</f>
        <v>-1.6525749423520253E-2</v>
      </c>
    </row>
    <row r="18" spans="1:4" customFormat="1">
      <c r="A18" s="52">
        <v>44926</v>
      </c>
      <c r="B18" s="51" t="s">
        <v>360</v>
      </c>
      <c r="C18" s="275">
        <f t="array" ref="C18">MAX((B$37:B$300=B18)*A$37:A$300)</f>
        <v>44925</v>
      </c>
      <c r="D18" s="259">
        <f>VLOOKUP(C18,A$37:D3011,4,0)/VLOOKUP(C17,A$37:D3011,4,0)-1</f>
        <v>-2.5400547088706427E-3</v>
      </c>
    </row>
    <row r="19" spans="1:4" customFormat="1">
      <c r="A19" s="52">
        <v>44957</v>
      </c>
      <c r="B19" s="51" t="s">
        <v>1628</v>
      </c>
      <c r="C19" s="275">
        <f t="array" ref="C19">MAX((B$37:B$3000=B19)*A$37:A$3000)</f>
        <v>44957</v>
      </c>
      <c r="D19" s="259">
        <f>VLOOKUP(C19,A$37:D3012,4,0)/VLOOKUP(C18,A$37:D3012,4,0)-1</f>
        <v>1.4234410708455547E-2</v>
      </c>
    </row>
    <row r="20" spans="1:4" customFormat="1">
      <c r="A20" s="52">
        <v>44985</v>
      </c>
      <c r="B20" s="51" t="s">
        <v>371</v>
      </c>
      <c r="C20" s="275">
        <f t="array" ref="C20">MAX((B$37:B$3000=B20)*A$37:A$3000)</f>
        <v>44967</v>
      </c>
      <c r="D20" s="259">
        <f>VLOOKUP(C20,A$37:D3013,4,0)/VLOOKUP(C19,A$37:D3013,4,0)-1</f>
        <v>-3.4120903882056686E-3</v>
      </c>
    </row>
    <row r="37" spans="1:29">
      <c r="A37" s="292">
        <v>44533</v>
      </c>
      <c r="B37" s="51" t="s">
        <v>336</v>
      </c>
      <c r="C37" s="52"/>
      <c r="D37" s="148">
        <v>1.5548999999999999</v>
      </c>
      <c r="E37" s="113">
        <v>352298.75</v>
      </c>
      <c r="G37" s="43">
        <v>44678</v>
      </c>
      <c r="H37" s="27" t="s">
        <v>334</v>
      </c>
      <c r="I37" s="23"/>
      <c r="J37" s="44">
        <v>0.93330000000000002</v>
      </c>
      <c r="K37" s="45">
        <v>5357334.1900000004</v>
      </c>
      <c r="M37" s="43">
        <v>44750</v>
      </c>
      <c r="N37" s="27" t="s">
        <v>638</v>
      </c>
      <c r="O37" s="23"/>
      <c r="P37" s="44">
        <v>1.153</v>
      </c>
      <c r="Q37" s="45">
        <v>4336513.4400000004</v>
      </c>
      <c r="S37" s="49">
        <v>44824</v>
      </c>
      <c r="T37" s="21" t="s">
        <v>1622</v>
      </c>
      <c r="V37">
        <v>1.05</v>
      </c>
      <c r="W37" s="68">
        <v>1904761.9</v>
      </c>
      <c r="Y37" s="49">
        <v>44876</v>
      </c>
      <c r="Z37" s="21" t="s">
        <v>1630</v>
      </c>
      <c r="AB37">
        <v>1.0367</v>
      </c>
      <c r="AC37" s="68">
        <v>964599.21</v>
      </c>
    </row>
    <row r="38" spans="1:29">
      <c r="A38" s="292">
        <v>44536</v>
      </c>
      <c r="B38" s="51" t="s">
        <v>336</v>
      </c>
      <c r="D38" s="148">
        <v>1.5488</v>
      </c>
      <c r="G38" s="43">
        <v>44679</v>
      </c>
      <c r="H38" s="27" t="s">
        <v>334</v>
      </c>
      <c r="J38" s="46">
        <v>0.93330000000000002</v>
      </c>
      <c r="M38" s="43">
        <v>44753</v>
      </c>
      <c r="N38" s="27" t="s">
        <v>638</v>
      </c>
      <c r="P38" s="46">
        <v>1.1536</v>
      </c>
      <c r="S38" s="49">
        <v>44825</v>
      </c>
      <c r="T38" s="21" t="s">
        <v>1622</v>
      </c>
      <c r="V38">
        <v>1.05</v>
      </c>
      <c r="Y38" s="49">
        <v>44879</v>
      </c>
      <c r="Z38" s="21" t="s">
        <v>1630</v>
      </c>
      <c r="AB38">
        <v>1.0329999999999999</v>
      </c>
    </row>
    <row r="39" spans="1:29">
      <c r="A39" s="292">
        <v>44537</v>
      </c>
      <c r="B39" s="51" t="s">
        <v>336</v>
      </c>
      <c r="C39" s="52"/>
      <c r="D39" s="148">
        <v>1.5455000000000001</v>
      </c>
      <c r="G39" s="43">
        <v>44680</v>
      </c>
      <c r="H39" s="27" t="s">
        <v>334</v>
      </c>
      <c r="I39" s="23"/>
      <c r="J39" s="44">
        <v>0.93330000000000002</v>
      </c>
      <c r="M39" s="43">
        <v>44754</v>
      </c>
      <c r="N39" s="27" t="s">
        <v>638</v>
      </c>
      <c r="O39" s="23"/>
      <c r="P39" s="44">
        <v>1.1545000000000001</v>
      </c>
      <c r="S39" s="49">
        <v>44826</v>
      </c>
      <c r="T39" s="21" t="s">
        <v>1622</v>
      </c>
      <c r="V39">
        <v>1.05</v>
      </c>
      <c r="Y39" s="49">
        <v>44880</v>
      </c>
      <c r="Z39" s="21" t="s">
        <v>1630</v>
      </c>
      <c r="AB39">
        <v>1.0303</v>
      </c>
    </row>
    <row r="40" spans="1:29">
      <c r="A40" s="292">
        <v>44538</v>
      </c>
      <c r="B40" s="51" t="s">
        <v>336</v>
      </c>
      <c r="C40" s="52"/>
      <c r="D40" s="148">
        <v>1.5488999999999999</v>
      </c>
      <c r="G40" s="43">
        <v>44686</v>
      </c>
      <c r="H40" s="27" t="s">
        <v>345</v>
      </c>
      <c r="J40" s="44">
        <v>0.92959999999999998</v>
      </c>
      <c r="M40" s="43">
        <v>44755</v>
      </c>
      <c r="N40" s="27" t="s">
        <v>638</v>
      </c>
      <c r="P40" s="44">
        <v>1.1525000000000001</v>
      </c>
      <c r="S40" s="49">
        <v>44827</v>
      </c>
      <c r="T40" s="21" t="s">
        <v>1622</v>
      </c>
      <c r="V40">
        <v>1.0449999999999999</v>
      </c>
      <c r="Y40" s="49">
        <v>44881</v>
      </c>
      <c r="Z40" s="21" t="s">
        <v>1630</v>
      </c>
      <c r="AB40">
        <v>1.0271999999999999</v>
      </c>
    </row>
    <row r="41" spans="1:29">
      <c r="A41" s="292">
        <v>44539</v>
      </c>
      <c r="B41" s="51" t="s">
        <v>336</v>
      </c>
      <c r="C41" s="52"/>
      <c r="D41" s="148">
        <v>1.5524</v>
      </c>
      <c r="G41" s="43">
        <v>44687</v>
      </c>
      <c r="H41" s="27" t="s">
        <v>345</v>
      </c>
      <c r="J41" s="44">
        <v>0.94110000000000005</v>
      </c>
      <c r="M41" s="43">
        <v>44756</v>
      </c>
      <c r="N41" s="27" t="s">
        <v>638</v>
      </c>
      <c r="P41" s="44">
        <v>1.1469</v>
      </c>
      <c r="S41" s="49">
        <v>44830</v>
      </c>
      <c r="T41" s="21" t="s">
        <v>1622</v>
      </c>
      <c r="V41">
        <v>1.0349999999999999</v>
      </c>
      <c r="Y41" s="49">
        <v>44882</v>
      </c>
      <c r="Z41" s="21" t="s">
        <v>1630</v>
      </c>
      <c r="AB41">
        <v>1.0310999999999999</v>
      </c>
    </row>
    <row r="42" spans="1:29">
      <c r="A42" s="292">
        <v>44540</v>
      </c>
      <c r="B42" s="51" t="s">
        <v>336</v>
      </c>
      <c r="C42" s="52"/>
      <c r="D42" s="148">
        <v>1.5537000000000001</v>
      </c>
      <c r="G42" s="43">
        <v>44690</v>
      </c>
      <c r="H42" s="27" t="s">
        <v>345</v>
      </c>
      <c r="J42" s="44">
        <v>0.94730000000000003</v>
      </c>
      <c r="M42" s="43">
        <v>44757</v>
      </c>
      <c r="N42" s="27" t="s">
        <v>638</v>
      </c>
      <c r="P42" s="44">
        <v>1.1519999999999999</v>
      </c>
      <c r="S42" s="49">
        <v>44831</v>
      </c>
      <c r="T42" s="21" t="s">
        <v>1622</v>
      </c>
      <c r="V42">
        <v>1.0349999999999999</v>
      </c>
      <c r="Y42" s="49">
        <v>44883</v>
      </c>
      <c r="Z42" s="21" t="s">
        <v>1630</v>
      </c>
      <c r="AB42">
        <v>1.0295000000000001</v>
      </c>
    </row>
    <row r="43" spans="1:29">
      <c r="A43" s="292">
        <v>44543</v>
      </c>
      <c r="B43" s="51" t="s">
        <v>336</v>
      </c>
      <c r="C43" s="52"/>
      <c r="D43" s="148">
        <v>1.5548</v>
      </c>
      <c r="G43" s="43">
        <v>44691</v>
      </c>
      <c r="H43" s="27" t="s">
        <v>345</v>
      </c>
      <c r="J43" s="44">
        <v>0.94820000000000004</v>
      </c>
      <c r="M43" s="43">
        <v>44760</v>
      </c>
      <c r="N43" s="27" t="s">
        <v>638</v>
      </c>
      <c r="P43" s="44">
        <v>1.1568000000000001</v>
      </c>
      <c r="S43" s="49">
        <v>44832</v>
      </c>
      <c r="T43" s="21" t="s">
        <v>1622</v>
      </c>
      <c r="V43">
        <v>1.032</v>
      </c>
      <c r="Y43" s="49">
        <v>44886</v>
      </c>
      <c r="Z43" s="21" t="s">
        <v>1630</v>
      </c>
      <c r="AB43">
        <v>1.0354000000000001</v>
      </c>
    </row>
    <row r="44" spans="1:29">
      <c r="A44" s="292">
        <v>44544</v>
      </c>
      <c r="B44" s="51" t="s">
        <v>336</v>
      </c>
      <c r="C44" s="52"/>
      <c r="D44" s="148">
        <v>1.5491999999999999</v>
      </c>
      <c r="G44" s="43">
        <v>44692</v>
      </c>
      <c r="H44" s="27" t="s">
        <v>345</v>
      </c>
      <c r="J44" s="44">
        <v>0.94910000000000005</v>
      </c>
      <c r="M44" s="43">
        <v>44761</v>
      </c>
      <c r="N44" s="27" t="s">
        <v>638</v>
      </c>
      <c r="P44" s="44">
        <v>1.1534</v>
      </c>
      <c r="S44" s="49">
        <v>44833</v>
      </c>
      <c r="T44" s="21" t="s">
        <v>1622</v>
      </c>
      <c r="V44">
        <v>1.0249999999999999</v>
      </c>
      <c r="Y44" s="49">
        <v>44887</v>
      </c>
      <c r="Z44" s="21" t="s">
        <v>1630</v>
      </c>
      <c r="AB44">
        <v>1.0381</v>
      </c>
    </row>
    <row r="45" spans="1:29">
      <c r="A45" s="292">
        <v>44545</v>
      </c>
      <c r="B45" s="51" t="s">
        <v>336</v>
      </c>
      <c r="C45" s="52"/>
      <c r="D45" s="148">
        <v>1.5502</v>
      </c>
      <c r="G45" s="43">
        <v>44693</v>
      </c>
      <c r="H45" s="27" t="s">
        <v>345</v>
      </c>
      <c r="J45" s="44">
        <v>0.94679999999999997</v>
      </c>
      <c r="M45" s="43">
        <v>44762</v>
      </c>
      <c r="N45" s="27" t="s">
        <v>638</v>
      </c>
      <c r="P45" s="44">
        <v>1.1440999999999999</v>
      </c>
      <c r="S45" s="49">
        <v>44834</v>
      </c>
      <c r="T45" s="21" t="s">
        <v>1622</v>
      </c>
      <c r="V45">
        <v>1.0249999999999999</v>
      </c>
      <c r="Y45" s="49">
        <v>44888</v>
      </c>
      <c r="Z45" s="21" t="s">
        <v>1630</v>
      </c>
      <c r="AB45">
        <v>1.0399</v>
      </c>
    </row>
    <row r="46" spans="1:29">
      <c r="A46" s="292">
        <v>44546</v>
      </c>
      <c r="B46" s="51" t="s">
        <v>336</v>
      </c>
      <c r="C46" s="52"/>
      <c r="D46" s="148">
        <v>1.5524</v>
      </c>
      <c r="G46" s="43">
        <v>44694</v>
      </c>
      <c r="H46" s="27" t="s">
        <v>345</v>
      </c>
      <c r="J46" s="44">
        <v>0.94840000000000002</v>
      </c>
      <c r="M46" s="43">
        <v>44763</v>
      </c>
      <c r="N46" s="27" t="s">
        <v>638</v>
      </c>
      <c r="P46" s="44">
        <v>1.1415</v>
      </c>
      <c r="S46" s="49">
        <v>44844</v>
      </c>
      <c r="T46" s="21" t="s">
        <v>341</v>
      </c>
      <c r="V46">
        <v>1.034</v>
      </c>
      <c r="Y46" s="49">
        <v>44889</v>
      </c>
      <c r="Z46" s="21" t="s">
        <v>1630</v>
      </c>
      <c r="AB46">
        <v>1.0383</v>
      </c>
    </row>
    <row r="47" spans="1:29">
      <c r="A47" s="292">
        <v>44547</v>
      </c>
      <c r="B47" s="51" t="s">
        <v>336</v>
      </c>
      <c r="C47" s="52"/>
      <c r="D47" s="148">
        <v>1.5462</v>
      </c>
      <c r="G47" s="43">
        <v>44697</v>
      </c>
      <c r="H47" s="27" t="s">
        <v>345</v>
      </c>
      <c r="J47" s="44">
        <v>0.94540000000000002</v>
      </c>
      <c r="M47" s="43">
        <v>44764</v>
      </c>
      <c r="N47" s="27" t="s">
        <v>638</v>
      </c>
      <c r="P47" s="44">
        <v>1.1395</v>
      </c>
      <c r="S47" s="49">
        <v>44845</v>
      </c>
      <c r="T47" s="21" t="s">
        <v>1621</v>
      </c>
      <c r="V47">
        <v>1.034</v>
      </c>
      <c r="Y47" s="49">
        <v>44890</v>
      </c>
      <c r="Z47" s="21" t="s">
        <v>1630</v>
      </c>
      <c r="AB47">
        <v>1.0403</v>
      </c>
    </row>
    <row r="48" spans="1:29">
      <c r="A48" s="292">
        <v>44550</v>
      </c>
      <c r="B48" s="51" t="s">
        <v>336</v>
      </c>
      <c r="C48" s="52"/>
      <c r="D48" s="148">
        <v>1.5399</v>
      </c>
      <c r="G48" s="43">
        <v>44698</v>
      </c>
      <c r="H48" s="27" t="s">
        <v>345</v>
      </c>
      <c r="J48" s="44">
        <v>0.94359999999999999</v>
      </c>
      <c r="M48" s="43">
        <v>44767</v>
      </c>
      <c r="N48" s="27" t="s">
        <v>638</v>
      </c>
      <c r="P48" s="44">
        <v>1.133</v>
      </c>
      <c r="S48" s="49">
        <v>44846</v>
      </c>
      <c r="T48" s="21" t="s">
        <v>1621</v>
      </c>
      <c r="V48">
        <v>1.0389999999999999</v>
      </c>
      <c r="Y48" s="49">
        <v>44893</v>
      </c>
      <c r="Z48" s="21" t="s">
        <v>1630</v>
      </c>
      <c r="AB48">
        <v>1.0347</v>
      </c>
    </row>
    <row r="49" spans="1:28">
      <c r="A49" s="292">
        <v>44551</v>
      </c>
      <c r="B49" s="51" t="s">
        <v>336</v>
      </c>
      <c r="C49" s="52"/>
      <c r="D49" s="148">
        <v>1.5468999999999999</v>
      </c>
      <c r="G49" s="43">
        <v>44699</v>
      </c>
      <c r="H49" s="27" t="s">
        <v>345</v>
      </c>
      <c r="J49" s="44">
        <v>0.94679999999999997</v>
      </c>
      <c r="M49" s="43">
        <v>44768</v>
      </c>
      <c r="N49" s="27" t="s">
        <v>638</v>
      </c>
      <c r="P49" s="44">
        <v>1.1424000000000001</v>
      </c>
      <c r="S49" s="49">
        <v>44847</v>
      </c>
      <c r="T49" s="21" t="s">
        <v>1621</v>
      </c>
      <c r="V49">
        <v>1.0409999999999999</v>
      </c>
      <c r="Y49" s="49">
        <v>44894</v>
      </c>
      <c r="Z49" s="21" t="s">
        <v>1630</v>
      </c>
      <c r="AB49">
        <v>1.0330999999999999</v>
      </c>
    </row>
    <row r="50" spans="1:28">
      <c r="A50" s="292">
        <v>44552</v>
      </c>
      <c r="B50" s="51" t="s">
        <v>336</v>
      </c>
      <c r="C50" s="52"/>
      <c r="D50" s="148">
        <v>1.54</v>
      </c>
      <c r="G50" s="43">
        <v>44700</v>
      </c>
      <c r="H50" s="27" t="s">
        <v>345</v>
      </c>
      <c r="J50" s="44">
        <v>0.94930000000000003</v>
      </c>
      <c r="M50" s="43">
        <v>44769</v>
      </c>
      <c r="N50" s="27" t="s">
        <v>638</v>
      </c>
      <c r="P50" s="44">
        <v>1.1445000000000001</v>
      </c>
      <c r="S50" s="49">
        <v>44848</v>
      </c>
      <c r="T50" s="21" t="s">
        <v>1621</v>
      </c>
      <c r="V50">
        <v>1.0409999999999999</v>
      </c>
      <c r="Y50" s="49">
        <v>44895</v>
      </c>
      <c r="Z50" s="21" t="s">
        <v>1630</v>
      </c>
      <c r="AB50">
        <v>1.0291999999999999</v>
      </c>
    </row>
    <row r="51" spans="1:28">
      <c r="A51" s="292">
        <v>44553</v>
      </c>
      <c r="B51" s="51" t="s">
        <v>336</v>
      </c>
      <c r="C51" s="52"/>
      <c r="D51" s="148">
        <v>1.5356000000000001</v>
      </c>
      <c r="G51" s="43">
        <v>44701</v>
      </c>
      <c r="H51" s="27" t="s">
        <v>345</v>
      </c>
      <c r="J51" s="44">
        <v>0.95079999999999998</v>
      </c>
      <c r="M51" s="43">
        <v>44770</v>
      </c>
      <c r="N51" s="27" t="s">
        <v>638</v>
      </c>
      <c r="P51" s="44">
        <v>1.1451</v>
      </c>
      <c r="S51" s="49">
        <v>44851</v>
      </c>
      <c r="T51" s="21" t="s">
        <v>1621</v>
      </c>
      <c r="V51">
        <v>1.048</v>
      </c>
      <c r="Y51" s="49">
        <v>44896</v>
      </c>
      <c r="Z51" s="21" t="s">
        <v>336</v>
      </c>
      <c r="AB51">
        <v>1.0330999999999999</v>
      </c>
    </row>
    <row r="52" spans="1:28">
      <c r="A52" s="292">
        <v>44554</v>
      </c>
      <c r="B52" s="51" t="s">
        <v>336</v>
      </c>
      <c r="C52" s="52"/>
      <c r="D52" s="148">
        <v>1.5371999999999999</v>
      </c>
      <c r="G52" s="43">
        <v>44704</v>
      </c>
      <c r="H52" s="27" t="s">
        <v>535</v>
      </c>
      <c r="J52" s="44">
        <v>0.95309999999999995</v>
      </c>
      <c r="M52" s="43">
        <v>44771</v>
      </c>
      <c r="N52" s="27" t="s">
        <v>638</v>
      </c>
      <c r="P52" s="44">
        <v>1.1513</v>
      </c>
      <c r="S52" s="49">
        <v>44852</v>
      </c>
      <c r="T52" s="21" t="s">
        <v>1621</v>
      </c>
      <c r="V52">
        <v>1.0489999999999999</v>
      </c>
      <c r="Y52" s="49">
        <v>44897</v>
      </c>
      <c r="Z52" s="21" t="s">
        <v>1624</v>
      </c>
      <c r="AB52">
        <v>1.0236000000000001</v>
      </c>
    </row>
    <row r="53" spans="1:28">
      <c r="A53" s="292">
        <v>44557</v>
      </c>
      <c r="B53" s="51" t="s">
        <v>336</v>
      </c>
      <c r="C53" s="52"/>
      <c r="D53" s="148">
        <v>1.5402</v>
      </c>
      <c r="G53" s="43">
        <v>44705</v>
      </c>
      <c r="H53" s="27" t="s">
        <v>535</v>
      </c>
      <c r="J53" s="44">
        <v>0.95299999999999996</v>
      </c>
      <c r="M53" s="43">
        <v>44774</v>
      </c>
      <c r="N53" s="27" t="s">
        <v>339</v>
      </c>
      <c r="P53" s="44">
        <v>1.1545000000000001</v>
      </c>
      <c r="S53" s="49">
        <v>44853</v>
      </c>
      <c r="T53" s="21" t="s">
        <v>1621</v>
      </c>
      <c r="V53">
        <v>1.05</v>
      </c>
      <c r="Y53" s="49">
        <v>44900</v>
      </c>
      <c r="Z53" s="21" t="s">
        <v>1624</v>
      </c>
      <c r="AB53">
        <v>1.0219</v>
      </c>
    </row>
    <row r="54" spans="1:28">
      <c r="A54" s="292">
        <v>44558</v>
      </c>
      <c r="B54" s="51" t="s">
        <v>336</v>
      </c>
      <c r="C54" s="52"/>
      <c r="D54" s="148">
        <v>1.5424</v>
      </c>
      <c r="G54" s="43">
        <v>44706</v>
      </c>
      <c r="H54" s="27" t="s">
        <v>535</v>
      </c>
      <c r="J54" s="44">
        <v>0.95309999999999995</v>
      </c>
      <c r="M54" s="43">
        <v>44775</v>
      </c>
      <c r="N54" s="27" t="s">
        <v>339</v>
      </c>
      <c r="P54" s="44">
        <v>1.141</v>
      </c>
      <c r="S54" s="49">
        <v>44854</v>
      </c>
      <c r="T54" s="21" t="s">
        <v>1621</v>
      </c>
      <c r="V54">
        <v>1.044</v>
      </c>
      <c r="Y54" s="49">
        <v>44901</v>
      </c>
      <c r="Z54" s="21" t="s">
        <v>1624</v>
      </c>
      <c r="AB54">
        <v>1.0225</v>
      </c>
    </row>
    <row r="55" spans="1:28">
      <c r="A55" s="292">
        <v>44559</v>
      </c>
      <c r="B55" s="51" t="s">
        <v>336</v>
      </c>
      <c r="C55" s="52"/>
      <c r="D55" s="148">
        <v>1.54</v>
      </c>
      <c r="G55" s="43">
        <v>44707</v>
      </c>
      <c r="H55" s="27" t="s">
        <v>535</v>
      </c>
      <c r="J55" s="44">
        <v>0.95220000000000005</v>
      </c>
      <c r="M55" s="43">
        <v>44776</v>
      </c>
      <c r="N55" s="27" t="s">
        <v>1623</v>
      </c>
      <c r="P55" s="44">
        <v>1.1375999999999999</v>
      </c>
      <c r="S55" s="49">
        <v>44855</v>
      </c>
      <c r="T55" s="21" t="s">
        <v>1621</v>
      </c>
      <c r="V55">
        <v>1.042</v>
      </c>
      <c r="Y55" s="49">
        <v>44902</v>
      </c>
      <c r="Z55" s="21" t="s">
        <v>1624</v>
      </c>
      <c r="AB55">
        <v>1.0283</v>
      </c>
    </row>
    <row r="56" spans="1:28">
      <c r="A56" s="292">
        <v>44560</v>
      </c>
      <c r="B56" s="51" t="s">
        <v>336</v>
      </c>
      <c r="C56" s="52"/>
      <c r="D56" s="148">
        <v>1.5383</v>
      </c>
      <c r="G56" s="43">
        <v>44708</v>
      </c>
      <c r="H56" s="27" t="s">
        <v>535</v>
      </c>
      <c r="J56" s="44">
        <v>0.95430000000000004</v>
      </c>
      <c r="M56" s="43">
        <v>44777</v>
      </c>
      <c r="N56" s="27" t="s">
        <v>1623</v>
      </c>
      <c r="P56" s="44">
        <v>1.1388</v>
      </c>
      <c r="S56" s="49">
        <v>44858</v>
      </c>
      <c r="T56" s="21" t="s">
        <v>1621</v>
      </c>
      <c r="V56">
        <v>1.0469999999999999</v>
      </c>
      <c r="Y56" s="49">
        <v>44903</v>
      </c>
      <c r="Z56" s="21" t="s">
        <v>1624</v>
      </c>
      <c r="AB56">
        <v>1.0345</v>
      </c>
    </row>
    <row r="57" spans="1:28">
      <c r="A57" s="292">
        <v>44561</v>
      </c>
      <c r="B57" s="51" t="s">
        <v>336</v>
      </c>
      <c r="C57" s="52"/>
      <c r="D57" s="148">
        <v>1.5389999999999999</v>
      </c>
      <c r="G57" s="43">
        <v>44711</v>
      </c>
      <c r="H57" s="27" t="s">
        <v>535</v>
      </c>
      <c r="J57" s="44">
        <v>0.95569999999999999</v>
      </c>
      <c r="M57" s="43">
        <v>44778</v>
      </c>
      <c r="N57" s="27" t="s">
        <v>1623</v>
      </c>
      <c r="P57" s="44">
        <v>1.1419999999999999</v>
      </c>
      <c r="S57" s="49">
        <v>44859</v>
      </c>
      <c r="T57" s="21" t="s">
        <v>1621</v>
      </c>
      <c r="V57">
        <v>1.0429999999999999</v>
      </c>
      <c r="Y57" s="49">
        <v>44904</v>
      </c>
      <c r="Z57" s="21" t="s">
        <v>1624</v>
      </c>
      <c r="AB57">
        <v>1.0285</v>
      </c>
    </row>
    <row r="58" spans="1:28">
      <c r="A58" s="292">
        <v>44565</v>
      </c>
      <c r="B58" s="51" t="s">
        <v>346</v>
      </c>
      <c r="C58" s="52"/>
      <c r="D58" s="148">
        <v>1.5407999999999999</v>
      </c>
      <c r="G58" s="43">
        <v>44712</v>
      </c>
      <c r="H58" s="27" t="s">
        <v>535</v>
      </c>
      <c r="J58" s="44">
        <v>0.95699999999999996</v>
      </c>
      <c r="M58" s="43">
        <v>44781</v>
      </c>
      <c r="N58" s="27" t="s">
        <v>1623</v>
      </c>
      <c r="P58" s="44">
        <v>1.1452</v>
      </c>
      <c r="S58" s="49">
        <v>44860</v>
      </c>
      <c r="T58" s="21" t="s">
        <v>1621</v>
      </c>
      <c r="V58">
        <v>1.05</v>
      </c>
      <c r="Y58" s="49">
        <v>44907</v>
      </c>
      <c r="Z58" s="21" t="s">
        <v>1624</v>
      </c>
      <c r="AB58">
        <v>1.0265</v>
      </c>
    </row>
    <row r="59" spans="1:28">
      <c r="A59" s="292">
        <v>44566</v>
      </c>
      <c r="B59" s="51" t="s">
        <v>346</v>
      </c>
      <c r="C59" s="52"/>
      <c r="D59" s="148">
        <v>1.5367999999999999</v>
      </c>
      <c r="G59" s="43">
        <v>44713</v>
      </c>
      <c r="H59" s="27" t="s">
        <v>570</v>
      </c>
      <c r="J59" s="44">
        <v>0.95650000000000002</v>
      </c>
      <c r="M59" s="43">
        <v>44782</v>
      </c>
      <c r="N59" s="27" t="s">
        <v>1623</v>
      </c>
      <c r="P59" s="44">
        <v>1.1482000000000001</v>
      </c>
      <c r="S59" s="49">
        <v>44861</v>
      </c>
      <c r="T59" s="21" t="s">
        <v>1621</v>
      </c>
      <c r="V59">
        <v>1.0569999999999999</v>
      </c>
      <c r="Y59" s="49">
        <v>44908</v>
      </c>
      <c r="Z59" s="21" t="s">
        <v>1624</v>
      </c>
      <c r="AB59">
        <v>1.0265</v>
      </c>
    </row>
    <row r="60" spans="1:28">
      <c r="A60" s="292">
        <v>44567</v>
      </c>
      <c r="B60" s="51" t="s">
        <v>346</v>
      </c>
      <c r="C60" s="52"/>
      <c r="D60" s="148">
        <v>1.5358000000000001</v>
      </c>
      <c r="G60" s="43">
        <v>44714</v>
      </c>
      <c r="H60" s="27" t="s">
        <v>570</v>
      </c>
      <c r="J60" s="44">
        <v>0.95669999999999999</v>
      </c>
      <c r="K60" s="43"/>
      <c r="M60" s="43">
        <v>44783</v>
      </c>
      <c r="N60" s="27" t="s">
        <v>1623</v>
      </c>
      <c r="P60" s="44">
        <v>1.1517999999999999</v>
      </c>
      <c r="Q60" s="43"/>
      <c r="S60" s="49">
        <v>44862</v>
      </c>
      <c r="T60" s="21" t="s">
        <v>1621</v>
      </c>
      <c r="V60">
        <v>1.0620000000000001</v>
      </c>
      <c r="Y60" s="49">
        <v>44909</v>
      </c>
      <c r="Z60" s="21" t="s">
        <v>1624</v>
      </c>
      <c r="AB60">
        <v>1.0247999999999999</v>
      </c>
    </row>
    <row r="61" spans="1:28">
      <c r="A61" s="292">
        <v>44568</v>
      </c>
      <c r="B61" s="51" t="s">
        <v>346</v>
      </c>
      <c r="C61" s="52"/>
      <c r="D61" s="148">
        <v>1.5315000000000001</v>
      </c>
      <c r="G61" s="43">
        <v>44718</v>
      </c>
      <c r="H61" s="27" t="s">
        <v>570</v>
      </c>
      <c r="J61" s="44">
        <v>0.95640000000000003</v>
      </c>
      <c r="M61" s="43">
        <v>44784</v>
      </c>
      <c r="N61" s="27" t="s">
        <v>1623</v>
      </c>
      <c r="P61" s="44">
        <v>1.1521999999999999</v>
      </c>
      <c r="S61" s="49">
        <v>44865</v>
      </c>
      <c r="T61" s="21" t="s">
        <v>1621</v>
      </c>
      <c r="V61">
        <v>1.0649999999999999</v>
      </c>
      <c r="Y61" s="49">
        <v>44910</v>
      </c>
      <c r="Z61" s="21" t="s">
        <v>1624</v>
      </c>
      <c r="AB61">
        <v>1.0247999999999999</v>
      </c>
    </row>
    <row r="62" spans="1:28">
      <c r="A62" s="292">
        <v>44571</v>
      </c>
      <c r="B62" s="51" t="s">
        <v>346</v>
      </c>
      <c r="C62" s="52"/>
      <c r="D62" s="148">
        <v>1.5307999999999999</v>
      </c>
      <c r="G62" s="43">
        <v>44719</v>
      </c>
      <c r="H62" s="27" t="s">
        <v>570</v>
      </c>
      <c r="J62" s="44">
        <v>0.9556</v>
      </c>
      <c r="M62" s="43">
        <v>44785</v>
      </c>
      <c r="N62" s="27" t="s">
        <v>1623</v>
      </c>
      <c r="P62" s="44">
        <v>1.157</v>
      </c>
      <c r="S62" s="49">
        <v>44866</v>
      </c>
      <c r="T62" s="21" t="s">
        <v>342</v>
      </c>
      <c r="V62">
        <v>1.0589999999999999</v>
      </c>
      <c r="Y62" s="49">
        <v>44911</v>
      </c>
      <c r="Z62" s="21" t="s">
        <v>1624</v>
      </c>
      <c r="AB62">
        <v>1.0247999999999999</v>
      </c>
    </row>
    <row r="63" spans="1:28">
      <c r="A63" s="292">
        <v>44572</v>
      </c>
      <c r="B63" s="51" t="s">
        <v>346</v>
      </c>
      <c r="C63" s="52"/>
      <c r="D63" s="148">
        <v>1.5343</v>
      </c>
      <c r="G63" s="43">
        <v>44720</v>
      </c>
      <c r="H63" s="27" t="s">
        <v>570</v>
      </c>
      <c r="J63" s="44">
        <v>0.95520000000000005</v>
      </c>
      <c r="M63" s="43">
        <v>44788</v>
      </c>
      <c r="N63" s="27" t="s">
        <v>1623</v>
      </c>
      <c r="P63" s="44">
        <v>1.1603000000000001</v>
      </c>
      <c r="S63" s="49">
        <v>44867</v>
      </c>
      <c r="T63" s="21" t="s">
        <v>1630</v>
      </c>
      <c r="V63">
        <v>1.056</v>
      </c>
      <c r="Y63" s="49">
        <v>44914</v>
      </c>
      <c r="Z63" s="21" t="s">
        <v>1624</v>
      </c>
      <c r="AB63">
        <v>1.0229999999999999</v>
      </c>
    </row>
    <row r="64" spans="1:28">
      <c r="A64" s="292">
        <v>44573</v>
      </c>
      <c r="B64" s="51" t="s">
        <v>346</v>
      </c>
      <c r="C64" s="52"/>
      <c r="D64" s="148">
        <v>1.5314000000000001</v>
      </c>
      <c r="G64" s="43">
        <v>44721</v>
      </c>
      <c r="H64" s="27" t="s">
        <v>570</v>
      </c>
      <c r="J64" s="44">
        <v>0.95569999999999999</v>
      </c>
      <c r="M64" s="43">
        <v>44789</v>
      </c>
      <c r="N64" s="27" t="s">
        <v>1623</v>
      </c>
      <c r="P64" s="44">
        <v>1.1649</v>
      </c>
      <c r="S64" s="49">
        <v>44868</v>
      </c>
      <c r="T64" s="21" t="s">
        <v>1630</v>
      </c>
      <c r="V64">
        <v>1.0580000000000001</v>
      </c>
      <c r="Y64" s="49">
        <v>44915</v>
      </c>
      <c r="Z64" s="21" t="s">
        <v>1624</v>
      </c>
      <c r="AB64">
        <v>1.0284</v>
      </c>
    </row>
    <row r="65" spans="1:28">
      <c r="A65" s="292">
        <v>44574</v>
      </c>
      <c r="B65" s="51" t="s">
        <v>346</v>
      </c>
      <c r="C65" s="52"/>
      <c r="D65" s="148">
        <v>1.5295000000000001</v>
      </c>
      <c r="G65" s="43">
        <v>44722</v>
      </c>
      <c r="H65" s="27" t="s">
        <v>570</v>
      </c>
      <c r="J65" s="44">
        <v>0.95579999999999998</v>
      </c>
      <c r="M65" s="43">
        <v>44790</v>
      </c>
      <c r="N65" s="27" t="s">
        <v>1623</v>
      </c>
      <c r="P65" s="44">
        <v>1.1713</v>
      </c>
      <c r="S65" s="49">
        <v>44869</v>
      </c>
      <c r="T65" s="21" t="s">
        <v>1630</v>
      </c>
      <c r="V65">
        <v>1.0509999999999999</v>
      </c>
      <c r="Y65" s="49">
        <v>44916</v>
      </c>
      <c r="Z65" s="21" t="s">
        <v>1624</v>
      </c>
      <c r="AB65">
        <v>1.0255000000000001</v>
      </c>
    </row>
    <row r="66" spans="1:28">
      <c r="A66" s="292">
        <v>44575</v>
      </c>
      <c r="B66" s="51" t="s">
        <v>346</v>
      </c>
      <c r="C66" s="52"/>
      <c r="D66" s="148">
        <v>1.5266999999999999</v>
      </c>
      <c r="G66" s="43">
        <v>44725</v>
      </c>
      <c r="H66" s="27" t="s">
        <v>570</v>
      </c>
      <c r="J66" s="44">
        <v>0.95860000000000001</v>
      </c>
      <c r="M66" s="43">
        <v>44791</v>
      </c>
      <c r="N66" s="27" t="s">
        <v>1623</v>
      </c>
      <c r="P66" s="44">
        <v>1.1679999999999999</v>
      </c>
      <c r="S66" s="49">
        <v>44872</v>
      </c>
      <c r="T66" s="21" t="s">
        <v>1630</v>
      </c>
      <c r="V66">
        <v>1.054</v>
      </c>
      <c r="Y66" s="49">
        <v>44917</v>
      </c>
      <c r="Z66" s="21" t="s">
        <v>1624</v>
      </c>
      <c r="AB66">
        <v>1.0273000000000001</v>
      </c>
    </row>
    <row r="67" spans="1:28">
      <c r="A67" s="292">
        <v>44578</v>
      </c>
      <c r="B67" s="51" t="s">
        <v>346</v>
      </c>
      <c r="C67" s="52"/>
      <c r="D67" s="148">
        <v>1.5253000000000001</v>
      </c>
      <c r="G67" s="43">
        <v>44726</v>
      </c>
      <c r="H67" s="27" t="s">
        <v>570</v>
      </c>
      <c r="J67" s="44">
        <v>0.96120000000000005</v>
      </c>
      <c r="M67" s="43">
        <v>44792</v>
      </c>
      <c r="N67" s="27" t="s">
        <v>1623</v>
      </c>
      <c r="P67" s="44">
        <v>1.1734</v>
      </c>
      <c r="S67" s="49">
        <v>44873</v>
      </c>
      <c r="T67" s="21" t="s">
        <v>1630</v>
      </c>
      <c r="V67">
        <v>1.0549999999999999</v>
      </c>
      <c r="Y67" s="49">
        <v>44918</v>
      </c>
      <c r="Z67" s="21" t="s">
        <v>1624</v>
      </c>
      <c r="AB67">
        <v>1.0298</v>
      </c>
    </row>
    <row r="68" spans="1:28">
      <c r="A68" s="292">
        <v>44579</v>
      </c>
      <c r="B68" s="51" t="s">
        <v>346</v>
      </c>
      <c r="C68" s="52"/>
      <c r="D68" s="148">
        <v>1.5262</v>
      </c>
      <c r="G68" s="43">
        <v>44727</v>
      </c>
      <c r="H68" s="27" t="s">
        <v>570</v>
      </c>
      <c r="J68" s="44">
        <v>0.9597</v>
      </c>
      <c r="M68" s="43">
        <v>44795</v>
      </c>
      <c r="N68" s="27" t="s">
        <v>1623</v>
      </c>
      <c r="P68" s="44">
        <v>1.1783999999999999</v>
      </c>
      <c r="S68" s="49">
        <v>44874</v>
      </c>
      <c r="T68" s="21" t="s">
        <v>1630</v>
      </c>
      <c r="V68">
        <v>1.0569999999999999</v>
      </c>
      <c r="Y68" s="49">
        <v>44921</v>
      </c>
      <c r="Z68" s="21" t="s">
        <v>1624</v>
      </c>
      <c r="AB68">
        <v>1.0285</v>
      </c>
    </row>
    <row r="69" spans="1:28">
      <c r="A69" s="292">
        <v>44580</v>
      </c>
      <c r="B69" s="51" t="s">
        <v>346</v>
      </c>
      <c r="C69" s="52"/>
      <c r="D69" s="148">
        <v>1.5297000000000001</v>
      </c>
      <c r="G69" s="43">
        <v>44728</v>
      </c>
      <c r="H69" s="27" t="s">
        <v>570</v>
      </c>
      <c r="J69" s="44">
        <v>0.95850000000000002</v>
      </c>
      <c r="M69" s="43">
        <v>44796</v>
      </c>
      <c r="N69" s="27" t="s">
        <v>1623</v>
      </c>
      <c r="P69" s="44">
        <v>1.1904999999999999</v>
      </c>
      <c r="S69" s="49">
        <v>44875</v>
      </c>
      <c r="T69" s="21" t="s">
        <v>1630</v>
      </c>
      <c r="V69">
        <v>1.0549999999999999</v>
      </c>
      <c r="Y69" s="49">
        <v>44922</v>
      </c>
      <c r="Z69" s="21" t="s">
        <v>1624</v>
      </c>
      <c r="AB69">
        <v>1.0250999999999999</v>
      </c>
    </row>
    <row r="70" spans="1:28">
      <c r="A70" s="292">
        <v>44581</v>
      </c>
      <c r="B70" s="51" t="s">
        <v>346</v>
      </c>
      <c r="C70" s="52"/>
      <c r="D70" s="148">
        <v>1.5284</v>
      </c>
      <c r="G70" s="43">
        <v>44729</v>
      </c>
      <c r="H70" s="27" t="s">
        <v>570</v>
      </c>
      <c r="J70" s="44">
        <v>0.95909999999999995</v>
      </c>
      <c r="M70" s="43">
        <v>44797</v>
      </c>
      <c r="N70" s="27" t="s">
        <v>1623</v>
      </c>
      <c r="P70" s="44">
        <v>1.1794</v>
      </c>
      <c r="S70" s="49">
        <v>44876</v>
      </c>
      <c r="T70" s="21" t="s">
        <v>1630</v>
      </c>
      <c r="V70">
        <v>1.0409999999999999</v>
      </c>
      <c r="Y70" s="49">
        <v>44923</v>
      </c>
      <c r="Z70" s="21" t="s">
        <v>1624</v>
      </c>
      <c r="AB70">
        <v>1.0256000000000001</v>
      </c>
    </row>
    <row r="71" spans="1:28">
      <c r="A71" s="292">
        <v>44582</v>
      </c>
      <c r="B71" s="51" t="s">
        <v>346</v>
      </c>
      <c r="C71" s="52"/>
      <c r="D71" s="148">
        <v>1.5242</v>
      </c>
      <c r="G71" s="43">
        <v>44732</v>
      </c>
      <c r="H71" s="27" t="s">
        <v>570</v>
      </c>
      <c r="J71" s="44">
        <v>0.95569999999999999</v>
      </c>
      <c r="M71" s="43">
        <v>44798</v>
      </c>
      <c r="N71" s="27" t="s">
        <v>1623</v>
      </c>
      <c r="P71" s="44">
        <v>1.1831</v>
      </c>
      <c r="S71" s="49">
        <v>44879</v>
      </c>
      <c r="T71" s="21" t="s">
        <v>1630</v>
      </c>
      <c r="V71">
        <v>1.0129999999999999</v>
      </c>
      <c r="Y71" s="49">
        <v>44924</v>
      </c>
      <c r="Z71" s="21" t="s">
        <v>1624</v>
      </c>
      <c r="AB71">
        <v>1.0251999999999999</v>
      </c>
    </row>
    <row r="72" spans="1:28">
      <c r="A72" s="292">
        <v>44585</v>
      </c>
      <c r="B72" s="51" t="s">
        <v>346</v>
      </c>
      <c r="C72" s="52"/>
      <c r="D72" s="148">
        <v>1.5258</v>
      </c>
      <c r="G72" s="43">
        <v>44733</v>
      </c>
      <c r="H72" s="27" t="s">
        <v>570</v>
      </c>
      <c r="J72" s="44">
        <v>0.95440000000000003</v>
      </c>
      <c r="M72" s="43">
        <v>44799</v>
      </c>
      <c r="N72" s="27" t="s">
        <v>1623</v>
      </c>
      <c r="P72" s="44">
        <v>1.1850000000000001</v>
      </c>
      <c r="S72" s="49">
        <v>44880</v>
      </c>
      <c r="T72" s="21" t="s">
        <v>1630</v>
      </c>
      <c r="V72">
        <v>1.01</v>
      </c>
      <c r="Y72" s="49">
        <v>44925</v>
      </c>
      <c r="Z72" s="21" t="s">
        <v>1624</v>
      </c>
      <c r="AB72">
        <v>1.0215000000000001</v>
      </c>
    </row>
    <row r="73" spans="1:28">
      <c r="A73" s="292">
        <v>44586</v>
      </c>
      <c r="B73" s="51" t="s">
        <v>346</v>
      </c>
      <c r="C73" s="52"/>
      <c r="D73" s="148">
        <v>1.5248999999999999</v>
      </c>
      <c r="G73" s="43">
        <v>44734</v>
      </c>
      <c r="H73" s="27" t="s">
        <v>570</v>
      </c>
      <c r="J73" s="44">
        <v>0.95299999999999996</v>
      </c>
      <c r="M73" s="43">
        <v>44802</v>
      </c>
      <c r="N73" s="27" t="s">
        <v>1623</v>
      </c>
      <c r="P73" s="44">
        <v>1.1909000000000001</v>
      </c>
      <c r="S73" s="49">
        <v>44881</v>
      </c>
      <c r="T73" s="21" t="s">
        <v>1630</v>
      </c>
      <c r="V73">
        <v>0.98699999999999999</v>
      </c>
      <c r="Y73" s="49">
        <v>44929</v>
      </c>
      <c r="Z73" s="21" t="s">
        <v>1626</v>
      </c>
      <c r="AB73">
        <v>1.0246</v>
      </c>
    </row>
    <row r="74" spans="1:28">
      <c r="A74" s="292">
        <v>44587</v>
      </c>
      <c r="B74" s="51" t="s">
        <v>346</v>
      </c>
      <c r="C74" s="52"/>
      <c r="D74" s="148">
        <v>1.5288999999999999</v>
      </c>
      <c r="G74" s="43">
        <v>44735</v>
      </c>
      <c r="H74" s="27" t="s">
        <v>570</v>
      </c>
      <c r="J74" s="44">
        <v>0.95009999999999994</v>
      </c>
      <c r="M74" s="43">
        <v>44803</v>
      </c>
      <c r="N74" s="27" t="s">
        <v>1623</v>
      </c>
      <c r="P74" s="44">
        <v>1.1827000000000001</v>
      </c>
      <c r="S74" s="49">
        <v>44882</v>
      </c>
      <c r="T74" s="21" t="s">
        <v>1630</v>
      </c>
      <c r="V74">
        <v>1.0089999999999999</v>
      </c>
      <c r="Y74" s="49">
        <v>44930</v>
      </c>
      <c r="Z74" s="21" t="s">
        <v>1626</v>
      </c>
      <c r="AB74">
        <v>1.0206</v>
      </c>
    </row>
    <row r="75" spans="1:28">
      <c r="A75" s="292">
        <v>44588</v>
      </c>
      <c r="B75" s="51" t="s">
        <v>346</v>
      </c>
      <c r="C75" s="52"/>
      <c r="D75" s="148">
        <v>1.5287999999999999</v>
      </c>
      <c r="G75" s="49">
        <v>44736</v>
      </c>
      <c r="H75" s="27" t="s">
        <v>570</v>
      </c>
      <c r="J75">
        <v>0.95140000000000002</v>
      </c>
      <c r="M75" s="49">
        <v>44804</v>
      </c>
      <c r="N75" s="27" t="s">
        <v>1623</v>
      </c>
      <c r="P75">
        <v>1.1691</v>
      </c>
      <c r="S75" s="49">
        <v>44883</v>
      </c>
      <c r="T75" s="21" t="s">
        <v>1630</v>
      </c>
      <c r="V75">
        <v>1.0029999999999999</v>
      </c>
      <c r="Y75" s="49">
        <v>44931</v>
      </c>
      <c r="Z75" s="21" t="s">
        <v>1626</v>
      </c>
      <c r="AB75">
        <v>1.0313000000000001</v>
      </c>
    </row>
    <row r="76" spans="1:28">
      <c r="A76" s="292">
        <v>44589</v>
      </c>
      <c r="B76" s="51" t="s">
        <v>346</v>
      </c>
      <c r="C76" s="52"/>
      <c r="D76" s="148">
        <v>1.5286999999999999</v>
      </c>
      <c r="G76" s="49">
        <v>44739</v>
      </c>
      <c r="H76" s="27" t="s">
        <v>570</v>
      </c>
      <c r="J76">
        <v>0.9536</v>
      </c>
      <c r="M76" s="49">
        <v>44805</v>
      </c>
      <c r="N76" s="27" t="s">
        <v>340</v>
      </c>
      <c r="P76">
        <v>1.1671</v>
      </c>
      <c r="S76" s="49">
        <v>44886</v>
      </c>
      <c r="T76" s="21" t="s">
        <v>1630</v>
      </c>
      <c r="V76">
        <v>1.0109999999999999</v>
      </c>
      <c r="Y76" s="49">
        <v>44932</v>
      </c>
      <c r="Z76" s="21" t="s">
        <v>1626</v>
      </c>
      <c r="AB76">
        <v>1.0243</v>
      </c>
    </row>
    <row r="77" spans="1:28">
      <c r="A77" s="292">
        <v>44599</v>
      </c>
      <c r="B77" s="51" t="s">
        <v>349</v>
      </c>
      <c r="C77" s="52"/>
      <c r="D77" s="148">
        <v>1.5327999999999999</v>
      </c>
      <c r="G77" s="49">
        <v>44740</v>
      </c>
      <c r="H77" s="27" t="s">
        <v>570</v>
      </c>
      <c r="J77">
        <v>0.95550000000000002</v>
      </c>
      <c r="M77" s="49">
        <v>44806</v>
      </c>
      <c r="N77" s="27" t="s">
        <v>1622</v>
      </c>
      <c r="P77">
        <v>1.1628000000000001</v>
      </c>
      <c r="S77" s="49">
        <v>44887</v>
      </c>
      <c r="T77" s="21" t="s">
        <v>1630</v>
      </c>
      <c r="V77">
        <v>1.012</v>
      </c>
      <c r="Y77" s="49">
        <v>44935</v>
      </c>
      <c r="Z77" s="21" t="s">
        <v>1626</v>
      </c>
      <c r="AB77">
        <v>1.0286999999999999</v>
      </c>
    </row>
    <row r="78" spans="1:28">
      <c r="A78" s="292">
        <v>44600</v>
      </c>
      <c r="B78" s="51" t="s">
        <v>348</v>
      </c>
      <c r="C78" s="52"/>
      <c r="D78" s="148">
        <v>1.5327999999999999</v>
      </c>
      <c r="G78" s="49">
        <v>44741</v>
      </c>
      <c r="H78" s="27" t="s">
        <v>570</v>
      </c>
      <c r="J78">
        <v>0.95679999999999998</v>
      </c>
      <c r="M78" s="49">
        <v>44809</v>
      </c>
      <c r="N78" s="27" t="s">
        <v>1622</v>
      </c>
      <c r="P78">
        <v>1.1740999999999999</v>
      </c>
      <c r="S78" s="49">
        <v>44888</v>
      </c>
      <c r="T78" s="21" t="s">
        <v>1630</v>
      </c>
      <c r="V78">
        <v>1.0249999999999999</v>
      </c>
      <c r="Y78" s="49">
        <v>44936</v>
      </c>
      <c r="Z78" s="21" t="s">
        <v>1626</v>
      </c>
      <c r="AB78">
        <v>1.0274000000000001</v>
      </c>
    </row>
    <row r="79" spans="1:28">
      <c r="A79" s="292">
        <v>44601</v>
      </c>
      <c r="B79" s="51" t="s">
        <v>348</v>
      </c>
      <c r="C79" s="52"/>
      <c r="D79" s="148">
        <v>1.5327</v>
      </c>
      <c r="G79" s="49">
        <v>44742</v>
      </c>
      <c r="H79" s="27" t="s">
        <v>570</v>
      </c>
      <c r="J79">
        <v>0.95689999999999997</v>
      </c>
      <c r="M79" s="49">
        <v>44810</v>
      </c>
      <c r="N79" s="27" t="s">
        <v>1622</v>
      </c>
      <c r="P79">
        <v>1.1815</v>
      </c>
      <c r="S79" s="49">
        <v>44889</v>
      </c>
      <c r="T79" s="21" t="s">
        <v>1630</v>
      </c>
      <c r="V79">
        <v>1.0329999999999999</v>
      </c>
      <c r="Y79" s="49">
        <v>44937</v>
      </c>
      <c r="Z79" s="21" t="s">
        <v>1626</v>
      </c>
      <c r="AB79">
        <v>1.0302</v>
      </c>
    </row>
    <row r="80" spans="1:28">
      <c r="A80" s="292">
        <v>44602</v>
      </c>
      <c r="B80" s="51" t="s">
        <v>348</v>
      </c>
      <c r="C80" s="52"/>
      <c r="D80" s="148">
        <v>1.5326</v>
      </c>
      <c r="G80" s="49">
        <v>44743</v>
      </c>
      <c r="H80" s="27" t="s">
        <v>638</v>
      </c>
      <c r="J80">
        <v>0.95579999999999998</v>
      </c>
      <c r="M80" s="49">
        <v>44811</v>
      </c>
      <c r="N80" s="27" t="s">
        <v>1622</v>
      </c>
      <c r="P80">
        <v>1.1814</v>
      </c>
      <c r="S80" s="49">
        <v>44890</v>
      </c>
      <c r="T80" s="21" t="s">
        <v>1630</v>
      </c>
      <c r="V80">
        <v>1.0189999999999999</v>
      </c>
      <c r="Y80" s="49">
        <v>44938</v>
      </c>
      <c r="Z80" s="21" t="s">
        <v>1626</v>
      </c>
      <c r="AB80">
        <v>1.0361</v>
      </c>
    </row>
    <row r="81" spans="1:28">
      <c r="A81" s="292">
        <v>44603</v>
      </c>
      <c r="B81" s="51" t="s">
        <v>348</v>
      </c>
      <c r="C81" s="52"/>
      <c r="D81" s="148">
        <v>1.5326</v>
      </c>
      <c r="G81" s="49">
        <v>44746</v>
      </c>
      <c r="H81" s="27" t="s">
        <v>638</v>
      </c>
      <c r="J81">
        <v>0.95530000000000004</v>
      </c>
      <c r="M81" s="49">
        <v>44812</v>
      </c>
      <c r="N81" s="27" t="s">
        <v>1622</v>
      </c>
      <c r="P81">
        <v>1.1756</v>
      </c>
      <c r="S81" s="49">
        <v>44893</v>
      </c>
      <c r="T81" s="21" t="s">
        <v>1630</v>
      </c>
      <c r="V81">
        <v>1.0109999999999999</v>
      </c>
      <c r="Y81" s="49">
        <v>44939</v>
      </c>
      <c r="Z81" s="21" t="s">
        <v>1626</v>
      </c>
      <c r="AB81">
        <v>1.0386</v>
      </c>
    </row>
    <row r="82" spans="1:28">
      <c r="A82" s="292">
        <v>44606</v>
      </c>
      <c r="B82" s="51" t="s">
        <v>348</v>
      </c>
      <c r="C82" s="52"/>
      <c r="D82" s="148">
        <v>1.5326</v>
      </c>
      <c r="G82" s="49">
        <v>44747</v>
      </c>
      <c r="H82" s="27" t="s">
        <v>638</v>
      </c>
      <c r="J82">
        <v>0.95569999999999999</v>
      </c>
      <c r="M82" s="49">
        <v>44813</v>
      </c>
      <c r="N82" s="27" t="s">
        <v>1622</v>
      </c>
      <c r="P82">
        <v>1.1775</v>
      </c>
      <c r="S82" s="49">
        <v>44894</v>
      </c>
      <c r="T82" s="21" t="s">
        <v>1630</v>
      </c>
      <c r="V82">
        <v>0.996</v>
      </c>
      <c r="Y82" s="49">
        <v>44942</v>
      </c>
      <c r="Z82" s="21" t="s">
        <v>1626</v>
      </c>
      <c r="AB82">
        <v>1.0411999999999999</v>
      </c>
    </row>
    <row r="83" spans="1:28">
      <c r="A83" s="292">
        <v>44607</v>
      </c>
      <c r="B83" s="51" t="s">
        <v>348</v>
      </c>
      <c r="C83" s="52"/>
      <c r="D83" s="148">
        <v>1.5313000000000001</v>
      </c>
      <c r="G83" s="49">
        <v>44748</v>
      </c>
      <c r="H83" s="27" t="s">
        <v>638</v>
      </c>
      <c r="J83">
        <v>0.95640000000000003</v>
      </c>
      <c r="M83" s="49">
        <v>44817</v>
      </c>
      <c r="N83" s="27" t="s">
        <v>1622</v>
      </c>
      <c r="P83">
        <v>1.1681999999999999</v>
      </c>
      <c r="S83" s="49">
        <v>44895</v>
      </c>
      <c r="T83" s="21" t="s">
        <v>1630</v>
      </c>
      <c r="V83">
        <v>1.002</v>
      </c>
      <c r="Y83" s="49">
        <v>44943</v>
      </c>
      <c r="Z83" s="21" t="s">
        <v>1626</v>
      </c>
      <c r="AB83">
        <v>1.0421</v>
      </c>
    </row>
    <row r="84" spans="1:28">
      <c r="A84" s="292">
        <v>44608</v>
      </c>
      <c r="B84" s="51" t="s">
        <v>348</v>
      </c>
      <c r="C84" s="52"/>
      <c r="D84" s="148">
        <v>1.5327</v>
      </c>
      <c r="G84" s="49">
        <v>44749</v>
      </c>
      <c r="H84" s="27" t="s">
        <v>638</v>
      </c>
      <c r="J84">
        <v>0.95720000000000005</v>
      </c>
      <c r="M84" s="49">
        <v>44818</v>
      </c>
      <c r="N84" s="27" t="s">
        <v>1622</v>
      </c>
      <c r="P84">
        <v>1.1676</v>
      </c>
      <c r="S84" s="49">
        <v>44896</v>
      </c>
      <c r="T84" s="21" t="s">
        <v>336</v>
      </c>
      <c r="V84">
        <v>1.0089999999999999</v>
      </c>
      <c r="Y84" s="49">
        <v>44944</v>
      </c>
      <c r="Z84" s="21" t="s">
        <v>1626</v>
      </c>
      <c r="AB84">
        <v>1.0383</v>
      </c>
    </row>
    <row r="85" spans="1:28">
      <c r="A85" s="292">
        <v>44609</v>
      </c>
      <c r="B85" s="51" t="s">
        <v>348</v>
      </c>
      <c r="C85" s="52"/>
      <c r="D85" s="148">
        <v>1.5377000000000001</v>
      </c>
      <c r="G85" s="49">
        <v>44750</v>
      </c>
      <c r="H85" s="27" t="s">
        <v>638</v>
      </c>
      <c r="J85">
        <v>0.95750000000000002</v>
      </c>
      <c r="M85" s="49">
        <v>44819</v>
      </c>
      <c r="N85" s="27" t="s">
        <v>1622</v>
      </c>
      <c r="P85">
        <v>1.1551</v>
      </c>
      <c r="S85" s="49">
        <v>44897</v>
      </c>
      <c r="T85" s="21" t="s">
        <v>1624</v>
      </c>
      <c r="V85">
        <v>1.012</v>
      </c>
      <c r="Y85" s="49">
        <v>44945</v>
      </c>
      <c r="Z85" s="21" t="s">
        <v>1626</v>
      </c>
      <c r="AB85">
        <v>1.0438000000000001</v>
      </c>
    </row>
    <row r="86" spans="1:28">
      <c r="A86" s="292">
        <v>44610</v>
      </c>
      <c r="B86" s="51" t="s">
        <v>348</v>
      </c>
      <c r="C86" s="52"/>
      <c r="D86" s="148">
        <v>1.5376000000000001</v>
      </c>
      <c r="G86" s="49">
        <v>44753</v>
      </c>
      <c r="H86" s="27" t="s">
        <v>638</v>
      </c>
      <c r="J86">
        <v>0.95750000000000002</v>
      </c>
      <c r="M86" s="49">
        <v>44820</v>
      </c>
      <c r="N86" s="27" t="s">
        <v>1622</v>
      </c>
      <c r="P86">
        <v>1.1545000000000001</v>
      </c>
      <c r="S86" s="49">
        <v>44900</v>
      </c>
      <c r="T86" s="21" t="s">
        <v>1624</v>
      </c>
      <c r="V86">
        <v>1.0089999999999999</v>
      </c>
      <c r="Y86" s="49">
        <v>44946</v>
      </c>
      <c r="Z86" s="21" t="s">
        <v>1626</v>
      </c>
      <c r="AB86">
        <v>1.0427</v>
      </c>
    </row>
    <row r="87" spans="1:28">
      <c r="A87" s="292">
        <v>44613</v>
      </c>
      <c r="B87" s="51" t="s">
        <v>348</v>
      </c>
      <c r="C87" s="52"/>
      <c r="D87" s="148">
        <v>1.5377000000000001</v>
      </c>
      <c r="G87" s="49">
        <v>44754</v>
      </c>
      <c r="H87" s="27" t="s">
        <v>638</v>
      </c>
      <c r="J87">
        <v>0.95689999999999997</v>
      </c>
      <c r="M87" s="49">
        <v>44823</v>
      </c>
      <c r="N87" s="27" t="s">
        <v>1622</v>
      </c>
      <c r="P87">
        <v>1.1551</v>
      </c>
      <c r="S87" s="49">
        <v>44901</v>
      </c>
      <c r="T87" s="21" t="s">
        <v>1624</v>
      </c>
      <c r="V87">
        <v>1.002</v>
      </c>
      <c r="Y87" s="49">
        <v>44956</v>
      </c>
      <c r="Z87" s="21" t="s">
        <v>1626</v>
      </c>
      <c r="AB87">
        <v>1.0510999999999999</v>
      </c>
    </row>
    <row r="88" spans="1:28">
      <c r="A88" s="292">
        <v>44614</v>
      </c>
      <c r="B88" s="51" t="s">
        <v>348</v>
      </c>
      <c r="C88" s="52"/>
      <c r="D88" s="148">
        <v>1.5387</v>
      </c>
      <c r="G88" s="49">
        <v>44755</v>
      </c>
      <c r="H88" s="27" t="s">
        <v>638</v>
      </c>
      <c r="J88">
        <v>0.95689999999999997</v>
      </c>
      <c r="M88" s="49">
        <v>44824</v>
      </c>
      <c r="N88" s="27" t="s">
        <v>1622</v>
      </c>
      <c r="P88">
        <v>1.1523000000000001</v>
      </c>
      <c r="S88" s="49">
        <v>44902</v>
      </c>
      <c r="T88" s="21" t="s">
        <v>1624</v>
      </c>
      <c r="V88">
        <v>1.0049999999999999</v>
      </c>
      <c r="Y88" s="49">
        <v>44957</v>
      </c>
      <c r="Z88" s="21" t="s">
        <v>1626</v>
      </c>
      <c r="AB88">
        <v>1.0451999999999999</v>
      </c>
    </row>
    <row r="89" spans="1:28">
      <c r="A89" s="292">
        <v>44615</v>
      </c>
      <c r="B89" s="51" t="s">
        <v>348</v>
      </c>
      <c r="C89" s="52"/>
      <c r="D89" s="148">
        <v>1.5394000000000001</v>
      </c>
      <c r="G89" s="49">
        <v>44756</v>
      </c>
      <c r="H89" s="27" t="s">
        <v>638</v>
      </c>
      <c r="J89">
        <v>0.95699999999999996</v>
      </c>
      <c r="M89" s="49">
        <v>44825</v>
      </c>
      <c r="N89" s="27" t="s">
        <v>1622</v>
      </c>
      <c r="P89">
        <v>1.1513</v>
      </c>
      <c r="S89" s="49">
        <v>44903</v>
      </c>
      <c r="T89" s="21" t="s">
        <v>1624</v>
      </c>
      <c r="V89">
        <v>1.0129999999999999</v>
      </c>
      <c r="Y89" s="49">
        <v>44958</v>
      </c>
      <c r="Z89" s="21" t="s">
        <v>348</v>
      </c>
      <c r="AB89">
        <v>1.0430999999999999</v>
      </c>
    </row>
    <row r="90" spans="1:28">
      <c r="A90" s="292">
        <v>44616</v>
      </c>
      <c r="B90" s="51" t="s">
        <v>348</v>
      </c>
      <c r="C90" s="52"/>
      <c r="D90" s="148">
        <v>1.5391999999999999</v>
      </c>
      <c r="G90" s="49">
        <v>44757</v>
      </c>
      <c r="H90" s="27" t="s">
        <v>638</v>
      </c>
      <c r="J90">
        <v>0.95489999999999997</v>
      </c>
      <c r="M90" s="49">
        <v>44826</v>
      </c>
      <c r="N90" s="27" t="s">
        <v>1622</v>
      </c>
      <c r="P90">
        <v>1.1549</v>
      </c>
      <c r="S90" s="49">
        <v>44904</v>
      </c>
      <c r="T90" s="21" t="s">
        <v>1624</v>
      </c>
      <c r="V90">
        <v>1.0089999999999999</v>
      </c>
      <c r="Y90" s="49">
        <v>44959</v>
      </c>
      <c r="Z90" s="21" t="s">
        <v>1632</v>
      </c>
      <c r="AB90">
        <v>1.0387999999999999</v>
      </c>
    </row>
    <row r="91" spans="1:28">
      <c r="A91" s="292">
        <v>44617</v>
      </c>
      <c r="B91" s="51" t="s">
        <v>348</v>
      </c>
      <c r="C91" s="52"/>
      <c r="D91" s="148">
        <v>1.5431999999999999</v>
      </c>
      <c r="G91" s="49">
        <v>44760</v>
      </c>
      <c r="H91" s="27" t="s">
        <v>638</v>
      </c>
      <c r="J91">
        <v>0.95420000000000005</v>
      </c>
      <c r="M91" s="49">
        <v>44827</v>
      </c>
      <c r="N91" s="27" t="s">
        <v>1622</v>
      </c>
      <c r="P91">
        <v>1.155</v>
      </c>
      <c r="S91" s="49">
        <v>44907</v>
      </c>
      <c r="T91" s="21" t="s">
        <v>1624</v>
      </c>
      <c r="V91">
        <v>1.0069999999999999</v>
      </c>
      <c r="Y91" s="49">
        <v>44960</v>
      </c>
      <c r="Z91" s="21" t="s">
        <v>1632</v>
      </c>
      <c r="AB91">
        <v>1.044</v>
      </c>
    </row>
    <row r="92" spans="1:28">
      <c r="A92" s="292">
        <v>44620</v>
      </c>
      <c r="B92" s="51" t="s">
        <v>348</v>
      </c>
      <c r="C92" s="52"/>
      <c r="D92" s="148">
        <v>1.5519000000000001</v>
      </c>
      <c r="G92" s="49">
        <v>44761</v>
      </c>
      <c r="H92" s="27" t="s">
        <v>638</v>
      </c>
      <c r="J92">
        <v>0.95340000000000003</v>
      </c>
      <c r="M92" s="49">
        <v>44830</v>
      </c>
      <c r="N92" s="27" t="s">
        <v>1622</v>
      </c>
      <c r="P92">
        <v>1.147</v>
      </c>
      <c r="S92" s="49">
        <v>44908</v>
      </c>
      <c r="T92" s="21" t="s">
        <v>1624</v>
      </c>
      <c r="V92">
        <v>1.0029999999999999</v>
      </c>
      <c r="Y92" s="49">
        <v>44963</v>
      </c>
      <c r="Z92" s="21" t="s">
        <v>1632</v>
      </c>
      <c r="AB92">
        <v>1.0347999999999999</v>
      </c>
    </row>
    <row r="93" spans="1:28">
      <c r="A93" s="292">
        <v>44621</v>
      </c>
      <c r="B93" s="51" t="s">
        <v>350</v>
      </c>
      <c r="C93" s="52"/>
      <c r="D93" s="148">
        <v>1.5510999999999999</v>
      </c>
      <c r="G93" s="49">
        <v>44762</v>
      </c>
      <c r="H93" s="27" t="s">
        <v>638</v>
      </c>
      <c r="J93">
        <v>0.9526</v>
      </c>
      <c r="M93" s="49">
        <v>44831</v>
      </c>
      <c r="N93" s="27" t="s">
        <v>1622</v>
      </c>
      <c r="P93">
        <v>1.1476</v>
      </c>
      <c r="S93" s="49">
        <v>44909</v>
      </c>
      <c r="T93" s="21" t="s">
        <v>1624</v>
      </c>
      <c r="V93">
        <v>1.022</v>
      </c>
      <c r="Y93" s="49">
        <v>44964</v>
      </c>
      <c r="Z93" s="21" t="s">
        <v>1688</v>
      </c>
      <c r="AB93">
        <v>1.0297000000000001</v>
      </c>
    </row>
    <row r="94" spans="1:28">
      <c r="A94" s="292">
        <v>44622</v>
      </c>
      <c r="B94" s="51" t="s">
        <v>350</v>
      </c>
      <c r="C94" s="52"/>
      <c r="D94" s="148">
        <v>1.5489999999999999</v>
      </c>
      <c r="G94" s="49">
        <v>44763</v>
      </c>
      <c r="H94" s="27" t="s">
        <v>638</v>
      </c>
      <c r="J94">
        <v>0.95169999999999999</v>
      </c>
      <c r="M94" s="49">
        <v>44832</v>
      </c>
      <c r="N94" s="27" t="s">
        <v>1622</v>
      </c>
      <c r="P94">
        <v>1.1476</v>
      </c>
      <c r="S94" s="49">
        <v>44910</v>
      </c>
      <c r="T94" s="21" t="s">
        <v>1624</v>
      </c>
      <c r="V94">
        <v>1.0189999999999999</v>
      </c>
      <c r="Y94" s="49">
        <v>44965</v>
      </c>
      <c r="Z94" s="21" t="s">
        <v>1694</v>
      </c>
      <c r="AB94">
        <v>1.0354000000000001</v>
      </c>
    </row>
    <row r="95" spans="1:28">
      <c r="A95" s="292">
        <v>44623</v>
      </c>
      <c r="B95" s="51" t="s">
        <v>350</v>
      </c>
      <c r="C95" s="52"/>
      <c r="D95" s="148">
        <v>1.5499000000000001</v>
      </c>
      <c r="G95" s="49">
        <v>44764</v>
      </c>
      <c r="H95" s="27" t="s">
        <v>638</v>
      </c>
      <c r="J95">
        <v>0.9526</v>
      </c>
      <c r="M95" s="49">
        <v>44833</v>
      </c>
      <c r="N95" s="27" t="s">
        <v>1622</v>
      </c>
      <c r="P95">
        <v>1.1460999999999999</v>
      </c>
      <c r="S95" s="49">
        <v>44911</v>
      </c>
      <c r="T95" s="21" t="s">
        <v>1624</v>
      </c>
      <c r="V95">
        <v>1.02</v>
      </c>
      <c r="Y95" s="49">
        <v>44966</v>
      </c>
      <c r="Z95" s="21" t="s">
        <v>1704</v>
      </c>
      <c r="AB95">
        <v>1.0379</v>
      </c>
    </row>
    <row r="96" spans="1:28">
      <c r="A96" s="292">
        <v>44624</v>
      </c>
      <c r="B96" s="51" t="s">
        <v>350</v>
      </c>
      <c r="C96" s="52"/>
      <c r="D96" s="148">
        <v>1.556</v>
      </c>
      <c r="G96" s="49">
        <v>44767</v>
      </c>
      <c r="H96" s="27" t="s">
        <v>638</v>
      </c>
      <c r="J96">
        <v>0.95340000000000003</v>
      </c>
      <c r="M96" s="49">
        <v>44834</v>
      </c>
      <c r="N96" s="27" t="s">
        <v>1622</v>
      </c>
      <c r="P96">
        <v>1.1485000000000001</v>
      </c>
      <c r="S96" s="49">
        <v>44914</v>
      </c>
      <c r="T96" s="21" t="s">
        <v>1624</v>
      </c>
      <c r="V96">
        <v>1.026</v>
      </c>
      <c r="Y96" s="49">
        <v>44967</v>
      </c>
      <c r="Z96" s="21" t="s">
        <v>1719</v>
      </c>
      <c r="AB96">
        <v>1.0342</v>
      </c>
    </row>
    <row r="97" spans="1:22">
      <c r="A97" s="292">
        <v>44627</v>
      </c>
      <c r="B97" s="51" t="s">
        <v>350</v>
      </c>
      <c r="C97" s="52"/>
      <c r="D97" s="148">
        <v>1.5795999999999999</v>
      </c>
      <c r="G97" s="49">
        <v>44768</v>
      </c>
      <c r="H97" s="27" t="s">
        <v>638</v>
      </c>
      <c r="J97">
        <v>0.95340000000000003</v>
      </c>
      <c r="M97" s="49">
        <v>44844</v>
      </c>
      <c r="N97" s="27" t="s">
        <v>341</v>
      </c>
      <c r="P97">
        <v>1.1554</v>
      </c>
      <c r="S97" s="49">
        <v>44915</v>
      </c>
      <c r="T97" s="21" t="s">
        <v>1624</v>
      </c>
      <c r="V97">
        <v>1.0229999999999999</v>
      </c>
    </row>
    <row r="98" spans="1:22">
      <c r="A98" s="292">
        <v>44628</v>
      </c>
      <c r="B98" s="51" t="s">
        <v>350</v>
      </c>
      <c r="C98" s="52"/>
      <c r="D98" s="148">
        <v>1.5734999999999999</v>
      </c>
      <c r="G98" s="49">
        <v>44769</v>
      </c>
      <c r="H98" s="27" t="s">
        <v>638</v>
      </c>
      <c r="J98">
        <v>0.95340000000000003</v>
      </c>
      <c r="M98" s="49">
        <v>44845</v>
      </c>
      <c r="N98" s="27" t="s">
        <v>1621</v>
      </c>
      <c r="P98">
        <v>1.1573</v>
      </c>
      <c r="S98" s="49">
        <v>44916</v>
      </c>
      <c r="T98" s="21" t="s">
        <v>1624</v>
      </c>
      <c r="V98">
        <v>1.028</v>
      </c>
    </row>
    <row r="99" spans="1:22">
      <c r="A99" s="292">
        <v>44629</v>
      </c>
      <c r="B99" s="51" t="s">
        <v>350</v>
      </c>
      <c r="C99" s="52"/>
      <c r="D99" s="148">
        <v>1.5676000000000001</v>
      </c>
      <c r="G99" s="49">
        <v>44770</v>
      </c>
      <c r="H99" s="27" t="s">
        <v>638</v>
      </c>
      <c r="J99">
        <v>0.95330000000000004</v>
      </c>
      <c r="M99" s="49">
        <v>44846</v>
      </c>
      <c r="N99" s="27" t="s">
        <v>1621</v>
      </c>
      <c r="P99">
        <v>1.1560999999999999</v>
      </c>
      <c r="S99" s="49">
        <v>44917</v>
      </c>
      <c r="T99" s="21" t="s">
        <v>1624</v>
      </c>
      <c r="V99">
        <v>1.03</v>
      </c>
    </row>
    <row r="100" spans="1:22">
      <c r="A100" s="292">
        <v>44630</v>
      </c>
      <c r="B100" s="51" t="s">
        <v>350</v>
      </c>
      <c r="C100" s="52"/>
      <c r="D100" s="148">
        <v>1.5607</v>
      </c>
      <c r="G100" s="49">
        <v>44771</v>
      </c>
      <c r="H100" s="27" t="s">
        <v>638</v>
      </c>
      <c r="J100">
        <v>0.95250000000000001</v>
      </c>
      <c r="M100" s="49">
        <v>44847</v>
      </c>
      <c r="N100" s="27" t="s">
        <v>1621</v>
      </c>
      <c r="P100">
        <v>1.1547000000000001</v>
      </c>
      <c r="S100" s="49">
        <v>44918</v>
      </c>
      <c r="T100" s="21" t="s">
        <v>1624</v>
      </c>
      <c r="V100">
        <v>1.034</v>
      </c>
    </row>
    <row r="101" spans="1:22">
      <c r="A101" s="292">
        <v>44631</v>
      </c>
      <c r="B101" s="51" t="s">
        <v>350</v>
      </c>
      <c r="C101" s="52"/>
      <c r="D101" s="148">
        <v>1.5549999999999999</v>
      </c>
      <c r="G101" s="49">
        <v>44774</v>
      </c>
      <c r="H101" s="27" t="s">
        <v>339</v>
      </c>
      <c r="J101">
        <v>0.95240000000000002</v>
      </c>
      <c r="M101" s="49">
        <v>44848</v>
      </c>
      <c r="N101" s="27" t="s">
        <v>1621</v>
      </c>
      <c r="P101">
        <v>1.1505000000000001</v>
      </c>
      <c r="S101" s="49">
        <v>44921</v>
      </c>
      <c r="T101" s="21" t="s">
        <v>1624</v>
      </c>
      <c r="V101">
        <v>1.028</v>
      </c>
    </row>
    <row r="102" spans="1:22">
      <c r="A102" s="292">
        <v>44634</v>
      </c>
      <c r="B102" s="51" t="s">
        <v>350</v>
      </c>
      <c r="C102" s="52"/>
      <c r="D102" s="148">
        <v>1.5618000000000001</v>
      </c>
      <c r="G102" s="49">
        <v>44775</v>
      </c>
      <c r="H102" s="27" t="s">
        <v>1623</v>
      </c>
      <c r="J102">
        <v>0.95050000000000001</v>
      </c>
      <c r="M102" s="49">
        <v>44851</v>
      </c>
      <c r="N102" s="27" t="s">
        <v>1621</v>
      </c>
      <c r="P102">
        <v>1.1523000000000001</v>
      </c>
      <c r="S102" s="49">
        <v>44922</v>
      </c>
      <c r="T102" s="21" t="s">
        <v>1624</v>
      </c>
      <c r="V102">
        <v>1.02</v>
      </c>
    </row>
    <row r="103" spans="1:22">
      <c r="A103" s="292">
        <v>44635</v>
      </c>
      <c r="B103" s="51" t="s">
        <v>350</v>
      </c>
      <c r="C103" s="52"/>
      <c r="D103" s="148">
        <v>1.5617000000000001</v>
      </c>
      <c r="G103" s="49">
        <v>44776</v>
      </c>
      <c r="H103" s="27" t="s">
        <v>1623</v>
      </c>
      <c r="J103">
        <v>0.95050000000000001</v>
      </c>
      <c r="M103" s="49">
        <v>44852</v>
      </c>
      <c r="N103" s="27" t="s">
        <v>1621</v>
      </c>
      <c r="P103">
        <v>1.1453</v>
      </c>
      <c r="S103" s="49">
        <v>44923</v>
      </c>
      <c r="T103" s="21" t="s">
        <v>1624</v>
      </c>
      <c r="V103">
        <v>1.024</v>
      </c>
    </row>
    <row r="104" spans="1:22">
      <c r="A104" s="292">
        <v>44636</v>
      </c>
      <c r="B104" s="51" t="s">
        <v>350</v>
      </c>
      <c r="C104" s="52"/>
      <c r="D104" s="148">
        <v>1.5665</v>
      </c>
      <c r="G104" s="49">
        <v>44777</v>
      </c>
      <c r="H104" s="27" t="s">
        <v>1623</v>
      </c>
      <c r="J104">
        <v>0.94869999999999999</v>
      </c>
      <c r="M104" s="49">
        <v>44853</v>
      </c>
      <c r="N104" s="27" t="s">
        <v>1621</v>
      </c>
      <c r="P104">
        <v>1.1398999999999999</v>
      </c>
      <c r="S104" s="49">
        <v>44924</v>
      </c>
      <c r="T104" s="21" t="s">
        <v>1624</v>
      </c>
      <c r="V104">
        <v>1.0289999999999999</v>
      </c>
    </row>
    <row r="105" spans="1:22">
      <c r="A105" s="292">
        <v>44637</v>
      </c>
      <c r="B105" s="51" t="s">
        <v>350</v>
      </c>
      <c r="C105" s="52"/>
      <c r="D105" s="148">
        <v>1.5666</v>
      </c>
      <c r="G105" s="49">
        <v>44778</v>
      </c>
      <c r="H105" s="27" t="s">
        <v>1623</v>
      </c>
      <c r="J105">
        <v>0.94799999999999995</v>
      </c>
      <c r="M105" s="49">
        <v>44854</v>
      </c>
      <c r="N105" s="27" t="s">
        <v>1621</v>
      </c>
      <c r="P105">
        <v>1.1413</v>
      </c>
      <c r="S105" s="49">
        <v>44925</v>
      </c>
      <c r="T105" s="21" t="s">
        <v>1624</v>
      </c>
      <c r="V105">
        <v>1.0289999999999999</v>
      </c>
    </row>
    <row r="106" spans="1:22">
      <c r="A106" s="292">
        <v>44638</v>
      </c>
      <c r="B106" s="51" t="s">
        <v>350</v>
      </c>
      <c r="C106" s="52"/>
      <c r="D106" s="148">
        <v>1.5661</v>
      </c>
      <c r="G106" s="49">
        <v>44781</v>
      </c>
      <c r="H106" s="27" t="s">
        <v>1623</v>
      </c>
      <c r="J106">
        <v>0.95420000000000005</v>
      </c>
      <c r="M106" s="49">
        <v>44855</v>
      </c>
      <c r="N106" s="27" t="s">
        <v>1621</v>
      </c>
      <c r="P106">
        <v>1.1455</v>
      </c>
      <c r="S106" s="49">
        <v>44929</v>
      </c>
      <c r="T106" s="21" t="s">
        <v>1626</v>
      </c>
      <c r="V106">
        <v>1.0309999999999999</v>
      </c>
    </row>
    <row r="107" spans="1:22">
      <c r="A107" s="292">
        <v>44641</v>
      </c>
      <c r="B107" s="51" t="s">
        <v>350</v>
      </c>
      <c r="C107" s="52"/>
      <c r="D107" s="148">
        <v>1.5644</v>
      </c>
      <c r="G107" s="49">
        <v>44782</v>
      </c>
      <c r="H107" s="27" t="s">
        <v>1623</v>
      </c>
      <c r="J107">
        <v>0.95350000000000001</v>
      </c>
      <c r="M107" s="49">
        <v>44858</v>
      </c>
      <c r="N107" s="27" t="s">
        <v>1621</v>
      </c>
      <c r="P107">
        <v>1.1318999999999999</v>
      </c>
      <c r="S107" s="49">
        <v>44930</v>
      </c>
      <c r="T107" s="21" t="s">
        <v>1626</v>
      </c>
      <c r="V107">
        <v>1.0369999999999999</v>
      </c>
    </row>
    <row r="108" spans="1:22">
      <c r="A108" s="292">
        <v>44642</v>
      </c>
      <c r="B108" s="51" t="s">
        <v>350</v>
      </c>
      <c r="C108" s="52"/>
      <c r="D108" s="148">
        <v>1.5658000000000001</v>
      </c>
      <c r="G108" s="49">
        <v>44783</v>
      </c>
      <c r="H108" s="27" t="s">
        <v>1623</v>
      </c>
      <c r="J108">
        <v>0.95550000000000002</v>
      </c>
      <c r="M108" s="49">
        <v>44859</v>
      </c>
      <c r="N108" s="27" t="s">
        <v>1621</v>
      </c>
      <c r="P108">
        <v>1.1271</v>
      </c>
      <c r="S108" s="49">
        <v>44931</v>
      </c>
      <c r="T108" s="21" t="s">
        <v>1626</v>
      </c>
      <c r="V108">
        <v>1.0349999999999999</v>
      </c>
    </row>
    <row r="109" spans="1:22">
      <c r="A109" s="292">
        <v>44643</v>
      </c>
      <c r="B109" s="51" t="s">
        <v>350</v>
      </c>
      <c r="C109" s="52"/>
      <c r="D109" s="148">
        <v>1.5649</v>
      </c>
      <c r="G109" s="49">
        <v>44784</v>
      </c>
      <c r="H109" s="27" t="s">
        <v>1623</v>
      </c>
      <c r="J109">
        <v>0.95089999999999997</v>
      </c>
      <c r="M109" s="49">
        <v>44860</v>
      </c>
      <c r="N109" s="27" t="s">
        <v>1621</v>
      </c>
      <c r="P109">
        <v>1.123</v>
      </c>
      <c r="S109" s="49">
        <v>44932</v>
      </c>
      <c r="T109" s="21" t="s">
        <v>1626</v>
      </c>
      <c r="V109">
        <v>1.03</v>
      </c>
    </row>
    <row r="110" spans="1:22">
      <c r="A110" s="292">
        <v>44644</v>
      </c>
      <c r="B110" s="51" t="s">
        <v>350</v>
      </c>
      <c r="C110" s="52"/>
      <c r="D110" s="148">
        <v>1.5746</v>
      </c>
      <c r="G110" s="49">
        <v>44785</v>
      </c>
      <c r="H110" s="27" t="s">
        <v>1623</v>
      </c>
      <c r="J110">
        <v>0.95709999999999995</v>
      </c>
      <c r="M110" s="49">
        <v>44861</v>
      </c>
      <c r="N110" s="27" t="s">
        <v>1621</v>
      </c>
      <c r="P110">
        <v>1.1167</v>
      </c>
      <c r="S110" s="49">
        <v>44935</v>
      </c>
      <c r="T110" s="21" t="s">
        <v>1626</v>
      </c>
      <c r="V110">
        <v>1.0289999999999999</v>
      </c>
    </row>
    <row r="111" spans="1:22">
      <c r="A111" s="292">
        <v>44645</v>
      </c>
      <c r="B111" s="51" t="s">
        <v>350</v>
      </c>
      <c r="C111" s="52"/>
      <c r="D111" s="148">
        <v>1.5684</v>
      </c>
      <c r="G111" s="49">
        <v>44788</v>
      </c>
      <c r="H111" s="27" t="s">
        <v>1623</v>
      </c>
      <c r="J111">
        <v>0.96150000000000002</v>
      </c>
      <c r="M111" s="49">
        <v>44862</v>
      </c>
      <c r="N111" s="27" t="s">
        <v>1621</v>
      </c>
      <c r="P111">
        <v>1.1096999999999999</v>
      </c>
      <c r="S111" s="49">
        <v>44936</v>
      </c>
      <c r="T111" s="21" t="s">
        <v>1626</v>
      </c>
      <c r="V111">
        <v>1.0229999999999999</v>
      </c>
    </row>
    <row r="112" spans="1:22">
      <c r="A112" s="292">
        <v>44648</v>
      </c>
      <c r="B112" s="51" t="s">
        <v>350</v>
      </c>
      <c r="C112" s="52"/>
      <c r="D112" s="148">
        <v>1.5639000000000001</v>
      </c>
      <c r="G112" s="49">
        <v>44789</v>
      </c>
      <c r="H112" s="27" t="s">
        <v>1623</v>
      </c>
      <c r="J112">
        <v>0.95909999999999995</v>
      </c>
      <c r="M112" s="49">
        <v>44865</v>
      </c>
      <c r="N112" s="27" t="s">
        <v>1621</v>
      </c>
      <c r="P112">
        <v>1.0924</v>
      </c>
      <c r="S112" s="49">
        <v>44937</v>
      </c>
      <c r="T112" s="21" t="s">
        <v>1626</v>
      </c>
      <c r="V112">
        <v>1.0249999999999999</v>
      </c>
    </row>
    <row r="113" spans="1:22">
      <c r="A113" s="292">
        <v>44649</v>
      </c>
      <c r="B113" s="51" t="s">
        <v>350</v>
      </c>
      <c r="C113" s="52"/>
      <c r="D113" s="148">
        <v>1.5651999999999999</v>
      </c>
      <c r="G113" s="49">
        <v>44790</v>
      </c>
      <c r="H113" s="27" t="s">
        <v>1623</v>
      </c>
      <c r="J113">
        <v>0.95789999999999997</v>
      </c>
      <c r="M113" s="49">
        <v>44866</v>
      </c>
      <c r="N113" s="27" t="s">
        <v>342</v>
      </c>
      <c r="P113">
        <v>1.0986</v>
      </c>
      <c r="S113" s="49">
        <v>44938</v>
      </c>
      <c r="T113" s="21" t="s">
        <v>1626</v>
      </c>
      <c r="V113">
        <v>1.028</v>
      </c>
    </row>
    <row r="114" spans="1:22">
      <c r="A114" s="292">
        <v>44650</v>
      </c>
      <c r="B114" s="51" t="s">
        <v>350</v>
      </c>
      <c r="C114" s="52"/>
      <c r="D114" s="148">
        <v>1.5657000000000001</v>
      </c>
      <c r="G114" s="49">
        <v>44791</v>
      </c>
      <c r="H114" s="27" t="s">
        <v>1623</v>
      </c>
      <c r="J114">
        <v>0.96030000000000004</v>
      </c>
      <c r="M114" s="49">
        <v>44867</v>
      </c>
      <c r="N114" s="27" t="s">
        <v>1630</v>
      </c>
      <c r="P114">
        <v>1.1009</v>
      </c>
      <c r="S114" s="49">
        <v>44939</v>
      </c>
      <c r="T114" s="21" t="s">
        <v>1626</v>
      </c>
      <c r="V114">
        <v>1.024</v>
      </c>
    </row>
    <row r="115" spans="1:22">
      <c r="A115" s="292">
        <v>44651</v>
      </c>
      <c r="B115" s="51" t="s">
        <v>350</v>
      </c>
      <c r="C115" s="52"/>
      <c r="D115" s="148">
        <v>1.5679000000000001</v>
      </c>
      <c r="G115" s="49">
        <v>44792</v>
      </c>
      <c r="H115" s="27" t="s">
        <v>1623</v>
      </c>
      <c r="J115">
        <v>0.95940000000000003</v>
      </c>
      <c r="M115" s="49">
        <v>44868</v>
      </c>
      <c r="N115" s="27" t="s">
        <v>1630</v>
      </c>
      <c r="P115">
        <v>1.1004</v>
      </c>
      <c r="S115" s="49">
        <v>44942</v>
      </c>
      <c r="T115" s="21" t="s">
        <v>1626</v>
      </c>
      <c r="V115">
        <v>1.0149999999999999</v>
      </c>
    </row>
    <row r="116" spans="1:22">
      <c r="A116" s="292">
        <v>44652</v>
      </c>
      <c r="B116" s="51" t="s">
        <v>351</v>
      </c>
      <c r="C116" s="52"/>
      <c r="D116" s="148">
        <v>1.5686</v>
      </c>
      <c r="G116" s="49">
        <v>44795</v>
      </c>
      <c r="H116" s="27" t="s">
        <v>1623</v>
      </c>
      <c r="J116">
        <v>0.95420000000000005</v>
      </c>
      <c r="M116" s="49">
        <v>44869</v>
      </c>
      <c r="N116" s="27" t="s">
        <v>1630</v>
      </c>
      <c r="P116">
        <v>1.1094999999999999</v>
      </c>
      <c r="S116" s="49">
        <v>44943</v>
      </c>
      <c r="T116" s="21" t="s">
        <v>1626</v>
      </c>
      <c r="V116">
        <v>1.0169999999999999</v>
      </c>
    </row>
    <row r="117" spans="1:22">
      <c r="A117" s="292">
        <v>44657</v>
      </c>
      <c r="B117" s="51" t="s">
        <v>351</v>
      </c>
      <c r="C117" s="52"/>
      <c r="D117" s="148">
        <v>1.5684</v>
      </c>
      <c r="G117" s="49">
        <v>44796</v>
      </c>
      <c r="H117" s="27" t="s">
        <v>1623</v>
      </c>
      <c r="J117">
        <v>0.96140000000000003</v>
      </c>
      <c r="M117" s="49">
        <v>44872</v>
      </c>
      <c r="N117" s="27" t="s">
        <v>1630</v>
      </c>
      <c r="P117">
        <v>1.1162000000000001</v>
      </c>
      <c r="S117" s="49">
        <v>44944</v>
      </c>
      <c r="T117" s="21" t="s">
        <v>1626</v>
      </c>
      <c r="V117">
        <v>1.016</v>
      </c>
    </row>
    <row r="118" spans="1:22">
      <c r="A118" s="292">
        <v>44658</v>
      </c>
      <c r="B118" s="51" t="s">
        <v>351</v>
      </c>
      <c r="C118" s="52"/>
      <c r="D118" s="148">
        <v>1.5668</v>
      </c>
      <c r="G118" s="49">
        <v>44797</v>
      </c>
      <c r="H118" s="27" t="s">
        <v>1623</v>
      </c>
      <c r="J118">
        <v>0.96140000000000003</v>
      </c>
      <c r="M118" s="49">
        <v>44873</v>
      </c>
      <c r="N118" s="27" t="s">
        <v>1630</v>
      </c>
      <c r="P118">
        <v>1.1180000000000001</v>
      </c>
      <c r="S118" s="49">
        <v>44945</v>
      </c>
      <c r="T118" s="21" t="s">
        <v>1626</v>
      </c>
      <c r="V118">
        <v>1.0149999999999999</v>
      </c>
    </row>
    <row r="119" spans="1:22">
      <c r="A119" s="292">
        <v>44659</v>
      </c>
      <c r="B119" s="51" t="s">
        <v>351</v>
      </c>
      <c r="C119" s="52"/>
      <c r="D119" s="148">
        <v>1.5634999999999999</v>
      </c>
      <c r="G119" s="49">
        <v>44798</v>
      </c>
      <c r="H119" s="27" t="s">
        <v>1623</v>
      </c>
      <c r="J119">
        <v>0.96120000000000005</v>
      </c>
      <c r="M119" s="49">
        <v>44874</v>
      </c>
      <c r="N119" s="27" t="s">
        <v>1630</v>
      </c>
      <c r="P119">
        <v>1.1201000000000001</v>
      </c>
      <c r="S119" s="49">
        <v>44946</v>
      </c>
      <c r="T119" s="21" t="s">
        <v>1626</v>
      </c>
      <c r="V119">
        <v>1.014</v>
      </c>
    </row>
    <row r="120" spans="1:22">
      <c r="A120" s="292">
        <v>44662</v>
      </c>
      <c r="B120" s="51" t="s">
        <v>351</v>
      </c>
      <c r="C120" s="52"/>
      <c r="D120" s="148">
        <v>1.5647</v>
      </c>
      <c r="G120" s="49">
        <v>44799</v>
      </c>
      <c r="H120" s="27" t="s">
        <v>1623</v>
      </c>
      <c r="J120">
        <v>0.95120000000000005</v>
      </c>
      <c r="M120" s="49">
        <v>44875</v>
      </c>
      <c r="N120" s="27" t="s">
        <v>1630</v>
      </c>
      <c r="P120">
        <v>1.1187</v>
      </c>
      <c r="S120" s="49">
        <v>44956</v>
      </c>
      <c r="T120" s="21" t="s">
        <v>1626</v>
      </c>
      <c r="V120">
        <v>1.0209999999999999</v>
      </c>
    </row>
    <row r="121" spans="1:22">
      <c r="A121" s="292">
        <v>44663</v>
      </c>
      <c r="B121" s="51" t="s">
        <v>351</v>
      </c>
      <c r="C121" s="52"/>
      <c r="D121" s="148">
        <v>1.5652999999999999</v>
      </c>
      <c r="G121" s="49">
        <v>44802</v>
      </c>
      <c r="H121" s="27" t="s">
        <v>1623</v>
      </c>
      <c r="J121">
        <v>0.9496</v>
      </c>
      <c r="M121" s="49">
        <v>44876</v>
      </c>
      <c r="N121" s="27" t="s">
        <v>1630</v>
      </c>
      <c r="P121">
        <v>1.1362000000000001</v>
      </c>
      <c r="S121" s="49">
        <v>44957</v>
      </c>
      <c r="T121" s="21" t="s">
        <v>1626</v>
      </c>
      <c r="V121">
        <v>1.026</v>
      </c>
    </row>
    <row r="122" spans="1:22">
      <c r="A122" s="292">
        <v>44664</v>
      </c>
      <c r="B122" s="51" t="s">
        <v>351</v>
      </c>
      <c r="C122" s="52"/>
      <c r="D122" s="148">
        <v>1.5651999999999999</v>
      </c>
      <c r="G122" s="49">
        <v>44803</v>
      </c>
      <c r="H122" s="27" t="s">
        <v>1623</v>
      </c>
      <c r="J122">
        <v>0.92700000000000005</v>
      </c>
      <c r="M122" s="49">
        <v>44879</v>
      </c>
      <c r="N122" s="27" t="s">
        <v>1630</v>
      </c>
      <c r="P122">
        <v>1.1334</v>
      </c>
      <c r="S122" s="49">
        <v>44958</v>
      </c>
      <c r="T122" s="21" t="s">
        <v>348</v>
      </c>
      <c r="V122">
        <v>1.0249999999999999</v>
      </c>
    </row>
    <row r="123" spans="1:22">
      <c r="A123" s="292">
        <v>44665</v>
      </c>
      <c r="B123" s="51" t="s">
        <v>351</v>
      </c>
      <c r="C123" s="52"/>
      <c r="D123" s="148">
        <v>1.5650999999999999</v>
      </c>
      <c r="G123" s="49">
        <v>44804</v>
      </c>
      <c r="H123" s="27" t="s">
        <v>1623</v>
      </c>
      <c r="J123">
        <v>0.94030000000000002</v>
      </c>
      <c r="M123" s="49">
        <v>44880</v>
      </c>
      <c r="N123" s="27" t="s">
        <v>1630</v>
      </c>
      <c r="P123">
        <v>1.1376999999999999</v>
      </c>
      <c r="S123" s="49">
        <v>44959</v>
      </c>
      <c r="T123" s="21" t="s">
        <v>1632</v>
      </c>
      <c r="V123">
        <v>1.028</v>
      </c>
    </row>
    <row r="124" spans="1:22">
      <c r="A124" s="292">
        <v>44666</v>
      </c>
      <c r="B124" s="51" t="s">
        <v>351</v>
      </c>
      <c r="C124" s="52"/>
      <c r="D124" s="148">
        <v>1.5650999999999999</v>
      </c>
      <c r="G124" s="49">
        <v>44805</v>
      </c>
      <c r="H124" s="27" t="s">
        <v>340</v>
      </c>
      <c r="J124">
        <v>0.94310000000000005</v>
      </c>
      <c r="M124" s="49">
        <v>44881</v>
      </c>
      <c r="N124" s="27" t="s">
        <v>1630</v>
      </c>
      <c r="P124">
        <v>1.1345000000000001</v>
      </c>
      <c r="S124" s="49">
        <v>44960</v>
      </c>
      <c r="T124" s="21" t="s">
        <v>1632</v>
      </c>
      <c r="V124">
        <v>1.03</v>
      </c>
    </row>
    <row r="125" spans="1:22">
      <c r="A125" s="292">
        <v>44669</v>
      </c>
      <c r="B125" s="51" t="s">
        <v>351</v>
      </c>
      <c r="C125" s="52"/>
      <c r="D125" s="148">
        <v>1.5649</v>
      </c>
      <c r="G125" s="49">
        <v>44806</v>
      </c>
      <c r="H125" s="27" t="s">
        <v>1622</v>
      </c>
      <c r="J125">
        <v>0.92600000000000005</v>
      </c>
      <c r="M125" s="49">
        <v>44882</v>
      </c>
      <c r="N125" s="27" t="s">
        <v>1630</v>
      </c>
      <c r="P125">
        <v>1.1294999999999999</v>
      </c>
      <c r="S125" s="49">
        <v>44963</v>
      </c>
      <c r="T125" s="21" t="s">
        <v>1632</v>
      </c>
      <c r="V125">
        <v>1.028</v>
      </c>
    </row>
    <row r="126" spans="1:22">
      <c r="A126" s="292">
        <v>44670</v>
      </c>
      <c r="B126" s="51" t="s">
        <v>351</v>
      </c>
      <c r="C126" s="52"/>
      <c r="D126" s="148">
        <v>1.5653999999999999</v>
      </c>
      <c r="G126" s="49">
        <v>44809</v>
      </c>
      <c r="H126" s="27" t="s">
        <v>1622</v>
      </c>
      <c r="J126">
        <v>0.93420000000000003</v>
      </c>
      <c r="M126" s="49">
        <v>44883</v>
      </c>
      <c r="N126" s="27" t="s">
        <v>1630</v>
      </c>
      <c r="P126">
        <v>1.1276999999999999</v>
      </c>
      <c r="S126" s="49">
        <v>44964</v>
      </c>
      <c r="T126" s="21" t="s">
        <v>1688</v>
      </c>
      <c r="V126">
        <v>1.0309999999999999</v>
      </c>
    </row>
    <row r="127" spans="1:22">
      <c r="A127" s="292">
        <v>44671</v>
      </c>
      <c r="B127" s="51" t="s">
        <v>351</v>
      </c>
      <c r="C127" s="52"/>
      <c r="D127" s="148">
        <v>1.5679000000000001</v>
      </c>
      <c r="G127" s="49">
        <v>44810</v>
      </c>
      <c r="H127" s="27" t="s">
        <v>1622</v>
      </c>
      <c r="J127">
        <v>0.93989999999999996</v>
      </c>
      <c r="M127" s="49">
        <v>44886</v>
      </c>
      <c r="N127" s="27" t="s">
        <v>1630</v>
      </c>
      <c r="P127">
        <v>1.1215999999999999</v>
      </c>
      <c r="S127" s="49">
        <v>44965</v>
      </c>
      <c r="T127" s="21" t="s">
        <v>1694</v>
      </c>
      <c r="V127">
        <v>1.03</v>
      </c>
    </row>
    <row r="128" spans="1:22">
      <c r="A128" s="292">
        <v>44672</v>
      </c>
      <c r="B128" s="51" t="s">
        <v>351</v>
      </c>
      <c r="C128" s="52"/>
      <c r="D128" s="148">
        <v>1.5610999999999999</v>
      </c>
      <c r="G128" s="49">
        <v>44811</v>
      </c>
      <c r="H128" s="27" t="s">
        <v>1622</v>
      </c>
      <c r="J128">
        <v>0.94840000000000002</v>
      </c>
      <c r="M128" s="49">
        <v>44887</v>
      </c>
      <c r="N128" s="27" t="s">
        <v>1630</v>
      </c>
      <c r="P128">
        <v>1.1242000000000001</v>
      </c>
      <c r="S128" s="49">
        <v>44966</v>
      </c>
      <c r="T128" s="21" t="s">
        <v>1704</v>
      </c>
      <c r="V128">
        <v>1.034</v>
      </c>
    </row>
    <row r="129" spans="1:22">
      <c r="A129" s="292">
        <v>44673</v>
      </c>
      <c r="B129" s="51" t="s">
        <v>351</v>
      </c>
      <c r="C129" s="52"/>
      <c r="D129" s="148">
        <v>1.5629</v>
      </c>
      <c r="G129" s="49">
        <v>44812</v>
      </c>
      <c r="H129" s="27" t="s">
        <v>1622</v>
      </c>
      <c r="J129">
        <v>0.95109999999999995</v>
      </c>
      <c r="M129" s="49">
        <v>44888</v>
      </c>
      <c r="N129" s="27" t="s">
        <v>1630</v>
      </c>
      <c r="P129">
        <v>1.1269</v>
      </c>
      <c r="S129" s="49">
        <v>44967</v>
      </c>
      <c r="T129" s="21" t="s">
        <v>1719</v>
      </c>
      <c r="V129">
        <v>1.0329999999999999</v>
      </c>
    </row>
    <row r="130" spans="1:22">
      <c r="A130" s="292">
        <v>44676</v>
      </c>
      <c r="B130" s="51" t="s">
        <v>351</v>
      </c>
      <c r="C130" s="52"/>
      <c r="D130" s="148">
        <v>1.5359</v>
      </c>
      <c r="G130" s="49">
        <v>44813</v>
      </c>
      <c r="H130" s="27" t="s">
        <v>1622</v>
      </c>
      <c r="J130">
        <v>0.95069999999999999</v>
      </c>
      <c r="M130" s="49">
        <v>44889</v>
      </c>
      <c r="N130" s="27" t="s">
        <v>1630</v>
      </c>
      <c r="P130">
        <v>1.1314</v>
      </c>
    </row>
    <row r="131" spans="1:22">
      <c r="A131" s="292">
        <v>44677</v>
      </c>
      <c r="B131" s="51" t="s">
        <v>351</v>
      </c>
      <c r="C131" s="52"/>
      <c r="D131" s="148">
        <v>1.5215000000000001</v>
      </c>
      <c r="G131" s="49">
        <v>44817</v>
      </c>
      <c r="H131" s="27" t="s">
        <v>1622</v>
      </c>
      <c r="J131">
        <v>0.94589999999999996</v>
      </c>
      <c r="M131" s="49">
        <v>44890</v>
      </c>
      <c r="N131" s="27" t="s">
        <v>1630</v>
      </c>
      <c r="P131">
        <v>1.1361000000000001</v>
      </c>
    </row>
    <row r="132" spans="1:22">
      <c r="A132" s="292">
        <v>44678</v>
      </c>
      <c r="B132" s="51" t="s">
        <v>351</v>
      </c>
      <c r="C132" s="52"/>
      <c r="D132" s="148">
        <v>1.5287999999999999</v>
      </c>
      <c r="G132" s="49">
        <v>44818</v>
      </c>
      <c r="H132" s="27" t="s">
        <v>1622</v>
      </c>
      <c r="J132">
        <v>0.92789999999999995</v>
      </c>
      <c r="M132" s="49">
        <v>44893</v>
      </c>
      <c r="N132" s="27" t="s">
        <v>1630</v>
      </c>
      <c r="P132">
        <v>1.1297999999999999</v>
      </c>
    </row>
    <row r="133" spans="1:22">
      <c r="A133" s="292">
        <v>44679</v>
      </c>
      <c r="B133" s="51" t="s">
        <v>351</v>
      </c>
      <c r="C133" s="52"/>
      <c r="D133" s="148">
        <v>1.5282</v>
      </c>
      <c r="G133" s="49">
        <v>44819</v>
      </c>
      <c r="H133" s="27" t="s">
        <v>1622</v>
      </c>
      <c r="J133">
        <v>0.91349999999999998</v>
      </c>
      <c r="M133" s="49">
        <v>44894</v>
      </c>
      <c r="N133" s="27" t="s">
        <v>1630</v>
      </c>
      <c r="P133">
        <v>1.1420999999999999</v>
      </c>
    </row>
    <row r="134" spans="1:22">
      <c r="A134" s="292">
        <v>44680</v>
      </c>
      <c r="B134" s="51" t="s">
        <v>351</v>
      </c>
      <c r="C134" s="52"/>
      <c r="D134" s="148">
        <v>1.5361</v>
      </c>
      <c r="G134" s="49">
        <v>44820</v>
      </c>
      <c r="H134" s="27" t="s">
        <v>1622</v>
      </c>
      <c r="J134">
        <v>0.88870000000000005</v>
      </c>
      <c r="M134" s="49">
        <v>44895</v>
      </c>
      <c r="N134" s="27" t="s">
        <v>1630</v>
      </c>
      <c r="P134">
        <v>1.1394</v>
      </c>
    </row>
    <row r="135" spans="1:22">
      <c r="A135" s="292">
        <v>44686</v>
      </c>
      <c r="B135" s="51" t="s">
        <v>353</v>
      </c>
      <c r="C135" s="52"/>
      <c r="D135" s="148">
        <v>1.5378000000000001</v>
      </c>
      <c r="G135" s="49">
        <v>44823</v>
      </c>
      <c r="H135" s="27" t="s">
        <v>1622</v>
      </c>
      <c r="J135">
        <v>0.89180000000000004</v>
      </c>
      <c r="M135" s="49">
        <v>44896</v>
      </c>
      <c r="N135" s="27" t="s">
        <v>336</v>
      </c>
      <c r="P135">
        <v>1.1460999999999999</v>
      </c>
    </row>
    <row r="136" spans="1:22">
      <c r="A136" s="292">
        <v>44687</v>
      </c>
      <c r="B136" s="51" t="s">
        <v>353</v>
      </c>
      <c r="C136" s="52"/>
      <c r="D136" s="148">
        <v>1.5363</v>
      </c>
      <c r="G136" s="49">
        <v>44824</v>
      </c>
      <c r="H136" s="27" t="s">
        <v>1622</v>
      </c>
      <c r="J136">
        <v>0.876</v>
      </c>
      <c r="M136" s="49">
        <v>44897</v>
      </c>
      <c r="N136" s="27" t="s">
        <v>1624</v>
      </c>
      <c r="P136">
        <v>1.1436999999999999</v>
      </c>
    </row>
    <row r="137" spans="1:22">
      <c r="A137" s="292">
        <v>44690</v>
      </c>
      <c r="B137" s="51" t="s">
        <v>353</v>
      </c>
      <c r="C137" s="52"/>
      <c r="D137" s="148">
        <v>1.5391999999999999</v>
      </c>
      <c r="G137" s="49">
        <v>44825</v>
      </c>
      <c r="H137" s="27" t="s">
        <v>1622</v>
      </c>
      <c r="J137">
        <v>0.86780000000000002</v>
      </c>
      <c r="M137" s="49">
        <v>44900</v>
      </c>
      <c r="N137" s="27" t="s">
        <v>1624</v>
      </c>
      <c r="P137">
        <v>1.1586000000000001</v>
      </c>
    </row>
    <row r="138" spans="1:22">
      <c r="A138" s="292">
        <v>44691</v>
      </c>
      <c r="B138" s="51" t="s">
        <v>353</v>
      </c>
      <c r="C138" s="52"/>
      <c r="D138" s="148">
        <v>1.5456000000000001</v>
      </c>
      <c r="G138" s="49">
        <v>44826</v>
      </c>
      <c r="H138" s="27" t="s">
        <v>1622</v>
      </c>
      <c r="J138">
        <v>0.88900000000000001</v>
      </c>
      <c r="M138" s="49">
        <v>44901</v>
      </c>
      <c r="N138" s="27" t="s">
        <v>1624</v>
      </c>
      <c r="P138">
        <v>1.1583000000000001</v>
      </c>
    </row>
    <row r="139" spans="1:22">
      <c r="A139" s="292">
        <v>44692</v>
      </c>
      <c r="B139" s="51" t="s">
        <v>353</v>
      </c>
      <c r="C139" s="52"/>
      <c r="D139" s="148">
        <v>1.5483</v>
      </c>
      <c r="G139" s="49">
        <v>44827</v>
      </c>
      <c r="H139" s="27" t="s">
        <v>1622</v>
      </c>
      <c r="J139">
        <v>0.90780000000000005</v>
      </c>
      <c r="M139" s="49">
        <v>44902</v>
      </c>
      <c r="N139" s="27" t="s">
        <v>1624</v>
      </c>
      <c r="P139">
        <v>1.1584000000000001</v>
      </c>
    </row>
    <row r="140" spans="1:22">
      <c r="A140" s="292">
        <v>44693</v>
      </c>
      <c r="B140" s="51" t="s">
        <v>353</v>
      </c>
      <c r="C140" s="52"/>
      <c r="D140" s="148">
        <v>1.5494000000000001</v>
      </c>
      <c r="G140" s="49">
        <v>44830</v>
      </c>
      <c r="H140" s="27" t="s">
        <v>1622</v>
      </c>
      <c r="J140">
        <v>0.91259999999999997</v>
      </c>
      <c r="M140" s="49">
        <v>44903</v>
      </c>
      <c r="N140" s="27" t="s">
        <v>1624</v>
      </c>
      <c r="P140">
        <v>1.1618999999999999</v>
      </c>
    </row>
    <row r="141" spans="1:22">
      <c r="A141" s="292">
        <v>44694</v>
      </c>
      <c r="B141" s="51" t="s">
        <v>353</v>
      </c>
      <c r="C141" s="52"/>
      <c r="D141" s="148">
        <v>1.5513999999999999</v>
      </c>
      <c r="G141" s="49">
        <v>44831</v>
      </c>
      <c r="H141" s="27" t="s">
        <v>1622</v>
      </c>
      <c r="J141">
        <v>0.94140000000000001</v>
      </c>
      <c r="M141" s="49">
        <v>44904</v>
      </c>
      <c r="N141" s="27" t="s">
        <v>1624</v>
      </c>
      <c r="P141">
        <v>1.1694</v>
      </c>
    </row>
    <row r="142" spans="1:22">
      <c r="A142" s="292">
        <v>44697</v>
      </c>
      <c r="B142" s="51" t="s">
        <v>353</v>
      </c>
      <c r="C142" s="52"/>
      <c r="D142" s="148">
        <v>1.5511999999999999</v>
      </c>
      <c r="G142" s="49">
        <v>44832</v>
      </c>
      <c r="H142" s="27" t="s">
        <v>1622</v>
      </c>
      <c r="J142">
        <v>0.95640000000000003</v>
      </c>
      <c r="M142" s="49">
        <v>44907</v>
      </c>
      <c r="N142" s="27" t="s">
        <v>1624</v>
      </c>
      <c r="P142">
        <v>1.1578999999999999</v>
      </c>
    </row>
    <row r="143" spans="1:22">
      <c r="A143" s="292">
        <v>44698</v>
      </c>
      <c r="B143" s="51" t="s">
        <v>353</v>
      </c>
      <c r="C143" s="52"/>
      <c r="D143" s="148">
        <v>1.5527</v>
      </c>
      <c r="G143" s="49">
        <v>44833</v>
      </c>
      <c r="H143" s="27" t="s">
        <v>1622</v>
      </c>
      <c r="J143">
        <v>0.94920000000000004</v>
      </c>
      <c r="M143" s="49">
        <v>44908</v>
      </c>
      <c r="N143" s="27" t="s">
        <v>1624</v>
      </c>
      <c r="P143">
        <v>1.1543000000000001</v>
      </c>
    </row>
    <row r="144" spans="1:22">
      <c r="A144" s="292">
        <v>44699</v>
      </c>
      <c r="B144" s="51" t="s">
        <v>353</v>
      </c>
      <c r="C144" s="52"/>
      <c r="D144" s="148">
        <v>1.5532999999999999</v>
      </c>
      <c r="G144" s="49">
        <v>44834</v>
      </c>
      <c r="H144" s="27" t="s">
        <v>1622</v>
      </c>
      <c r="J144">
        <v>0.93910000000000005</v>
      </c>
      <c r="M144" s="49">
        <v>44909</v>
      </c>
      <c r="N144" s="27" t="s">
        <v>1624</v>
      </c>
      <c r="P144">
        <v>1.157</v>
      </c>
    </row>
    <row r="145" spans="1:16">
      <c r="A145" s="292">
        <v>44700</v>
      </c>
      <c r="B145" s="51" t="s">
        <v>353</v>
      </c>
      <c r="C145" s="52"/>
      <c r="D145" s="148">
        <v>1.5513999999999999</v>
      </c>
      <c r="G145" s="49">
        <v>44844</v>
      </c>
      <c r="H145" s="27" t="s">
        <v>341</v>
      </c>
      <c r="J145">
        <v>0.9405</v>
      </c>
      <c r="M145" s="49">
        <v>44910</v>
      </c>
      <c r="N145" s="27" t="s">
        <v>1624</v>
      </c>
      <c r="P145">
        <v>1.1494</v>
      </c>
    </row>
    <row r="146" spans="1:16">
      <c r="A146" s="292">
        <v>44701</v>
      </c>
      <c r="B146" s="51" t="s">
        <v>353</v>
      </c>
      <c r="C146" s="52"/>
      <c r="D146" s="148">
        <v>1.5512999999999999</v>
      </c>
      <c r="G146" s="49">
        <v>44845</v>
      </c>
      <c r="H146" s="27" t="s">
        <v>1621</v>
      </c>
      <c r="J146">
        <v>0.91800000000000004</v>
      </c>
      <c r="M146" s="49">
        <v>44911</v>
      </c>
      <c r="N146" s="27" t="s">
        <v>1624</v>
      </c>
      <c r="P146">
        <v>1.1496999999999999</v>
      </c>
    </row>
    <row r="147" spans="1:16">
      <c r="A147" s="292">
        <v>44704</v>
      </c>
      <c r="B147" s="51" t="s">
        <v>534</v>
      </c>
      <c r="C147" s="52"/>
      <c r="D147" s="148">
        <v>1.5513999999999999</v>
      </c>
      <c r="G147" s="49">
        <v>44846</v>
      </c>
      <c r="H147" s="27" t="s">
        <v>1621</v>
      </c>
      <c r="J147">
        <v>0.88739999999999997</v>
      </c>
      <c r="M147" s="49">
        <v>44914</v>
      </c>
      <c r="N147" s="27" t="s">
        <v>1624</v>
      </c>
      <c r="P147">
        <v>1.1394</v>
      </c>
    </row>
    <row r="148" spans="1:16">
      <c r="A148" s="292">
        <v>44705</v>
      </c>
      <c r="B148" s="51" t="s">
        <v>534</v>
      </c>
      <c r="C148" s="52"/>
      <c r="D148" s="148">
        <v>1.5523</v>
      </c>
      <c r="G148" s="49">
        <v>44847</v>
      </c>
      <c r="H148" s="27" t="s">
        <v>1621</v>
      </c>
      <c r="J148">
        <v>0.89549999999999996</v>
      </c>
      <c r="M148" s="49">
        <v>44915</v>
      </c>
      <c r="N148" s="27" t="s">
        <v>1624</v>
      </c>
      <c r="P148">
        <v>1.1335</v>
      </c>
    </row>
    <row r="149" spans="1:16">
      <c r="A149" s="292">
        <v>44706</v>
      </c>
      <c r="B149" s="51" t="s">
        <v>534</v>
      </c>
      <c r="C149" s="52"/>
      <c r="D149" s="148">
        <v>1.5555000000000001</v>
      </c>
      <c r="G149" s="49">
        <v>44848</v>
      </c>
      <c r="H149" s="27" t="s">
        <v>1621</v>
      </c>
      <c r="J149">
        <v>0.89549999999999996</v>
      </c>
      <c r="M149" s="49">
        <v>44916</v>
      </c>
      <c r="N149" s="27" t="s">
        <v>1624</v>
      </c>
      <c r="P149">
        <v>1.1380999999999999</v>
      </c>
    </row>
    <row r="150" spans="1:16">
      <c r="A150" s="292">
        <v>44707</v>
      </c>
      <c r="B150" s="51" t="s">
        <v>534</v>
      </c>
      <c r="C150" s="52"/>
      <c r="D150" s="148">
        <v>1.5564</v>
      </c>
      <c r="G150" s="49">
        <v>44851</v>
      </c>
      <c r="H150" s="27" t="s">
        <v>1621</v>
      </c>
      <c r="J150">
        <v>0.877</v>
      </c>
      <c r="M150" s="49">
        <v>44917</v>
      </c>
      <c r="N150" s="27" t="s">
        <v>1624</v>
      </c>
      <c r="P150">
        <v>1.1379999999999999</v>
      </c>
    </row>
    <row r="151" spans="1:16">
      <c r="A151" s="292">
        <v>44708</v>
      </c>
      <c r="B151" s="51" t="s">
        <v>534</v>
      </c>
      <c r="C151" s="52"/>
      <c r="D151" s="148">
        <v>1.5555000000000001</v>
      </c>
      <c r="G151" s="49">
        <v>44852</v>
      </c>
      <c r="H151" s="27" t="s">
        <v>1621</v>
      </c>
      <c r="J151">
        <v>0.86660000000000004</v>
      </c>
      <c r="M151" s="49">
        <v>44918</v>
      </c>
      <c r="N151" s="27" t="s">
        <v>1624</v>
      </c>
      <c r="P151">
        <v>1.135</v>
      </c>
    </row>
    <row r="152" spans="1:16">
      <c r="A152" s="292">
        <v>44711</v>
      </c>
      <c r="B152" s="51" t="s">
        <v>534</v>
      </c>
      <c r="C152" s="52"/>
      <c r="D152" s="148">
        <v>1.5523</v>
      </c>
      <c r="G152" s="49">
        <v>44853</v>
      </c>
      <c r="H152" s="27" t="s">
        <v>1621</v>
      </c>
      <c r="J152">
        <v>0.86080000000000001</v>
      </c>
      <c r="M152" s="49">
        <v>44921</v>
      </c>
      <c r="N152" s="27" t="s">
        <v>1624</v>
      </c>
      <c r="P152">
        <v>1.1387</v>
      </c>
    </row>
    <row r="153" spans="1:16">
      <c r="A153" s="292">
        <v>44712</v>
      </c>
      <c r="B153" s="51" t="s">
        <v>534</v>
      </c>
      <c r="C153" s="52"/>
      <c r="D153" s="148">
        <v>1.5536000000000001</v>
      </c>
      <c r="G153" s="49">
        <v>44854</v>
      </c>
      <c r="H153" s="27" t="s">
        <v>1621</v>
      </c>
      <c r="J153">
        <v>0.84460000000000002</v>
      </c>
      <c r="M153" s="49">
        <v>44922</v>
      </c>
      <c r="N153" s="27" t="s">
        <v>1624</v>
      </c>
      <c r="P153">
        <v>1.1483000000000001</v>
      </c>
    </row>
    <row r="154" spans="1:16">
      <c r="A154" s="292">
        <v>44713</v>
      </c>
      <c r="B154" s="51" t="s">
        <v>571</v>
      </c>
      <c r="C154" s="52"/>
      <c r="D154" s="148">
        <v>1.5547</v>
      </c>
      <c r="G154" s="49">
        <v>44855</v>
      </c>
      <c r="H154" s="27" t="s">
        <v>1621</v>
      </c>
      <c r="J154">
        <v>0.85150000000000003</v>
      </c>
      <c r="M154" s="49">
        <v>44923</v>
      </c>
      <c r="N154" s="27" t="s">
        <v>1624</v>
      </c>
      <c r="P154">
        <v>1.1508</v>
      </c>
    </row>
    <row r="155" spans="1:16">
      <c r="A155" s="50">
        <v>44714</v>
      </c>
      <c r="B155" s="51" t="s">
        <v>571</v>
      </c>
      <c r="C155" s="52"/>
      <c r="D155" s="53">
        <v>1.5551999999999999</v>
      </c>
      <c r="G155" s="49">
        <v>44858</v>
      </c>
      <c r="H155" s="27" t="s">
        <v>1621</v>
      </c>
      <c r="J155">
        <v>0.84940000000000004</v>
      </c>
      <c r="M155" s="49">
        <v>44924</v>
      </c>
      <c r="N155" s="27" t="s">
        <v>1624</v>
      </c>
      <c r="P155">
        <v>1.1467000000000001</v>
      </c>
    </row>
    <row r="156" spans="1:16">
      <c r="A156" s="50">
        <v>44718</v>
      </c>
      <c r="B156" s="51" t="s">
        <v>571</v>
      </c>
      <c r="C156" s="52"/>
      <c r="D156" s="53">
        <v>1.5633999999999999</v>
      </c>
      <c r="G156" s="49">
        <v>44859</v>
      </c>
      <c r="H156" s="27" t="s">
        <v>1621</v>
      </c>
      <c r="J156">
        <v>0.82169999999999999</v>
      </c>
      <c r="M156" s="49">
        <v>44925</v>
      </c>
      <c r="N156" s="27" t="s">
        <v>1624</v>
      </c>
      <c r="P156">
        <v>1.1493</v>
      </c>
    </row>
    <row r="157" spans="1:16">
      <c r="A157" s="50">
        <v>44719</v>
      </c>
      <c r="B157" s="51" t="s">
        <v>571</v>
      </c>
      <c r="C157" s="52"/>
      <c r="D157" s="53">
        <v>1.5645</v>
      </c>
      <c r="G157" s="49">
        <v>44860</v>
      </c>
      <c r="H157" s="27" t="s">
        <v>1621</v>
      </c>
      <c r="J157">
        <v>0.82789999999999997</v>
      </c>
      <c r="M157" s="49">
        <v>44929</v>
      </c>
      <c r="N157" s="27" t="s">
        <v>1626</v>
      </c>
      <c r="P157">
        <v>1.1596</v>
      </c>
    </row>
    <row r="158" spans="1:16">
      <c r="A158" s="50">
        <v>44720</v>
      </c>
      <c r="B158" s="51" t="s">
        <v>571</v>
      </c>
      <c r="C158" s="52"/>
      <c r="D158" s="53">
        <v>1.5638000000000001</v>
      </c>
      <c r="G158" s="49">
        <v>44861</v>
      </c>
      <c r="H158" s="27" t="s">
        <v>1621</v>
      </c>
      <c r="J158">
        <v>0.84560000000000002</v>
      </c>
      <c r="M158" s="49">
        <v>44930</v>
      </c>
      <c r="N158" s="27" t="s">
        <v>1626</v>
      </c>
      <c r="P158">
        <v>1.1618999999999999</v>
      </c>
    </row>
    <row r="159" spans="1:16">
      <c r="A159" s="50">
        <v>44721</v>
      </c>
      <c r="B159" s="51" t="s">
        <v>571</v>
      </c>
      <c r="C159" s="52"/>
      <c r="D159" s="53">
        <v>1.5637000000000001</v>
      </c>
      <c r="G159" s="49">
        <v>44862</v>
      </c>
      <c r="H159" s="27" t="s">
        <v>1621</v>
      </c>
      <c r="J159">
        <v>0.81579999999999997</v>
      </c>
      <c r="M159" s="49">
        <v>44931</v>
      </c>
      <c r="N159" s="27" t="s">
        <v>1626</v>
      </c>
      <c r="P159">
        <v>1.1674</v>
      </c>
    </row>
    <row r="160" spans="1:16">
      <c r="A160" s="50">
        <v>44722</v>
      </c>
      <c r="B160" s="51" t="s">
        <v>571</v>
      </c>
      <c r="C160" s="52"/>
      <c r="D160" s="53">
        <v>1.5634999999999999</v>
      </c>
      <c r="G160" s="49">
        <v>44865</v>
      </c>
      <c r="H160" s="27" t="s">
        <v>1621</v>
      </c>
      <c r="J160">
        <v>0.79669999999999996</v>
      </c>
      <c r="M160" s="49">
        <v>44932</v>
      </c>
      <c r="N160" s="27" t="s">
        <v>1626</v>
      </c>
      <c r="P160">
        <v>1.1680999999999999</v>
      </c>
    </row>
    <row r="161" spans="1:16">
      <c r="A161" s="50">
        <v>44725</v>
      </c>
      <c r="B161" s="51" t="s">
        <v>571</v>
      </c>
      <c r="C161" s="52"/>
      <c r="D161" s="53">
        <v>1.5718000000000001</v>
      </c>
      <c r="G161" s="49">
        <v>44866</v>
      </c>
      <c r="H161" s="27" t="s">
        <v>342</v>
      </c>
      <c r="J161">
        <v>0.79159999999999997</v>
      </c>
      <c r="M161" s="49">
        <v>44935</v>
      </c>
      <c r="N161" s="27" t="s">
        <v>1626</v>
      </c>
      <c r="P161">
        <v>1.1757</v>
      </c>
    </row>
    <row r="162" spans="1:16">
      <c r="A162" s="50">
        <v>44726</v>
      </c>
      <c r="B162" s="51" t="s">
        <v>571</v>
      </c>
      <c r="C162" s="52"/>
      <c r="D162" s="53">
        <v>1.5654999999999999</v>
      </c>
      <c r="G162" s="49">
        <v>44867</v>
      </c>
      <c r="H162" s="27" t="s">
        <v>1630</v>
      </c>
      <c r="J162">
        <v>0.78959999999999997</v>
      </c>
      <c r="M162" s="49">
        <v>44936</v>
      </c>
      <c r="N162" s="27" t="s">
        <v>1626</v>
      </c>
      <c r="P162">
        <v>1.1771</v>
      </c>
    </row>
    <row r="163" spans="1:16">
      <c r="A163" s="50">
        <v>44727</v>
      </c>
      <c r="B163" s="51" t="s">
        <v>571</v>
      </c>
      <c r="C163" s="52"/>
      <c r="D163" s="53">
        <v>1.5662</v>
      </c>
      <c r="G163" s="49">
        <v>44868</v>
      </c>
      <c r="H163" s="27" t="s">
        <v>1630</v>
      </c>
      <c r="J163">
        <v>0.78810000000000002</v>
      </c>
      <c r="M163" s="49">
        <v>44937</v>
      </c>
      <c r="N163" s="27" t="s">
        <v>1626</v>
      </c>
      <c r="P163">
        <v>1.1806000000000001</v>
      </c>
    </row>
    <row r="164" spans="1:16">
      <c r="A164" s="50">
        <v>44728</v>
      </c>
      <c r="B164" s="51" t="s">
        <v>571</v>
      </c>
      <c r="C164" s="52"/>
      <c r="D164" s="53">
        <v>1.5668</v>
      </c>
      <c r="G164" s="49">
        <v>44869</v>
      </c>
      <c r="H164" s="27" t="s">
        <v>1630</v>
      </c>
      <c r="J164">
        <v>0.78690000000000004</v>
      </c>
      <c r="M164" s="49">
        <v>44938</v>
      </c>
      <c r="N164" s="27" t="s">
        <v>1626</v>
      </c>
      <c r="P164">
        <v>1.1826000000000001</v>
      </c>
    </row>
    <row r="165" spans="1:16">
      <c r="A165" s="50">
        <v>44729</v>
      </c>
      <c r="B165" s="51" t="s">
        <v>571</v>
      </c>
      <c r="C165" s="52"/>
      <c r="D165" s="53">
        <v>1.5693999999999999</v>
      </c>
      <c r="G165" s="49">
        <v>44872</v>
      </c>
      <c r="H165" s="27" t="s">
        <v>1630</v>
      </c>
      <c r="J165">
        <v>0.79649999999999999</v>
      </c>
      <c r="M165" s="49">
        <v>44939</v>
      </c>
      <c r="N165" s="27" t="s">
        <v>1626</v>
      </c>
      <c r="P165">
        <v>1.1920999999999999</v>
      </c>
    </row>
    <row r="166" spans="1:16">
      <c r="A166" s="50">
        <v>44732</v>
      </c>
      <c r="B166" s="51" t="s">
        <v>571</v>
      </c>
      <c r="C166" s="52"/>
      <c r="D166" s="53">
        <v>1.57</v>
      </c>
      <c r="G166" s="49">
        <v>44873</v>
      </c>
      <c r="H166" s="27" t="s">
        <v>1630</v>
      </c>
      <c r="J166">
        <v>0.80649999999999999</v>
      </c>
      <c r="M166" s="49">
        <v>44942</v>
      </c>
      <c r="N166" s="27" t="s">
        <v>1626</v>
      </c>
      <c r="P166">
        <v>1.1999</v>
      </c>
    </row>
    <row r="167" spans="1:16">
      <c r="A167" s="50">
        <v>44733</v>
      </c>
      <c r="B167" s="51" t="s">
        <v>571</v>
      </c>
      <c r="C167" s="52"/>
      <c r="D167" s="53">
        <v>1.5707</v>
      </c>
      <c r="G167" s="49">
        <v>44874</v>
      </c>
      <c r="H167" s="27" t="s">
        <v>1630</v>
      </c>
      <c r="J167">
        <v>0.81699999999999995</v>
      </c>
      <c r="M167" s="49">
        <v>44943</v>
      </c>
      <c r="N167" s="27" t="s">
        <v>1626</v>
      </c>
      <c r="P167">
        <v>1.1984999999999999</v>
      </c>
    </row>
    <row r="168" spans="1:16">
      <c r="A168" s="50">
        <v>44734</v>
      </c>
      <c r="B168" s="51" t="s">
        <v>571</v>
      </c>
      <c r="C168" s="52"/>
      <c r="D168" s="53">
        <v>1.5749</v>
      </c>
      <c r="G168" s="49">
        <v>44875</v>
      </c>
      <c r="H168" s="27" t="s">
        <v>1630</v>
      </c>
      <c r="J168">
        <v>0.81489999999999996</v>
      </c>
      <c r="M168" s="49">
        <v>44944</v>
      </c>
      <c r="N168" s="27" t="s">
        <v>1626</v>
      </c>
      <c r="P168">
        <v>1.2033</v>
      </c>
    </row>
    <row r="169" spans="1:16">
      <c r="A169" s="50">
        <v>44735</v>
      </c>
      <c r="B169" s="51" t="s">
        <v>571</v>
      </c>
      <c r="C169" s="52"/>
      <c r="D169" s="53">
        <v>1.5771999999999999</v>
      </c>
      <c r="G169" s="49">
        <v>44876</v>
      </c>
      <c r="H169" s="27" t="s">
        <v>1630</v>
      </c>
      <c r="J169">
        <v>0.82840000000000003</v>
      </c>
      <c r="M169" s="49">
        <v>44945</v>
      </c>
      <c r="N169" s="27" t="s">
        <v>1626</v>
      </c>
      <c r="P169">
        <v>1.2088000000000001</v>
      </c>
    </row>
    <row r="170" spans="1:16">
      <c r="A170" s="50">
        <v>44736</v>
      </c>
      <c r="B170" s="51" t="s">
        <v>571</v>
      </c>
      <c r="C170" s="52"/>
      <c r="D170" s="53">
        <v>1.5754999999999999</v>
      </c>
      <c r="G170" s="49">
        <v>44879</v>
      </c>
      <c r="H170" s="27" t="s">
        <v>1630</v>
      </c>
      <c r="J170">
        <v>0.85209999999999997</v>
      </c>
      <c r="M170" s="49">
        <v>44946</v>
      </c>
      <c r="N170" s="27" t="s">
        <v>1626</v>
      </c>
      <c r="P170">
        <v>1.2195</v>
      </c>
    </row>
    <row r="171" spans="1:16">
      <c r="A171" s="50">
        <v>44739</v>
      </c>
      <c r="B171" s="51" t="s">
        <v>571</v>
      </c>
      <c r="C171" s="52"/>
      <c r="D171" s="53">
        <v>1.5745</v>
      </c>
      <c r="G171" s="49">
        <v>44880</v>
      </c>
      <c r="H171" s="27" t="s">
        <v>1630</v>
      </c>
      <c r="J171">
        <v>0.84560000000000002</v>
      </c>
      <c r="M171" s="49">
        <v>44956</v>
      </c>
      <c r="N171" s="27" t="s">
        <v>1626</v>
      </c>
      <c r="P171">
        <v>1.2061999999999999</v>
      </c>
    </row>
    <row r="172" spans="1:16">
      <c r="A172" s="50">
        <v>44740</v>
      </c>
      <c r="B172" s="51" t="s">
        <v>571</v>
      </c>
      <c r="C172" s="52"/>
      <c r="D172" s="53">
        <v>1.5685</v>
      </c>
      <c r="G172" s="49">
        <v>44881</v>
      </c>
      <c r="H172" s="27" t="s">
        <v>1630</v>
      </c>
      <c r="J172">
        <v>0.84260000000000002</v>
      </c>
      <c r="M172" s="49">
        <v>44957</v>
      </c>
      <c r="N172" s="27" t="s">
        <v>1626</v>
      </c>
      <c r="P172">
        <v>1.2010000000000001</v>
      </c>
    </row>
    <row r="173" spans="1:16">
      <c r="A173" s="50">
        <v>44741</v>
      </c>
      <c r="B173" s="51" t="s">
        <v>571</v>
      </c>
      <c r="C173" s="52"/>
      <c r="D173" s="53">
        <v>1.5690999999999999</v>
      </c>
      <c r="G173" s="49">
        <v>44882</v>
      </c>
      <c r="H173" s="27" t="s">
        <v>1630</v>
      </c>
      <c r="J173">
        <v>0.85370000000000001</v>
      </c>
      <c r="M173" s="49">
        <v>44958</v>
      </c>
      <c r="N173" s="27" t="s">
        <v>348</v>
      </c>
      <c r="P173">
        <v>1.2081999999999999</v>
      </c>
    </row>
    <row r="174" spans="1:16">
      <c r="A174" s="50">
        <v>44742</v>
      </c>
      <c r="B174" s="51" t="s">
        <v>571</v>
      </c>
      <c r="C174" s="52"/>
      <c r="D174" s="53">
        <v>1.5654999999999999</v>
      </c>
      <c r="G174" s="49">
        <v>44883</v>
      </c>
      <c r="H174" s="27" t="s">
        <v>1630</v>
      </c>
      <c r="J174">
        <v>0.86709999999999998</v>
      </c>
      <c r="M174" s="49">
        <v>44959</v>
      </c>
      <c r="N174" s="27" t="s">
        <v>1632</v>
      </c>
      <c r="P174">
        <v>1.2029000000000001</v>
      </c>
    </row>
    <row r="175" spans="1:16">
      <c r="A175" s="50">
        <v>44743</v>
      </c>
      <c r="B175" s="51" t="s">
        <v>639</v>
      </c>
      <c r="C175" s="52"/>
      <c r="D175" s="53">
        <v>1.5638000000000001</v>
      </c>
      <c r="G175" s="49">
        <v>44886</v>
      </c>
      <c r="H175" s="27" t="s">
        <v>1630</v>
      </c>
      <c r="J175">
        <v>0.86309999999999998</v>
      </c>
      <c r="M175" s="49">
        <v>44960</v>
      </c>
      <c r="N175" s="27" t="s">
        <v>1632</v>
      </c>
      <c r="P175">
        <v>1.1894</v>
      </c>
    </row>
    <row r="176" spans="1:16">
      <c r="A176" s="50">
        <v>44746</v>
      </c>
      <c r="B176" s="51" t="s">
        <v>639</v>
      </c>
      <c r="C176" s="52"/>
      <c r="D176" s="53">
        <v>1.5637000000000001</v>
      </c>
      <c r="G176" s="49">
        <v>44887</v>
      </c>
      <c r="H176" s="27" t="s">
        <v>1630</v>
      </c>
      <c r="J176">
        <v>0.85450000000000004</v>
      </c>
      <c r="M176" s="49">
        <v>44963</v>
      </c>
      <c r="N176" s="27" t="s">
        <v>1632</v>
      </c>
      <c r="P176">
        <v>1.1741999999999999</v>
      </c>
    </row>
    <row r="177" spans="1:16">
      <c r="A177" s="50">
        <v>44747</v>
      </c>
      <c r="B177" s="51" t="s">
        <v>639</v>
      </c>
      <c r="C177" s="52"/>
      <c r="D177" s="53">
        <v>1.5637000000000001</v>
      </c>
      <c r="G177" s="49">
        <v>44888</v>
      </c>
      <c r="H177" s="27" t="s">
        <v>1630</v>
      </c>
      <c r="J177">
        <v>0.85040000000000004</v>
      </c>
      <c r="M177" s="49">
        <v>44964</v>
      </c>
      <c r="N177" s="27" t="s">
        <v>1688</v>
      </c>
      <c r="P177">
        <v>1.1769000000000001</v>
      </c>
    </row>
    <row r="178" spans="1:16">
      <c r="A178" s="50">
        <v>44748</v>
      </c>
      <c r="B178" s="51" t="s">
        <v>639</v>
      </c>
      <c r="C178" s="52"/>
      <c r="D178" s="53">
        <v>1.5669999999999999</v>
      </c>
      <c r="G178" s="49">
        <v>44889</v>
      </c>
      <c r="H178" s="27" t="s">
        <v>1630</v>
      </c>
      <c r="J178">
        <v>0.85519999999999996</v>
      </c>
      <c r="M178" s="49">
        <v>44965</v>
      </c>
      <c r="N178" s="27" t="s">
        <v>1694</v>
      </c>
      <c r="P178">
        <v>1.1729000000000001</v>
      </c>
    </row>
    <row r="179" spans="1:16">
      <c r="A179" s="50">
        <v>44749</v>
      </c>
      <c r="B179" s="51" t="s">
        <v>639</v>
      </c>
      <c r="C179" s="52"/>
      <c r="D179" s="53">
        <v>1.5676000000000001</v>
      </c>
      <c r="G179" s="49">
        <v>44890</v>
      </c>
      <c r="H179" s="27" t="s">
        <v>1630</v>
      </c>
      <c r="J179">
        <v>0.86250000000000004</v>
      </c>
      <c r="M179" s="49">
        <v>44966</v>
      </c>
      <c r="N179" s="27" t="s">
        <v>1704</v>
      </c>
      <c r="P179">
        <v>1.1789000000000001</v>
      </c>
    </row>
    <row r="180" spans="1:16">
      <c r="A180" s="50">
        <v>44750</v>
      </c>
      <c r="B180" s="51" t="s">
        <v>639</v>
      </c>
      <c r="C180" s="52"/>
      <c r="D180" s="53">
        <v>1.5676000000000001</v>
      </c>
      <c r="G180" s="49">
        <v>44893</v>
      </c>
      <c r="H180" s="27" t="s">
        <v>1630</v>
      </c>
      <c r="J180">
        <v>0.88219999999999998</v>
      </c>
      <c r="M180" s="49">
        <v>44967</v>
      </c>
      <c r="N180" s="27" t="s">
        <v>1719</v>
      </c>
      <c r="P180">
        <v>1.1736</v>
      </c>
    </row>
    <row r="181" spans="1:16">
      <c r="A181" s="50">
        <v>44753</v>
      </c>
      <c r="B181" s="51" t="s">
        <v>639</v>
      </c>
      <c r="C181" s="52"/>
      <c r="D181" s="53">
        <v>1.5755999999999999</v>
      </c>
      <c r="G181" s="49">
        <v>44894</v>
      </c>
      <c r="H181" s="27" t="s">
        <v>1630</v>
      </c>
      <c r="J181">
        <v>0.89180000000000004</v>
      </c>
    </row>
    <row r="182" spans="1:16">
      <c r="A182" s="50">
        <v>44754</v>
      </c>
      <c r="B182" s="51" t="s">
        <v>639</v>
      </c>
      <c r="C182" s="52"/>
      <c r="D182" s="53">
        <v>1.5768</v>
      </c>
      <c r="G182" s="49">
        <v>44895</v>
      </c>
      <c r="H182" s="27" t="s">
        <v>1630</v>
      </c>
      <c r="J182">
        <v>0.88790000000000002</v>
      </c>
    </row>
    <row r="183" spans="1:16">
      <c r="A183" s="50">
        <v>44755</v>
      </c>
      <c r="B183" s="51" t="s">
        <v>639</v>
      </c>
      <c r="C183" s="52"/>
      <c r="D183" s="53">
        <v>1.5784</v>
      </c>
      <c r="G183" s="49">
        <v>44896</v>
      </c>
      <c r="H183" s="27" t="s">
        <v>336</v>
      </c>
      <c r="J183">
        <v>0.88939999999999997</v>
      </c>
    </row>
    <row r="184" spans="1:16">
      <c r="A184" s="50">
        <v>44756</v>
      </c>
      <c r="B184" s="51" t="s">
        <v>639</v>
      </c>
      <c r="C184" s="52"/>
      <c r="D184" s="53">
        <v>1.5720000000000001</v>
      </c>
      <c r="G184" s="49">
        <v>44897</v>
      </c>
      <c r="H184" s="27" t="s">
        <v>1624</v>
      </c>
      <c r="J184">
        <v>0.88990000000000002</v>
      </c>
    </row>
    <row r="185" spans="1:16">
      <c r="A185" s="50">
        <v>44757</v>
      </c>
      <c r="B185" s="51" t="s">
        <v>639</v>
      </c>
      <c r="C185" s="52"/>
      <c r="D185" s="53">
        <v>1.5628</v>
      </c>
      <c r="G185" s="49">
        <v>44900</v>
      </c>
      <c r="H185" s="27" t="s">
        <v>1624</v>
      </c>
      <c r="J185">
        <v>0.89049999999999996</v>
      </c>
    </row>
    <row r="186" spans="1:16">
      <c r="A186" s="50">
        <v>44760</v>
      </c>
      <c r="B186" s="51" t="s">
        <v>639</v>
      </c>
      <c r="C186" s="52"/>
      <c r="D186" s="53">
        <v>1.5649</v>
      </c>
      <c r="G186" s="49">
        <v>44901</v>
      </c>
      <c r="H186" s="27" t="s">
        <v>1624</v>
      </c>
      <c r="J186">
        <v>0.89200000000000002</v>
      </c>
    </row>
    <row r="187" spans="1:16">
      <c r="A187" s="50">
        <v>44761</v>
      </c>
      <c r="B187" s="51" t="s">
        <v>639</v>
      </c>
      <c r="C187" s="52"/>
      <c r="D187" s="53">
        <v>1.5689</v>
      </c>
      <c r="G187" s="49">
        <v>44902</v>
      </c>
      <c r="H187" s="27" t="s">
        <v>1624</v>
      </c>
      <c r="J187">
        <v>0.88970000000000005</v>
      </c>
    </row>
    <row r="188" spans="1:16">
      <c r="A188" s="50">
        <v>44762</v>
      </c>
      <c r="B188" s="51" t="s">
        <v>639</v>
      </c>
      <c r="C188" s="52"/>
      <c r="D188" s="53">
        <v>1.5690999999999999</v>
      </c>
      <c r="G188" s="49">
        <v>44903</v>
      </c>
      <c r="H188" s="27" t="s">
        <v>1624</v>
      </c>
      <c r="J188">
        <v>0.88539999999999996</v>
      </c>
    </row>
    <row r="189" spans="1:16">
      <c r="A189" s="50">
        <v>44763</v>
      </c>
      <c r="B189" s="51" t="s">
        <v>639</v>
      </c>
      <c r="C189" s="52"/>
      <c r="D189" s="53">
        <v>1.5699000000000001</v>
      </c>
      <c r="G189" s="49">
        <v>44904</v>
      </c>
      <c r="H189" s="27" t="s">
        <v>1624</v>
      </c>
      <c r="J189">
        <v>0.90529999999999999</v>
      </c>
    </row>
    <row r="190" spans="1:16">
      <c r="A190" s="50">
        <v>44764</v>
      </c>
      <c r="B190" s="51" t="s">
        <v>639</v>
      </c>
      <c r="C190" s="52"/>
      <c r="D190" s="53">
        <v>1.5683</v>
      </c>
      <c r="G190" s="49">
        <v>44907</v>
      </c>
      <c r="H190" s="27" t="s">
        <v>1624</v>
      </c>
      <c r="J190">
        <v>0.88859999999999995</v>
      </c>
    </row>
    <row r="191" spans="1:16">
      <c r="A191" s="50">
        <v>44767</v>
      </c>
      <c r="B191" s="51" t="s">
        <v>639</v>
      </c>
      <c r="C191" s="52"/>
      <c r="D191" s="53">
        <v>1.5641</v>
      </c>
      <c r="G191" s="49">
        <v>44908</v>
      </c>
      <c r="H191" s="27" t="s">
        <v>1624</v>
      </c>
      <c r="J191">
        <v>0.87090000000000001</v>
      </c>
    </row>
    <row r="192" spans="1:16">
      <c r="A192" s="50">
        <v>44768</v>
      </c>
      <c r="B192" s="51" t="s">
        <v>639</v>
      </c>
      <c r="C192" s="52"/>
      <c r="D192" s="53">
        <v>1.5701000000000001</v>
      </c>
      <c r="G192" s="49">
        <v>44909</v>
      </c>
      <c r="H192" s="27" t="s">
        <v>1624</v>
      </c>
      <c r="J192">
        <v>0.87660000000000005</v>
      </c>
    </row>
    <row r="193" spans="1:10">
      <c r="A193" s="50">
        <v>44769</v>
      </c>
      <c r="B193" s="51" t="s">
        <v>639</v>
      </c>
      <c r="C193" s="52"/>
      <c r="D193" s="53">
        <v>1.57</v>
      </c>
      <c r="G193" s="49">
        <v>44910</v>
      </c>
      <c r="H193" s="27" t="s">
        <v>1624</v>
      </c>
      <c r="J193">
        <v>0.85399999999999998</v>
      </c>
    </row>
    <row r="194" spans="1:10">
      <c r="A194" s="50">
        <v>44770</v>
      </c>
      <c r="B194" s="51" t="s">
        <v>639</v>
      </c>
      <c r="C194" s="52"/>
      <c r="D194" s="53">
        <v>1.5784</v>
      </c>
      <c r="G194" s="49">
        <v>44911</v>
      </c>
      <c r="H194" s="27" t="s">
        <v>1624</v>
      </c>
      <c r="J194">
        <v>0.85319999999999996</v>
      </c>
    </row>
    <row r="195" spans="1:10">
      <c r="A195" s="50">
        <v>44771</v>
      </c>
      <c r="B195" s="51" t="s">
        <v>639</v>
      </c>
      <c r="C195" s="52"/>
      <c r="D195" s="53">
        <v>1.5766</v>
      </c>
      <c r="G195" s="49">
        <v>44914</v>
      </c>
      <c r="H195" s="27" t="s">
        <v>1624</v>
      </c>
      <c r="J195">
        <v>0.82020000000000004</v>
      </c>
    </row>
    <row r="196" spans="1:10">
      <c r="A196" s="50">
        <v>44774</v>
      </c>
      <c r="B196" s="51" t="s">
        <v>356</v>
      </c>
      <c r="C196" s="52"/>
      <c r="D196" s="53">
        <v>1.5801000000000001</v>
      </c>
      <c r="G196" s="49">
        <v>44915</v>
      </c>
      <c r="H196" s="27" t="s">
        <v>1624</v>
      </c>
      <c r="J196">
        <v>0.81799999999999995</v>
      </c>
    </row>
    <row r="197" spans="1:10">
      <c r="A197" s="50">
        <v>44775</v>
      </c>
      <c r="B197" s="51" t="s">
        <v>1633</v>
      </c>
      <c r="C197" s="52"/>
      <c r="D197" s="53">
        <v>1.5804</v>
      </c>
      <c r="G197" s="49">
        <v>44916</v>
      </c>
      <c r="H197" s="27" t="s">
        <v>1624</v>
      </c>
      <c r="J197">
        <v>0.83899999999999997</v>
      </c>
    </row>
    <row r="198" spans="1:10">
      <c r="A198" s="50">
        <v>44776</v>
      </c>
      <c r="B198" s="51" t="s">
        <v>1633</v>
      </c>
      <c r="C198" s="52"/>
      <c r="D198" s="53">
        <v>1.5813999999999999</v>
      </c>
      <c r="G198" s="49">
        <v>44917</v>
      </c>
      <c r="H198" s="27" t="s">
        <v>1624</v>
      </c>
      <c r="J198">
        <v>0.86680000000000001</v>
      </c>
    </row>
    <row r="199" spans="1:10">
      <c r="A199" s="50">
        <v>44777</v>
      </c>
      <c r="B199" s="51" t="s">
        <v>1633</v>
      </c>
      <c r="C199" s="52"/>
      <c r="D199" s="53">
        <v>1.5858000000000001</v>
      </c>
      <c r="G199" s="49">
        <v>44918</v>
      </c>
      <c r="H199" s="27" t="s">
        <v>1624</v>
      </c>
      <c r="J199">
        <v>0.84850000000000003</v>
      </c>
    </row>
    <row r="200" spans="1:10">
      <c r="A200" s="50">
        <v>44778</v>
      </c>
      <c r="B200" s="51" t="s">
        <v>1633</v>
      </c>
      <c r="C200" s="52"/>
      <c r="D200" s="53">
        <v>1.5858000000000001</v>
      </c>
      <c r="G200" s="49">
        <v>44921</v>
      </c>
      <c r="H200" s="27" t="s">
        <v>1624</v>
      </c>
      <c r="J200">
        <v>0.85950000000000004</v>
      </c>
    </row>
    <row r="201" spans="1:10">
      <c r="A201" s="50">
        <v>44781</v>
      </c>
      <c r="B201" s="51" t="s">
        <v>1633</v>
      </c>
      <c r="C201" s="52"/>
      <c r="D201" s="53">
        <v>1.5840000000000001</v>
      </c>
      <c r="G201" s="49">
        <v>44922</v>
      </c>
      <c r="H201" s="27" t="s">
        <v>1624</v>
      </c>
      <c r="J201">
        <v>0.87129999999999996</v>
      </c>
    </row>
    <row r="202" spans="1:10">
      <c r="A202" s="50">
        <v>44782</v>
      </c>
      <c r="B202" s="51" t="s">
        <v>1633</v>
      </c>
      <c r="C202" s="52"/>
      <c r="D202" s="53">
        <v>1.5824</v>
      </c>
      <c r="G202" s="49">
        <v>44923</v>
      </c>
      <c r="H202" s="27" t="s">
        <v>1624</v>
      </c>
      <c r="J202">
        <v>0.87380000000000002</v>
      </c>
    </row>
    <row r="203" spans="1:10">
      <c r="A203" s="50">
        <v>44783</v>
      </c>
      <c r="B203" s="51" t="s">
        <v>1633</v>
      </c>
      <c r="C203" s="52"/>
      <c r="D203" s="53">
        <v>1.5819000000000001</v>
      </c>
      <c r="G203" s="49">
        <v>44924</v>
      </c>
      <c r="H203" s="27" t="s">
        <v>1624</v>
      </c>
      <c r="J203">
        <v>0.89580000000000004</v>
      </c>
    </row>
    <row r="204" spans="1:10">
      <c r="A204" s="50">
        <v>44784</v>
      </c>
      <c r="B204" s="51" t="s">
        <v>1633</v>
      </c>
      <c r="C204" s="52"/>
      <c r="D204" s="53">
        <v>1.5826</v>
      </c>
      <c r="G204" s="49">
        <v>44925</v>
      </c>
      <c r="H204" s="27" t="s">
        <v>1624</v>
      </c>
      <c r="J204">
        <v>0.91400000000000003</v>
      </c>
    </row>
    <row r="205" spans="1:10">
      <c r="A205" s="50">
        <v>44785</v>
      </c>
      <c r="B205" s="51" t="s">
        <v>1633</v>
      </c>
      <c r="C205" s="52"/>
      <c r="D205" s="53">
        <v>1.5794999999999999</v>
      </c>
      <c r="G205" s="49">
        <v>44929</v>
      </c>
      <c r="H205" s="27" t="s">
        <v>1626</v>
      </c>
      <c r="J205">
        <v>0.9143</v>
      </c>
    </row>
    <row r="206" spans="1:10">
      <c r="A206" s="50">
        <v>44788</v>
      </c>
      <c r="B206" s="51" t="s">
        <v>1633</v>
      </c>
      <c r="C206" s="52"/>
      <c r="D206" s="53">
        <v>1.5823</v>
      </c>
      <c r="G206" s="49">
        <v>44930</v>
      </c>
      <c r="H206" s="27" t="s">
        <v>1626</v>
      </c>
      <c r="J206">
        <v>0.9143</v>
      </c>
    </row>
    <row r="207" spans="1:10">
      <c r="A207" s="50">
        <v>44789</v>
      </c>
      <c r="B207" s="51" t="s">
        <v>1633</v>
      </c>
      <c r="C207" s="52"/>
      <c r="D207" s="53">
        <v>1.5855999999999999</v>
      </c>
      <c r="G207" s="49">
        <v>44931</v>
      </c>
      <c r="H207" s="27" t="s">
        <v>1626</v>
      </c>
      <c r="J207">
        <v>0.91520000000000001</v>
      </c>
    </row>
    <row r="208" spans="1:10">
      <c r="A208" s="50">
        <v>44790</v>
      </c>
      <c r="B208" s="51" t="s">
        <v>1633</v>
      </c>
      <c r="C208" s="52"/>
      <c r="D208" s="53">
        <v>1.5840000000000001</v>
      </c>
      <c r="G208" s="49">
        <v>44932</v>
      </c>
      <c r="H208" s="27" t="s">
        <v>1626</v>
      </c>
      <c r="J208">
        <v>0.89490000000000003</v>
      </c>
    </row>
    <row r="209" spans="1:10">
      <c r="A209" s="50">
        <v>44791</v>
      </c>
      <c r="B209" s="51" t="s">
        <v>1633</v>
      </c>
      <c r="C209" s="52"/>
      <c r="D209" s="53">
        <v>1.5806</v>
      </c>
      <c r="G209" s="49">
        <v>44935</v>
      </c>
      <c r="H209" s="27" t="s">
        <v>1626</v>
      </c>
      <c r="J209">
        <v>0.88770000000000004</v>
      </c>
    </row>
    <row r="210" spans="1:10">
      <c r="A210" s="50">
        <v>44792</v>
      </c>
      <c r="B210" s="51" t="s">
        <v>1633</v>
      </c>
      <c r="C210" s="52"/>
      <c r="D210" s="53">
        <v>1.5823</v>
      </c>
      <c r="G210" s="49">
        <v>44936</v>
      </c>
      <c r="H210" s="27" t="s">
        <v>1626</v>
      </c>
      <c r="J210">
        <v>0.88849999999999996</v>
      </c>
    </row>
    <row r="211" spans="1:10">
      <c r="A211" s="50">
        <v>44795</v>
      </c>
      <c r="B211" s="51" t="s">
        <v>1633</v>
      </c>
      <c r="C211" s="52"/>
      <c r="D211" s="53">
        <v>1.5817000000000001</v>
      </c>
      <c r="G211" s="49">
        <v>44937</v>
      </c>
      <c r="H211" s="27" t="s">
        <v>1626</v>
      </c>
      <c r="J211">
        <v>0.89500000000000002</v>
      </c>
    </row>
    <row r="212" spans="1:10">
      <c r="A212" s="50">
        <v>44796</v>
      </c>
      <c r="B212" s="51" t="s">
        <v>1633</v>
      </c>
      <c r="C212" s="52"/>
      <c r="D212" s="53">
        <v>1.5843</v>
      </c>
      <c r="G212" s="49">
        <v>44938</v>
      </c>
      <c r="H212" s="27" t="s">
        <v>1626</v>
      </c>
      <c r="J212">
        <v>0.90639999999999998</v>
      </c>
    </row>
    <row r="213" spans="1:10">
      <c r="A213" s="50">
        <v>44797</v>
      </c>
      <c r="B213" s="51" t="s">
        <v>1633</v>
      </c>
      <c r="C213" s="52"/>
      <c r="D213" s="53">
        <v>1.5858000000000001</v>
      </c>
      <c r="G213" s="49">
        <v>44939</v>
      </c>
      <c r="H213" s="27" t="s">
        <v>1626</v>
      </c>
      <c r="J213">
        <v>0.91210000000000002</v>
      </c>
    </row>
    <row r="214" spans="1:10">
      <c r="A214" s="50">
        <v>44798</v>
      </c>
      <c r="B214" s="51" t="s">
        <v>1633</v>
      </c>
      <c r="C214" s="52"/>
      <c r="D214" s="53">
        <v>1.5820000000000001</v>
      </c>
      <c r="G214" s="49">
        <v>44942</v>
      </c>
      <c r="H214" s="27" t="s">
        <v>1626</v>
      </c>
      <c r="J214">
        <v>0.91249999999999998</v>
      </c>
    </row>
    <row r="215" spans="1:10">
      <c r="A215" s="50">
        <v>44799</v>
      </c>
      <c r="B215" s="51" t="s">
        <v>1633</v>
      </c>
      <c r="C215" s="52"/>
      <c r="D215" s="53">
        <v>1.5860000000000001</v>
      </c>
      <c r="G215" s="49">
        <v>44943</v>
      </c>
      <c r="H215" s="27" t="s">
        <v>1626</v>
      </c>
      <c r="J215">
        <v>0.91259999999999997</v>
      </c>
    </row>
    <row r="216" spans="1:10">
      <c r="A216" s="50">
        <v>44802</v>
      </c>
      <c r="B216" s="51" t="s">
        <v>1633</v>
      </c>
      <c r="C216" s="52"/>
      <c r="D216" s="53">
        <v>1.5879000000000001</v>
      </c>
      <c r="G216" s="49">
        <v>44944</v>
      </c>
      <c r="H216" s="27" t="s">
        <v>1626</v>
      </c>
      <c r="J216">
        <v>0.90129999999999999</v>
      </c>
    </row>
    <row r="217" spans="1:10">
      <c r="A217" s="50">
        <v>44803</v>
      </c>
      <c r="B217" s="51" t="s">
        <v>1633</v>
      </c>
      <c r="C217" s="52"/>
      <c r="D217" s="53">
        <v>1.5876999999999999</v>
      </c>
      <c r="G217" s="49">
        <v>44945</v>
      </c>
      <c r="H217" s="27" t="s">
        <v>1626</v>
      </c>
      <c r="J217">
        <v>0.90029999999999999</v>
      </c>
    </row>
    <row r="218" spans="1:10">
      <c r="A218" s="50">
        <v>44804</v>
      </c>
      <c r="B218" s="51" t="s">
        <v>1633</v>
      </c>
      <c r="C218" s="52"/>
      <c r="D218" s="53">
        <v>1.5848</v>
      </c>
      <c r="G218" s="49">
        <v>44946</v>
      </c>
      <c r="H218" s="27" t="s">
        <v>1626</v>
      </c>
      <c r="J218">
        <v>0.90539999999999998</v>
      </c>
    </row>
    <row r="219" spans="1:10">
      <c r="A219" s="50">
        <v>44805</v>
      </c>
      <c r="B219" s="51" t="s">
        <v>357</v>
      </c>
      <c r="C219" s="52"/>
      <c r="D219" s="53">
        <v>1.585</v>
      </c>
      <c r="G219" s="49">
        <v>44956</v>
      </c>
      <c r="H219" s="27" t="s">
        <v>1626</v>
      </c>
      <c r="J219">
        <v>0.90090000000000003</v>
      </c>
    </row>
    <row r="220" spans="1:10">
      <c r="A220" s="50">
        <v>44806</v>
      </c>
      <c r="B220" s="51" t="s">
        <v>1634</v>
      </c>
      <c r="C220" s="52"/>
      <c r="D220" s="53">
        <v>1.5839000000000001</v>
      </c>
      <c r="G220" s="49">
        <v>44957</v>
      </c>
      <c r="H220" s="27" t="s">
        <v>1626</v>
      </c>
      <c r="J220">
        <v>0.91659999999999997</v>
      </c>
    </row>
    <row r="221" spans="1:10">
      <c r="A221" s="50">
        <v>44809</v>
      </c>
      <c r="B221" s="51" t="s">
        <v>1634</v>
      </c>
      <c r="C221" s="52"/>
      <c r="D221" s="53">
        <v>1.5822000000000001</v>
      </c>
      <c r="G221" s="49">
        <v>44958</v>
      </c>
      <c r="H221" s="27" t="s">
        <v>348</v>
      </c>
      <c r="J221">
        <v>0.9234</v>
      </c>
    </row>
    <row r="222" spans="1:10">
      <c r="A222" s="50">
        <v>44810</v>
      </c>
      <c r="B222" s="51" t="s">
        <v>1634</v>
      </c>
      <c r="C222" s="52"/>
      <c r="D222" s="53">
        <v>1.5817000000000001</v>
      </c>
      <c r="G222" s="49">
        <v>44959</v>
      </c>
      <c r="H222" s="27" t="s">
        <v>1632</v>
      </c>
      <c r="J222">
        <v>0.92420000000000002</v>
      </c>
    </row>
    <row r="223" spans="1:10">
      <c r="A223" s="50">
        <v>44811</v>
      </c>
      <c r="B223" s="51" t="s">
        <v>1634</v>
      </c>
      <c r="C223" s="52"/>
      <c r="D223" s="53">
        <v>1.5822000000000001</v>
      </c>
      <c r="G223" s="49">
        <v>44960</v>
      </c>
      <c r="H223" s="27" t="s">
        <v>1632</v>
      </c>
      <c r="J223">
        <v>0.92779999999999996</v>
      </c>
    </row>
    <row r="224" spans="1:10">
      <c r="A224" s="50">
        <v>44812</v>
      </c>
      <c r="B224" s="51" t="s">
        <v>1634</v>
      </c>
      <c r="C224" s="52"/>
      <c r="D224" s="53">
        <v>1.5814999999999999</v>
      </c>
      <c r="G224" s="49">
        <v>44963</v>
      </c>
      <c r="H224" s="27" t="s">
        <v>1632</v>
      </c>
      <c r="J224">
        <v>0.92720000000000002</v>
      </c>
    </row>
    <row r="225" spans="1:10">
      <c r="A225" s="50">
        <v>44813</v>
      </c>
      <c r="B225" s="51" t="s">
        <v>1634</v>
      </c>
      <c r="C225" s="52"/>
      <c r="D225" s="53">
        <v>1.5826</v>
      </c>
      <c r="E225"/>
      <c r="G225" s="49">
        <v>44964</v>
      </c>
      <c r="H225" s="27" t="s">
        <v>1688</v>
      </c>
      <c r="J225">
        <v>0.93130000000000002</v>
      </c>
    </row>
    <row r="226" spans="1:10">
      <c r="A226" s="50">
        <v>44817</v>
      </c>
      <c r="B226" s="51" t="s">
        <v>1634</v>
      </c>
      <c r="C226" s="52"/>
      <c r="D226" s="53">
        <v>1.5825</v>
      </c>
      <c r="E226"/>
      <c r="G226" s="49">
        <v>44965</v>
      </c>
      <c r="H226" s="27" t="s">
        <v>1694</v>
      </c>
      <c r="J226">
        <v>0.93049999999999999</v>
      </c>
    </row>
    <row r="227" spans="1:10">
      <c r="A227" s="50">
        <v>44818</v>
      </c>
      <c r="B227" s="51" t="s">
        <v>1634</v>
      </c>
      <c r="C227" s="52"/>
      <c r="D227" s="53">
        <v>1.5804</v>
      </c>
      <c r="E227"/>
      <c r="G227" s="49">
        <v>44966</v>
      </c>
      <c r="H227" s="27" t="s">
        <v>1704</v>
      </c>
      <c r="J227">
        <v>0.9284</v>
      </c>
    </row>
    <row r="228" spans="1:10">
      <c r="A228" s="50">
        <v>44819</v>
      </c>
      <c r="B228" s="51" t="s">
        <v>1634</v>
      </c>
      <c r="C228" s="52"/>
      <c r="D228" s="53">
        <v>1.5765</v>
      </c>
      <c r="E228"/>
      <c r="G228" s="49">
        <v>44967</v>
      </c>
      <c r="H228" s="27" t="s">
        <v>1719</v>
      </c>
      <c r="J228">
        <v>0.93100000000000005</v>
      </c>
    </row>
    <row r="229" spans="1:10">
      <c r="A229" s="50">
        <v>44820</v>
      </c>
      <c r="B229" s="51" t="s">
        <v>1634</v>
      </c>
      <c r="C229" s="52"/>
      <c r="D229" s="53">
        <v>1.575</v>
      </c>
      <c r="E229"/>
    </row>
    <row r="230" spans="1:10">
      <c r="A230" s="50">
        <v>44823</v>
      </c>
      <c r="B230" s="51" t="s">
        <v>1634</v>
      </c>
      <c r="C230" s="52"/>
      <c r="D230" s="53">
        <v>1.5747</v>
      </c>
      <c r="E230"/>
    </row>
    <row r="231" spans="1:10">
      <c r="A231" s="50">
        <v>44824</v>
      </c>
      <c r="B231" s="51" t="s">
        <v>1634</v>
      </c>
      <c r="C231" s="52"/>
      <c r="D231" s="53">
        <v>1.5727</v>
      </c>
      <c r="E231"/>
    </row>
    <row r="232" spans="1:10">
      <c r="A232" s="50">
        <v>44825</v>
      </c>
      <c r="B232" s="51" t="s">
        <v>1634</v>
      </c>
      <c r="C232" s="52"/>
      <c r="D232" s="53">
        <v>1.5677000000000001</v>
      </c>
      <c r="E232"/>
    </row>
    <row r="233" spans="1:10">
      <c r="A233" s="50">
        <v>44826</v>
      </c>
      <c r="B233" s="51" t="s">
        <v>1634</v>
      </c>
      <c r="C233" s="52"/>
      <c r="D233" s="53">
        <v>1.5680000000000001</v>
      </c>
      <c r="E233"/>
    </row>
    <row r="234" spans="1:10">
      <c r="A234" s="50">
        <v>44827</v>
      </c>
      <c r="B234" s="51" t="s">
        <v>1634</v>
      </c>
      <c r="C234" s="52"/>
      <c r="D234" s="53">
        <v>1.5685</v>
      </c>
      <c r="E234"/>
    </row>
    <row r="235" spans="1:10">
      <c r="A235" s="50">
        <v>44830</v>
      </c>
      <c r="B235" s="51" t="s">
        <v>1634</v>
      </c>
      <c r="C235" s="52"/>
      <c r="D235" s="53">
        <v>1.5681</v>
      </c>
      <c r="E235"/>
    </row>
    <row r="236" spans="1:10">
      <c r="A236" s="50">
        <v>44831</v>
      </c>
      <c r="B236" s="51" t="s">
        <v>1634</v>
      </c>
      <c r="C236" s="52"/>
      <c r="D236" s="53">
        <v>1.5672999999999999</v>
      </c>
      <c r="E236"/>
    </row>
    <row r="237" spans="1:10">
      <c r="A237" s="50">
        <v>44832</v>
      </c>
      <c r="B237" s="51" t="s">
        <v>1634</v>
      </c>
      <c r="C237" s="52"/>
      <c r="D237" s="53">
        <v>1.5661</v>
      </c>
      <c r="E237"/>
    </row>
    <row r="238" spans="1:10">
      <c r="A238" s="50">
        <v>44833</v>
      </c>
      <c r="B238" s="51" t="s">
        <v>1634</v>
      </c>
      <c r="C238" s="52"/>
      <c r="D238" s="53">
        <v>1.5661</v>
      </c>
      <c r="E238"/>
    </row>
    <row r="239" spans="1:10">
      <c r="A239" s="50">
        <v>44834</v>
      </c>
      <c r="B239" s="51" t="s">
        <v>1634</v>
      </c>
      <c r="C239" s="52"/>
      <c r="D239" s="53">
        <v>1.5637000000000001</v>
      </c>
      <c r="E239"/>
    </row>
    <row r="240" spans="1:10">
      <c r="A240" s="50">
        <v>44844</v>
      </c>
      <c r="B240" s="51" t="s">
        <v>358</v>
      </c>
      <c r="C240" s="52"/>
      <c r="D240" s="53">
        <v>1.5651999999999999</v>
      </c>
      <c r="E240"/>
    </row>
    <row r="241" spans="1:4" customFormat="1">
      <c r="A241" s="50">
        <v>44845</v>
      </c>
      <c r="B241" s="51" t="s">
        <v>1635</v>
      </c>
      <c r="C241" s="52"/>
      <c r="D241" s="53">
        <v>1.5649</v>
      </c>
    </row>
    <row r="242" spans="1:4" customFormat="1">
      <c r="A242" s="50">
        <v>44846</v>
      </c>
      <c r="B242" s="51" t="s">
        <v>1635</v>
      </c>
      <c r="C242" s="52"/>
      <c r="D242" s="53">
        <v>1.5646</v>
      </c>
    </row>
    <row r="243" spans="1:4" customFormat="1">
      <c r="A243" s="50">
        <v>44847</v>
      </c>
      <c r="B243" s="51" t="s">
        <v>1635</v>
      </c>
      <c r="C243" s="52"/>
      <c r="D243" s="53">
        <v>1.5643</v>
      </c>
    </row>
    <row r="244" spans="1:4" customFormat="1">
      <c r="A244" s="50">
        <v>44848</v>
      </c>
      <c r="B244" s="51" t="s">
        <v>1635</v>
      </c>
      <c r="C244" s="52"/>
      <c r="D244" s="53">
        <v>1.5640000000000001</v>
      </c>
    </row>
    <row r="245" spans="1:4" customFormat="1">
      <c r="A245" s="50">
        <v>44851</v>
      </c>
      <c r="B245" s="51" t="s">
        <v>1635</v>
      </c>
      <c r="C245" s="52"/>
      <c r="D245" s="53">
        <v>1.5653999999999999</v>
      </c>
    </row>
    <row r="246" spans="1:4" customFormat="1">
      <c r="A246" s="50">
        <v>44852</v>
      </c>
      <c r="B246" s="51" t="s">
        <v>1635</v>
      </c>
      <c r="C246" s="52"/>
      <c r="D246" s="53">
        <v>1.5649999999999999</v>
      </c>
    </row>
    <row r="247" spans="1:4" customFormat="1">
      <c r="A247" s="50">
        <v>44853</v>
      </c>
      <c r="B247" s="51" t="s">
        <v>1635</v>
      </c>
      <c r="C247" s="52"/>
      <c r="D247" s="53">
        <v>1.5651999999999999</v>
      </c>
    </row>
    <row r="248" spans="1:4" customFormat="1">
      <c r="A248" s="50">
        <v>44854</v>
      </c>
      <c r="B248" s="51" t="s">
        <v>1635</v>
      </c>
      <c r="C248" s="52"/>
      <c r="D248" s="53">
        <v>1.5650999999999999</v>
      </c>
    </row>
    <row r="249" spans="1:4" customFormat="1">
      <c r="A249" s="50">
        <v>44855</v>
      </c>
      <c r="B249" s="51" t="s">
        <v>1635</v>
      </c>
      <c r="C249" s="52"/>
      <c r="D249" s="53">
        <v>1.5654999999999999</v>
      </c>
    </row>
    <row r="250" spans="1:4" customFormat="1">
      <c r="A250" s="50">
        <v>44858</v>
      </c>
      <c r="B250" s="51" t="s">
        <v>1635</v>
      </c>
      <c r="C250" s="52"/>
      <c r="D250" s="53">
        <v>1.5647</v>
      </c>
    </row>
    <row r="251" spans="1:4" customFormat="1">
      <c r="A251" s="50">
        <v>44859</v>
      </c>
      <c r="B251" s="51" t="s">
        <v>1635</v>
      </c>
      <c r="C251" s="52"/>
      <c r="D251" s="53">
        <v>1.5628</v>
      </c>
    </row>
    <row r="252" spans="1:4" customFormat="1">
      <c r="A252" s="50">
        <v>44860</v>
      </c>
      <c r="B252" s="51" t="s">
        <v>1635</v>
      </c>
      <c r="C252" s="52"/>
      <c r="D252" s="53">
        <v>1.5617000000000001</v>
      </c>
    </row>
    <row r="253" spans="1:4" customFormat="1">
      <c r="A253" s="50">
        <v>44861</v>
      </c>
      <c r="B253" s="51" t="s">
        <v>1635</v>
      </c>
      <c r="C253" s="52"/>
      <c r="D253" s="53">
        <v>1.5603</v>
      </c>
    </row>
    <row r="254" spans="1:4" customFormat="1">
      <c r="A254" s="50">
        <v>44862</v>
      </c>
      <c r="B254" s="51" t="s">
        <v>1635</v>
      </c>
      <c r="C254" s="52"/>
      <c r="D254" s="53">
        <v>1.5609</v>
      </c>
    </row>
    <row r="255" spans="1:4" customFormat="1">
      <c r="A255" s="50">
        <v>44865</v>
      </c>
      <c r="B255" s="51" t="s">
        <v>1635</v>
      </c>
      <c r="C255" s="52"/>
      <c r="D255" s="53">
        <v>1.5611999999999999</v>
      </c>
    </row>
    <row r="256" spans="1:4" customFormat="1">
      <c r="A256" s="50">
        <v>44866</v>
      </c>
      <c r="B256" s="51" t="s">
        <v>359</v>
      </c>
      <c r="C256" s="52"/>
      <c r="D256" s="53">
        <v>1.5610999999999999</v>
      </c>
    </row>
    <row r="257" spans="1:4" customFormat="1">
      <c r="A257" s="50">
        <v>44867</v>
      </c>
      <c r="B257" s="51" t="s">
        <v>1636</v>
      </c>
      <c r="C257" s="52"/>
      <c r="D257" s="53">
        <v>1.5589</v>
      </c>
    </row>
    <row r="258" spans="1:4" customFormat="1">
      <c r="A258" s="50">
        <v>44868</v>
      </c>
      <c r="B258" s="51" t="s">
        <v>1636</v>
      </c>
      <c r="C258" s="52"/>
      <c r="D258" s="53">
        <v>1.5595000000000001</v>
      </c>
    </row>
    <row r="259" spans="1:4" customFormat="1">
      <c r="A259" s="50">
        <v>44869</v>
      </c>
      <c r="B259" s="51" t="s">
        <v>1636</v>
      </c>
      <c r="C259" s="52"/>
      <c r="D259" s="53">
        <v>1.5585</v>
      </c>
    </row>
    <row r="260" spans="1:4" customFormat="1">
      <c r="A260" s="50">
        <v>44872</v>
      </c>
      <c r="B260" s="51" t="s">
        <v>1636</v>
      </c>
      <c r="C260" s="52"/>
      <c r="D260" s="53">
        <v>1.5509999999999999</v>
      </c>
    </row>
    <row r="261" spans="1:4" customFormat="1">
      <c r="A261" s="50">
        <v>44873</v>
      </c>
      <c r="B261" s="51" t="s">
        <v>1636</v>
      </c>
      <c r="C261" s="52"/>
      <c r="D261" s="53">
        <v>1.5507</v>
      </c>
    </row>
    <row r="262" spans="1:4" customFormat="1">
      <c r="A262" s="50">
        <v>44874</v>
      </c>
      <c r="B262" s="51" t="s">
        <v>1636</v>
      </c>
      <c r="C262" s="52"/>
      <c r="D262" s="53">
        <v>1.544</v>
      </c>
    </row>
    <row r="263" spans="1:4" customFormat="1">
      <c r="A263" s="50">
        <v>44875</v>
      </c>
      <c r="B263" s="51" t="s">
        <v>1636</v>
      </c>
      <c r="C263" s="52"/>
      <c r="D263" s="53">
        <v>1.5417000000000001</v>
      </c>
    </row>
    <row r="264" spans="1:4" customFormat="1">
      <c r="A264" s="50">
        <v>44876</v>
      </c>
      <c r="B264" s="51" t="s">
        <v>1636</v>
      </c>
      <c r="C264" s="52"/>
      <c r="D264" s="53">
        <v>1.5369999999999999</v>
      </c>
    </row>
    <row r="265" spans="1:4" customFormat="1">
      <c r="A265" s="50">
        <v>44879</v>
      </c>
      <c r="B265" s="51" t="s">
        <v>1636</v>
      </c>
      <c r="C265" s="52"/>
      <c r="D265" s="53">
        <v>1.5348999999999999</v>
      </c>
    </row>
    <row r="266" spans="1:4" customFormat="1">
      <c r="A266" s="50">
        <v>44880</v>
      </c>
      <c r="B266" s="51" t="s">
        <v>1636</v>
      </c>
      <c r="C266" s="52"/>
      <c r="D266" s="53">
        <v>1.5416000000000001</v>
      </c>
    </row>
    <row r="267" spans="1:4" customFormat="1">
      <c r="A267" s="50">
        <v>44881</v>
      </c>
      <c r="B267" s="51" t="s">
        <v>1636</v>
      </c>
      <c r="C267" s="52"/>
      <c r="D267" s="53">
        <v>1.54</v>
      </c>
    </row>
    <row r="268" spans="1:4" customFormat="1">
      <c r="A268" s="50">
        <v>44882</v>
      </c>
      <c r="B268" s="51" t="s">
        <v>1636</v>
      </c>
      <c r="C268" s="52"/>
      <c r="D268" s="53">
        <v>1.5375000000000001</v>
      </c>
    </row>
    <row r="269" spans="1:4" customFormat="1">
      <c r="A269" s="50">
        <v>44883</v>
      </c>
      <c r="B269" s="51" t="s">
        <v>1636</v>
      </c>
      <c r="C269" s="52"/>
      <c r="D269" s="53">
        <v>1.5373000000000001</v>
      </c>
    </row>
    <row r="270" spans="1:4" customFormat="1">
      <c r="A270" s="50">
        <v>44886</v>
      </c>
      <c r="B270" s="51" t="s">
        <v>1636</v>
      </c>
      <c r="C270" s="52"/>
      <c r="D270" s="53">
        <v>1.5387</v>
      </c>
    </row>
    <row r="271" spans="1:4" customFormat="1">
      <c r="A271" s="50">
        <v>44887</v>
      </c>
      <c r="B271" s="51" t="s">
        <v>1636</v>
      </c>
      <c r="C271" s="52"/>
      <c r="D271" s="53">
        <v>1.5394000000000001</v>
      </c>
    </row>
    <row r="272" spans="1:4" customFormat="1">
      <c r="A272" s="50">
        <v>44888</v>
      </c>
      <c r="B272" s="51" t="s">
        <v>1636</v>
      </c>
      <c r="C272" s="52"/>
      <c r="D272" s="53">
        <v>1.5418000000000001</v>
      </c>
    </row>
    <row r="273" spans="1:4" customFormat="1">
      <c r="A273" s="50">
        <v>44889</v>
      </c>
      <c r="B273" s="51" t="s">
        <v>1636</v>
      </c>
      <c r="C273" s="52"/>
      <c r="D273" s="53">
        <v>1.5390999999999999</v>
      </c>
    </row>
    <row r="274" spans="1:4" customFormat="1">
      <c r="A274" s="50">
        <v>44890</v>
      </c>
      <c r="B274" s="51" t="s">
        <v>1636</v>
      </c>
      <c r="C274" s="52"/>
      <c r="D274" s="53">
        <v>1.5412999999999999</v>
      </c>
    </row>
    <row r="275" spans="1:4" customFormat="1">
      <c r="A275" s="50">
        <v>44893</v>
      </c>
      <c r="B275" s="51" t="s">
        <v>1636</v>
      </c>
      <c r="C275" s="52"/>
      <c r="D275" s="53">
        <v>1.5371999999999999</v>
      </c>
    </row>
    <row r="276" spans="1:4" customFormat="1">
      <c r="A276" s="50">
        <v>44894</v>
      </c>
      <c r="B276" s="51" t="s">
        <v>1636</v>
      </c>
      <c r="C276" s="52"/>
      <c r="D276" s="53">
        <v>1.5344</v>
      </c>
    </row>
    <row r="277" spans="1:4" customFormat="1">
      <c r="A277" s="50">
        <v>44895</v>
      </c>
      <c r="B277" s="51" t="s">
        <v>1636</v>
      </c>
      <c r="C277" s="52"/>
      <c r="D277" s="53">
        <v>1.5354000000000001</v>
      </c>
    </row>
    <row r="278" spans="1:4" customFormat="1">
      <c r="A278" s="50">
        <v>44896</v>
      </c>
      <c r="B278" s="51" t="s">
        <v>360</v>
      </c>
      <c r="C278" s="52"/>
      <c r="D278" s="53">
        <v>1.5351999999999999</v>
      </c>
    </row>
    <row r="279" spans="1:4" customFormat="1">
      <c r="A279" s="50">
        <v>44897</v>
      </c>
      <c r="B279" s="51" t="s">
        <v>1627</v>
      </c>
      <c r="C279" s="52"/>
      <c r="D279" s="53">
        <v>1.5345</v>
      </c>
    </row>
    <row r="280" spans="1:4" customFormat="1">
      <c r="A280" s="50">
        <v>44900</v>
      </c>
      <c r="B280" s="51" t="s">
        <v>1627</v>
      </c>
      <c r="C280" s="52"/>
      <c r="D280" s="53">
        <v>1.5367</v>
      </c>
    </row>
    <row r="281" spans="1:4" customFormat="1">
      <c r="A281" s="50">
        <v>44901</v>
      </c>
      <c r="B281" s="51" t="s">
        <v>1627</v>
      </c>
      <c r="C281" s="52"/>
      <c r="D281" s="53">
        <v>1.5387999999999999</v>
      </c>
    </row>
    <row r="282" spans="1:4" customFormat="1">
      <c r="A282" s="50">
        <v>44902</v>
      </c>
      <c r="B282" s="51" t="s">
        <v>1627</v>
      </c>
      <c r="C282" s="52"/>
      <c r="D282" s="53">
        <v>1.5378000000000001</v>
      </c>
    </row>
    <row r="283" spans="1:4" customFormat="1">
      <c r="A283" s="50">
        <v>44903</v>
      </c>
      <c r="B283" s="51" t="s">
        <v>1627</v>
      </c>
      <c r="C283" s="52"/>
      <c r="D283" s="53">
        <v>1.5394000000000001</v>
      </c>
    </row>
    <row r="284" spans="1:4" customFormat="1">
      <c r="A284" s="50">
        <v>44904</v>
      </c>
      <c r="B284" s="51" t="s">
        <v>1627</v>
      </c>
      <c r="C284" s="52"/>
      <c r="D284" s="53">
        <v>1.5392999999999999</v>
      </c>
    </row>
    <row r="285" spans="1:4" customFormat="1">
      <c r="A285" s="50">
        <v>44907</v>
      </c>
      <c r="B285" s="51" t="s">
        <v>1627</v>
      </c>
      <c r="C285" s="52"/>
      <c r="D285" s="53">
        <v>1.5330999999999999</v>
      </c>
    </row>
    <row r="286" spans="1:4" customFormat="1">
      <c r="A286" s="50">
        <v>44908</v>
      </c>
      <c r="B286" s="51" t="s">
        <v>1627</v>
      </c>
      <c r="C286" s="52"/>
      <c r="D286" s="53">
        <v>1.5329999999999999</v>
      </c>
    </row>
    <row r="287" spans="1:4" customFormat="1">
      <c r="A287" s="50">
        <v>44909</v>
      </c>
      <c r="B287" s="51" t="s">
        <v>1627</v>
      </c>
      <c r="C287" s="52"/>
      <c r="D287" s="53">
        <v>1.5334000000000001</v>
      </c>
    </row>
    <row r="288" spans="1:4" customFormat="1">
      <c r="A288" s="50">
        <v>44910</v>
      </c>
      <c r="B288" s="51" t="s">
        <v>1627</v>
      </c>
      <c r="C288" s="52"/>
      <c r="D288" s="53">
        <v>1.5329999999999999</v>
      </c>
    </row>
    <row r="289" spans="1:4" customFormat="1">
      <c r="A289" s="50">
        <v>44911</v>
      </c>
      <c r="B289" s="51" t="s">
        <v>1627</v>
      </c>
      <c r="C289" s="52"/>
      <c r="D289" s="53">
        <v>1.5338000000000001</v>
      </c>
    </row>
    <row r="290" spans="1:4" customFormat="1">
      <c r="A290" s="50">
        <v>44914</v>
      </c>
      <c r="B290" s="51" t="s">
        <v>1627</v>
      </c>
      <c r="C290" s="52"/>
      <c r="D290" s="53">
        <v>1.5316000000000001</v>
      </c>
    </row>
    <row r="291" spans="1:4" customFormat="1">
      <c r="A291" s="50">
        <v>44915</v>
      </c>
      <c r="B291" s="51" t="s">
        <v>1627</v>
      </c>
      <c r="C291" s="52"/>
      <c r="D291" s="53">
        <v>1.5296000000000001</v>
      </c>
    </row>
    <row r="292" spans="1:4" customFormat="1">
      <c r="A292" s="50">
        <v>44916</v>
      </c>
      <c r="B292" s="51" t="s">
        <v>1627</v>
      </c>
      <c r="C292" s="52"/>
      <c r="D292" s="53">
        <v>1.5297000000000001</v>
      </c>
    </row>
    <row r="293" spans="1:4" customFormat="1">
      <c r="A293" s="50">
        <v>44917</v>
      </c>
      <c r="B293" s="51" t="s">
        <v>1627</v>
      </c>
      <c r="C293" s="52"/>
      <c r="D293" s="53">
        <v>1.53</v>
      </c>
    </row>
    <row r="294" spans="1:4" customFormat="1">
      <c r="A294" s="50">
        <v>44918</v>
      </c>
      <c r="B294" s="51" t="s">
        <v>1627</v>
      </c>
      <c r="C294" s="52"/>
      <c r="D294" s="53">
        <v>1.5294000000000001</v>
      </c>
    </row>
    <row r="295" spans="1:4" customFormat="1">
      <c r="A295" s="50">
        <v>44921</v>
      </c>
      <c r="B295" s="51" t="s">
        <v>1627</v>
      </c>
      <c r="C295" s="52"/>
      <c r="D295" s="53">
        <v>1.53</v>
      </c>
    </row>
    <row r="296" spans="1:4" customFormat="1">
      <c r="A296" s="50">
        <v>44922</v>
      </c>
      <c r="B296" s="51" t="s">
        <v>1627</v>
      </c>
      <c r="C296" s="52"/>
      <c r="D296" s="53">
        <v>1.5323</v>
      </c>
    </row>
    <row r="297" spans="1:4" customFormat="1">
      <c r="A297" s="50">
        <v>44923</v>
      </c>
      <c r="B297" s="51" t="s">
        <v>1627</v>
      </c>
      <c r="C297" s="52"/>
      <c r="D297" s="53">
        <v>1.5309999999999999</v>
      </c>
    </row>
    <row r="298" spans="1:4" customFormat="1">
      <c r="A298" s="50">
        <v>44924</v>
      </c>
      <c r="B298" s="51" t="s">
        <v>1627</v>
      </c>
      <c r="C298" s="52"/>
      <c r="D298" s="53">
        <v>1.5307999999999999</v>
      </c>
    </row>
    <row r="299" spans="1:4" customFormat="1">
      <c r="A299" s="50">
        <v>44925</v>
      </c>
      <c r="B299" s="51" t="s">
        <v>1627</v>
      </c>
      <c r="C299" s="52"/>
      <c r="D299" s="53">
        <v>1.5315000000000001</v>
      </c>
    </row>
    <row r="300" spans="1:4" customFormat="1">
      <c r="A300" s="50">
        <v>44929</v>
      </c>
      <c r="B300" s="51" t="s">
        <v>1628</v>
      </c>
      <c r="C300" s="52"/>
      <c r="D300" s="53">
        <v>1.5331999999999999</v>
      </c>
    </row>
    <row r="301" spans="1:4" customFormat="1">
      <c r="A301" s="50">
        <v>44930</v>
      </c>
      <c r="B301" s="51" t="s">
        <v>1628</v>
      </c>
      <c r="C301" s="52"/>
      <c r="D301" s="53">
        <v>1.5288999999999999</v>
      </c>
    </row>
    <row r="302" spans="1:4" customFormat="1">
      <c r="A302" s="50">
        <v>44931</v>
      </c>
      <c r="B302" s="51" t="s">
        <v>1628</v>
      </c>
      <c r="C302" s="52"/>
      <c r="D302" s="53">
        <v>1.5302</v>
      </c>
    </row>
    <row r="303" spans="1:4" customFormat="1">
      <c r="A303" s="50">
        <v>44932</v>
      </c>
      <c r="B303" s="51" t="s">
        <v>1628</v>
      </c>
      <c r="C303" s="52"/>
      <c r="D303" s="53">
        <v>1.5303</v>
      </c>
    </row>
    <row r="304" spans="1:4" customFormat="1">
      <c r="A304" s="50">
        <v>44935</v>
      </c>
      <c r="B304" s="51" t="s">
        <v>1628</v>
      </c>
      <c r="C304" s="52"/>
      <c r="D304" s="53">
        <v>1.5324</v>
      </c>
    </row>
    <row r="305" spans="1:5">
      <c r="A305" s="50">
        <v>44936</v>
      </c>
      <c r="B305" s="51" t="s">
        <v>1628</v>
      </c>
      <c r="C305" s="52"/>
      <c r="D305" s="53">
        <v>1.5390999999999999</v>
      </c>
      <c r="E305"/>
    </row>
    <row r="306" spans="1:5">
      <c r="A306" s="50">
        <v>44937</v>
      </c>
      <c r="B306" s="51" t="s">
        <v>1628</v>
      </c>
      <c r="C306" s="52"/>
      <c r="D306" s="53">
        <v>1.5390999999999999</v>
      </c>
      <c r="E306"/>
    </row>
    <row r="307" spans="1:5">
      <c r="A307" s="50">
        <v>44938</v>
      </c>
      <c r="B307" s="51" t="s">
        <v>1628</v>
      </c>
      <c r="C307" s="52"/>
      <c r="D307" s="53">
        <v>1.5355000000000001</v>
      </c>
      <c r="E307"/>
    </row>
    <row r="308" spans="1:5">
      <c r="A308" s="50">
        <v>44939</v>
      </c>
      <c r="B308" s="51" t="s">
        <v>1628</v>
      </c>
      <c r="C308" s="52"/>
      <c r="D308" s="53">
        <v>1.5381</v>
      </c>
      <c r="E308"/>
    </row>
    <row r="309" spans="1:5">
      <c r="A309" s="50">
        <v>44942</v>
      </c>
      <c r="B309" s="51" t="s">
        <v>1628</v>
      </c>
      <c r="C309" s="52"/>
      <c r="D309" s="53">
        <v>1.5464</v>
      </c>
      <c r="E309"/>
    </row>
    <row r="310" spans="1:5">
      <c r="A310" s="50">
        <v>44943</v>
      </c>
      <c r="B310" s="51" t="s">
        <v>1628</v>
      </c>
      <c r="C310" s="52"/>
      <c r="D310" s="53">
        <v>1.5467</v>
      </c>
      <c r="E310"/>
    </row>
    <row r="311" spans="1:5">
      <c r="A311" s="50">
        <v>44944</v>
      </c>
      <c r="B311" s="51" t="s">
        <v>1628</v>
      </c>
      <c r="C311" s="52"/>
      <c r="D311" s="53">
        <v>1.5490999999999999</v>
      </c>
      <c r="E311"/>
    </row>
    <row r="312" spans="1:5">
      <c r="A312" s="50">
        <v>44945</v>
      </c>
      <c r="B312" s="51" t="s">
        <v>1628</v>
      </c>
      <c r="C312" s="52"/>
      <c r="D312" s="53">
        <v>1.5511999999999999</v>
      </c>
      <c r="E312"/>
    </row>
    <row r="313" spans="1:5">
      <c r="A313" s="50">
        <v>44946</v>
      </c>
      <c r="B313" s="51" t="s">
        <v>1628</v>
      </c>
      <c r="C313" s="52"/>
      <c r="D313" s="53">
        <v>1.5536000000000001</v>
      </c>
      <c r="E313"/>
    </row>
    <row r="314" spans="1:5">
      <c r="A314" s="50">
        <v>44956</v>
      </c>
      <c r="B314" s="51" t="s">
        <v>1628</v>
      </c>
      <c r="C314" s="52"/>
      <c r="D314" s="53">
        <v>1.5545</v>
      </c>
      <c r="E314"/>
    </row>
    <row r="315" spans="1:5">
      <c r="A315" s="50">
        <v>44957</v>
      </c>
      <c r="B315" s="51" t="s">
        <v>1628</v>
      </c>
      <c r="C315" s="52"/>
      <c r="D315" s="53">
        <v>1.5532999999999999</v>
      </c>
      <c r="E315"/>
    </row>
    <row r="316" spans="1:5">
      <c r="A316" s="50">
        <v>44958</v>
      </c>
      <c r="B316" s="51" t="s">
        <v>371</v>
      </c>
      <c r="C316" s="52"/>
      <c r="D316" s="53">
        <v>1.5578000000000001</v>
      </c>
      <c r="E316"/>
    </row>
    <row r="317" spans="1:5">
      <c r="A317" s="50">
        <v>44959</v>
      </c>
      <c r="B317" s="51" t="s">
        <v>1637</v>
      </c>
      <c r="C317" s="52"/>
      <c r="D317" s="53">
        <v>1.5565</v>
      </c>
      <c r="E317"/>
    </row>
    <row r="318" spans="1:5">
      <c r="A318" s="50">
        <v>44960</v>
      </c>
      <c r="B318" s="51" t="s">
        <v>1637</v>
      </c>
      <c r="C318" s="52"/>
      <c r="D318" s="53">
        <v>1.5532999999999999</v>
      </c>
    </row>
    <row r="319" spans="1:5">
      <c r="A319" s="50">
        <v>44963</v>
      </c>
      <c r="B319" s="51" t="s">
        <v>1637</v>
      </c>
      <c r="C319" s="52"/>
      <c r="D319" s="53">
        <v>1.5484</v>
      </c>
    </row>
    <row r="320" spans="1:5">
      <c r="A320" s="50">
        <v>44964</v>
      </c>
      <c r="B320" s="51" t="s">
        <v>1691</v>
      </c>
      <c r="C320" s="52"/>
      <c r="D320" s="53">
        <v>1.5470999999999999</v>
      </c>
    </row>
    <row r="321" spans="1:4">
      <c r="A321" s="50">
        <v>44965</v>
      </c>
      <c r="B321" s="51" t="s">
        <v>1697</v>
      </c>
      <c r="C321" s="52"/>
      <c r="D321" s="53">
        <v>1.5470999999999999</v>
      </c>
    </row>
    <row r="322" spans="1:4">
      <c r="A322" s="50">
        <v>44966</v>
      </c>
      <c r="B322" s="51" t="s">
        <v>1707</v>
      </c>
      <c r="C322" s="52"/>
      <c r="D322" s="53">
        <v>1.5513999999999999</v>
      </c>
    </row>
    <row r="323" spans="1:4">
      <c r="A323" s="50">
        <v>44967</v>
      </c>
      <c r="B323" s="51" t="s">
        <v>1722</v>
      </c>
      <c r="C323" s="52"/>
      <c r="D323" s="53">
        <v>1.548</v>
      </c>
    </row>
  </sheetData>
  <phoneticPr fontId="7" type="noConversion"/>
  <conditionalFormatting sqref="A2:XFD2">
    <cfRule type="cellIs" dxfId="12" priority="3" operator="lessThan">
      <formula>-0.15</formula>
    </cfRule>
  </conditionalFormatting>
  <conditionalFormatting sqref="A3:XFD3">
    <cfRule type="cellIs" dxfId="11" priority="2" operator="lessThan">
      <formula>-0.2</formula>
    </cfRule>
  </conditionalFormatting>
  <conditionalFormatting sqref="A5:XFD5">
    <cfRule type="cellIs" dxfId="10" priority="1" operator="greaterThanOrEqual">
      <formula>2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/>
  <dimension ref="A1:FO387"/>
  <sheetViews>
    <sheetView topLeftCell="DQ1" zoomScale="90" zoomScaleNormal="90" workbookViewId="0">
      <selection activeCell="EF13" sqref="EF13"/>
    </sheetView>
  </sheetViews>
  <sheetFormatPr defaultColWidth="9" defaultRowHeight="13.8"/>
  <cols>
    <col min="1" max="1" width="16" customWidth="1"/>
    <col min="3" max="3" width="11.33203125" customWidth="1"/>
    <col min="5" max="5" width="12.33203125" customWidth="1"/>
    <col min="7" max="7" width="15.77734375" customWidth="1"/>
    <col min="9" max="9" width="11.33203125" customWidth="1"/>
    <col min="11" max="11" width="13.109375" customWidth="1"/>
    <col min="13" max="13" width="14.109375" customWidth="1"/>
    <col min="19" max="19" width="13.33203125" customWidth="1"/>
    <col min="23" max="23" width="14.33203125" customWidth="1"/>
    <col min="25" max="25" width="12.77734375" customWidth="1"/>
    <col min="29" max="29" width="12.77734375" customWidth="1"/>
    <col min="31" max="31" width="15.109375" customWidth="1"/>
    <col min="35" max="35" width="11.77734375" customWidth="1"/>
    <col min="36" max="36" width="28.109375" customWidth="1"/>
    <col min="37" max="42" width="9" style="7"/>
    <col min="43" max="43" width="11.33203125" customWidth="1"/>
    <col min="46" max="46" width="10.33203125" customWidth="1"/>
    <col min="47" max="47" width="17.77734375" customWidth="1"/>
    <col min="49" max="49" width="15.44140625" customWidth="1"/>
    <col min="53" max="53" width="11.77734375" customWidth="1"/>
    <col min="55" max="55" width="15.109375" customWidth="1"/>
    <col min="59" max="59" width="14.77734375" customWidth="1"/>
    <col min="61" max="61" width="14.109375" customWidth="1"/>
    <col min="65" max="65" width="11.77734375" customWidth="1"/>
    <col min="67" max="67" width="14.77734375" customWidth="1"/>
    <col min="70" max="70" width="10.109375" customWidth="1"/>
    <col min="71" max="71" width="35.33203125" customWidth="1"/>
    <col min="73" max="73" width="13.33203125" customWidth="1"/>
    <col min="76" max="76" width="10.109375" customWidth="1"/>
    <col min="77" max="77" width="11.77734375" customWidth="1"/>
    <col min="79" max="79" width="14" customWidth="1"/>
    <col min="82" max="82" width="10.109375" customWidth="1"/>
    <col min="83" max="83" width="11.77734375" customWidth="1"/>
    <col min="85" max="85" width="14" customWidth="1"/>
    <col min="88" max="88" width="10.109375" customWidth="1"/>
    <col min="89" max="89" width="11.77734375" customWidth="1"/>
    <col min="91" max="91" width="13" customWidth="1"/>
    <col min="94" max="94" width="10.109375" customWidth="1"/>
    <col min="95" max="95" width="11.77734375" customWidth="1"/>
    <col min="97" max="97" width="12.44140625" customWidth="1"/>
    <col min="100" max="100" width="10.109375" customWidth="1"/>
    <col min="101" max="101" width="11.77734375" customWidth="1"/>
    <col min="103" max="103" width="12.77734375" customWidth="1"/>
    <col min="106" max="106" width="10.109375" customWidth="1"/>
    <col min="107" max="107" width="11.77734375" customWidth="1"/>
    <col min="109" max="109" width="13.44140625" customWidth="1"/>
    <col min="112" max="112" width="10.109375" customWidth="1"/>
    <col min="113" max="113" width="11.77734375" customWidth="1"/>
    <col min="115" max="115" width="12.44140625" customWidth="1"/>
    <col min="118" max="118" width="10.109375" customWidth="1"/>
    <col min="119" max="119" width="11.77734375" customWidth="1"/>
    <col min="121" max="121" width="15.77734375" customWidth="1"/>
    <col min="123" max="123" width="11.33203125" customWidth="1"/>
    <col min="125" max="125" width="13.109375" customWidth="1"/>
    <col min="127" max="127" width="13.44140625" customWidth="1"/>
    <col min="130" max="130" width="10.109375" customWidth="1"/>
    <col min="131" max="131" width="11.77734375" customWidth="1"/>
    <col min="133" max="133" width="13.44140625" customWidth="1"/>
    <col min="136" max="136" width="10.109375" customWidth="1"/>
    <col min="137" max="137" width="15.44140625" customWidth="1"/>
  </cols>
  <sheetData>
    <row r="1" spans="1:171" s="48" customFormat="1" ht="27.75" customHeight="1">
      <c r="A1" s="29"/>
      <c r="B1" s="29" t="s">
        <v>311</v>
      </c>
      <c r="C1" s="29"/>
      <c r="D1" s="591" t="s">
        <v>411</v>
      </c>
      <c r="E1" s="40" t="s">
        <v>313</v>
      </c>
      <c r="G1" s="29"/>
      <c r="H1" s="29" t="s">
        <v>311</v>
      </c>
      <c r="I1" s="29"/>
      <c r="J1" s="60" t="s">
        <v>413</v>
      </c>
      <c r="K1" s="40" t="s">
        <v>313</v>
      </c>
      <c r="M1" s="29"/>
      <c r="N1" s="29" t="s">
        <v>311</v>
      </c>
      <c r="O1" s="29"/>
      <c r="P1" s="62" t="s">
        <v>222</v>
      </c>
      <c r="Q1" s="40" t="s">
        <v>313</v>
      </c>
      <c r="S1" s="29"/>
      <c r="T1" s="29" t="s">
        <v>311</v>
      </c>
      <c r="U1" s="29"/>
      <c r="V1" s="62" t="s">
        <v>228</v>
      </c>
      <c r="W1" s="40" t="s">
        <v>313</v>
      </c>
      <c r="Y1" s="29"/>
      <c r="Z1" s="29" t="s">
        <v>311</v>
      </c>
      <c r="AA1" s="29"/>
      <c r="AB1" s="62" t="s">
        <v>113</v>
      </c>
      <c r="AC1" s="40" t="s">
        <v>313</v>
      </c>
      <c r="AE1" s="29"/>
      <c r="AF1" s="29" t="s">
        <v>311</v>
      </c>
      <c r="AG1" s="29"/>
      <c r="AH1" s="62" t="s">
        <v>659</v>
      </c>
      <c r="AI1" s="40" t="s">
        <v>313</v>
      </c>
      <c r="AJ1" s="40"/>
      <c r="AK1" s="29"/>
      <c r="AL1" s="29" t="s">
        <v>311</v>
      </c>
      <c r="AM1" s="29"/>
      <c r="AN1" s="40" t="s">
        <v>189</v>
      </c>
      <c r="AO1" s="40" t="s">
        <v>313</v>
      </c>
      <c r="AP1" s="60"/>
      <c r="AQ1" s="29"/>
      <c r="AR1" s="29" t="s">
        <v>311</v>
      </c>
      <c r="AS1" s="29"/>
      <c r="AT1" s="62" t="s">
        <v>171</v>
      </c>
      <c r="AU1" s="40" t="s">
        <v>313</v>
      </c>
      <c r="AW1" s="29"/>
      <c r="AX1" s="29" t="s">
        <v>311</v>
      </c>
      <c r="AY1" s="29"/>
      <c r="AZ1" s="62" t="s">
        <v>142</v>
      </c>
      <c r="BA1" s="40" t="s">
        <v>313</v>
      </c>
      <c r="BC1" s="29"/>
      <c r="BD1" s="29" t="s">
        <v>311</v>
      </c>
      <c r="BE1" s="29"/>
      <c r="BF1" s="62" t="s">
        <v>574</v>
      </c>
      <c r="BG1" s="40" t="s">
        <v>313</v>
      </c>
      <c r="BI1" s="29"/>
      <c r="BJ1" s="29" t="s">
        <v>311</v>
      </c>
      <c r="BK1" s="29"/>
      <c r="BL1" s="62" t="s">
        <v>623</v>
      </c>
      <c r="BM1" s="40" t="s">
        <v>313</v>
      </c>
      <c r="BO1" s="29"/>
      <c r="BP1" s="29" t="s">
        <v>311</v>
      </c>
      <c r="BQ1" s="29"/>
      <c r="BR1" s="62" t="s">
        <v>622</v>
      </c>
      <c r="BS1" s="40" t="s">
        <v>313</v>
      </c>
      <c r="BU1" s="29"/>
      <c r="BV1" s="29" t="s">
        <v>311</v>
      </c>
      <c r="BW1" s="29"/>
      <c r="BX1" s="62" t="s">
        <v>1130</v>
      </c>
      <c r="BY1" s="40" t="s">
        <v>313</v>
      </c>
      <c r="CA1" s="29"/>
      <c r="CB1" s="29" t="s">
        <v>311</v>
      </c>
      <c r="CC1" s="29" t="s">
        <v>1060</v>
      </c>
      <c r="CD1" s="62" t="s">
        <v>661</v>
      </c>
      <c r="CE1" s="40" t="s">
        <v>313</v>
      </c>
      <c r="CG1" s="29"/>
      <c r="CH1" s="29" t="s">
        <v>311</v>
      </c>
      <c r="CI1" s="29" t="s">
        <v>1060</v>
      </c>
      <c r="CJ1" s="62" t="s">
        <v>670</v>
      </c>
      <c r="CK1" s="40" t="s">
        <v>313</v>
      </c>
      <c r="CM1" s="29"/>
      <c r="CN1" s="29" t="s">
        <v>311</v>
      </c>
      <c r="CO1" s="29"/>
      <c r="CP1" s="62" t="s">
        <v>782</v>
      </c>
      <c r="CQ1" s="40" t="s">
        <v>313</v>
      </c>
      <c r="CS1" s="29"/>
      <c r="CT1" s="29" t="s">
        <v>311</v>
      </c>
      <c r="CU1" s="29"/>
      <c r="CV1" s="62" t="s">
        <v>941</v>
      </c>
      <c r="CW1" s="40" t="s">
        <v>313</v>
      </c>
      <c r="CY1" s="29"/>
      <c r="CZ1" s="29" t="s">
        <v>311</v>
      </c>
      <c r="DA1" s="29"/>
      <c r="DB1" s="62" t="s">
        <v>965</v>
      </c>
      <c r="DC1" s="40" t="s">
        <v>313</v>
      </c>
      <c r="DE1" s="29"/>
      <c r="DF1" s="29" t="s">
        <v>311</v>
      </c>
      <c r="DG1" s="29"/>
      <c r="DH1" s="62" t="s">
        <v>983</v>
      </c>
      <c r="DI1" s="40" t="s">
        <v>313</v>
      </c>
      <c r="DK1" s="29"/>
      <c r="DL1" s="29" t="s">
        <v>311</v>
      </c>
      <c r="DM1" s="29"/>
      <c r="DN1" s="62" t="s">
        <v>1032</v>
      </c>
      <c r="DO1" s="40" t="s">
        <v>313</v>
      </c>
      <c r="DQ1" s="29"/>
      <c r="DR1" s="29" t="s">
        <v>311</v>
      </c>
      <c r="DS1" s="29"/>
      <c r="DT1" s="591" t="s">
        <v>413</v>
      </c>
      <c r="DU1" s="40" t="s">
        <v>313</v>
      </c>
      <c r="DW1" s="21"/>
      <c r="DX1" s="21" t="s">
        <v>311</v>
      </c>
      <c r="DY1" s="21"/>
      <c r="DZ1" s="80" t="s">
        <v>1033</v>
      </c>
      <c r="EA1" s="24" t="s">
        <v>313</v>
      </c>
      <c r="EC1" s="21"/>
      <c r="ED1" s="21" t="s">
        <v>311</v>
      </c>
      <c r="EE1" s="21"/>
      <c r="EF1" s="80" t="s">
        <v>1599</v>
      </c>
      <c r="EG1" s="24" t="s">
        <v>313</v>
      </c>
      <c r="EK1" s="29"/>
      <c r="EQ1" s="29"/>
      <c r="EW1" s="29"/>
      <c r="FC1" s="29"/>
      <c r="FI1" s="29"/>
      <c r="FO1" s="29"/>
    </row>
    <row r="2" spans="1:171" ht="67.5" customHeight="1">
      <c r="A2" s="291" t="s">
        <v>331</v>
      </c>
      <c r="B2" s="258" t="s">
        <v>1106</v>
      </c>
      <c r="C2" s="258"/>
      <c r="D2" s="259">
        <f>INDEX(D36:D3000,COUNTA(D36:D3000))/D36-1</f>
        <v>8.4661248536040068E-2</v>
      </c>
      <c r="G2" s="291" t="s">
        <v>331</v>
      </c>
      <c r="H2" s="258" t="s">
        <v>1106</v>
      </c>
      <c r="I2" s="258"/>
      <c r="J2" s="259">
        <f>INDEX(J36:J3000,COUNTA(J36:J3000))/J36-1</f>
        <v>3.0245992081521456E-2</v>
      </c>
      <c r="M2" s="291" t="s">
        <v>331</v>
      </c>
      <c r="N2" s="258" t="s">
        <v>1106</v>
      </c>
      <c r="O2" s="258"/>
      <c r="P2" s="259">
        <f>INDEX(P36:P3000,COUNTA(P36:P3000))/P36-1</f>
        <v>-7.6052016364699049E-2</v>
      </c>
      <c r="S2" s="291" t="s">
        <v>331</v>
      </c>
      <c r="T2" s="258" t="s">
        <v>1106</v>
      </c>
      <c r="U2" s="258"/>
      <c r="V2" s="259">
        <f>INDEX(V36:V3000,COUNTA(V36:V3000))/V36-1</f>
        <v>-1.0841654778887322E-2</v>
      </c>
      <c r="Y2" s="291" t="s">
        <v>331</v>
      </c>
      <c r="Z2" s="258" t="s">
        <v>1106</v>
      </c>
      <c r="AA2" s="258"/>
      <c r="AB2" s="259">
        <f>INDEX(AB36:AB3000,COUNTA(AB36:AB3000))/AB36-1</f>
        <v>-5.3053053053053079E-2</v>
      </c>
      <c r="AE2" s="291" t="s">
        <v>331</v>
      </c>
      <c r="AF2" s="258" t="s">
        <v>1106</v>
      </c>
      <c r="AG2" s="258"/>
      <c r="AH2" s="259">
        <f>INDEX(AH36:AH3000,COUNTA(AH36:AH3000))/AH36-1</f>
        <v>-0.14793926247288514</v>
      </c>
      <c r="AK2" s="291" t="s">
        <v>331</v>
      </c>
      <c r="AL2" s="258" t="s">
        <v>1106</v>
      </c>
      <c r="AM2" s="258"/>
      <c r="AN2" s="259">
        <f>INDEX(AN36:AN3000,COUNTA(AN36:AN3000))/AN36-1</f>
        <v>4.1528955309670934E-2</v>
      </c>
      <c r="AO2" s="36"/>
      <c r="AQ2" s="291" t="s">
        <v>331</v>
      </c>
      <c r="AR2" s="258" t="s">
        <v>1106</v>
      </c>
      <c r="AS2" s="258"/>
      <c r="AT2" s="259">
        <f>INDEX(AT36:AT3000,COUNTA(AT36:AT3000))/AT36-1</f>
        <v>-7.6519129782445461E-2</v>
      </c>
      <c r="AU2" s="226" t="s">
        <v>1676</v>
      </c>
      <c r="AW2" s="291" t="s">
        <v>331</v>
      </c>
      <c r="AX2" s="258" t="s">
        <v>1106</v>
      </c>
      <c r="AY2" s="258"/>
      <c r="AZ2" s="259">
        <f>INDEX(AZ36:AZ3000,COUNTA(AZ36:AZ3000))/AZ36-1</f>
        <v>-5.5880204528853228E-2</v>
      </c>
      <c r="BC2" s="291" t="s">
        <v>331</v>
      </c>
      <c r="BD2" s="258" t="s">
        <v>1106</v>
      </c>
      <c r="BE2" s="258"/>
      <c r="BF2" s="259">
        <f>INDEX(BF36:BF3000,COUNTA(BF36:BF3000))/BF36-1</f>
        <v>-5.8254287630545298E-2</v>
      </c>
      <c r="BI2" s="291" t="s">
        <v>331</v>
      </c>
      <c r="BJ2" s="258" t="s">
        <v>1106</v>
      </c>
      <c r="BK2" s="258"/>
      <c r="BL2" s="259">
        <f>INDEX(BL36:BL3000,COUNTA(BL36:BL3000))/BL36-1</f>
        <v>-7.0056497175141286E-2</v>
      </c>
      <c r="BO2" s="291" t="s">
        <v>331</v>
      </c>
      <c r="BP2" s="258" t="s">
        <v>1106</v>
      </c>
      <c r="BQ2" s="258"/>
      <c r="BR2" s="259">
        <f>INDEX(BR36:BR3000,COUNTA(BR36:BR3000))/BR36-1</f>
        <v>-0.14099551377910702</v>
      </c>
      <c r="BS2" s="235" t="s">
        <v>1677</v>
      </c>
      <c r="BU2" s="291" t="s">
        <v>331</v>
      </c>
      <c r="BV2" s="258" t="s">
        <v>1106</v>
      </c>
      <c r="BW2" s="258"/>
      <c r="BX2" s="259">
        <f>INDEX(BX36:BX3000,COUNTA(BX36:BX3000))/BX36-1</f>
        <v>-4.0760869565217295E-3</v>
      </c>
      <c r="CA2" s="291" t="s">
        <v>331</v>
      </c>
      <c r="CB2" s="258" t="s">
        <v>1106</v>
      </c>
      <c r="CC2" s="258" t="s">
        <v>1606</v>
      </c>
      <c r="CD2" s="259">
        <f>INDEX(CD36:CD3000,COUNTA(CD36:CD3000))/CD36-1</f>
        <v>-4.2904290429042979E-2</v>
      </c>
      <c r="CG2" s="291" t="s">
        <v>331</v>
      </c>
      <c r="CH2" s="258" t="s">
        <v>1106</v>
      </c>
      <c r="CI2" s="258" t="s">
        <v>1606</v>
      </c>
      <c r="CJ2" s="259">
        <f>INDEX(CJ36:CJ3000,COUNTA(CJ36:CJ3000))/CJ36-1</f>
        <v>-7.2485207100591809E-2</v>
      </c>
      <c r="CM2" s="291" t="s">
        <v>331</v>
      </c>
      <c r="CN2" s="258" t="s">
        <v>1106</v>
      </c>
      <c r="CO2" s="258"/>
      <c r="CP2" s="259">
        <f>INDEX(CP36:CP3000,COUNTA(CP36:CP3000))/CP36-1</f>
        <v>-9.099999999999997E-2</v>
      </c>
      <c r="CS2" s="291" t="s">
        <v>331</v>
      </c>
      <c r="CT2" s="258" t="s">
        <v>1106</v>
      </c>
      <c r="CU2" s="258"/>
      <c r="CV2" s="259">
        <f>INDEX(CV36:CV3000,COUNTA(CV36:CV3000))/CV36-1</f>
        <v>-1.512163050624582E-2</v>
      </c>
      <c r="CY2" s="291" t="s">
        <v>331</v>
      </c>
      <c r="CZ2" s="258" t="s">
        <v>1106</v>
      </c>
      <c r="DA2" s="258"/>
      <c r="DB2" s="259">
        <f>INDEX(DB36:DB3000,COUNTA(DB36:DB3000))/DB36-1</f>
        <v>-5.8939096267190627E-2</v>
      </c>
      <c r="DE2" s="291" t="s">
        <v>331</v>
      </c>
      <c r="DF2" s="258" t="s">
        <v>1106</v>
      </c>
      <c r="DG2" s="258"/>
      <c r="DH2" s="259">
        <f>INDEX(DH36:DH3000,COUNTA(DH36:DH3000))/DH36-1</f>
        <v>-1.5588537291141513E-2</v>
      </c>
      <c r="DK2" s="291" t="s">
        <v>331</v>
      </c>
      <c r="DL2" s="258" t="s">
        <v>1106</v>
      </c>
      <c r="DM2" s="258"/>
      <c r="DN2" s="259">
        <f>INDEX(DN36:DN3000,COUNTA(DN36:DN3000))/DN36-1</f>
        <v>-3.1037827352085268E-2</v>
      </c>
      <c r="DQ2" s="291" t="s">
        <v>331</v>
      </c>
      <c r="DR2" s="258" t="s">
        <v>1106</v>
      </c>
      <c r="DS2" s="258"/>
      <c r="DT2" s="259">
        <f>INDEX(DT36:DT3000,COUNTA(DT36:DT3000))/DT36-1</f>
        <v>3.0245992081521456E-2</v>
      </c>
      <c r="DW2" s="291" t="s">
        <v>331</v>
      </c>
      <c r="DX2" s="258" t="s">
        <v>23</v>
      </c>
      <c r="DY2" s="258"/>
      <c r="DZ2" s="259">
        <f>INDEX(DZ36:DZ3000,COUNTA(DZ36:DZ3000))/DZ36-1</f>
        <v>-2.4453694068678478E-2</v>
      </c>
      <c r="EC2" s="291" t="s">
        <v>331</v>
      </c>
      <c r="ED2" s="258" t="s">
        <v>23</v>
      </c>
      <c r="EE2" s="258"/>
      <c r="EF2" s="259">
        <f>INDEX(EF36:EF3000,COUNTA(EF36:EF3000))/EF36-1</f>
        <v>2.4410089503661414E-3</v>
      </c>
    </row>
    <row r="3" spans="1:171" ht="57" customHeight="1">
      <c r="A3" s="291" t="s">
        <v>332</v>
      </c>
      <c r="B3" s="258" t="s">
        <v>1086</v>
      </c>
      <c r="C3" s="258"/>
      <c r="D3" s="259">
        <f>-(MAX(D36:D3000)-INDEX(D36:D3000,COUNTA(D36:D3000)))/MAX(D36:D3000)</f>
        <v>-6.5009560229445568E-2</v>
      </c>
      <c r="G3" s="291" t="s">
        <v>332</v>
      </c>
      <c r="H3" s="258" t="s">
        <v>1086</v>
      </c>
      <c r="I3" s="258"/>
      <c r="J3" s="259">
        <f>-(MAX(J36:J3000)-INDEX(J36:J3000,COUNTA(J36:J3000)))/MAX(J36:J3000)</f>
        <v>-1.3670539986329472E-2</v>
      </c>
      <c r="M3" s="291" t="s">
        <v>332</v>
      </c>
      <c r="N3" s="258" t="s">
        <v>1086</v>
      </c>
      <c r="O3" s="258"/>
      <c r="P3" s="259">
        <f>-(MAX(P36:P3000)-INDEX(P36:P3000,COUNTA(P36:P3000)))/MAX(P36:P3000)</f>
        <v>-0.11367299740696624</v>
      </c>
      <c r="S3" s="291" t="s">
        <v>332</v>
      </c>
      <c r="T3" s="258" t="s">
        <v>1086</v>
      </c>
      <c r="U3" s="258"/>
      <c r="V3" s="259">
        <f>-(MAX(V36:V3000)-INDEX(V36:V3000,COUNTA(V36:V3000)))/MAX(V36:V3000)</f>
        <v>-4.7527472527472574E-2</v>
      </c>
      <c r="Y3" s="291" t="s">
        <v>332</v>
      </c>
      <c r="Z3" s="258" t="s">
        <v>1086</v>
      </c>
      <c r="AA3" s="258"/>
      <c r="AB3" s="259">
        <f>-(MAX(AB36:AB3000)-INDEX(AB36:AB3000,COUNTA(AB36:AB3000)))/MAX(AB36:AB3000)</f>
        <v>-9.4736842105263147E-2</v>
      </c>
      <c r="AE3" s="291" t="s">
        <v>332</v>
      </c>
      <c r="AF3" s="258" t="s">
        <v>1086</v>
      </c>
      <c r="AG3" s="258"/>
      <c r="AH3" s="259">
        <f>-(MAX(AH36:AH3000)-INDEX(AH36:AH3000,COUNTA(AH36:AH3000)))/MAX(AH36:AH3000)</f>
        <v>-0.23544067268763624</v>
      </c>
      <c r="AJ3" s="218" t="s">
        <v>1678</v>
      </c>
      <c r="AK3" s="291" t="s">
        <v>332</v>
      </c>
      <c r="AL3" s="258" t="s">
        <v>1086</v>
      </c>
      <c r="AM3" s="258"/>
      <c r="AN3" s="259">
        <f>-(MAX(AN36:AN3000)-INDEX(AN36:AN3000,COUNTA(AN36:AN3000)))/MAX(AN36:AN3000)</f>
        <v>-2.614558965185101E-3</v>
      </c>
      <c r="AO3" s="36"/>
      <c r="AQ3" s="291" t="s">
        <v>332</v>
      </c>
      <c r="AR3" s="258" t="s">
        <v>1086</v>
      </c>
      <c r="AS3" s="258"/>
      <c r="AT3" s="259">
        <f>-(MAX(AT36:AT3000)-INDEX(AT36:AT3000,COUNTA(AT36:AT3000)))/MAX(AT36:AT3000)</f>
        <v>-8.3395383469843543E-2</v>
      </c>
      <c r="AW3" s="291" t="s">
        <v>332</v>
      </c>
      <c r="AX3" s="258" t="s">
        <v>1086</v>
      </c>
      <c r="AY3" s="258"/>
      <c r="AZ3" s="259">
        <f>-(MAX(AZ36:AZ3000)-INDEX(AZ36:AZ3000,COUNTA(AZ36:AZ3000)))/MAX(AZ36:AZ3000)</f>
        <v>-7.2346228378669344E-2</v>
      </c>
      <c r="BC3" s="291" t="s">
        <v>332</v>
      </c>
      <c r="BD3" s="258" t="s">
        <v>1086</v>
      </c>
      <c r="BE3" s="258"/>
      <c r="BF3" s="259">
        <f>-(MAX(BF36:BF3000)-INDEX(BF36:BF3000,COUNTA(BF36:BF3000)))/MAX(BF36:BF3000)</f>
        <v>-7.8819119025304557E-2</v>
      </c>
      <c r="BI3" s="291" t="s">
        <v>332</v>
      </c>
      <c r="BJ3" s="258" t="s">
        <v>1086</v>
      </c>
      <c r="BK3" s="258"/>
      <c r="BL3" s="259">
        <f>-(MAX(BL36:BL3000)-INDEX(BL36:BL3000,COUNTA(BL36:BL3000)))/MAX(BL36:BL3000)</f>
        <v>-7.00564971751413E-2</v>
      </c>
      <c r="BO3" s="291" t="s">
        <v>332</v>
      </c>
      <c r="BP3" s="258" t="s">
        <v>1086</v>
      </c>
      <c r="BQ3" s="258"/>
      <c r="BR3" s="259">
        <f>-(MAX(BR36:BR3000)-INDEX(BR36:BR3000,COUNTA(BR36:BR3000)))/MAX(BR36:BR3000)</f>
        <v>-0.14099551377910702</v>
      </c>
      <c r="BU3" s="291" t="s">
        <v>332</v>
      </c>
      <c r="BV3" s="258" t="s">
        <v>1086</v>
      </c>
      <c r="BW3" s="258"/>
      <c r="BX3" s="259">
        <f>-(MAX(BX36:BX3000)-INDEX(BX36:BX3000,COUNTA(BX36:BX3000)))/MAX(BX36:BX3000)</f>
        <v>-4.3080939947780714E-2</v>
      </c>
      <c r="CA3" s="291" t="s">
        <v>332</v>
      </c>
      <c r="CB3" s="258" t="s">
        <v>1086</v>
      </c>
      <c r="CC3" s="258"/>
      <c r="CD3" s="259">
        <f>-(MAX(CD36:CD3000)-INDEX(CD36:CD3000,COUNTA(CD36:CD3000)))/MAX(CD36:CD3000)</f>
        <v>-5.6492162082224212E-2</v>
      </c>
      <c r="CG3" s="291" t="s">
        <v>332</v>
      </c>
      <c r="CH3" s="258" t="s">
        <v>1086</v>
      </c>
      <c r="CI3" s="258"/>
      <c r="CJ3" s="259">
        <f>-(MAX(CJ36:CJ3000)-INDEX(CJ36:CJ3000,COUNTA(CJ36:CJ3000)))/MAX(CJ36:CJ3000)</f>
        <v>-8.3333333333333398E-2</v>
      </c>
      <c r="CM3" s="291" t="s">
        <v>332</v>
      </c>
      <c r="CN3" s="258" t="s">
        <v>1086</v>
      </c>
      <c r="CO3" s="258"/>
      <c r="CP3" s="259">
        <f>-(MAX(CP36:CP3000)-INDEX(CP36:CP3000,COUNTA(CP36:CP3000)))/MAX(CP36:CP3000)</f>
        <v>-0.10969637610186081</v>
      </c>
      <c r="CS3" s="291" t="s">
        <v>332</v>
      </c>
      <c r="CT3" s="258" t="s">
        <v>1086</v>
      </c>
      <c r="CU3" s="258"/>
      <c r="CV3" s="259">
        <f>-(MAX(CV36:CV3000)-INDEX(CV36:CV3000,COUNTA(CV36:CV3000)))/MAX(CV36:CV3000)</f>
        <v>-2.2831050228310452E-2</v>
      </c>
      <c r="CY3" s="291" t="s">
        <v>332</v>
      </c>
      <c r="CZ3" s="258" t="s">
        <v>1086</v>
      </c>
      <c r="DA3" s="258"/>
      <c r="DB3" s="259">
        <f>-(MAX(DB36:DB3000)-INDEX(DB36:DB3000,COUNTA(DB36:DB3000)))/MAX(DB36:DB3000)</f>
        <v>-6.6276803118908434E-2</v>
      </c>
      <c r="DE3" s="291" t="s">
        <v>332</v>
      </c>
      <c r="DF3" s="258" t="s">
        <v>1086</v>
      </c>
      <c r="DG3" s="258"/>
      <c r="DH3" s="259">
        <f>-(MAX(DH36:DH3000)-INDEX(DH36:DH3000,COUNTA(DH36:DH3000)))/MAX(DH36:DH3000)</f>
        <v>-2.8645113751496844E-2</v>
      </c>
      <c r="DK3" s="291" t="s">
        <v>332</v>
      </c>
      <c r="DL3" s="258" t="s">
        <v>1086</v>
      </c>
      <c r="DM3" s="258"/>
      <c r="DN3" s="259">
        <f>-(MAX(DN36:DN3000)-INDEX(DN36:DN3000,COUNTA(DN36:DN3000)))/MAX(DN36:DN3000)</f>
        <v>-6.9832402234636923E-2</v>
      </c>
      <c r="DQ3" s="291" t="s">
        <v>332</v>
      </c>
      <c r="DR3" s="258" t="s">
        <v>1086</v>
      </c>
      <c r="DS3" s="258"/>
      <c r="DT3" s="259">
        <f>-(MAX(DT36:DT3000)-INDEX(DT36:DT3000,COUNTA(DT36:DT3000)))/MAX(DT36:DT3000)</f>
        <v>-1.3670539986329472E-2</v>
      </c>
      <c r="DW3" s="291" t="s">
        <v>1618</v>
      </c>
      <c r="DX3" s="258" t="s">
        <v>22</v>
      </c>
      <c r="DY3" s="258"/>
      <c r="DZ3" s="259">
        <f>-(MAX(DZ36:DZ3000)-INDEX(DZ36:DZ3000,COUNTA(DZ36:DZ3000)))/MAX(DZ36:DZ3000)</f>
        <v>-3.0306164666942484E-2</v>
      </c>
      <c r="EC3" s="291" t="s">
        <v>1618</v>
      </c>
      <c r="ED3" s="258" t="s">
        <v>22</v>
      </c>
      <c r="EE3" s="258"/>
      <c r="EF3" s="259">
        <f>-(MAX(EF36:EF3000)-INDEX(EF36:EF3000,COUNTA(EF36:EF3000)))/MAX(EF36:EF3000)</f>
        <v>-2.4291497975709423E-3</v>
      </c>
    </row>
    <row r="4" spans="1:171" ht="45.6">
      <c r="A4" s="291" t="s">
        <v>1679</v>
      </c>
      <c r="B4" s="258" t="s">
        <v>20</v>
      </c>
      <c r="C4" s="258"/>
      <c r="D4" s="259">
        <f>INDEX(D36:D3000,COUNTA(D36:D3000))/INDEX(D36:D3000,COUNTA(D36:D3000)-5)-1</f>
        <v>-5.0864699898270915E-3</v>
      </c>
      <c r="G4" s="291" t="s">
        <v>1679</v>
      </c>
      <c r="H4" s="258" t="s">
        <v>20</v>
      </c>
      <c r="I4" s="258"/>
      <c r="J4" s="259">
        <f>INDEX(J36:J3000,COUNTA(J36:J3000))/INDEX(J36:J3000,COUNTA(J36:J3000)-5)-1</f>
        <v>-9.7941359950093343E-3</v>
      </c>
      <c r="M4" s="291" t="s">
        <v>1679</v>
      </c>
      <c r="N4" s="258" t="s">
        <v>20</v>
      </c>
      <c r="O4" s="258"/>
      <c r="P4" s="259">
        <f>INDEX(P36:P3000,COUNTA(P36:P3000))/INDEX(P36:P3000,COUNTA(P36:P3000)-5)-1</f>
        <v>-2.2877879457242623E-3</v>
      </c>
      <c r="S4" s="291" t="s">
        <v>1679</v>
      </c>
      <c r="T4" s="258" t="s">
        <v>20</v>
      </c>
      <c r="U4" s="258"/>
      <c r="V4" s="259">
        <f>INDEX(V36:V3000,COUNTA(V36:V3000))/INDEX(V36:V3000,COUNTA(V36:V3000)-5)-1</f>
        <v>-5.6405353728489205E-3</v>
      </c>
      <c r="Y4" s="291" t="s">
        <v>1679</v>
      </c>
      <c r="Z4" s="258" t="s">
        <v>20</v>
      </c>
      <c r="AA4" s="258"/>
      <c r="AB4" s="259">
        <f>INDEX(AB36:AB3000,COUNTA(AB36:AB3000))/INDEX(AB36:AB3000,COUNTA(AB36:AB3000)-5)-1</f>
        <v>-1.0559662090813271E-3</v>
      </c>
      <c r="AE4" s="291" t="s">
        <v>1679</v>
      </c>
      <c r="AF4" s="258" t="s">
        <v>20</v>
      </c>
      <c r="AG4" s="258"/>
      <c r="AH4" s="259">
        <f>INDEX(AH36:AH3000,COUNTA(AH36:AH3000))/INDEX(AH36:AH3000,COUNTA(AH36:AH3000)-5)-1</f>
        <v>-4.0547142159257588E-2</v>
      </c>
      <c r="AK4" s="291" t="s">
        <v>1679</v>
      </c>
      <c r="AL4" s="258" t="s">
        <v>20</v>
      </c>
      <c r="AM4" s="258"/>
      <c r="AN4" s="259">
        <f>INDEX(AN36:AN3000,COUNTA(AN36:AN3000))/INDEX(AN36:AN3000,COUNTA(AN36:AN3000)-5)-1</f>
        <v>2.3971971233633926E-3</v>
      </c>
      <c r="AO4" s="36"/>
      <c r="AQ4" s="291" t="s">
        <v>1679</v>
      </c>
      <c r="AR4" s="258" t="s">
        <v>20</v>
      </c>
      <c r="AS4" s="258"/>
      <c r="AT4" s="259">
        <f>INDEX(AT36:AT3000,COUNTA(AT36:AT3000))/INDEX(AT36:AT3000,COUNTA(AT36:AT3000)-5)-1</f>
        <v>-3.2388663967611864E-3</v>
      </c>
      <c r="AW4" s="291" t="s">
        <v>1679</v>
      </c>
      <c r="AX4" s="258" t="s">
        <v>20</v>
      </c>
      <c r="AY4" s="258"/>
      <c r="AZ4" s="259">
        <f>INDEX(AZ36:AZ3000,COUNTA(AZ36:AZ3000))/INDEX(AZ36:AZ3000,COUNTA(AZ36:AZ3000)-5)-1</f>
        <v>-1.7483846446218143E-2</v>
      </c>
      <c r="BC4" s="291" t="s">
        <v>1679</v>
      </c>
      <c r="BD4" s="258" t="s">
        <v>20</v>
      </c>
      <c r="BE4" s="258"/>
      <c r="BF4" s="259">
        <f>INDEX(BF36:BF3000,COUNTA(BF36:BF3000))/INDEX(BF36:BF3000,COUNTA(BF36:BF3000)-5)-1</f>
        <v>-3.7502533954997253E-3</v>
      </c>
      <c r="BI4" s="291" t="s">
        <v>1679</v>
      </c>
      <c r="BJ4" s="258" t="s">
        <v>20</v>
      </c>
      <c r="BK4" s="258"/>
      <c r="BL4" s="259">
        <f>INDEX(BL36:BL3000,COUNTA(BL36:BL3000))/INDEX(BL36:BL3000,COUNTA(BL36:BL3000)-5)-1</f>
        <v>-1.200480192076836E-2</v>
      </c>
      <c r="BO4" s="291" t="s">
        <v>1679</v>
      </c>
      <c r="BP4" s="258" t="s">
        <v>20</v>
      </c>
      <c r="BQ4" s="258"/>
      <c r="BR4" s="259">
        <f>INDEX(BR36:BR3000,COUNTA(BR36:BR3000))/INDEX(BR36:BR3000,COUNTA(BR36:BR3000)-5)-1</f>
        <v>-1.0215384615384626E-2</v>
      </c>
      <c r="BU4" s="291" t="s">
        <v>1679</v>
      </c>
      <c r="BV4" s="258" t="s">
        <v>20</v>
      </c>
      <c r="BW4" s="258"/>
      <c r="BX4" s="259">
        <f>INDEX(BX36:BX3000,COUNTA(BX36:BX3000))/INDEX(BX36:BX3000,COUNTA(BX36:BX3000)-5)-1</f>
        <v>1.7349063150589705E-2</v>
      </c>
      <c r="CA4" s="291" t="s">
        <v>1679</v>
      </c>
      <c r="CB4" s="258" t="s">
        <v>20</v>
      </c>
      <c r="CC4" s="258"/>
      <c r="CD4" s="259">
        <f>INDEX(CD36:CD3000,COUNTA(CD36:CD3000))/INDEX(CD36:CD3000,COUNTA(CD36:CD3000)-5)-1</f>
        <v>0</v>
      </c>
      <c r="CG4" s="291" t="s">
        <v>1679</v>
      </c>
      <c r="CH4" s="258" t="s">
        <v>20</v>
      </c>
      <c r="CI4" s="258"/>
      <c r="CJ4" s="259">
        <f>INDEX(CJ36:CJ3000,COUNTA(CJ36:CJ3000))/INDEX(CJ36:CJ3000,COUNTA(CJ36:CJ3000)-5)-1</f>
        <v>-1.5698587127158548E-2</v>
      </c>
      <c r="CM4" s="291" t="s">
        <v>1679</v>
      </c>
      <c r="CN4" s="258" t="s">
        <v>20</v>
      </c>
      <c r="CO4" s="258"/>
      <c r="CP4" s="259">
        <f>INDEX(CP36:CP3000,COUNTA(CP36:CP3000))/INDEX(CP36:CP3000,COUNTA(CP36:CP3000)-5)-1</f>
        <v>-7.6419213973799582E-3</v>
      </c>
      <c r="CS4" s="291" t="s">
        <v>1679</v>
      </c>
      <c r="CT4" s="258" t="s">
        <v>20</v>
      </c>
      <c r="CU4" s="258"/>
      <c r="CV4" s="259">
        <f>INDEX(CV36:CV3000,COUNTA(CV36:CV3000))/INDEX(CV36:CV3000,COUNTA(CV36:CV3000)-5)-1</f>
        <v>-6.6711140760511434E-4</v>
      </c>
      <c r="CY4" s="291" t="s">
        <v>1679</v>
      </c>
      <c r="CZ4" s="258" t="s">
        <v>20</v>
      </c>
      <c r="DA4" s="258"/>
      <c r="DB4" s="259">
        <f>INDEX(DB36:DB3000,COUNTA(DB36:DB3000))/INDEX(DB36:DB3000,COUNTA(DB36:DB3000)-5)-1</f>
        <v>2.0920502092049986E-3</v>
      </c>
      <c r="DE4" s="291" t="s">
        <v>1679</v>
      </c>
      <c r="DF4" s="258" t="s">
        <v>20</v>
      </c>
      <c r="DG4" s="258"/>
      <c r="DH4" s="259">
        <f>INDEX(DH36:DH3000,COUNTA(DH36:DH3000))/INDEX(DH36:DH3000,COUNTA(DH36:DH3000)-5)-1</f>
        <v>-4.6248230297311066E-3</v>
      </c>
      <c r="DK4" s="291" t="s">
        <v>1679</v>
      </c>
      <c r="DL4" s="258" t="s">
        <v>20</v>
      </c>
      <c r="DM4" s="258"/>
      <c r="DN4" s="259">
        <f>INDEX(DN36:DN3000,COUNTA(DN36:DN3000))/INDEX(DN36:DN3000,COUNTA(DN36:DN3000)-5)-1</f>
        <v>-1.186943620178027E-2</v>
      </c>
      <c r="DQ4" s="291" t="s">
        <v>1679</v>
      </c>
      <c r="DR4" s="258" t="s">
        <v>1062</v>
      </c>
      <c r="DS4" s="258"/>
      <c r="DT4" s="285">
        <f>INDEX(DT36:DT3000,COUNTA(DT36:DT3000))/INDEX(DT36:DT3000,COUNTA(DT36:DT3000)-5)-1</f>
        <v>-9.7941359950093343E-3</v>
      </c>
      <c r="DW4" s="291" t="s">
        <v>1679</v>
      </c>
      <c r="DX4" s="258" t="s">
        <v>20</v>
      </c>
      <c r="DY4" s="258"/>
      <c r="DZ4" s="285">
        <f>INDEX(DZ36:DZ3000,COUNTA(DZ36:DZ3000))/INDEX(DZ36:DZ3000,COUNTA(DZ36:DZ3000)-5)-1</f>
        <v>-7.6214671324229544E-3</v>
      </c>
      <c r="EC4" s="291" t="s">
        <v>1679</v>
      </c>
      <c r="ED4" s="258" t="s">
        <v>20</v>
      </c>
      <c r="EE4" s="258"/>
      <c r="EF4" s="285">
        <f>INDEX(EF36:EF3000,COUNTA(EF36:EF3000))/INDEX(EF36:EF3000,COUNTA(EF36:EF3000)-5)-1</f>
        <v>1.6260162601626771E-3</v>
      </c>
    </row>
    <row r="5" spans="1:171">
      <c r="A5" s="21"/>
      <c r="B5" s="21"/>
      <c r="C5" s="21"/>
      <c r="D5" s="52">
        <f>INDEX(A$36:A5001, COUNTA(A$36:A5001))</f>
        <v>44967</v>
      </c>
      <c r="E5" s="41"/>
      <c r="G5" s="21"/>
      <c r="H5" s="21"/>
      <c r="I5" s="21"/>
      <c r="J5" s="52">
        <f>INDEX(G$36:G5001, COUNTA(G$36:G5001))</f>
        <v>44967</v>
      </c>
      <c r="K5" s="41"/>
      <c r="M5" s="21"/>
      <c r="N5" s="21"/>
      <c r="O5" s="21"/>
      <c r="P5" s="52">
        <f>INDEX(M$36:M5001, COUNTA(M$36:M5001))</f>
        <v>44967</v>
      </c>
      <c r="Q5" s="41"/>
      <c r="S5" s="21"/>
      <c r="T5" s="21"/>
      <c r="U5" s="21"/>
      <c r="V5" s="52">
        <f>INDEX(S$36:S5001, COUNTA(S$36:S5001))</f>
        <v>44967</v>
      </c>
      <c r="W5" s="41"/>
      <c r="Y5" s="21"/>
      <c r="Z5" s="21"/>
      <c r="AA5" s="21"/>
      <c r="AB5" s="52">
        <f>INDEX(Y$36:Y5001, COUNTA(Y$36:Y5001))</f>
        <v>44967</v>
      </c>
      <c r="AC5" s="41"/>
      <c r="AE5" s="21"/>
      <c r="AF5" s="21"/>
      <c r="AG5" s="21"/>
      <c r="AH5" s="52">
        <f>INDEX(AE$36:AE5001, COUNTA(AE$36:AE5001))</f>
        <v>44967</v>
      </c>
      <c r="AI5" s="41"/>
      <c r="AJ5" s="41"/>
      <c r="AK5" s="21"/>
      <c r="AL5" s="21"/>
      <c r="AM5" s="21"/>
      <c r="AN5" s="52">
        <f>INDEX(AK$36:AK5001, COUNTA(AK$36:AK5001))</f>
        <v>44967</v>
      </c>
      <c r="AO5" s="36"/>
      <c r="AQ5" s="21"/>
      <c r="AR5" s="21"/>
      <c r="AS5" s="21"/>
      <c r="AT5" s="52">
        <f>INDEX(AQ$36:AQ5001, COUNTA(AQ$36:AQ5001))</f>
        <v>44967</v>
      </c>
      <c r="AU5" s="41"/>
      <c r="AW5" s="21"/>
      <c r="AX5" s="21"/>
      <c r="AY5" s="21"/>
      <c r="AZ5" s="52">
        <f>INDEX(AW$36:AW5001, COUNTA(AW$36:AW5001))</f>
        <v>44967</v>
      </c>
      <c r="BA5" s="41"/>
      <c r="BC5" s="21"/>
      <c r="BD5" s="21"/>
      <c r="BE5" s="21"/>
      <c r="BF5" s="52">
        <f>INDEX(BC$36:BC5001, COUNTA(BC$36:BC5001))</f>
        <v>44967</v>
      </c>
      <c r="BG5" s="41"/>
      <c r="BI5" s="21"/>
      <c r="BJ5" s="21"/>
      <c r="BK5" s="21"/>
      <c r="BL5" s="52">
        <f>INDEX(BI$36:BI5001, COUNTA(BI$36:BI5001))</f>
        <v>44967</v>
      </c>
      <c r="BM5" s="41"/>
      <c r="BO5" s="21"/>
      <c r="BP5" s="21"/>
      <c r="BQ5" s="21"/>
      <c r="BR5" s="52">
        <f>INDEX(BO$36:BO5001, COUNTA(BO$36:BO5001))</f>
        <v>44967</v>
      </c>
      <c r="BS5" s="41"/>
      <c r="BU5" s="21"/>
      <c r="BV5" s="21"/>
      <c r="BW5" s="21"/>
      <c r="BX5" s="52">
        <f>INDEX(BU$36:BU5001, COUNTA(BU$36:BU5001))</f>
        <v>44967</v>
      </c>
      <c r="BY5" s="41"/>
      <c r="CA5" s="21"/>
      <c r="CB5" s="21"/>
      <c r="CC5" s="21"/>
      <c r="CD5" s="52">
        <f>INDEX(CA$36:CA5001, COUNTA(CA$36:CA5001))</f>
        <v>44967</v>
      </c>
      <c r="CE5" s="41"/>
      <c r="CG5" s="21"/>
      <c r="CH5" s="21"/>
      <c r="CI5" s="21"/>
      <c r="CJ5" s="52">
        <f>INDEX(CG$36:CG5001, COUNTA(CG$36:CG5001))</f>
        <v>44967</v>
      </c>
      <c r="CK5" s="41"/>
      <c r="CM5" s="21"/>
      <c r="CN5" s="21"/>
      <c r="CO5" s="21"/>
      <c r="CP5" s="52">
        <f>INDEX(CM$36:CM5001, COUNTA(CM$36:CM5001))</f>
        <v>44967</v>
      </c>
      <c r="CQ5" s="41"/>
      <c r="CS5" s="21"/>
      <c r="CT5" s="21"/>
      <c r="CU5" s="21"/>
      <c r="CV5" s="52">
        <f>INDEX(CS$36:CS5001, COUNTA(CS$36:CS5001))</f>
        <v>44967</v>
      </c>
      <c r="CW5" s="41"/>
      <c r="CY5" s="21"/>
      <c r="CZ5" s="21"/>
      <c r="DA5" s="21"/>
      <c r="DB5" s="52">
        <f>INDEX(CY$36:CY5001, COUNTA(CY$36:CY5001))</f>
        <v>44967</v>
      </c>
      <c r="DC5" s="41"/>
      <c r="DE5" s="21"/>
      <c r="DF5" s="21"/>
      <c r="DG5" s="21"/>
      <c r="DH5" s="52">
        <f>INDEX(DE$36:DE5001, COUNTA(DE$36:DE5001))</f>
        <v>44966</v>
      </c>
      <c r="DI5" s="41"/>
      <c r="DK5" s="21"/>
      <c r="DL5" s="21"/>
      <c r="DM5" s="21"/>
      <c r="DN5" s="52">
        <f>INDEX(DK$36:DK5001, COUNTA(DK$36:DK5001))</f>
        <v>44967</v>
      </c>
      <c r="DO5" s="41"/>
      <c r="DQ5" s="21"/>
      <c r="DR5" s="21"/>
      <c r="DS5" s="21"/>
      <c r="DT5" s="52">
        <f>INDEX(DQ$36:DQ5001, COUNTA(DQ$36:DQ5001))</f>
        <v>44967</v>
      </c>
      <c r="DU5" s="41"/>
      <c r="DW5" s="21"/>
      <c r="DX5" s="21"/>
      <c r="DY5" s="21"/>
      <c r="DZ5" s="52">
        <f>INDEX(DW$36:DW5001, COUNTA(DW$36:DW5001))</f>
        <v>44967</v>
      </c>
      <c r="EA5" s="41"/>
      <c r="EC5" s="21"/>
      <c r="ED5" s="21"/>
      <c r="EE5" s="21"/>
      <c r="EF5" s="52">
        <f>INDEX(EC$36:EC5001, COUNTA(EC$36:EC5001))</f>
        <v>44967</v>
      </c>
      <c r="EG5" s="41"/>
    </row>
    <row r="6" spans="1:171">
      <c r="A6" s="21" t="s">
        <v>1111</v>
      </c>
      <c r="B6" s="41" t="s">
        <v>18</v>
      </c>
      <c r="C6" s="41"/>
      <c r="D6" s="42">
        <f>COUNTIF(D11:D22,"&lt;-0.08")</f>
        <v>0</v>
      </c>
      <c r="G6" s="21" t="s">
        <v>1111</v>
      </c>
      <c r="H6" s="41" t="s">
        <v>18</v>
      </c>
      <c r="I6" s="41"/>
      <c r="J6" s="42">
        <f>COUNTIF(J8:J19,"&lt;-0.08")</f>
        <v>0</v>
      </c>
      <c r="M6" s="21" t="s">
        <v>1111</v>
      </c>
      <c r="N6" s="41" t="s">
        <v>18</v>
      </c>
      <c r="O6" s="41"/>
      <c r="P6" s="42">
        <f>COUNTIF(P7:P18,"&lt;-0.08")</f>
        <v>0</v>
      </c>
      <c r="S6" s="21" t="s">
        <v>1111</v>
      </c>
      <c r="T6" s="41" t="s">
        <v>18</v>
      </c>
      <c r="U6" s="41"/>
      <c r="V6" s="42">
        <f>COUNTIF(V7:V18,"&lt;-0.08")</f>
        <v>0</v>
      </c>
      <c r="Y6" s="21" t="s">
        <v>1111</v>
      </c>
      <c r="Z6" s="41" t="s">
        <v>18</v>
      </c>
      <c r="AA6" s="41"/>
      <c r="AB6" s="42">
        <f>COUNTIF(AB7:AB18,"&lt;-0.08")</f>
        <v>0</v>
      </c>
      <c r="AE6" s="21" t="s">
        <v>1111</v>
      </c>
      <c r="AF6" s="41" t="s">
        <v>18</v>
      </c>
      <c r="AG6" s="41"/>
      <c r="AH6" s="42">
        <f>COUNTIF(AH7:AH18,"&lt;-0.08")</f>
        <v>1</v>
      </c>
      <c r="AK6" s="21" t="s">
        <v>1111</v>
      </c>
      <c r="AL6" s="41" t="s">
        <v>18</v>
      </c>
      <c r="AM6" s="41"/>
      <c r="AN6" s="42">
        <f>COUNTIF(AN7:AN18,"&lt;-0.08")</f>
        <v>0</v>
      </c>
      <c r="AO6" s="42"/>
      <c r="AQ6" s="21" t="s">
        <v>1111</v>
      </c>
      <c r="AR6" s="41" t="s">
        <v>18</v>
      </c>
      <c r="AS6" s="41"/>
      <c r="AT6" s="42">
        <f>COUNTIF(AT7:AT18,"&lt;-0.08")</f>
        <v>0</v>
      </c>
      <c r="AW6" s="21" t="s">
        <v>1111</v>
      </c>
      <c r="AX6" s="41" t="s">
        <v>18</v>
      </c>
      <c r="AY6" s="41"/>
      <c r="AZ6" s="42">
        <f>COUNTIF(AZ7:AZ18,"&lt;-0.08")</f>
        <v>0</v>
      </c>
      <c r="BC6" s="21" t="s">
        <v>1680</v>
      </c>
      <c r="BD6" s="41" t="s">
        <v>18</v>
      </c>
      <c r="BE6" s="41"/>
      <c r="BF6" s="42">
        <f>COUNTIF(BF7:BF18,"&lt;-0.08")</f>
        <v>0</v>
      </c>
      <c r="BI6" s="21" t="s">
        <v>1680</v>
      </c>
      <c r="BJ6" s="41" t="s">
        <v>18</v>
      </c>
      <c r="BK6" s="41"/>
      <c r="BL6" s="42">
        <f>COUNTIF(BL7:BL18,"&lt;-0.08")</f>
        <v>0</v>
      </c>
      <c r="BO6" s="21" t="s">
        <v>1680</v>
      </c>
      <c r="BP6" s="41" t="s">
        <v>18</v>
      </c>
      <c r="BQ6" s="41"/>
      <c r="BR6" s="42">
        <f>COUNTIF(BR7:BR18,"&lt;-0.08")</f>
        <v>0</v>
      </c>
      <c r="BU6" s="21" t="s">
        <v>1680</v>
      </c>
      <c r="BV6" s="41" t="s">
        <v>18</v>
      </c>
      <c r="BW6" s="41"/>
      <c r="BX6" s="42">
        <f>COUNTIF(BX7:BX18,"&lt;-0.08")</f>
        <v>0</v>
      </c>
      <c r="CA6" s="21" t="s">
        <v>1680</v>
      </c>
      <c r="CB6" s="41" t="s">
        <v>18</v>
      </c>
      <c r="CC6" s="41"/>
      <c r="CD6" s="42">
        <f>COUNTIF(CD7:CD18,"&lt;-0.08")</f>
        <v>0</v>
      </c>
      <c r="CG6" s="21" t="s">
        <v>1680</v>
      </c>
      <c r="CH6" s="41" t="s">
        <v>18</v>
      </c>
      <c r="CI6" s="41"/>
      <c r="CJ6" s="42">
        <f>COUNTIF(CJ7:CJ18,"&lt;-0.08")</f>
        <v>0</v>
      </c>
      <c r="CM6" s="21" t="s">
        <v>1680</v>
      </c>
      <c r="CN6" s="41" t="s">
        <v>18</v>
      </c>
      <c r="CO6" s="41"/>
      <c r="CP6" s="42">
        <f>COUNTIF(CP7:CP18,"&lt;-0.08")</f>
        <v>0</v>
      </c>
      <c r="CS6" s="21" t="s">
        <v>1680</v>
      </c>
      <c r="CT6" s="41" t="s">
        <v>18</v>
      </c>
      <c r="CU6" s="41"/>
      <c r="CV6" s="42">
        <f>COUNTIF(CV7:CV18,"&lt;-0.08")</f>
        <v>0</v>
      </c>
      <c r="CY6" s="21" t="s">
        <v>1680</v>
      </c>
      <c r="CZ6" s="41" t="s">
        <v>18</v>
      </c>
      <c r="DA6" s="41"/>
      <c r="DB6" s="42">
        <f>COUNTIF(DB7:DB18,"&lt;-0.08")</f>
        <v>0</v>
      </c>
      <c r="DE6" s="21" t="s">
        <v>1680</v>
      </c>
      <c r="DF6" s="41" t="s">
        <v>18</v>
      </c>
      <c r="DG6" s="41"/>
      <c r="DH6" s="42">
        <f>COUNTIF(DH7:DH18,"&lt;-0.08")</f>
        <v>0</v>
      </c>
      <c r="DK6" s="21" t="s">
        <v>1680</v>
      </c>
      <c r="DL6" s="41" t="s">
        <v>18</v>
      </c>
      <c r="DM6" s="41"/>
      <c r="DN6" s="42">
        <f>COUNTIF(DN7:DN18,"&lt;-0.08")</f>
        <v>0</v>
      </c>
      <c r="DQ6" s="21" t="s">
        <v>1680</v>
      </c>
      <c r="DR6" s="41" t="s">
        <v>18</v>
      </c>
      <c r="DS6" s="41"/>
      <c r="DT6" s="42">
        <f>COUNTIF(DT8:DT19,"&lt;-0.08")</f>
        <v>0</v>
      </c>
      <c r="DW6" s="21" t="s">
        <v>1680</v>
      </c>
      <c r="DX6" s="41" t="s">
        <v>18</v>
      </c>
      <c r="DY6" s="41"/>
      <c r="DZ6" s="42">
        <f>COUNTIF(DZ7:DZ18,"&lt;-0.08")</f>
        <v>0</v>
      </c>
      <c r="EC6" s="21" t="s">
        <v>1680</v>
      </c>
      <c r="ED6" s="41" t="s">
        <v>18</v>
      </c>
      <c r="EE6" s="41"/>
      <c r="EF6" s="42">
        <f>COUNTIF(EF7:EF18,"&lt;-0.08")</f>
        <v>0</v>
      </c>
    </row>
    <row r="7" spans="1:171">
      <c r="A7" s="23">
        <v>44439</v>
      </c>
      <c r="B7" s="27" t="s">
        <v>339</v>
      </c>
      <c r="C7" s="26">
        <f t="array" ref="C7">MAX((B$36:B$383=B7)*A$36:A$383)</f>
        <v>44439</v>
      </c>
      <c r="D7" s="36">
        <f>VLOOKUP(C7,A$36:D3000,4,0)/D36-1</f>
        <v>-2.5167911772012719E-2</v>
      </c>
      <c r="G7" s="23">
        <v>44530</v>
      </c>
      <c r="H7" s="27" t="s">
        <v>342</v>
      </c>
      <c r="I7" s="26">
        <f t="array" ref="I7">MAX((H$36:H$383=H7)*G$36:G$383)</f>
        <v>44530</v>
      </c>
      <c r="J7" s="36">
        <f>VLOOKUP(I7,G$36:J3000,4,0)/J36-1</f>
        <v>-7.4641396767702872E-3</v>
      </c>
      <c r="M7" s="23">
        <v>44561</v>
      </c>
      <c r="N7" s="27" t="s">
        <v>336</v>
      </c>
      <c r="O7" s="26">
        <f t="array" ref="O7">MAX((N$36:N$383=N7)*M$36:M$383)</f>
        <v>44561</v>
      </c>
      <c r="P7" s="36">
        <f>VLOOKUP(O7,M$36:P3000,4,0)/P36-1</f>
        <v>2.0455873758036258E-3</v>
      </c>
      <c r="S7" s="23">
        <v>44561</v>
      </c>
      <c r="T7" s="27" t="s">
        <v>336</v>
      </c>
      <c r="U7" s="26">
        <f t="array" ref="U7">MAX((T$36:T$383=T7)*S$36:S$383)</f>
        <v>44561</v>
      </c>
      <c r="V7" s="36">
        <f>VLOOKUP(U7,S$36:V3000,4,0)/V36-1</f>
        <v>-9.510223490272196E-5</v>
      </c>
      <c r="Y7" s="23">
        <v>44592</v>
      </c>
      <c r="Z7" s="27" t="s">
        <v>335</v>
      </c>
      <c r="AA7" s="26">
        <f t="array" ref="AA7">MAX((Z$36:Z$383=Z7)*Y$36:Y$383)</f>
        <v>44589</v>
      </c>
      <c r="AB7" s="36">
        <f>VLOOKUP(AA7,Y$36:AB3000,4,0)/AB36-1</f>
        <v>0</v>
      </c>
      <c r="AE7" s="23">
        <v>44620</v>
      </c>
      <c r="AF7" s="27" t="s">
        <v>344</v>
      </c>
      <c r="AG7" s="26">
        <f t="array" ref="AG7">MAX((AF$36:AF$383=AF7)*AE$36:AE$383)</f>
        <v>44620</v>
      </c>
      <c r="AH7" s="36">
        <f>VLOOKUP(AG7,AE$36:AH3000,4,0)/AH36-1</f>
        <v>-7.635574837310366E-3</v>
      </c>
      <c r="AK7" s="23">
        <v>44620</v>
      </c>
      <c r="AL7" s="27" t="s">
        <v>344</v>
      </c>
      <c r="AM7" s="70">
        <f t="array" ref="AM7">MAX((AL$36:AL$383=AL7)*AK$36:AK$383)</f>
        <v>44620</v>
      </c>
      <c r="AN7" s="36">
        <f>VLOOKUP(AM7,AK$36:AN3000,4,0)/AN36-1</f>
        <v>4.7899602433343347E-5</v>
      </c>
      <c r="AO7" s="36"/>
      <c r="AQ7" s="23">
        <v>44651</v>
      </c>
      <c r="AR7" s="27" t="s">
        <v>337</v>
      </c>
      <c r="AS7" s="26">
        <f t="array" ref="AS7">MAX((AR$36:AR$383=AR7)*AQ$36:AQ$383)</f>
        <v>44651</v>
      </c>
      <c r="AT7" s="36">
        <f>VLOOKUP(AS7,AQ$36:AT3000,4,0)/AT36-1</f>
        <v>-9.0022505626407012E-3</v>
      </c>
      <c r="AW7" s="23">
        <v>44651</v>
      </c>
      <c r="AX7" s="27" t="s">
        <v>337</v>
      </c>
      <c r="AY7" s="26">
        <f t="array" ref="AY7">MAX((AX$36:AX$383=AX7)*AW$36:AW$383)</f>
        <v>44651</v>
      </c>
      <c r="AZ7" s="36">
        <f>VLOOKUP(AY7,AW$36:AZ3000,4,0)/AZ36-1</f>
        <v>0</v>
      </c>
      <c r="BC7" s="23">
        <v>44742</v>
      </c>
      <c r="BD7" s="27" t="s">
        <v>570</v>
      </c>
      <c r="BE7" s="26">
        <f t="array" ref="BE7">MAX((BD$36:BD$383=BD7)*BC$36:BC$383)</f>
        <v>44742</v>
      </c>
      <c r="BF7" s="36">
        <f>VLOOKUP(BE7,BC$36:BF3000,4,0)/BF36-1</f>
        <v>-2.3761617322985651E-2</v>
      </c>
      <c r="BI7" s="23">
        <v>44742</v>
      </c>
      <c r="BJ7" s="27" t="s">
        <v>570</v>
      </c>
      <c r="BK7" s="26">
        <f t="array" ref="BK7">MAX((BJ$36:BJ$383=BJ7)*BI$36:BI$383)</f>
        <v>44742</v>
      </c>
      <c r="BL7" s="36">
        <f>VLOOKUP(BK7,BI$36:BL3000,4,0)/BL36-1</f>
        <v>-1.5819209039548032E-2</v>
      </c>
      <c r="BO7" s="23">
        <v>44742</v>
      </c>
      <c r="BP7" s="27" t="s">
        <v>570</v>
      </c>
      <c r="BQ7" s="26">
        <f t="array" ref="BQ7">MAX((BP$36:BP$383=BP7)*BO$36:BO$383)</f>
        <v>44742</v>
      </c>
      <c r="BR7" s="36">
        <f>VLOOKUP(BQ7,BO$36:BR3000,4,0)/BR36-1</f>
        <v>-1.7090365306558497E-2</v>
      </c>
      <c r="BU7" s="23">
        <v>44773</v>
      </c>
      <c r="BV7" s="27" t="s">
        <v>347</v>
      </c>
      <c r="BW7" s="26">
        <f t="array" ref="BW7">MAX((BV$36:BV$383=BV7)*BU$36:BU$383)</f>
        <v>44771</v>
      </c>
      <c r="BX7" s="36">
        <f>VLOOKUP(BW7,BU$36:BX3000,4,0)/BX36-1</f>
        <v>-6.1141304347825942E-3</v>
      </c>
      <c r="CA7" s="23">
        <v>44773</v>
      </c>
      <c r="CB7" s="27" t="s">
        <v>347</v>
      </c>
      <c r="CC7" s="26">
        <f t="array" ref="CC7">MAX((CB$36:CB$383=CB7)*CA$36:CA$383)</f>
        <v>44771</v>
      </c>
      <c r="CD7" s="36">
        <f>VLOOKUP(CC7,CA$36:CD3000,4,0)/CD36-1</f>
        <v>1.2701270127012609E-2</v>
      </c>
      <c r="CG7" s="23">
        <v>44773</v>
      </c>
      <c r="CH7" s="27" t="s">
        <v>347</v>
      </c>
      <c r="CI7" s="26">
        <f t="array" ref="CI7">MAX((CH$36:CH$383=CH7)*CG$36:CG$383)</f>
        <v>44771</v>
      </c>
      <c r="CJ7" s="36">
        <f>VLOOKUP(CI7,CG$36:CJ3000,4,0)/CJ36-1</f>
        <v>7.3964497041421051E-3</v>
      </c>
      <c r="CM7" s="23">
        <v>44773</v>
      </c>
      <c r="CN7" s="27" t="s">
        <v>347</v>
      </c>
      <c r="CO7" s="26">
        <f t="array" ref="CO7">MAX((CN$36:CN$383=CN7)*CM$36:CM$383)</f>
        <v>44771</v>
      </c>
      <c r="CP7" s="36">
        <f>VLOOKUP(CO7,CM$36:CP3000,4,0)/CP36-1</f>
        <v>-8.0000000000000071E-3</v>
      </c>
      <c r="CS7" s="23">
        <v>44834</v>
      </c>
      <c r="CT7" s="27" t="s">
        <v>1622</v>
      </c>
      <c r="CU7" s="26">
        <f t="array" ref="CU7">MAX((CT$36:CT$383=CT7)*CS$36:CS$383)</f>
        <v>44834</v>
      </c>
      <c r="CV7" s="36">
        <f>VLOOKUP(CU7,CS$36:CV3000,4,0)/CV36-1</f>
        <v>-3.9447731755424265E-3</v>
      </c>
      <c r="CY7" s="23">
        <v>44834</v>
      </c>
      <c r="CZ7" s="27" t="s">
        <v>1622</v>
      </c>
      <c r="DA7" s="26">
        <f t="array" ref="DA7">MAX((CZ$36:CZ$383=CZ7)*CY$36:CY$383)</f>
        <v>44834</v>
      </c>
      <c r="DB7" s="36">
        <f>VLOOKUP(DA7,CY$36:DB3000,4,0)/DB36-1</f>
        <v>0</v>
      </c>
      <c r="DE7" s="23">
        <v>44865</v>
      </c>
      <c r="DF7" s="27" t="s">
        <v>1621</v>
      </c>
      <c r="DG7" s="26">
        <f t="array" ref="DG7">MAX((DF$36:DF$383=DF7)*DE$36:DE$383)</f>
        <v>44865</v>
      </c>
      <c r="DH7" s="36">
        <f>VLOOKUP(DG7,DE$36:DH3000,4,0)/DH36-1</f>
        <v>1.3441612993559504E-2</v>
      </c>
      <c r="DK7" s="23">
        <v>44895</v>
      </c>
      <c r="DL7" s="27" t="s">
        <v>1630</v>
      </c>
      <c r="DM7" s="26">
        <f t="array" ref="DM7">MAX((DL$36:DL$383=DL7)*DK$36:DK$383)</f>
        <v>44895</v>
      </c>
      <c r="DN7" s="36">
        <f>VLOOKUP(DM7,DK$36:DN3000,4,0)/DN36-1</f>
        <v>-4.8496605237632329E-3</v>
      </c>
      <c r="DQ7" s="23">
        <v>44530</v>
      </c>
      <c r="DR7" s="27" t="s">
        <v>342</v>
      </c>
      <c r="DS7" s="26">
        <f t="array" ref="DS7">MAX((DR$36:DR$383=DR7)*DQ$36:DQ$383)</f>
        <v>44530</v>
      </c>
      <c r="DT7" s="36">
        <f>VLOOKUP(DS7,DQ$36:DT3000,4,0)/DT36-1</f>
        <v>-7.4641396767702872E-3</v>
      </c>
      <c r="DW7" s="23">
        <v>44895</v>
      </c>
      <c r="DX7" s="27" t="s">
        <v>1630</v>
      </c>
      <c r="DY7" s="26">
        <f t="array" ref="DY7">MAX((DX$36:DX$381=DX7)*DW$36:DW$381)</f>
        <v>44895</v>
      </c>
      <c r="DZ7" s="36">
        <f>VLOOKUP(DY7,DW$36:DZ3000,4,0)/DZ36-1</f>
        <v>-6.9719042663890507E-3</v>
      </c>
      <c r="EC7" s="23">
        <v>44956</v>
      </c>
      <c r="ED7" s="27" t="s">
        <v>1625</v>
      </c>
      <c r="EE7" s="26">
        <f t="array" ref="EE7">MAX((ED$36:ED$381=ED7)*EC$36:EC$381)</f>
        <v>44957</v>
      </c>
      <c r="EF7" s="36">
        <f>VLOOKUP(EE7,EC$36:EF3000,4,0)/EF36-1</f>
        <v>8.1366965012197312E-4</v>
      </c>
    </row>
    <row r="8" spans="1:171">
      <c r="A8" s="23">
        <v>44469</v>
      </c>
      <c r="B8" s="27" t="s">
        <v>340</v>
      </c>
      <c r="C8" s="26">
        <f t="array" ref="C8">MAX((B$36:B$383=B8)*A$36:A$383)</f>
        <v>44469</v>
      </c>
      <c r="D8" s="36">
        <f>VLOOKUP(C8,A$36:D3000,4,0)/VLOOKUP(C7,A$36:D3000,4,0)-1</f>
        <v>8.0034494880946161E-2</v>
      </c>
      <c r="G8" s="23">
        <v>44561</v>
      </c>
      <c r="H8" s="27" t="s">
        <v>336</v>
      </c>
      <c r="I8" s="26">
        <f t="array" ref="I8">MAX((H$36:H$383=H8)*G$36:G$383)</f>
        <v>44561</v>
      </c>
      <c r="J8" s="36">
        <f>VLOOKUP(I8,G$36:J3000,4,0)/VLOOKUP(I7,G$36:J3000,4,0)-1</f>
        <v>-1.3536489667800078E-2</v>
      </c>
      <c r="M8" s="23">
        <v>44592</v>
      </c>
      <c r="N8" s="27" t="s">
        <v>346</v>
      </c>
      <c r="O8" s="26">
        <f t="array" ref="O8">MAX((N$36:N$383=N8)*M$36:M$383)</f>
        <v>44589</v>
      </c>
      <c r="P8" s="36">
        <f>VLOOKUP(O8,M$36:P3000,4,0)/VLOOKUP(O7,M$36:P3000,4,0)-1</f>
        <v>1.312335958005173E-3</v>
      </c>
      <c r="S8" s="23">
        <v>44592</v>
      </c>
      <c r="T8" s="27" t="s">
        <v>346</v>
      </c>
      <c r="U8" s="26">
        <f t="array" ref="U8">MAX((T$36:T$383=T8)*S$36:S$383)</f>
        <v>44589</v>
      </c>
      <c r="V8" s="36">
        <f>VLOOKUP(U8,S$36:V3000,4,0)/VLOOKUP(U7,S$36:V3000,4,0)-1</f>
        <v>1.3981358189081305E-2</v>
      </c>
      <c r="Y8" s="23">
        <v>44620</v>
      </c>
      <c r="Z8" s="27" t="s">
        <v>344</v>
      </c>
      <c r="AA8" s="26">
        <f t="array" ref="AA8">MAX((Z$36:Z$383=Z8)*Y$36:Y$383)</f>
        <v>44620</v>
      </c>
      <c r="AB8" s="36">
        <f>VLOOKUP(AA8,Y$36:AB3000,4,0)/VLOOKUP(AA7,Y$36:AB3000,4,0)-1</f>
        <v>2.0020020020019569E-3</v>
      </c>
      <c r="AE8" s="23">
        <v>44651</v>
      </c>
      <c r="AF8" s="27" t="s">
        <v>337</v>
      </c>
      <c r="AG8" s="26">
        <f t="array" ref="AG8">MAX((AF$36:AF$383=AF8)*AE$36:AE$383)</f>
        <v>44651</v>
      </c>
      <c r="AH8" s="36">
        <f>VLOOKUP(AG8,AE$36:AH3000,4,0)/VLOOKUP(AG7,AE$36:AH3000,4,0)-1</f>
        <v>8.699833872519025E-2</v>
      </c>
      <c r="AK8" s="23">
        <v>44651</v>
      </c>
      <c r="AL8" s="27" t="s">
        <v>337</v>
      </c>
      <c r="AM8" s="70">
        <f t="array" ref="AM8">MAX((AL$36:AL$383=AL8)*AK$36:AK$383)</f>
        <v>44651</v>
      </c>
      <c r="AN8" s="36">
        <f>VLOOKUP(AM8,AK$36:AN3000,4,0)/VLOOKUP(AM7,AK$36:AN3000,4,0)-1</f>
        <v>-3.1276942235846428E-2</v>
      </c>
      <c r="AQ8" s="23">
        <v>44681</v>
      </c>
      <c r="AR8" s="27" t="s">
        <v>334</v>
      </c>
      <c r="AS8" s="26">
        <f t="array" ref="AS8">MAX((AR$36:AR$383=AR8)*AQ$36:AQ$383)</f>
        <v>44680</v>
      </c>
      <c r="AT8" s="36">
        <f>VLOOKUP(AS8,AQ$36:AT3000,4,0)/VLOOKUP(AS7,AQ$36:AT3000,4,0)-1</f>
        <v>-1.4383043149129415E-2</v>
      </c>
      <c r="AW8" s="23">
        <v>44681</v>
      </c>
      <c r="AX8" s="27" t="s">
        <v>334</v>
      </c>
      <c r="AY8" s="26">
        <f t="array" ref="AY8">MAX((AX$36:AX$383=AX8)*AW$36:AW$383)</f>
        <v>44680</v>
      </c>
      <c r="AZ8" s="36">
        <f>VLOOKUP(AY8,AW$36:AZ3000,4,0)/VLOOKUP(AY7,AW$36:AZ3000,4,0)-1</f>
        <v>1.74579985390797E-2</v>
      </c>
      <c r="BC8" s="23">
        <v>44773</v>
      </c>
      <c r="BD8" s="27" t="s">
        <v>347</v>
      </c>
      <c r="BE8" s="26">
        <f t="array" ref="BE8">MAX((BD$36:BD$383=BD8)*BC$36:BC$383)</f>
        <v>44771</v>
      </c>
      <c r="BF8" s="36">
        <f>VLOOKUP(BE8,BC$36:BF3000,4,0)/VLOOKUP(BE7,BC$36:BF3000,4,0)-1</f>
        <v>-1.766611051133582E-2</v>
      </c>
      <c r="BI8" s="23">
        <v>44773</v>
      </c>
      <c r="BJ8" s="27" t="s">
        <v>347</v>
      </c>
      <c r="BK8" s="26">
        <f t="array" ref="BK8">MAX((BJ$36:BJ$383=BJ8)*BI$36:BI$383)</f>
        <v>44771</v>
      </c>
      <c r="BL8" s="36">
        <f>VLOOKUP(BK8,BI$36:BL3000,4,0)/VLOOKUP(BK7,BI$36:BL3000,4,0)-1</f>
        <v>-1.7221584385763489E-2</v>
      </c>
      <c r="BO8" s="23">
        <v>44773</v>
      </c>
      <c r="BP8" s="27" t="s">
        <v>347</v>
      </c>
      <c r="BQ8" s="26">
        <f t="array" ref="BQ8">MAX((BP$36:BP$383=BP8)*BO$36:BO$383)</f>
        <v>44771</v>
      </c>
      <c r="BR8" s="36">
        <f>VLOOKUP(BQ8,BO$36:BR3000,4,0)/VLOOKUP(BQ7,BO$36:BR3000,4,0)-1</f>
        <v>-2.8580743316670265E-2</v>
      </c>
      <c r="BU8" s="23">
        <v>44804</v>
      </c>
      <c r="BV8" s="27" t="s">
        <v>339</v>
      </c>
      <c r="BW8" s="26">
        <f t="array" ref="BW8">MAX((BV$36:BV$383=BV8)*BU$36:BU$383)</f>
        <v>44804</v>
      </c>
      <c r="BX8" s="36">
        <f>VLOOKUP(BW8,BU$36:BX3000,4,0)/VLOOKUP(BW7,BU$36:BX3000,4,0)-1</f>
        <v>-2.5974025974025983E-2</v>
      </c>
      <c r="CA8" s="23">
        <v>44804</v>
      </c>
      <c r="CB8" s="27" t="s">
        <v>339</v>
      </c>
      <c r="CC8" s="26">
        <f t="array" ref="CC8">MAX((CB$36:CB$383=CB8)*CA$36:CA$383)</f>
        <v>44804</v>
      </c>
      <c r="CD8" s="36">
        <f>VLOOKUP(CC8,CA$36:CD3000,4,0)/VLOOKUP(CC7,CA$36:CD3000,4,0)-1</f>
        <v>-1.649219830140225E-2</v>
      </c>
      <c r="CG8" s="23">
        <v>44804</v>
      </c>
      <c r="CH8" s="27" t="s">
        <v>339</v>
      </c>
      <c r="CI8" s="26">
        <f t="array" ref="CI8">MAX((CH$36:CH$383=CH8)*CG$36:CG$383)</f>
        <v>44804</v>
      </c>
      <c r="CJ8" s="36">
        <f>VLOOKUP(CI8,CG$36:CJ3000,4,0)/VLOOKUP(CI7,CG$36:CJ3000,4,0)-1</f>
        <v>-3.2305433186490484E-2</v>
      </c>
      <c r="CM8" s="23">
        <v>44804</v>
      </c>
      <c r="CN8" s="27" t="s">
        <v>339</v>
      </c>
      <c r="CO8" s="26">
        <f t="array" ref="CO8">MAX((CN$36:CN$383=CN8)*CM$36:CM$383)</f>
        <v>44804</v>
      </c>
      <c r="CP8" s="36">
        <f>VLOOKUP(CO8,CM$36:CP3000,4,0)/VLOOKUP(CO7,CM$36:CP3000,4,0)-1</f>
        <v>2.116935483870952E-2</v>
      </c>
      <c r="CS8" s="23">
        <v>44865</v>
      </c>
      <c r="CT8" s="27" t="s">
        <v>1621</v>
      </c>
      <c r="CU8" s="26">
        <f t="array" ref="CU8">MAX((CT$36:CT$383=CT8)*CS$36:CS$383)</f>
        <v>44865</v>
      </c>
      <c r="CV8" s="36">
        <f>VLOOKUP(CU8,CS$36:CV3000,4,0)/VLOOKUP(CU7,CS$36:CV3000,4,0)-1</f>
        <v>-1.3201320132013583E-3</v>
      </c>
      <c r="CY8" s="23">
        <v>44865</v>
      </c>
      <c r="CZ8" s="27" t="s">
        <v>1621</v>
      </c>
      <c r="DA8" s="26">
        <f t="array" ref="DA8">MAX((CZ$36:CZ$383=CZ8)*CY$36:CY$383)</f>
        <v>44865</v>
      </c>
      <c r="DB8" s="36">
        <f>VLOOKUP(DA8,CY$36:DB3000,4,0)/VLOOKUP(DA7,CY$36:DB3000,4,0)-1</f>
        <v>-1.3752455795677854E-2</v>
      </c>
      <c r="DE8" s="23">
        <v>44895</v>
      </c>
      <c r="DF8" s="27" t="s">
        <v>1630</v>
      </c>
      <c r="DG8" s="26">
        <f t="array" ref="DG8">MAX((DF$36:DF$383=DF8)*DE$36:DE$383)</f>
        <v>44895</v>
      </c>
      <c r="DH8" s="36">
        <f>VLOOKUP(DG8,DE$36:DH3000,4,0)/VLOOKUP(DG7,DE$36:DH3000,4,0)-1</f>
        <v>-3.1408308004052699E-2</v>
      </c>
      <c r="DK8" s="23">
        <v>44926</v>
      </c>
      <c r="DL8" s="27" t="s">
        <v>1653</v>
      </c>
      <c r="DM8" s="26">
        <f t="array" ref="DM8">MAX((DL$36:DL$383=DL8)*DK$36:DK$383)</f>
        <v>44925</v>
      </c>
      <c r="DN8" s="36">
        <f>VLOOKUP(DM8,DK$36:DN3000,4,0)/VLOOKUP(DM7,DK$36:DN3000,4,0)-1</f>
        <v>1.1695906432748648E-2</v>
      </c>
      <c r="DQ8" s="23">
        <v>44561</v>
      </c>
      <c r="DR8" s="27" t="s">
        <v>336</v>
      </c>
      <c r="DS8" s="26">
        <f t="array" ref="DS8">MAX((DR$36:DR$383=DR8)*DQ$36:DQ$383)</f>
        <v>44561</v>
      </c>
      <c r="DT8" s="36">
        <f>VLOOKUP(DS8,DQ$36:DT3000,4,0)/VLOOKUP(DS7,DQ$36:DT3000,4,0)-1</f>
        <v>-1.3536489667800078E-2</v>
      </c>
      <c r="DW8" s="23">
        <v>44926</v>
      </c>
      <c r="DX8" s="27" t="s">
        <v>1653</v>
      </c>
      <c r="DY8" s="26">
        <f t="array" ref="DY8">MAX((DX$36:DX$381=DX8)*DW$36:DW$381)</f>
        <v>44925</v>
      </c>
      <c r="DZ8" s="36">
        <f>VLOOKUP(DY8,DW$36:DZ3000,4,0)/VLOOKUP(DY7,DW$36:DZ3000,4,0)-1</f>
        <v>3.7723986167870205E-3</v>
      </c>
      <c r="EC8" s="23">
        <v>44985</v>
      </c>
      <c r="ED8" s="27" t="s">
        <v>344</v>
      </c>
      <c r="EE8" s="26">
        <f t="array" ref="EE8">MAX((ED$36:ED$383=ED8)*EC$36:EC$383)</f>
        <v>44967</v>
      </c>
      <c r="EF8" s="36">
        <f>VLOOKUP(EE8,EC$36:EF3000,4,0)/VLOOKUP(EE7,EC$36:EF3000,4,0)-1</f>
        <v>1.6260162601626771E-3</v>
      </c>
    </row>
    <row r="9" spans="1:171">
      <c r="A9" s="23">
        <v>44500</v>
      </c>
      <c r="B9" s="27" t="s">
        <v>341</v>
      </c>
      <c r="C9" s="26">
        <f t="array" ref="C9">MAX((B$36:B$383=B9)*A$36:A$383)</f>
        <v>44498</v>
      </c>
      <c r="D9" s="36">
        <f>VLOOKUP(C9,A$36:D3001,4,0)/VLOOKUP(C8,A$36:D3001,4,0)-1</f>
        <v>7.7291195056667039E-2</v>
      </c>
      <c r="G9" s="23">
        <v>44592</v>
      </c>
      <c r="H9" s="27" t="s">
        <v>346</v>
      </c>
      <c r="I9" s="26">
        <f t="array" ref="I9">MAX((H$36:H$383=H9)*G$36:G$383)</f>
        <v>44589</v>
      </c>
      <c r="J9" s="36">
        <f>VLOOKUP(I9,G$36:J3001,4,0)/VLOOKUP(I8,G$36:J3001,4,0)-1</f>
        <v>2.7577063307921756E-2</v>
      </c>
      <c r="M9" s="23">
        <v>44620</v>
      </c>
      <c r="N9" s="27" t="s">
        <v>349</v>
      </c>
      <c r="O9" s="26">
        <f t="array" ref="O9">MAX((N$36:N$383=N9)*M$36:M$383)</f>
        <v>44620</v>
      </c>
      <c r="P9" s="36">
        <f>VLOOKUP(O9,M$36:P3001,4,0)/VLOOKUP(O8,M$36:P3001,4,0)-1</f>
        <v>6.5530799475754797E-4</v>
      </c>
      <c r="S9" s="23">
        <v>44620</v>
      </c>
      <c r="T9" s="27" t="s">
        <v>349</v>
      </c>
      <c r="U9" s="26">
        <f t="array" ref="U9">MAX((T$36:T$383=T9)*S$36:S$383)</f>
        <v>44620</v>
      </c>
      <c r="V9" s="36">
        <f>VLOOKUP(U9,S$36:V3001,4,0)/VLOOKUP(U8,S$36:V3001,4,0)-1</f>
        <v>3.7519932464125105E-4</v>
      </c>
      <c r="Y9" s="23">
        <v>44651</v>
      </c>
      <c r="Z9" s="27" t="s">
        <v>337</v>
      </c>
      <c r="AA9" s="26">
        <f t="array" ref="AA9">MAX((Z$36:Z$383=Z9)*Y$36:Y$383)</f>
        <v>44651</v>
      </c>
      <c r="AB9" s="36">
        <f>VLOOKUP(AA9,Y$36:AB3001,4,0)/VLOOKUP(AA8,Y$36:AB3001,4,0)-1</f>
        <v>1.1988011988012026E-2</v>
      </c>
      <c r="AE9" s="23">
        <v>44681</v>
      </c>
      <c r="AF9" s="27" t="s">
        <v>334</v>
      </c>
      <c r="AG9" s="26">
        <f t="array" ref="AG9">MAX((AF$36:AF$383=AF9)*AE$36:AE$383)</f>
        <v>44680</v>
      </c>
      <c r="AH9" s="36">
        <f>VLOOKUP(AG9,AE$36:AH3001,4,0)/VLOOKUP(AG8,AE$36:AH3001,4,0)-1</f>
        <v>2.8716216216216006E-2</v>
      </c>
      <c r="AK9" s="23">
        <v>44681</v>
      </c>
      <c r="AL9" s="27" t="s">
        <v>334</v>
      </c>
      <c r="AM9" s="70">
        <f t="array" ref="AM9">MAX((AL$36:AL$383=AL9)*AK$36:AK$383)</f>
        <v>44680</v>
      </c>
      <c r="AN9" s="36">
        <f>VLOOKUP(AM9,AK$36:AN3001,4,0)/VLOOKUP(AM8,AK$36:AN3001,4,0)-1</f>
        <v>6.3782447466007586E-3</v>
      </c>
      <c r="AQ9" s="23">
        <v>44712</v>
      </c>
      <c r="AR9" s="27" t="s">
        <v>345</v>
      </c>
      <c r="AS9" s="26">
        <f t="array" ref="AS9">MAX((AR$36:AR$383=AR9)*AQ$36:AQ$383)</f>
        <v>44712</v>
      </c>
      <c r="AT9" s="36">
        <f>VLOOKUP(AS9,AQ$36:AT3001,4,0)/VLOOKUP(AS8,AQ$36:AT3001,4,0)-1</f>
        <v>-1.920122887864828E-2</v>
      </c>
      <c r="AW9" s="23">
        <v>44712</v>
      </c>
      <c r="AX9" s="27" t="s">
        <v>345</v>
      </c>
      <c r="AY9" s="26">
        <f t="array" ref="AY9">MAX((AX$36:AX$383=AX9)*AW$36:AW$383)</f>
        <v>44712</v>
      </c>
      <c r="AZ9" s="36">
        <f>VLOOKUP(AY9,AW$36:AZ3001,4,0)/VLOOKUP(AY8,AW$36:AZ3001,4,0)-1</f>
        <v>-9.18946083710237E-3</v>
      </c>
      <c r="BC9" s="23">
        <v>44804</v>
      </c>
      <c r="BD9" s="27" t="s">
        <v>339</v>
      </c>
      <c r="BE9" s="26">
        <f t="array" ref="BE9">MAX((BD$36:BD$383=BD9)*BC$36:BC$383)</f>
        <v>44804</v>
      </c>
      <c r="BF9" s="36">
        <f>VLOOKUP(BE9,BC$36:BF3001,4,0)/VLOOKUP(BE8,BC$36:BF3001,4,0)-1</f>
        <v>-1.2288939954041234E-2</v>
      </c>
      <c r="BI9" s="23">
        <v>44804</v>
      </c>
      <c r="BJ9" s="27" t="s">
        <v>339</v>
      </c>
      <c r="BK9" s="26">
        <f t="array" ref="BK9">MAX((BJ$36:BJ$383=BJ9)*BI$36:BI$383)</f>
        <v>44804</v>
      </c>
      <c r="BL9" s="36">
        <f>VLOOKUP(BK9,BI$36:BL3001,4,0)/VLOOKUP(BK8,BI$36:BL3001,4,0)-1</f>
        <v>-2.3364485981308691E-3</v>
      </c>
      <c r="BO9" s="23">
        <v>44804</v>
      </c>
      <c r="BP9" s="27" t="s">
        <v>339</v>
      </c>
      <c r="BQ9" s="26">
        <f t="array" ref="BQ9">MAX((BP$36:BP$383=BP9)*BO$36:BO$383)</f>
        <v>44804</v>
      </c>
      <c r="BR9" s="36">
        <f>VLOOKUP(BQ9,BO$36:BR3001,4,0)/VLOOKUP(BQ8,BO$36:BR3001,4,0)-1</f>
        <v>-2.2821344669426091E-2</v>
      </c>
      <c r="BU9" s="23">
        <v>44834</v>
      </c>
      <c r="BV9" s="27" t="s">
        <v>340</v>
      </c>
      <c r="BW9" s="26">
        <f t="array" ref="BW9">MAX((BV$36:BV$383=BV9)*BU$36:BU$383)</f>
        <v>44834</v>
      </c>
      <c r="BX9" s="36">
        <f>VLOOKUP(BW9,BU$36:BX3001,4,0)/VLOOKUP(BW8,BU$36:BX3001,4,0)-1</f>
        <v>-2.5964912280701857E-2</v>
      </c>
      <c r="CA9" s="23">
        <v>44834</v>
      </c>
      <c r="CB9" s="27" t="s">
        <v>340</v>
      </c>
      <c r="CC9" s="26">
        <f t="array" ref="CC9">MAX((CB$36:CB$383=CB9)*CA$36:CA$383)</f>
        <v>44834</v>
      </c>
      <c r="CD9" s="36">
        <f>VLOOKUP(CC9,CA$36:CD3001,4,0)/VLOOKUP(CC8,CA$36:CD3001,4,0)-1</f>
        <v>-1.0342403855808757E-2</v>
      </c>
      <c r="CG9" s="23">
        <v>44834</v>
      </c>
      <c r="CH9" s="27" t="s">
        <v>340</v>
      </c>
      <c r="CI9" s="26">
        <f t="array" ref="CI9">MAX((CH$36:CH$383=CH9)*CG$36:CG$383)</f>
        <v>44834</v>
      </c>
      <c r="CJ9" s="36">
        <f>VLOOKUP(CI9,CG$36:CJ3001,4,0)/VLOOKUP(CI8,CG$36:CJ3001,4,0)-1</f>
        <v>-1.0622154779969639E-2</v>
      </c>
      <c r="CM9" s="23">
        <v>44834</v>
      </c>
      <c r="CN9" s="27" t="s">
        <v>340</v>
      </c>
      <c r="CO9" s="26">
        <f t="array" ref="CO9">MAX((CN$36:CN$383=CN9)*CM$36:CM$383)</f>
        <v>44834</v>
      </c>
      <c r="CP9" s="36">
        <f>VLOOKUP(CO9,CM$36:CP3001,4,0)/VLOOKUP(CO8,CM$36:CP3001,4,0)-1</f>
        <v>9.8716683119448589E-4</v>
      </c>
      <c r="CS9" s="23">
        <v>44895</v>
      </c>
      <c r="CT9" s="27" t="s">
        <v>342</v>
      </c>
      <c r="CU9" s="26">
        <f t="array" ref="CU9">MAX((CT$36:CT$383=CT9)*CS$36:CS$383)</f>
        <v>44895</v>
      </c>
      <c r="CV9" s="36">
        <f>VLOOKUP(CU9,CS$36:CV3001,4,0)/VLOOKUP(CU8,CS$36:CV3001,4,0)-1</f>
        <v>3.96563119629878E-3</v>
      </c>
      <c r="CY9" s="23">
        <v>44895</v>
      </c>
      <c r="CZ9" s="27" t="s">
        <v>342</v>
      </c>
      <c r="DA9" s="26">
        <f t="array" ref="DA9">MAX((CZ$36:CZ$383=CZ9)*CY$36:CY$383)</f>
        <v>44895</v>
      </c>
      <c r="DB9" s="36">
        <f>VLOOKUP(DA9,CY$36:DB3001,4,0)/VLOOKUP(DA8,CY$36:DB3001,4,0)-1</f>
        <v>-1.7928286852589626E-2</v>
      </c>
      <c r="DE9" s="23">
        <v>44926</v>
      </c>
      <c r="DF9" s="27" t="s">
        <v>336</v>
      </c>
      <c r="DG9" s="26">
        <f t="array" ref="DG9">MAX((DF$36:DF$383=DF9)*DE$36:DE$383)</f>
        <v>44925</v>
      </c>
      <c r="DH9" s="36">
        <f>VLOOKUP(DG9,DE$36:DH3001,4,0)/VLOOKUP(DG8,DE$36:DH3001,4,0)-1</f>
        <v>-9.9847850893877155E-3</v>
      </c>
      <c r="DK9" s="23">
        <v>44957</v>
      </c>
      <c r="DL9" s="27" t="s">
        <v>1626</v>
      </c>
      <c r="DM9" s="26">
        <f t="array" ref="DM9">MAX((DL$36:DL$383=DL9)*DK$36:DK$383)</f>
        <v>44957</v>
      </c>
      <c r="DN9" s="36">
        <f>VLOOKUP(DM9,DK$36:DN3001,4,0)/VLOOKUP(DM8,DK$36:DN3001,4,0)-1</f>
        <v>-2.3121387283236983E-2</v>
      </c>
      <c r="DQ9" s="23">
        <v>44592</v>
      </c>
      <c r="DR9" s="27" t="s">
        <v>346</v>
      </c>
      <c r="DS9" s="26">
        <f t="array" ref="DS9">MAX((DR$36:DR$383=DR9)*DQ$36:DQ$383)</f>
        <v>44589</v>
      </c>
      <c r="DT9" s="36">
        <f>VLOOKUP(DS9,DQ$36:DT3001,4,0)/VLOOKUP(DS8,DQ$36:DT3001,4,0)-1</f>
        <v>2.7577063307921756E-2</v>
      </c>
      <c r="DW9" s="23">
        <v>44957</v>
      </c>
      <c r="DX9" s="27" t="s">
        <v>1626</v>
      </c>
      <c r="DY9" s="26">
        <f t="array" ref="DY9">MAX((DX$36:DX$381=DX9)*DW$36:DW$381)</f>
        <v>44957</v>
      </c>
      <c r="DZ9" s="36">
        <f>VLOOKUP(DY9,DW$36:DZ3001,4,0)/VLOOKUP(DY8,DW$36:DZ3001,4,0)-1</f>
        <v>-3.9670111702683197E-3</v>
      </c>
      <c r="EC9" s="23"/>
      <c r="ED9" s="27"/>
      <c r="EE9" s="26"/>
      <c r="EF9" s="36"/>
    </row>
    <row r="10" spans="1:171">
      <c r="A10" s="23">
        <v>44530</v>
      </c>
      <c r="B10" s="27" t="s">
        <v>342</v>
      </c>
      <c r="C10" s="26">
        <f t="array" ref="C10">MAX((B$36:B$383=B10)*A$36:A$383)</f>
        <v>44530</v>
      </c>
      <c r="D10" s="36">
        <f>VLOOKUP(C10,A$36:D3002,4,0)/VLOOKUP(C9,A$36:D3002,4,0)-1</f>
        <v>1.0355013674680391E-2</v>
      </c>
      <c r="G10" s="23">
        <v>44620</v>
      </c>
      <c r="H10" s="27" t="s">
        <v>349</v>
      </c>
      <c r="I10" s="26">
        <f t="array" ref="I10">MAX((H$36:H$383=H10)*G$36:G$383)</f>
        <v>44620</v>
      </c>
      <c r="J10" s="36">
        <f>VLOOKUP(I10,G$36:J3002,4,0)/VLOOKUP(I9,G$36:J3002,4,0)-1</f>
        <v>-2.2450164505515735E-2</v>
      </c>
      <c r="M10" s="23">
        <v>44651</v>
      </c>
      <c r="N10" s="27" t="s">
        <v>350</v>
      </c>
      <c r="O10" s="26">
        <f t="array" ref="O10">MAX((N$36:N$383=N10)*M$36:M$383)</f>
        <v>44651</v>
      </c>
      <c r="P10" s="36">
        <f>VLOOKUP(O10,M$36:P3002,4,0)/VLOOKUP(O9,M$36:P3002,4,0)-1</f>
        <v>3.49268718620388E-2</v>
      </c>
      <c r="S10" s="23">
        <v>44651</v>
      </c>
      <c r="T10" s="27" t="s">
        <v>350</v>
      </c>
      <c r="U10" s="26">
        <f t="array" ref="U10">MAX((T$36:T$383=T10)*S$36:S$383)</f>
        <v>44651</v>
      </c>
      <c r="V10" s="36">
        <f>VLOOKUP(U10,S$36:V3002,4,0)/VLOOKUP(U9,S$36:V3002,4,0)-1</f>
        <v>1.097046413502123E-2</v>
      </c>
      <c r="Y10" s="23">
        <v>44681</v>
      </c>
      <c r="Z10" s="27" t="s">
        <v>334</v>
      </c>
      <c r="AA10" s="26">
        <f t="array" ref="AA10">MAX((Z$36:Z$383=Z10)*Y$36:Y$383)</f>
        <v>44680</v>
      </c>
      <c r="AB10" s="36">
        <f>VLOOKUP(AA10,Y$36:AB3002,4,0)/VLOOKUP(AA9,Y$36:AB3002,4,0)-1</f>
        <v>5.9230009871669154E-3</v>
      </c>
      <c r="AE10" s="23">
        <v>44712</v>
      </c>
      <c r="AF10" s="27" t="s">
        <v>345</v>
      </c>
      <c r="AG10" s="26">
        <f t="array" ref="AG10">MAX((AF$36:AF$383=AF10)*AE$36:AE$383)</f>
        <v>44712</v>
      </c>
      <c r="AH10" s="36">
        <f>VLOOKUP(AG10,AE$36:AH3002,4,0)/VLOOKUP(AG9,AE$36:AH3002,4,0)-1</f>
        <v>-2.8383767300023455E-2</v>
      </c>
      <c r="AK10" s="23">
        <v>44712</v>
      </c>
      <c r="AL10" s="27" t="s">
        <v>345</v>
      </c>
      <c r="AM10" s="70">
        <f t="array" ref="AM10">MAX((AL$36:AL$383=AL10)*AK$36:AK$383)</f>
        <v>44712</v>
      </c>
      <c r="AN10" s="36">
        <f>VLOOKUP(AM10,AK$36:AN3002,4,0)/VLOOKUP(AM9,AK$36:AN3002,4,0)-1</f>
        <v>-3.7830401886608245E-3</v>
      </c>
      <c r="AQ10" s="23">
        <v>44742</v>
      </c>
      <c r="AR10" s="27" t="s">
        <v>338</v>
      </c>
      <c r="AS10" s="26">
        <f t="array" ref="AS10">MAX((AR$36:AR$383=AR10)*AQ$36:AQ$383)</f>
        <v>44742</v>
      </c>
      <c r="AT10" s="36">
        <f>VLOOKUP(AS10,AQ$36:AT3002,4,0)/VLOOKUP(AS9,AQ$36:AT3002,4,0)-1</f>
        <v>-1.2529365700861383E-2</v>
      </c>
      <c r="AW10" s="23">
        <v>44742</v>
      </c>
      <c r="AX10" s="27" t="s">
        <v>338</v>
      </c>
      <c r="AY10" s="26">
        <f t="array" ref="AY10">MAX((AX$36:AX$383=AX10)*AW$36:AW$383)</f>
        <v>44742</v>
      </c>
      <c r="AZ10" s="36">
        <f>VLOOKUP(AY10,AW$36:AZ3002,4,0)/VLOOKUP(AY9,AW$36:AZ3002,4,0)-1</f>
        <v>-1.9781175277153951E-2</v>
      </c>
      <c r="BC10" s="23">
        <v>44834</v>
      </c>
      <c r="BD10" s="27" t="s">
        <v>340</v>
      </c>
      <c r="BE10" s="26">
        <f t="array" ref="BE10">MAX((BD$36:BD$383=BD10)*BC$36:BC$383)</f>
        <v>44834</v>
      </c>
      <c r="BF10" s="36">
        <f>VLOOKUP(BE10,BC$36:BF3002,4,0)/VLOOKUP(BE9,BC$36:BF3002,4,0)-1</f>
        <v>-3.5403601051993139E-3</v>
      </c>
      <c r="BI10" s="23">
        <v>44834</v>
      </c>
      <c r="BJ10" s="27" t="s">
        <v>340</v>
      </c>
      <c r="BK10" s="26">
        <f t="array" ref="BK10">MAX((BJ$36:BJ$383=BJ10)*BI$36:BI$383)</f>
        <v>44834</v>
      </c>
      <c r="BL10" s="36">
        <f>VLOOKUP(BK10,BI$36:BL3002,4,0)/VLOOKUP(BK9,BI$36:BL3002,4,0)-1</f>
        <v>-3.5128805620608938E-3</v>
      </c>
      <c r="BO10" s="23">
        <v>44834</v>
      </c>
      <c r="BP10" s="27" t="s">
        <v>340</v>
      </c>
      <c r="BQ10" s="26">
        <f t="array" ref="BQ10">MAX((BP$36:BP$383=BP10)*BO$36:BO$383)</f>
        <v>44834</v>
      </c>
      <c r="BR10" s="36">
        <f>VLOOKUP(BQ10,BO$36:BR3002,4,0)/VLOOKUP(BQ9,BO$36:BR3002,4,0)-1</f>
        <v>-3.2169433314253038E-2</v>
      </c>
      <c r="BU10" s="23">
        <v>44865</v>
      </c>
      <c r="BV10" s="27" t="s">
        <v>341</v>
      </c>
      <c r="BW10" s="26">
        <f t="array" ref="BW10">MAX((BV$36:BV$383=BV10)*BU$36:BU$383)</f>
        <v>44865</v>
      </c>
      <c r="BX10" s="36">
        <f>VLOOKUP(BW10,BU$36:BX3002,4,0)/VLOOKUP(BW9,BU$36:BX3002,4,0)-1</f>
        <v>3.5302593659942483E-2</v>
      </c>
      <c r="CA10" s="23">
        <v>44865</v>
      </c>
      <c r="CB10" s="27" t="s">
        <v>341</v>
      </c>
      <c r="CC10" s="26">
        <f t="array" ref="CC10">MAX((CB$36:CB$383=CB10)*CA$36:CA$383)</f>
        <v>44865</v>
      </c>
      <c r="CD10" s="36">
        <f>VLOOKUP(CC10,CA$36:CD3002,4,0)/VLOOKUP(CC9,CA$36:CD3002,4,0)-1</f>
        <v>4.1599025974026205E-3</v>
      </c>
      <c r="CG10" s="23">
        <v>44865</v>
      </c>
      <c r="CH10" s="27" t="s">
        <v>341</v>
      </c>
      <c r="CI10" s="26">
        <f t="array" ref="CI10">MAX((CH$36:CH$383=CH10)*CG$36:CG$383)</f>
        <v>44865</v>
      </c>
      <c r="CJ10" s="36">
        <f>VLOOKUP(CI10,CG$36:CJ3002,4,0)/VLOOKUP(CI9,CG$36:CJ3002,4,0)-1</f>
        <v>-8.4355828220860074E-3</v>
      </c>
      <c r="CM10" s="23">
        <v>44865</v>
      </c>
      <c r="CN10" s="27" t="s">
        <v>341</v>
      </c>
      <c r="CO10" s="26">
        <f t="array" ref="CO10">MAX((CN$36:CN$383=CN10)*CM$36:CM$383)</f>
        <v>44865</v>
      </c>
      <c r="CP10" s="36">
        <f>VLOOKUP(CO10,CM$36:CP3002,4,0)/VLOOKUP(CO9,CM$36:CP3002,4,0)-1</f>
        <v>1.9723865877712132E-3</v>
      </c>
      <c r="CS10" s="23">
        <v>44926</v>
      </c>
      <c r="CT10" s="27" t="s">
        <v>1653</v>
      </c>
      <c r="CU10" s="26">
        <f t="array" ref="CU10">MAX((CT$36:CT$383=CT10)*CS$36:CS$383)</f>
        <v>44925</v>
      </c>
      <c r="CV10" s="36">
        <f>VLOOKUP(CU10,CS$36:CV3002,4,0)/VLOOKUP(CU9,CS$36:CV3002,4,0)-1</f>
        <v>1.3166556945358732E-3</v>
      </c>
      <c r="CY10" s="23">
        <v>44926</v>
      </c>
      <c r="CZ10" s="27" t="s">
        <v>1653</v>
      </c>
      <c r="DA10" s="26">
        <f t="array" ref="DA10">MAX((CZ$36:CZ$383=CZ10)*CY$36:CY$383)</f>
        <v>44925</v>
      </c>
      <c r="DB10" s="36">
        <f>VLOOKUP(DA10,CY$36:DB3002,4,0)/VLOOKUP(DA9,CY$36:DB3002,4,0)-1</f>
        <v>-1.8255578093306357E-2</v>
      </c>
      <c r="DE10" s="23">
        <v>44957</v>
      </c>
      <c r="DF10" s="27" t="s">
        <v>1626</v>
      </c>
      <c r="DG10" s="26">
        <f t="array" ref="DG10">MAX((DF$36:DF$383=DF10)*DE$36:DE$383)</f>
        <v>44957</v>
      </c>
      <c r="DH10" s="36">
        <f>VLOOKUP(DG10,DE$36:DH3002,4,0)/VLOOKUP(DG9,DE$36:DH3002,4,0)-1</f>
        <v>2.3724906349054109E-2</v>
      </c>
      <c r="DK10" s="23">
        <v>44985</v>
      </c>
      <c r="DL10" s="27" t="s">
        <v>348</v>
      </c>
      <c r="DM10" s="26">
        <f t="array" ref="DM10">MAX((DL$36:DL$383=DL10)*DK$36:DK$383)</f>
        <v>44967</v>
      </c>
      <c r="DN10" s="36">
        <f>VLOOKUP(DM10,DK$36:DN3002,4,0)/VLOOKUP(DM9,DK$36:DN3002,4,0)-1</f>
        <v>-1.4792899408283988E-2</v>
      </c>
      <c r="DQ10" s="23">
        <v>44620</v>
      </c>
      <c r="DR10" s="27" t="s">
        <v>349</v>
      </c>
      <c r="DS10" s="26">
        <f t="array" ref="DS10">MAX((DR$36:DR$383=DR10)*DQ$36:DQ$383)</f>
        <v>44620</v>
      </c>
      <c r="DT10" s="36">
        <f>VLOOKUP(DS10,DQ$36:DT3002,4,0)/VLOOKUP(DS9,DQ$36:DT3002,4,0)-1</f>
        <v>-2.2450164505515735E-2</v>
      </c>
      <c r="DW10" s="23">
        <v>44985</v>
      </c>
      <c r="DX10" s="27" t="s">
        <v>348</v>
      </c>
      <c r="DY10" s="26">
        <f t="array" ref="DY10">MAX((DX$36:DX$383=DX10)*DW$36:DW$383)</f>
        <v>44967</v>
      </c>
      <c r="DZ10" s="36">
        <f>VLOOKUP(DY10,DW$36:DZ3002,4,0)/VLOOKUP(DY9,DW$36:DZ3002,4,0)-1</f>
        <v>-1.739859553505918E-2</v>
      </c>
    </row>
    <row r="11" spans="1:171">
      <c r="A11" s="23">
        <v>44561</v>
      </c>
      <c r="B11" s="27" t="s">
        <v>336</v>
      </c>
      <c r="C11" s="26">
        <f t="array" ref="C11">MAX((B$36:B$383=B11)*A$36:A$383)</f>
        <v>44561</v>
      </c>
      <c r="D11" s="36">
        <f>VLOOKUP(C11,A$36:D3003,4,0)/VLOOKUP(C10,A$36:D3003,4,0)-1</f>
        <v>-2.1230388964107449E-2</v>
      </c>
      <c r="G11" s="23">
        <v>44651</v>
      </c>
      <c r="H11" s="27" t="s">
        <v>350</v>
      </c>
      <c r="I11" s="26">
        <f t="array" ref="I11">MAX((H$36:H$383=H11)*G$36:G$383)</f>
        <v>44651</v>
      </c>
      <c r="J11" s="36">
        <f>VLOOKUP(I11,G$36:J3003,4,0)/VLOOKUP(I10,G$36:J3003,4,0)-1</f>
        <v>-1.8346202072196949E-2</v>
      </c>
      <c r="M11" s="23">
        <v>44681</v>
      </c>
      <c r="N11" s="27" t="s">
        <v>352</v>
      </c>
      <c r="O11" s="26">
        <f t="array" ref="O11">MAX((N$36:N$383=N11)*M$36:M$383)</f>
        <v>44680</v>
      </c>
      <c r="P11" s="36">
        <f>VLOOKUP(O11,M$36:P3003,4,0)/VLOOKUP(O10,M$36:P3003,4,0)-1</f>
        <v>-1.0475989594318946E-2</v>
      </c>
      <c r="S11" s="23">
        <v>44681</v>
      </c>
      <c r="T11" s="27" t="s">
        <v>352</v>
      </c>
      <c r="U11" s="26">
        <f t="array" ref="U11">MAX((T$36:T$383=T11)*S$36:S$383)</f>
        <v>44680</v>
      </c>
      <c r="V11" s="36">
        <f>VLOOKUP(U11,S$36:V3003,4,0)/VLOOKUP(U10,S$36:V3003,4,0)-1</f>
        <v>-1.0294936004451971E-2</v>
      </c>
      <c r="Y11" s="23">
        <v>44712</v>
      </c>
      <c r="Z11" s="27" t="s">
        <v>345</v>
      </c>
      <c r="AA11" s="26">
        <f t="array" ref="AA11">MAX((Z$36:Z$383=Z11)*Y$36:Y$383)</f>
        <v>44712</v>
      </c>
      <c r="AB11" s="36">
        <f>VLOOKUP(AA11,Y$36:AB3003,4,0)/VLOOKUP(AA10,Y$36:AB3003,4,0)-1</f>
        <v>-2.4533856722276703E-2</v>
      </c>
      <c r="AE11" s="23">
        <v>44742</v>
      </c>
      <c r="AF11" s="27" t="s">
        <v>338</v>
      </c>
      <c r="AG11" s="26">
        <f t="array" ref="AG11">MAX((AF$36:AF$383=AF11)*AE$36:AE$383)</f>
        <v>44742</v>
      </c>
      <c r="AH11" s="36">
        <f>VLOOKUP(AG11,AE$36:AH3003,4,0)/VLOOKUP(AG10,AE$36:AH3003,4,0)-1</f>
        <v>-8.0798326090455341E-2</v>
      </c>
      <c r="AK11" s="23">
        <v>44742</v>
      </c>
      <c r="AL11" s="27" t="s">
        <v>338</v>
      </c>
      <c r="AM11" s="70">
        <f t="array" ref="AM11">MAX((AL$36:AL$383=AL11)*AK$36:AK$383)</f>
        <v>44742</v>
      </c>
      <c r="AN11" s="36">
        <f>VLOOKUP(AM11,AK$36:AN3003,4,0)/VLOOKUP(AM10,AK$36:AN3003,4,0)-1</f>
        <v>-4.9316960102463447E-5</v>
      </c>
      <c r="AQ11" s="23">
        <v>44773</v>
      </c>
      <c r="AR11" s="27" t="s">
        <v>347</v>
      </c>
      <c r="AS11" s="26">
        <f t="array" ref="AS11">MAX((AR$36:AR$383=AR11)*AQ$36:AQ$383)</f>
        <v>44771</v>
      </c>
      <c r="AT11" s="36">
        <f>VLOOKUP(AS11,AQ$36:AT3003,4,0)/VLOOKUP(AS10,AQ$36:AT3003,4,0)-1</f>
        <v>4.9167327517843029E-2</v>
      </c>
      <c r="AW11" s="23">
        <v>44773</v>
      </c>
      <c r="AX11" s="27" t="s">
        <v>347</v>
      </c>
      <c r="AY11" s="26">
        <f t="array" ref="AY11">MAX((AX$36:AX$383=AX11)*AW$36:AW$383)</f>
        <v>44771</v>
      </c>
      <c r="AZ11" s="36">
        <f>VLOOKUP(AY11,AW$36:AZ3003,4,0)/VLOOKUP(AY10,AW$36:AZ3003,4,0)-1</f>
        <v>-1.848018923713779E-3</v>
      </c>
      <c r="BC11" s="23">
        <v>44865</v>
      </c>
      <c r="BD11" s="27" t="s">
        <v>341</v>
      </c>
      <c r="BE11" s="26">
        <f t="array" ref="BE11">MAX((BD$36:BD$383=BD11)*BC$36:BC$383)</f>
        <v>44865</v>
      </c>
      <c r="BF11" s="36">
        <f>VLOOKUP(BE11,BC$36:BF3003,4,0)/VLOOKUP(BE10,BC$36:BF3003,4,0)-1</f>
        <v>1.9287381991675012E-3</v>
      </c>
      <c r="BI11" s="23">
        <v>44865</v>
      </c>
      <c r="BJ11" s="27" t="s">
        <v>341</v>
      </c>
      <c r="BK11" s="26">
        <f t="array" ref="BK11">MAX((BJ$36:BJ$383=BJ11)*BI$36:BI$383)</f>
        <v>44865</v>
      </c>
      <c r="BL11" s="36">
        <f>VLOOKUP(BK11,BI$36:BL3003,4,0)/VLOOKUP(BK10,BI$36:BL3003,4,0)-1</f>
        <v>-5.8754406580493468E-3</v>
      </c>
      <c r="BO11" s="23">
        <v>44865</v>
      </c>
      <c r="BP11" s="27" t="s">
        <v>341</v>
      </c>
      <c r="BQ11" s="26">
        <f t="array" ref="BQ11">MAX((BP$36:BP$383=BP11)*BO$36:BO$383)</f>
        <v>44865</v>
      </c>
      <c r="BR11" s="36">
        <f>VLOOKUP(BQ11,BO$36:BR3003,4,0)/VLOOKUP(BQ10,BO$36:BR3003,4,0)-1</f>
        <v>-9.936124911284705E-3</v>
      </c>
      <c r="BU11" s="23">
        <v>44895</v>
      </c>
      <c r="BV11" s="27" t="s">
        <v>342</v>
      </c>
      <c r="BW11" s="26">
        <f t="array" ref="BW11">MAX((BV$36:BV$383=BV11)*BU$36:BU$383)</f>
        <v>44895</v>
      </c>
      <c r="BX11" s="36">
        <f>VLOOKUP(BW11,BU$36:BX3003,4,0)/VLOOKUP(BW10,BU$36:BX3003,4,0)-1</f>
        <v>-9.7425191370911213E-3</v>
      </c>
      <c r="CA11" s="23">
        <v>44895</v>
      </c>
      <c r="CB11" s="27" t="s">
        <v>342</v>
      </c>
      <c r="CC11" s="26">
        <f t="array" ref="CC11">MAX((CB$36:CB$383=CB11)*CA$36:CA$383)</f>
        <v>44895</v>
      </c>
      <c r="CD11" s="36">
        <f>VLOOKUP(CC11,CA$36:CD3003,4,0)/VLOOKUP(CC10,CA$36:CD3003,4,0)-1</f>
        <v>-2.7786197837728621E-2</v>
      </c>
      <c r="CG11" s="23">
        <v>44895</v>
      </c>
      <c r="CH11" s="27" t="s">
        <v>342</v>
      </c>
      <c r="CI11" s="26">
        <f t="array" ref="CI11">MAX((CH$36:CH$383=CH11)*CG$36:CG$383)</f>
        <v>44895</v>
      </c>
      <c r="CJ11" s="36">
        <f>VLOOKUP(CI11,CG$36:CJ3003,4,0)/VLOOKUP(CI10,CG$36:CJ3003,4,0)-1</f>
        <v>3.866976024748725E-3</v>
      </c>
      <c r="CM11" s="23">
        <v>44895</v>
      </c>
      <c r="CN11" s="27" t="s">
        <v>342</v>
      </c>
      <c r="CO11" s="26">
        <f t="array" ref="CO11">MAX((CN$36:CN$383=CN11)*CM$36:CM$383)</f>
        <v>44895</v>
      </c>
      <c r="CP11" s="36">
        <f>VLOOKUP(CO11,CM$36:CP3003,4,0)/VLOOKUP(CO10,CM$36:CP3003,4,0)-1</f>
        <v>-4.1338582677165392E-2</v>
      </c>
      <c r="CS11" s="23">
        <v>44957</v>
      </c>
      <c r="CT11" s="27" t="s">
        <v>1626</v>
      </c>
      <c r="CU11" s="26">
        <f t="array" ref="CU11">MAX((CT$36:CT$383=CT11)*CS$36:CS$383)</f>
        <v>44957</v>
      </c>
      <c r="CV11" s="36">
        <f>VLOOKUP(CU11,CS$36:CV3003,4,0)/VLOOKUP(CU10,CS$36:CV3003,4,0)-1</f>
        <v>-1.2491781722550943E-2</v>
      </c>
      <c r="CY11" s="23">
        <v>44957</v>
      </c>
      <c r="CZ11" s="27" t="s">
        <v>1626</v>
      </c>
      <c r="DA11" s="26">
        <f t="array" ref="DA11">MAX((CZ$36:CZ$383=CZ11)*CY$36:CY$383)</f>
        <v>44957</v>
      </c>
      <c r="DB11" s="36">
        <f>VLOOKUP(DA11,CY$36:DB3003,4,0)/VLOOKUP(DA10,CY$36:DB3003,4,0)-1</f>
        <v>-1.1363636363636354E-2</v>
      </c>
      <c r="DE11" s="23">
        <v>44985</v>
      </c>
      <c r="DF11" s="27" t="s">
        <v>348</v>
      </c>
      <c r="DG11" s="26">
        <f t="array" ref="DG11">MAX((DF$36:DF$383=DF11)*DE$36:DE$383)</f>
        <v>44966</v>
      </c>
      <c r="DH11" s="36">
        <f>VLOOKUP(DG11,DE$36:DH3003,4,0)/VLOOKUP(DG10,DE$36:DH3003,4,0)-1</f>
        <v>-1.0508538187277261E-2</v>
      </c>
      <c r="DQ11" s="23">
        <v>44651</v>
      </c>
      <c r="DR11" s="27" t="s">
        <v>350</v>
      </c>
      <c r="DS11" s="26">
        <f t="array" ref="DS11">MAX((DR$36:DR$383=DR11)*DQ$36:DQ$383)</f>
        <v>44651</v>
      </c>
      <c r="DT11" s="36">
        <f>VLOOKUP(DS11,DQ$36:DT3003,4,0)/VLOOKUP(DS10,DQ$36:DT3003,4,0)-1</f>
        <v>-1.8346202072196949E-2</v>
      </c>
    </row>
    <row r="12" spans="1:171">
      <c r="A12" s="23">
        <v>44592</v>
      </c>
      <c r="B12" s="27" t="s">
        <v>346</v>
      </c>
      <c r="C12" s="26">
        <f t="array" ref="C12">MAX((B$36:B$383=B12)*A$36:A$383)</f>
        <v>44589</v>
      </c>
      <c r="D12" s="36">
        <f>VLOOKUP(C12,A$36:D3004,4,0)/VLOOKUP(C11,A$36:D3004,4,0)-1</f>
        <v>2.6242255370565459E-3</v>
      </c>
      <c r="G12" s="23">
        <v>44681</v>
      </c>
      <c r="H12" s="27" t="s">
        <v>352</v>
      </c>
      <c r="I12" s="26">
        <f t="array" ref="I12">MAX((H$36:H$383=H12)*G$36:G$383)</f>
        <v>44680</v>
      </c>
      <c r="J12" s="36">
        <f>VLOOKUP(I12,G$36:J3004,4,0)/VLOOKUP(I11,G$36:J3004,4,0)-1</f>
        <v>2.1310924369748019E-2</v>
      </c>
      <c r="M12" s="23">
        <v>44712</v>
      </c>
      <c r="N12" s="27" t="s">
        <v>353</v>
      </c>
      <c r="O12" s="26">
        <f t="array" ref="O12">MAX((N$36:N$383=N12)*M$36:M$383)</f>
        <v>44712</v>
      </c>
      <c r="P12" s="36">
        <f>VLOOKUP(O12,M$36:P3004,4,0)/VLOOKUP(O11,M$36:P3004,4,0)-1</f>
        <v>-1.4210601108426424E-3</v>
      </c>
      <c r="S12" s="23">
        <v>44712</v>
      </c>
      <c r="T12" s="27" t="s">
        <v>353</v>
      </c>
      <c r="U12" s="26">
        <f t="array" ref="U12">MAX((T$36:T$383=T12)*S$36:S$383)</f>
        <v>44712</v>
      </c>
      <c r="V12" s="36">
        <f>VLOOKUP(U12,S$36:V3004,4,0)/VLOOKUP(U11,S$36:V3004,4,0)-1</f>
        <v>-9.0900571642770212E-3</v>
      </c>
      <c r="Y12" s="23">
        <v>44742</v>
      </c>
      <c r="Z12" s="27" t="s">
        <v>338</v>
      </c>
      <c r="AA12" s="26">
        <f t="array" ref="AA12">MAX((Z$36:Z$383=Z12)*Y$36:Y$383)</f>
        <v>44742</v>
      </c>
      <c r="AB12" s="36">
        <f>VLOOKUP(AA12,Y$36:AB3004,4,0)/VLOOKUP(AA11,Y$36:AB3004,4,0)-1</f>
        <v>2.0120724346076369E-2</v>
      </c>
      <c r="AE12" s="23">
        <v>44773</v>
      </c>
      <c r="AF12" s="27" t="s">
        <v>347</v>
      </c>
      <c r="AG12" s="26">
        <f t="array" ref="AG12">MAX((AF$36:AF$383=AF12)*AE$36:AE$383)</f>
        <v>44771</v>
      </c>
      <c r="AH12" s="36">
        <f>VLOOKUP(AG12,AE$36:AH3004,4,0)/VLOOKUP(AG11,AE$36:AH3004,4,0)-1</f>
        <v>2.3638592190509122E-3</v>
      </c>
      <c r="AK12" s="23">
        <v>44773</v>
      </c>
      <c r="AL12" s="27" t="s">
        <v>347</v>
      </c>
      <c r="AM12" s="70">
        <f t="array" ref="AM12">MAX((AL$36:AL$383=AL12)*AK$36:AK$383)</f>
        <v>44771</v>
      </c>
      <c r="AN12" s="36">
        <f>VLOOKUP(AM12,AK$36:AN3004,4,0)/VLOOKUP(AM11,AK$36:AN3004,4,0)-1</f>
        <v>-2.4166502268693213E-3</v>
      </c>
      <c r="AQ12" s="23">
        <v>44804</v>
      </c>
      <c r="AR12" s="27" t="s">
        <v>339</v>
      </c>
      <c r="AS12" s="26">
        <f t="array" ref="AS12">MAX((AR$36:AR$383=AR12)*AQ$36:AQ$383)</f>
        <v>44804</v>
      </c>
      <c r="AT12" s="36">
        <f>VLOOKUP(AS12,AQ$36:AT3004,4,0)/VLOOKUP(AS11,AQ$36:AT3004,4,0)-1</f>
        <v>-3.7792894935752108E-2</v>
      </c>
      <c r="AW12" s="23">
        <v>44804</v>
      </c>
      <c r="AX12" s="27" t="s">
        <v>339</v>
      </c>
      <c r="AY12" s="26">
        <f t="array" ref="AY12">MAX((AX$36:AX$383=AX12)*AW$36:AW$383)</f>
        <v>44804</v>
      </c>
      <c r="AZ12" s="36">
        <f>VLOOKUP(AY12,AW$36:AZ3004,4,0)/VLOOKUP(AY11,AW$36:AZ3004,4,0)-1</f>
        <v>-2.9252758646226784E-2</v>
      </c>
      <c r="BC12" s="23">
        <v>44895</v>
      </c>
      <c r="BD12" s="27" t="s">
        <v>342</v>
      </c>
      <c r="BE12" s="26">
        <f t="array" ref="BE12">MAX((BD$36:BD$383=BD12)*BC$36:BC$383)</f>
        <v>44895</v>
      </c>
      <c r="BF12" s="36">
        <f>VLOOKUP(BE12,BC$36:BF3004,4,0)/VLOOKUP(BE11,BC$36:BF3004,4,0)-1</f>
        <v>-2.5329280648429542E-3</v>
      </c>
      <c r="BI12" s="23">
        <v>44895</v>
      </c>
      <c r="BJ12" s="27" t="s">
        <v>342</v>
      </c>
      <c r="BK12" s="26">
        <f t="array" ref="BK12">MAX((BJ$36:BJ$383=BJ12)*BI$36:BI$383)</f>
        <v>44895</v>
      </c>
      <c r="BL12" s="36">
        <f>VLOOKUP(BK12,BI$36:BL3004,4,0)/VLOOKUP(BK11,BI$36:BL3004,4,0)-1</f>
        <v>-2.3640661938534313E-3</v>
      </c>
      <c r="BO12" s="23">
        <v>44895</v>
      </c>
      <c r="BP12" s="27" t="s">
        <v>342</v>
      </c>
      <c r="BQ12" s="26">
        <f t="array" ref="BQ12">MAX((BP$36:BP$383=BP12)*BO$36:BO$383)</f>
        <v>44895</v>
      </c>
      <c r="BR12" s="36">
        <f>VLOOKUP(BQ12,BO$36:BR3004,4,0)/VLOOKUP(BQ11,BO$36:BR3004,4,0)-1</f>
        <v>-9.6774193548386789E-3</v>
      </c>
      <c r="BU12" s="23">
        <v>44926</v>
      </c>
      <c r="BV12" s="27" t="s">
        <v>1653</v>
      </c>
      <c r="BW12" s="26">
        <f t="array" ref="BW12">MAX((BV$36:BV$383=BV12)*BU$36:BU$383)</f>
        <v>44925</v>
      </c>
      <c r="BX12" s="36">
        <f>VLOOKUP(BW12,BU$36:BX3004,4,0)/VLOOKUP(BW11,BU$36:BX3004,4,0)-1</f>
        <v>2.3190442726633842E-2</v>
      </c>
      <c r="CA12" s="23">
        <v>44926</v>
      </c>
      <c r="CB12" s="27" t="s">
        <v>1653</v>
      </c>
      <c r="CC12" s="26">
        <f t="array" ref="CC12">MAX((CB$36:CB$383=CB12)*CA$36:CA$383)</f>
        <v>44925</v>
      </c>
      <c r="CD12" s="36">
        <f>VLOOKUP(CC12,CA$36:CD3004,4,0)/VLOOKUP(CC11,CA$36:CD3004,4,0)-1</f>
        <v>1.1120349199750468E-2</v>
      </c>
      <c r="CG12" s="23">
        <v>44926</v>
      </c>
      <c r="CH12" s="27" t="s">
        <v>1653</v>
      </c>
      <c r="CI12" s="26">
        <f t="array" ref="CI12">MAX((CH$36:CH$383=CH12)*CG$36:CG$383)</f>
        <v>44925</v>
      </c>
      <c r="CJ12" s="36">
        <f>VLOOKUP(CI12,CG$36:CJ3004,4,0)/VLOOKUP(CI11,CG$36:CJ3004,4,0)-1</f>
        <v>5.3929121725730944E-3</v>
      </c>
      <c r="CM12" s="23">
        <v>44926</v>
      </c>
      <c r="CN12" s="27" t="s">
        <v>1653</v>
      </c>
      <c r="CO12" s="26">
        <f t="array" ref="CO12">MAX((CN$36:CN$383=CN12)*CM$36:CM$383)</f>
        <v>44925</v>
      </c>
      <c r="CP12" s="36">
        <f>VLOOKUP(CO12,CM$36:CP3004,4,0)/VLOOKUP(CO11,CM$36:CP3004,4,0)-1</f>
        <v>-4.8254620123203251E-2</v>
      </c>
      <c r="CS12" s="23">
        <v>44985</v>
      </c>
      <c r="CT12" s="27" t="s">
        <v>348</v>
      </c>
      <c r="CU12" s="26">
        <f t="array" ref="CU12">MAX((CT$36:CT$383=CT12)*CS$36:CS$383)</f>
        <v>44967</v>
      </c>
      <c r="CV12" s="36">
        <f>VLOOKUP(CU12,CS$36:CV3004,4,0)/VLOOKUP(CU11,CS$36:CV3004,4,0)-1</f>
        <v>-2.6631158455392434E-3</v>
      </c>
      <c r="CY12" s="23">
        <v>44985</v>
      </c>
      <c r="CZ12" s="27" t="s">
        <v>348</v>
      </c>
      <c r="DA12" s="26">
        <f t="array" ref="DA12">MAX((CZ$36:CZ$383=CZ12)*CY$36:CY$383)</f>
        <v>44967</v>
      </c>
      <c r="DB12" s="36">
        <f>VLOOKUP(DA12,CY$36:DB3004,4,0)/VLOOKUP(DA11,CY$36:DB3004,4,0)-1</f>
        <v>1.0449320794148065E-3</v>
      </c>
      <c r="DQ12" s="23">
        <v>44681</v>
      </c>
      <c r="DR12" s="27" t="s">
        <v>352</v>
      </c>
      <c r="DS12" s="26">
        <f t="array" ref="DS12">MAX((DR$36:DR$383=DR12)*DQ$36:DQ$383)</f>
        <v>44680</v>
      </c>
      <c r="DT12" s="36">
        <f>VLOOKUP(DS12,DQ$36:DT3004,4,0)/VLOOKUP(DS11,DQ$36:DT3004,4,0)-1</f>
        <v>2.1310924369748019E-2</v>
      </c>
    </row>
    <row r="13" spans="1:171">
      <c r="A13" s="23">
        <v>44620</v>
      </c>
      <c r="B13" s="27" t="s">
        <v>349</v>
      </c>
      <c r="C13" s="26">
        <f t="array" ref="C13">MAX((B$36:B$383=B13)*A$36:A$383)</f>
        <v>44620</v>
      </c>
      <c r="D13" s="36">
        <f>VLOOKUP(C13,A$36:D3005,4,0)/VLOOKUP(C12,A$36:D3005,4,0)-1</f>
        <v>-2.6627218934911268E-2</v>
      </c>
      <c r="G13" s="23">
        <v>44712</v>
      </c>
      <c r="H13" s="27" t="s">
        <v>353</v>
      </c>
      <c r="I13" s="26">
        <f t="array" ref="I13">MAX((H$36:H$383=H13)*G$36:G$383)</f>
        <v>44712</v>
      </c>
      <c r="J13" s="36">
        <f>VLOOKUP(I13,G$36:J3005,4,0)/VLOOKUP(I12,G$36:J3005,4,0)-1</f>
        <v>-1.6785150078988953E-2</v>
      </c>
      <c r="M13" s="23">
        <v>44742</v>
      </c>
      <c r="N13" s="27" t="s">
        <v>568</v>
      </c>
      <c r="O13" s="26">
        <f t="array" ref="O13">MAX((N$36:N$383=N13)*M$36:M$383)</f>
        <v>44742</v>
      </c>
      <c r="P13" s="36">
        <f>VLOOKUP(O13,M$36:P3005,4,0)/VLOOKUP(O12,M$36:P3005,4,0)-1</f>
        <v>-2.5117404297708812E-2</v>
      </c>
      <c r="S13" s="23">
        <v>44742</v>
      </c>
      <c r="T13" s="27" t="s">
        <v>568</v>
      </c>
      <c r="U13" s="26">
        <f t="array" ref="U13">MAX((T$36:T$383=T13)*S$36:S$383)</f>
        <v>44742</v>
      </c>
      <c r="V13" s="36">
        <f>VLOOKUP(U13,S$36:V3005,4,0)/VLOOKUP(U12,S$36:V3005,4,0)-1</f>
        <v>-2.0522035180631559E-2</v>
      </c>
      <c r="Y13" s="23">
        <v>44773</v>
      </c>
      <c r="Z13" s="27" t="s">
        <v>347</v>
      </c>
      <c r="AA13" s="26">
        <f t="array" ref="AA13">MAX((Z$36:Z$383=Z13)*Y$36:Y$383)</f>
        <v>44771</v>
      </c>
      <c r="AB13" s="36">
        <f>VLOOKUP(AA13,Y$36:AB3005,4,0)/VLOOKUP(AA12,Y$36:AB3005,4,0)-1</f>
        <v>-8.8757396449705706E-3</v>
      </c>
      <c r="AE13" s="23">
        <v>44804</v>
      </c>
      <c r="AF13" s="27" t="s">
        <v>339</v>
      </c>
      <c r="AG13" s="26">
        <f t="array" ref="AG13">MAX((AF$36:AF$383=AF13)*AE$36:AE$383)</f>
        <v>44804</v>
      </c>
      <c r="AH13" s="36">
        <f>VLOOKUP(AG13,AE$36:AH3005,4,0)/VLOOKUP(AG12,AE$36:AH3005,4,0)-1</f>
        <v>-5.3105074679011266E-2</v>
      </c>
      <c r="AK13" s="23">
        <v>44804</v>
      </c>
      <c r="AL13" s="27" t="s">
        <v>339</v>
      </c>
      <c r="AM13" s="70">
        <f t="array" ref="AM13">MAX((AL$36:AL$383=AL13)*AK$36:AK$383)</f>
        <v>44804</v>
      </c>
      <c r="AN13" s="36">
        <f>VLOOKUP(AM13,AK$36:AN3005,4,0)/VLOOKUP(AM12,AK$36:AN3005,4,0)-1</f>
        <v>-4.4989370643200299E-3</v>
      </c>
      <c r="AQ13" s="23">
        <v>44834</v>
      </c>
      <c r="AR13" s="27" t="s">
        <v>340</v>
      </c>
      <c r="AS13" s="26">
        <f t="array" ref="AS13">MAX((AR$36:AR$383=AR13)*AQ$36:AQ$383)</f>
        <v>44834</v>
      </c>
      <c r="AT13" s="36">
        <f>VLOOKUP(AS13,AQ$36:AT3005,4,0)/VLOOKUP(AS12,AQ$36:AT3005,4,0)-1</f>
        <v>-1.7282010997643371E-2</v>
      </c>
      <c r="AW13" s="23">
        <v>44834</v>
      </c>
      <c r="AX13" s="27" t="s">
        <v>340</v>
      </c>
      <c r="AY13" s="26">
        <f t="array" ref="AY13">MAX((AX$36:AX$383=AX13)*AW$36:AW$383)</f>
        <v>44834</v>
      </c>
      <c r="AZ13" s="36">
        <f>VLOOKUP(AY13,AW$36:AZ3005,4,0)/VLOOKUP(AY12,AW$36:AZ3005,4,0)-1</f>
        <v>-4.1959108941105328E-3</v>
      </c>
      <c r="BC13" s="23">
        <v>44926</v>
      </c>
      <c r="BD13" s="27" t="s">
        <v>1653</v>
      </c>
      <c r="BE13" s="26">
        <f t="array" ref="BE13">MAX((BD$36:BD$383=BD13)*BC$36:BC$383)</f>
        <v>44925</v>
      </c>
      <c r="BF13" s="36">
        <f>VLOOKUP(BE13,BC$36:BF3005,4,0)/VLOOKUP(BE12,BC$36:BF3005,4,0)-1</f>
        <v>1.5033011681056196E-2</v>
      </c>
      <c r="BI13" s="23">
        <v>44926</v>
      </c>
      <c r="BJ13" s="27" t="s">
        <v>1653</v>
      </c>
      <c r="BK13" s="26">
        <f t="array" ref="BK13">MAX((BJ$36:BJ$383=BJ13)*BI$36:BI$383)</f>
        <v>44925</v>
      </c>
      <c r="BL13" s="36">
        <f>VLOOKUP(BK13,BI$36:BL3005,4,0)/VLOOKUP(BK12,BI$36:BL3005,4,0)-1</f>
        <v>-2.3696682464454666E-3</v>
      </c>
      <c r="BO13" s="23">
        <v>44926</v>
      </c>
      <c r="BP13" s="27" t="s">
        <v>1653</v>
      </c>
      <c r="BQ13" s="26">
        <f t="array" ref="BQ13">MAX((BP$36:BP$383=BP13)*BO$36:BO$383)</f>
        <v>44925</v>
      </c>
      <c r="BR13" s="36">
        <f>VLOOKUP(BQ13,BO$36:BR3005,4,0)/VLOOKUP(BQ12,BO$36:BR3005,4,0)-1</f>
        <v>-8.6862106406080386E-3</v>
      </c>
      <c r="BU13" s="23">
        <v>44957</v>
      </c>
      <c r="BV13" s="27" t="s">
        <v>1626</v>
      </c>
      <c r="BW13" s="26">
        <f t="array" ref="BW13">MAX((BV$36:BV$383=BV13)*BU$36:BU$383)</f>
        <v>44957</v>
      </c>
      <c r="BX13" s="36">
        <f>VLOOKUP(BW13,BU$36:BX3005,4,0)/VLOOKUP(BW12,BU$36:BX3005,4,0)-1</f>
        <v>-6.8681318681318437E-3</v>
      </c>
      <c r="CA13" s="23">
        <v>44957</v>
      </c>
      <c r="CB13" s="27" t="s">
        <v>1626</v>
      </c>
      <c r="CC13" s="26">
        <f t="array" ref="CC13">MAX((CB$36:CB$383=CB13)*CA$36:CA$383)</f>
        <v>44957</v>
      </c>
      <c r="CD13" s="36">
        <f>VLOOKUP(CC13,CA$36:CD3005,4,0)/VLOOKUP(CC12,CA$36:CD3005,4,0)-1</f>
        <v>-9.5590502621030193E-3</v>
      </c>
      <c r="CG13" s="23">
        <v>44957</v>
      </c>
      <c r="CH13" s="27" t="s">
        <v>1626</v>
      </c>
      <c r="CI13" s="26">
        <f t="array" ref="CI13">MAX((CH$36:CH$383=CH13)*CG$36:CG$383)</f>
        <v>44957</v>
      </c>
      <c r="CJ13" s="36">
        <f>VLOOKUP(CI13,CG$36:CJ3005,4,0)/VLOOKUP(CI12,CG$36:CJ3005,4,0)-1</f>
        <v>-1.072796934865905E-2</v>
      </c>
      <c r="CM13" s="23">
        <v>44957</v>
      </c>
      <c r="CN13" s="27" t="s">
        <v>1626</v>
      </c>
      <c r="CO13" s="26">
        <f t="array" ref="CO13">MAX((CN$36:CN$383=CN13)*CM$36:CM$383)</f>
        <v>44957</v>
      </c>
      <c r="CP13" s="36">
        <f>VLOOKUP(CO13,CM$36:CP3005,4,0)/VLOOKUP(CO12,CM$36:CP3005,4,0)-1</f>
        <v>-5.3937432578209377E-3</v>
      </c>
      <c r="DQ13" s="23">
        <v>44712</v>
      </c>
      <c r="DR13" s="27" t="s">
        <v>353</v>
      </c>
      <c r="DS13" s="26">
        <f t="array" ref="DS13">MAX((DR$36:DR$383=DR13)*DQ$36:DQ$383)</f>
        <v>44712</v>
      </c>
      <c r="DT13" s="36">
        <f>VLOOKUP(DS13,DQ$36:DT3005,4,0)/VLOOKUP(DS12,DQ$36:DT3005,4,0)-1</f>
        <v>-1.6785150078988953E-2</v>
      </c>
    </row>
    <row r="14" spans="1:171">
      <c r="A14" s="23">
        <v>44651</v>
      </c>
      <c r="B14" s="27" t="s">
        <v>350</v>
      </c>
      <c r="C14" s="26">
        <f t="array" ref="C14">MAX((B$36:B$383=B14)*A$36:A$383)</f>
        <v>44651</v>
      </c>
      <c r="D14" s="36">
        <f>VLOOKUP(C14,A$36:D3006,4,0)/VLOOKUP(C13,A$36:D3006,4,0)-1</f>
        <v>2.3302938196555267E-2</v>
      </c>
      <c r="G14" s="23">
        <v>44742</v>
      </c>
      <c r="H14" s="27" t="s">
        <v>568</v>
      </c>
      <c r="I14" s="26">
        <f t="array" ref="I14">MAX((H$36:H$383=H14)*G$36:G$383)</f>
        <v>44742</v>
      </c>
      <c r="J14" s="36">
        <f>VLOOKUP(I14,G$36:J3006,4,0)/VLOOKUP(I13,G$36:J3006,4,0)-1</f>
        <v>3.0929905603534813E-2</v>
      </c>
      <c r="M14" s="23">
        <v>44773</v>
      </c>
      <c r="N14" s="27" t="s">
        <v>355</v>
      </c>
      <c r="O14" s="26">
        <f t="array" ref="O14">MAX((N$36:N$383=N14)*M$36:M$383)</f>
        <v>44771</v>
      </c>
      <c r="P14" s="36">
        <f>VLOOKUP(O14,M$36:P3006,4,0)/VLOOKUP(O13,M$36:P3006,4,0)-1</f>
        <v>-2.1896211955332312E-3</v>
      </c>
      <c r="S14" s="23">
        <v>44773</v>
      </c>
      <c r="T14" s="27" t="s">
        <v>355</v>
      </c>
      <c r="U14" s="26">
        <f t="array" ref="U14">MAX((T$36:T$383=T14)*S$36:S$383)</f>
        <v>44771</v>
      </c>
      <c r="V14" s="36">
        <f>VLOOKUP(U14,S$36:V3006,4,0)/VLOOKUP(U13,S$36:V3006,4,0)-1</f>
        <v>4.8276527952109127E-3</v>
      </c>
      <c r="Y14" s="23">
        <v>44804</v>
      </c>
      <c r="Z14" s="27" t="s">
        <v>339</v>
      </c>
      <c r="AA14" s="26">
        <f t="array" ref="AA14">MAX((Z$36:Z$383=Z14)*Y$36:Y$383)</f>
        <v>44804</v>
      </c>
      <c r="AB14" s="36">
        <f>VLOOKUP(AA14,Y$36:AB3006,4,0)/VLOOKUP(AA13,Y$36:AB3006,4,0)-1</f>
        <v>-1.990049751243772E-2</v>
      </c>
      <c r="AE14" s="23">
        <v>44834</v>
      </c>
      <c r="AF14" s="27" t="s">
        <v>340</v>
      </c>
      <c r="AG14" s="26">
        <f t="array" ref="AG14">MAX((AF$36:AF$383=AF14)*AE$36:AE$383)</f>
        <v>44834</v>
      </c>
      <c r="AH14" s="36">
        <f>VLOOKUP(AG14,AE$36:AH3006,4,0)/VLOOKUP(AG13,AE$36:AH3006,4,0)-1</f>
        <v>-1.3928604372290487E-2</v>
      </c>
      <c r="AK14" s="23">
        <v>44834</v>
      </c>
      <c r="AL14" s="27" t="s">
        <v>340</v>
      </c>
      <c r="AM14" s="70">
        <f t="array" ref="AM14">MAX((AL$36:AL$383=AL14)*AK$36:AK$383)</f>
        <v>44834</v>
      </c>
      <c r="AN14" s="36">
        <f>VLOOKUP(AM14,AK$36:AN3006,4,0)/VLOOKUP(AM13,AK$36:AN3006,4,0)-1</f>
        <v>-8.7405641636868481E-3</v>
      </c>
      <c r="AQ14" s="23">
        <v>44865</v>
      </c>
      <c r="AR14" s="27" t="s">
        <v>341</v>
      </c>
      <c r="AS14" s="26">
        <f t="array" ref="AS14">MAX((AR$36:AR$383=AR14)*AQ$36:AQ$383)</f>
        <v>44865</v>
      </c>
      <c r="AT14" s="36">
        <f>VLOOKUP(AS14,AQ$36:AT3006,4,0)/VLOOKUP(AS13,AQ$36:AT3006,4,0)-1</f>
        <v>-2.3181454836130988E-2</v>
      </c>
      <c r="AW14" s="23">
        <v>44865</v>
      </c>
      <c r="AX14" s="27" t="s">
        <v>341</v>
      </c>
      <c r="AY14" s="26">
        <f t="array" ref="AY14">MAX((AX$36:AX$383=AX14)*AW$36:AW$383)</f>
        <v>44865</v>
      </c>
      <c r="AZ14" s="36">
        <f>VLOOKUP(AY14,AW$36:AZ3006,4,0)/VLOOKUP(AY13,AW$36:AZ3006,4,0)-1</f>
        <v>-3.4474833371638702E-2</v>
      </c>
      <c r="BC14" s="23">
        <v>44957</v>
      </c>
      <c r="BD14" s="27" t="s">
        <v>1626</v>
      </c>
      <c r="BE14" s="26">
        <f t="array" ref="BE14">MAX((BD$36:BD$383=BD14)*BC$36:BC$383)</f>
        <v>44957</v>
      </c>
      <c r="BF14" s="36">
        <f>VLOOKUP(BE14,BC$36:BF3006,4,0)/VLOOKUP(BE13,BC$36:BF3006,4,0)-1</f>
        <v>-1.7011908335834436E-3</v>
      </c>
      <c r="BI14" s="23">
        <v>44957</v>
      </c>
      <c r="BJ14" s="27" t="s">
        <v>1626</v>
      </c>
      <c r="BK14" s="26">
        <f t="array" ref="BK14">MAX((BJ$36:BJ$383=BJ14)*BI$36:BI$383)</f>
        <v>44957</v>
      </c>
      <c r="BL14" s="36">
        <f>VLOOKUP(BK14,BI$36:BL3006,4,0)/VLOOKUP(BK13,BI$36:BL3006,4,0)-1</f>
        <v>1.9002375296912177E-2</v>
      </c>
      <c r="BO14" s="23">
        <v>44957</v>
      </c>
      <c r="BP14" s="27" t="s">
        <v>1626</v>
      </c>
      <c r="BQ14" s="26">
        <f t="array" ref="BQ14">MAX((BP$36:BP$383=BP14)*BO$36:BO$383)</f>
        <v>44957</v>
      </c>
      <c r="BR14" s="36">
        <f>VLOOKUP(BQ14,BO$36:BR3006,4,0)/VLOOKUP(BQ13,BO$36:BR3006,4,0)-1</f>
        <v>1.910672995010354E-2</v>
      </c>
      <c r="BU14" s="23">
        <v>44985</v>
      </c>
      <c r="BV14" s="27" t="s">
        <v>348</v>
      </c>
      <c r="BW14" s="26">
        <f t="array" ref="BW14">MAX((BV$36:BV$383=BV14)*BU$36:BU$383)</f>
        <v>44967</v>
      </c>
      <c r="BX14" s="36">
        <f>VLOOKUP(BW14,BU$36:BX3006,4,0)/VLOOKUP(BW13,BU$36:BX3006,4,0)-1</f>
        <v>1.3831258644536604E-2</v>
      </c>
      <c r="CA14" s="23">
        <v>44985</v>
      </c>
      <c r="CB14" s="27" t="s">
        <v>348</v>
      </c>
      <c r="CC14" s="26">
        <f t="array" ref="CC14">MAX((CB$36:CB$383=CB14)*CA$36:CA$383)</f>
        <v>44967</v>
      </c>
      <c r="CD14" s="36">
        <f>VLOOKUP(CC14,CA$36:CD3006,4,0)/VLOOKUP(CC13,CA$36:CD3006,4,0)-1</f>
        <v>-6.8493150684931781E-3</v>
      </c>
      <c r="CG14" s="23">
        <v>44985</v>
      </c>
      <c r="CH14" s="27" t="s">
        <v>348</v>
      </c>
      <c r="CI14" s="26">
        <f t="array" ref="CI14">MAX((CH$36:CH$383=CH14)*CG$36:CG$383)</f>
        <v>44967</v>
      </c>
      <c r="CJ14" s="36">
        <f>VLOOKUP(CI14,CG$36:CJ3006,4,0)/VLOOKUP(CI13,CG$36:CJ3006,4,0)-1</f>
        <v>-2.8659953524399651E-2</v>
      </c>
      <c r="CM14" s="23">
        <v>44985</v>
      </c>
      <c r="CN14" s="27" t="s">
        <v>348</v>
      </c>
      <c r="CO14" s="26">
        <f t="array" ref="CO14">MAX((CN$36:CN$383=CN14)*CM$36:CM$383)</f>
        <v>44967</v>
      </c>
      <c r="CP14" s="36">
        <f>VLOOKUP(CO14,CM$36:CP3006,4,0)/VLOOKUP(CO13,CM$36:CP3006,4,0)-1</f>
        <v>-1.4099783080260275E-2</v>
      </c>
      <c r="DQ14" s="23">
        <v>44742</v>
      </c>
      <c r="DR14" s="27" t="s">
        <v>568</v>
      </c>
      <c r="DS14" s="26">
        <f t="array" ref="DS14">MAX((DR$36:DR$383=DR14)*DQ$36:DQ$383)</f>
        <v>44742</v>
      </c>
      <c r="DT14" s="36">
        <f>VLOOKUP(DS14,DQ$36:DT3006,4,0)/VLOOKUP(DS13,DQ$36:DT3006,4,0)-1</f>
        <v>3.0929905603534813E-2</v>
      </c>
    </row>
    <row r="15" spans="1:171">
      <c r="A15" s="23">
        <v>44681</v>
      </c>
      <c r="B15" s="27" t="s">
        <v>352</v>
      </c>
      <c r="C15" s="26">
        <f t="array" ref="C15">MAX((B$36:B$383=B15)*A$36:A$383)</f>
        <v>44680</v>
      </c>
      <c r="D15" s="36">
        <f>VLOOKUP(C15,A$36:D3007,4,0)/VLOOKUP(C14,A$36:D3007,4,0)-1</f>
        <v>-7.9207920792079278E-3</v>
      </c>
      <c r="G15" s="23">
        <v>44773</v>
      </c>
      <c r="H15" s="27" t="s">
        <v>355</v>
      </c>
      <c r="I15" s="26">
        <f t="array" ref="I15">MAX((H$36:H$383=H15)*G$36:G$383)</f>
        <v>44771</v>
      </c>
      <c r="J15" s="36">
        <f>VLOOKUP(I15,G$36:J3007,4,0)/VLOOKUP(I14,G$36:J3007,4,0)-1</f>
        <v>2.1235145139294698E-2</v>
      </c>
      <c r="M15" s="23">
        <v>44804</v>
      </c>
      <c r="N15" s="27" t="s">
        <v>820</v>
      </c>
      <c r="O15" s="26">
        <f t="array" ref="O15">MAX((N$36:N$383=N15)*M$36:M$383)</f>
        <v>44804</v>
      </c>
      <c r="P15" s="36">
        <f>VLOOKUP(O15,M$36:P3007,4,0)/VLOOKUP(O14,M$36:P3007,4,0)-1</f>
        <v>-4.0231146221929581E-3</v>
      </c>
      <c r="S15" s="23">
        <v>44804</v>
      </c>
      <c r="T15" s="27" t="s">
        <v>820</v>
      </c>
      <c r="U15" s="26">
        <f t="array" ref="U15">MAX((T$36:T$383=T15)*S$36:S$383)</f>
        <v>44804</v>
      </c>
      <c r="V15" s="36">
        <f>VLOOKUP(U15,S$36:V3007,4,0)/VLOOKUP(U14,S$36:V3007,4,0)-1</f>
        <v>-1.08580762948014E-2</v>
      </c>
      <c r="Y15" s="23">
        <v>44834</v>
      </c>
      <c r="Z15" s="27" t="s">
        <v>340</v>
      </c>
      <c r="AA15" s="26">
        <f t="array" ref="AA15">MAX((Z$36:Z$383=Z15)*Y$36:Y$383)</f>
        <v>44834</v>
      </c>
      <c r="AB15" s="36">
        <f>VLOOKUP(AA15,Y$36:AB3007,4,0)/VLOOKUP(AA14,Y$36:AB3007,4,0)-1</f>
        <v>-5.0761421319797106E-3</v>
      </c>
      <c r="AE15" s="23">
        <v>44865</v>
      </c>
      <c r="AF15" s="27" t="s">
        <v>341</v>
      </c>
      <c r="AG15" s="26">
        <f t="array" ref="AG15">MAX((AF$36:AF$383=AF15)*AE$36:AE$383)</f>
        <v>44865</v>
      </c>
      <c r="AH15" s="36">
        <f>VLOOKUP(AG15,AE$36:AH3007,4,0)/VLOOKUP(AG14,AE$36:AH3007,4,0)-1</f>
        <v>-2.2450888681010306E-2</v>
      </c>
      <c r="AK15" s="23">
        <v>44865</v>
      </c>
      <c r="AL15" s="27" t="s">
        <v>341</v>
      </c>
      <c r="AM15" s="70">
        <f t="array" ref="AM15">MAX((AL$36:AL$383=AL15)*AK$36:AK$383)</f>
        <v>44865</v>
      </c>
      <c r="AN15" s="36">
        <f>VLOOKUP(AM15,AK$36:AN3007,4,0)/VLOOKUP(AM14,AK$36:AN3007,4,0)-1</f>
        <v>-1.4428857715430787E-2</v>
      </c>
      <c r="AQ15" s="23">
        <v>44895</v>
      </c>
      <c r="AR15" s="27" t="s">
        <v>342</v>
      </c>
      <c r="AS15" s="26">
        <f t="array" ref="AS15">MAX((AR$36:AR$383=AR15)*AQ$36:AQ$383)</f>
        <v>44895</v>
      </c>
      <c r="AT15" s="36">
        <f>VLOOKUP(AS15,AQ$36:AT3007,4,0)/VLOOKUP(AS14,AQ$36:AT3007,4,0)-1</f>
        <v>-6.7921440261865751E-2</v>
      </c>
      <c r="AW15" s="23">
        <v>44895</v>
      </c>
      <c r="AX15" s="27" t="s">
        <v>342</v>
      </c>
      <c r="AY15" s="26">
        <f t="array" ref="AY15">MAX((AX$36:AX$383=AX15)*AW$36:AW$383)</f>
        <v>44895</v>
      </c>
      <c r="AZ15" s="36">
        <f>VLOOKUP(AY15,AW$36:AZ3007,4,0)/VLOOKUP(AY14,AW$36:AZ3007,4,0)-1</f>
        <v>1.90430849797667E-2</v>
      </c>
      <c r="BC15" s="23">
        <v>44985</v>
      </c>
      <c r="BD15" s="27" t="s">
        <v>348</v>
      </c>
      <c r="BE15" s="26">
        <f t="array" ref="BE15">MAX((BD$36:BD$383=BD15)*BC$36:BC$383)</f>
        <v>44967</v>
      </c>
      <c r="BF15" s="36">
        <f>VLOOKUP(BE15,BC$36:BF3007,4,0)/VLOOKUP(BE14,BC$36:BF3007,4,0)-1</f>
        <v>-1.4735364875701706E-2</v>
      </c>
      <c r="BI15" s="23">
        <v>44985</v>
      </c>
      <c r="BJ15" s="27" t="s">
        <v>348</v>
      </c>
      <c r="BK15" s="26">
        <f t="array" ref="BK15">MAX((BJ$36:BJ$383=BJ15)*BI$36:BI$383)</f>
        <v>44967</v>
      </c>
      <c r="BL15" s="36">
        <f>VLOOKUP(BK15,BI$36:BL3007,4,0)/VLOOKUP(BK14,BI$36:BL3007,4,0)-1</f>
        <v>-4.0792540792540799E-2</v>
      </c>
      <c r="BO15" s="23">
        <v>44985</v>
      </c>
      <c r="BP15" s="27" t="s">
        <v>348</v>
      </c>
      <c r="BQ15" s="26">
        <f t="array" ref="BQ15">MAX((BP$36:BP$383=BP15)*BO$36:BO$383)</f>
        <v>44967</v>
      </c>
      <c r="BR15" s="36">
        <f>VLOOKUP(BQ15,BO$36:BR3007,4,0)/VLOOKUP(BQ14,BO$36:BR3007,4,0)-1</f>
        <v>-3.9646524958203977E-2</v>
      </c>
      <c r="DQ15" s="23">
        <v>44773</v>
      </c>
      <c r="DR15" s="27" t="s">
        <v>355</v>
      </c>
      <c r="DS15" s="26">
        <f t="array" ref="DS15">MAX((DR$36:DR$383=DR15)*DQ$36:DQ$383)</f>
        <v>44771</v>
      </c>
      <c r="DT15" s="36">
        <f>VLOOKUP(DS15,DQ$36:DT3007,4,0)/VLOOKUP(DS14,DQ$36:DT3007,4,0)-1</f>
        <v>2.1235145139294698E-2</v>
      </c>
    </row>
    <row r="16" spans="1:171">
      <c r="A16" s="23">
        <v>44712</v>
      </c>
      <c r="B16" s="27" t="s">
        <v>353</v>
      </c>
      <c r="C16" s="26">
        <f t="array" ref="C16">MAX((B$36:B$383=B16)*A$36:A$383)</f>
        <v>44712</v>
      </c>
      <c r="D16" s="36">
        <f>VLOOKUP(C16,A$36:D3008,4,0)/VLOOKUP(C15,A$36:D3008,4,0)-1</f>
        <v>-4.9900199600798611E-3</v>
      </c>
      <c r="G16" s="23">
        <v>44804</v>
      </c>
      <c r="H16" s="27" t="s">
        <v>820</v>
      </c>
      <c r="I16" s="26">
        <f t="array" ref="I16">MAX((H$36:H$383=H16)*G$36:G$383)</f>
        <v>44804</v>
      </c>
      <c r="J16" s="36">
        <f>VLOOKUP(I16,G$36:J3008,4,0)/VLOOKUP(I15,G$36:J3008,4,0)-1</f>
        <v>-2.9823222688541207E-2</v>
      </c>
      <c r="M16" s="23">
        <v>44834</v>
      </c>
      <c r="N16" s="27" t="s">
        <v>903</v>
      </c>
      <c r="O16" s="26">
        <f t="array" ref="O16">MAX((N$36:N$383=N16)*M$36:M$383)</f>
        <v>44834</v>
      </c>
      <c r="P16" s="36">
        <f>VLOOKUP(O16,M$36:P3008,4,0)/VLOOKUP(O15,M$36:P3008,4,0)-1</f>
        <v>-7.9318448883666237E-3</v>
      </c>
      <c r="S16" s="23">
        <v>44834</v>
      </c>
      <c r="T16" s="27" t="s">
        <v>903</v>
      </c>
      <c r="U16" s="26">
        <f t="array" ref="U16">MAX((T$36:T$383=T16)*S$36:S$383)</f>
        <v>44834</v>
      </c>
      <c r="V16" s="36">
        <f>VLOOKUP(U16,S$36:V3008,4,0)/VLOOKUP(U15,S$36:V3008,4,0)-1</f>
        <v>5.5372061394984851E-3</v>
      </c>
      <c r="Y16" s="23">
        <v>44865</v>
      </c>
      <c r="Z16" s="27" t="s">
        <v>341</v>
      </c>
      <c r="AA16" s="26">
        <f t="array" ref="AA16">MAX((Z$36:Z$383=Z16)*Y$36:Y$383)</f>
        <v>44865</v>
      </c>
      <c r="AB16" s="36">
        <f>VLOOKUP(AA16,Y$36:AB3008,4,0)/VLOOKUP(AA15,Y$36:AB3008,4,0)-1</f>
        <v>-4.0816326530612734E-3</v>
      </c>
      <c r="AE16" s="23">
        <v>44895</v>
      </c>
      <c r="AF16" s="27" t="s">
        <v>342</v>
      </c>
      <c r="AG16" s="26">
        <f t="array" ref="AG16">MAX((AF$36:AF$383=AF16)*AE$36:AE$383)</f>
        <v>44895</v>
      </c>
      <c r="AH16" s="36">
        <f>VLOOKUP(AG16,AE$36:AH3008,4,0)/VLOOKUP(AG15,AE$36:AH3008,4,0)-1</f>
        <v>-1.2344497607655436E-2</v>
      </c>
      <c r="AK16" s="23">
        <v>44895</v>
      </c>
      <c r="AL16" s="27" t="s">
        <v>342</v>
      </c>
      <c r="AM16" s="70">
        <f t="array" ref="AM16">MAX((AL$36:AL$383=AL16)*AK$36:AK$383)</f>
        <v>44895</v>
      </c>
      <c r="AN16" s="36">
        <f>VLOOKUP(AM16,AK$36:AN3008,4,0)/VLOOKUP(AM15,AK$36:AN3008,4,0)-1</f>
        <v>1.4589263928426188E-2</v>
      </c>
      <c r="AQ16" s="23">
        <v>44926</v>
      </c>
      <c r="AR16" s="27" t="s">
        <v>1653</v>
      </c>
      <c r="AS16" s="26">
        <f t="array" ref="AS16">MAX((AR$36:AR$383=AR16)*AQ$36:AQ$383)</f>
        <v>44925</v>
      </c>
      <c r="AT16" s="36">
        <f>VLOOKUP(AS16,AQ$36:AT3008,4,0)/VLOOKUP(AS15,AQ$36:AT3008,4,0)-1</f>
        <v>9.3064091308165064E-2</v>
      </c>
      <c r="AW16" s="23">
        <v>44926</v>
      </c>
      <c r="AX16" s="27" t="s">
        <v>1653</v>
      </c>
      <c r="AY16" s="26">
        <f t="array" ref="AY16">MAX((AX$36:AX$383=AX16)*AW$36:AW$383)</f>
        <v>44925</v>
      </c>
      <c r="AZ16" s="36">
        <f>VLOOKUP(AY16,AW$36:AZ3008,4,0)/VLOOKUP(AY15,AW$36:AZ3008,4,0)-1</f>
        <v>3.4337771548703655E-2</v>
      </c>
      <c r="DQ16" s="23">
        <v>44804</v>
      </c>
      <c r="DR16" s="27" t="s">
        <v>820</v>
      </c>
      <c r="DS16" s="26">
        <f t="array" ref="DS16">MAX((DR$36:DR$383=DR16)*DQ$36:DQ$383)</f>
        <v>44804</v>
      </c>
      <c r="DT16" s="36">
        <f>VLOOKUP(DS16,DQ$36:DT3008,4,0)/VLOOKUP(DS15,DQ$36:DT3008,4,0)-1</f>
        <v>-2.9823222688541207E-2</v>
      </c>
    </row>
    <row r="17" spans="1:124">
      <c r="A17" s="23">
        <v>44742</v>
      </c>
      <c r="B17" s="27" t="s">
        <v>568</v>
      </c>
      <c r="C17" s="26">
        <f t="array" ref="C17">MAX((B$36:B$383=B17)*A$36:A$383)</f>
        <v>44742</v>
      </c>
      <c r="D17" s="36">
        <f>VLOOKUP(C17,A$36:D3009,4,0)/VLOOKUP(C16,A$36:D3009,4,0)-1</f>
        <v>1.4042126379137265E-2</v>
      </c>
      <c r="G17" s="23">
        <v>44834</v>
      </c>
      <c r="H17" s="27" t="s">
        <v>903</v>
      </c>
      <c r="I17" s="26">
        <f t="array" ref="I17">MAX((H$36:H$383=H17)*G$36:G$383)</f>
        <v>44834</v>
      </c>
      <c r="J17" s="36">
        <f>VLOOKUP(I17,G$36:J3009,4,0)/VLOOKUP(I16,G$36:J3009,4,0)-1</f>
        <v>4.3521006750999458E-2</v>
      </c>
      <c r="M17" s="23">
        <v>44865</v>
      </c>
      <c r="N17" s="27" t="s">
        <v>975</v>
      </c>
      <c r="O17" s="26">
        <f t="array" ref="O17">MAX((N$36:N$383=N17)*M$36:M$383)</f>
        <v>44865</v>
      </c>
      <c r="P17" s="36">
        <f>VLOOKUP(O17,M$36:P3009,4,0)/VLOOKUP(O16,M$36:P3009,4,0)-1</f>
        <v>-2.8131477642878266E-2</v>
      </c>
      <c r="S17" s="23">
        <v>44865</v>
      </c>
      <c r="T17" s="27" t="s">
        <v>975</v>
      </c>
      <c r="U17" s="26">
        <f t="array" ref="U17">MAX((T$36:T$383=T17)*S$36:S$383)</f>
        <v>44865</v>
      </c>
      <c r="V17" s="36">
        <f>VLOOKUP(U17,S$36:V3009,4,0)/VLOOKUP(U16,S$36:V3009,4,0)-1</f>
        <v>2.7050526519178941E-3</v>
      </c>
      <c r="Y17" s="23">
        <v>44895</v>
      </c>
      <c r="Z17" s="27" t="s">
        <v>342</v>
      </c>
      <c r="AA17" s="26">
        <f t="array" ref="AA17">MAX((Z$36:Z$383=Z17)*Y$36:Y$383)</f>
        <v>44895</v>
      </c>
      <c r="AB17" s="36">
        <f>VLOOKUP(AA17,Y$36:AB3009,4,0)/VLOOKUP(AA16,Y$36:AB3009,4,0)-1</f>
        <v>-2.049180327868827E-3</v>
      </c>
      <c r="AE17" s="23">
        <v>44926</v>
      </c>
      <c r="AF17" s="27" t="s">
        <v>1653</v>
      </c>
      <c r="AG17" s="26">
        <f t="array" ref="AG17">MAX((AF$36:AF$383=AF17)*AE$36:AE$383)</f>
        <v>44925</v>
      </c>
      <c r="AH17" s="36">
        <f>VLOOKUP(AG17,AE$36:AH3009,4,0)/VLOOKUP(AG16,AE$36:AH3009,4,0)-1</f>
        <v>3.9627943028776258E-2</v>
      </c>
      <c r="AK17" s="23">
        <v>44926</v>
      </c>
      <c r="AL17" s="27" t="s">
        <v>1653</v>
      </c>
      <c r="AM17" s="26">
        <f t="array" ref="AM17">MAX((AL$36:AL$383=AL17)*AK$36:AK$383)</f>
        <v>44925</v>
      </c>
      <c r="AN17" s="36">
        <f>VLOOKUP(AM17,AK$36:AN3009,4,0)/VLOOKUP(AM16,AK$36:AN3009,4,0)-1</f>
        <v>1.9039030011523739E-2</v>
      </c>
      <c r="AQ17" s="23">
        <v>44957</v>
      </c>
      <c r="AR17" s="27" t="s">
        <v>1626</v>
      </c>
      <c r="AS17" s="26">
        <f t="array" ref="AS17">MAX((AR$36:AR$383=AR17)*AQ$36:AQ$383)</f>
        <v>44957</v>
      </c>
      <c r="AT17" s="36">
        <f>VLOOKUP(AS17,AQ$36:AT3009,4,0)/VLOOKUP(AS16,AQ$36:AT3009,4,0)-1</f>
        <v>3.0522088353413412E-2</v>
      </c>
      <c r="AW17" s="23">
        <v>44957</v>
      </c>
      <c r="AX17" s="27" t="s">
        <v>1626</v>
      </c>
      <c r="AY17" s="26">
        <f t="array" ref="AY17">MAX((AX$36:AX$383=AX17)*AW$36:AW$383)</f>
        <v>44957</v>
      </c>
      <c r="AZ17" s="36">
        <f>VLOOKUP(AY17,AW$36:AZ3009,4,0)/VLOOKUP(AY16,AW$36:AZ3009,4,0)-1</f>
        <v>4.9683830171634025E-3</v>
      </c>
      <c r="DQ17" s="23">
        <v>44834</v>
      </c>
      <c r="DR17" s="27" t="s">
        <v>903</v>
      </c>
      <c r="DS17" s="26">
        <f t="array" ref="DS17">MAX((DR$36:DR$383=DR17)*DQ$36:DQ$383)</f>
        <v>44834</v>
      </c>
      <c r="DT17" s="36">
        <f>VLOOKUP(DS17,DQ$36:DT3009,4,0)/VLOOKUP(DS16,DQ$36:DT3009,4,0)-1</f>
        <v>4.3521006750999458E-2</v>
      </c>
    </row>
    <row r="18" spans="1:124">
      <c r="A18" s="23">
        <v>44773</v>
      </c>
      <c r="B18" s="27" t="s">
        <v>355</v>
      </c>
      <c r="C18" s="26">
        <f t="array" ref="C18">MAX((B$36:B$383=B18)*A$36:A$383)</f>
        <v>44771</v>
      </c>
      <c r="D18" s="36">
        <f>VLOOKUP(C18,A$36:D3010,4,0)/VLOOKUP(C17,A$36:D3010,4,0)-1</f>
        <v>2.0771513353115889E-2</v>
      </c>
      <c r="G18" s="23">
        <v>44865</v>
      </c>
      <c r="H18" s="27" t="s">
        <v>975</v>
      </c>
      <c r="I18" s="26">
        <f t="array" ref="I18">MAX((H$36:H$383=H18)*G$36:G$383)</f>
        <v>44865</v>
      </c>
      <c r="J18" s="36">
        <f>VLOOKUP(I18,G$36:J3010,4,0)/VLOOKUP(I17,G$36:J3010,4,0)-1</f>
        <v>-6.0925821242384659E-3</v>
      </c>
      <c r="M18" s="23">
        <v>44895</v>
      </c>
      <c r="N18" s="27" t="s">
        <v>1004</v>
      </c>
      <c r="O18" s="26">
        <f t="array" ref="O18">MAX((N$36:N$383=N18)*M$36:M$383)</f>
        <v>44895</v>
      </c>
      <c r="P18" s="36">
        <f>VLOOKUP(O18,M$36:P3010,4,0)/VLOOKUP(O17,M$36:P3010,4,0)-1</f>
        <v>1.6986593540524009E-2</v>
      </c>
      <c r="S18" s="23">
        <v>44895</v>
      </c>
      <c r="T18" s="27" t="s">
        <v>1004</v>
      </c>
      <c r="U18" s="26">
        <f t="array" ref="U18">MAX((T$36:T$383=T18)*S$36:S$383)</f>
        <v>44895</v>
      </c>
      <c r="V18" s="36">
        <f>VLOOKUP(U18,S$36:V3010,4,0)/VLOOKUP(U17,S$36:V3010,4,0)-1</f>
        <v>-6.7443877059447654E-3</v>
      </c>
      <c r="Y18" s="23">
        <v>44926</v>
      </c>
      <c r="Z18" s="27" t="s">
        <v>1653</v>
      </c>
      <c r="AA18" s="26">
        <f t="array" ref="AA18">MAX((Z$36:Z$383=Z18)*Y$36:Y$383)</f>
        <v>44925</v>
      </c>
      <c r="AB18" s="36">
        <f>VLOOKUP(AA18,Y$36:AB3010,4,0)/VLOOKUP(AA17,Y$36:AB3010,4,0)-1</f>
        <v>-1.5400410677618104E-2</v>
      </c>
      <c r="AE18" s="23">
        <v>44957</v>
      </c>
      <c r="AF18" s="27" t="s">
        <v>1626</v>
      </c>
      <c r="AG18" s="26">
        <f t="array" ref="AG18">MAX((AF$36:AF$383=AF18)*AE$36:AE$383)</f>
        <v>44957</v>
      </c>
      <c r="AH18" s="36">
        <f>VLOOKUP(AG18,AE$36:AH3010,4,0)/VLOOKUP(AG17,AE$36:AH3010,4,0)-1</f>
        <v>-3.410997204100652E-2</v>
      </c>
      <c r="AK18" s="23">
        <v>44957</v>
      </c>
      <c r="AL18" s="27" t="s">
        <v>1626</v>
      </c>
      <c r="AM18" s="70">
        <f t="array" ref="AM18">MAX((AL$36:AL$383=AL18)*AK$36:AK$383)</f>
        <v>44957</v>
      </c>
      <c r="AN18" s="36">
        <f>VLOOKUP(AM18,AK$36:AN3010,4,0)/VLOOKUP(AM17,AK$36:AN3010,4,0)-1</f>
        <v>6.0179949850041714E-2</v>
      </c>
      <c r="AQ18" s="23">
        <v>44985</v>
      </c>
      <c r="AR18" s="27" t="s">
        <v>348</v>
      </c>
      <c r="AS18" s="26">
        <f t="array" ref="AS18">MAX((AR$36:AR$383=AR18)*AQ$36:AQ$383)</f>
        <v>44967</v>
      </c>
      <c r="AT18" s="36">
        <f>VLOOKUP(AS18,AQ$36:AT3010,4,0)/VLOOKUP(AS17,AQ$36:AT3010,4,0)-1</f>
        <v>-4.0530007794232104E-2</v>
      </c>
      <c r="AW18" s="23">
        <v>44985</v>
      </c>
      <c r="AX18" s="27" t="s">
        <v>348</v>
      </c>
      <c r="AY18" s="26">
        <f t="array" ref="AY18">MAX((AX$36:AX$383=AX18)*AW$36:AW$383)</f>
        <v>44967</v>
      </c>
      <c r="AZ18" s="36">
        <f>VLOOKUP(AY18,AW$36:AZ3010,4,0)/VLOOKUP(AY17,AW$36:AZ3010,4,0)-1</f>
        <v>-3.183520599250933E-2</v>
      </c>
      <c r="DQ18" s="23">
        <v>44865</v>
      </c>
      <c r="DR18" s="27" t="s">
        <v>975</v>
      </c>
      <c r="DS18" s="26">
        <f t="array" ref="DS18">MAX((DR$36:DR$383=DR18)*DQ$36:DQ$383)</f>
        <v>44865</v>
      </c>
      <c r="DT18" s="36">
        <f>VLOOKUP(DS18,DQ$36:DT3010,4,0)/VLOOKUP(DS17,DQ$36:DT3010,4,0)-1</f>
        <v>-6.0925821242384659E-3</v>
      </c>
    </row>
    <row r="19" spans="1:124">
      <c r="A19" s="23">
        <v>44804</v>
      </c>
      <c r="B19" s="27" t="s">
        <v>820</v>
      </c>
      <c r="C19" s="26">
        <f t="array" ref="C19">MAX((B$36:B$383=B19)*A$36:A$383)</f>
        <v>44804</v>
      </c>
      <c r="D19" s="36">
        <f>VLOOKUP(C19,A$36:D3011,4,0)/VLOOKUP(C18,A$36:D3011,4,0)-1</f>
        <v>-2.2286821705426507E-2</v>
      </c>
      <c r="G19" s="23">
        <v>44895</v>
      </c>
      <c r="H19" s="27" t="s">
        <v>1004</v>
      </c>
      <c r="I19" s="26">
        <f t="array" ref="I19">MAX((H$36:H$383=H19)*G$36:G$383)</f>
        <v>44895</v>
      </c>
      <c r="J19" s="36">
        <f>VLOOKUP(I19,G$36:J3011,4,0)/VLOOKUP(I18,G$36:J3011,4,0)-1</f>
        <v>-1.1438321536905938E-2</v>
      </c>
      <c r="M19" s="23">
        <v>44926</v>
      </c>
      <c r="N19" s="27" t="s">
        <v>1142</v>
      </c>
      <c r="O19" s="26">
        <f t="array" ref="O19">MAX((N$36:N$383=N19)*M$36:M$383)</f>
        <v>44925</v>
      </c>
      <c r="P19" s="36">
        <f>VLOOKUP(O19,M$36:P3011,4,0)/VLOOKUP(O18,M$36:P3011,4,0)-1</f>
        <v>-3.8648790352782458E-2</v>
      </c>
      <c r="S19" s="23">
        <v>44926</v>
      </c>
      <c r="T19" s="27" t="s">
        <v>1142</v>
      </c>
      <c r="U19" s="26">
        <f t="array" ref="U19">MAX((T$36:T$383=T19)*S$36:S$383)</f>
        <v>44925</v>
      </c>
      <c r="V19" s="36">
        <f>VLOOKUP(U19,S$36:V3011,4,0)/VLOOKUP(U18,S$36:V3011,4,0)-1</f>
        <v>4.4621204772530287E-3</v>
      </c>
      <c r="Y19" s="23">
        <v>44957</v>
      </c>
      <c r="Z19" s="27" t="s">
        <v>1626</v>
      </c>
      <c r="AA19" s="26">
        <f t="array" ref="AA19">MAX((Z$36:Z$383=Z19)*Y$36:Y$383)</f>
        <v>44957</v>
      </c>
      <c r="AB19" s="36">
        <f>VLOOKUP(AA19,Y$36:AB3011,4,0)/VLOOKUP(AA18,Y$36:AB3011,4,0)-1</f>
        <v>-1.0427528675703845E-2</v>
      </c>
      <c r="AE19" s="23">
        <v>44985</v>
      </c>
      <c r="AF19" s="27" t="s">
        <v>348</v>
      </c>
      <c r="AG19" s="26">
        <f t="array" ref="AG19">MAX((AF$36:AF$383=AF19)*AE$36:AE$383)</f>
        <v>44967</v>
      </c>
      <c r="AH19" s="36">
        <f>VLOOKUP(AG19,AE$36:AH3011,4,0)/VLOOKUP(AG18,AE$36:AH3011,4,0)-1</f>
        <v>-5.2489386337321475E-2</v>
      </c>
      <c r="AK19" s="23">
        <v>44985</v>
      </c>
      <c r="AL19" s="27" t="s">
        <v>348</v>
      </c>
      <c r="AM19" s="26">
        <f t="array" ref="AM19">MAX((AL$36:AL$383=AL19)*AK$36:AK$383)</f>
        <v>44967</v>
      </c>
      <c r="AN19" s="36">
        <f>VLOOKUP(AM19,AK$36:AN3011,4,0)/VLOOKUP(AM18,AK$36:AN3011,4,0)-1</f>
        <v>8.3940082548810135E-3</v>
      </c>
      <c r="DQ19" s="23">
        <v>44895</v>
      </c>
      <c r="DR19" s="27" t="s">
        <v>1004</v>
      </c>
      <c r="DS19" s="26">
        <f t="array" ref="DS19">MAX((DR$36:DR$383=DR19)*DQ$36:DQ$383)</f>
        <v>44895</v>
      </c>
      <c r="DT19" s="36">
        <f>VLOOKUP(DS19,DQ$36:DT3011,4,0)/VLOOKUP(DS18,DQ$36:DT3011,4,0)-1</f>
        <v>-1.1438321536905938E-2</v>
      </c>
    </row>
    <row r="20" spans="1:124">
      <c r="A20" s="23">
        <v>44834</v>
      </c>
      <c r="B20" s="27" t="s">
        <v>903</v>
      </c>
      <c r="C20" s="26">
        <f t="array" ref="C20">MAX((B$36:B$383=B20)*A$36:A$383)</f>
        <v>44834</v>
      </c>
      <c r="D20" s="36">
        <f>VLOOKUP(C20,A$36:D3012,4,0)/VLOOKUP(C19,A$36:D3012,4,0)-1</f>
        <v>-1.1892963330029649E-2</v>
      </c>
      <c r="G20" s="23">
        <v>44926</v>
      </c>
      <c r="H20" s="27" t="s">
        <v>1142</v>
      </c>
      <c r="I20" s="26">
        <f t="array" ref="I20">MAX((H$36:H$383=H20)*G$36:G$383)</f>
        <v>44925</v>
      </c>
      <c r="J20" s="36">
        <f>VLOOKUP(I20,G$36:J3012,4,0)/VLOOKUP(I19,G$36:J3012,4,0)-1</f>
        <v>4.9862558332800511E-3</v>
      </c>
      <c r="M20" s="23">
        <v>44957</v>
      </c>
      <c r="N20" s="27" t="s">
        <v>1628</v>
      </c>
      <c r="O20" s="26">
        <f t="array" ref="O20">MAX((N$36:N$383=N20)*M$36:M$383)</f>
        <v>44957</v>
      </c>
      <c r="P20" s="36">
        <f>VLOOKUP(O20,M$36:P3012,4,0)/VLOOKUP(O19,M$36:P3012,4,0)-1</f>
        <v>-2.4931827035450382E-3</v>
      </c>
      <c r="S20" s="23">
        <v>44957</v>
      </c>
      <c r="T20" s="27" t="s">
        <v>1628</v>
      </c>
      <c r="U20" s="26">
        <f t="array" ref="U20">MAX((T$36:T$383=T20)*S$36:S$383)</f>
        <v>44957</v>
      </c>
      <c r="V20" s="36">
        <f>VLOOKUP(U20,S$36:V3012,4,0)/VLOOKUP(U19,S$36:V3012,4,0)-1</f>
        <v>1.8058908739739143E-2</v>
      </c>
      <c r="Y20" s="23">
        <v>44985</v>
      </c>
      <c r="Z20" s="27" t="s">
        <v>348</v>
      </c>
      <c r="AA20" s="26">
        <f t="array" ref="AA20">MAX((Z$36:Z$383=Z20)*Y$36:Y$383)</f>
        <v>44967</v>
      </c>
      <c r="AB20" s="36">
        <f>VLOOKUP(AA20,Y$36:AB3012,4,0)/VLOOKUP(AA19,Y$36:AB3012,4,0)-1</f>
        <v>-3.1612223393044925E-3</v>
      </c>
      <c r="DQ20" s="23">
        <v>44926</v>
      </c>
      <c r="DR20" s="27" t="s">
        <v>1142</v>
      </c>
      <c r="DS20" s="26">
        <f t="array" ref="DS20">MAX((DR$36:DR$383=DR20)*DQ$36:DQ$383)</f>
        <v>44925</v>
      </c>
      <c r="DT20" s="36">
        <f>VLOOKUP(DS20,DQ$36:DT3012,4,0)/VLOOKUP(DS19,DQ$36:DT3012,4,0)-1</f>
        <v>4.9862558332800511E-3</v>
      </c>
    </row>
    <row r="21" spans="1:124">
      <c r="A21" s="23">
        <v>44865</v>
      </c>
      <c r="B21" s="27" t="s">
        <v>975</v>
      </c>
      <c r="C21" s="26">
        <f t="array" ref="C21">MAX((B$36:B$383=B21)*A$36:A$383)</f>
        <v>44865</v>
      </c>
      <c r="D21" s="36">
        <f>VLOOKUP(C21,A$36:D3013,4,0)/VLOOKUP(C20,A$36:D3013,4,0)-1</f>
        <v>4.0120361083249012E-3</v>
      </c>
      <c r="G21" s="23">
        <v>44957</v>
      </c>
      <c r="H21" s="27" t="s">
        <v>1628</v>
      </c>
      <c r="I21" s="26">
        <f t="array" ref="I21">MAX((H$36:H$383=H21)*G$36:G$383)</f>
        <v>44957</v>
      </c>
      <c r="J21" s="36">
        <f>VLOOKUP(I21,G$36:J3013,4,0)/VLOOKUP(I20,G$36:J3013,4,0)-1</f>
        <v>1.3039882959099192E-2</v>
      </c>
      <c r="M21" s="23">
        <v>44985</v>
      </c>
      <c r="N21" s="27" t="s">
        <v>371</v>
      </c>
      <c r="O21" s="26">
        <f t="array" ref="O21">MAX((N$36:N$383=N21)*M$36:M$383)</f>
        <v>44967</v>
      </c>
      <c r="P21" s="36">
        <f>VLOOKUP(O21,M$36:P3013,4,0)/VLOOKUP(O20,M$36:P3013,4,0)-1</f>
        <v>-1.2184644224009999E-2</v>
      </c>
      <c r="S21" s="23">
        <v>44985</v>
      </c>
      <c r="T21" s="27" t="s">
        <v>371</v>
      </c>
      <c r="U21" s="26">
        <f t="array" ref="U21">MAX((T$36:T$383=T21)*S$36:S$383)</f>
        <v>44967</v>
      </c>
      <c r="V21" s="36">
        <f>VLOOKUP(U21,S$36:V3013,4,0)/VLOOKUP(U20,S$36:V3013,4,0)-1</f>
        <v>-1.3375071143995498E-2</v>
      </c>
      <c r="DQ21" s="23">
        <v>44957</v>
      </c>
      <c r="DR21" s="27" t="s">
        <v>1628</v>
      </c>
      <c r="DS21" s="26">
        <f t="array" ref="DS21">MAX((DR$36:DR$383=DR21)*DQ$36:DQ$383)</f>
        <v>44957</v>
      </c>
      <c r="DT21" s="36">
        <f>VLOOKUP(DS21,DQ$36:DT3013,4,0)/VLOOKUP(DS20,DQ$36:DT3013,4,0)-1</f>
        <v>1.3039882959099192E-2</v>
      </c>
    </row>
    <row r="22" spans="1:124">
      <c r="A22" s="23">
        <v>44895</v>
      </c>
      <c r="B22" s="27" t="s">
        <v>1004</v>
      </c>
      <c r="C22" s="26">
        <f t="array" ref="C22">MAX((B$36:B$383=B22)*A$36:A$383)</f>
        <v>44895</v>
      </c>
      <c r="D22" s="36">
        <f>VLOOKUP(C22,A$36:D3014,4,0)/VLOOKUP(C21,A$36:D3014,4,0)-1</f>
        <v>-1.5984015984015887E-2</v>
      </c>
      <c r="G22" s="23">
        <v>44985</v>
      </c>
      <c r="H22" s="27" t="s">
        <v>371</v>
      </c>
      <c r="I22" s="26">
        <f t="array" ref="I22">MAX((H$36:H$383=H22)*G$36:G$383)</f>
        <v>44967</v>
      </c>
      <c r="J22" s="36">
        <f>VLOOKUP(I22,G$36:J3014,4,0)/VLOOKUP(I21,G$36:J3014,4,0)-1</f>
        <v>-3.3278914981791363E-3</v>
      </c>
      <c r="DQ22" s="23">
        <v>44985</v>
      </c>
      <c r="DR22" s="27" t="s">
        <v>371</v>
      </c>
      <c r="DS22" s="26">
        <f t="array" ref="DS22">MAX((DR$36:DR$383=DR22)*DQ$36:DQ$383)</f>
        <v>44967</v>
      </c>
      <c r="DT22" s="36">
        <f>VLOOKUP(DS22,DQ$36:DT3014,4,0)/VLOOKUP(DS21,DQ$36:DT3014,4,0)-1</f>
        <v>-3.3278914981791363E-3</v>
      </c>
    </row>
    <row r="23" spans="1:124">
      <c r="A23" s="23">
        <v>44926</v>
      </c>
      <c r="B23" s="27" t="s">
        <v>1142</v>
      </c>
      <c r="C23" s="26">
        <f t="array" ref="C23">MAX((B$36:B$383=B23)*A$36:A$383)</f>
        <v>44925</v>
      </c>
      <c r="D23" s="36">
        <f>VLOOKUP(C23,A$36:D3015,4,0)/VLOOKUP(C22,A$36:D3015,4,0)-1</f>
        <v>5.0761421319795996E-3</v>
      </c>
    </row>
    <row r="24" spans="1:124">
      <c r="A24" s="23">
        <v>44957</v>
      </c>
      <c r="B24" s="27" t="s">
        <v>1628</v>
      </c>
      <c r="C24" s="26">
        <f t="array" ref="C24">MAX((B$36:B$383=B24)*A$36:A$383)</f>
        <v>44957</v>
      </c>
      <c r="D24" s="36">
        <f>VLOOKUP(C24,A$36:D3016,4,0)/VLOOKUP(C23,A$36:D3016,4,0)-1</f>
        <v>-1.0101010101010055E-2</v>
      </c>
    </row>
    <row r="25" spans="1:124">
      <c r="A25" s="23">
        <v>44985</v>
      </c>
      <c r="B25" s="27" t="s">
        <v>371</v>
      </c>
      <c r="C25" s="26">
        <f t="array" ref="C25">MAX((B$36:B$383=B25)*A$36:A$383)</f>
        <v>44963</v>
      </c>
      <c r="D25" s="36">
        <f>VLOOKUP(C25,A$36:D3017,4,0)/VLOOKUP(C24,A$36:D3017,4,0)-1</f>
        <v>1.0204081632652073E-3</v>
      </c>
    </row>
    <row r="36" spans="1:137">
      <c r="A36" s="23">
        <v>44433</v>
      </c>
      <c r="B36" s="27" t="s">
        <v>339</v>
      </c>
      <c r="C36" s="23"/>
      <c r="D36" s="44">
        <v>0.90166400000000002</v>
      </c>
      <c r="E36" s="45">
        <v>1677852.35</v>
      </c>
      <c r="G36" s="43">
        <v>44511</v>
      </c>
      <c r="H36" s="27" t="s">
        <v>342</v>
      </c>
      <c r="I36" s="23"/>
      <c r="J36" s="44">
        <v>1.5407</v>
      </c>
      <c r="K36" s="45">
        <v>6490556.2400000002</v>
      </c>
      <c r="M36" s="43">
        <v>44558</v>
      </c>
      <c r="N36" s="27" t="s">
        <v>336</v>
      </c>
      <c r="O36" s="23"/>
      <c r="P36" s="44">
        <v>1.3688</v>
      </c>
      <c r="Q36" s="45">
        <v>6575102.2800000003</v>
      </c>
      <c r="S36" s="43">
        <v>44558</v>
      </c>
      <c r="T36" s="27" t="s">
        <v>336</v>
      </c>
      <c r="U36" s="23"/>
      <c r="V36" s="44">
        <v>1.0515000000000001</v>
      </c>
      <c r="W36" s="45">
        <v>4755111.75</v>
      </c>
      <c r="Y36" s="49">
        <v>44587</v>
      </c>
      <c r="Z36" s="21" t="s">
        <v>335</v>
      </c>
      <c r="AB36">
        <v>0.999</v>
      </c>
      <c r="AC36">
        <v>10010010.01</v>
      </c>
      <c r="AE36" s="49">
        <v>44617</v>
      </c>
      <c r="AF36" s="21" t="s">
        <v>344</v>
      </c>
      <c r="AH36">
        <v>1.1525000000000001</v>
      </c>
      <c r="AI36" s="68">
        <v>4338394.79</v>
      </c>
      <c r="AJ36" s="68"/>
      <c r="AK36" s="66">
        <v>44617</v>
      </c>
      <c r="AL36" s="21" t="s">
        <v>344</v>
      </c>
      <c r="AN36" s="7">
        <v>2.0876999999999999</v>
      </c>
      <c r="AO36" s="32">
        <v>1436988.07</v>
      </c>
      <c r="AQ36" s="49">
        <v>44624</v>
      </c>
      <c r="AR36" s="21" t="s">
        <v>337</v>
      </c>
      <c r="AT36">
        <v>1.333</v>
      </c>
      <c r="AU36" s="68">
        <v>750187.55</v>
      </c>
      <c r="AW36" s="49">
        <v>44651</v>
      </c>
      <c r="AX36" s="21" t="s">
        <v>337</v>
      </c>
      <c r="AZ36">
        <v>1.369</v>
      </c>
      <c r="BA36" s="68">
        <v>730460.19</v>
      </c>
      <c r="BC36" s="49">
        <v>44713</v>
      </c>
      <c r="BD36" s="21" t="s">
        <v>570</v>
      </c>
      <c r="BF36">
        <v>1.0437000000000001</v>
      </c>
      <c r="BG36" s="68">
        <v>4790648.6500000004</v>
      </c>
      <c r="BI36" s="49">
        <v>44734</v>
      </c>
      <c r="BJ36" s="21" t="s">
        <v>570</v>
      </c>
      <c r="BL36">
        <v>0.88500000000000001</v>
      </c>
      <c r="BM36" s="68">
        <v>5649717.5099999998</v>
      </c>
      <c r="BO36" s="49">
        <v>44734</v>
      </c>
      <c r="BP36" s="21" t="s">
        <v>570</v>
      </c>
      <c r="BR36">
        <v>0.93620000000000003</v>
      </c>
      <c r="BS36" s="68">
        <v>5340739.16</v>
      </c>
      <c r="BU36" s="49">
        <v>44748</v>
      </c>
      <c r="BV36" s="21" t="s">
        <v>638</v>
      </c>
      <c r="BX36">
        <v>1.472</v>
      </c>
      <c r="BY36" s="68">
        <v>1358695.65</v>
      </c>
      <c r="CA36" s="49">
        <v>44750</v>
      </c>
      <c r="CB36" s="21" t="s">
        <v>638</v>
      </c>
      <c r="CD36">
        <v>0.99990000000000001</v>
      </c>
      <c r="CE36" s="68">
        <v>5000500.05</v>
      </c>
      <c r="CG36" s="49">
        <v>44750</v>
      </c>
      <c r="CH36" s="21" t="s">
        <v>638</v>
      </c>
      <c r="CJ36">
        <v>1.3520000000000001</v>
      </c>
      <c r="CK36" s="68">
        <v>3698224.85</v>
      </c>
      <c r="CM36" s="49">
        <v>44757</v>
      </c>
      <c r="CN36" s="21" t="s">
        <v>638</v>
      </c>
      <c r="CP36">
        <v>1</v>
      </c>
      <c r="CQ36" s="68">
        <v>5000000</v>
      </c>
      <c r="CS36" s="49">
        <v>44826</v>
      </c>
      <c r="CT36" s="21" t="s">
        <v>1622</v>
      </c>
      <c r="CV36" s="72">
        <v>1.5209999999999999</v>
      </c>
      <c r="CW36" s="68">
        <v>657462.19999999995</v>
      </c>
      <c r="CY36" s="49">
        <v>44834</v>
      </c>
      <c r="CZ36" s="21" t="s">
        <v>1622</v>
      </c>
      <c r="DB36" s="72">
        <v>1.018</v>
      </c>
      <c r="DC36" s="68">
        <v>982318.27</v>
      </c>
      <c r="DE36" s="49">
        <v>44853</v>
      </c>
      <c r="DF36" s="21" t="s">
        <v>1621</v>
      </c>
      <c r="DH36" s="72">
        <v>1.0712999999999999</v>
      </c>
      <c r="DI36" s="68">
        <v>933445.35</v>
      </c>
      <c r="DK36" s="49">
        <v>44875</v>
      </c>
      <c r="DL36" s="21" t="s">
        <v>1630</v>
      </c>
      <c r="DN36" s="72">
        <v>1.0309999999999999</v>
      </c>
      <c r="DO36" s="68">
        <v>969932.1</v>
      </c>
      <c r="DQ36" s="43">
        <v>44511</v>
      </c>
      <c r="DR36" s="27" t="s">
        <v>342</v>
      </c>
      <c r="DS36" s="23"/>
      <c r="DT36" s="44">
        <v>1.5407</v>
      </c>
      <c r="DU36" s="45">
        <v>6490556.2400000002</v>
      </c>
      <c r="DW36" s="49">
        <v>44876</v>
      </c>
      <c r="DX36" s="21" t="s">
        <v>1630</v>
      </c>
      <c r="DZ36" s="72">
        <v>0.96099999999999997</v>
      </c>
      <c r="EA36" s="68">
        <v>2081165.45</v>
      </c>
      <c r="EC36" s="49">
        <v>44956</v>
      </c>
      <c r="ED36" s="21" t="s">
        <v>1625</v>
      </c>
      <c r="EF36" s="72">
        <v>1.2290000000000001</v>
      </c>
      <c r="EG36" s="68">
        <v>1627339.3</v>
      </c>
    </row>
    <row r="37" spans="1:137">
      <c r="A37" s="23">
        <v>44434</v>
      </c>
      <c r="B37" s="21" t="s">
        <v>339</v>
      </c>
      <c r="D37" s="21">
        <v>0.89788199999999996</v>
      </c>
      <c r="E37" s="45">
        <v>1677852.35</v>
      </c>
      <c r="G37" s="58">
        <v>44512</v>
      </c>
      <c r="H37" s="27" t="s">
        <v>342</v>
      </c>
      <c r="I37" s="23"/>
      <c r="J37" s="21">
        <v>1.5294000000000001</v>
      </c>
      <c r="M37" s="49">
        <v>44559</v>
      </c>
      <c r="N37" s="27" t="s">
        <v>336</v>
      </c>
      <c r="O37" s="23"/>
      <c r="P37">
        <v>1.3689</v>
      </c>
      <c r="Q37" s="45">
        <v>6575102.2800000003</v>
      </c>
      <c r="S37" s="58">
        <v>44559</v>
      </c>
      <c r="T37" s="27" t="s">
        <v>336</v>
      </c>
      <c r="U37" s="23"/>
      <c r="V37" s="21">
        <v>1.0504</v>
      </c>
      <c r="W37" s="21"/>
      <c r="Y37" s="49">
        <v>44588</v>
      </c>
      <c r="Z37" s="67" t="s">
        <v>335</v>
      </c>
      <c r="AB37">
        <v>0.999</v>
      </c>
      <c r="AE37" s="49">
        <v>44620</v>
      </c>
      <c r="AF37" s="21" t="s">
        <v>344</v>
      </c>
      <c r="AH37">
        <v>1.1436999999999999</v>
      </c>
      <c r="AK37" s="66">
        <v>44620</v>
      </c>
      <c r="AL37" s="21" t="s">
        <v>344</v>
      </c>
      <c r="AN37" s="7">
        <v>2.0878000000000001</v>
      </c>
      <c r="AQ37" s="49">
        <v>44627</v>
      </c>
      <c r="AR37" s="21" t="s">
        <v>337</v>
      </c>
      <c r="AT37">
        <v>1.343</v>
      </c>
      <c r="AW37" s="49">
        <v>44652</v>
      </c>
      <c r="AX37" s="21" t="s">
        <v>334</v>
      </c>
      <c r="AZ37" s="72">
        <v>1.3744000000000001</v>
      </c>
      <c r="BC37" s="49">
        <v>44714</v>
      </c>
      <c r="BD37" s="21" t="s">
        <v>570</v>
      </c>
      <c r="BF37" s="72">
        <v>1.0405</v>
      </c>
      <c r="BI37" s="49">
        <v>44735</v>
      </c>
      <c r="BJ37" s="21" t="s">
        <v>570</v>
      </c>
      <c r="BL37" s="48">
        <v>0.88500000000000001</v>
      </c>
      <c r="BO37" s="49">
        <v>44735</v>
      </c>
      <c r="BP37" s="21" t="s">
        <v>570</v>
      </c>
      <c r="BR37" s="72">
        <v>0.91779999999999995</v>
      </c>
      <c r="BU37" s="49">
        <v>44749</v>
      </c>
      <c r="BV37" s="21" t="s">
        <v>638</v>
      </c>
      <c r="BX37" s="72">
        <v>1.476</v>
      </c>
      <c r="CA37" s="49">
        <v>44753</v>
      </c>
      <c r="CB37" s="21" t="s">
        <v>638</v>
      </c>
      <c r="CD37" s="72">
        <v>0.99990000000000001</v>
      </c>
      <c r="CG37" s="49">
        <v>44753</v>
      </c>
      <c r="CH37" s="21" t="s">
        <v>638</v>
      </c>
      <c r="CJ37" s="72">
        <v>1.357</v>
      </c>
      <c r="CM37" s="49">
        <v>44760</v>
      </c>
      <c r="CN37" s="21" t="s">
        <v>638</v>
      </c>
      <c r="CP37">
        <v>1</v>
      </c>
      <c r="CS37" s="49">
        <v>44827</v>
      </c>
      <c r="CT37" s="21" t="s">
        <v>1622</v>
      </c>
      <c r="CV37" s="72">
        <v>1.5209999999999999</v>
      </c>
      <c r="CY37" s="49">
        <v>44844</v>
      </c>
      <c r="CZ37" s="21" t="s">
        <v>341</v>
      </c>
      <c r="DB37" s="72">
        <v>1.026</v>
      </c>
      <c r="DE37" s="49">
        <v>44854</v>
      </c>
      <c r="DF37" s="21" t="s">
        <v>1621</v>
      </c>
      <c r="DH37" s="72">
        <v>1.0724</v>
      </c>
      <c r="DK37" s="49">
        <v>44876</v>
      </c>
      <c r="DL37" s="21" t="s">
        <v>1630</v>
      </c>
      <c r="DN37" s="72">
        <v>1.0389999999999999</v>
      </c>
      <c r="DQ37" s="58">
        <v>44512</v>
      </c>
      <c r="DR37" s="27" t="s">
        <v>342</v>
      </c>
      <c r="DS37" s="23"/>
      <c r="DT37" s="21">
        <v>1.5294000000000001</v>
      </c>
      <c r="DW37" s="49">
        <v>44879</v>
      </c>
      <c r="DX37" s="21" t="s">
        <v>1630</v>
      </c>
      <c r="DZ37" s="72">
        <v>0.96140000000000003</v>
      </c>
      <c r="EC37" s="49">
        <v>44957</v>
      </c>
      <c r="ED37" s="21" t="s">
        <v>1625</v>
      </c>
      <c r="EF37" s="72">
        <v>1.23</v>
      </c>
    </row>
    <row r="38" spans="1:137">
      <c r="A38" s="58">
        <v>44435</v>
      </c>
      <c r="B38" s="21" t="s">
        <v>339</v>
      </c>
      <c r="D38" s="21">
        <v>0.89939499999999994</v>
      </c>
      <c r="E38" s="45">
        <v>1677852.35</v>
      </c>
      <c r="G38" s="58">
        <v>44515</v>
      </c>
      <c r="H38" s="27" t="s">
        <v>342</v>
      </c>
      <c r="I38" s="23"/>
      <c r="J38" s="21">
        <v>1.5341</v>
      </c>
      <c r="M38" s="49">
        <v>44560</v>
      </c>
      <c r="N38" s="27" t="s">
        <v>336</v>
      </c>
      <c r="O38" s="23"/>
      <c r="P38">
        <v>1.3752</v>
      </c>
      <c r="Q38" s="45">
        <v>6575102.2800000003</v>
      </c>
      <c r="S38" s="58">
        <v>44560</v>
      </c>
      <c r="T38" s="21" t="s">
        <v>336</v>
      </c>
      <c r="U38" s="21"/>
      <c r="V38" s="21">
        <v>1.0495000000000001</v>
      </c>
      <c r="W38" s="21"/>
      <c r="Y38" s="49">
        <v>44589</v>
      </c>
      <c r="Z38" s="67" t="s">
        <v>335</v>
      </c>
      <c r="AB38">
        <v>0.999</v>
      </c>
      <c r="AE38" s="49">
        <v>44621</v>
      </c>
      <c r="AF38" s="21" t="s">
        <v>337</v>
      </c>
      <c r="AH38">
        <v>1.17</v>
      </c>
      <c r="AK38" s="66">
        <v>44621</v>
      </c>
      <c r="AL38" s="21" t="s">
        <v>337</v>
      </c>
      <c r="AN38" s="7">
        <v>2.0882000000000001</v>
      </c>
      <c r="AQ38" s="49">
        <v>44628</v>
      </c>
      <c r="AR38" s="21" t="s">
        <v>337</v>
      </c>
      <c r="AT38">
        <v>1.3280000000000001</v>
      </c>
      <c r="AW38" s="49">
        <v>44657</v>
      </c>
      <c r="AX38" s="21" t="s">
        <v>334</v>
      </c>
      <c r="AZ38" s="72">
        <v>1.3717999999999999</v>
      </c>
      <c r="BC38" s="49">
        <v>44718</v>
      </c>
      <c r="BD38" s="21" t="s">
        <v>570</v>
      </c>
      <c r="BF38">
        <v>1.0524</v>
      </c>
      <c r="BI38" s="49">
        <v>44736</v>
      </c>
      <c r="BJ38" s="21" t="s">
        <v>570</v>
      </c>
      <c r="BL38">
        <v>0.872</v>
      </c>
      <c r="BO38" s="49">
        <v>44736</v>
      </c>
      <c r="BP38" s="21" t="s">
        <v>570</v>
      </c>
      <c r="BR38">
        <v>0.92010000000000003</v>
      </c>
      <c r="BU38" s="49">
        <v>44750</v>
      </c>
      <c r="BV38" s="21" t="s">
        <v>638</v>
      </c>
      <c r="BX38">
        <v>1.492</v>
      </c>
      <c r="CA38" s="49">
        <v>44754</v>
      </c>
      <c r="CB38" s="21" t="s">
        <v>638</v>
      </c>
      <c r="CD38" s="72">
        <v>0.99990000000000001</v>
      </c>
      <c r="CG38" s="49">
        <v>44754</v>
      </c>
      <c r="CH38" s="21" t="s">
        <v>638</v>
      </c>
      <c r="CJ38">
        <v>1.355</v>
      </c>
      <c r="CM38" s="49">
        <v>44761</v>
      </c>
      <c r="CN38" s="21" t="s">
        <v>638</v>
      </c>
      <c r="CP38">
        <v>1</v>
      </c>
      <c r="CS38" s="49">
        <v>44830</v>
      </c>
      <c r="CT38" s="21" t="s">
        <v>1622</v>
      </c>
      <c r="CV38" s="72">
        <v>1.5209999999999999</v>
      </c>
      <c r="CY38" s="49">
        <v>44845</v>
      </c>
      <c r="CZ38" s="21" t="s">
        <v>341</v>
      </c>
      <c r="DB38" s="72">
        <v>1.0249999999999999</v>
      </c>
      <c r="DE38" s="49">
        <v>44855</v>
      </c>
      <c r="DF38" s="21" t="s">
        <v>1621</v>
      </c>
      <c r="DH38" s="72">
        <v>1.0688</v>
      </c>
      <c r="DK38" s="49">
        <v>44879</v>
      </c>
      <c r="DL38" s="21" t="s">
        <v>1630</v>
      </c>
      <c r="DN38" s="72">
        <v>1.038</v>
      </c>
      <c r="DQ38" s="58">
        <v>44515</v>
      </c>
      <c r="DR38" s="27" t="s">
        <v>342</v>
      </c>
      <c r="DS38" s="23"/>
      <c r="DT38" s="21">
        <v>1.5341</v>
      </c>
      <c r="DW38" s="49">
        <v>44880</v>
      </c>
      <c r="DX38" s="21" t="s">
        <v>1630</v>
      </c>
      <c r="DZ38" s="72">
        <v>0.95930000000000004</v>
      </c>
      <c r="EC38" s="49">
        <v>44958</v>
      </c>
      <c r="ED38" s="21" t="s">
        <v>344</v>
      </c>
      <c r="EF38" s="72">
        <v>1.2290000000000001</v>
      </c>
    </row>
    <row r="39" spans="1:137">
      <c r="A39" s="58">
        <v>44438</v>
      </c>
      <c r="B39" s="21" t="s">
        <v>339</v>
      </c>
      <c r="D39" s="21">
        <v>0.88729199999999997</v>
      </c>
      <c r="E39" s="45">
        <v>1677852.35</v>
      </c>
      <c r="G39" s="58">
        <v>44516</v>
      </c>
      <c r="H39" s="27" t="s">
        <v>342</v>
      </c>
      <c r="I39" s="23"/>
      <c r="J39" s="21">
        <v>1.5385</v>
      </c>
      <c r="M39" s="49">
        <v>44561</v>
      </c>
      <c r="N39" s="27" t="s">
        <v>336</v>
      </c>
      <c r="O39" s="23"/>
      <c r="P39">
        <v>1.3715999999999999</v>
      </c>
      <c r="Q39" s="45">
        <v>6575102.2800000003</v>
      </c>
      <c r="S39" s="58">
        <v>44561</v>
      </c>
      <c r="T39" s="21" t="s">
        <v>336</v>
      </c>
      <c r="U39" s="21"/>
      <c r="V39" s="21">
        <v>1.0513999999999999</v>
      </c>
      <c r="W39" s="21"/>
      <c r="Y39" s="49">
        <v>44599</v>
      </c>
      <c r="Z39" s="21" t="s">
        <v>344</v>
      </c>
      <c r="AB39">
        <v>0.999</v>
      </c>
      <c r="AE39" s="49">
        <v>44622</v>
      </c>
      <c r="AF39" s="21" t="s">
        <v>337</v>
      </c>
      <c r="AH39">
        <v>1.1778999999999999</v>
      </c>
      <c r="AK39" s="66">
        <v>44622</v>
      </c>
      <c r="AL39" s="21" t="s">
        <v>337</v>
      </c>
      <c r="AN39" s="7">
        <v>2.0817000000000001</v>
      </c>
      <c r="AQ39" s="49">
        <v>44629</v>
      </c>
      <c r="AR39" s="21" t="s">
        <v>337</v>
      </c>
      <c r="AT39">
        <v>1.3240000000000001</v>
      </c>
      <c r="AW39" s="49">
        <v>44658</v>
      </c>
      <c r="AX39" s="21" t="s">
        <v>334</v>
      </c>
      <c r="AZ39">
        <v>1.3668</v>
      </c>
      <c r="BC39" s="49">
        <v>44719</v>
      </c>
      <c r="BD39" s="21" t="s">
        <v>570</v>
      </c>
      <c r="BF39">
        <v>1.0532999999999999</v>
      </c>
      <c r="BI39" s="49">
        <v>44739</v>
      </c>
      <c r="BJ39" s="21" t="s">
        <v>570</v>
      </c>
      <c r="BL39">
        <v>0.871</v>
      </c>
      <c r="BO39" s="49">
        <v>44739</v>
      </c>
      <c r="BP39" s="21" t="s">
        <v>570</v>
      </c>
      <c r="BR39">
        <v>0.91900000000000004</v>
      </c>
      <c r="BU39" s="49">
        <v>44753</v>
      </c>
      <c r="BV39" s="21" t="s">
        <v>638</v>
      </c>
      <c r="BX39">
        <v>1.5049999999999999</v>
      </c>
      <c r="CA39" s="49">
        <v>44755</v>
      </c>
      <c r="CB39" s="21" t="s">
        <v>638</v>
      </c>
      <c r="CD39" s="72">
        <v>0.99990000000000001</v>
      </c>
      <c r="CG39" s="49">
        <v>44755</v>
      </c>
      <c r="CH39" s="21" t="s">
        <v>638</v>
      </c>
      <c r="CJ39">
        <v>1.3480000000000001</v>
      </c>
      <c r="CM39" s="49">
        <v>44762</v>
      </c>
      <c r="CN39" s="21" t="s">
        <v>638</v>
      </c>
      <c r="CP39">
        <v>0.995</v>
      </c>
      <c r="CS39" s="49">
        <v>44831</v>
      </c>
      <c r="CT39" s="21" t="s">
        <v>1622</v>
      </c>
      <c r="CV39" s="72">
        <v>1.5209999999999999</v>
      </c>
      <c r="CY39" s="49">
        <v>44846</v>
      </c>
      <c r="CZ39" s="21" t="s">
        <v>1621</v>
      </c>
      <c r="DB39" s="72">
        <v>1.02</v>
      </c>
      <c r="DE39" s="49">
        <v>44858</v>
      </c>
      <c r="DF39" s="21" t="s">
        <v>1621</v>
      </c>
      <c r="DH39" s="72">
        <v>1.0669</v>
      </c>
      <c r="DK39" s="49">
        <v>44880</v>
      </c>
      <c r="DL39" s="21" t="s">
        <v>1630</v>
      </c>
      <c r="DN39" s="72">
        <v>1.0349999999999999</v>
      </c>
      <c r="DQ39" s="58">
        <v>44516</v>
      </c>
      <c r="DR39" s="27" t="s">
        <v>342</v>
      </c>
      <c r="DS39" s="23"/>
      <c r="DT39" s="21">
        <v>1.5385</v>
      </c>
      <c r="DW39" s="49">
        <v>44881</v>
      </c>
      <c r="DX39" s="21" t="s">
        <v>1630</v>
      </c>
      <c r="DZ39" s="72">
        <v>0.95989999999999998</v>
      </c>
      <c r="EC39" s="49">
        <v>44959</v>
      </c>
      <c r="ED39" s="21" t="s">
        <v>344</v>
      </c>
      <c r="EF39" s="72">
        <v>1.2350000000000001</v>
      </c>
    </row>
    <row r="40" spans="1:137">
      <c r="A40" s="58">
        <v>44439</v>
      </c>
      <c r="B40" s="21" t="s">
        <v>339</v>
      </c>
      <c r="D40" s="21">
        <v>0.87897099999999995</v>
      </c>
      <c r="G40" s="58">
        <v>44517</v>
      </c>
      <c r="H40" s="27" t="s">
        <v>342</v>
      </c>
      <c r="I40" s="23"/>
      <c r="J40" s="21">
        <v>1.5432999999999999</v>
      </c>
      <c r="M40" s="49">
        <v>44565</v>
      </c>
      <c r="N40" s="27" t="s">
        <v>346</v>
      </c>
      <c r="O40" s="23"/>
      <c r="P40">
        <v>1.3629</v>
      </c>
      <c r="Q40" s="45">
        <v>6575102.2800000003</v>
      </c>
      <c r="S40" s="58">
        <v>44565</v>
      </c>
      <c r="T40" s="21" t="s">
        <v>346</v>
      </c>
      <c r="U40" s="21"/>
      <c r="V40" s="21">
        <v>1.0508</v>
      </c>
      <c r="W40" s="21"/>
      <c r="Y40" s="49">
        <v>44600</v>
      </c>
      <c r="Z40" s="21" t="s">
        <v>344</v>
      </c>
      <c r="AB40">
        <v>0.999</v>
      </c>
      <c r="AE40" s="49">
        <v>44623</v>
      </c>
      <c r="AF40" s="21" t="s">
        <v>337</v>
      </c>
      <c r="AH40">
        <v>1.1879999999999999</v>
      </c>
      <c r="AK40" s="66">
        <v>44623</v>
      </c>
      <c r="AL40" s="21" t="s">
        <v>337</v>
      </c>
      <c r="AN40" s="7">
        <v>2.0790999999999999</v>
      </c>
      <c r="AQ40" s="49">
        <v>44630</v>
      </c>
      <c r="AR40" s="21" t="s">
        <v>337</v>
      </c>
      <c r="AT40">
        <v>1.3169999999999999</v>
      </c>
      <c r="AW40" s="49">
        <v>44659</v>
      </c>
      <c r="AX40" s="21" t="s">
        <v>334</v>
      </c>
      <c r="AZ40">
        <v>1.3697999999999999</v>
      </c>
      <c r="BC40" s="49">
        <v>44720</v>
      </c>
      <c r="BD40" s="21" t="s">
        <v>570</v>
      </c>
      <c r="BF40">
        <v>1.0609</v>
      </c>
      <c r="BI40" s="49">
        <v>44740</v>
      </c>
      <c r="BJ40" s="21" t="s">
        <v>570</v>
      </c>
      <c r="BL40">
        <v>0.871</v>
      </c>
      <c r="BO40" s="49">
        <v>44740</v>
      </c>
      <c r="BP40" s="21" t="s">
        <v>570</v>
      </c>
      <c r="BR40">
        <v>0.91990000000000005</v>
      </c>
      <c r="BU40" s="49">
        <v>44754</v>
      </c>
      <c r="BV40" s="21" t="s">
        <v>638</v>
      </c>
      <c r="BX40">
        <v>1.5189999999999999</v>
      </c>
      <c r="CA40" s="49">
        <v>44756</v>
      </c>
      <c r="CB40" s="21" t="s">
        <v>638</v>
      </c>
      <c r="CD40">
        <v>0.99980000000000002</v>
      </c>
      <c r="CG40" s="49">
        <v>44756</v>
      </c>
      <c r="CH40" s="21" t="s">
        <v>638</v>
      </c>
      <c r="CJ40">
        <v>1.3460000000000001</v>
      </c>
      <c r="CM40" s="49">
        <v>44763</v>
      </c>
      <c r="CN40" s="21" t="s">
        <v>638</v>
      </c>
      <c r="CP40">
        <v>0.997</v>
      </c>
      <c r="CS40" s="49">
        <v>44832</v>
      </c>
      <c r="CT40" s="21" t="s">
        <v>1622</v>
      </c>
      <c r="CV40" s="72">
        <v>1.5209999999999999</v>
      </c>
      <c r="CY40" s="49">
        <v>44847</v>
      </c>
      <c r="CZ40" s="21" t="s">
        <v>1621</v>
      </c>
      <c r="DB40" s="72">
        <v>1.024</v>
      </c>
      <c r="DE40" s="49">
        <v>44859</v>
      </c>
      <c r="DF40" s="21" t="s">
        <v>1621</v>
      </c>
      <c r="DH40" s="72">
        <v>1.0725</v>
      </c>
      <c r="DK40" s="49">
        <v>44881</v>
      </c>
      <c r="DL40" s="21" t="s">
        <v>1630</v>
      </c>
      <c r="DN40" s="72">
        <v>1.038</v>
      </c>
      <c r="DQ40" s="58">
        <v>44517</v>
      </c>
      <c r="DR40" s="27" t="s">
        <v>342</v>
      </c>
      <c r="DS40" s="23"/>
      <c r="DT40" s="21">
        <v>1.5432999999999999</v>
      </c>
      <c r="DW40" s="49">
        <v>44882</v>
      </c>
      <c r="DX40" s="21" t="s">
        <v>1630</v>
      </c>
      <c r="DZ40" s="72">
        <v>0.95850000000000002</v>
      </c>
      <c r="EC40" s="49">
        <v>44960</v>
      </c>
      <c r="ED40" s="21" t="s">
        <v>1631</v>
      </c>
      <c r="EF40" s="72">
        <v>1.23</v>
      </c>
    </row>
    <row r="41" spans="1:137">
      <c r="A41" s="58">
        <v>44440</v>
      </c>
      <c r="B41" s="21" t="s">
        <v>340</v>
      </c>
      <c r="D41" s="21">
        <v>0.86838099999999996</v>
      </c>
      <c r="G41" s="58">
        <v>44518</v>
      </c>
      <c r="H41" s="27" t="s">
        <v>342</v>
      </c>
      <c r="I41" s="23"/>
      <c r="J41" s="21">
        <v>1.5481</v>
      </c>
      <c r="M41" s="49">
        <v>44566</v>
      </c>
      <c r="N41" s="27" t="s">
        <v>346</v>
      </c>
      <c r="O41" s="23"/>
      <c r="P41">
        <v>1.3657999999999999</v>
      </c>
      <c r="Q41" s="45">
        <v>6575102.2800000003</v>
      </c>
      <c r="S41" s="58">
        <v>44566</v>
      </c>
      <c r="T41" s="21" t="s">
        <v>346</v>
      </c>
      <c r="U41" s="21"/>
      <c r="V41" s="21">
        <v>1.056</v>
      </c>
      <c r="W41" s="21"/>
      <c r="Y41" s="49">
        <v>44601</v>
      </c>
      <c r="Z41" s="21" t="s">
        <v>344</v>
      </c>
      <c r="AB41">
        <v>0.999</v>
      </c>
      <c r="AE41" s="49">
        <v>44624</v>
      </c>
      <c r="AF41" s="21" t="s">
        <v>337</v>
      </c>
      <c r="AH41">
        <v>1.1908000000000001</v>
      </c>
      <c r="AK41" s="66">
        <v>44624</v>
      </c>
      <c r="AL41" s="21" t="s">
        <v>337</v>
      </c>
      <c r="AN41" s="7">
        <v>2.0745</v>
      </c>
      <c r="AQ41" s="49">
        <v>44631</v>
      </c>
      <c r="AR41" s="21" t="s">
        <v>337</v>
      </c>
      <c r="AT41">
        <v>1.3140000000000001</v>
      </c>
      <c r="AW41" s="49">
        <v>44662</v>
      </c>
      <c r="AX41" s="21" t="s">
        <v>334</v>
      </c>
      <c r="AZ41">
        <v>1.37</v>
      </c>
      <c r="BC41" s="49">
        <v>44721</v>
      </c>
      <c r="BD41" s="21" t="s">
        <v>570</v>
      </c>
      <c r="BF41">
        <v>1.0669999999999999</v>
      </c>
      <c r="BI41" s="49">
        <v>44741</v>
      </c>
      <c r="BJ41" s="21" t="s">
        <v>570</v>
      </c>
      <c r="BL41">
        <v>0.871</v>
      </c>
      <c r="BO41" s="49">
        <v>44741</v>
      </c>
      <c r="BP41" s="21" t="s">
        <v>570</v>
      </c>
      <c r="BR41">
        <v>0.91949999999999998</v>
      </c>
      <c r="BU41" s="49">
        <v>44755</v>
      </c>
      <c r="BV41" s="21" t="s">
        <v>638</v>
      </c>
      <c r="BX41">
        <v>1.532</v>
      </c>
      <c r="CA41" s="49">
        <v>44757</v>
      </c>
      <c r="CB41" s="21" t="s">
        <v>638</v>
      </c>
      <c r="CD41">
        <v>0.99980000000000002</v>
      </c>
      <c r="CG41" s="49">
        <v>44757</v>
      </c>
      <c r="CH41" s="21" t="s">
        <v>638</v>
      </c>
      <c r="CJ41">
        <v>1.351</v>
      </c>
      <c r="CM41" s="49">
        <v>44764</v>
      </c>
      <c r="CN41" s="21" t="s">
        <v>638</v>
      </c>
      <c r="CP41">
        <v>1</v>
      </c>
      <c r="CS41" s="49">
        <v>44833</v>
      </c>
      <c r="CT41" s="21" t="s">
        <v>1622</v>
      </c>
      <c r="CV41">
        <v>1.514</v>
      </c>
      <c r="CY41" s="49">
        <v>44848</v>
      </c>
      <c r="CZ41" s="21" t="s">
        <v>1621</v>
      </c>
      <c r="DB41" s="72">
        <v>1.024</v>
      </c>
      <c r="DE41" s="49">
        <v>44860</v>
      </c>
      <c r="DF41" s="21" t="s">
        <v>1621</v>
      </c>
      <c r="DH41" s="72">
        <v>1.0688</v>
      </c>
      <c r="DK41" s="49">
        <v>44882</v>
      </c>
      <c r="DL41" s="21" t="s">
        <v>1630</v>
      </c>
      <c r="DN41" s="72">
        <v>1.032</v>
      </c>
      <c r="DQ41" s="58">
        <v>44518</v>
      </c>
      <c r="DR41" s="27" t="s">
        <v>342</v>
      </c>
      <c r="DS41" s="23"/>
      <c r="DT41" s="21">
        <v>1.5481</v>
      </c>
      <c r="DW41" s="49">
        <v>44883</v>
      </c>
      <c r="DX41" s="21" t="s">
        <v>1630</v>
      </c>
      <c r="DZ41">
        <v>0.95799999999999996</v>
      </c>
      <c r="EC41" s="49">
        <v>44963</v>
      </c>
      <c r="ED41" s="21" t="s">
        <v>1631</v>
      </c>
      <c r="EF41">
        <v>1.2290000000000001</v>
      </c>
    </row>
    <row r="42" spans="1:137">
      <c r="A42" s="58">
        <v>44441</v>
      </c>
      <c r="B42" s="21" t="s">
        <v>340</v>
      </c>
      <c r="D42" s="21">
        <v>0.88804799999999995</v>
      </c>
      <c r="G42" s="58">
        <v>44519</v>
      </c>
      <c r="H42" s="27" t="s">
        <v>342</v>
      </c>
      <c r="I42" s="23"/>
      <c r="J42" s="21">
        <v>1.5481</v>
      </c>
      <c r="M42" s="49">
        <v>44567</v>
      </c>
      <c r="N42" s="27" t="s">
        <v>346</v>
      </c>
      <c r="O42" s="23"/>
      <c r="P42">
        <v>1.3651</v>
      </c>
      <c r="Q42" s="45">
        <v>6575102.2800000003</v>
      </c>
      <c r="S42" s="58">
        <v>44567</v>
      </c>
      <c r="T42" s="27" t="s">
        <v>346</v>
      </c>
      <c r="U42" s="21"/>
      <c r="V42" s="21">
        <v>1.0577000000000001</v>
      </c>
      <c r="W42" s="21"/>
      <c r="Y42" s="49">
        <v>44602</v>
      </c>
      <c r="Z42" s="21" t="s">
        <v>344</v>
      </c>
      <c r="AB42">
        <v>0.999</v>
      </c>
      <c r="AE42" s="49">
        <v>44627</v>
      </c>
      <c r="AF42" s="21" t="s">
        <v>337</v>
      </c>
      <c r="AH42">
        <v>1.2107000000000001</v>
      </c>
      <c r="AK42" s="66">
        <v>44627</v>
      </c>
      <c r="AL42" s="21" t="s">
        <v>337</v>
      </c>
      <c r="AN42" s="7">
        <v>2.0733000000000001</v>
      </c>
      <c r="AQ42" s="49">
        <v>44634</v>
      </c>
      <c r="AR42" s="21" t="s">
        <v>337</v>
      </c>
      <c r="AT42">
        <v>1.3</v>
      </c>
      <c r="AW42" s="49">
        <v>44663</v>
      </c>
      <c r="AX42" s="21" t="s">
        <v>334</v>
      </c>
      <c r="AZ42">
        <v>1.3736999999999999</v>
      </c>
      <c r="BC42" s="49">
        <v>44722</v>
      </c>
      <c r="BD42" s="21" t="s">
        <v>570</v>
      </c>
      <c r="BF42">
        <v>1.0523</v>
      </c>
      <c r="BI42" s="49">
        <v>44742</v>
      </c>
      <c r="BJ42" s="21" t="s">
        <v>570</v>
      </c>
      <c r="BL42">
        <v>0.871</v>
      </c>
      <c r="BO42" s="49">
        <v>44742</v>
      </c>
      <c r="BP42" s="21" t="s">
        <v>570</v>
      </c>
      <c r="BR42">
        <v>0.92020000000000002</v>
      </c>
      <c r="BU42" s="49">
        <v>44756</v>
      </c>
      <c r="BV42" s="21" t="s">
        <v>638</v>
      </c>
      <c r="BX42">
        <v>1.532</v>
      </c>
      <c r="CA42" s="49">
        <v>44760</v>
      </c>
      <c r="CB42" s="21" t="s">
        <v>638</v>
      </c>
      <c r="CD42">
        <v>0.99970000000000003</v>
      </c>
      <c r="CG42" s="49">
        <v>44760</v>
      </c>
      <c r="CH42" s="21" t="s">
        <v>638</v>
      </c>
      <c r="CJ42">
        <v>1.3580000000000001</v>
      </c>
      <c r="CM42" s="49">
        <v>44767</v>
      </c>
      <c r="CN42" s="21" t="s">
        <v>638</v>
      </c>
      <c r="CP42">
        <v>0.995</v>
      </c>
      <c r="CS42" s="49">
        <v>44834</v>
      </c>
      <c r="CT42" s="21" t="s">
        <v>1622</v>
      </c>
      <c r="CV42">
        <v>1.5149999999999999</v>
      </c>
      <c r="CY42" s="49">
        <v>44851</v>
      </c>
      <c r="CZ42" s="21" t="s">
        <v>1621</v>
      </c>
      <c r="DB42">
        <v>1.0189999999999999</v>
      </c>
      <c r="DE42" s="49">
        <v>44861</v>
      </c>
      <c r="DF42" s="21" t="s">
        <v>1621</v>
      </c>
      <c r="DH42">
        <v>1.071</v>
      </c>
      <c r="DK42" s="49">
        <v>44883</v>
      </c>
      <c r="DL42" s="21" t="s">
        <v>1630</v>
      </c>
      <c r="DN42">
        <v>1.0369999999999999</v>
      </c>
      <c r="DQ42" s="58">
        <v>44519</v>
      </c>
      <c r="DR42" s="27" t="s">
        <v>342</v>
      </c>
      <c r="DS42" s="23"/>
      <c r="DT42" s="21">
        <v>1.5481</v>
      </c>
      <c r="DW42" s="49">
        <v>44886</v>
      </c>
      <c r="DX42" s="21" t="s">
        <v>1630</v>
      </c>
      <c r="DZ42">
        <v>0.95620000000000005</v>
      </c>
      <c r="EC42" s="49">
        <v>44964</v>
      </c>
      <c r="ED42" s="21" t="s">
        <v>1690</v>
      </c>
      <c r="EF42">
        <v>1.23</v>
      </c>
    </row>
    <row r="43" spans="1:137">
      <c r="A43" s="58">
        <v>44442</v>
      </c>
      <c r="B43" s="21" t="s">
        <v>340</v>
      </c>
      <c r="D43" s="21">
        <v>0.89107400000000003</v>
      </c>
      <c r="G43" s="58">
        <v>44522</v>
      </c>
      <c r="H43" s="27" t="s">
        <v>342</v>
      </c>
      <c r="I43" s="23"/>
      <c r="J43" s="21">
        <v>1.5481</v>
      </c>
      <c r="M43" s="49">
        <v>44568</v>
      </c>
      <c r="N43" s="27" t="s">
        <v>346</v>
      </c>
      <c r="O43" s="23"/>
      <c r="P43">
        <v>1.3608</v>
      </c>
      <c r="Q43" s="45">
        <v>6575102.2800000003</v>
      </c>
      <c r="S43" s="58">
        <v>44568</v>
      </c>
      <c r="T43" s="27" t="s">
        <v>346</v>
      </c>
      <c r="U43" s="21"/>
      <c r="V43" s="21">
        <v>1.0576000000000001</v>
      </c>
      <c r="W43" s="21"/>
      <c r="Y43" s="49">
        <v>44603</v>
      </c>
      <c r="Z43" s="21" t="s">
        <v>344</v>
      </c>
      <c r="AB43">
        <v>0.999</v>
      </c>
      <c r="AE43" s="49">
        <v>44628</v>
      </c>
      <c r="AF43" s="21" t="s">
        <v>337</v>
      </c>
      <c r="AH43">
        <v>1.2371000000000001</v>
      </c>
      <c r="AK43" s="66">
        <v>44628</v>
      </c>
      <c r="AL43" s="21" t="s">
        <v>337</v>
      </c>
      <c r="AN43" s="7">
        <v>2.0600999999999998</v>
      </c>
      <c r="AQ43" s="49">
        <v>44635</v>
      </c>
      <c r="AR43" s="21" t="s">
        <v>337</v>
      </c>
      <c r="AT43">
        <v>1.2989999999999999</v>
      </c>
      <c r="AW43" s="49">
        <v>44664</v>
      </c>
      <c r="AX43" s="21" t="s">
        <v>334</v>
      </c>
      <c r="AZ43">
        <v>1.3737999999999999</v>
      </c>
      <c r="BC43" s="49">
        <v>44725</v>
      </c>
      <c r="BD43" s="21" t="s">
        <v>570</v>
      </c>
      <c r="BF43">
        <v>1.0356000000000001</v>
      </c>
      <c r="BI43" s="49">
        <v>44743</v>
      </c>
      <c r="BJ43" s="21" t="s">
        <v>638</v>
      </c>
      <c r="BL43">
        <v>0.871</v>
      </c>
      <c r="BO43" s="49">
        <v>44743</v>
      </c>
      <c r="BP43" s="21" t="s">
        <v>638</v>
      </c>
      <c r="BR43">
        <v>0.91990000000000005</v>
      </c>
      <c r="BU43" s="49">
        <v>44757</v>
      </c>
      <c r="BV43" s="21" t="s">
        <v>638</v>
      </c>
      <c r="BX43">
        <v>1.514</v>
      </c>
      <c r="CA43" s="49">
        <v>44761</v>
      </c>
      <c r="CB43" s="21" t="s">
        <v>638</v>
      </c>
      <c r="CD43">
        <v>0.99970000000000003</v>
      </c>
      <c r="CG43" s="49">
        <v>44761</v>
      </c>
      <c r="CH43" s="21" t="s">
        <v>638</v>
      </c>
      <c r="CJ43">
        <v>1.355</v>
      </c>
      <c r="CM43" s="49">
        <v>44768</v>
      </c>
      <c r="CN43" s="21" t="s">
        <v>638</v>
      </c>
      <c r="CP43">
        <v>0.998</v>
      </c>
      <c r="CS43" s="49">
        <v>44844</v>
      </c>
      <c r="CT43" s="21" t="s">
        <v>341</v>
      </c>
      <c r="CV43">
        <v>1.514</v>
      </c>
      <c r="CY43" s="49">
        <v>44852</v>
      </c>
      <c r="CZ43" s="21" t="s">
        <v>1621</v>
      </c>
      <c r="DB43">
        <v>1.016</v>
      </c>
      <c r="DE43" s="49">
        <v>44862</v>
      </c>
      <c r="DF43" s="21" t="s">
        <v>1621</v>
      </c>
      <c r="DH43">
        <v>1.0708</v>
      </c>
      <c r="DK43" s="49">
        <v>44886</v>
      </c>
      <c r="DL43" s="21" t="s">
        <v>1630</v>
      </c>
      <c r="DN43">
        <v>1.0269999999999999</v>
      </c>
      <c r="DQ43" s="58">
        <v>44522</v>
      </c>
      <c r="DR43" s="27" t="s">
        <v>342</v>
      </c>
      <c r="DS43" s="23"/>
      <c r="DT43" s="21">
        <v>1.5481</v>
      </c>
      <c r="DW43" s="49">
        <v>44887</v>
      </c>
      <c r="DX43" s="21" t="s">
        <v>1630</v>
      </c>
      <c r="DZ43">
        <v>0.9556</v>
      </c>
      <c r="EC43" s="49">
        <v>44965</v>
      </c>
      <c r="ED43" s="21" t="s">
        <v>1702</v>
      </c>
      <c r="EF43">
        <v>1.232</v>
      </c>
    </row>
    <row r="44" spans="1:137">
      <c r="A44" s="58">
        <v>44445</v>
      </c>
      <c r="B44" s="21" t="s">
        <v>340</v>
      </c>
      <c r="D44" s="21">
        <v>0.89788199999999996</v>
      </c>
      <c r="G44" s="58">
        <v>44523</v>
      </c>
      <c r="H44" s="27" t="s">
        <v>342</v>
      </c>
      <c r="I44" s="23"/>
      <c r="J44" s="21">
        <v>1.5481</v>
      </c>
      <c r="M44" s="49">
        <v>44571</v>
      </c>
      <c r="N44" s="27" t="s">
        <v>346</v>
      </c>
      <c r="O44" s="23"/>
      <c r="P44">
        <v>1.375</v>
      </c>
      <c r="Q44" s="45">
        <v>6575102.2800000003</v>
      </c>
      <c r="S44" s="58">
        <v>44571</v>
      </c>
      <c r="T44" s="27" t="s">
        <v>346</v>
      </c>
      <c r="U44" s="21"/>
      <c r="V44" s="21">
        <v>1.0579000000000001</v>
      </c>
      <c r="W44" s="21"/>
      <c r="Y44" s="49">
        <v>44606</v>
      </c>
      <c r="Z44" s="21" t="s">
        <v>344</v>
      </c>
      <c r="AB44">
        <v>0.999</v>
      </c>
      <c r="AE44" s="49">
        <v>44629</v>
      </c>
      <c r="AF44" s="21" t="s">
        <v>337</v>
      </c>
      <c r="AH44">
        <v>1.2796000000000001</v>
      </c>
      <c r="AK44" s="66">
        <v>44629</v>
      </c>
      <c r="AL44" s="21" t="s">
        <v>337</v>
      </c>
      <c r="AN44" s="7">
        <v>2.0478000000000001</v>
      </c>
      <c r="AQ44" s="49">
        <v>44636</v>
      </c>
      <c r="AR44" s="21" t="s">
        <v>337</v>
      </c>
      <c r="AT44">
        <v>1.2949999999999999</v>
      </c>
      <c r="AW44" s="49">
        <v>44665</v>
      </c>
      <c r="AX44" s="21" t="s">
        <v>334</v>
      </c>
      <c r="AZ44">
        <v>1.373</v>
      </c>
      <c r="BC44" s="49">
        <v>44726</v>
      </c>
      <c r="BD44" s="21" t="s">
        <v>570</v>
      </c>
      <c r="BF44">
        <v>1.0288999999999999</v>
      </c>
      <c r="BI44" s="49">
        <v>44746</v>
      </c>
      <c r="BJ44" s="21" t="s">
        <v>638</v>
      </c>
      <c r="BL44">
        <v>0.86899999999999999</v>
      </c>
      <c r="BO44" s="49">
        <v>44746</v>
      </c>
      <c r="BP44" s="21" t="s">
        <v>638</v>
      </c>
      <c r="BR44">
        <v>0.91820000000000002</v>
      </c>
      <c r="BU44" s="49">
        <v>44760</v>
      </c>
      <c r="BV44" s="21" t="s">
        <v>638</v>
      </c>
      <c r="BX44">
        <v>1.514</v>
      </c>
      <c r="CA44" s="49">
        <v>44762</v>
      </c>
      <c r="CB44" s="21" t="s">
        <v>638</v>
      </c>
      <c r="CD44">
        <v>0.99970000000000003</v>
      </c>
      <c r="CG44" s="49">
        <v>44762</v>
      </c>
      <c r="CH44" s="21" t="s">
        <v>638</v>
      </c>
      <c r="CJ44">
        <v>1.3540000000000001</v>
      </c>
      <c r="CM44" s="49">
        <v>44769</v>
      </c>
      <c r="CN44" s="21" t="s">
        <v>638</v>
      </c>
      <c r="CP44">
        <v>1.0009999999999999</v>
      </c>
      <c r="CS44" s="49">
        <v>44845</v>
      </c>
      <c r="CT44" s="21" t="s">
        <v>1621</v>
      </c>
      <c r="CV44">
        <v>1.512</v>
      </c>
      <c r="CY44" s="49">
        <v>44853</v>
      </c>
      <c r="CZ44" s="21" t="s">
        <v>1621</v>
      </c>
      <c r="DB44">
        <v>1.018</v>
      </c>
      <c r="DE44" s="49">
        <v>44865</v>
      </c>
      <c r="DF44" s="21" t="s">
        <v>1621</v>
      </c>
      <c r="DH44">
        <v>1.0857000000000001</v>
      </c>
      <c r="DK44" s="49">
        <v>44887</v>
      </c>
      <c r="DL44" s="21" t="s">
        <v>1630</v>
      </c>
      <c r="DN44">
        <v>1.0209999999999999</v>
      </c>
      <c r="DQ44" s="58">
        <v>44523</v>
      </c>
      <c r="DR44" s="27" t="s">
        <v>342</v>
      </c>
      <c r="DS44" s="23"/>
      <c r="DT44" s="21">
        <v>1.5481</v>
      </c>
      <c r="DW44" s="49">
        <v>44888</v>
      </c>
      <c r="DX44" s="21" t="s">
        <v>1630</v>
      </c>
      <c r="DZ44">
        <v>0.95520000000000005</v>
      </c>
      <c r="EC44" s="49">
        <v>44966</v>
      </c>
      <c r="ED44" s="21" t="s">
        <v>1712</v>
      </c>
      <c r="EF44">
        <v>1.2290000000000001</v>
      </c>
    </row>
    <row r="45" spans="1:137">
      <c r="A45" s="58">
        <v>44446</v>
      </c>
      <c r="B45" s="21" t="s">
        <v>340</v>
      </c>
      <c r="D45" s="21">
        <v>0.91603599999999996</v>
      </c>
      <c r="G45" s="58">
        <v>44524</v>
      </c>
      <c r="H45" s="27" t="s">
        <v>342</v>
      </c>
      <c r="I45" s="23"/>
      <c r="J45" s="21">
        <v>1.5481</v>
      </c>
      <c r="M45" s="49">
        <v>44572</v>
      </c>
      <c r="N45" s="27" t="s">
        <v>346</v>
      </c>
      <c r="O45" s="23"/>
      <c r="P45">
        <v>1.3741000000000001</v>
      </c>
      <c r="Q45" s="45">
        <v>6575102.2800000003</v>
      </c>
      <c r="S45" s="58">
        <v>44572</v>
      </c>
      <c r="T45" s="27" t="s">
        <v>346</v>
      </c>
      <c r="U45" s="21"/>
      <c r="V45" s="21">
        <v>1.0575000000000001</v>
      </c>
      <c r="W45" s="21"/>
      <c r="Y45" s="49">
        <v>44607</v>
      </c>
      <c r="Z45" s="21" t="s">
        <v>344</v>
      </c>
      <c r="AB45">
        <v>0.999</v>
      </c>
      <c r="AE45" s="49">
        <v>44630</v>
      </c>
      <c r="AF45" s="21" t="s">
        <v>337</v>
      </c>
      <c r="AH45">
        <v>1.2637</v>
      </c>
      <c r="AK45" s="66">
        <v>44630</v>
      </c>
      <c r="AL45" s="21" t="s">
        <v>337</v>
      </c>
      <c r="AN45" s="7">
        <v>2.0615000000000001</v>
      </c>
      <c r="AQ45" s="49">
        <v>44637</v>
      </c>
      <c r="AR45" s="21" t="s">
        <v>337</v>
      </c>
      <c r="AT45">
        <v>1.292</v>
      </c>
      <c r="AW45" s="49">
        <v>44666</v>
      </c>
      <c r="AX45" s="21" t="s">
        <v>334</v>
      </c>
      <c r="AZ45">
        <v>1.3753</v>
      </c>
      <c r="BC45" s="49">
        <v>44727</v>
      </c>
      <c r="BD45" s="21" t="s">
        <v>570</v>
      </c>
      <c r="BF45">
        <v>1.0266</v>
      </c>
      <c r="BI45" s="49">
        <v>44747</v>
      </c>
      <c r="BJ45" s="21" t="s">
        <v>638</v>
      </c>
      <c r="BL45">
        <v>0.87</v>
      </c>
      <c r="BO45" s="49">
        <v>44747</v>
      </c>
      <c r="BP45" s="21" t="s">
        <v>638</v>
      </c>
      <c r="BR45">
        <v>0.91920000000000002</v>
      </c>
      <c r="BU45" s="49">
        <v>44761</v>
      </c>
      <c r="BV45" s="21" t="s">
        <v>638</v>
      </c>
      <c r="BX45">
        <v>1.5129999999999999</v>
      </c>
      <c r="CA45" s="49">
        <v>44763</v>
      </c>
      <c r="CB45" s="21" t="s">
        <v>638</v>
      </c>
      <c r="CD45">
        <v>0.99960000000000004</v>
      </c>
      <c r="CG45" s="49">
        <v>44763</v>
      </c>
      <c r="CH45" s="21" t="s">
        <v>638</v>
      </c>
      <c r="CJ45">
        <v>1.3560000000000001</v>
      </c>
      <c r="CM45" s="49">
        <v>44770</v>
      </c>
      <c r="CN45" s="21" t="s">
        <v>638</v>
      </c>
      <c r="CP45">
        <v>0.995</v>
      </c>
      <c r="CS45" s="49">
        <v>44846</v>
      </c>
      <c r="CT45" s="21" t="s">
        <v>1621</v>
      </c>
      <c r="CV45">
        <v>1.5089999999999999</v>
      </c>
      <c r="CY45" s="49">
        <v>44854</v>
      </c>
      <c r="CZ45" s="21" t="s">
        <v>1621</v>
      </c>
      <c r="DB45">
        <v>1.016</v>
      </c>
      <c r="DE45" s="49">
        <v>44866</v>
      </c>
      <c r="DF45" s="21" t="s">
        <v>342</v>
      </c>
      <c r="DH45">
        <v>1.0771999999999999</v>
      </c>
      <c r="DK45" s="49">
        <v>44888</v>
      </c>
      <c r="DL45" s="21" t="s">
        <v>1630</v>
      </c>
      <c r="DN45">
        <v>1.0189999999999999</v>
      </c>
      <c r="DQ45" s="58">
        <v>44524</v>
      </c>
      <c r="DR45" s="27" t="s">
        <v>342</v>
      </c>
      <c r="DS45" s="23"/>
      <c r="DT45" s="21">
        <v>1.5481</v>
      </c>
      <c r="DW45" s="49">
        <v>44889</v>
      </c>
      <c r="DX45" s="21" t="s">
        <v>1630</v>
      </c>
      <c r="DZ45">
        <v>0.95630000000000004</v>
      </c>
      <c r="EC45" s="49">
        <v>44967</v>
      </c>
      <c r="ED45" s="21" t="s">
        <v>1721</v>
      </c>
      <c r="EF45">
        <v>1.232</v>
      </c>
    </row>
    <row r="46" spans="1:137">
      <c r="A46" s="58">
        <v>44447</v>
      </c>
      <c r="B46" s="21" t="s">
        <v>340</v>
      </c>
      <c r="D46" s="21">
        <v>0.922844</v>
      </c>
      <c r="G46" s="58">
        <v>44525</v>
      </c>
      <c r="H46" s="27" t="s">
        <v>342</v>
      </c>
      <c r="I46" s="23"/>
      <c r="J46">
        <v>1.5182</v>
      </c>
      <c r="M46" s="49">
        <v>44573</v>
      </c>
      <c r="N46" s="27" t="s">
        <v>346</v>
      </c>
      <c r="O46" s="23"/>
      <c r="P46">
        <v>1.3754</v>
      </c>
      <c r="Q46" s="45">
        <v>6575102.2800000003</v>
      </c>
      <c r="S46" s="58">
        <v>44573</v>
      </c>
      <c r="T46" s="27" t="s">
        <v>346</v>
      </c>
      <c r="U46" s="21"/>
      <c r="V46" s="21">
        <v>1.0581</v>
      </c>
      <c r="W46" s="21"/>
      <c r="Y46" s="49">
        <v>44608</v>
      </c>
      <c r="Z46" s="21" t="s">
        <v>344</v>
      </c>
      <c r="AB46">
        <v>0.998</v>
      </c>
      <c r="AE46" s="49">
        <v>44631</v>
      </c>
      <c r="AF46" s="21" t="s">
        <v>337</v>
      </c>
      <c r="AH46">
        <v>1.2484999999999999</v>
      </c>
      <c r="AK46" s="66">
        <v>44631</v>
      </c>
      <c r="AL46" s="21" t="s">
        <v>337</v>
      </c>
      <c r="AN46" s="7">
        <v>2.0503</v>
      </c>
      <c r="AQ46" s="49">
        <v>44638</v>
      </c>
      <c r="AR46" s="21" t="s">
        <v>337</v>
      </c>
      <c r="AT46">
        <v>1.2929999999999999</v>
      </c>
      <c r="AW46" s="49">
        <v>44669</v>
      </c>
      <c r="AX46" s="21" t="s">
        <v>334</v>
      </c>
      <c r="AZ46">
        <v>1.3742000000000001</v>
      </c>
      <c r="BC46" s="49">
        <v>44728</v>
      </c>
      <c r="BD46" s="21" t="s">
        <v>570</v>
      </c>
      <c r="BF46">
        <v>1.0128999999999999</v>
      </c>
      <c r="BI46" s="49">
        <v>44748</v>
      </c>
      <c r="BJ46" s="21" t="s">
        <v>638</v>
      </c>
      <c r="BL46">
        <v>0.86599999999999999</v>
      </c>
      <c r="BO46" s="49">
        <v>44748</v>
      </c>
      <c r="BP46" s="21" t="s">
        <v>638</v>
      </c>
      <c r="BR46">
        <v>0.91510000000000002</v>
      </c>
      <c r="BU46" s="49">
        <v>44762</v>
      </c>
      <c r="BV46" s="21" t="s">
        <v>638</v>
      </c>
      <c r="BX46">
        <v>1.51</v>
      </c>
      <c r="CA46" s="49">
        <v>44764</v>
      </c>
      <c r="CB46" s="21" t="s">
        <v>638</v>
      </c>
      <c r="CD46">
        <v>0.99960000000000004</v>
      </c>
      <c r="CG46" s="49">
        <v>44764</v>
      </c>
      <c r="CH46" s="21" t="s">
        <v>638</v>
      </c>
      <c r="CJ46">
        <v>1.3620000000000001</v>
      </c>
      <c r="CM46" s="49">
        <v>44771</v>
      </c>
      <c r="CN46" s="21" t="s">
        <v>638</v>
      </c>
      <c r="CP46">
        <v>0.99199999999999999</v>
      </c>
      <c r="CS46" s="49">
        <v>44847</v>
      </c>
      <c r="CT46" s="21" t="s">
        <v>1621</v>
      </c>
      <c r="CV46">
        <v>1.51</v>
      </c>
      <c r="CY46" s="49">
        <v>44855</v>
      </c>
      <c r="CZ46" s="21" t="s">
        <v>1621</v>
      </c>
      <c r="DB46">
        <v>1.016</v>
      </c>
      <c r="DE46" s="49">
        <v>44867</v>
      </c>
      <c r="DF46" s="21" t="s">
        <v>1630</v>
      </c>
      <c r="DH46">
        <v>1.0753999999999999</v>
      </c>
      <c r="DK46" s="49">
        <v>44889</v>
      </c>
      <c r="DL46" s="21" t="s">
        <v>1630</v>
      </c>
      <c r="DN46">
        <v>1.024</v>
      </c>
      <c r="DQ46" s="58">
        <v>44525</v>
      </c>
      <c r="DR46" s="27" t="s">
        <v>342</v>
      </c>
      <c r="DS46" s="23"/>
      <c r="DT46">
        <v>1.5182</v>
      </c>
      <c r="DW46" s="49">
        <v>44890</v>
      </c>
      <c r="DX46" s="21" t="s">
        <v>1630</v>
      </c>
      <c r="DZ46">
        <v>0.9546</v>
      </c>
      <c r="EC46" s="49"/>
      <c r="ED46" s="21"/>
    </row>
    <row r="47" spans="1:137">
      <c r="A47" s="58">
        <v>44448</v>
      </c>
      <c r="B47" s="21" t="s">
        <v>340</v>
      </c>
      <c r="D47" s="21">
        <v>0.940998</v>
      </c>
      <c r="G47" s="58">
        <v>44526</v>
      </c>
      <c r="H47" s="27" t="s">
        <v>342</v>
      </c>
      <c r="I47" s="23"/>
      <c r="J47">
        <v>1.5226999999999999</v>
      </c>
      <c r="M47" s="49">
        <v>44574</v>
      </c>
      <c r="N47" s="27" t="s">
        <v>346</v>
      </c>
      <c r="O47" s="23"/>
      <c r="P47">
        <v>1.3726</v>
      </c>
      <c r="Q47" s="45">
        <v>6575102.2800000003</v>
      </c>
      <c r="S47" s="58">
        <v>44574</v>
      </c>
      <c r="T47" s="21" t="s">
        <v>367</v>
      </c>
      <c r="U47" s="21"/>
      <c r="V47" s="21">
        <v>1.0628</v>
      </c>
      <c r="W47" s="21"/>
      <c r="Y47" s="49">
        <v>44609</v>
      </c>
      <c r="Z47" s="21" t="s">
        <v>344</v>
      </c>
      <c r="AB47">
        <v>0.999</v>
      </c>
      <c r="AE47" s="49">
        <v>44634</v>
      </c>
      <c r="AF47" s="21" t="s">
        <v>337</v>
      </c>
      <c r="AH47">
        <v>1.2263999999999999</v>
      </c>
      <c r="AK47" s="66">
        <v>44634</v>
      </c>
      <c r="AL47" s="21" t="s">
        <v>337</v>
      </c>
      <c r="AN47" s="7">
        <v>2.0283000000000002</v>
      </c>
      <c r="AQ47" s="49">
        <v>44641</v>
      </c>
      <c r="AR47" s="21" t="s">
        <v>337</v>
      </c>
      <c r="AT47">
        <v>1.2929999999999999</v>
      </c>
      <c r="AW47" s="49">
        <v>44670</v>
      </c>
      <c r="AX47" s="21" t="s">
        <v>334</v>
      </c>
      <c r="AZ47">
        <v>1.3669</v>
      </c>
      <c r="BC47" s="49">
        <v>44729</v>
      </c>
      <c r="BD47" s="21" t="s">
        <v>570</v>
      </c>
      <c r="BF47">
        <v>1.0044999999999999</v>
      </c>
      <c r="BI47" s="49">
        <v>44749</v>
      </c>
      <c r="BJ47" s="21" t="s">
        <v>638</v>
      </c>
      <c r="BL47">
        <v>0.86499999999999999</v>
      </c>
      <c r="BO47" s="49">
        <v>44749</v>
      </c>
      <c r="BP47" s="21" t="s">
        <v>638</v>
      </c>
      <c r="BR47">
        <v>0.91579999999999995</v>
      </c>
      <c r="BU47" s="49">
        <v>44763</v>
      </c>
      <c r="BV47" s="21" t="s">
        <v>638</v>
      </c>
      <c r="BX47">
        <v>1.5109999999999999</v>
      </c>
      <c r="CA47" s="49">
        <v>44767</v>
      </c>
      <c r="CB47" s="21" t="s">
        <v>638</v>
      </c>
      <c r="CD47">
        <v>1.0005999999999999</v>
      </c>
      <c r="CG47" s="49">
        <v>44767</v>
      </c>
      <c r="CH47" s="21" t="s">
        <v>638</v>
      </c>
      <c r="CJ47">
        <v>1.367</v>
      </c>
      <c r="CM47" s="49">
        <v>44774</v>
      </c>
      <c r="CN47" s="21" t="s">
        <v>339</v>
      </c>
      <c r="CP47">
        <v>0.996</v>
      </c>
      <c r="CS47" s="49">
        <v>44848</v>
      </c>
      <c r="CT47" s="21" t="s">
        <v>1621</v>
      </c>
      <c r="CV47">
        <v>1.51</v>
      </c>
      <c r="CY47" s="49">
        <v>44858</v>
      </c>
      <c r="CZ47" s="21" t="s">
        <v>1621</v>
      </c>
      <c r="DB47">
        <v>1.0129999999999999</v>
      </c>
      <c r="DE47" s="49">
        <v>44868</v>
      </c>
      <c r="DF47" s="21" t="s">
        <v>1630</v>
      </c>
      <c r="DH47">
        <v>1.0729</v>
      </c>
      <c r="DK47" s="49">
        <v>44890</v>
      </c>
      <c r="DL47" s="21" t="s">
        <v>1630</v>
      </c>
      <c r="DN47">
        <v>1.026</v>
      </c>
      <c r="DQ47" s="58">
        <v>44526</v>
      </c>
      <c r="DR47" s="27" t="s">
        <v>342</v>
      </c>
      <c r="DS47" s="23"/>
      <c r="DT47">
        <v>1.5226999999999999</v>
      </c>
      <c r="DW47" s="49">
        <v>44893</v>
      </c>
      <c r="DX47" s="21" t="s">
        <v>1630</v>
      </c>
      <c r="DZ47">
        <v>0.95489999999999997</v>
      </c>
      <c r="EC47" s="49"/>
      <c r="ED47" s="21"/>
    </row>
    <row r="48" spans="1:137">
      <c r="A48" s="58">
        <v>44449</v>
      </c>
      <c r="B48" s="21" t="s">
        <v>340</v>
      </c>
      <c r="D48" s="21">
        <v>0.931921</v>
      </c>
      <c r="G48" s="58">
        <v>44529</v>
      </c>
      <c r="H48" s="27" t="s">
        <v>342</v>
      </c>
      <c r="I48" s="23"/>
      <c r="J48">
        <v>1.5246999999999999</v>
      </c>
      <c r="M48" s="49">
        <v>44575</v>
      </c>
      <c r="N48" s="27" t="s">
        <v>346</v>
      </c>
      <c r="O48" s="23"/>
      <c r="P48">
        <v>1.3754</v>
      </c>
      <c r="Q48" s="45">
        <v>6575102.2800000003</v>
      </c>
      <c r="S48" s="58">
        <v>44575</v>
      </c>
      <c r="T48" s="21" t="s">
        <v>346</v>
      </c>
      <c r="U48" s="21"/>
      <c r="V48" s="21">
        <v>1.0568</v>
      </c>
      <c r="W48" s="21"/>
      <c r="Y48" s="49">
        <v>44610</v>
      </c>
      <c r="Z48" s="21" t="s">
        <v>344</v>
      </c>
      <c r="AB48">
        <v>1.0029999999999999</v>
      </c>
      <c r="AE48" s="49">
        <v>44635</v>
      </c>
      <c r="AF48" s="21" t="s">
        <v>337</v>
      </c>
      <c r="AH48">
        <v>1.2141999999999999</v>
      </c>
      <c r="AK48" s="66">
        <v>44635</v>
      </c>
      <c r="AL48" s="21" t="s">
        <v>337</v>
      </c>
      <c r="AN48" s="7">
        <v>2.0011000000000001</v>
      </c>
      <c r="AQ48" s="49">
        <v>44642</v>
      </c>
      <c r="AR48" s="21" t="s">
        <v>337</v>
      </c>
      <c r="AT48">
        <v>1.294</v>
      </c>
      <c r="AW48" s="49">
        <v>44671</v>
      </c>
      <c r="AX48" s="21" t="s">
        <v>334</v>
      </c>
      <c r="AZ48">
        <v>1.3620000000000001</v>
      </c>
      <c r="BC48" s="49">
        <v>44732</v>
      </c>
      <c r="BD48" s="21" t="s">
        <v>570</v>
      </c>
      <c r="BF48">
        <v>1.0068999999999999</v>
      </c>
      <c r="BI48" s="49">
        <v>44750</v>
      </c>
      <c r="BJ48" s="21" t="s">
        <v>638</v>
      </c>
      <c r="BL48">
        <v>0.86499999999999999</v>
      </c>
      <c r="BO48" s="49">
        <v>44750</v>
      </c>
      <c r="BP48" s="21" t="s">
        <v>638</v>
      </c>
      <c r="BR48">
        <v>0.91590000000000005</v>
      </c>
      <c r="BU48" s="49">
        <v>44764</v>
      </c>
      <c r="BV48" s="21" t="s">
        <v>638</v>
      </c>
      <c r="BX48">
        <v>1.502</v>
      </c>
      <c r="CA48" s="49">
        <v>44768</v>
      </c>
      <c r="CB48" s="21" t="s">
        <v>638</v>
      </c>
      <c r="CD48">
        <v>1.0045999999999999</v>
      </c>
      <c r="CG48" s="49">
        <v>44768</v>
      </c>
      <c r="CH48" s="21" t="s">
        <v>638</v>
      </c>
      <c r="CJ48">
        <v>1.3680000000000001</v>
      </c>
      <c r="CM48" s="49">
        <v>44775</v>
      </c>
      <c r="CN48" s="21" t="s">
        <v>1623</v>
      </c>
      <c r="CP48">
        <v>0.996</v>
      </c>
      <c r="CS48" s="49">
        <v>44851</v>
      </c>
      <c r="CT48" s="21" t="s">
        <v>1621</v>
      </c>
      <c r="CV48">
        <v>1.51</v>
      </c>
      <c r="CY48" s="49">
        <v>44859</v>
      </c>
      <c r="CZ48" s="21" t="s">
        <v>1621</v>
      </c>
      <c r="DB48">
        <v>1.016</v>
      </c>
      <c r="DE48" s="49">
        <v>44869</v>
      </c>
      <c r="DF48" s="21" t="s">
        <v>1630</v>
      </c>
      <c r="DH48">
        <v>1.0665</v>
      </c>
      <c r="DK48" s="49">
        <v>44893</v>
      </c>
      <c r="DL48" s="21" t="s">
        <v>1630</v>
      </c>
      <c r="DN48">
        <v>1.028</v>
      </c>
      <c r="DQ48" s="58">
        <v>44529</v>
      </c>
      <c r="DR48" s="27" t="s">
        <v>342</v>
      </c>
      <c r="DS48" s="23"/>
      <c r="DT48">
        <v>1.5246999999999999</v>
      </c>
      <c r="DW48" s="49">
        <v>44894</v>
      </c>
      <c r="DX48" s="21" t="s">
        <v>1630</v>
      </c>
      <c r="DZ48">
        <v>0.9556</v>
      </c>
      <c r="EC48" s="49"/>
      <c r="ED48" s="21"/>
    </row>
    <row r="49" spans="1:134">
      <c r="A49" s="58">
        <v>44452</v>
      </c>
      <c r="B49" s="21" t="s">
        <v>340</v>
      </c>
      <c r="D49" s="21">
        <v>0.92889600000000005</v>
      </c>
      <c r="G49" s="49">
        <v>44530</v>
      </c>
      <c r="H49" s="27" t="s">
        <v>342</v>
      </c>
      <c r="I49" s="23"/>
      <c r="J49">
        <v>1.5291999999999999</v>
      </c>
      <c r="M49" s="49">
        <v>44578</v>
      </c>
      <c r="N49" s="27" t="s">
        <v>346</v>
      </c>
      <c r="O49" s="23"/>
      <c r="P49">
        <v>1.3778999999999999</v>
      </c>
      <c r="Q49" s="45">
        <v>6575102.2800000003</v>
      </c>
      <c r="S49" s="58">
        <v>44578</v>
      </c>
      <c r="T49" s="21" t="s">
        <v>346</v>
      </c>
      <c r="U49" s="21"/>
      <c r="V49" s="21">
        <v>1.0551999999999999</v>
      </c>
      <c r="W49" s="21"/>
      <c r="Y49" s="49">
        <v>44613</v>
      </c>
      <c r="Z49" s="21" t="s">
        <v>344</v>
      </c>
      <c r="AB49">
        <v>1.004</v>
      </c>
      <c r="AE49" s="49">
        <v>44636</v>
      </c>
      <c r="AF49" s="21" t="s">
        <v>337</v>
      </c>
      <c r="AH49">
        <v>1.2195</v>
      </c>
      <c r="AK49" s="66">
        <v>44636</v>
      </c>
      <c r="AL49" s="21" t="s">
        <v>337</v>
      </c>
      <c r="AN49" s="7">
        <v>2.0158</v>
      </c>
      <c r="AQ49" s="49">
        <v>44643</v>
      </c>
      <c r="AR49" s="21" t="s">
        <v>337</v>
      </c>
      <c r="AT49">
        <v>1.278</v>
      </c>
      <c r="AW49" s="49">
        <v>44672</v>
      </c>
      <c r="AX49" s="21" t="s">
        <v>334</v>
      </c>
      <c r="AZ49">
        <v>1.3611</v>
      </c>
      <c r="BC49" s="49">
        <v>44733</v>
      </c>
      <c r="BD49" s="21" t="s">
        <v>570</v>
      </c>
      <c r="BF49">
        <v>1.0146999999999999</v>
      </c>
      <c r="BI49" s="49">
        <v>44753</v>
      </c>
      <c r="BJ49" s="21" t="s">
        <v>638</v>
      </c>
      <c r="BL49">
        <v>0.86499999999999999</v>
      </c>
      <c r="BO49" s="49">
        <v>44753</v>
      </c>
      <c r="BP49" s="21" t="s">
        <v>638</v>
      </c>
      <c r="BR49">
        <v>0.91410000000000002</v>
      </c>
      <c r="BU49" s="49">
        <v>44767</v>
      </c>
      <c r="BV49" s="21" t="s">
        <v>638</v>
      </c>
      <c r="BX49">
        <v>1.4950000000000001</v>
      </c>
      <c r="CA49" s="49">
        <v>44769</v>
      </c>
      <c r="CB49" s="21" t="s">
        <v>638</v>
      </c>
      <c r="CD49">
        <v>1.0048999999999999</v>
      </c>
      <c r="CG49" s="49">
        <v>44769</v>
      </c>
      <c r="CH49" s="21" t="s">
        <v>638</v>
      </c>
      <c r="CJ49">
        <v>1.3640000000000001</v>
      </c>
      <c r="CM49" s="49">
        <v>44776</v>
      </c>
      <c r="CN49" s="21" t="s">
        <v>1623</v>
      </c>
      <c r="CP49">
        <v>0.997</v>
      </c>
      <c r="CS49" s="49">
        <v>44852</v>
      </c>
      <c r="CT49" s="21" t="s">
        <v>1621</v>
      </c>
      <c r="CV49">
        <v>1.51</v>
      </c>
      <c r="CY49" s="49">
        <v>44860</v>
      </c>
      <c r="CZ49" s="21" t="s">
        <v>1621</v>
      </c>
      <c r="DB49">
        <v>1.02</v>
      </c>
      <c r="DE49" s="49">
        <v>44872</v>
      </c>
      <c r="DF49" s="21" t="s">
        <v>1630</v>
      </c>
      <c r="DH49">
        <v>1.0669</v>
      </c>
      <c r="DK49" s="49">
        <v>44894</v>
      </c>
      <c r="DL49" s="21" t="s">
        <v>1630</v>
      </c>
      <c r="DN49">
        <v>1.032</v>
      </c>
      <c r="DQ49" s="49">
        <v>44530</v>
      </c>
      <c r="DR49" s="27" t="s">
        <v>342</v>
      </c>
      <c r="DS49" s="23"/>
      <c r="DT49">
        <v>1.5291999999999999</v>
      </c>
      <c r="DW49" s="49">
        <v>44895</v>
      </c>
      <c r="DX49" s="21" t="s">
        <v>1630</v>
      </c>
      <c r="DZ49">
        <v>0.95430000000000004</v>
      </c>
      <c r="EC49" s="49"/>
      <c r="ED49" s="21"/>
    </row>
    <row r="50" spans="1:134">
      <c r="A50" s="58">
        <v>44453</v>
      </c>
      <c r="B50" s="21" t="s">
        <v>340</v>
      </c>
      <c r="D50" s="21">
        <v>0.93267800000000001</v>
      </c>
      <c r="G50" s="49">
        <v>44531</v>
      </c>
      <c r="H50" s="27" t="s">
        <v>336</v>
      </c>
      <c r="I50" s="23"/>
      <c r="J50">
        <v>1.5309999999999999</v>
      </c>
      <c r="M50" s="49">
        <v>44579</v>
      </c>
      <c r="N50" s="27" t="s">
        <v>346</v>
      </c>
      <c r="O50" s="23"/>
      <c r="P50">
        <v>1.3744000000000001</v>
      </c>
      <c r="Q50" s="45">
        <v>6575102.2800000003</v>
      </c>
      <c r="S50" s="58">
        <v>44579</v>
      </c>
      <c r="T50" s="21" t="s">
        <v>346</v>
      </c>
      <c r="U50" s="21"/>
      <c r="V50" s="21">
        <v>1.0568</v>
      </c>
      <c r="W50" s="21"/>
      <c r="Y50" s="49">
        <v>44614</v>
      </c>
      <c r="Z50" s="21" t="s">
        <v>344</v>
      </c>
      <c r="AB50">
        <v>1.008</v>
      </c>
      <c r="AE50" s="49">
        <v>44637</v>
      </c>
      <c r="AF50" s="21" t="s">
        <v>337</v>
      </c>
      <c r="AH50">
        <v>1.2191000000000001</v>
      </c>
      <c r="AK50" s="66">
        <v>44637</v>
      </c>
      <c r="AL50" s="21" t="s">
        <v>337</v>
      </c>
      <c r="AN50" s="7">
        <v>2.0261999999999998</v>
      </c>
      <c r="AQ50" s="49">
        <v>44644</v>
      </c>
      <c r="AR50" s="21" t="s">
        <v>337</v>
      </c>
      <c r="AT50">
        <v>1.2929999999999999</v>
      </c>
      <c r="AW50" s="49">
        <v>44673</v>
      </c>
      <c r="AX50" s="21" t="s">
        <v>334</v>
      </c>
      <c r="AZ50">
        <v>1.3596999999999999</v>
      </c>
      <c r="BC50" s="49">
        <v>44734</v>
      </c>
      <c r="BD50" s="21" t="s">
        <v>570</v>
      </c>
      <c r="BF50">
        <v>1.0074000000000001</v>
      </c>
      <c r="BI50" s="49">
        <v>44754</v>
      </c>
      <c r="BJ50" s="21" t="s">
        <v>638</v>
      </c>
      <c r="BL50">
        <v>0.86399999999999999</v>
      </c>
      <c r="BO50" s="49">
        <v>44754</v>
      </c>
      <c r="BP50" s="21" t="s">
        <v>638</v>
      </c>
      <c r="BR50">
        <v>0.91249999999999998</v>
      </c>
      <c r="BU50" s="49">
        <v>44768</v>
      </c>
      <c r="BV50" s="21" t="s">
        <v>638</v>
      </c>
      <c r="BX50">
        <v>1.4870000000000001</v>
      </c>
      <c r="CA50" s="49">
        <v>44770</v>
      </c>
      <c r="CB50" s="21" t="s">
        <v>638</v>
      </c>
      <c r="CD50">
        <v>1.0098</v>
      </c>
      <c r="CG50" s="49">
        <v>44770</v>
      </c>
      <c r="CH50" s="21" t="s">
        <v>638</v>
      </c>
      <c r="CJ50">
        <v>1.3620000000000001</v>
      </c>
      <c r="CM50" s="49">
        <v>44777</v>
      </c>
      <c r="CN50" s="21" t="s">
        <v>1623</v>
      </c>
      <c r="CP50">
        <v>0.995</v>
      </c>
      <c r="CS50" s="49">
        <v>44853</v>
      </c>
      <c r="CT50" s="21" t="s">
        <v>1621</v>
      </c>
      <c r="CV50">
        <v>1.51</v>
      </c>
      <c r="CY50" s="49">
        <v>44861</v>
      </c>
      <c r="CZ50" s="21" t="s">
        <v>1621</v>
      </c>
      <c r="DB50">
        <v>1.0189999999999999</v>
      </c>
      <c r="DE50" s="49">
        <v>44873</v>
      </c>
      <c r="DF50" s="21" t="s">
        <v>1630</v>
      </c>
      <c r="DH50">
        <v>1.0701000000000001</v>
      </c>
      <c r="DK50" s="49">
        <v>44895</v>
      </c>
      <c r="DL50" s="21" t="s">
        <v>1630</v>
      </c>
      <c r="DN50">
        <v>1.026</v>
      </c>
      <c r="DQ50" s="49">
        <v>44531</v>
      </c>
      <c r="DR50" s="27" t="s">
        <v>336</v>
      </c>
      <c r="DS50" s="23"/>
      <c r="DT50">
        <v>1.5309999999999999</v>
      </c>
      <c r="DW50" s="49">
        <v>44896</v>
      </c>
      <c r="DX50" s="21" t="s">
        <v>336</v>
      </c>
      <c r="DZ50">
        <v>0.95409999999999995</v>
      </c>
      <c r="EC50" s="49"/>
      <c r="ED50" s="21"/>
    </row>
    <row r="51" spans="1:134">
      <c r="A51" s="58">
        <v>44454</v>
      </c>
      <c r="B51" s="21" t="s">
        <v>340</v>
      </c>
      <c r="D51" s="21">
        <v>0.92360100000000001</v>
      </c>
      <c r="G51" s="49">
        <v>44532</v>
      </c>
      <c r="H51" s="27" t="s">
        <v>336</v>
      </c>
      <c r="I51" s="23"/>
      <c r="J51">
        <v>1.5308999999999999</v>
      </c>
      <c r="M51" s="49">
        <v>44580</v>
      </c>
      <c r="N51" s="27" t="s">
        <v>346</v>
      </c>
      <c r="O51" s="23"/>
      <c r="P51">
        <v>1.381</v>
      </c>
      <c r="Q51" s="45">
        <v>6575102.2800000003</v>
      </c>
      <c r="S51" s="58">
        <v>44580</v>
      </c>
      <c r="T51" s="21" t="s">
        <v>346</v>
      </c>
      <c r="U51" s="21"/>
      <c r="V51" s="21">
        <v>1.0638000000000001</v>
      </c>
      <c r="W51" s="21"/>
      <c r="Y51" s="49">
        <v>44615</v>
      </c>
      <c r="Z51" s="21" t="s">
        <v>344</v>
      </c>
      <c r="AB51">
        <v>1.0089999999999999</v>
      </c>
      <c r="AE51" s="49">
        <v>44638</v>
      </c>
      <c r="AF51" s="21" t="s">
        <v>337</v>
      </c>
      <c r="AH51">
        <v>1.2255</v>
      </c>
      <c r="AK51" s="66">
        <v>44638</v>
      </c>
      <c r="AL51" s="21" t="s">
        <v>337</v>
      </c>
      <c r="AN51" s="7">
        <v>2.0301999999999998</v>
      </c>
      <c r="AQ51" s="49">
        <v>44645</v>
      </c>
      <c r="AR51" s="21" t="s">
        <v>337</v>
      </c>
      <c r="AT51">
        <v>1.2949999999999999</v>
      </c>
      <c r="AW51" s="49">
        <v>44676</v>
      </c>
      <c r="AX51" s="21" t="s">
        <v>334</v>
      </c>
      <c r="AZ51">
        <v>1.3624000000000001</v>
      </c>
      <c r="BC51" s="49">
        <v>44735</v>
      </c>
      <c r="BD51" s="21" t="s">
        <v>570</v>
      </c>
      <c r="BF51">
        <v>1.0159</v>
      </c>
      <c r="BI51" s="49">
        <v>44755</v>
      </c>
      <c r="BJ51" s="21" t="s">
        <v>638</v>
      </c>
      <c r="BL51">
        <v>0.86299999999999999</v>
      </c>
      <c r="BO51" s="49">
        <v>44755</v>
      </c>
      <c r="BP51" s="21" t="s">
        <v>638</v>
      </c>
      <c r="BR51">
        <v>0.91110000000000002</v>
      </c>
      <c r="BU51" s="49">
        <v>44769</v>
      </c>
      <c r="BV51" s="21" t="s">
        <v>638</v>
      </c>
      <c r="BX51">
        <v>1.4790000000000001</v>
      </c>
      <c r="CA51" s="49">
        <v>44771</v>
      </c>
      <c r="CB51" s="21" t="s">
        <v>638</v>
      </c>
      <c r="CD51">
        <v>1.0125999999999999</v>
      </c>
      <c r="CG51" s="49">
        <v>44771</v>
      </c>
      <c r="CH51" s="21" t="s">
        <v>638</v>
      </c>
      <c r="CJ51">
        <v>1.3620000000000001</v>
      </c>
      <c r="CM51" s="49">
        <v>44778</v>
      </c>
      <c r="CN51" s="21" t="s">
        <v>1623</v>
      </c>
      <c r="CP51">
        <v>0.99399999999999999</v>
      </c>
      <c r="CS51" s="49">
        <v>44854</v>
      </c>
      <c r="CT51" s="21" t="s">
        <v>1621</v>
      </c>
      <c r="CV51">
        <v>1.51</v>
      </c>
      <c r="CY51" s="49">
        <v>44862</v>
      </c>
      <c r="CZ51" s="21" t="s">
        <v>1621</v>
      </c>
      <c r="DB51">
        <v>1.012</v>
      </c>
      <c r="DE51" s="49">
        <v>44874</v>
      </c>
      <c r="DF51" s="21" t="s">
        <v>1630</v>
      </c>
      <c r="DH51">
        <v>1.0721000000000001</v>
      </c>
      <c r="DK51" s="49">
        <v>44896</v>
      </c>
      <c r="DL51" s="21" t="s">
        <v>336</v>
      </c>
      <c r="DN51">
        <v>1.028</v>
      </c>
      <c r="DQ51" s="49">
        <v>44532</v>
      </c>
      <c r="DR51" s="27" t="s">
        <v>336</v>
      </c>
      <c r="DS51" s="23"/>
      <c r="DT51">
        <v>1.5308999999999999</v>
      </c>
      <c r="DW51" s="49">
        <v>44897</v>
      </c>
      <c r="DX51" s="21" t="s">
        <v>1624</v>
      </c>
      <c r="DZ51">
        <v>0.95330000000000004</v>
      </c>
      <c r="EC51" s="49"/>
      <c r="ED51" s="21"/>
    </row>
    <row r="52" spans="1:134">
      <c r="A52" s="58">
        <v>44455</v>
      </c>
      <c r="B52" s="21" t="s">
        <v>340</v>
      </c>
      <c r="D52" s="21">
        <v>0.93419099999999999</v>
      </c>
      <c r="G52" s="49">
        <v>44533</v>
      </c>
      <c r="H52" s="27" t="s">
        <v>336</v>
      </c>
      <c r="I52" s="23"/>
      <c r="J52">
        <v>1.5321</v>
      </c>
      <c r="M52" s="49">
        <v>44581</v>
      </c>
      <c r="N52" s="27" t="s">
        <v>346</v>
      </c>
      <c r="O52" s="23"/>
      <c r="P52">
        <v>1.3823000000000001</v>
      </c>
      <c r="Q52" s="45">
        <v>6575102.2800000003</v>
      </c>
      <c r="S52" s="58">
        <v>44581</v>
      </c>
      <c r="T52" s="21" t="s">
        <v>346</v>
      </c>
      <c r="U52" s="21"/>
      <c r="V52" s="21">
        <v>1.0660000000000001</v>
      </c>
      <c r="W52" s="21"/>
      <c r="Y52" s="49">
        <v>44616</v>
      </c>
      <c r="Z52" s="21" t="s">
        <v>344</v>
      </c>
      <c r="AB52">
        <v>1.012</v>
      </c>
      <c r="AE52" s="49">
        <v>44641</v>
      </c>
      <c r="AF52" s="21" t="s">
        <v>337</v>
      </c>
      <c r="AH52">
        <v>1.2321</v>
      </c>
      <c r="AK52" s="66">
        <v>44641</v>
      </c>
      <c r="AL52" s="21" t="s">
        <v>337</v>
      </c>
      <c r="AN52" s="7">
        <v>2.0304000000000002</v>
      </c>
      <c r="AQ52" s="49">
        <v>44648</v>
      </c>
      <c r="AR52" s="21" t="s">
        <v>337</v>
      </c>
      <c r="AT52">
        <v>1.3149999999999999</v>
      </c>
      <c r="AW52" s="49">
        <v>44677</v>
      </c>
      <c r="AX52" s="21" t="s">
        <v>334</v>
      </c>
      <c r="AZ52">
        <v>1.3715999999999999</v>
      </c>
      <c r="BC52" s="49">
        <v>44736</v>
      </c>
      <c r="BD52" s="21" t="s">
        <v>570</v>
      </c>
      <c r="BF52">
        <v>1.0213000000000001</v>
      </c>
      <c r="BI52" s="49">
        <v>44756</v>
      </c>
      <c r="BJ52" s="21" t="s">
        <v>638</v>
      </c>
      <c r="BL52">
        <v>0.86099999999999999</v>
      </c>
      <c r="BO52" s="49">
        <v>44756</v>
      </c>
      <c r="BP52" s="21" t="s">
        <v>638</v>
      </c>
      <c r="BR52">
        <v>0.90790000000000004</v>
      </c>
      <c r="BU52" s="49">
        <v>44770</v>
      </c>
      <c r="BV52" s="21" t="s">
        <v>638</v>
      </c>
      <c r="BX52">
        <v>1.46</v>
      </c>
      <c r="CA52" s="49">
        <v>44774</v>
      </c>
      <c r="CB52" s="21" t="s">
        <v>339</v>
      </c>
      <c r="CD52">
        <v>1.0143</v>
      </c>
      <c r="CG52" s="49">
        <v>44774</v>
      </c>
      <c r="CH52" s="21" t="s">
        <v>339</v>
      </c>
      <c r="CJ52">
        <v>1.3620000000000001</v>
      </c>
      <c r="CM52" s="49">
        <v>44781</v>
      </c>
      <c r="CN52" s="21" t="s">
        <v>1623</v>
      </c>
      <c r="CP52">
        <v>0.99099999999999999</v>
      </c>
      <c r="CS52" s="49">
        <v>44855</v>
      </c>
      <c r="CT52" s="21" t="s">
        <v>1621</v>
      </c>
      <c r="CV52">
        <v>1.51</v>
      </c>
      <c r="CY52" s="49">
        <v>44865</v>
      </c>
      <c r="CZ52" s="21" t="s">
        <v>1621</v>
      </c>
      <c r="DB52">
        <v>1.004</v>
      </c>
      <c r="DE52" s="49">
        <v>44875</v>
      </c>
      <c r="DF52" s="21" t="s">
        <v>1630</v>
      </c>
      <c r="DH52">
        <v>1.0711999999999999</v>
      </c>
      <c r="DK52" s="49">
        <v>44897</v>
      </c>
      <c r="DL52" s="21" t="s">
        <v>1624</v>
      </c>
      <c r="DN52">
        <v>1.03</v>
      </c>
      <c r="DQ52" s="49">
        <v>44533</v>
      </c>
      <c r="DR52" s="27" t="s">
        <v>336</v>
      </c>
      <c r="DS52" s="23"/>
      <c r="DT52">
        <v>1.5321</v>
      </c>
      <c r="DW52" s="49">
        <v>44900</v>
      </c>
      <c r="DX52" s="21" t="s">
        <v>1624</v>
      </c>
      <c r="DZ52">
        <v>0.95499999999999996</v>
      </c>
      <c r="EC52" s="49"/>
      <c r="ED52" s="21"/>
    </row>
    <row r="53" spans="1:134">
      <c r="A53" s="58">
        <v>44456</v>
      </c>
      <c r="B53" s="21" t="s">
        <v>340</v>
      </c>
      <c r="D53" s="21">
        <v>0.93872900000000004</v>
      </c>
      <c r="G53" s="49">
        <v>44536</v>
      </c>
      <c r="H53" s="27" t="s">
        <v>336</v>
      </c>
      <c r="I53" s="23"/>
      <c r="J53">
        <v>1.5435000000000001</v>
      </c>
      <c r="M53" s="49">
        <v>44582</v>
      </c>
      <c r="N53" s="27" t="s">
        <v>346</v>
      </c>
      <c r="O53" s="23"/>
      <c r="P53">
        <v>1.3796999999999999</v>
      </c>
      <c r="Q53" s="45">
        <v>6575102.2800000003</v>
      </c>
      <c r="S53" s="58">
        <v>44582</v>
      </c>
      <c r="T53" s="21" t="s">
        <v>346</v>
      </c>
      <c r="U53" s="21"/>
      <c r="V53" s="21">
        <v>1.0650999999999999</v>
      </c>
      <c r="W53" s="21"/>
      <c r="Y53" s="49">
        <v>44617</v>
      </c>
      <c r="Z53" s="21" t="s">
        <v>344</v>
      </c>
      <c r="AB53">
        <v>1.008</v>
      </c>
      <c r="AE53" s="49">
        <v>44642</v>
      </c>
      <c r="AF53" s="21" t="s">
        <v>337</v>
      </c>
      <c r="AH53">
        <v>1.2342</v>
      </c>
      <c r="AK53" s="66">
        <v>44642</v>
      </c>
      <c r="AL53" s="21" t="s">
        <v>337</v>
      </c>
      <c r="AN53" s="7">
        <v>2.0268999999999999</v>
      </c>
      <c r="AQ53" s="49">
        <v>44649</v>
      </c>
      <c r="AR53" s="21" t="s">
        <v>337</v>
      </c>
      <c r="AT53">
        <v>1.3180000000000001</v>
      </c>
      <c r="AW53" s="49">
        <v>44678</v>
      </c>
      <c r="AX53" s="21" t="s">
        <v>334</v>
      </c>
      <c r="AZ53">
        <v>1.3892</v>
      </c>
      <c r="BC53" s="49">
        <v>44739</v>
      </c>
      <c r="BD53" s="21" t="s">
        <v>570</v>
      </c>
      <c r="BF53">
        <v>1.0298</v>
      </c>
      <c r="BI53" s="49">
        <v>44757</v>
      </c>
      <c r="BJ53" s="21" t="s">
        <v>638</v>
      </c>
      <c r="BL53">
        <v>0.86199999999999999</v>
      </c>
      <c r="BO53" s="49">
        <v>44757</v>
      </c>
      <c r="BP53" s="21" t="s">
        <v>638</v>
      </c>
      <c r="BR53">
        <v>0.91</v>
      </c>
      <c r="BU53" s="49">
        <v>44771</v>
      </c>
      <c r="BV53" s="21" t="s">
        <v>638</v>
      </c>
      <c r="BX53">
        <v>1.4630000000000001</v>
      </c>
      <c r="CA53" s="49">
        <v>44775</v>
      </c>
      <c r="CB53" s="21" t="s">
        <v>339</v>
      </c>
      <c r="CD53">
        <v>1.0136000000000001</v>
      </c>
      <c r="CG53" s="49">
        <v>44775</v>
      </c>
      <c r="CH53" s="21" t="s">
        <v>1623</v>
      </c>
      <c r="CJ53">
        <v>1.3520000000000001</v>
      </c>
      <c r="CM53" s="49">
        <v>44782</v>
      </c>
      <c r="CN53" s="21" t="s">
        <v>1623</v>
      </c>
      <c r="CP53">
        <v>0.98699999999999999</v>
      </c>
      <c r="CS53" s="49">
        <v>44858</v>
      </c>
      <c r="CT53" s="21" t="s">
        <v>1621</v>
      </c>
      <c r="CV53">
        <v>1.5089999999999999</v>
      </c>
      <c r="CY53" s="49">
        <v>44866</v>
      </c>
      <c r="CZ53" s="21" t="s">
        <v>342</v>
      </c>
      <c r="DB53">
        <v>1.0049999999999999</v>
      </c>
      <c r="DE53" s="49">
        <v>44876</v>
      </c>
      <c r="DF53" s="21" t="s">
        <v>1630</v>
      </c>
      <c r="DH53">
        <v>1.0711999999999999</v>
      </c>
      <c r="DK53" s="49">
        <v>44900</v>
      </c>
      <c r="DL53" s="21" t="s">
        <v>1624</v>
      </c>
      <c r="DN53">
        <v>1.0369999999999999</v>
      </c>
      <c r="DQ53" s="49">
        <v>44536</v>
      </c>
      <c r="DR53" s="27" t="s">
        <v>336</v>
      </c>
      <c r="DS53" s="23"/>
      <c r="DT53">
        <v>1.5435000000000001</v>
      </c>
      <c r="DW53" s="49">
        <v>44901</v>
      </c>
      <c r="DX53" s="21" t="s">
        <v>1624</v>
      </c>
      <c r="DZ53">
        <v>0.95430000000000004</v>
      </c>
      <c r="EC53" s="49"/>
      <c r="ED53" s="21"/>
    </row>
    <row r="54" spans="1:134">
      <c r="A54" s="58">
        <v>44461</v>
      </c>
      <c r="B54" s="21" t="s">
        <v>340</v>
      </c>
      <c r="D54" s="21">
        <v>0.931921</v>
      </c>
      <c r="G54" s="49">
        <v>44537</v>
      </c>
      <c r="H54" s="27" t="s">
        <v>336</v>
      </c>
      <c r="I54" s="23"/>
      <c r="J54">
        <v>1.542</v>
      </c>
      <c r="M54" s="49">
        <v>44585</v>
      </c>
      <c r="N54" s="27" t="s">
        <v>346</v>
      </c>
      <c r="O54" s="23"/>
      <c r="P54">
        <v>1.3802000000000001</v>
      </c>
      <c r="Q54" s="45">
        <v>6575102.2800000003</v>
      </c>
      <c r="S54" s="58">
        <v>44585</v>
      </c>
      <c r="T54" s="21" t="s">
        <v>346</v>
      </c>
      <c r="U54" s="21"/>
      <c r="V54">
        <v>1.0646</v>
      </c>
      <c r="Y54" s="49">
        <v>44620</v>
      </c>
      <c r="Z54" s="21" t="s">
        <v>344</v>
      </c>
      <c r="AB54">
        <v>1.0009999999999999</v>
      </c>
      <c r="AE54" s="49">
        <v>44643</v>
      </c>
      <c r="AF54" s="21" t="s">
        <v>337</v>
      </c>
      <c r="AH54">
        <v>1.2326999999999999</v>
      </c>
      <c r="AK54" s="66">
        <v>44643</v>
      </c>
      <c r="AL54" s="21" t="s">
        <v>337</v>
      </c>
      <c r="AN54" s="7">
        <v>2.0251000000000001</v>
      </c>
      <c r="AQ54" s="49">
        <v>44650</v>
      </c>
      <c r="AR54" s="21" t="s">
        <v>337</v>
      </c>
      <c r="AT54">
        <v>1.306</v>
      </c>
      <c r="AW54" s="49">
        <v>44679</v>
      </c>
      <c r="AX54" s="21" t="s">
        <v>334</v>
      </c>
      <c r="AZ54">
        <v>1.3933</v>
      </c>
      <c r="BC54" s="49">
        <v>44740</v>
      </c>
      <c r="BD54" s="21" t="s">
        <v>570</v>
      </c>
      <c r="BF54">
        <v>1.0270999999999999</v>
      </c>
      <c r="BI54" s="49">
        <v>44760</v>
      </c>
      <c r="BJ54" s="21" t="s">
        <v>638</v>
      </c>
      <c r="BL54">
        <v>0.86</v>
      </c>
      <c r="BO54" s="49">
        <v>44760</v>
      </c>
      <c r="BP54" s="21" t="s">
        <v>638</v>
      </c>
      <c r="BR54">
        <v>0.90400000000000003</v>
      </c>
      <c r="BU54" s="49">
        <v>44774</v>
      </c>
      <c r="BV54" s="21" t="s">
        <v>339</v>
      </c>
      <c r="BX54">
        <v>1.452</v>
      </c>
      <c r="CA54" s="49">
        <v>44776</v>
      </c>
      <c r="CB54" s="21" t="s">
        <v>1623</v>
      </c>
      <c r="CD54">
        <v>1.0113000000000001</v>
      </c>
      <c r="CG54" s="49">
        <v>44776</v>
      </c>
      <c r="CH54" s="21" t="s">
        <v>1623</v>
      </c>
      <c r="CJ54">
        <v>1.35</v>
      </c>
      <c r="CM54" s="49">
        <v>44783</v>
      </c>
      <c r="CN54" s="21" t="s">
        <v>1623</v>
      </c>
      <c r="CP54">
        <v>0.99099999999999999</v>
      </c>
      <c r="CS54" s="49">
        <v>44859</v>
      </c>
      <c r="CT54" s="21" t="s">
        <v>1621</v>
      </c>
      <c r="CV54">
        <v>1.5089999999999999</v>
      </c>
      <c r="CY54" s="49">
        <v>44867</v>
      </c>
      <c r="CZ54" s="21" t="s">
        <v>1630</v>
      </c>
      <c r="DB54">
        <v>1.008</v>
      </c>
      <c r="DE54" s="49">
        <v>44879</v>
      </c>
      <c r="DF54" s="21" t="s">
        <v>1630</v>
      </c>
      <c r="DH54">
        <v>1.0694999999999999</v>
      </c>
      <c r="DK54" s="49">
        <v>44901</v>
      </c>
      <c r="DL54" s="21" t="s">
        <v>1624</v>
      </c>
      <c r="DN54">
        <v>1.0369999999999999</v>
      </c>
      <c r="DQ54" s="49">
        <v>44537</v>
      </c>
      <c r="DR54" s="27" t="s">
        <v>336</v>
      </c>
      <c r="DS54" s="23"/>
      <c r="DT54">
        <v>1.542</v>
      </c>
      <c r="DW54" s="49">
        <v>44902</v>
      </c>
      <c r="DX54" s="21" t="s">
        <v>1624</v>
      </c>
      <c r="DZ54">
        <v>0.95650000000000002</v>
      </c>
      <c r="EC54" s="49"/>
      <c r="ED54" s="21"/>
    </row>
    <row r="55" spans="1:134">
      <c r="A55" s="58">
        <v>44462</v>
      </c>
      <c r="B55" s="21" t="s">
        <v>340</v>
      </c>
      <c r="D55" s="21">
        <v>0.93570299999999995</v>
      </c>
      <c r="G55" s="49">
        <v>44538</v>
      </c>
      <c r="H55" s="27" t="s">
        <v>336</v>
      </c>
      <c r="I55" s="23"/>
      <c r="J55">
        <v>1.5439000000000001</v>
      </c>
      <c r="M55" s="49">
        <v>44586</v>
      </c>
      <c r="N55" s="27" t="s">
        <v>346</v>
      </c>
      <c r="O55" s="23"/>
      <c r="P55">
        <v>1.3745000000000001</v>
      </c>
      <c r="Q55" s="45">
        <v>6575102.2800000003</v>
      </c>
      <c r="S55" s="58">
        <v>44586</v>
      </c>
      <c r="T55" s="21" t="s">
        <v>346</v>
      </c>
      <c r="U55" s="21"/>
      <c r="V55">
        <v>1.0606</v>
      </c>
      <c r="Y55" s="49">
        <v>44621</v>
      </c>
      <c r="Z55" s="21" t="s">
        <v>337</v>
      </c>
      <c r="AB55">
        <v>1.006</v>
      </c>
      <c r="AE55" s="49">
        <v>44644</v>
      </c>
      <c r="AF55" s="21" t="s">
        <v>337</v>
      </c>
      <c r="AH55">
        <v>1.2512000000000001</v>
      </c>
      <c r="AK55" s="66">
        <v>44644</v>
      </c>
      <c r="AL55" s="21" t="s">
        <v>337</v>
      </c>
      <c r="AN55" s="7">
        <v>2.0179</v>
      </c>
      <c r="AQ55" s="49">
        <v>44651</v>
      </c>
      <c r="AR55" s="21" t="s">
        <v>337</v>
      </c>
      <c r="AT55">
        <v>1.321</v>
      </c>
      <c r="AW55" s="49">
        <v>44680</v>
      </c>
      <c r="AX55" s="21" t="s">
        <v>334</v>
      </c>
      <c r="AZ55">
        <v>1.3929</v>
      </c>
      <c r="BC55" s="49">
        <v>44741</v>
      </c>
      <c r="BD55" s="21" t="s">
        <v>570</v>
      </c>
      <c r="BF55">
        <v>1.0232000000000001</v>
      </c>
      <c r="BI55" s="49">
        <v>44761</v>
      </c>
      <c r="BJ55" s="21" t="s">
        <v>638</v>
      </c>
      <c r="BL55">
        <v>0.85599999999999998</v>
      </c>
      <c r="BO55" s="49">
        <v>44761</v>
      </c>
      <c r="BP55" s="21" t="s">
        <v>638</v>
      </c>
      <c r="BR55">
        <v>0.89539999999999997</v>
      </c>
      <c r="BU55" s="49">
        <v>44775</v>
      </c>
      <c r="BV55" s="21" t="s">
        <v>1623</v>
      </c>
      <c r="BX55">
        <v>1.456</v>
      </c>
      <c r="CA55" s="49">
        <v>44777</v>
      </c>
      <c r="CB55" s="21" t="s">
        <v>1623</v>
      </c>
      <c r="CD55">
        <v>1.0068999999999999</v>
      </c>
      <c r="CG55" s="49">
        <v>44777</v>
      </c>
      <c r="CH55" s="21" t="s">
        <v>1623</v>
      </c>
      <c r="CJ55">
        <v>1.353</v>
      </c>
      <c r="CM55" s="49">
        <v>44784</v>
      </c>
      <c r="CN55" s="21" t="s">
        <v>1623</v>
      </c>
      <c r="CP55">
        <v>0.996</v>
      </c>
      <c r="CS55" s="49">
        <v>44860</v>
      </c>
      <c r="CT55" s="21" t="s">
        <v>1621</v>
      </c>
      <c r="CV55">
        <v>1.508</v>
      </c>
      <c r="CY55" s="49">
        <v>44868</v>
      </c>
      <c r="CZ55" s="21" t="s">
        <v>1630</v>
      </c>
      <c r="DB55">
        <v>1.0089999999999999</v>
      </c>
      <c r="DE55" s="49">
        <v>44880</v>
      </c>
      <c r="DF55" s="21" t="s">
        <v>1630</v>
      </c>
      <c r="DH55">
        <v>1.0692999999999999</v>
      </c>
      <c r="DK55" s="49">
        <v>44902</v>
      </c>
      <c r="DL55" s="21" t="s">
        <v>1624</v>
      </c>
      <c r="DN55">
        <v>1.0469999999999999</v>
      </c>
      <c r="DQ55" s="49">
        <v>44538</v>
      </c>
      <c r="DR55" s="27" t="s">
        <v>336</v>
      </c>
      <c r="DS55" s="23"/>
      <c r="DT55">
        <v>1.5439000000000001</v>
      </c>
      <c r="DW55" s="49">
        <v>44903</v>
      </c>
      <c r="DX55" s="21" t="s">
        <v>1624</v>
      </c>
      <c r="DZ55">
        <v>0.95850000000000002</v>
      </c>
      <c r="EC55" s="49"/>
      <c r="ED55" s="21"/>
    </row>
    <row r="56" spans="1:134">
      <c r="A56" s="58">
        <v>44463</v>
      </c>
      <c r="B56" s="21" t="s">
        <v>340</v>
      </c>
      <c r="D56" s="21">
        <v>0.94024200000000002</v>
      </c>
      <c r="G56" s="49">
        <v>44539</v>
      </c>
      <c r="H56" s="27" t="s">
        <v>336</v>
      </c>
      <c r="I56" s="23"/>
      <c r="J56">
        <v>1.5547</v>
      </c>
      <c r="M56" s="49">
        <v>44587</v>
      </c>
      <c r="N56" s="27" t="s">
        <v>346</v>
      </c>
      <c r="O56" s="23"/>
      <c r="P56">
        <v>1.3785000000000001</v>
      </c>
      <c r="Q56" s="45">
        <v>6575102.2800000003</v>
      </c>
      <c r="S56" s="58">
        <v>44587</v>
      </c>
      <c r="T56" s="21" t="s">
        <v>346</v>
      </c>
      <c r="U56" s="21"/>
      <c r="V56">
        <v>1.0606</v>
      </c>
      <c r="Y56" s="49">
        <v>44622</v>
      </c>
      <c r="Z56" s="21" t="s">
        <v>337</v>
      </c>
      <c r="AB56">
        <v>1.0089999999999999</v>
      </c>
      <c r="AE56" s="49">
        <v>44645</v>
      </c>
      <c r="AF56" s="21" t="s">
        <v>337</v>
      </c>
      <c r="AH56">
        <v>1.2524999999999999</v>
      </c>
      <c r="AK56" s="66">
        <v>44645</v>
      </c>
      <c r="AL56" s="21" t="s">
        <v>337</v>
      </c>
      <c r="AN56" s="7">
        <v>2.0163000000000002</v>
      </c>
      <c r="AQ56" s="49">
        <v>44652</v>
      </c>
      <c r="AR56" s="21" t="s">
        <v>334</v>
      </c>
      <c r="AT56">
        <v>1.33</v>
      </c>
      <c r="AW56" s="49">
        <v>44686</v>
      </c>
      <c r="AX56" s="21" t="s">
        <v>345</v>
      </c>
      <c r="AZ56">
        <v>1.3917999999999999</v>
      </c>
      <c r="BC56" s="49">
        <v>44742</v>
      </c>
      <c r="BD56" s="21" t="s">
        <v>570</v>
      </c>
      <c r="BF56">
        <v>1.0188999999999999</v>
      </c>
      <c r="BI56" s="49">
        <v>44762</v>
      </c>
      <c r="BJ56" s="21" t="s">
        <v>638</v>
      </c>
      <c r="BL56">
        <v>0.85699999999999998</v>
      </c>
      <c r="BO56" s="49">
        <v>44762</v>
      </c>
      <c r="BP56" s="21" t="s">
        <v>638</v>
      </c>
      <c r="BR56">
        <v>0.89639999999999997</v>
      </c>
      <c r="BU56" s="49">
        <v>44776</v>
      </c>
      <c r="BV56" s="21" t="s">
        <v>1623</v>
      </c>
      <c r="BX56">
        <v>1.4410000000000001</v>
      </c>
      <c r="CA56" s="49">
        <v>44778</v>
      </c>
      <c r="CB56" s="21" t="s">
        <v>1623</v>
      </c>
      <c r="CD56">
        <v>1.0054000000000001</v>
      </c>
      <c r="CG56" s="49">
        <v>44778</v>
      </c>
      <c r="CH56" s="21" t="s">
        <v>1623</v>
      </c>
      <c r="CJ56">
        <v>1.353</v>
      </c>
      <c r="CM56" s="49">
        <v>44785</v>
      </c>
      <c r="CN56" s="21" t="s">
        <v>1623</v>
      </c>
      <c r="CP56">
        <v>0.99299999999999999</v>
      </c>
      <c r="CS56" s="49">
        <v>44861</v>
      </c>
      <c r="CT56" s="21" t="s">
        <v>1621</v>
      </c>
      <c r="CV56">
        <v>1.51</v>
      </c>
      <c r="CY56" s="49">
        <v>44869</v>
      </c>
      <c r="CZ56" s="21" t="s">
        <v>1630</v>
      </c>
      <c r="DB56">
        <v>1.004</v>
      </c>
      <c r="DE56" s="49">
        <v>44881</v>
      </c>
      <c r="DF56" s="21" t="s">
        <v>1630</v>
      </c>
      <c r="DH56">
        <v>1.075</v>
      </c>
      <c r="DK56" s="49">
        <v>44903</v>
      </c>
      <c r="DL56" s="21" t="s">
        <v>1624</v>
      </c>
      <c r="DN56">
        <v>1.0549999999999999</v>
      </c>
      <c r="DQ56" s="49">
        <v>44539</v>
      </c>
      <c r="DR56" s="27" t="s">
        <v>336</v>
      </c>
      <c r="DS56" s="23"/>
      <c r="DT56">
        <v>1.5547</v>
      </c>
      <c r="DW56" s="49">
        <v>44904</v>
      </c>
      <c r="DX56" s="21" t="s">
        <v>1624</v>
      </c>
      <c r="DZ56">
        <v>0.9627</v>
      </c>
      <c r="EC56" s="49"/>
      <c r="ED56" s="21"/>
    </row>
    <row r="57" spans="1:134">
      <c r="A57" s="58">
        <v>44466</v>
      </c>
      <c r="B57" s="21" t="s">
        <v>340</v>
      </c>
      <c r="D57" s="21">
        <v>0.94478099999999998</v>
      </c>
      <c r="G57" s="49">
        <v>44540</v>
      </c>
      <c r="H57" s="27" t="s">
        <v>336</v>
      </c>
      <c r="I57" s="23"/>
      <c r="J57">
        <v>1.552</v>
      </c>
      <c r="M57" s="49">
        <v>44588</v>
      </c>
      <c r="N57" s="27" t="s">
        <v>346</v>
      </c>
      <c r="O57" s="23"/>
      <c r="P57">
        <v>1.3776999999999999</v>
      </c>
      <c r="Q57" s="45">
        <v>6575102.2800000003</v>
      </c>
      <c r="S57" s="49">
        <v>44588</v>
      </c>
      <c r="T57" s="21" t="s">
        <v>346</v>
      </c>
      <c r="U57" s="21"/>
      <c r="V57">
        <v>1.0653999999999999</v>
      </c>
      <c r="Y57" s="49">
        <v>44623</v>
      </c>
      <c r="Z57" s="21" t="s">
        <v>337</v>
      </c>
      <c r="AB57">
        <v>1.0129999999999999</v>
      </c>
      <c r="AE57" s="49">
        <v>44648</v>
      </c>
      <c r="AF57" s="21" t="s">
        <v>337</v>
      </c>
      <c r="AH57">
        <v>1.2554000000000001</v>
      </c>
      <c r="AK57" s="66">
        <v>44648</v>
      </c>
      <c r="AL57" s="21" t="s">
        <v>337</v>
      </c>
      <c r="AN57" s="7">
        <v>2.0156999999999998</v>
      </c>
      <c r="AQ57" s="49">
        <v>44657</v>
      </c>
      <c r="AR57" s="21" t="s">
        <v>334</v>
      </c>
      <c r="AT57">
        <v>1.3320000000000001</v>
      </c>
      <c r="AW57" s="49">
        <v>44687</v>
      </c>
      <c r="AX57" s="21" t="s">
        <v>345</v>
      </c>
      <c r="AZ57">
        <v>1.3846000000000001</v>
      </c>
      <c r="BC57" s="49">
        <v>44743</v>
      </c>
      <c r="BD57" s="21" t="s">
        <v>638</v>
      </c>
      <c r="BF57">
        <v>1.0259</v>
      </c>
      <c r="BI57" s="49">
        <v>44763</v>
      </c>
      <c r="BJ57" s="21" t="s">
        <v>638</v>
      </c>
      <c r="BL57">
        <v>0.85699999999999998</v>
      </c>
      <c r="BO57" s="49">
        <v>44763</v>
      </c>
      <c r="BP57" s="21" t="s">
        <v>638</v>
      </c>
      <c r="BR57">
        <v>0.89959999999999996</v>
      </c>
      <c r="BU57" s="49">
        <v>44777</v>
      </c>
      <c r="BV57" s="21" t="s">
        <v>1623</v>
      </c>
      <c r="BX57">
        <v>1.4410000000000001</v>
      </c>
      <c r="CA57" s="49">
        <v>44781</v>
      </c>
      <c r="CB57" s="21" t="s">
        <v>1623</v>
      </c>
      <c r="CD57">
        <v>1.0058</v>
      </c>
      <c r="CG57" s="49">
        <v>44781</v>
      </c>
      <c r="CH57" s="21" t="s">
        <v>1623</v>
      </c>
      <c r="CJ57">
        <v>1.357</v>
      </c>
      <c r="CM57" s="49">
        <v>44788</v>
      </c>
      <c r="CN57" s="21" t="s">
        <v>1623</v>
      </c>
      <c r="CP57">
        <v>0.996</v>
      </c>
      <c r="CS57" s="49">
        <v>44862</v>
      </c>
      <c r="CT57" s="21" t="s">
        <v>1621</v>
      </c>
      <c r="CV57">
        <v>1.512</v>
      </c>
      <c r="CY57" s="49">
        <v>44872</v>
      </c>
      <c r="CZ57" s="21" t="s">
        <v>1630</v>
      </c>
      <c r="DB57">
        <v>1.004</v>
      </c>
      <c r="DE57" s="49">
        <v>44882</v>
      </c>
      <c r="DF57" s="21" t="s">
        <v>1630</v>
      </c>
      <c r="DH57">
        <v>1.0701000000000001</v>
      </c>
      <c r="DK57" s="49">
        <v>44904</v>
      </c>
      <c r="DL57" s="21" t="s">
        <v>1624</v>
      </c>
      <c r="DN57">
        <v>1.073</v>
      </c>
      <c r="DQ57" s="49">
        <v>44540</v>
      </c>
      <c r="DR57" s="27" t="s">
        <v>336</v>
      </c>
      <c r="DS57" s="23"/>
      <c r="DT57">
        <v>1.552</v>
      </c>
      <c r="DW57" s="49">
        <v>44907</v>
      </c>
      <c r="DX57" s="21" t="s">
        <v>1624</v>
      </c>
      <c r="DZ57">
        <v>0.96679999999999999</v>
      </c>
      <c r="EC57" s="49"/>
      <c r="ED57" s="21"/>
    </row>
    <row r="58" spans="1:134">
      <c r="A58" s="58">
        <v>44467</v>
      </c>
      <c r="B58" s="21" t="s">
        <v>340</v>
      </c>
      <c r="D58" s="21">
        <v>0.94175500000000001</v>
      </c>
      <c r="G58" s="49">
        <v>44543</v>
      </c>
      <c r="H58" s="27" t="s">
        <v>336</v>
      </c>
      <c r="I58" s="23"/>
      <c r="J58">
        <v>1.5537000000000001</v>
      </c>
      <c r="M58" s="49">
        <v>44589</v>
      </c>
      <c r="N58" s="27" t="s">
        <v>346</v>
      </c>
      <c r="O58" s="23"/>
      <c r="P58">
        <v>1.3734</v>
      </c>
      <c r="Q58" s="45">
        <v>6575102.2800000003</v>
      </c>
      <c r="S58" s="49">
        <v>44589</v>
      </c>
      <c r="T58" s="21" t="s">
        <v>346</v>
      </c>
      <c r="U58" s="21"/>
      <c r="V58">
        <v>1.0661</v>
      </c>
      <c r="Y58" s="49">
        <v>44624</v>
      </c>
      <c r="Z58" s="21" t="s">
        <v>337</v>
      </c>
      <c r="AB58">
        <v>1.0109999999999999</v>
      </c>
      <c r="AE58" s="49">
        <v>44649</v>
      </c>
      <c r="AF58" s="21" t="s">
        <v>337</v>
      </c>
      <c r="AH58">
        <v>1.2425999999999999</v>
      </c>
      <c r="AK58" s="66">
        <v>44649</v>
      </c>
      <c r="AL58" s="21" t="s">
        <v>337</v>
      </c>
      <c r="AN58" s="7">
        <v>2.0152999999999999</v>
      </c>
      <c r="AQ58" s="49">
        <v>44658</v>
      </c>
      <c r="AR58" s="21" t="s">
        <v>334</v>
      </c>
      <c r="AT58">
        <v>1.3149999999999999</v>
      </c>
      <c r="AW58" s="49">
        <v>44690</v>
      </c>
      <c r="AX58" s="21" t="s">
        <v>345</v>
      </c>
      <c r="AZ58">
        <v>1.3867</v>
      </c>
      <c r="BC58" s="49">
        <v>44746</v>
      </c>
      <c r="BD58" s="21" t="s">
        <v>638</v>
      </c>
      <c r="BF58">
        <v>1.0395000000000001</v>
      </c>
      <c r="BI58" s="49">
        <v>44764</v>
      </c>
      <c r="BJ58" s="21" t="s">
        <v>638</v>
      </c>
      <c r="BL58">
        <v>0.85799999999999998</v>
      </c>
      <c r="BO58" s="49">
        <v>44764</v>
      </c>
      <c r="BP58" s="21" t="s">
        <v>638</v>
      </c>
      <c r="BR58">
        <v>0.90049999999999997</v>
      </c>
      <c r="BU58" s="49">
        <v>44778</v>
      </c>
      <c r="BV58" s="21" t="s">
        <v>1623</v>
      </c>
      <c r="BX58">
        <v>1.45</v>
      </c>
      <c r="CA58" s="49">
        <v>44782</v>
      </c>
      <c r="CB58" s="21" t="s">
        <v>1623</v>
      </c>
      <c r="CD58">
        <v>1.0051000000000001</v>
      </c>
      <c r="CG58" s="49">
        <v>44782</v>
      </c>
      <c r="CH58" s="21" t="s">
        <v>1623</v>
      </c>
      <c r="CJ58">
        <v>1.361</v>
      </c>
      <c r="CM58" s="49">
        <v>44789</v>
      </c>
      <c r="CN58" s="21" t="s">
        <v>1623</v>
      </c>
      <c r="CP58">
        <v>0.99399999999999999</v>
      </c>
      <c r="CS58" s="49">
        <v>44865</v>
      </c>
      <c r="CT58" s="21" t="s">
        <v>1621</v>
      </c>
      <c r="CV58">
        <v>1.5129999999999999</v>
      </c>
      <c r="CY58" s="49">
        <v>44873</v>
      </c>
      <c r="CZ58" s="21" t="s">
        <v>1630</v>
      </c>
      <c r="DB58">
        <v>1.0029999999999999</v>
      </c>
      <c r="DE58" s="49">
        <v>44883</v>
      </c>
      <c r="DF58" s="21" t="s">
        <v>1630</v>
      </c>
      <c r="DH58">
        <v>1.0721000000000001</v>
      </c>
      <c r="DK58" s="49">
        <v>44907</v>
      </c>
      <c r="DL58" s="21" t="s">
        <v>1624</v>
      </c>
      <c r="DN58">
        <v>1.0740000000000001</v>
      </c>
      <c r="DQ58" s="49">
        <v>44543</v>
      </c>
      <c r="DR58" s="27" t="s">
        <v>336</v>
      </c>
      <c r="DS58" s="23"/>
      <c r="DT58">
        <v>1.5537000000000001</v>
      </c>
      <c r="DW58" s="49">
        <v>44908</v>
      </c>
      <c r="DX58" s="21" t="s">
        <v>1624</v>
      </c>
      <c r="DZ58">
        <v>0.96240000000000003</v>
      </c>
      <c r="EC58" s="49"/>
      <c r="ED58" s="21"/>
    </row>
    <row r="59" spans="1:134">
      <c r="A59" s="58">
        <v>44468</v>
      </c>
      <c r="B59" s="21" t="s">
        <v>340</v>
      </c>
      <c r="D59" s="21">
        <v>0.93645999999999996</v>
      </c>
      <c r="G59" s="49">
        <v>44544</v>
      </c>
      <c r="H59" s="27" t="s">
        <v>336</v>
      </c>
      <c r="I59" s="23"/>
      <c r="J59">
        <v>1.5508999999999999</v>
      </c>
      <c r="M59" s="49">
        <v>44599</v>
      </c>
      <c r="N59" s="27" t="s">
        <v>349</v>
      </c>
      <c r="O59" s="23"/>
      <c r="P59">
        <v>1.3749</v>
      </c>
      <c r="Q59" s="45">
        <v>6575102.2800000003</v>
      </c>
      <c r="S59" s="49">
        <v>44599</v>
      </c>
      <c r="T59" s="21" t="s">
        <v>348</v>
      </c>
      <c r="U59" s="21"/>
      <c r="V59">
        <v>1.0728</v>
      </c>
      <c r="Y59" s="49">
        <v>44627</v>
      </c>
      <c r="Z59" s="21" t="s">
        <v>337</v>
      </c>
      <c r="AB59">
        <v>1.0229999999999999</v>
      </c>
      <c r="AE59" s="49">
        <v>44650</v>
      </c>
      <c r="AF59" s="21" t="s">
        <v>337</v>
      </c>
      <c r="AH59">
        <v>1.2292000000000001</v>
      </c>
      <c r="AK59" s="66">
        <v>44650</v>
      </c>
      <c r="AL59" s="21" t="s">
        <v>337</v>
      </c>
      <c r="AN59" s="7">
        <v>2.0266000000000002</v>
      </c>
      <c r="AQ59" s="49">
        <v>44659</v>
      </c>
      <c r="AR59" s="21" t="s">
        <v>334</v>
      </c>
      <c r="AT59">
        <v>1.306</v>
      </c>
      <c r="AW59" s="49">
        <v>44691</v>
      </c>
      <c r="AX59" s="21" t="s">
        <v>345</v>
      </c>
      <c r="AZ59">
        <v>1.3835999999999999</v>
      </c>
      <c r="BC59" s="49">
        <v>44747</v>
      </c>
      <c r="BD59" s="21" t="s">
        <v>638</v>
      </c>
      <c r="BF59">
        <v>1.0418000000000001</v>
      </c>
      <c r="BI59" s="49">
        <v>44767</v>
      </c>
      <c r="BJ59" s="21" t="s">
        <v>638</v>
      </c>
      <c r="BL59">
        <v>0.85699999999999998</v>
      </c>
      <c r="BO59" s="49">
        <v>44767</v>
      </c>
      <c r="BP59" s="21" t="s">
        <v>638</v>
      </c>
      <c r="BR59">
        <v>0.89659999999999995</v>
      </c>
      <c r="BU59" s="49">
        <v>44781</v>
      </c>
      <c r="BV59" s="21" t="s">
        <v>1623</v>
      </c>
      <c r="BX59">
        <v>1.4510000000000001</v>
      </c>
      <c r="CA59" s="49">
        <v>44783</v>
      </c>
      <c r="CB59" s="21" t="s">
        <v>1623</v>
      </c>
      <c r="CD59">
        <v>1.0054000000000001</v>
      </c>
      <c r="CG59" s="49">
        <v>44783</v>
      </c>
      <c r="CH59" s="21" t="s">
        <v>1623</v>
      </c>
      <c r="CJ59">
        <v>1.359</v>
      </c>
      <c r="CM59" s="49">
        <v>44790</v>
      </c>
      <c r="CN59" s="21" t="s">
        <v>1623</v>
      </c>
      <c r="CP59">
        <v>0.999</v>
      </c>
      <c r="CS59" s="49">
        <v>44866</v>
      </c>
      <c r="CT59" s="21" t="s">
        <v>342</v>
      </c>
      <c r="CV59">
        <v>1.514</v>
      </c>
      <c r="CY59" s="49">
        <v>44874</v>
      </c>
      <c r="CZ59" s="21" t="s">
        <v>1630</v>
      </c>
      <c r="DB59">
        <v>0.997</v>
      </c>
      <c r="DE59" s="49">
        <v>44886</v>
      </c>
      <c r="DF59" s="21" t="s">
        <v>1630</v>
      </c>
      <c r="DH59">
        <v>1.0676000000000001</v>
      </c>
      <c r="DK59" s="49">
        <v>44908</v>
      </c>
      <c r="DL59" s="21" t="s">
        <v>1624</v>
      </c>
      <c r="DN59">
        <v>1.0609999999999999</v>
      </c>
      <c r="DQ59" s="49">
        <v>44544</v>
      </c>
      <c r="DR59" s="27" t="s">
        <v>336</v>
      </c>
      <c r="DS59" s="23"/>
      <c r="DT59">
        <v>1.5508999999999999</v>
      </c>
      <c r="DW59" s="49">
        <v>44909</v>
      </c>
      <c r="DX59" s="21" t="s">
        <v>1624</v>
      </c>
      <c r="DZ59">
        <v>0.96350000000000002</v>
      </c>
      <c r="EC59" s="49"/>
      <c r="ED59" s="21"/>
    </row>
    <row r="60" spans="1:134">
      <c r="A60" s="58">
        <v>44469</v>
      </c>
      <c r="B60" s="21" t="s">
        <v>340</v>
      </c>
      <c r="D60" s="21">
        <v>0.94931900000000002</v>
      </c>
      <c r="G60" s="49">
        <v>44545</v>
      </c>
      <c r="H60" s="27" t="s">
        <v>336</v>
      </c>
      <c r="I60" s="23"/>
      <c r="J60">
        <v>1.5486</v>
      </c>
      <c r="M60" s="49">
        <v>44600</v>
      </c>
      <c r="N60" s="27" t="s">
        <v>348</v>
      </c>
      <c r="O60" s="23"/>
      <c r="P60">
        <v>1.371</v>
      </c>
      <c r="Q60" s="45">
        <v>6575102.2800000003</v>
      </c>
      <c r="S60" s="49">
        <v>44600</v>
      </c>
      <c r="T60" s="21" t="s">
        <v>348</v>
      </c>
      <c r="U60" s="21"/>
      <c r="V60">
        <v>1.0757000000000001</v>
      </c>
      <c r="Y60" s="49">
        <v>44628</v>
      </c>
      <c r="Z60" s="21" t="s">
        <v>337</v>
      </c>
      <c r="AB60">
        <v>1.032</v>
      </c>
      <c r="AE60" s="49">
        <v>44651</v>
      </c>
      <c r="AF60" s="21" t="s">
        <v>337</v>
      </c>
      <c r="AH60">
        <v>1.2432000000000001</v>
      </c>
      <c r="AK60" s="66">
        <v>44651</v>
      </c>
      <c r="AL60" s="21" t="s">
        <v>337</v>
      </c>
      <c r="AN60" s="7">
        <v>2.0225</v>
      </c>
      <c r="AQ60" s="49">
        <v>44662</v>
      </c>
      <c r="AR60" s="21" t="s">
        <v>334</v>
      </c>
      <c r="AT60">
        <v>1.2889999999999999</v>
      </c>
      <c r="AW60" s="49">
        <v>44692</v>
      </c>
      <c r="AX60" s="21" t="s">
        <v>345</v>
      </c>
      <c r="AZ60">
        <v>1.3815</v>
      </c>
      <c r="BC60" s="49">
        <v>44748</v>
      </c>
      <c r="BD60" s="21" t="s">
        <v>638</v>
      </c>
      <c r="BF60">
        <v>1.0550999999999999</v>
      </c>
      <c r="BI60" s="49">
        <v>44768</v>
      </c>
      <c r="BJ60" s="21" t="s">
        <v>638</v>
      </c>
      <c r="BL60">
        <v>0.85699999999999998</v>
      </c>
      <c r="BO60" s="49">
        <v>44768</v>
      </c>
      <c r="BP60" s="21" t="s">
        <v>638</v>
      </c>
      <c r="BR60">
        <v>0.89770000000000005</v>
      </c>
      <c r="BU60" s="49">
        <v>44782</v>
      </c>
      <c r="BV60" s="21" t="s">
        <v>1623</v>
      </c>
      <c r="BX60">
        <v>1.4490000000000001</v>
      </c>
      <c r="CA60" s="49">
        <v>44784</v>
      </c>
      <c r="CB60" s="21" t="s">
        <v>1623</v>
      </c>
      <c r="CD60">
        <v>1.0051000000000001</v>
      </c>
      <c r="CG60" s="49">
        <v>44784</v>
      </c>
      <c r="CH60" s="21" t="s">
        <v>1623</v>
      </c>
      <c r="CJ60">
        <v>1.3560000000000001</v>
      </c>
      <c r="CM60" s="49">
        <v>44791</v>
      </c>
      <c r="CN60" s="21" t="s">
        <v>1623</v>
      </c>
      <c r="CP60">
        <v>1.0009999999999999</v>
      </c>
      <c r="CS60" s="49">
        <v>44867</v>
      </c>
      <c r="CT60" s="21" t="s">
        <v>1630</v>
      </c>
      <c r="CV60">
        <v>1.5149999999999999</v>
      </c>
      <c r="CY60" s="49">
        <v>44875</v>
      </c>
      <c r="CZ60" s="21" t="s">
        <v>1630</v>
      </c>
      <c r="DB60">
        <v>1.0009999999999999</v>
      </c>
      <c r="DE60" s="49">
        <v>44887</v>
      </c>
      <c r="DF60" s="21" t="s">
        <v>1630</v>
      </c>
      <c r="DH60">
        <v>1.0697000000000001</v>
      </c>
      <c r="DK60" s="49">
        <v>44909</v>
      </c>
      <c r="DL60" s="21" t="s">
        <v>1624</v>
      </c>
      <c r="DN60">
        <v>1.0580000000000001</v>
      </c>
      <c r="DQ60" s="49">
        <v>44545</v>
      </c>
      <c r="DR60" s="27" t="s">
        <v>336</v>
      </c>
      <c r="DS60" s="23"/>
      <c r="DT60">
        <v>1.5486</v>
      </c>
      <c r="DW60" s="49">
        <v>44910</v>
      </c>
      <c r="DX60" s="21" t="s">
        <v>1624</v>
      </c>
      <c r="DZ60">
        <v>0.96660000000000001</v>
      </c>
      <c r="EC60" s="49"/>
      <c r="ED60" s="21"/>
    </row>
    <row r="61" spans="1:134">
      <c r="A61" s="58">
        <v>44477</v>
      </c>
      <c r="B61" s="21" t="s">
        <v>341</v>
      </c>
      <c r="D61" s="21">
        <v>0.95612699999999995</v>
      </c>
      <c r="G61" s="49">
        <v>44546</v>
      </c>
      <c r="H61" s="27" t="s">
        <v>336</v>
      </c>
      <c r="I61" s="23"/>
      <c r="J61">
        <v>1.5496000000000001</v>
      </c>
      <c r="M61" s="49">
        <v>44601</v>
      </c>
      <c r="N61" s="27" t="s">
        <v>348</v>
      </c>
      <c r="O61" s="23"/>
      <c r="P61">
        <v>1.3637999999999999</v>
      </c>
      <c r="Q61" s="45">
        <v>6575102.2800000003</v>
      </c>
      <c r="S61" s="49">
        <v>44601</v>
      </c>
      <c r="T61" s="21" t="s">
        <v>348</v>
      </c>
      <c r="U61" s="21"/>
      <c r="V61">
        <v>1.0709</v>
      </c>
      <c r="Y61" s="49">
        <v>44629</v>
      </c>
      <c r="Z61" s="21" t="s">
        <v>337</v>
      </c>
      <c r="AB61">
        <v>1.0449999999999999</v>
      </c>
      <c r="AE61" s="49">
        <v>44652</v>
      </c>
      <c r="AF61" s="21" t="s">
        <v>334</v>
      </c>
      <c r="AH61">
        <v>1.2395</v>
      </c>
      <c r="AK61" s="66">
        <v>44652</v>
      </c>
      <c r="AL61" s="21" t="s">
        <v>334</v>
      </c>
      <c r="AN61" s="7">
        <v>2.0286</v>
      </c>
      <c r="AQ61" s="49">
        <v>44663</v>
      </c>
      <c r="AR61" s="21" t="s">
        <v>334</v>
      </c>
      <c r="AT61">
        <v>1.29</v>
      </c>
      <c r="AW61" s="49">
        <v>44693</v>
      </c>
      <c r="AX61" s="21" t="s">
        <v>345</v>
      </c>
      <c r="AZ61">
        <v>1.385</v>
      </c>
      <c r="BC61" s="49">
        <v>44749</v>
      </c>
      <c r="BD61" s="21" t="s">
        <v>638</v>
      </c>
      <c r="BF61">
        <v>1.0461</v>
      </c>
      <c r="BI61" s="49">
        <v>44769</v>
      </c>
      <c r="BJ61" s="21" t="s">
        <v>638</v>
      </c>
      <c r="BL61">
        <v>0.85599999999999998</v>
      </c>
      <c r="BO61" s="49">
        <v>44769</v>
      </c>
      <c r="BP61" s="21" t="s">
        <v>638</v>
      </c>
      <c r="BR61">
        <v>0.89419999999999999</v>
      </c>
      <c r="BU61" s="49">
        <v>44783</v>
      </c>
      <c r="BV61" s="21" t="s">
        <v>1623</v>
      </c>
      <c r="BX61">
        <v>1.4379999999999999</v>
      </c>
      <c r="CA61" s="49">
        <v>44785</v>
      </c>
      <c r="CB61" s="21" t="s">
        <v>1623</v>
      </c>
      <c r="CD61">
        <v>1.0071000000000001</v>
      </c>
      <c r="CG61" s="49">
        <v>44785</v>
      </c>
      <c r="CH61" s="21" t="s">
        <v>1623</v>
      </c>
      <c r="CJ61">
        <v>1.3620000000000001</v>
      </c>
      <c r="CM61" s="49">
        <v>44792</v>
      </c>
      <c r="CN61" s="21" t="s">
        <v>1623</v>
      </c>
      <c r="CP61">
        <v>1.0089999999999999</v>
      </c>
      <c r="CS61" s="49">
        <v>44868</v>
      </c>
      <c r="CT61" s="21" t="s">
        <v>1630</v>
      </c>
      <c r="CV61">
        <v>1.514</v>
      </c>
      <c r="CY61" s="49">
        <v>44876</v>
      </c>
      <c r="CZ61" s="21" t="s">
        <v>1630</v>
      </c>
      <c r="DB61">
        <v>0.998</v>
      </c>
      <c r="DE61" s="49">
        <v>44888</v>
      </c>
      <c r="DF61" s="21" t="s">
        <v>1630</v>
      </c>
      <c r="DH61">
        <v>1.0670999999999999</v>
      </c>
      <c r="DK61" s="49">
        <v>44910</v>
      </c>
      <c r="DL61" s="21" t="s">
        <v>1624</v>
      </c>
      <c r="DN61">
        <v>1.0569999999999999</v>
      </c>
      <c r="DQ61" s="49">
        <v>44546</v>
      </c>
      <c r="DR61" s="27" t="s">
        <v>336</v>
      </c>
      <c r="DS61" s="23"/>
      <c r="DT61">
        <v>1.5496000000000001</v>
      </c>
      <c r="DW61" s="49">
        <v>44911</v>
      </c>
      <c r="DX61" s="21" t="s">
        <v>1624</v>
      </c>
      <c r="DZ61">
        <v>0.96599999999999997</v>
      </c>
      <c r="EC61" s="49"/>
      <c r="ED61" s="21"/>
    </row>
    <row r="62" spans="1:134">
      <c r="A62" s="58">
        <v>44480</v>
      </c>
      <c r="B62" s="21" t="s">
        <v>341</v>
      </c>
      <c r="D62" s="21">
        <v>0.96671700000000005</v>
      </c>
      <c r="G62" s="49">
        <v>44547</v>
      </c>
      <c r="H62" s="27" t="s">
        <v>336</v>
      </c>
      <c r="I62" s="23"/>
      <c r="J62">
        <v>1.5411999999999999</v>
      </c>
      <c r="M62" s="49">
        <v>44602</v>
      </c>
      <c r="N62" s="27" t="s">
        <v>348</v>
      </c>
      <c r="O62" s="23"/>
      <c r="P62">
        <v>1.3577999999999999</v>
      </c>
      <c r="Q62" s="45">
        <v>6575102.2800000003</v>
      </c>
      <c r="S62" s="49">
        <v>44602</v>
      </c>
      <c r="T62" s="21" t="s">
        <v>348</v>
      </c>
      <c r="U62" s="21"/>
      <c r="V62">
        <v>1.0709</v>
      </c>
      <c r="Y62" s="49">
        <v>44630</v>
      </c>
      <c r="Z62" s="21" t="s">
        <v>337</v>
      </c>
      <c r="AB62">
        <v>1.0269999999999999</v>
      </c>
      <c r="AE62" s="49">
        <v>44657</v>
      </c>
      <c r="AF62" s="21" t="s">
        <v>334</v>
      </c>
      <c r="AH62">
        <v>1.2501</v>
      </c>
      <c r="AK62" s="66">
        <v>44657</v>
      </c>
      <c r="AL62" s="21" t="s">
        <v>334</v>
      </c>
      <c r="AN62" s="7">
        <v>2.0266000000000002</v>
      </c>
      <c r="AQ62" s="49">
        <v>44664</v>
      </c>
      <c r="AR62" s="21" t="s">
        <v>334</v>
      </c>
      <c r="AT62">
        <v>1.294</v>
      </c>
      <c r="AW62" s="49">
        <v>44694</v>
      </c>
      <c r="AX62" s="21" t="s">
        <v>345</v>
      </c>
      <c r="AZ62">
        <v>1.3878999999999999</v>
      </c>
      <c r="BC62" s="49">
        <v>44750</v>
      </c>
      <c r="BD62" s="21" t="s">
        <v>638</v>
      </c>
      <c r="BF62">
        <v>1.0348999999999999</v>
      </c>
      <c r="BI62" s="49">
        <v>44770</v>
      </c>
      <c r="BJ62" s="21" t="s">
        <v>638</v>
      </c>
      <c r="BL62">
        <v>0.85599999999999998</v>
      </c>
      <c r="BO62" s="49">
        <v>44770</v>
      </c>
      <c r="BP62" s="21" t="s">
        <v>638</v>
      </c>
      <c r="BR62">
        <v>0.8921</v>
      </c>
      <c r="BU62" s="49">
        <v>44784</v>
      </c>
      <c r="BV62" s="21" t="s">
        <v>1623</v>
      </c>
      <c r="BX62">
        <v>1.446</v>
      </c>
      <c r="CA62" s="49">
        <v>44788</v>
      </c>
      <c r="CB62" s="21" t="s">
        <v>1623</v>
      </c>
      <c r="CD62">
        <v>1.0065</v>
      </c>
      <c r="CG62" s="49">
        <v>44788</v>
      </c>
      <c r="CH62" s="21" t="s">
        <v>1623</v>
      </c>
      <c r="CJ62">
        <v>1.355</v>
      </c>
      <c r="CM62" s="49">
        <v>44795</v>
      </c>
      <c r="CN62" s="21" t="s">
        <v>1623</v>
      </c>
      <c r="CP62">
        <v>1.01</v>
      </c>
      <c r="CS62" s="49">
        <v>44869</v>
      </c>
      <c r="CT62" s="21" t="s">
        <v>1630</v>
      </c>
      <c r="CV62">
        <v>1.512</v>
      </c>
      <c r="CY62" s="49">
        <v>44879</v>
      </c>
      <c r="CZ62" s="21" t="s">
        <v>1630</v>
      </c>
      <c r="DB62">
        <v>0.99</v>
      </c>
      <c r="DE62" s="49">
        <v>44889</v>
      </c>
      <c r="DF62" s="21" t="s">
        <v>1630</v>
      </c>
      <c r="DH62">
        <v>1.0636000000000001</v>
      </c>
      <c r="DK62" s="49">
        <v>44911</v>
      </c>
      <c r="DL62" s="21" t="s">
        <v>1624</v>
      </c>
      <c r="DN62">
        <v>1.0640000000000001</v>
      </c>
      <c r="DQ62" s="49">
        <v>44547</v>
      </c>
      <c r="DR62" s="27" t="s">
        <v>336</v>
      </c>
      <c r="DS62" s="23"/>
      <c r="DT62">
        <v>1.5411999999999999</v>
      </c>
      <c r="DW62" s="49">
        <v>44914</v>
      </c>
      <c r="DX62" s="21" t="s">
        <v>1624</v>
      </c>
      <c r="DZ62">
        <v>0.95860000000000001</v>
      </c>
      <c r="EC62" s="49"/>
      <c r="ED62" s="21"/>
    </row>
    <row r="63" spans="1:134">
      <c r="A63" s="58">
        <v>44481</v>
      </c>
      <c r="B63" s="21" t="s">
        <v>341</v>
      </c>
      <c r="D63" s="21">
        <v>0.97806400000000004</v>
      </c>
      <c r="G63" s="49">
        <v>44550</v>
      </c>
      <c r="H63" s="27" t="s">
        <v>336</v>
      </c>
      <c r="I63" s="23"/>
      <c r="J63">
        <v>1.5384</v>
      </c>
      <c r="M63" s="49">
        <v>44603</v>
      </c>
      <c r="N63" s="27" t="s">
        <v>348</v>
      </c>
      <c r="O63" s="23"/>
      <c r="P63">
        <v>1.3617999999999999</v>
      </c>
      <c r="Q63" s="45">
        <v>6575102.2800000003</v>
      </c>
      <c r="S63" s="49">
        <v>44603</v>
      </c>
      <c r="T63" s="21" t="s">
        <v>348</v>
      </c>
      <c r="U63" s="21"/>
      <c r="V63">
        <v>1.0711999999999999</v>
      </c>
      <c r="Y63" s="49">
        <v>44631</v>
      </c>
      <c r="Z63" s="21" t="s">
        <v>337</v>
      </c>
      <c r="AB63">
        <v>1.022</v>
      </c>
      <c r="AE63" s="49">
        <v>44658</v>
      </c>
      <c r="AF63" s="21" t="s">
        <v>334</v>
      </c>
      <c r="AH63">
        <v>1.244</v>
      </c>
      <c r="AK63" s="66">
        <v>44658</v>
      </c>
      <c r="AL63" s="21" t="s">
        <v>334</v>
      </c>
      <c r="AN63" s="7">
        <v>2.0200999999999998</v>
      </c>
      <c r="AQ63" s="49">
        <v>44665</v>
      </c>
      <c r="AR63" s="21" t="s">
        <v>334</v>
      </c>
      <c r="AT63">
        <v>1.2889999999999999</v>
      </c>
      <c r="AW63" s="49">
        <v>44697</v>
      </c>
      <c r="AX63" s="21" t="s">
        <v>345</v>
      </c>
      <c r="AZ63">
        <v>1.3807</v>
      </c>
      <c r="BC63" s="49">
        <v>44753</v>
      </c>
      <c r="BD63" s="21" t="s">
        <v>638</v>
      </c>
      <c r="BF63">
        <v>1.0376000000000001</v>
      </c>
      <c r="BI63" s="49">
        <v>44771</v>
      </c>
      <c r="BJ63" s="21" t="s">
        <v>638</v>
      </c>
      <c r="BL63">
        <v>0.85599999999999998</v>
      </c>
      <c r="BO63" s="49">
        <v>44771</v>
      </c>
      <c r="BP63" s="21" t="s">
        <v>638</v>
      </c>
      <c r="BR63">
        <v>0.89390000000000003</v>
      </c>
      <c r="BU63" s="49">
        <v>44785</v>
      </c>
      <c r="BV63" s="21" t="s">
        <v>1623</v>
      </c>
      <c r="BX63">
        <v>1.4359999999999999</v>
      </c>
      <c r="CA63" s="49">
        <v>44789</v>
      </c>
      <c r="CB63" s="21" t="s">
        <v>1623</v>
      </c>
      <c r="CD63">
        <v>1.0062</v>
      </c>
      <c r="CG63" s="49">
        <v>44789</v>
      </c>
      <c r="CH63" s="21" t="s">
        <v>1623</v>
      </c>
      <c r="CJ63">
        <v>1.353</v>
      </c>
      <c r="CM63" s="49">
        <v>44796</v>
      </c>
      <c r="CN63" s="21" t="s">
        <v>1623</v>
      </c>
      <c r="CP63">
        <v>1.012</v>
      </c>
      <c r="CS63" s="49">
        <v>44872</v>
      </c>
      <c r="CT63" s="21" t="s">
        <v>1630</v>
      </c>
      <c r="CV63">
        <v>1.514</v>
      </c>
      <c r="CY63" s="49">
        <v>44880</v>
      </c>
      <c r="CZ63" s="21" t="s">
        <v>1630</v>
      </c>
      <c r="DB63">
        <v>0.98699999999999999</v>
      </c>
      <c r="DE63" s="49">
        <v>44890</v>
      </c>
      <c r="DF63" s="21" t="s">
        <v>1630</v>
      </c>
      <c r="DH63">
        <v>1.0618000000000001</v>
      </c>
      <c r="DK63" s="49">
        <v>44914</v>
      </c>
      <c r="DL63" s="21" t="s">
        <v>1624</v>
      </c>
      <c r="DN63">
        <v>1.0429999999999999</v>
      </c>
      <c r="DQ63" s="49">
        <v>44550</v>
      </c>
      <c r="DR63" s="27" t="s">
        <v>336</v>
      </c>
      <c r="DS63" s="23"/>
      <c r="DT63">
        <v>1.5384</v>
      </c>
      <c r="DW63" s="49">
        <v>44915</v>
      </c>
      <c r="DX63" s="21" t="s">
        <v>1624</v>
      </c>
      <c r="DZ63">
        <v>0.95799999999999996</v>
      </c>
      <c r="EC63" s="49"/>
      <c r="ED63" s="21"/>
    </row>
    <row r="64" spans="1:134">
      <c r="A64" s="58">
        <v>44482</v>
      </c>
      <c r="B64" s="21" t="s">
        <v>341</v>
      </c>
      <c r="D64" s="21">
        <v>0.96671700000000005</v>
      </c>
      <c r="G64" s="49">
        <v>44551</v>
      </c>
      <c r="H64" s="27" t="s">
        <v>336</v>
      </c>
      <c r="I64" s="23"/>
      <c r="J64">
        <v>1.5294000000000001</v>
      </c>
      <c r="M64" s="49">
        <v>44606</v>
      </c>
      <c r="N64" s="27" t="s">
        <v>348</v>
      </c>
      <c r="O64" s="23"/>
      <c r="P64">
        <v>1.3625</v>
      </c>
      <c r="Q64" s="45">
        <v>6575102.2800000003</v>
      </c>
      <c r="S64" s="49">
        <v>44606</v>
      </c>
      <c r="T64" s="21" t="s">
        <v>348</v>
      </c>
      <c r="U64" s="21"/>
      <c r="V64">
        <v>1.0646</v>
      </c>
      <c r="Y64" s="49">
        <v>44634</v>
      </c>
      <c r="Z64" s="21" t="s">
        <v>337</v>
      </c>
      <c r="AB64">
        <v>1.0129999999999999</v>
      </c>
      <c r="AE64" s="49">
        <v>44659</v>
      </c>
      <c r="AF64" s="21" t="s">
        <v>334</v>
      </c>
      <c r="AH64">
        <v>1.2371000000000001</v>
      </c>
      <c r="AK64" s="66">
        <v>44659</v>
      </c>
      <c r="AL64" s="21" t="s">
        <v>334</v>
      </c>
      <c r="AN64" s="7">
        <v>2.0163000000000002</v>
      </c>
      <c r="AQ64" s="49">
        <v>44666</v>
      </c>
      <c r="AR64" s="21" t="s">
        <v>334</v>
      </c>
      <c r="AT64">
        <v>1.294</v>
      </c>
      <c r="AW64" s="49">
        <v>44698</v>
      </c>
      <c r="AX64" s="21" t="s">
        <v>345</v>
      </c>
      <c r="AZ64">
        <v>1.3787</v>
      </c>
      <c r="BC64" s="49">
        <v>44754</v>
      </c>
      <c r="BD64" s="21" t="s">
        <v>638</v>
      </c>
      <c r="BF64">
        <v>0.96130000000000004</v>
      </c>
      <c r="BI64" s="49">
        <v>44774</v>
      </c>
      <c r="BJ64" s="21" t="s">
        <v>339</v>
      </c>
      <c r="BL64">
        <v>0.85699999999999998</v>
      </c>
      <c r="BO64" s="49">
        <v>44774</v>
      </c>
      <c r="BP64" s="21" t="s">
        <v>339</v>
      </c>
      <c r="BR64">
        <v>0.90039999999999998</v>
      </c>
      <c r="BU64" s="49">
        <v>44788</v>
      </c>
      <c r="BV64" s="21" t="s">
        <v>1623</v>
      </c>
      <c r="BX64">
        <v>1.4330000000000001</v>
      </c>
      <c r="CA64" s="49">
        <v>44790</v>
      </c>
      <c r="CB64" s="21" t="s">
        <v>1623</v>
      </c>
      <c r="CD64">
        <v>1.0041</v>
      </c>
      <c r="CG64" s="49">
        <v>44790</v>
      </c>
      <c r="CH64" s="21" t="s">
        <v>1623</v>
      </c>
      <c r="CJ64">
        <v>1.349</v>
      </c>
      <c r="CM64" s="49">
        <v>44797</v>
      </c>
      <c r="CN64" s="21" t="s">
        <v>1623</v>
      </c>
      <c r="CP64">
        <v>1.014</v>
      </c>
      <c r="CS64" s="49">
        <v>44873</v>
      </c>
      <c r="CT64" s="21" t="s">
        <v>1630</v>
      </c>
      <c r="CV64">
        <v>1.514</v>
      </c>
      <c r="CY64" s="49">
        <v>44881</v>
      </c>
      <c r="CZ64" s="21" t="s">
        <v>1630</v>
      </c>
      <c r="DB64">
        <v>0.98499999999999999</v>
      </c>
      <c r="DE64" s="49">
        <v>44893</v>
      </c>
      <c r="DF64" s="21" t="s">
        <v>1630</v>
      </c>
      <c r="DH64">
        <v>1.0566</v>
      </c>
      <c r="DK64" s="49">
        <v>44915</v>
      </c>
      <c r="DL64" s="21" t="s">
        <v>1624</v>
      </c>
      <c r="DN64">
        <v>1.03</v>
      </c>
      <c r="DQ64" s="49">
        <v>44551</v>
      </c>
      <c r="DR64" s="27" t="s">
        <v>336</v>
      </c>
      <c r="DS64" s="23"/>
      <c r="DT64">
        <v>1.5294000000000001</v>
      </c>
      <c r="DW64" s="49">
        <v>44916</v>
      </c>
      <c r="DX64" s="21" t="s">
        <v>1624</v>
      </c>
      <c r="DZ64">
        <v>0.95650000000000002</v>
      </c>
      <c r="EC64" s="49"/>
      <c r="ED64" s="21"/>
    </row>
    <row r="65" spans="1:137">
      <c r="A65" s="58">
        <v>44483</v>
      </c>
      <c r="B65" s="21" t="s">
        <v>341</v>
      </c>
      <c r="D65" s="21">
        <v>0.952345</v>
      </c>
      <c r="G65" s="49">
        <v>44552</v>
      </c>
      <c r="H65" s="27" t="s">
        <v>336</v>
      </c>
      <c r="I65" s="23"/>
      <c r="J65">
        <v>1.5253000000000001</v>
      </c>
      <c r="M65" s="49">
        <v>44607</v>
      </c>
      <c r="N65" s="27" t="s">
        <v>348</v>
      </c>
      <c r="O65" s="23"/>
      <c r="P65">
        <v>1.3682000000000001</v>
      </c>
      <c r="Q65" s="45">
        <v>6575102.2800000003</v>
      </c>
      <c r="S65" s="49">
        <v>44607</v>
      </c>
      <c r="T65" s="21" t="s">
        <v>348</v>
      </c>
      <c r="U65" s="21"/>
      <c r="V65">
        <v>1.0618000000000001</v>
      </c>
      <c r="Y65" s="49">
        <v>44635</v>
      </c>
      <c r="Z65" s="21" t="s">
        <v>337</v>
      </c>
      <c r="AB65">
        <v>1.012</v>
      </c>
      <c r="AE65" s="49">
        <v>44662</v>
      </c>
      <c r="AF65" s="21" t="s">
        <v>334</v>
      </c>
      <c r="AH65">
        <v>1.2330000000000001</v>
      </c>
      <c r="AK65" s="66">
        <v>44662</v>
      </c>
      <c r="AL65" s="21" t="s">
        <v>334</v>
      </c>
      <c r="AN65" s="7">
        <v>2.0188000000000001</v>
      </c>
      <c r="AQ65" s="49">
        <v>44669</v>
      </c>
      <c r="AR65" s="21" t="s">
        <v>334</v>
      </c>
      <c r="AT65">
        <v>1.298</v>
      </c>
      <c r="AW65" s="49">
        <v>44699</v>
      </c>
      <c r="AX65" s="21" t="s">
        <v>345</v>
      </c>
      <c r="AZ65">
        <v>1.3734999999999999</v>
      </c>
      <c r="BC65" s="49">
        <v>44755</v>
      </c>
      <c r="BD65" s="21" t="s">
        <v>638</v>
      </c>
      <c r="BF65">
        <v>0.98899999999999999</v>
      </c>
      <c r="BI65" s="49">
        <v>44775</v>
      </c>
      <c r="BJ65" s="21" t="s">
        <v>1623</v>
      </c>
      <c r="BL65">
        <v>0.85599999999999998</v>
      </c>
      <c r="BO65" s="49">
        <v>44775</v>
      </c>
      <c r="BP65" s="21" t="s">
        <v>1623</v>
      </c>
      <c r="BR65">
        <v>0.89700000000000002</v>
      </c>
      <c r="BU65" s="49">
        <v>44789</v>
      </c>
      <c r="BV65" s="21" t="s">
        <v>1623</v>
      </c>
      <c r="BX65">
        <v>1.431</v>
      </c>
      <c r="CA65" s="49">
        <v>44791</v>
      </c>
      <c r="CB65" s="21" t="s">
        <v>1623</v>
      </c>
      <c r="CD65">
        <v>1.0004999999999999</v>
      </c>
      <c r="CG65" s="49">
        <v>44791</v>
      </c>
      <c r="CH65" s="21" t="s">
        <v>1623</v>
      </c>
      <c r="CJ65">
        <v>1.339</v>
      </c>
      <c r="CM65" s="49">
        <v>44798</v>
      </c>
      <c r="CN65" s="21" t="s">
        <v>1623</v>
      </c>
      <c r="CP65">
        <v>1.016</v>
      </c>
      <c r="CS65" s="49">
        <v>44874</v>
      </c>
      <c r="CT65" s="21" t="s">
        <v>1630</v>
      </c>
      <c r="CV65">
        <v>1.514</v>
      </c>
      <c r="CY65" s="49">
        <v>44882</v>
      </c>
      <c r="CZ65" s="21" t="s">
        <v>1630</v>
      </c>
      <c r="DB65">
        <v>0.98699999999999999</v>
      </c>
      <c r="DE65" s="49">
        <v>44894</v>
      </c>
      <c r="DF65" s="21" t="s">
        <v>1630</v>
      </c>
      <c r="DH65">
        <v>1.0527</v>
      </c>
      <c r="DK65" s="49">
        <v>44916</v>
      </c>
      <c r="DL65" s="21" t="s">
        <v>1624</v>
      </c>
      <c r="DN65">
        <v>1.038</v>
      </c>
      <c r="DQ65" s="49">
        <v>44552</v>
      </c>
      <c r="DR65" s="27" t="s">
        <v>336</v>
      </c>
      <c r="DS65" s="23"/>
      <c r="DT65">
        <v>1.5253000000000001</v>
      </c>
      <c r="DW65" s="49">
        <v>44917</v>
      </c>
      <c r="DX65" s="21" t="s">
        <v>1624</v>
      </c>
      <c r="DZ65">
        <v>0.95630000000000004</v>
      </c>
      <c r="EC65" s="49"/>
      <c r="ED65" s="21"/>
    </row>
    <row r="66" spans="1:137">
      <c r="A66" s="58">
        <v>44484</v>
      </c>
      <c r="B66" s="21" t="s">
        <v>341</v>
      </c>
      <c r="D66" s="21">
        <v>0.96444799999999997</v>
      </c>
      <c r="G66" s="49">
        <v>44553</v>
      </c>
      <c r="H66" s="27" t="s">
        <v>336</v>
      </c>
      <c r="I66" s="23"/>
      <c r="J66">
        <v>1.5223</v>
      </c>
      <c r="M66" s="49">
        <v>44608</v>
      </c>
      <c r="N66" s="27" t="s">
        <v>348</v>
      </c>
      <c r="O66" s="23"/>
      <c r="P66">
        <v>1.3653999999999999</v>
      </c>
      <c r="Q66" s="45">
        <v>6575102.2800000003</v>
      </c>
      <c r="S66" s="49">
        <v>44608</v>
      </c>
      <c r="T66" s="21" t="s">
        <v>348</v>
      </c>
      <c r="U66" s="21"/>
      <c r="V66">
        <v>1.0652999999999999</v>
      </c>
      <c r="Y66" s="49">
        <v>44636</v>
      </c>
      <c r="Z66" s="21" t="s">
        <v>337</v>
      </c>
      <c r="AB66">
        <v>1.0109999999999999</v>
      </c>
      <c r="AE66" s="49">
        <v>44663</v>
      </c>
      <c r="AF66" s="21" t="s">
        <v>334</v>
      </c>
      <c r="AH66">
        <v>1.2445999999999999</v>
      </c>
      <c r="AK66" s="66">
        <v>44663</v>
      </c>
      <c r="AL66" s="21" t="s">
        <v>334</v>
      </c>
      <c r="AN66" s="7">
        <v>2.0188000000000001</v>
      </c>
      <c r="AQ66" s="49">
        <v>44670</v>
      </c>
      <c r="AR66" s="21" t="s">
        <v>334</v>
      </c>
      <c r="AT66">
        <v>1.3049999999999999</v>
      </c>
      <c r="AW66" s="49">
        <v>44700</v>
      </c>
      <c r="AX66" s="21" t="s">
        <v>345</v>
      </c>
      <c r="AZ66">
        <v>1.3713</v>
      </c>
      <c r="BC66" s="49">
        <v>44756</v>
      </c>
      <c r="BD66" s="21" t="s">
        <v>638</v>
      </c>
      <c r="BF66">
        <v>0.98129999999999995</v>
      </c>
      <c r="BI66" s="49">
        <v>44776</v>
      </c>
      <c r="BJ66" s="21" t="s">
        <v>1623</v>
      </c>
      <c r="BL66">
        <v>0.85599999999999998</v>
      </c>
      <c r="BO66" s="49">
        <v>44776</v>
      </c>
      <c r="BP66" s="21" t="s">
        <v>1623</v>
      </c>
      <c r="BR66">
        <v>0.89610000000000001</v>
      </c>
      <c r="BU66" s="49">
        <v>44790</v>
      </c>
      <c r="BV66" s="21" t="s">
        <v>1623</v>
      </c>
      <c r="BX66">
        <v>1.421</v>
      </c>
      <c r="CA66" s="49">
        <v>44792</v>
      </c>
      <c r="CB66" s="21" t="s">
        <v>1623</v>
      </c>
      <c r="CD66">
        <v>1.0007999999999999</v>
      </c>
      <c r="CG66" s="49">
        <v>44792</v>
      </c>
      <c r="CH66" s="21" t="s">
        <v>1623</v>
      </c>
      <c r="CJ66">
        <v>1.3460000000000001</v>
      </c>
      <c r="CM66" s="49">
        <v>44799</v>
      </c>
      <c r="CN66" s="21" t="s">
        <v>1623</v>
      </c>
      <c r="CP66">
        <v>1.0209999999999999</v>
      </c>
      <c r="CS66" s="49">
        <v>44875</v>
      </c>
      <c r="CT66" s="21" t="s">
        <v>1630</v>
      </c>
      <c r="CV66">
        <v>1.514</v>
      </c>
      <c r="CY66" s="49">
        <v>44883</v>
      </c>
      <c r="CZ66" s="21" t="s">
        <v>1630</v>
      </c>
      <c r="DB66">
        <v>0.99099999999999999</v>
      </c>
      <c r="DE66" s="49">
        <v>44895</v>
      </c>
      <c r="DF66" s="21" t="s">
        <v>1630</v>
      </c>
      <c r="DH66">
        <v>1.0516000000000001</v>
      </c>
      <c r="DK66" s="49">
        <v>44917</v>
      </c>
      <c r="DL66" s="21" t="s">
        <v>1624</v>
      </c>
      <c r="DN66">
        <v>1.0369999999999999</v>
      </c>
      <c r="DQ66" s="49">
        <v>44553</v>
      </c>
      <c r="DR66" s="27" t="s">
        <v>336</v>
      </c>
      <c r="DS66" s="23"/>
      <c r="DT66">
        <v>1.5223</v>
      </c>
      <c r="DW66" s="49">
        <v>44918</v>
      </c>
      <c r="DX66" s="21" t="s">
        <v>1624</v>
      </c>
      <c r="DZ66">
        <v>0.95520000000000005</v>
      </c>
      <c r="EC66" s="49"/>
      <c r="ED66" s="21"/>
    </row>
    <row r="67" spans="1:137">
      <c r="A67" s="58">
        <v>44487</v>
      </c>
      <c r="B67" s="21" t="s">
        <v>341</v>
      </c>
      <c r="D67" s="21">
        <v>0.97125600000000001</v>
      </c>
      <c r="G67" s="49">
        <v>44554</v>
      </c>
      <c r="H67" s="27" t="s">
        <v>336</v>
      </c>
      <c r="I67" s="23"/>
      <c r="J67">
        <v>1.5301</v>
      </c>
      <c r="M67" s="49">
        <v>44609</v>
      </c>
      <c r="N67" s="27" t="s">
        <v>348</v>
      </c>
      <c r="O67" s="23"/>
      <c r="P67">
        <v>1.3666</v>
      </c>
      <c r="Q67" s="45">
        <v>6575102.2800000003</v>
      </c>
      <c r="S67" s="49">
        <v>44609</v>
      </c>
      <c r="T67" s="21" t="s">
        <v>348</v>
      </c>
      <c r="U67" s="21"/>
      <c r="V67">
        <v>1.0664</v>
      </c>
      <c r="Y67" s="49">
        <v>44637</v>
      </c>
      <c r="Z67" s="21" t="s">
        <v>337</v>
      </c>
      <c r="AB67">
        <v>1.012</v>
      </c>
      <c r="AE67" s="49">
        <v>44664</v>
      </c>
      <c r="AF67" s="21" t="s">
        <v>334</v>
      </c>
      <c r="AH67">
        <v>1.2575000000000001</v>
      </c>
      <c r="AK67" s="66">
        <v>44664</v>
      </c>
      <c r="AL67" s="21" t="s">
        <v>334</v>
      </c>
      <c r="AN67" s="7">
        <v>2.0146999999999999</v>
      </c>
      <c r="AQ67" s="49">
        <v>44671</v>
      </c>
      <c r="AR67" s="21" t="s">
        <v>334</v>
      </c>
      <c r="AT67">
        <v>1.3049999999999999</v>
      </c>
      <c r="AW67" s="49">
        <v>44701</v>
      </c>
      <c r="AX67" s="21" t="s">
        <v>345</v>
      </c>
      <c r="AZ67">
        <v>1.37</v>
      </c>
      <c r="BC67" s="49">
        <v>44757</v>
      </c>
      <c r="BD67" s="21" t="s">
        <v>638</v>
      </c>
      <c r="BF67">
        <v>1.0018</v>
      </c>
      <c r="BI67" s="49">
        <v>44777</v>
      </c>
      <c r="BJ67" s="21" t="s">
        <v>1623</v>
      </c>
      <c r="BL67">
        <v>0.85399999999999998</v>
      </c>
      <c r="BO67" s="49">
        <v>44777</v>
      </c>
      <c r="BP67" s="21" t="s">
        <v>1623</v>
      </c>
      <c r="BR67">
        <v>0.88929999999999998</v>
      </c>
      <c r="BU67" s="49">
        <v>44791</v>
      </c>
      <c r="BV67" s="21" t="s">
        <v>1623</v>
      </c>
      <c r="BX67">
        <v>1.425</v>
      </c>
      <c r="CA67" s="49">
        <v>44795</v>
      </c>
      <c r="CB67" s="21" t="s">
        <v>1623</v>
      </c>
      <c r="CD67">
        <v>0.99829999999999997</v>
      </c>
      <c r="CG67" s="49">
        <v>44795</v>
      </c>
      <c r="CH67" s="21" t="s">
        <v>1623</v>
      </c>
      <c r="CJ67">
        <v>1.3460000000000001</v>
      </c>
      <c r="CM67" s="49">
        <v>44802</v>
      </c>
      <c r="CN67" s="21" t="s">
        <v>1623</v>
      </c>
      <c r="CP67">
        <v>1.014</v>
      </c>
      <c r="CS67" s="49">
        <v>44876</v>
      </c>
      <c r="CT67" s="21" t="s">
        <v>1630</v>
      </c>
      <c r="CV67">
        <v>1.5149999999999999</v>
      </c>
      <c r="CY67" s="49">
        <v>44886</v>
      </c>
      <c r="CZ67" s="21" t="s">
        <v>1630</v>
      </c>
      <c r="DB67">
        <v>0.98499999999999999</v>
      </c>
      <c r="DE67" s="49">
        <v>44896</v>
      </c>
      <c r="DF67" s="21" t="s">
        <v>336</v>
      </c>
      <c r="DH67">
        <v>1.0468</v>
      </c>
      <c r="DK67" s="49">
        <v>44918</v>
      </c>
      <c r="DL67" s="21" t="s">
        <v>1624</v>
      </c>
      <c r="DN67">
        <v>1.0289999999999999</v>
      </c>
      <c r="DQ67" s="49">
        <v>44554</v>
      </c>
      <c r="DR67" s="27" t="s">
        <v>336</v>
      </c>
      <c r="DS67" s="23"/>
      <c r="DT67">
        <v>1.5301</v>
      </c>
      <c r="DW67" s="49">
        <v>44921</v>
      </c>
      <c r="DX67" s="21" t="s">
        <v>1624</v>
      </c>
      <c r="DZ67">
        <v>0.95609999999999995</v>
      </c>
      <c r="EA67" s="38"/>
      <c r="EC67" s="49"/>
      <c r="ED67" s="21"/>
      <c r="EG67" s="38"/>
    </row>
    <row r="68" spans="1:137">
      <c r="A68" s="58">
        <v>44488</v>
      </c>
      <c r="B68" s="21" t="s">
        <v>341</v>
      </c>
      <c r="D68" s="21">
        <v>0.98260199999999998</v>
      </c>
      <c r="G68" s="49">
        <v>44557</v>
      </c>
      <c r="H68" s="27" t="s">
        <v>336</v>
      </c>
      <c r="I68" s="23"/>
      <c r="J68">
        <v>1.5246</v>
      </c>
      <c r="M68" s="49">
        <v>44610</v>
      </c>
      <c r="N68" s="27" t="s">
        <v>348</v>
      </c>
      <c r="O68" s="23"/>
      <c r="P68">
        <v>1.3637999999999999</v>
      </c>
      <c r="Q68" s="45">
        <v>6575102.2800000003</v>
      </c>
      <c r="S68" s="49">
        <v>44610</v>
      </c>
      <c r="T68" s="21" t="s">
        <v>348</v>
      </c>
      <c r="U68" s="21"/>
      <c r="V68">
        <v>1.0704</v>
      </c>
      <c r="Y68" s="49">
        <v>44638</v>
      </c>
      <c r="Z68" s="21" t="s">
        <v>337</v>
      </c>
      <c r="AB68">
        <v>1.0089999999999999</v>
      </c>
      <c r="AE68" s="49">
        <v>44665</v>
      </c>
      <c r="AF68" s="21" t="s">
        <v>334</v>
      </c>
      <c r="AH68">
        <v>1.2625999999999999</v>
      </c>
      <c r="AK68" s="66">
        <v>44665</v>
      </c>
      <c r="AL68" s="21" t="s">
        <v>334</v>
      </c>
      <c r="AN68" s="7">
        <v>2.0207000000000002</v>
      </c>
      <c r="AQ68" s="49">
        <v>44672</v>
      </c>
      <c r="AR68" s="21" t="s">
        <v>334</v>
      </c>
      <c r="AT68">
        <v>1.296</v>
      </c>
      <c r="AW68" s="49">
        <v>44704</v>
      </c>
      <c r="AX68" s="21" t="s">
        <v>535</v>
      </c>
      <c r="AZ68">
        <v>1.3702000000000001</v>
      </c>
      <c r="BC68" s="49">
        <v>44760</v>
      </c>
      <c r="BD68" s="21" t="s">
        <v>638</v>
      </c>
      <c r="BF68">
        <v>0.99519999999999997</v>
      </c>
      <c r="BI68" s="49">
        <v>44778</v>
      </c>
      <c r="BJ68" s="21" t="s">
        <v>1623</v>
      </c>
      <c r="BL68">
        <v>0.85399999999999998</v>
      </c>
      <c r="BO68" s="49">
        <v>44778</v>
      </c>
      <c r="BP68" s="21" t="s">
        <v>1623</v>
      </c>
      <c r="BR68">
        <v>0.89070000000000005</v>
      </c>
      <c r="BU68" s="49">
        <v>44792</v>
      </c>
      <c r="BV68" s="21" t="s">
        <v>1623</v>
      </c>
      <c r="BX68">
        <v>1.417</v>
      </c>
      <c r="CA68" s="49">
        <v>44796</v>
      </c>
      <c r="CB68" s="21" t="s">
        <v>1623</v>
      </c>
      <c r="CD68">
        <v>0.996</v>
      </c>
      <c r="CG68" s="49">
        <v>44796</v>
      </c>
      <c r="CH68" s="21" t="s">
        <v>1623</v>
      </c>
      <c r="CJ68">
        <v>1.341</v>
      </c>
      <c r="CM68" s="49">
        <v>44803</v>
      </c>
      <c r="CN68" s="21" t="s">
        <v>1623</v>
      </c>
      <c r="CP68">
        <v>1.016</v>
      </c>
      <c r="CS68" s="49">
        <v>44879</v>
      </c>
      <c r="CT68" s="21" t="s">
        <v>1630</v>
      </c>
      <c r="CV68">
        <v>1.5149999999999999</v>
      </c>
      <c r="CY68" s="49">
        <v>44887</v>
      </c>
      <c r="CZ68" s="21" t="s">
        <v>1630</v>
      </c>
      <c r="DB68">
        <v>0.98</v>
      </c>
      <c r="DE68" s="49">
        <v>44897</v>
      </c>
      <c r="DF68" s="21" t="s">
        <v>1624</v>
      </c>
      <c r="DH68">
        <v>1.0464</v>
      </c>
      <c r="DK68" s="49">
        <v>44921</v>
      </c>
      <c r="DL68" s="21" t="s">
        <v>1624</v>
      </c>
      <c r="DN68">
        <v>1.0309999999999999</v>
      </c>
      <c r="DQ68" s="49">
        <v>44557</v>
      </c>
      <c r="DR68" s="27" t="s">
        <v>336</v>
      </c>
      <c r="DS68" s="23"/>
      <c r="DT68">
        <v>1.5246</v>
      </c>
      <c r="DW68" s="49">
        <v>44922</v>
      </c>
      <c r="DX68" s="21" t="s">
        <v>1624</v>
      </c>
      <c r="DZ68">
        <v>0.95650000000000002</v>
      </c>
      <c r="EC68" s="49"/>
      <c r="ED68" s="21"/>
    </row>
    <row r="69" spans="1:137">
      <c r="A69" s="58">
        <v>44489</v>
      </c>
      <c r="B69" s="21" t="s">
        <v>341</v>
      </c>
      <c r="D69" s="21">
        <v>0.96898600000000001</v>
      </c>
      <c r="G69" s="49">
        <v>44558</v>
      </c>
      <c r="H69" s="27" t="s">
        <v>336</v>
      </c>
      <c r="I69" s="23"/>
      <c r="J69">
        <v>1.5174000000000001</v>
      </c>
      <c r="M69" s="49">
        <v>44613</v>
      </c>
      <c r="N69" s="27" t="s">
        <v>348</v>
      </c>
      <c r="O69" s="23"/>
      <c r="P69">
        <v>1.3711</v>
      </c>
      <c r="Q69" s="45">
        <v>6575102.2800000003</v>
      </c>
      <c r="S69" s="49">
        <v>44613</v>
      </c>
      <c r="T69" s="21" t="s">
        <v>348</v>
      </c>
      <c r="U69" s="21"/>
      <c r="V69">
        <v>1.075</v>
      </c>
      <c r="Y69" s="49">
        <v>44641</v>
      </c>
      <c r="Z69" s="21" t="s">
        <v>337</v>
      </c>
      <c r="AB69">
        <v>1.01</v>
      </c>
      <c r="AE69" s="49">
        <v>44666</v>
      </c>
      <c r="AF69" s="21" t="s">
        <v>334</v>
      </c>
      <c r="AH69">
        <v>1.2786999999999999</v>
      </c>
      <c r="AK69" s="66">
        <v>44666</v>
      </c>
      <c r="AL69" s="21" t="s">
        <v>334</v>
      </c>
      <c r="AN69" s="7">
        <v>2.0192000000000001</v>
      </c>
      <c r="AQ69" s="49">
        <v>44673</v>
      </c>
      <c r="AR69" s="21" t="s">
        <v>334</v>
      </c>
      <c r="AT69">
        <v>1.29</v>
      </c>
      <c r="AW69" s="49">
        <v>44705</v>
      </c>
      <c r="AX69" s="21" t="s">
        <v>535</v>
      </c>
      <c r="AZ69">
        <v>1.3692</v>
      </c>
      <c r="BC69" s="49">
        <v>44761</v>
      </c>
      <c r="BD69" s="21" t="s">
        <v>638</v>
      </c>
      <c r="BF69">
        <v>0.98160000000000003</v>
      </c>
      <c r="BI69" s="49">
        <v>44781</v>
      </c>
      <c r="BJ69" s="21" t="s">
        <v>1623</v>
      </c>
      <c r="BL69">
        <v>0.85299999999999998</v>
      </c>
      <c r="BO69" s="49">
        <v>44781</v>
      </c>
      <c r="BP69" s="21" t="s">
        <v>1623</v>
      </c>
      <c r="BR69">
        <v>0.88839999999999997</v>
      </c>
      <c r="BU69" s="49">
        <v>44795</v>
      </c>
      <c r="BV69" s="21" t="s">
        <v>1623</v>
      </c>
      <c r="BX69">
        <v>1.421</v>
      </c>
      <c r="CA69" s="49">
        <v>44797</v>
      </c>
      <c r="CB69" s="21" t="s">
        <v>1623</v>
      </c>
      <c r="CD69">
        <v>0.99729999999999996</v>
      </c>
      <c r="CG69" s="49">
        <v>44797</v>
      </c>
      <c r="CH69" s="21" t="s">
        <v>1623</v>
      </c>
      <c r="CJ69">
        <v>1.347</v>
      </c>
      <c r="CM69" s="49">
        <v>44804</v>
      </c>
      <c r="CN69" s="21" t="s">
        <v>1623</v>
      </c>
      <c r="CP69">
        <v>1.0129999999999999</v>
      </c>
      <c r="CQ69" s="38">
        <f>CQ36+4921259.84</f>
        <v>9921259.8399999999</v>
      </c>
      <c r="CS69" s="49">
        <v>44880</v>
      </c>
      <c r="CT69" s="21" t="s">
        <v>1630</v>
      </c>
      <c r="CV69">
        <v>1.512</v>
      </c>
      <c r="CW69" s="38"/>
      <c r="CY69" s="49">
        <v>44888</v>
      </c>
      <c r="CZ69" s="21" t="s">
        <v>1630</v>
      </c>
      <c r="DB69">
        <v>0.98199999999999998</v>
      </c>
      <c r="DC69" s="38"/>
      <c r="DE69" s="49">
        <v>44900</v>
      </c>
      <c r="DF69" s="21" t="s">
        <v>1624</v>
      </c>
      <c r="DH69">
        <v>1.0488</v>
      </c>
      <c r="DI69" s="38"/>
      <c r="DK69" s="49">
        <v>44922</v>
      </c>
      <c r="DL69" s="21" t="s">
        <v>1624</v>
      </c>
      <c r="DN69">
        <v>1.036</v>
      </c>
      <c r="DO69" s="38"/>
      <c r="DQ69" s="49">
        <v>44558</v>
      </c>
      <c r="DR69" s="27" t="s">
        <v>336</v>
      </c>
      <c r="DS69" s="23"/>
      <c r="DT69">
        <v>1.5174000000000001</v>
      </c>
      <c r="DW69" s="49">
        <v>44923</v>
      </c>
      <c r="DX69" s="21" t="s">
        <v>1624</v>
      </c>
      <c r="DZ69">
        <v>0.95660000000000001</v>
      </c>
      <c r="EC69" s="49"/>
      <c r="ED69" s="21"/>
    </row>
    <row r="70" spans="1:137">
      <c r="A70" s="58">
        <v>44490</v>
      </c>
      <c r="B70" s="21" t="s">
        <v>341</v>
      </c>
      <c r="D70" s="21">
        <v>0.98562799999999995</v>
      </c>
      <c r="G70" s="49">
        <v>44559</v>
      </c>
      <c r="H70" s="27" t="s">
        <v>336</v>
      </c>
      <c r="I70" s="23"/>
      <c r="J70">
        <v>1.5067999999999999</v>
      </c>
      <c r="M70" s="49">
        <v>44614</v>
      </c>
      <c r="N70" s="27" t="s">
        <v>348</v>
      </c>
      <c r="O70" s="23"/>
      <c r="P70">
        <v>1.3706</v>
      </c>
      <c r="Q70" s="45">
        <v>6575102.2800000003</v>
      </c>
      <c r="S70" s="49">
        <v>44614</v>
      </c>
      <c r="T70" s="21" t="s">
        <v>348</v>
      </c>
      <c r="U70" s="21"/>
      <c r="V70">
        <v>1.0748</v>
      </c>
      <c r="Y70" s="49">
        <v>44642</v>
      </c>
      <c r="Z70" s="21" t="s">
        <v>337</v>
      </c>
      <c r="AB70">
        <v>1.014</v>
      </c>
      <c r="AE70" s="49">
        <v>44669</v>
      </c>
      <c r="AF70" s="21" t="s">
        <v>334</v>
      </c>
      <c r="AH70">
        <v>1.2844</v>
      </c>
      <c r="AK70" s="66">
        <v>44669</v>
      </c>
      <c r="AL70" s="21" t="s">
        <v>334</v>
      </c>
      <c r="AN70" s="7">
        <v>2.0148999999999999</v>
      </c>
      <c r="AQ70" s="49">
        <v>44676</v>
      </c>
      <c r="AR70" s="21" t="s">
        <v>334</v>
      </c>
      <c r="AT70">
        <v>1.284</v>
      </c>
      <c r="AW70" s="49">
        <v>44706</v>
      </c>
      <c r="AX70" s="21" t="s">
        <v>535</v>
      </c>
      <c r="AZ70">
        <v>1.3732</v>
      </c>
      <c r="BC70" s="49">
        <v>44762</v>
      </c>
      <c r="BD70" s="21" t="s">
        <v>638</v>
      </c>
      <c r="BF70">
        <v>1.006</v>
      </c>
      <c r="BI70" s="49">
        <v>44782</v>
      </c>
      <c r="BJ70" s="21" t="s">
        <v>1623</v>
      </c>
      <c r="BL70">
        <v>0.85299999999999998</v>
      </c>
      <c r="BO70" s="49">
        <v>44782</v>
      </c>
      <c r="BP70" s="21" t="s">
        <v>1623</v>
      </c>
      <c r="BR70">
        <v>0.88729999999999998</v>
      </c>
      <c r="BU70" s="49">
        <v>44796</v>
      </c>
      <c r="BV70" s="21" t="s">
        <v>1623</v>
      </c>
      <c r="BX70">
        <v>1.42</v>
      </c>
      <c r="CA70" s="49">
        <v>44798</v>
      </c>
      <c r="CB70" s="21" t="s">
        <v>1623</v>
      </c>
      <c r="CD70">
        <v>0.99650000000000005</v>
      </c>
      <c r="CG70" s="49">
        <v>44798</v>
      </c>
      <c r="CH70" s="21" t="s">
        <v>1623</v>
      </c>
      <c r="CJ70">
        <v>1.353</v>
      </c>
      <c r="CM70" s="49">
        <v>44805</v>
      </c>
      <c r="CN70" s="21" t="s">
        <v>340</v>
      </c>
      <c r="CP70">
        <v>1.016</v>
      </c>
      <c r="CS70" s="49">
        <v>44881</v>
      </c>
      <c r="CT70" s="21" t="s">
        <v>1630</v>
      </c>
      <c r="CV70">
        <v>1.5129999999999999</v>
      </c>
      <c r="CY70" s="49">
        <v>44889</v>
      </c>
      <c r="CZ70" s="21" t="s">
        <v>1630</v>
      </c>
      <c r="DB70">
        <v>0.98299999999999998</v>
      </c>
      <c r="DE70" s="49">
        <v>44901</v>
      </c>
      <c r="DF70" s="21" t="s">
        <v>1624</v>
      </c>
      <c r="DH70">
        <v>1.0543</v>
      </c>
      <c r="DK70" s="49">
        <v>44923</v>
      </c>
      <c r="DL70" s="21" t="s">
        <v>1624</v>
      </c>
      <c r="DN70">
        <v>1.034</v>
      </c>
      <c r="DQ70" s="49">
        <v>44559</v>
      </c>
      <c r="DR70" s="27" t="s">
        <v>336</v>
      </c>
      <c r="DS70" s="23"/>
      <c r="DT70">
        <v>1.5067999999999999</v>
      </c>
      <c r="DW70" s="49">
        <v>44924</v>
      </c>
      <c r="DX70" s="21" t="s">
        <v>1624</v>
      </c>
      <c r="DZ70">
        <v>0.95579999999999998</v>
      </c>
      <c r="EC70" s="49"/>
      <c r="ED70" s="21"/>
    </row>
    <row r="71" spans="1:137">
      <c r="A71" s="58">
        <v>44491</v>
      </c>
      <c r="B71" s="21" t="s">
        <v>341</v>
      </c>
      <c r="D71" s="21">
        <v>0.99697400000000003</v>
      </c>
      <c r="G71" s="49">
        <v>44560</v>
      </c>
      <c r="H71" s="27" t="s">
        <v>336</v>
      </c>
      <c r="I71" s="23"/>
      <c r="J71">
        <v>1.5107999999999999</v>
      </c>
      <c r="M71" s="49">
        <v>44615</v>
      </c>
      <c r="N71" s="27" t="s">
        <v>348</v>
      </c>
      <c r="O71" s="23"/>
      <c r="P71">
        <v>1.3751</v>
      </c>
      <c r="Q71" s="45">
        <v>6575102.2800000003</v>
      </c>
      <c r="S71" s="49">
        <v>44615</v>
      </c>
      <c r="T71" s="21" t="s">
        <v>348</v>
      </c>
      <c r="U71" s="21"/>
      <c r="V71">
        <v>1.0747</v>
      </c>
      <c r="Y71" s="49">
        <v>44643</v>
      </c>
      <c r="Z71" s="21" t="s">
        <v>337</v>
      </c>
      <c r="AB71">
        <v>1.014</v>
      </c>
      <c r="AE71" s="49">
        <v>44670</v>
      </c>
      <c r="AF71" s="21" t="s">
        <v>334</v>
      </c>
      <c r="AH71">
        <v>1.2799</v>
      </c>
      <c r="AK71" s="66">
        <v>44670</v>
      </c>
      <c r="AL71" s="21" t="s">
        <v>334</v>
      </c>
      <c r="AN71" s="7">
        <v>2.0169999999999999</v>
      </c>
      <c r="AQ71" s="49">
        <v>44677</v>
      </c>
      <c r="AR71" s="21" t="s">
        <v>334</v>
      </c>
      <c r="AT71">
        <v>1.276</v>
      </c>
      <c r="AW71" s="49">
        <v>44707</v>
      </c>
      <c r="AX71" s="21" t="s">
        <v>535</v>
      </c>
      <c r="AZ71">
        <v>1.3672</v>
      </c>
      <c r="BC71" s="49">
        <v>44763</v>
      </c>
      <c r="BD71" s="21" t="s">
        <v>638</v>
      </c>
      <c r="BF71">
        <v>1.0052000000000001</v>
      </c>
      <c r="BI71" s="49">
        <v>44783</v>
      </c>
      <c r="BJ71" s="21" t="s">
        <v>1623</v>
      </c>
      <c r="BL71">
        <v>0.85399999999999998</v>
      </c>
      <c r="BO71" s="49">
        <v>44783</v>
      </c>
      <c r="BP71" s="21" t="s">
        <v>1623</v>
      </c>
      <c r="BR71">
        <v>0.88939999999999997</v>
      </c>
      <c r="BU71" s="49">
        <v>44797</v>
      </c>
      <c r="BV71" s="21" t="s">
        <v>1623</v>
      </c>
      <c r="BX71">
        <v>1.4279999999999999</v>
      </c>
      <c r="CA71" s="49">
        <v>44799</v>
      </c>
      <c r="CB71" s="21" t="s">
        <v>1623</v>
      </c>
      <c r="CD71">
        <v>0.99560000000000004</v>
      </c>
      <c r="CG71" s="49">
        <v>44799</v>
      </c>
      <c r="CH71" s="21" t="s">
        <v>1623</v>
      </c>
      <c r="CJ71">
        <v>1.347</v>
      </c>
      <c r="CM71" s="49">
        <v>44806</v>
      </c>
      <c r="CN71" s="21" t="s">
        <v>1622</v>
      </c>
      <c r="CP71">
        <v>1.0149999999999999</v>
      </c>
      <c r="CS71" s="49">
        <v>44882</v>
      </c>
      <c r="CT71" s="21" t="s">
        <v>1630</v>
      </c>
      <c r="CV71">
        <v>1.514</v>
      </c>
      <c r="CY71" s="49">
        <v>44890</v>
      </c>
      <c r="CZ71" s="21" t="s">
        <v>1630</v>
      </c>
      <c r="DB71">
        <v>0.98299999999999998</v>
      </c>
      <c r="DE71" s="49">
        <v>44902</v>
      </c>
      <c r="DF71" s="21" t="s">
        <v>1624</v>
      </c>
      <c r="DH71">
        <v>1.0561</v>
      </c>
      <c r="DK71" s="49">
        <v>44924</v>
      </c>
      <c r="DL71" s="21" t="s">
        <v>1624</v>
      </c>
      <c r="DN71">
        <v>1.0329999999999999</v>
      </c>
      <c r="DQ71" s="49">
        <v>44560</v>
      </c>
      <c r="DR71" s="27" t="s">
        <v>336</v>
      </c>
      <c r="DS71" s="23"/>
      <c r="DT71">
        <v>1.5107999999999999</v>
      </c>
      <c r="DW71" s="49">
        <v>44925</v>
      </c>
      <c r="DX71" s="21" t="s">
        <v>1624</v>
      </c>
      <c r="DZ71">
        <v>0.95789999999999997</v>
      </c>
      <c r="EC71" s="49"/>
      <c r="ED71" s="21"/>
    </row>
    <row r="72" spans="1:137">
      <c r="A72" s="58">
        <v>44494</v>
      </c>
      <c r="B72" s="21" t="s">
        <v>341</v>
      </c>
      <c r="D72" s="21">
        <v>0.99319199999999996</v>
      </c>
      <c r="G72" s="49">
        <v>44561</v>
      </c>
      <c r="H72" s="27" t="s">
        <v>336</v>
      </c>
      <c r="I72" s="23"/>
      <c r="J72">
        <v>1.5085</v>
      </c>
      <c r="M72" s="49">
        <v>44616</v>
      </c>
      <c r="N72" s="27" t="s">
        <v>348</v>
      </c>
      <c r="O72" s="23"/>
      <c r="P72">
        <v>1.3769</v>
      </c>
      <c r="Q72" s="45">
        <v>6575102.2800000003</v>
      </c>
      <c r="S72" s="49">
        <v>44616</v>
      </c>
      <c r="T72" s="21" t="s">
        <v>348</v>
      </c>
      <c r="U72" s="21"/>
      <c r="V72">
        <v>1.0741000000000001</v>
      </c>
      <c r="Y72" s="49">
        <v>44644</v>
      </c>
      <c r="Z72" s="21" t="s">
        <v>337</v>
      </c>
      <c r="AB72">
        <v>1.0189999999999999</v>
      </c>
      <c r="AE72" s="49">
        <v>44671</v>
      </c>
      <c r="AF72" s="21" t="s">
        <v>334</v>
      </c>
      <c r="AH72">
        <v>1.2675000000000001</v>
      </c>
      <c r="AK72" s="66">
        <v>44671</v>
      </c>
      <c r="AL72" s="21" t="s">
        <v>334</v>
      </c>
      <c r="AN72" s="7">
        <v>2.0059999999999998</v>
      </c>
      <c r="AQ72" s="49">
        <v>44678</v>
      </c>
      <c r="AR72" s="21" t="s">
        <v>334</v>
      </c>
      <c r="AT72">
        <v>1.2829999999999999</v>
      </c>
      <c r="AW72" s="49">
        <v>44708</v>
      </c>
      <c r="AX72" s="21" t="s">
        <v>535</v>
      </c>
      <c r="AZ72">
        <v>1.3759999999999999</v>
      </c>
      <c r="BC72" s="49">
        <v>44764</v>
      </c>
      <c r="BD72" s="21" t="s">
        <v>638</v>
      </c>
      <c r="BF72">
        <v>1.0105999999999999</v>
      </c>
      <c r="BI72" s="49">
        <v>44784</v>
      </c>
      <c r="BJ72" s="21" t="s">
        <v>1623</v>
      </c>
      <c r="BL72">
        <v>0.85499999999999998</v>
      </c>
      <c r="BO72" s="49">
        <v>44784</v>
      </c>
      <c r="BP72" s="21" t="s">
        <v>1623</v>
      </c>
      <c r="BR72">
        <v>0.89190000000000003</v>
      </c>
      <c r="BU72" s="49">
        <v>44798</v>
      </c>
      <c r="BV72" s="21" t="s">
        <v>1623</v>
      </c>
      <c r="BX72">
        <v>1.4139999999999999</v>
      </c>
      <c r="CA72" s="49">
        <v>44802</v>
      </c>
      <c r="CB72" s="21" t="s">
        <v>1623</v>
      </c>
      <c r="CD72">
        <v>0.99560000000000004</v>
      </c>
      <c r="CG72" s="49">
        <v>44802</v>
      </c>
      <c r="CH72" s="21" t="s">
        <v>1623</v>
      </c>
      <c r="CJ72">
        <v>1.3280000000000001</v>
      </c>
      <c r="CM72" s="49">
        <v>44809</v>
      </c>
      <c r="CN72" s="21" t="s">
        <v>1622</v>
      </c>
      <c r="CP72">
        <v>1.01</v>
      </c>
      <c r="CS72" s="49">
        <v>44883</v>
      </c>
      <c r="CT72" s="21" t="s">
        <v>1630</v>
      </c>
      <c r="CV72">
        <v>1.514</v>
      </c>
      <c r="CY72" s="49">
        <v>44893</v>
      </c>
      <c r="CZ72" s="21" t="s">
        <v>1630</v>
      </c>
      <c r="DB72">
        <v>0.97799999999999998</v>
      </c>
      <c r="DE72" s="49">
        <v>44903</v>
      </c>
      <c r="DF72" s="21" t="s">
        <v>1624</v>
      </c>
      <c r="DH72">
        <v>1.0553999999999999</v>
      </c>
      <c r="DK72" s="49">
        <v>44925</v>
      </c>
      <c r="DL72" s="21" t="s">
        <v>1624</v>
      </c>
      <c r="DN72">
        <v>1.038</v>
      </c>
      <c r="DQ72" s="49">
        <v>44561</v>
      </c>
      <c r="DR72" s="27" t="s">
        <v>336</v>
      </c>
      <c r="DS72" s="23"/>
      <c r="DT72">
        <v>1.5085</v>
      </c>
      <c r="DW72" s="49">
        <v>44929</v>
      </c>
      <c r="DX72" s="21" t="s">
        <v>1626</v>
      </c>
      <c r="DZ72">
        <v>0.95630000000000004</v>
      </c>
      <c r="EC72" s="49"/>
      <c r="ED72" s="21"/>
    </row>
    <row r="73" spans="1:137">
      <c r="A73" s="58">
        <v>44495</v>
      </c>
      <c r="B73" s="21" t="s">
        <v>341</v>
      </c>
      <c r="D73" s="21">
        <v>0.98487100000000005</v>
      </c>
      <c r="G73" s="49">
        <v>44565</v>
      </c>
      <c r="H73" s="27" t="s">
        <v>346</v>
      </c>
      <c r="I73" s="23"/>
      <c r="J73">
        <v>1.5081</v>
      </c>
      <c r="M73" s="49">
        <v>44617</v>
      </c>
      <c r="N73" s="27" t="s">
        <v>348</v>
      </c>
      <c r="O73" s="23"/>
      <c r="P73">
        <v>1.3714</v>
      </c>
      <c r="Q73" s="45">
        <v>6575102.2800000003</v>
      </c>
      <c r="S73" s="49">
        <v>44617</v>
      </c>
      <c r="T73" s="21" t="s">
        <v>348</v>
      </c>
      <c r="U73" s="21"/>
      <c r="V73">
        <v>1.0692999999999999</v>
      </c>
      <c r="Y73" s="49">
        <v>44645</v>
      </c>
      <c r="Z73" s="21" t="s">
        <v>337</v>
      </c>
      <c r="AB73">
        <v>1.02</v>
      </c>
      <c r="AE73" s="49">
        <v>44672</v>
      </c>
      <c r="AF73" s="21" t="s">
        <v>334</v>
      </c>
      <c r="AH73">
        <v>1.2681</v>
      </c>
      <c r="AK73" s="66">
        <v>44672</v>
      </c>
      <c r="AL73" s="21" t="s">
        <v>334</v>
      </c>
      <c r="AN73" s="7">
        <v>1.9991000000000001</v>
      </c>
      <c r="AQ73" s="49">
        <v>44679</v>
      </c>
      <c r="AR73" s="21" t="s">
        <v>334</v>
      </c>
      <c r="AT73">
        <v>1.294</v>
      </c>
      <c r="AW73" s="49">
        <v>44711</v>
      </c>
      <c r="AX73" s="21" t="s">
        <v>535</v>
      </c>
      <c r="AZ73">
        <v>1.3724000000000001</v>
      </c>
      <c r="BC73" s="49">
        <v>44767</v>
      </c>
      <c r="BD73" s="21" t="s">
        <v>638</v>
      </c>
      <c r="BF73">
        <v>0.99829999999999997</v>
      </c>
      <c r="BI73" s="49">
        <v>44785</v>
      </c>
      <c r="BJ73" s="21" t="s">
        <v>1623</v>
      </c>
      <c r="BL73">
        <v>0.85499999999999998</v>
      </c>
      <c r="BO73" s="49">
        <v>44785</v>
      </c>
      <c r="BP73" s="21" t="s">
        <v>1623</v>
      </c>
      <c r="BR73">
        <v>0.89429999999999998</v>
      </c>
      <c r="BU73" s="49">
        <v>44799</v>
      </c>
      <c r="BV73" s="21" t="s">
        <v>1623</v>
      </c>
      <c r="BX73">
        <v>1.413</v>
      </c>
      <c r="CA73" s="49">
        <v>44803</v>
      </c>
      <c r="CB73" s="21" t="s">
        <v>1623</v>
      </c>
      <c r="CD73">
        <v>0.99560000000000004</v>
      </c>
      <c r="CG73" s="49">
        <v>44803</v>
      </c>
      <c r="CH73" s="21" t="s">
        <v>1623</v>
      </c>
      <c r="CJ73">
        <v>1.3220000000000001</v>
      </c>
      <c r="CM73" s="49">
        <v>44810</v>
      </c>
      <c r="CN73" s="21" t="s">
        <v>1622</v>
      </c>
      <c r="CP73">
        <v>1.0089999999999999</v>
      </c>
      <c r="CS73" s="49">
        <v>44886</v>
      </c>
      <c r="CT73" s="21" t="s">
        <v>1630</v>
      </c>
      <c r="CV73">
        <v>1.516</v>
      </c>
      <c r="CY73" s="49">
        <v>44894</v>
      </c>
      <c r="CZ73" s="21" t="s">
        <v>1630</v>
      </c>
      <c r="DB73">
        <v>0.98299999999999998</v>
      </c>
      <c r="DE73" s="49">
        <v>44904</v>
      </c>
      <c r="DF73" s="21" t="s">
        <v>1624</v>
      </c>
      <c r="DH73">
        <v>1.0651999999999999</v>
      </c>
      <c r="DK73" s="49">
        <v>44929</v>
      </c>
      <c r="DL73" s="21" t="s">
        <v>1626</v>
      </c>
      <c r="DN73">
        <v>1.034</v>
      </c>
      <c r="DQ73" s="49">
        <v>44565</v>
      </c>
      <c r="DR73" s="27" t="s">
        <v>346</v>
      </c>
      <c r="DS73" s="23"/>
      <c r="DT73">
        <v>1.5081</v>
      </c>
      <c r="DW73" s="49">
        <v>44930</v>
      </c>
      <c r="DX73" s="21" t="s">
        <v>1626</v>
      </c>
      <c r="DZ73">
        <v>0.95399999999999996</v>
      </c>
      <c r="EC73" s="49"/>
      <c r="ED73" s="21"/>
    </row>
    <row r="74" spans="1:137">
      <c r="A74" s="58">
        <v>44496</v>
      </c>
      <c r="B74" s="21" t="s">
        <v>341</v>
      </c>
      <c r="D74" s="21">
        <v>0.98941000000000001</v>
      </c>
      <c r="G74" s="49">
        <v>44566</v>
      </c>
      <c r="H74" s="27" t="s">
        <v>346</v>
      </c>
      <c r="I74" s="23"/>
      <c r="J74">
        <v>1.4982</v>
      </c>
      <c r="M74" s="49">
        <v>44620</v>
      </c>
      <c r="N74" s="27" t="s">
        <v>348</v>
      </c>
      <c r="O74" s="23"/>
      <c r="P74">
        <v>1.3743000000000001</v>
      </c>
      <c r="Q74" s="45">
        <v>6575102.2800000003</v>
      </c>
      <c r="S74" s="49">
        <v>44620</v>
      </c>
      <c r="T74" s="21" t="s">
        <v>348</v>
      </c>
      <c r="U74" s="21"/>
      <c r="V74">
        <v>1.0665</v>
      </c>
      <c r="Y74" s="49">
        <v>44648</v>
      </c>
      <c r="Z74" s="21" t="s">
        <v>337</v>
      </c>
      <c r="AB74">
        <v>1.0149999999999999</v>
      </c>
      <c r="AE74" s="49">
        <v>44673</v>
      </c>
      <c r="AF74" s="21" t="s">
        <v>334</v>
      </c>
      <c r="AH74">
        <v>1.2662</v>
      </c>
      <c r="AK74" s="66">
        <v>44673</v>
      </c>
      <c r="AL74" s="21" t="s">
        <v>334</v>
      </c>
      <c r="AN74" s="7">
        <v>2.0049000000000001</v>
      </c>
      <c r="AQ74" s="49">
        <v>44680</v>
      </c>
      <c r="AR74" s="21" t="s">
        <v>334</v>
      </c>
      <c r="AT74">
        <v>1.302</v>
      </c>
      <c r="AW74" s="49">
        <v>44712</v>
      </c>
      <c r="AX74" s="21" t="s">
        <v>535</v>
      </c>
      <c r="AZ74">
        <v>1.3801000000000001</v>
      </c>
      <c r="BC74" s="49">
        <v>44768</v>
      </c>
      <c r="BD74" s="21" t="s">
        <v>638</v>
      </c>
      <c r="BF74">
        <v>0.99280000000000002</v>
      </c>
      <c r="BI74" s="49">
        <v>44788</v>
      </c>
      <c r="BJ74" s="21" t="s">
        <v>1623</v>
      </c>
      <c r="BL74">
        <v>0.85399999999999998</v>
      </c>
      <c r="BO74" s="49">
        <v>44788</v>
      </c>
      <c r="BP74" s="21" t="s">
        <v>1623</v>
      </c>
      <c r="BR74">
        <v>0.89119999999999999</v>
      </c>
      <c r="BU74" s="49">
        <v>44802</v>
      </c>
      <c r="BV74" s="21" t="s">
        <v>1623</v>
      </c>
      <c r="BX74">
        <v>1.4179999999999999</v>
      </c>
      <c r="CA74" s="49">
        <v>44804</v>
      </c>
      <c r="CB74" s="21" t="s">
        <v>1623</v>
      </c>
      <c r="CD74">
        <v>0.99590000000000001</v>
      </c>
      <c r="CG74" s="49">
        <v>44804</v>
      </c>
      <c r="CH74" s="21" t="s">
        <v>1623</v>
      </c>
      <c r="CJ74">
        <v>1.3180000000000001</v>
      </c>
      <c r="CM74" s="49">
        <v>44811</v>
      </c>
      <c r="CN74" s="21" t="s">
        <v>1622</v>
      </c>
      <c r="CP74">
        <v>1.0109999999999999</v>
      </c>
      <c r="CS74" s="49">
        <v>44887</v>
      </c>
      <c r="CT74" s="21" t="s">
        <v>1630</v>
      </c>
      <c r="CV74">
        <v>1.5169999999999999</v>
      </c>
      <c r="CY74" s="49">
        <v>44895</v>
      </c>
      <c r="CZ74" s="21" t="s">
        <v>1630</v>
      </c>
      <c r="DB74">
        <v>0.98599999999999999</v>
      </c>
      <c r="DE74" s="49">
        <v>44907</v>
      </c>
      <c r="DF74" s="21" t="s">
        <v>1624</v>
      </c>
      <c r="DH74">
        <v>1.0653999999999999</v>
      </c>
      <c r="DK74" s="49">
        <v>44930</v>
      </c>
      <c r="DL74" s="21" t="s">
        <v>1626</v>
      </c>
      <c r="DN74">
        <v>1.034</v>
      </c>
      <c r="DQ74" s="49">
        <v>44566</v>
      </c>
      <c r="DR74" s="27" t="s">
        <v>346</v>
      </c>
      <c r="DS74" s="23"/>
      <c r="DT74">
        <v>1.4982</v>
      </c>
      <c r="DW74" s="49">
        <v>44931</v>
      </c>
      <c r="DX74" s="21" t="s">
        <v>1626</v>
      </c>
      <c r="DZ74">
        <v>0.94899999999999995</v>
      </c>
      <c r="EC74" s="49"/>
      <c r="ED74" s="21"/>
    </row>
    <row r="75" spans="1:137">
      <c r="A75" s="58">
        <v>44497</v>
      </c>
      <c r="B75" s="21" t="s">
        <v>341</v>
      </c>
      <c r="D75" s="21">
        <v>1.025719</v>
      </c>
      <c r="G75" s="49">
        <v>44567</v>
      </c>
      <c r="H75" s="27" t="s">
        <v>346</v>
      </c>
      <c r="I75" s="23"/>
      <c r="J75">
        <v>1.4829000000000001</v>
      </c>
      <c r="M75" s="49">
        <v>44621</v>
      </c>
      <c r="N75" s="27" t="s">
        <v>350</v>
      </c>
      <c r="O75" s="23"/>
      <c r="P75">
        <v>1.3647</v>
      </c>
      <c r="Q75" s="45">
        <v>6575102.2800000003</v>
      </c>
      <c r="S75" s="49">
        <v>44621</v>
      </c>
      <c r="T75" s="21" t="s">
        <v>350</v>
      </c>
      <c r="U75" s="21"/>
      <c r="V75">
        <v>1.0669999999999999</v>
      </c>
      <c r="Y75" s="49">
        <v>44649</v>
      </c>
      <c r="Z75" s="21" t="s">
        <v>337</v>
      </c>
      <c r="AB75">
        <v>1.012</v>
      </c>
      <c r="AE75" s="49">
        <v>44676</v>
      </c>
      <c r="AF75" s="21" t="s">
        <v>334</v>
      </c>
      <c r="AH75">
        <v>1.25</v>
      </c>
      <c r="AK75" s="66">
        <v>44676</v>
      </c>
      <c r="AL75" s="21" t="s">
        <v>334</v>
      </c>
      <c r="AN75" s="7">
        <v>1.9714</v>
      </c>
      <c r="AQ75" s="49">
        <v>44686</v>
      </c>
      <c r="AR75" s="21" t="s">
        <v>345</v>
      </c>
      <c r="AT75">
        <v>1.288</v>
      </c>
      <c r="AW75" s="49">
        <v>44713</v>
      </c>
      <c r="AX75" s="21" t="s">
        <v>570</v>
      </c>
      <c r="AZ75">
        <v>1.3738999999999999</v>
      </c>
      <c r="BC75" s="49">
        <v>44769</v>
      </c>
      <c r="BD75" s="21" t="s">
        <v>638</v>
      </c>
      <c r="BF75">
        <v>0.99609999999999999</v>
      </c>
      <c r="BI75" s="49">
        <v>44789</v>
      </c>
      <c r="BJ75" s="21" t="s">
        <v>1623</v>
      </c>
      <c r="BL75">
        <v>0.85199999999999998</v>
      </c>
      <c r="BO75" s="49">
        <v>44789</v>
      </c>
      <c r="BP75" s="21" t="s">
        <v>1623</v>
      </c>
      <c r="BR75">
        <v>0.88339999999999996</v>
      </c>
      <c r="BU75" s="49">
        <v>44803</v>
      </c>
      <c r="BV75" s="21" t="s">
        <v>1623</v>
      </c>
      <c r="BX75">
        <v>1.4259999999999999</v>
      </c>
      <c r="CA75" s="49">
        <v>44805</v>
      </c>
      <c r="CB75" s="21" t="s">
        <v>340</v>
      </c>
      <c r="CD75">
        <v>0.99670000000000003</v>
      </c>
      <c r="CG75" s="49">
        <v>44805</v>
      </c>
      <c r="CH75" s="21" t="s">
        <v>340</v>
      </c>
      <c r="CJ75">
        <v>1.327</v>
      </c>
      <c r="CM75" s="49">
        <v>44812</v>
      </c>
      <c r="CN75" s="21" t="s">
        <v>1622</v>
      </c>
      <c r="CP75">
        <v>1.006</v>
      </c>
      <c r="CS75" s="49">
        <v>44888</v>
      </c>
      <c r="CT75" s="21" t="s">
        <v>1630</v>
      </c>
      <c r="CV75">
        <v>1.5169999999999999</v>
      </c>
      <c r="CY75" s="49">
        <v>44896</v>
      </c>
      <c r="CZ75" s="21" t="s">
        <v>336</v>
      </c>
      <c r="DB75">
        <v>0.98799999999999999</v>
      </c>
      <c r="DE75" s="49">
        <v>44908</v>
      </c>
      <c r="DF75" s="21" t="s">
        <v>1624</v>
      </c>
      <c r="DH75">
        <v>1.0653999999999999</v>
      </c>
      <c r="DK75" s="49">
        <v>44931</v>
      </c>
      <c r="DL75" s="21" t="s">
        <v>1626</v>
      </c>
      <c r="DN75">
        <v>1.026</v>
      </c>
      <c r="DQ75" s="49">
        <v>44567</v>
      </c>
      <c r="DR75" s="27" t="s">
        <v>346</v>
      </c>
      <c r="DS75" s="23"/>
      <c r="DT75">
        <v>1.4829000000000001</v>
      </c>
      <c r="DW75" s="49">
        <v>44932</v>
      </c>
      <c r="DX75" s="21" t="s">
        <v>1626</v>
      </c>
      <c r="DZ75">
        <v>0.94599999999999995</v>
      </c>
      <c r="EC75" s="49"/>
      <c r="ED75" s="21"/>
    </row>
    <row r="76" spans="1:137">
      <c r="A76" s="58">
        <v>44498</v>
      </c>
      <c r="B76" s="21" t="s">
        <v>341</v>
      </c>
      <c r="D76" s="21">
        <v>1.0226930000000001</v>
      </c>
      <c r="G76" s="49">
        <v>44568</v>
      </c>
      <c r="H76" s="27" t="s">
        <v>346</v>
      </c>
      <c r="I76" s="23"/>
      <c r="J76">
        <v>1.4871000000000001</v>
      </c>
      <c r="M76" s="49">
        <v>44622</v>
      </c>
      <c r="N76" s="27" t="s">
        <v>350</v>
      </c>
      <c r="O76" s="23"/>
      <c r="P76">
        <v>1.3694</v>
      </c>
      <c r="Q76" s="45">
        <v>6575102.2800000003</v>
      </c>
      <c r="S76" s="49">
        <v>44622</v>
      </c>
      <c r="T76" s="21" t="s">
        <v>350</v>
      </c>
      <c r="U76" s="21"/>
      <c r="V76">
        <v>1.0686</v>
      </c>
      <c r="Y76" s="49">
        <v>44650</v>
      </c>
      <c r="Z76" s="21" t="s">
        <v>337</v>
      </c>
      <c r="AB76">
        <v>1.0109999999999999</v>
      </c>
      <c r="AE76" s="49">
        <v>44677</v>
      </c>
      <c r="AF76" s="21" t="s">
        <v>334</v>
      </c>
      <c r="AH76">
        <v>1.2430000000000001</v>
      </c>
      <c r="AK76" s="66">
        <v>44677</v>
      </c>
      <c r="AL76" s="21" t="s">
        <v>334</v>
      </c>
      <c r="AN76" s="7">
        <v>1.9774</v>
      </c>
      <c r="AQ76" s="49">
        <v>44687</v>
      </c>
      <c r="AR76" s="21" t="s">
        <v>345</v>
      </c>
      <c r="AT76">
        <v>1.2829999999999999</v>
      </c>
      <c r="AW76" s="49">
        <v>44714</v>
      </c>
      <c r="AX76" s="21" t="s">
        <v>570</v>
      </c>
      <c r="AZ76">
        <v>1.3753</v>
      </c>
      <c r="BC76" s="49">
        <v>44770</v>
      </c>
      <c r="BD76" s="21" t="s">
        <v>638</v>
      </c>
      <c r="BF76">
        <v>0.99229999999999996</v>
      </c>
      <c r="BI76" s="49">
        <v>44790</v>
      </c>
      <c r="BJ76" s="21" t="s">
        <v>1623</v>
      </c>
      <c r="BL76">
        <v>0.85399999999999998</v>
      </c>
      <c r="BO76" s="49">
        <v>44790</v>
      </c>
      <c r="BP76" s="21" t="s">
        <v>1623</v>
      </c>
      <c r="BR76">
        <v>0.89159999999999995</v>
      </c>
      <c r="BU76" s="49">
        <v>44804</v>
      </c>
      <c r="BV76" s="21" t="s">
        <v>1623</v>
      </c>
      <c r="BX76">
        <v>1.425</v>
      </c>
      <c r="CA76" s="49">
        <v>44806</v>
      </c>
      <c r="CB76" s="21" t="s">
        <v>1622</v>
      </c>
      <c r="CD76">
        <v>0.99719999999999998</v>
      </c>
      <c r="CG76" s="49">
        <v>44806</v>
      </c>
      <c r="CH76" s="21" t="s">
        <v>1622</v>
      </c>
      <c r="CJ76">
        <v>1.3240000000000001</v>
      </c>
      <c r="CM76" s="49">
        <v>44813</v>
      </c>
      <c r="CN76" s="21" t="s">
        <v>1622</v>
      </c>
      <c r="CP76">
        <v>1.0029999999999999</v>
      </c>
      <c r="CS76" s="49">
        <v>44889</v>
      </c>
      <c r="CT76" s="21" t="s">
        <v>1630</v>
      </c>
      <c r="CV76">
        <v>1.518</v>
      </c>
      <c r="CY76" s="49">
        <v>44897</v>
      </c>
      <c r="CZ76" s="21" t="s">
        <v>1624</v>
      </c>
      <c r="DB76">
        <v>0.98599999999999999</v>
      </c>
      <c r="DE76" s="49">
        <v>44909</v>
      </c>
      <c r="DF76" s="21" t="s">
        <v>1624</v>
      </c>
      <c r="DH76">
        <v>1.0641</v>
      </c>
      <c r="DK76" s="49">
        <v>44932</v>
      </c>
      <c r="DL76" s="21" t="s">
        <v>1626</v>
      </c>
      <c r="DN76">
        <v>1.02</v>
      </c>
      <c r="DQ76" s="49">
        <v>44568</v>
      </c>
      <c r="DR76" s="27" t="s">
        <v>346</v>
      </c>
      <c r="DS76" s="23"/>
      <c r="DT76">
        <v>1.4871000000000001</v>
      </c>
      <c r="DW76" s="49">
        <v>44935</v>
      </c>
      <c r="DX76" s="21" t="s">
        <v>1626</v>
      </c>
      <c r="DZ76">
        <v>0.94599999999999995</v>
      </c>
      <c r="EC76" s="49"/>
      <c r="ED76" s="21"/>
    </row>
    <row r="77" spans="1:137">
      <c r="A77" s="58">
        <v>44501</v>
      </c>
      <c r="B77" s="21" t="s">
        <v>342</v>
      </c>
      <c r="D77" s="21">
        <v>1.0363089999999999</v>
      </c>
      <c r="G77" s="49">
        <v>44571</v>
      </c>
      <c r="H77" s="27" t="s">
        <v>346</v>
      </c>
      <c r="I77" s="23"/>
      <c r="J77">
        <v>1.4887999999999999</v>
      </c>
      <c r="M77" s="49">
        <v>44623</v>
      </c>
      <c r="N77" s="27" t="s">
        <v>350</v>
      </c>
      <c r="O77" s="23"/>
      <c r="P77">
        <v>1.3658999999999999</v>
      </c>
      <c r="Q77" s="45">
        <v>6575102.2800000003</v>
      </c>
      <c r="S77" s="49">
        <v>44623</v>
      </c>
      <c r="T77" s="21" t="s">
        <v>350</v>
      </c>
      <c r="U77" s="21"/>
      <c r="V77">
        <v>1.0729</v>
      </c>
      <c r="Y77" s="49">
        <v>44651</v>
      </c>
      <c r="Z77" s="21" t="s">
        <v>337</v>
      </c>
      <c r="AB77">
        <v>1.0129999999999999</v>
      </c>
      <c r="AE77" s="49">
        <v>44678</v>
      </c>
      <c r="AF77" s="21" t="s">
        <v>334</v>
      </c>
      <c r="AH77">
        <v>1.2659</v>
      </c>
      <c r="AK77" s="66">
        <v>44678</v>
      </c>
      <c r="AL77" s="21" t="s">
        <v>334</v>
      </c>
      <c r="AN77" s="7">
        <v>1.9967999999999999</v>
      </c>
      <c r="AQ77" s="49">
        <v>44690</v>
      </c>
      <c r="AR77" s="21" t="s">
        <v>345</v>
      </c>
      <c r="AT77">
        <v>1.292</v>
      </c>
      <c r="AW77" s="49">
        <v>44718</v>
      </c>
      <c r="AX77" s="21" t="s">
        <v>570</v>
      </c>
      <c r="AZ77">
        <v>1.3853</v>
      </c>
      <c r="BC77" s="49">
        <v>44771</v>
      </c>
      <c r="BD77" s="21" t="s">
        <v>638</v>
      </c>
      <c r="BF77">
        <v>1.0008999999999999</v>
      </c>
      <c r="BI77" s="49">
        <v>44791</v>
      </c>
      <c r="BJ77" s="21" t="s">
        <v>1623</v>
      </c>
      <c r="BL77">
        <v>0.85199999999999998</v>
      </c>
      <c r="BO77" s="49">
        <v>44791</v>
      </c>
      <c r="BP77" s="21" t="s">
        <v>1623</v>
      </c>
      <c r="BR77">
        <v>0.88119999999999998</v>
      </c>
      <c r="BU77" s="49">
        <v>44805</v>
      </c>
      <c r="BV77" s="21" t="s">
        <v>340</v>
      </c>
      <c r="BX77">
        <v>1.4319999999999999</v>
      </c>
      <c r="CA77" s="49">
        <v>44809</v>
      </c>
      <c r="CB77" s="21" t="s">
        <v>1622</v>
      </c>
      <c r="CD77">
        <v>0.99329999999999996</v>
      </c>
      <c r="CG77" s="49">
        <v>44809</v>
      </c>
      <c r="CH77" s="21" t="s">
        <v>1622</v>
      </c>
      <c r="CJ77">
        <v>1.33</v>
      </c>
      <c r="CM77" s="49">
        <v>44817</v>
      </c>
      <c r="CN77" s="21" t="s">
        <v>1622</v>
      </c>
      <c r="CP77">
        <v>1.0009999999999999</v>
      </c>
      <c r="CS77" s="49">
        <v>44890</v>
      </c>
      <c r="CT77" s="21" t="s">
        <v>1630</v>
      </c>
      <c r="CV77">
        <v>1.5169999999999999</v>
      </c>
      <c r="CY77" s="49">
        <v>44900</v>
      </c>
      <c r="CZ77" s="21" t="s">
        <v>1624</v>
      </c>
      <c r="DB77">
        <v>0.98299999999999998</v>
      </c>
      <c r="DE77" s="49">
        <v>44910</v>
      </c>
      <c r="DF77" s="21" t="s">
        <v>1624</v>
      </c>
      <c r="DH77">
        <v>1.0643</v>
      </c>
      <c r="DK77" s="49">
        <v>44935</v>
      </c>
      <c r="DL77" s="21" t="s">
        <v>1626</v>
      </c>
      <c r="DN77">
        <v>1.0189999999999999</v>
      </c>
      <c r="DQ77" s="49">
        <v>44571</v>
      </c>
      <c r="DR77" s="27" t="s">
        <v>346</v>
      </c>
      <c r="DS77" s="23"/>
      <c r="DT77">
        <v>1.4887999999999999</v>
      </c>
      <c r="DW77" s="49">
        <v>44936</v>
      </c>
      <c r="DX77" s="21" t="s">
        <v>1626</v>
      </c>
      <c r="DZ77">
        <v>0.94440000000000002</v>
      </c>
      <c r="EC77" s="49"/>
      <c r="ED77" s="21"/>
    </row>
    <row r="78" spans="1:137">
      <c r="A78" s="58">
        <v>44502</v>
      </c>
      <c r="B78" s="21" t="s">
        <v>342</v>
      </c>
      <c r="D78" s="21">
        <v>1.0310140000000001</v>
      </c>
      <c r="G78" s="49">
        <v>44572</v>
      </c>
      <c r="H78" s="27" t="s">
        <v>346</v>
      </c>
      <c r="I78" s="23"/>
      <c r="J78">
        <v>1.4818</v>
      </c>
      <c r="M78" s="49">
        <v>44624</v>
      </c>
      <c r="N78" s="27" t="s">
        <v>350</v>
      </c>
      <c r="O78" s="23"/>
      <c r="P78">
        <v>1.3592</v>
      </c>
      <c r="Q78" s="45">
        <v>6575102.2800000003</v>
      </c>
      <c r="S78" s="49">
        <v>44624</v>
      </c>
      <c r="T78" s="21" t="s">
        <v>350</v>
      </c>
      <c r="U78" s="21"/>
      <c r="V78">
        <v>1.0731999999999999</v>
      </c>
      <c r="Y78" s="49">
        <v>44652</v>
      </c>
      <c r="Z78" s="21" t="s">
        <v>334</v>
      </c>
      <c r="AB78">
        <v>1.012</v>
      </c>
      <c r="AE78" s="49">
        <v>44679</v>
      </c>
      <c r="AF78" s="21" t="s">
        <v>334</v>
      </c>
      <c r="AH78">
        <v>1.2769999999999999</v>
      </c>
      <c r="AK78" s="66">
        <v>44679</v>
      </c>
      <c r="AL78" s="21" t="s">
        <v>334</v>
      </c>
      <c r="AN78" s="7">
        <v>2.0205000000000002</v>
      </c>
      <c r="AQ78" s="49">
        <v>44691</v>
      </c>
      <c r="AR78" s="21" t="s">
        <v>345</v>
      </c>
      <c r="AT78">
        <v>1.2929999999999999</v>
      </c>
      <c r="AW78" s="49">
        <v>44719</v>
      </c>
      <c r="AX78" s="21" t="s">
        <v>570</v>
      </c>
      <c r="AZ78">
        <v>1.3867</v>
      </c>
      <c r="BC78" s="49">
        <v>44774</v>
      </c>
      <c r="BD78" s="21" t="s">
        <v>339</v>
      </c>
      <c r="BF78">
        <v>0.99429999999999996</v>
      </c>
      <c r="BI78" s="49">
        <v>44792</v>
      </c>
      <c r="BJ78" s="21" t="s">
        <v>1623</v>
      </c>
      <c r="BL78">
        <v>0.85099999999999998</v>
      </c>
      <c r="BO78" s="49">
        <v>44792</v>
      </c>
      <c r="BP78" s="21" t="s">
        <v>1623</v>
      </c>
      <c r="BR78">
        <v>0.87960000000000005</v>
      </c>
      <c r="BU78" s="49">
        <v>44806</v>
      </c>
      <c r="BV78" s="21" t="s">
        <v>1622</v>
      </c>
      <c r="BX78">
        <v>1.4350000000000001</v>
      </c>
      <c r="CA78" s="49">
        <v>44810</v>
      </c>
      <c r="CB78" s="21" t="s">
        <v>1622</v>
      </c>
      <c r="CD78">
        <v>0.9909</v>
      </c>
      <c r="CG78" s="49">
        <v>44810</v>
      </c>
      <c r="CH78" s="21" t="s">
        <v>1622</v>
      </c>
      <c r="CJ78">
        <v>1.327</v>
      </c>
      <c r="CM78" s="49">
        <v>44818</v>
      </c>
      <c r="CN78" s="21" t="s">
        <v>1622</v>
      </c>
      <c r="CP78">
        <v>0.996</v>
      </c>
      <c r="CS78" s="49">
        <v>44893</v>
      </c>
      <c r="CT78" s="21" t="s">
        <v>1630</v>
      </c>
      <c r="CV78">
        <v>1.518</v>
      </c>
      <c r="CY78" s="49">
        <v>44901</v>
      </c>
      <c r="CZ78" s="21" t="s">
        <v>1624</v>
      </c>
      <c r="DB78">
        <v>0.98099999999999998</v>
      </c>
      <c r="DE78" s="49">
        <v>44911</v>
      </c>
      <c r="DF78" s="21" t="s">
        <v>1624</v>
      </c>
      <c r="DH78">
        <v>1.0609999999999999</v>
      </c>
      <c r="DK78" s="49">
        <v>44936</v>
      </c>
      <c r="DL78" s="21" t="s">
        <v>1626</v>
      </c>
      <c r="DN78">
        <v>1.0169999999999999</v>
      </c>
      <c r="DQ78" s="49">
        <v>44572</v>
      </c>
      <c r="DR78" s="27" t="s">
        <v>346</v>
      </c>
      <c r="DS78" s="23"/>
      <c r="DT78">
        <v>1.4818</v>
      </c>
      <c r="DW78" s="49">
        <v>44937</v>
      </c>
      <c r="DX78" s="21" t="s">
        <v>1626</v>
      </c>
      <c r="DZ78">
        <v>0.94520000000000004</v>
      </c>
      <c r="EC78" s="49"/>
      <c r="ED78" s="21"/>
    </row>
    <row r="79" spans="1:137">
      <c r="A79" s="58">
        <v>44503</v>
      </c>
      <c r="B79" s="21" t="s">
        <v>342</v>
      </c>
      <c r="D79" s="21">
        <v>1.039334</v>
      </c>
      <c r="G79" s="49">
        <v>44573</v>
      </c>
      <c r="H79" s="27" t="s">
        <v>346</v>
      </c>
      <c r="I79" s="23"/>
      <c r="J79">
        <v>1.4955000000000001</v>
      </c>
      <c r="M79" s="49">
        <v>44627</v>
      </c>
      <c r="N79" s="27" t="s">
        <v>350</v>
      </c>
      <c r="O79" s="23"/>
      <c r="P79">
        <v>1.3574999999999999</v>
      </c>
      <c r="Q79" s="45">
        <v>6575102.2800000003</v>
      </c>
      <c r="S79" s="49">
        <v>44627</v>
      </c>
      <c r="T79" s="21" t="s">
        <v>350</v>
      </c>
      <c r="U79" s="21"/>
      <c r="V79">
        <v>1.0847</v>
      </c>
      <c r="Y79" s="49">
        <v>44657</v>
      </c>
      <c r="Z79" s="21" t="s">
        <v>334</v>
      </c>
      <c r="AB79">
        <v>1.0129999999999999</v>
      </c>
      <c r="AE79" s="49">
        <v>44680</v>
      </c>
      <c r="AF79" s="21" t="s">
        <v>334</v>
      </c>
      <c r="AH79">
        <v>1.2788999999999999</v>
      </c>
      <c r="AK79" s="66">
        <v>44680</v>
      </c>
      <c r="AL79" s="21" t="s">
        <v>334</v>
      </c>
      <c r="AN79" s="7">
        <v>2.0354000000000001</v>
      </c>
      <c r="AQ79" s="49">
        <v>44692</v>
      </c>
      <c r="AR79" s="21" t="s">
        <v>345</v>
      </c>
      <c r="AT79">
        <v>1.2909999999999999</v>
      </c>
      <c r="AW79" s="49">
        <v>44720</v>
      </c>
      <c r="AX79" s="21" t="s">
        <v>570</v>
      </c>
      <c r="AZ79">
        <v>1.3932</v>
      </c>
      <c r="BC79" s="49">
        <v>44775</v>
      </c>
      <c r="BD79" s="21" t="s">
        <v>1623</v>
      </c>
      <c r="BF79">
        <v>0.99009999999999998</v>
      </c>
      <c r="BI79" s="49">
        <v>44795</v>
      </c>
      <c r="BJ79" s="21" t="s">
        <v>1623</v>
      </c>
      <c r="BL79">
        <v>0.85199999999999998</v>
      </c>
      <c r="BO79" s="49">
        <v>44795</v>
      </c>
      <c r="BP79" s="21" t="s">
        <v>1623</v>
      </c>
      <c r="BR79">
        <v>0.88019999999999998</v>
      </c>
      <c r="BU79" s="49">
        <v>44809</v>
      </c>
      <c r="BV79" s="21" t="s">
        <v>1622</v>
      </c>
      <c r="BX79">
        <v>1.431</v>
      </c>
      <c r="CA79" s="49">
        <v>44811</v>
      </c>
      <c r="CB79" s="21" t="s">
        <v>1622</v>
      </c>
      <c r="CD79">
        <v>0.99129999999999996</v>
      </c>
      <c r="CG79" s="49">
        <v>44811</v>
      </c>
      <c r="CH79" s="21" t="s">
        <v>1622</v>
      </c>
      <c r="CJ79">
        <v>1.321</v>
      </c>
      <c r="CM79" s="49">
        <v>44819</v>
      </c>
      <c r="CN79" s="21" t="s">
        <v>1622</v>
      </c>
      <c r="CP79">
        <v>0.995</v>
      </c>
      <c r="CS79" s="49">
        <v>44894</v>
      </c>
      <c r="CT79" s="21" t="s">
        <v>1630</v>
      </c>
      <c r="CV79">
        <v>1.52</v>
      </c>
      <c r="CY79" s="49">
        <v>44902</v>
      </c>
      <c r="CZ79" s="21" t="s">
        <v>1624</v>
      </c>
      <c r="DB79">
        <v>0.98199999999999998</v>
      </c>
      <c r="DE79" s="49">
        <v>44914</v>
      </c>
      <c r="DF79" s="21" t="s">
        <v>1624</v>
      </c>
      <c r="DH79">
        <v>1.0606</v>
      </c>
      <c r="DK79" s="49">
        <v>44937</v>
      </c>
      <c r="DL79" s="21" t="s">
        <v>1626</v>
      </c>
      <c r="DN79">
        <v>1.022</v>
      </c>
      <c r="DQ79" s="49">
        <v>44573</v>
      </c>
      <c r="DR79" s="27" t="s">
        <v>346</v>
      </c>
      <c r="DS79" s="23"/>
      <c r="DT79">
        <v>1.4955000000000001</v>
      </c>
      <c r="DW79" s="49">
        <v>44938</v>
      </c>
      <c r="DX79" s="21" t="s">
        <v>1626</v>
      </c>
      <c r="DZ79">
        <v>0.94710000000000005</v>
      </c>
      <c r="EC79" s="49"/>
      <c r="ED79" s="21"/>
    </row>
    <row r="80" spans="1:137">
      <c r="A80" s="58">
        <v>44504</v>
      </c>
      <c r="B80" s="21" t="s">
        <v>342</v>
      </c>
      <c r="D80" s="21">
        <v>1.027231</v>
      </c>
      <c r="G80" s="49">
        <v>44574</v>
      </c>
      <c r="H80" s="27" t="s">
        <v>346</v>
      </c>
      <c r="I80" s="23"/>
      <c r="J80">
        <v>1.5062</v>
      </c>
      <c r="M80" s="49">
        <v>44628</v>
      </c>
      <c r="N80" s="27" t="s">
        <v>350</v>
      </c>
      <c r="O80" s="23"/>
      <c r="P80">
        <v>1.3717999999999999</v>
      </c>
      <c r="Q80" s="72">
        <f>6575102.28+728969.24</f>
        <v>7304071.5200000005</v>
      </c>
      <c r="S80" s="49">
        <v>44628</v>
      </c>
      <c r="T80" s="21" t="s">
        <v>350</v>
      </c>
      <c r="U80" s="21"/>
      <c r="V80">
        <v>1.0861000000000001</v>
      </c>
      <c r="Y80" s="49">
        <v>44658</v>
      </c>
      <c r="Z80" s="21" t="s">
        <v>334</v>
      </c>
      <c r="AB80">
        <v>1.012</v>
      </c>
      <c r="AE80" s="49">
        <v>44686</v>
      </c>
      <c r="AF80" s="21" t="s">
        <v>345</v>
      </c>
      <c r="AH80">
        <v>1.2750999999999999</v>
      </c>
      <c r="AK80" s="66">
        <v>44686</v>
      </c>
      <c r="AL80" s="21" t="s">
        <v>345</v>
      </c>
      <c r="AN80" s="7">
        <v>2.0449000000000002</v>
      </c>
      <c r="AQ80" s="49">
        <v>44693</v>
      </c>
      <c r="AR80" s="21" t="s">
        <v>345</v>
      </c>
      <c r="AT80">
        <v>1.294</v>
      </c>
      <c r="AW80" s="49">
        <v>44721</v>
      </c>
      <c r="AX80" s="21" t="s">
        <v>570</v>
      </c>
      <c r="AZ80">
        <v>1.3915999999999999</v>
      </c>
      <c r="BC80" s="49">
        <v>44776</v>
      </c>
      <c r="BD80" s="21" t="s">
        <v>1623</v>
      </c>
      <c r="BF80">
        <v>0.99080000000000001</v>
      </c>
      <c r="BI80" s="49">
        <v>44796</v>
      </c>
      <c r="BJ80" s="21" t="s">
        <v>1623</v>
      </c>
      <c r="BL80">
        <v>0.85399999999999998</v>
      </c>
      <c r="BO80" s="49">
        <v>44796</v>
      </c>
      <c r="BP80" s="21" t="s">
        <v>1623</v>
      </c>
      <c r="BR80">
        <v>0.88660000000000005</v>
      </c>
      <c r="BU80" s="49">
        <v>44810</v>
      </c>
      <c r="BV80" s="21" t="s">
        <v>1622</v>
      </c>
      <c r="BX80">
        <v>1.4330000000000001</v>
      </c>
      <c r="CA80" s="49">
        <v>44812</v>
      </c>
      <c r="CB80" s="21" t="s">
        <v>1622</v>
      </c>
      <c r="CD80">
        <v>0.9919</v>
      </c>
      <c r="CG80" s="49">
        <v>44812</v>
      </c>
      <c r="CH80" s="21" t="s">
        <v>1622</v>
      </c>
      <c r="CJ80">
        <v>1.3160000000000001</v>
      </c>
      <c r="CM80" s="49">
        <v>44820</v>
      </c>
      <c r="CN80" s="21" t="s">
        <v>1622</v>
      </c>
      <c r="CP80">
        <v>0.998</v>
      </c>
      <c r="CS80" s="49">
        <v>44895</v>
      </c>
      <c r="CT80" s="21" t="s">
        <v>1630</v>
      </c>
      <c r="CV80">
        <v>1.5189999999999999</v>
      </c>
      <c r="CY80" s="49">
        <v>44903</v>
      </c>
      <c r="CZ80" s="21" t="s">
        <v>1624</v>
      </c>
      <c r="DB80">
        <v>0.98299999999999998</v>
      </c>
      <c r="DE80" s="49">
        <v>44915</v>
      </c>
      <c r="DF80" s="21" t="s">
        <v>1624</v>
      </c>
      <c r="DH80">
        <v>1.0654999999999999</v>
      </c>
      <c r="DK80" s="49">
        <v>44938</v>
      </c>
      <c r="DL80" s="21" t="s">
        <v>1626</v>
      </c>
      <c r="DN80">
        <v>1.018</v>
      </c>
      <c r="DQ80" s="49">
        <v>44574</v>
      </c>
      <c r="DR80" s="27" t="s">
        <v>346</v>
      </c>
      <c r="DS80" s="23"/>
      <c r="DT80">
        <v>1.5062</v>
      </c>
      <c r="DW80" s="49">
        <v>44939</v>
      </c>
      <c r="DX80" s="21" t="s">
        <v>1626</v>
      </c>
      <c r="DZ80">
        <v>0.94950000000000001</v>
      </c>
      <c r="EC80" s="49"/>
      <c r="ED80" s="21"/>
    </row>
    <row r="81" spans="1:134">
      <c r="A81" s="58">
        <v>44505</v>
      </c>
      <c r="B81" s="21" t="s">
        <v>342</v>
      </c>
      <c r="D81" s="21">
        <v>1.034796</v>
      </c>
      <c r="G81" s="49">
        <v>44575</v>
      </c>
      <c r="H81" s="27" t="s">
        <v>346</v>
      </c>
      <c r="I81" s="23"/>
      <c r="J81">
        <v>1.4983</v>
      </c>
      <c r="M81" s="49">
        <v>44629</v>
      </c>
      <c r="N81" s="27" t="s">
        <v>350</v>
      </c>
      <c r="O81" s="23"/>
      <c r="P81">
        <v>1.3889</v>
      </c>
      <c r="S81" s="49">
        <v>44629</v>
      </c>
      <c r="T81" s="21" t="s">
        <v>350</v>
      </c>
      <c r="U81" s="21"/>
      <c r="V81">
        <v>1.0920000000000001</v>
      </c>
      <c r="Y81" s="49">
        <v>44659</v>
      </c>
      <c r="Z81" s="21" t="s">
        <v>334</v>
      </c>
      <c r="AB81">
        <v>1.01</v>
      </c>
      <c r="AE81" s="49">
        <v>44687</v>
      </c>
      <c r="AF81" s="21" t="s">
        <v>345</v>
      </c>
      <c r="AH81">
        <v>1.2654000000000001</v>
      </c>
      <c r="AK81" s="66">
        <v>44687</v>
      </c>
      <c r="AL81" s="21" t="s">
        <v>345</v>
      </c>
      <c r="AN81" s="7">
        <v>2.0280999999999998</v>
      </c>
      <c r="AQ81" s="49">
        <v>44694</v>
      </c>
      <c r="AR81" s="21" t="s">
        <v>345</v>
      </c>
      <c r="AT81">
        <v>1.294</v>
      </c>
      <c r="AW81" s="49">
        <v>44722</v>
      </c>
      <c r="AX81" s="21" t="s">
        <v>570</v>
      </c>
      <c r="AZ81">
        <v>1.393</v>
      </c>
      <c r="BC81" s="49">
        <v>44777</v>
      </c>
      <c r="BD81" s="21" t="s">
        <v>1623</v>
      </c>
      <c r="BF81">
        <v>0.98750000000000004</v>
      </c>
      <c r="BI81" s="49">
        <v>44797</v>
      </c>
      <c r="BJ81" s="21" t="s">
        <v>1623</v>
      </c>
      <c r="BL81">
        <v>0.85599999999999998</v>
      </c>
      <c r="BO81" s="49">
        <v>44797</v>
      </c>
      <c r="BP81" s="21" t="s">
        <v>1623</v>
      </c>
      <c r="BR81">
        <v>0.88600000000000001</v>
      </c>
      <c r="BU81" s="49">
        <v>44811</v>
      </c>
      <c r="BV81" s="21" t="s">
        <v>1622</v>
      </c>
      <c r="BX81">
        <v>1.427</v>
      </c>
      <c r="CA81" s="49">
        <v>44813</v>
      </c>
      <c r="CB81" s="21" t="s">
        <v>1622</v>
      </c>
      <c r="CD81">
        <v>0.98919999999999997</v>
      </c>
      <c r="CG81" s="49">
        <v>44813</v>
      </c>
      <c r="CH81" s="21" t="s">
        <v>1622</v>
      </c>
      <c r="CJ81">
        <v>1.3069999999999999</v>
      </c>
      <c r="CM81" s="49">
        <v>44823</v>
      </c>
      <c r="CN81" s="21" t="s">
        <v>1622</v>
      </c>
      <c r="CP81">
        <v>0.997</v>
      </c>
      <c r="CS81" s="49">
        <v>44896</v>
      </c>
      <c r="CT81" s="21" t="s">
        <v>336</v>
      </c>
      <c r="CV81">
        <v>1.5189999999999999</v>
      </c>
      <c r="CY81" s="49">
        <v>44904</v>
      </c>
      <c r="CZ81" s="21" t="s">
        <v>1624</v>
      </c>
      <c r="DB81">
        <v>0.98099999999999998</v>
      </c>
      <c r="DE81" s="49">
        <v>44916</v>
      </c>
      <c r="DF81" s="21" t="s">
        <v>1624</v>
      </c>
      <c r="DH81">
        <v>1.0613999999999999</v>
      </c>
      <c r="DK81" s="49">
        <v>44939</v>
      </c>
      <c r="DL81" s="21" t="s">
        <v>1626</v>
      </c>
      <c r="DN81">
        <v>1.024</v>
      </c>
      <c r="DQ81" s="49">
        <v>44575</v>
      </c>
      <c r="DR81" s="27" t="s">
        <v>346</v>
      </c>
      <c r="DS81" s="23"/>
      <c r="DT81">
        <v>1.4983</v>
      </c>
      <c r="DW81" s="49">
        <v>44942</v>
      </c>
      <c r="DX81" s="21" t="s">
        <v>1626</v>
      </c>
      <c r="DZ81">
        <v>0.94769999999999999</v>
      </c>
      <c r="EC81" s="49"/>
      <c r="ED81" s="21"/>
    </row>
    <row r="82" spans="1:134">
      <c r="A82" s="49">
        <v>44508</v>
      </c>
      <c r="B82" s="21" t="s">
        <v>342</v>
      </c>
      <c r="D82" s="21">
        <v>1.0242059999999999</v>
      </c>
      <c r="G82" s="49">
        <v>44578</v>
      </c>
      <c r="H82" s="27" t="s">
        <v>346</v>
      </c>
      <c r="I82" s="23"/>
      <c r="J82">
        <v>1.4847999999999999</v>
      </c>
      <c r="M82" s="49">
        <v>44630</v>
      </c>
      <c r="N82" s="27" t="s">
        <v>350</v>
      </c>
      <c r="O82" s="23"/>
      <c r="P82">
        <v>1.3892</v>
      </c>
      <c r="S82" s="49">
        <v>44630</v>
      </c>
      <c r="T82" s="21" t="s">
        <v>350</v>
      </c>
      <c r="U82" s="21"/>
      <c r="V82">
        <v>1.0840000000000001</v>
      </c>
      <c r="Y82" s="49">
        <v>44662</v>
      </c>
      <c r="Z82" s="21" t="s">
        <v>334</v>
      </c>
      <c r="AB82">
        <v>1.0089999999999999</v>
      </c>
      <c r="AE82" s="49">
        <v>44690</v>
      </c>
      <c r="AF82" s="21" t="s">
        <v>345</v>
      </c>
      <c r="AH82">
        <v>1.2605999999999999</v>
      </c>
      <c r="AK82" s="66">
        <v>44690</v>
      </c>
      <c r="AL82" s="21" t="s">
        <v>345</v>
      </c>
      <c r="AN82" s="7">
        <v>2.0306999999999999</v>
      </c>
      <c r="AQ82" s="49">
        <v>44697</v>
      </c>
      <c r="AR82" s="21" t="s">
        <v>345</v>
      </c>
      <c r="AT82">
        <v>1.292</v>
      </c>
      <c r="AW82" s="49">
        <v>44725</v>
      </c>
      <c r="AX82" s="21" t="s">
        <v>570</v>
      </c>
      <c r="AZ82">
        <v>1.3772</v>
      </c>
      <c r="BC82" s="49">
        <v>44778</v>
      </c>
      <c r="BD82" s="21" t="s">
        <v>1623</v>
      </c>
      <c r="BF82">
        <v>0.9849</v>
      </c>
      <c r="BI82" s="49">
        <v>44798</v>
      </c>
      <c r="BJ82" s="21" t="s">
        <v>1623</v>
      </c>
      <c r="BL82">
        <v>0.85599999999999998</v>
      </c>
      <c r="BO82" s="49">
        <v>44798</v>
      </c>
      <c r="BP82" s="21" t="s">
        <v>1623</v>
      </c>
      <c r="BR82">
        <v>0.88900000000000001</v>
      </c>
      <c r="BU82" s="49">
        <v>44812</v>
      </c>
      <c r="BV82" s="21" t="s">
        <v>1622</v>
      </c>
      <c r="BX82">
        <v>1.4379999999999999</v>
      </c>
      <c r="CA82" s="49">
        <v>44817</v>
      </c>
      <c r="CB82" s="21" t="s">
        <v>1622</v>
      </c>
      <c r="CD82">
        <v>0.98670000000000002</v>
      </c>
      <c r="CG82" s="49">
        <v>44817</v>
      </c>
      <c r="CH82" s="21" t="s">
        <v>1622</v>
      </c>
      <c r="CJ82">
        <v>1.327</v>
      </c>
      <c r="CM82" s="49">
        <v>44824</v>
      </c>
      <c r="CN82" s="21" t="s">
        <v>1622</v>
      </c>
      <c r="CP82">
        <v>1</v>
      </c>
      <c r="CS82" s="49">
        <v>44897</v>
      </c>
      <c r="CT82" s="21" t="s">
        <v>1624</v>
      </c>
      <c r="CV82">
        <v>1.5189999999999999</v>
      </c>
      <c r="CY82" s="49">
        <v>44907</v>
      </c>
      <c r="CZ82" s="21" t="s">
        <v>1624</v>
      </c>
      <c r="DB82">
        <v>0.97899999999999998</v>
      </c>
      <c r="DE82" s="49">
        <v>44917</v>
      </c>
      <c r="DF82" s="21" t="s">
        <v>1624</v>
      </c>
      <c r="DH82">
        <v>1.0609999999999999</v>
      </c>
      <c r="DK82" s="49">
        <v>44942</v>
      </c>
      <c r="DL82" s="21" t="s">
        <v>1626</v>
      </c>
      <c r="DN82">
        <v>1.0169999999999999</v>
      </c>
      <c r="DQ82" s="49">
        <v>44578</v>
      </c>
      <c r="DR82" s="27" t="s">
        <v>346</v>
      </c>
      <c r="DS82" s="23"/>
      <c r="DT82">
        <v>1.4847999999999999</v>
      </c>
      <c r="DW82" s="49">
        <v>44943</v>
      </c>
      <c r="DX82" s="21" t="s">
        <v>1626</v>
      </c>
      <c r="DZ82">
        <v>0.94789999999999996</v>
      </c>
      <c r="EC82" s="49"/>
      <c r="ED82" s="21"/>
    </row>
    <row r="83" spans="1:134">
      <c r="A83" s="49">
        <v>44509</v>
      </c>
      <c r="B83" s="21" t="s">
        <v>342</v>
      </c>
      <c r="D83" s="21">
        <v>1.0226930000000001</v>
      </c>
      <c r="G83" s="49">
        <v>44579</v>
      </c>
      <c r="H83" s="27" t="s">
        <v>346</v>
      </c>
      <c r="I83" s="23"/>
      <c r="J83">
        <v>1.4953000000000001</v>
      </c>
      <c r="M83" s="49">
        <v>44631</v>
      </c>
      <c r="N83" s="27" t="s">
        <v>350</v>
      </c>
      <c r="O83" s="23"/>
      <c r="P83">
        <v>1.3720000000000001</v>
      </c>
      <c r="S83" s="49">
        <v>44631</v>
      </c>
      <c r="T83" s="21" t="s">
        <v>350</v>
      </c>
      <c r="U83" s="21"/>
      <c r="V83">
        <v>1.0840000000000001</v>
      </c>
      <c r="Y83" s="49">
        <v>44663</v>
      </c>
      <c r="Z83" s="21" t="s">
        <v>334</v>
      </c>
      <c r="AB83">
        <v>1.01</v>
      </c>
      <c r="AE83" s="49">
        <v>44691</v>
      </c>
      <c r="AF83" s="21" t="s">
        <v>345</v>
      </c>
      <c r="AH83">
        <v>1.2403</v>
      </c>
      <c r="AK83" s="66">
        <v>44691</v>
      </c>
      <c r="AL83" s="21" t="s">
        <v>345</v>
      </c>
      <c r="AN83" s="7">
        <v>2.032</v>
      </c>
      <c r="AQ83" s="49">
        <v>44698</v>
      </c>
      <c r="AR83" s="21" t="s">
        <v>345</v>
      </c>
      <c r="AT83">
        <v>1.282</v>
      </c>
      <c r="AW83" s="49">
        <v>44726</v>
      </c>
      <c r="AX83" s="21" t="s">
        <v>570</v>
      </c>
      <c r="AZ83">
        <v>1.3746</v>
      </c>
      <c r="BC83" s="49">
        <v>44781</v>
      </c>
      <c r="BD83" s="21" t="s">
        <v>1623</v>
      </c>
      <c r="BF83">
        <v>0.98209999999999997</v>
      </c>
      <c r="BI83" s="49">
        <v>44799</v>
      </c>
      <c r="BJ83" s="21" t="s">
        <v>1623</v>
      </c>
      <c r="BL83">
        <v>0.85699999999999998</v>
      </c>
      <c r="BO83" s="49">
        <v>44799</v>
      </c>
      <c r="BP83" s="21" t="s">
        <v>1623</v>
      </c>
      <c r="BR83">
        <v>0.89059999999999995</v>
      </c>
      <c r="BU83" s="49">
        <v>44813</v>
      </c>
      <c r="BV83" s="21" t="s">
        <v>1622</v>
      </c>
      <c r="BX83">
        <v>1.4450000000000001</v>
      </c>
      <c r="CA83" s="49">
        <v>44818</v>
      </c>
      <c r="CB83" s="21" t="s">
        <v>1622</v>
      </c>
      <c r="CD83">
        <v>0.98709999999999998</v>
      </c>
      <c r="CG83" s="49">
        <v>44818</v>
      </c>
      <c r="CH83" s="21" t="s">
        <v>1622</v>
      </c>
      <c r="CJ83">
        <v>1.3240000000000001</v>
      </c>
      <c r="CM83" s="49">
        <v>44825</v>
      </c>
      <c r="CN83" s="21" t="s">
        <v>1622</v>
      </c>
      <c r="CP83">
        <v>1.0029999999999999</v>
      </c>
      <c r="CS83" s="49">
        <v>44900</v>
      </c>
      <c r="CT83" s="21" t="s">
        <v>1624</v>
      </c>
      <c r="CV83">
        <v>1.5209999999999999</v>
      </c>
      <c r="CY83" s="49">
        <v>44908</v>
      </c>
      <c r="CZ83" s="21" t="s">
        <v>1624</v>
      </c>
      <c r="DB83">
        <v>0.97799999999999998</v>
      </c>
      <c r="DE83" s="49">
        <v>44918</v>
      </c>
      <c r="DF83" s="21" t="s">
        <v>1624</v>
      </c>
      <c r="DH83">
        <v>1.0624</v>
      </c>
      <c r="DK83" s="49">
        <v>44943</v>
      </c>
      <c r="DL83" s="21" t="s">
        <v>1626</v>
      </c>
      <c r="DN83">
        <v>1.0169999999999999</v>
      </c>
      <c r="DQ83" s="49">
        <v>44579</v>
      </c>
      <c r="DR83" s="27" t="s">
        <v>346</v>
      </c>
      <c r="DS83" s="23"/>
      <c r="DT83">
        <v>1.4953000000000001</v>
      </c>
      <c r="DW83" s="49">
        <v>44944</v>
      </c>
      <c r="DX83" s="21" t="s">
        <v>1626</v>
      </c>
      <c r="DZ83">
        <v>0.95340000000000003</v>
      </c>
      <c r="EC83" s="49"/>
      <c r="ED83" s="21"/>
    </row>
    <row r="84" spans="1:134">
      <c r="A84" s="49">
        <v>44510</v>
      </c>
      <c r="B84" s="21" t="s">
        <v>342</v>
      </c>
      <c r="D84" s="21">
        <v>1.029501</v>
      </c>
      <c r="G84" s="49">
        <v>44580</v>
      </c>
      <c r="H84" s="27" t="s">
        <v>346</v>
      </c>
      <c r="I84" s="23"/>
      <c r="J84">
        <v>1.5203</v>
      </c>
      <c r="M84" s="49">
        <v>44634</v>
      </c>
      <c r="N84" s="27" t="s">
        <v>350</v>
      </c>
      <c r="O84" s="23"/>
      <c r="P84">
        <v>1.3593</v>
      </c>
      <c r="S84" s="49">
        <v>44634</v>
      </c>
      <c r="T84" s="21" t="s">
        <v>350</v>
      </c>
      <c r="U84" s="21"/>
      <c r="V84">
        <v>1.0791999999999999</v>
      </c>
      <c r="Y84" s="49">
        <v>44664</v>
      </c>
      <c r="Z84" s="21" t="s">
        <v>334</v>
      </c>
      <c r="AB84">
        <v>1.0109999999999999</v>
      </c>
      <c r="AE84" s="49">
        <v>44692</v>
      </c>
      <c r="AF84" s="21" t="s">
        <v>345</v>
      </c>
      <c r="AH84">
        <v>1.2365999999999999</v>
      </c>
      <c r="AK84" s="66">
        <v>44692</v>
      </c>
      <c r="AL84" s="21" t="s">
        <v>345</v>
      </c>
      <c r="AN84" s="7">
        <v>2.0377999999999998</v>
      </c>
      <c r="AQ84" s="49">
        <v>44699</v>
      </c>
      <c r="AR84" s="21" t="s">
        <v>345</v>
      </c>
      <c r="AT84">
        <v>1.262</v>
      </c>
      <c r="AW84" s="49">
        <v>44727</v>
      </c>
      <c r="AX84" s="21" t="s">
        <v>570</v>
      </c>
      <c r="AZ84">
        <v>1.3745000000000001</v>
      </c>
      <c r="BC84" s="49">
        <v>44782</v>
      </c>
      <c r="BD84" s="21" t="s">
        <v>1623</v>
      </c>
      <c r="BF84">
        <v>0.98770000000000002</v>
      </c>
      <c r="BI84" s="49">
        <v>44802</v>
      </c>
      <c r="BJ84" s="21" t="s">
        <v>1623</v>
      </c>
      <c r="BL84">
        <v>0.85599999999999998</v>
      </c>
      <c r="BO84" s="49">
        <v>44802</v>
      </c>
      <c r="BP84" s="21" t="s">
        <v>1623</v>
      </c>
      <c r="BR84">
        <v>0.88229999999999997</v>
      </c>
      <c r="BU84" s="49">
        <v>44817</v>
      </c>
      <c r="BV84" s="21" t="s">
        <v>1622</v>
      </c>
      <c r="BX84">
        <v>1.4390000000000001</v>
      </c>
      <c r="CA84" s="49">
        <v>44819</v>
      </c>
      <c r="CB84" s="21" t="s">
        <v>1622</v>
      </c>
      <c r="CD84">
        <v>0.98740000000000006</v>
      </c>
      <c r="CG84" s="49">
        <v>44819</v>
      </c>
      <c r="CH84" s="21" t="s">
        <v>1622</v>
      </c>
      <c r="CJ84">
        <v>1.325</v>
      </c>
      <c r="CM84" s="49">
        <v>44826</v>
      </c>
      <c r="CN84" s="21" t="s">
        <v>1622</v>
      </c>
      <c r="CP84">
        <v>1.002</v>
      </c>
      <c r="CS84" s="49">
        <v>44901</v>
      </c>
      <c r="CT84" s="21" t="s">
        <v>1624</v>
      </c>
      <c r="CV84">
        <v>1.522</v>
      </c>
      <c r="CY84" s="49">
        <v>44909</v>
      </c>
      <c r="CZ84" s="21" t="s">
        <v>1624</v>
      </c>
      <c r="DB84">
        <v>0.97899999999999998</v>
      </c>
      <c r="DE84" s="49">
        <v>44921</v>
      </c>
      <c r="DF84" s="21" t="s">
        <v>1624</v>
      </c>
      <c r="DH84">
        <v>1.0506</v>
      </c>
      <c r="DK84" s="49">
        <v>44944</v>
      </c>
      <c r="DL84" s="21" t="s">
        <v>1626</v>
      </c>
      <c r="DN84">
        <v>1.018</v>
      </c>
      <c r="DQ84" s="49">
        <v>44580</v>
      </c>
      <c r="DR84" s="27" t="s">
        <v>346</v>
      </c>
      <c r="DS84" s="23"/>
      <c r="DT84">
        <v>1.5203</v>
      </c>
      <c r="DW84" s="49">
        <v>44945</v>
      </c>
      <c r="DX84" s="21" t="s">
        <v>1626</v>
      </c>
      <c r="DZ84">
        <v>0.95669999999999999</v>
      </c>
      <c r="EC84" s="49"/>
      <c r="ED84" s="21"/>
    </row>
    <row r="85" spans="1:134">
      <c r="A85" s="49">
        <v>44511</v>
      </c>
      <c r="B85" s="21" t="s">
        <v>342</v>
      </c>
      <c r="D85" s="21">
        <v>1.0249619999999999</v>
      </c>
      <c r="G85" s="49">
        <v>44581</v>
      </c>
      <c r="H85" s="27" t="s">
        <v>346</v>
      </c>
      <c r="I85" s="23"/>
      <c r="J85">
        <v>1.5344</v>
      </c>
      <c r="M85" s="49">
        <v>44635</v>
      </c>
      <c r="N85" s="27" t="s">
        <v>350</v>
      </c>
      <c r="O85" s="23"/>
      <c r="P85">
        <v>1.3682000000000001</v>
      </c>
      <c r="S85" s="49">
        <v>44635</v>
      </c>
      <c r="T85" s="21" t="s">
        <v>350</v>
      </c>
      <c r="U85" s="21"/>
      <c r="V85">
        <v>1.0752999999999999</v>
      </c>
      <c r="Y85" s="49">
        <v>44665</v>
      </c>
      <c r="Z85" s="21" t="s">
        <v>334</v>
      </c>
      <c r="AB85">
        <v>1.014</v>
      </c>
      <c r="AE85" s="49">
        <v>44693</v>
      </c>
      <c r="AF85" s="21" t="s">
        <v>345</v>
      </c>
      <c r="AH85">
        <v>1.2455000000000001</v>
      </c>
      <c r="AK85" s="66">
        <v>44693</v>
      </c>
      <c r="AL85" s="21" t="s">
        <v>345</v>
      </c>
      <c r="AN85" s="7">
        <v>2.0352999999999999</v>
      </c>
      <c r="AQ85" s="49">
        <v>44700</v>
      </c>
      <c r="AR85" s="21" t="s">
        <v>345</v>
      </c>
      <c r="AT85">
        <v>1.2609999999999999</v>
      </c>
      <c r="AW85" s="49">
        <v>44728</v>
      </c>
      <c r="AX85" s="21" t="s">
        <v>570</v>
      </c>
      <c r="AZ85">
        <v>1.3649</v>
      </c>
      <c r="BC85" s="49">
        <v>44783</v>
      </c>
      <c r="BD85" s="21" t="s">
        <v>1623</v>
      </c>
      <c r="BF85">
        <v>0.9889</v>
      </c>
      <c r="BI85" s="49">
        <v>44803</v>
      </c>
      <c r="BJ85" s="21" t="s">
        <v>1623</v>
      </c>
      <c r="BL85">
        <v>0.85499999999999998</v>
      </c>
      <c r="BO85" s="49">
        <v>44803</v>
      </c>
      <c r="BP85" s="21" t="s">
        <v>1623</v>
      </c>
      <c r="BR85">
        <v>0.879</v>
      </c>
      <c r="BU85" s="49">
        <v>44818</v>
      </c>
      <c r="BV85" s="21" t="s">
        <v>1622</v>
      </c>
      <c r="BX85">
        <v>1.425</v>
      </c>
      <c r="CA85" s="49">
        <v>44820</v>
      </c>
      <c r="CB85" s="21" t="s">
        <v>1622</v>
      </c>
      <c r="CD85">
        <v>0.98780000000000001</v>
      </c>
      <c r="CG85" s="49">
        <v>44820</v>
      </c>
      <c r="CH85" s="21" t="s">
        <v>1622</v>
      </c>
      <c r="CJ85">
        <v>1.319</v>
      </c>
      <c r="CM85" s="49">
        <v>44827</v>
      </c>
      <c r="CN85" s="21" t="s">
        <v>1622</v>
      </c>
      <c r="CP85">
        <v>0.996</v>
      </c>
      <c r="CS85" s="49">
        <v>44902</v>
      </c>
      <c r="CT85" s="21" t="s">
        <v>1624</v>
      </c>
      <c r="CV85">
        <v>1.526</v>
      </c>
      <c r="CY85" s="49">
        <v>44910</v>
      </c>
      <c r="CZ85" s="21" t="s">
        <v>1624</v>
      </c>
      <c r="DB85">
        <v>0.97299999999999998</v>
      </c>
      <c r="DE85" s="49">
        <v>44922</v>
      </c>
      <c r="DF85" s="21" t="s">
        <v>1624</v>
      </c>
      <c r="DH85">
        <v>1.0438000000000001</v>
      </c>
      <c r="DK85" s="49">
        <v>44945</v>
      </c>
      <c r="DL85" s="21" t="s">
        <v>1626</v>
      </c>
      <c r="DN85">
        <v>1.0189999999999999</v>
      </c>
      <c r="DQ85" s="49">
        <v>44581</v>
      </c>
      <c r="DR85" s="27" t="s">
        <v>346</v>
      </c>
      <c r="DS85" s="23"/>
      <c r="DT85">
        <v>1.5344</v>
      </c>
      <c r="DW85" s="49">
        <v>44946</v>
      </c>
      <c r="DX85" s="21" t="s">
        <v>1626</v>
      </c>
      <c r="DZ85">
        <v>0.95820000000000005</v>
      </c>
      <c r="EC85" s="49"/>
      <c r="ED85" s="21"/>
    </row>
    <row r="86" spans="1:134">
      <c r="A86" s="49">
        <v>44512</v>
      </c>
      <c r="B86" s="21" t="s">
        <v>342</v>
      </c>
      <c r="D86" s="21">
        <v>1.0279879999999999</v>
      </c>
      <c r="G86" s="49">
        <v>44582</v>
      </c>
      <c r="H86" s="27" t="s">
        <v>346</v>
      </c>
      <c r="I86" s="23"/>
      <c r="J86">
        <v>1.5427</v>
      </c>
      <c r="M86" s="49">
        <v>44636</v>
      </c>
      <c r="N86" s="27" t="s">
        <v>350</v>
      </c>
      <c r="O86" s="23"/>
      <c r="P86">
        <v>1.3844000000000001</v>
      </c>
      <c r="S86" s="49">
        <v>44636</v>
      </c>
      <c r="T86" s="21" t="s">
        <v>350</v>
      </c>
      <c r="U86" s="21"/>
      <c r="V86">
        <v>1.0738000000000001</v>
      </c>
      <c r="Y86" s="49">
        <v>44666</v>
      </c>
      <c r="Z86" s="21" t="s">
        <v>334</v>
      </c>
      <c r="AB86">
        <v>1.016</v>
      </c>
      <c r="AE86" s="49">
        <v>44694</v>
      </c>
      <c r="AF86" s="21" t="s">
        <v>345</v>
      </c>
      <c r="AH86">
        <v>1.2515000000000001</v>
      </c>
      <c r="AK86" s="66">
        <v>44694</v>
      </c>
      <c r="AL86" s="21" t="s">
        <v>345</v>
      </c>
      <c r="AN86" s="7">
        <v>2.0367000000000002</v>
      </c>
      <c r="AQ86" s="49">
        <v>44701</v>
      </c>
      <c r="AR86" s="21" t="s">
        <v>345</v>
      </c>
      <c r="AT86">
        <v>1.2529999999999999</v>
      </c>
      <c r="AW86" s="49">
        <v>44729</v>
      </c>
      <c r="AX86" s="21" t="s">
        <v>570</v>
      </c>
      <c r="AZ86">
        <v>1.3619000000000001</v>
      </c>
      <c r="BC86" s="49">
        <v>44784</v>
      </c>
      <c r="BD86" s="21" t="s">
        <v>1623</v>
      </c>
      <c r="BF86">
        <v>0.98960000000000004</v>
      </c>
      <c r="BI86" s="49">
        <v>44804</v>
      </c>
      <c r="BJ86" s="21" t="s">
        <v>1623</v>
      </c>
      <c r="BL86">
        <v>0.85399999999999998</v>
      </c>
      <c r="BO86" s="49">
        <v>44804</v>
      </c>
      <c r="BP86" s="21" t="s">
        <v>1623</v>
      </c>
      <c r="BR86">
        <v>0.87350000000000005</v>
      </c>
      <c r="BU86" s="49">
        <v>44819</v>
      </c>
      <c r="BV86" s="21" t="s">
        <v>1622</v>
      </c>
      <c r="BX86">
        <v>1.42</v>
      </c>
      <c r="CA86" s="49">
        <v>44823</v>
      </c>
      <c r="CB86" s="21" t="s">
        <v>1622</v>
      </c>
      <c r="CD86">
        <v>0.98709999999999998</v>
      </c>
      <c r="CG86" s="49">
        <v>44823</v>
      </c>
      <c r="CH86" s="21" t="s">
        <v>1622</v>
      </c>
      <c r="CJ86">
        <v>1.3260000000000001</v>
      </c>
      <c r="CM86" s="49">
        <v>44830</v>
      </c>
      <c r="CN86" s="21" t="s">
        <v>1622</v>
      </c>
      <c r="CP86">
        <v>0.996</v>
      </c>
      <c r="CS86" s="49">
        <v>44903</v>
      </c>
      <c r="CT86" s="21" t="s">
        <v>1624</v>
      </c>
      <c r="CV86">
        <v>1.526</v>
      </c>
      <c r="CY86" s="49">
        <v>44911</v>
      </c>
      <c r="CZ86" s="21" t="s">
        <v>1624</v>
      </c>
      <c r="DB86">
        <v>0.97399999999999998</v>
      </c>
      <c r="DE86" s="49">
        <v>44923</v>
      </c>
      <c r="DF86" s="21" t="s">
        <v>1624</v>
      </c>
      <c r="DH86">
        <v>1.0468</v>
      </c>
      <c r="DK86" s="49">
        <v>44946</v>
      </c>
      <c r="DL86" s="21" t="s">
        <v>1626</v>
      </c>
      <c r="DN86">
        <v>1.014</v>
      </c>
      <c r="DQ86" s="49">
        <v>44582</v>
      </c>
      <c r="DR86" s="27" t="s">
        <v>346</v>
      </c>
      <c r="DS86" s="23"/>
      <c r="DT86">
        <v>1.5427</v>
      </c>
      <c r="DW86" s="49">
        <v>44956</v>
      </c>
      <c r="DX86" s="21" t="s">
        <v>1626</v>
      </c>
      <c r="DZ86">
        <v>0.95950000000000002</v>
      </c>
    </row>
    <row r="87" spans="1:134">
      <c r="A87" s="49">
        <v>44515</v>
      </c>
      <c r="B87" s="21" t="s">
        <v>342</v>
      </c>
      <c r="D87">
        <v>1.029501</v>
      </c>
      <c r="G87" s="49">
        <v>44585</v>
      </c>
      <c r="H87" s="27" t="s">
        <v>346</v>
      </c>
      <c r="I87" s="23"/>
      <c r="J87">
        <v>1.5472999999999999</v>
      </c>
      <c r="M87" s="49">
        <v>44637</v>
      </c>
      <c r="N87" s="27" t="s">
        <v>350</v>
      </c>
      <c r="O87" s="23"/>
      <c r="P87">
        <v>1.3863000000000001</v>
      </c>
      <c r="S87" s="49">
        <v>44637</v>
      </c>
      <c r="T87" s="21" t="s">
        <v>350</v>
      </c>
      <c r="U87" s="21"/>
      <c r="V87">
        <v>1.0771999999999999</v>
      </c>
      <c r="Y87" s="49">
        <v>44669</v>
      </c>
      <c r="Z87" s="21" t="s">
        <v>334</v>
      </c>
      <c r="AB87">
        <v>1.0169999999999999</v>
      </c>
      <c r="AE87" s="49">
        <v>44697</v>
      </c>
      <c r="AF87" s="21" t="s">
        <v>345</v>
      </c>
      <c r="AH87">
        <v>1.2476</v>
      </c>
      <c r="AK87" s="66">
        <v>44697</v>
      </c>
      <c r="AL87" s="21" t="s">
        <v>345</v>
      </c>
      <c r="AN87" s="7">
        <v>2.0335999999999999</v>
      </c>
      <c r="AQ87" s="49">
        <v>44704</v>
      </c>
      <c r="AR87" s="21" t="s">
        <v>535</v>
      </c>
      <c r="AT87">
        <v>1.262</v>
      </c>
      <c r="AW87" s="49">
        <v>44732</v>
      </c>
      <c r="AX87" s="21" t="s">
        <v>570</v>
      </c>
      <c r="AZ87">
        <v>1.3534999999999999</v>
      </c>
      <c r="BC87" s="49">
        <v>44785</v>
      </c>
      <c r="BD87" s="21" t="s">
        <v>1623</v>
      </c>
      <c r="BF87">
        <v>0.99580000000000002</v>
      </c>
      <c r="BI87" s="49">
        <v>44805</v>
      </c>
      <c r="BJ87" s="21" t="s">
        <v>340</v>
      </c>
      <c r="BL87">
        <v>0.85199999999999998</v>
      </c>
      <c r="BO87" s="49">
        <v>44805</v>
      </c>
      <c r="BP87" s="21" t="s">
        <v>340</v>
      </c>
      <c r="BR87">
        <v>0.86519999999999997</v>
      </c>
      <c r="BU87" s="49">
        <v>44820</v>
      </c>
      <c r="BV87" s="21" t="s">
        <v>1622</v>
      </c>
      <c r="BX87">
        <v>1.425</v>
      </c>
      <c r="CA87" s="49">
        <v>44824</v>
      </c>
      <c r="CB87" s="21" t="s">
        <v>1622</v>
      </c>
      <c r="CD87">
        <v>0.9869</v>
      </c>
      <c r="CG87" s="49">
        <v>44824</v>
      </c>
      <c r="CH87" s="21" t="s">
        <v>1622</v>
      </c>
      <c r="CJ87">
        <v>1.323</v>
      </c>
      <c r="CM87" s="49">
        <v>44831</v>
      </c>
      <c r="CN87" s="21" t="s">
        <v>1622</v>
      </c>
      <c r="CP87">
        <v>1.0069999999999999</v>
      </c>
      <c r="CS87" s="49">
        <v>44904</v>
      </c>
      <c r="CT87" s="21" t="s">
        <v>1624</v>
      </c>
      <c r="CV87">
        <v>1.5329999999999999</v>
      </c>
      <c r="CY87" s="49">
        <v>44914</v>
      </c>
      <c r="CZ87" s="21" t="s">
        <v>1624</v>
      </c>
      <c r="DB87">
        <v>0.97799999999999998</v>
      </c>
      <c r="DE87" s="49">
        <v>44924</v>
      </c>
      <c r="DF87" s="21" t="s">
        <v>1624</v>
      </c>
      <c r="DH87">
        <v>1.0408999999999999</v>
      </c>
      <c r="DK87" s="49">
        <v>44956</v>
      </c>
      <c r="DL87" s="21" t="s">
        <v>1626</v>
      </c>
      <c r="DN87">
        <v>1.0189999999999999</v>
      </c>
      <c r="DQ87" s="49">
        <v>44585</v>
      </c>
      <c r="DR87" s="27" t="s">
        <v>346</v>
      </c>
      <c r="DS87" s="23"/>
      <c r="DT87">
        <v>1.5472999999999999</v>
      </c>
      <c r="DW87" s="49">
        <v>44957</v>
      </c>
      <c r="DX87" s="21" t="s">
        <v>1626</v>
      </c>
      <c r="DZ87">
        <v>0.95409999999999995</v>
      </c>
    </row>
    <row r="88" spans="1:134">
      <c r="A88" s="49">
        <v>44516</v>
      </c>
      <c r="B88" s="21" t="s">
        <v>342</v>
      </c>
      <c r="D88">
        <v>1.0325260000000001</v>
      </c>
      <c r="G88" s="49">
        <v>44586</v>
      </c>
      <c r="H88" s="27" t="s">
        <v>346</v>
      </c>
      <c r="I88" s="23"/>
      <c r="J88">
        <v>1.5267999999999999</v>
      </c>
      <c r="M88" s="49">
        <v>44638</v>
      </c>
      <c r="N88" s="27" t="s">
        <v>350</v>
      </c>
      <c r="O88" s="23"/>
      <c r="P88">
        <v>1.3891</v>
      </c>
      <c r="S88" s="49">
        <v>44638</v>
      </c>
      <c r="T88" s="21" t="s">
        <v>350</v>
      </c>
      <c r="U88" s="21"/>
      <c r="V88">
        <v>1.0729</v>
      </c>
      <c r="Y88" s="49">
        <v>44670</v>
      </c>
      <c r="Z88" s="21" t="s">
        <v>334</v>
      </c>
      <c r="AB88">
        <v>1.016</v>
      </c>
      <c r="AE88" s="49">
        <v>44698</v>
      </c>
      <c r="AF88" s="21" t="s">
        <v>345</v>
      </c>
      <c r="AH88">
        <v>1.2459</v>
      </c>
      <c r="AK88" s="66">
        <v>44698</v>
      </c>
      <c r="AL88" s="21" t="s">
        <v>345</v>
      </c>
      <c r="AN88" s="7">
        <v>2.0350000000000001</v>
      </c>
      <c r="AQ88" s="49">
        <v>44705</v>
      </c>
      <c r="AR88" s="21" t="s">
        <v>535</v>
      </c>
      <c r="AT88">
        <v>1.2589999999999999</v>
      </c>
      <c r="AW88" s="49">
        <v>44733</v>
      </c>
      <c r="AX88" s="21" t="s">
        <v>570</v>
      </c>
      <c r="AZ88">
        <v>1.3559000000000001</v>
      </c>
      <c r="BC88" s="49">
        <v>44788</v>
      </c>
      <c r="BD88" s="21" t="s">
        <v>1623</v>
      </c>
      <c r="BF88">
        <v>0.98899999999999999</v>
      </c>
      <c r="BI88" s="49">
        <v>44806</v>
      </c>
      <c r="BJ88" s="21" t="s">
        <v>1622</v>
      </c>
      <c r="BL88">
        <v>0.84899999999999998</v>
      </c>
      <c r="BO88" s="49">
        <v>44806</v>
      </c>
      <c r="BP88" s="21" t="s">
        <v>1622</v>
      </c>
      <c r="BR88">
        <v>0.85260000000000002</v>
      </c>
      <c r="BU88" s="49">
        <v>44823</v>
      </c>
      <c r="BV88" s="21" t="s">
        <v>1622</v>
      </c>
      <c r="BX88">
        <v>1.4059999999999999</v>
      </c>
      <c r="CA88" s="49">
        <v>44825</v>
      </c>
      <c r="CB88" s="21" t="s">
        <v>1622</v>
      </c>
      <c r="CD88">
        <v>0.98719999999999997</v>
      </c>
      <c r="CG88" s="49">
        <v>44825</v>
      </c>
      <c r="CH88" s="21" t="s">
        <v>1622</v>
      </c>
      <c r="CJ88">
        <v>1.32</v>
      </c>
      <c r="CM88" s="49">
        <v>44832</v>
      </c>
      <c r="CN88" s="21" t="s">
        <v>1622</v>
      </c>
      <c r="CP88">
        <v>1.0069999999999999</v>
      </c>
      <c r="CS88" s="49">
        <v>44907</v>
      </c>
      <c r="CT88" s="21" t="s">
        <v>1624</v>
      </c>
      <c r="CV88">
        <v>1.5329999999999999</v>
      </c>
      <c r="CY88" s="49">
        <v>44915</v>
      </c>
      <c r="CZ88" s="21" t="s">
        <v>1624</v>
      </c>
      <c r="DB88">
        <v>0.97799999999999998</v>
      </c>
      <c r="DE88" s="49">
        <v>44925</v>
      </c>
      <c r="DF88" s="21" t="s">
        <v>1624</v>
      </c>
      <c r="DH88">
        <v>1.0410999999999999</v>
      </c>
      <c r="DK88" s="49">
        <v>44957</v>
      </c>
      <c r="DL88" s="21" t="s">
        <v>1626</v>
      </c>
      <c r="DN88">
        <v>1.014</v>
      </c>
      <c r="DQ88" s="49">
        <v>44586</v>
      </c>
      <c r="DR88" s="27" t="s">
        <v>346</v>
      </c>
      <c r="DS88" s="23"/>
      <c r="DT88">
        <v>1.5267999999999999</v>
      </c>
      <c r="DW88" s="49">
        <v>44958</v>
      </c>
      <c r="DX88" s="21" t="s">
        <v>348</v>
      </c>
      <c r="DZ88">
        <v>0.95299999999999996</v>
      </c>
    </row>
    <row r="89" spans="1:134">
      <c r="A89" s="49">
        <v>44517</v>
      </c>
      <c r="B89" s="21" t="s">
        <v>342</v>
      </c>
      <c r="D89">
        <v>1.025719</v>
      </c>
      <c r="G89" s="49">
        <v>44587</v>
      </c>
      <c r="H89" s="27" t="s">
        <v>346</v>
      </c>
      <c r="I89" s="23"/>
      <c r="J89">
        <v>1.5277000000000001</v>
      </c>
      <c r="M89" s="49">
        <v>44641</v>
      </c>
      <c r="N89" s="27" t="s">
        <v>350</v>
      </c>
      <c r="O89" s="23"/>
      <c r="P89">
        <v>1.3912</v>
      </c>
      <c r="S89" s="49">
        <v>44641</v>
      </c>
      <c r="T89" s="21" t="s">
        <v>350</v>
      </c>
      <c r="U89" s="21"/>
      <c r="V89">
        <v>1.075</v>
      </c>
      <c r="Y89" s="49">
        <v>44671</v>
      </c>
      <c r="Z89" s="21" t="s">
        <v>334</v>
      </c>
      <c r="AB89">
        <v>1.0149999999999999</v>
      </c>
      <c r="AE89" s="49">
        <v>44699</v>
      </c>
      <c r="AF89" s="21" t="s">
        <v>345</v>
      </c>
      <c r="AH89">
        <v>1.2428999999999999</v>
      </c>
      <c r="AK89" s="66">
        <v>44699</v>
      </c>
      <c r="AL89" s="21" t="s">
        <v>345</v>
      </c>
      <c r="AN89" s="7">
        <v>2.0324</v>
      </c>
      <c r="AQ89" s="49">
        <v>44706</v>
      </c>
      <c r="AR89" s="21" t="s">
        <v>535</v>
      </c>
      <c r="AT89">
        <v>1.2649999999999999</v>
      </c>
      <c r="AW89" s="49">
        <v>44734</v>
      </c>
      <c r="AX89" s="21" t="s">
        <v>570</v>
      </c>
      <c r="AZ89">
        <v>1.3532</v>
      </c>
      <c r="BC89" s="49">
        <v>44789</v>
      </c>
      <c r="BD89" s="21" t="s">
        <v>1623</v>
      </c>
      <c r="BF89">
        <v>0.98629999999999995</v>
      </c>
      <c r="BI89" s="49">
        <v>44809</v>
      </c>
      <c r="BJ89" s="21" t="s">
        <v>1622</v>
      </c>
      <c r="BL89">
        <v>0.84799999999999998</v>
      </c>
      <c r="BO89" s="49">
        <v>44809</v>
      </c>
      <c r="BP89" s="21" t="s">
        <v>1622</v>
      </c>
      <c r="BR89">
        <v>0.84960000000000002</v>
      </c>
      <c r="BU89" s="49">
        <v>44824</v>
      </c>
      <c r="BV89" s="21" t="s">
        <v>1622</v>
      </c>
      <c r="BX89">
        <v>1.403</v>
      </c>
      <c r="CA89" s="49">
        <v>44826</v>
      </c>
      <c r="CB89" s="21" t="s">
        <v>1622</v>
      </c>
      <c r="CD89">
        <v>0.98580000000000001</v>
      </c>
      <c r="CG89" s="49">
        <v>44826</v>
      </c>
      <c r="CH89" s="21" t="s">
        <v>1622</v>
      </c>
      <c r="CJ89">
        <v>1.3169999999999999</v>
      </c>
      <c r="CM89" s="49">
        <v>44833</v>
      </c>
      <c r="CN89" s="21" t="s">
        <v>1622</v>
      </c>
      <c r="CP89">
        <v>1.0169999999999999</v>
      </c>
      <c r="CS89" s="49">
        <v>44908</v>
      </c>
      <c r="CT89" s="21" t="s">
        <v>1624</v>
      </c>
      <c r="CV89">
        <v>1.5309999999999999</v>
      </c>
      <c r="CY89" s="49">
        <v>44916</v>
      </c>
      <c r="CZ89" s="21" t="s">
        <v>1624</v>
      </c>
      <c r="DB89">
        <v>0.97599999999999998</v>
      </c>
      <c r="DE89" s="49">
        <v>44929</v>
      </c>
      <c r="DF89" s="21" t="s">
        <v>1626</v>
      </c>
      <c r="DH89">
        <v>1.0371999999999999</v>
      </c>
      <c r="DK89" s="49">
        <v>44958</v>
      </c>
      <c r="DL89" s="21" t="s">
        <v>348</v>
      </c>
      <c r="DN89">
        <v>1.012</v>
      </c>
      <c r="DQ89" s="49">
        <v>44587</v>
      </c>
      <c r="DR89" s="27" t="s">
        <v>346</v>
      </c>
      <c r="DS89" s="23"/>
      <c r="DT89">
        <v>1.5277000000000001</v>
      </c>
      <c r="DW89" s="49">
        <v>44959</v>
      </c>
      <c r="DX89" s="21" t="s">
        <v>1632</v>
      </c>
      <c r="DZ89">
        <v>0.94830000000000003</v>
      </c>
    </row>
    <row r="90" spans="1:134">
      <c r="A90" s="49">
        <v>44518</v>
      </c>
      <c r="B90" s="21" t="s">
        <v>342</v>
      </c>
      <c r="D90">
        <v>1.0242059999999999</v>
      </c>
      <c r="G90" s="49">
        <v>44588</v>
      </c>
      <c r="H90" s="27" t="s">
        <v>346</v>
      </c>
      <c r="I90" s="23"/>
      <c r="J90">
        <v>1.5441</v>
      </c>
      <c r="M90" s="49">
        <v>44642</v>
      </c>
      <c r="N90" s="27" t="s">
        <v>350</v>
      </c>
      <c r="O90" s="23"/>
      <c r="P90">
        <v>1.3882000000000001</v>
      </c>
      <c r="S90" s="49">
        <v>44642</v>
      </c>
      <c r="T90" s="21" t="s">
        <v>350</v>
      </c>
      <c r="U90" s="21"/>
      <c r="V90">
        <v>1.0741000000000001</v>
      </c>
      <c r="W90" s="73">
        <v>6617135.7699999996</v>
      </c>
      <c r="Y90" s="49">
        <v>44672</v>
      </c>
      <c r="Z90" s="21" t="s">
        <v>334</v>
      </c>
      <c r="AB90">
        <v>1.014</v>
      </c>
      <c r="AE90" s="49">
        <v>44700</v>
      </c>
      <c r="AF90" s="21" t="s">
        <v>345</v>
      </c>
      <c r="AH90">
        <v>1.2351000000000001</v>
      </c>
      <c r="AK90" s="66">
        <v>44700</v>
      </c>
      <c r="AL90" s="21" t="s">
        <v>345</v>
      </c>
      <c r="AN90" s="7">
        <v>2.0312999999999999</v>
      </c>
      <c r="AQ90" s="49">
        <v>44707</v>
      </c>
      <c r="AR90" s="21" t="s">
        <v>535</v>
      </c>
      <c r="AT90">
        <v>1.256</v>
      </c>
      <c r="AW90" s="49">
        <v>44735</v>
      </c>
      <c r="AX90" s="21" t="s">
        <v>570</v>
      </c>
      <c r="AZ90">
        <v>1.3540000000000001</v>
      </c>
      <c r="BC90" s="49">
        <v>44790</v>
      </c>
      <c r="BD90" s="21" t="s">
        <v>1623</v>
      </c>
      <c r="BF90">
        <v>0.98860000000000003</v>
      </c>
      <c r="BI90" s="49">
        <v>44810</v>
      </c>
      <c r="BJ90" s="21" t="s">
        <v>1622</v>
      </c>
      <c r="BL90">
        <v>0.84799999999999998</v>
      </c>
      <c r="BO90" s="49">
        <v>44810</v>
      </c>
      <c r="BP90" s="21" t="s">
        <v>1622</v>
      </c>
      <c r="BR90">
        <v>0.84950000000000003</v>
      </c>
      <c r="BU90" s="49">
        <v>44825</v>
      </c>
      <c r="BV90" s="21" t="s">
        <v>1622</v>
      </c>
      <c r="BX90">
        <v>1.389</v>
      </c>
      <c r="CA90" s="49">
        <v>44827</v>
      </c>
      <c r="CB90" s="21" t="s">
        <v>1622</v>
      </c>
      <c r="CD90">
        <v>0.98580000000000001</v>
      </c>
      <c r="CG90" s="49">
        <v>44827</v>
      </c>
      <c r="CH90" s="21" t="s">
        <v>1622</v>
      </c>
      <c r="CJ90">
        <v>1.3120000000000001</v>
      </c>
      <c r="CM90" s="49">
        <v>44834</v>
      </c>
      <c r="CN90" s="21" t="s">
        <v>1622</v>
      </c>
      <c r="CP90">
        <v>1.014</v>
      </c>
      <c r="CS90" s="49">
        <v>44909</v>
      </c>
      <c r="CT90" s="21" t="s">
        <v>1624</v>
      </c>
      <c r="CV90">
        <v>1.53</v>
      </c>
      <c r="CY90" s="49">
        <v>44917</v>
      </c>
      <c r="CZ90" s="21" t="s">
        <v>1624</v>
      </c>
      <c r="DB90">
        <v>0.97399999999999998</v>
      </c>
      <c r="DE90" s="49">
        <v>44930</v>
      </c>
      <c r="DF90" s="21" t="s">
        <v>1626</v>
      </c>
      <c r="DH90">
        <v>1.0415000000000001</v>
      </c>
      <c r="DK90" s="49">
        <v>44959</v>
      </c>
      <c r="DL90" s="21" t="s">
        <v>1632</v>
      </c>
      <c r="DN90">
        <v>1.01</v>
      </c>
      <c r="DQ90" s="49">
        <v>44588</v>
      </c>
      <c r="DR90" s="27" t="s">
        <v>346</v>
      </c>
      <c r="DS90" s="23"/>
      <c r="DT90">
        <v>1.5441</v>
      </c>
      <c r="DW90" s="49">
        <v>44960</v>
      </c>
      <c r="DX90" s="21" t="s">
        <v>1632</v>
      </c>
      <c r="DZ90">
        <v>0.94469999999999998</v>
      </c>
    </row>
    <row r="91" spans="1:134">
      <c r="A91" s="49">
        <v>44519</v>
      </c>
      <c r="B91" s="21" t="s">
        <v>342</v>
      </c>
      <c r="D91">
        <v>1.021936</v>
      </c>
      <c r="G91" s="49">
        <v>44589</v>
      </c>
      <c r="H91" s="27" t="s">
        <v>346</v>
      </c>
      <c r="I91" s="23"/>
      <c r="J91">
        <v>1.5501</v>
      </c>
      <c r="M91" s="49">
        <v>44643</v>
      </c>
      <c r="N91" s="27" t="s">
        <v>350</v>
      </c>
      <c r="O91" s="23"/>
      <c r="P91">
        <v>1.3922000000000001</v>
      </c>
      <c r="S91" s="49">
        <v>44643</v>
      </c>
      <c r="T91" s="21" t="s">
        <v>350</v>
      </c>
      <c r="U91" s="21"/>
      <c r="V91">
        <v>1.0732999999999999</v>
      </c>
      <c r="Y91" s="49">
        <v>44673</v>
      </c>
      <c r="Z91" s="21" t="s">
        <v>334</v>
      </c>
      <c r="AB91">
        <v>1.014</v>
      </c>
      <c r="AE91" s="49">
        <v>44701</v>
      </c>
      <c r="AF91" s="21" t="s">
        <v>345</v>
      </c>
      <c r="AH91">
        <v>1.2315</v>
      </c>
      <c r="AK91" s="66">
        <v>44701</v>
      </c>
      <c r="AL91" s="21" t="s">
        <v>535</v>
      </c>
      <c r="AN91" s="7">
        <v>2.0373999999999999</v>
      </c>
      <c r="AQ91" s="49">
        <v>44708</v>
      </c>
      <c r="AR91" s="21" t="s">
        <v>535</v>
      </c>
      <c r="AT91">
        <v>1.272</v>
      </c>
      <c r="AW91" s="49">
        <v>44736</v>
      </c>
      <c r="AX91" s="21" t="s">
        <v>570</v>
      </c>
      <c r="AZ91">
        <v>1.3517999999999999</v>
      </c>
      <c r="BC91" s="49">
        <v>44791</v>
      </c>
      <c r="BD91" s="21" t="s">
        <v>1623</v>
      </c>
      <c r="BF91">
        <v>0.98850000000000005</v>
      </c>
      <c r="BI91" s="49">
        <v>44811</v>
      </c>
      <c r="BJ91" s="21" t="s">
        <v>1622</v>
      </c>
      <c r="BL91">
        <v>0.84699999999999998</v>
      </c>
      <c r="BO91" s="49">
        <v>44811</v>
      </c>
      <c r="BP91" s="21" t="s">
        <v>1622</v>
      </c>
      <c r="BR91">
        <v>0.84689999999999999</v>
      </c>
      <c r="BU91" s="49">
        <v>44826</v>
      </c>
      <c r="BV91" s="21" t="s">
        <v>1622</v>
      </c>
      <c r="BX91">
        <v>1.3879999999999999</v>
      </c>
      <c r="CA91" s="49">
        <v>44830</v>
      </c>
      <c r="CB91" s="21" t="s">
        <v>1622</v>
      </c>
      <c r="CD91">
        <v>0.98570000000000002</v>
      </c>
      <c r="CG91" s="49">
        <v>44830</v>
      </c>
      <c r="CH91" s="21" t="s">
        <v>1622</v>
      </c>
      <c r="CJ91">
        <v>1.2989999999999999</v>
      </c>
      <c r="CM91" s="49">
        <v>44844</v>
      </c>
      <c r="CN91" s="21" t="s">
        <v>341</v>
      </c>
      <c r="CP91">
        <v>1.0089999999999999</v>
      </c>
      <c r="CS91" s="49">
        <v>44910</v>
      </c>
      <c r="CT91" s="21" t="s">
        <v>1624</v>
      </c>
      <c r="CV91">
        <v>1.526</v>
      </c>
      <c r="CY91" s="49">
        <v>44918</v>
      </c>
      <c r="CZ91" s="21" t="s">
        <v>1624</v>
      </c>
      <c r="DB91">
        <v>0.97299999999999998</v>
      </c>
      <c r="DE91" s="49">
        <v>44931</v>
      </c>
      <c r="DF91" s="21" t="s">
        <v>1626</v>
      </c>
      <c r="DH91">
        <v>1.0387</v>
      </c>
      <c r="DK91" s="49">
        <v>44960</v>
      </c>
      <c r="DL91" s="21" t="s">
        <v>1632</v>
      </c>
      <c r="DN91">
        <v>1.0109999999999999</v>
      </c>
      <c r="DQ91" s="49">
        <v>44589</v>
      </c>
      <c r="DR91" s="27" t="s">
        <v>346</v>
      </c>
      <c r="DS91" s="23"/>
      <c r="DT91">
        <v>1.5501</v>
      </c>
      <c r="DW91" s="49">
        <v>44963</v>
      </c>
      <c r="DX91" s="21" t="s">
        <v>1632</v>
      </c>
      <c r="DZ91">
        <v>0.9425</v>
      </c>
    </row>
    <row r="92" spans="1:134">
      <c r="A92" s="49">
        <v>44522</v>
      </c>
      <c r="B92" s="21" t="s">
        <v>342</v>
      </c>
      <c r="D92">
        <v>1.027231</v>
      </c>
      <c r="G92" s="49">
        <v>44599</v>
      </c>
      <c r="H92" s="27" t="s">
        <v>349</v>
      </c>
      <c r="I92" s="23"/>
      <c r="J92">
        <v>1.5763</v>
      </c>
      <c r="M92" s="49">
        <v>44644</v>
      </c>
      <c r="N92" s="27" t="s">
        <v>350</v>
      </c>
      <c r="O92" s="23"/>
      <c r="P92">
        <v>1.3973</v>
      </c>
      <c r="S92" s="49">
        <v>44644</v>
      </c>
      <c r="T92" s="21" t="s">
        <v>350</v>
      </c>
      <c r="U92" s="21"/>
      <c r="V92">
        <v>1.0698000000000001</v>
      </c>
      <c r="Y92" s="49">
        <v>44676</v>
      </c>
      <c r="Z92" s="21" t="s">
        <v>334</v>
      </c>
      <c r="AB92">
        <v>1.018</v>
      </c>
      <c r="AE92" s="49">
        <v>44704</v>
      </c>
      <c r="AF92" s="21" t="s">
        <v>535</v>
      </c>
      <c r="AH92">
        <v>1.2321</v>
      </c>
      <c r="AK92" s="66">
        <v>44704</v>
      </c>
      <c r="AL92" s="21" t="s">
        <v>535</v>
      </c>
      <c r="AN92" s="7">
        <v>2.0331000000000001</v>
      </c>
      <c r="AQ92" s="49">
        <v>44711</v>
      </c>
      <c r="AR92" s="21" t="s">
        <v>535</v>
      </c>
      <c r="AT92">
        <v>1.2749999999999999</v>
      </c>
      <c r="AW92" s="49">
        <v>44739</v>
      </c>
      <c r="AX92" s="21" t="s">
        <v>570</v>
      </c>
      <c r="AZ92">
        <v>1.3542000000000001</v>
      </c>
      <c r="BC92" s="49">
        <v>44792</v>
      </c>
      <c r="BD92" s="21" t="s">
        <v>1623</v>
      </c>
      <c r="BF92">
        <v>0.98850000000000005</v>
      </c>
      <c r="BI92" s="49">
        <v>44812</v>
      </c>
      <c r="BJ92" s="21" t="s">
        <v>1622</v>
      </c>
      <c r="BL92">
        <v>0.84699999999999998</v>
      </c>
      <c r="BO92" s="49">
        <v>44812</v>
      </c>
      <c r="BP92" s="21" t="s">
        <v>1622</v>
      </c>
      <c r="BR92">
        <v>0.84460000000000002</v>
      </c>
      <c r="BU92" s="49">
        <v>44827</v>
      </c>
      <c r="BV92" s="21" t="s">
        <v>1622</v>
      </c>
      <c r="BX92">
        <v>1.3759999999999999</v>
      </c>
      <c r="CA92" s="49">
        <v>44831</v>
      </c>
      <c r="CB92" s="21" t="s">
        <v>1622</v>
      </c>
      <c r="CD92">
        <v>0.98570000000000002</v>
      </c>
      <c r="CG92" s="49">
        <v>44831</v>
      </c>
      <c r="CH92" s="21" t="s">
        <v>1622</v>
      </c>
      <c r="CJ92">
        <v>1.3009999999999999</v>
      </c>
      <c r="CM92" s="49">
        <v>44845</v>
      </c>
      <c r="CN92" s="21" t="s">
        <v>1621</v>
      </c>
      <c r="CP92">
        <v>1.002</v>
      </c>
      <c r="CS92" s="49">
        <v>44911</v>
      </c>
      <c r="CT92" s="21" t="s">
        <v>1624</v>
      </c>
      <c r="CV92">
        <v>1.526</v>
      </c>
      <c r="CY92" s="49">
        <v>44921</v>
      </c>
      <c r="CZ92" s="21" t="s">
        <v>1624</v>
      </c>
      <c r="DB92">
        <v>0.97499999999999998</v>
      </c>
      <c r="DE92" s="49">
        <v>44932</v>
      </c>
      <c r="DF92" s="21" t="s">
        <v>1626</v>
      </c>
      <c r="DH92">
        <v>1.0408999999999999</v>
      </c>
      <c r="DK92" s="49">
        <v>44963</v>
      </c>
      <c r="DL92" s="21" t="s">
        <v>1632</v>
      </c>
      <c r="DN92">
        <v>1.006</v>
      </c>
      <c r="DQ92" s="49">
        <v>44599</v>
      </c>
      <c r="DR92" s="27" t="s">
        <v>349</v>
      </c>
      <c r="DS92" s="23"/>
      <c r="DT92">
        <v>1.5763</v>
      </c>
      <c r="DW92" s="49">
        <v>44964</v>
      </c>
      <c r="DX92" s="21" t="s">
        <v>1688</v>
      </c>
      <c r="DZ92">
        <v>0.9415</v>
      </c>
    </row>
    <row r="93" spans="1:134">
      <c r="A93" s="49">
        <v>44523</v>
      </c>
      <c r="B93" s="21" t="s">
        <v>342</v>
      </c>
      <c r="D93">
        <v>1.0279879999999999</v>
      </c>
      <c r="G93" s="49">
        <v>44600</v>
      </c>
      <c r="H93" s="27" t="s">
        <v>348</v>
      </c>
      <c r="I93" s="23"/>
      <c r="J93">
        <v>1.5712999999999999</v>
      </c>
      <c r="M93" s="49">
        <v>44645</v>
      </c>
      <c r="N93" s="27" t="s">
        <v>350</v>
      </c>
      <c r="O93" s="23"/>
      <c r="P93">
        <v>1.4137999999999999</v>
      </c>
      <c r="S93" s="49">
        <v>44645</v>
      </c>
      <c r="T93" s="21" t="s">
        <v>350</v>
      </c>
      <c r="U93" s="21"/>
      <c r="V93">
        <v>1.0678000000000001</v>
      </c>
      <c r="Y93" s="49">
        <v>44677</v>
      </c>
      <c r="Z93" s="21" t="s">
        <v>334</v>
      </c>
      <c r="AB93">
        <v>1.022</v>
      </c>
      <c r="AE93" s="49">
        <v>44705</v>
      </c>
      <c r="AF93" s="21" t="s">
        <v>535</v>
      </c>
      <c r="AH93">
        <v>1.2275</v>
      </c>
      <c r="AK93" s="66">
        <v>44705</v>
      </c>
      <c r="AL93" s="21" t="s">
        <v>535</v>
      </c>
      <c r="AN93" s="7">
        <v>2.0280999999999998</v>
      </c>
      <c r="AQ93" s="49">
        <v>44712</v>
      </c>
      <c r="AR93" s="21" t="s">
        <v>535</v>
      </c>
      <c r="AT93">
        <v>1.2769999999999999</v>
      </c>
      <c r="AW93" s="49">
        <v>44740</v>
      </c>
      <c r="AX93" s="21" t="s">
        <v>570</v>
      </c>
      <c r="AZ93">
        <v>1.3555999999999999</v>
      </c>
      <c r="BC93" s="49">
        <v>44795</v>
      </c>
      <c r="BD93" s="21" t="s">
        <v>1623</v>
      </c>
      <c r="BF93">
        <v>0.98660000000000003</v>
      </c>
      <c r="BI93" s="49">
        <v>44813</v>
      </c>
      <c r="BJ93" s="21" t="s">
        <v>1622</v>
      </c>
      <c r="BL93">
        <v>0.84899999999999998</v>
      </c>
      <c r="BO93" s="49">
        <v>44813</v>
      </c>
      <c r="BP93" s="21" t="s">
        <v>1622</v>
      </c>
      <c r="BR93">
        <v>0.84719999999999995</v>
      </c>
      <c r="BU93" s="49">
        <v>44830</v>
      </c>
      <c r="BV93" s="21" t="s">
        <v>1622</v>
      </c>
      <c r="BX93">
        <v>1.383</v>
      </c>
      <c r="CA93" s="49">
        <v>44832</v>
      </c>
      <c r="CB93" s="21" t="s">
        <v>1622</v>
      </c>
      <c r="CD93">
        <v>0.98570000000000002</v>
      </c>
      <c r="CG93" s="49">
        <v>44832</v>
      </c>
      <c r="CH93" s="21" t="s">
        <v>1622</v>
      </c>
      <c r="CJ93">
        <v>1.3009999999999999</v>
      </c>
      <c r="CM93" s="49">
        <v>44846</v>
      </c>
      <c r="CN93" s="21" t="s">
        <v>1621</v>
      </c>
      <c r="CP93">
        <v>1.0009999999999999</v>
      </c>
      <c r="CS93" s="49">
        <v>44914</v>
      </c>
      <c r="CT93" s="21" t="s">
        <v>1624</v>
      </c>
      <c r="CV93">
        <v>1.524</v>
      </c>
      <c r="CY93" s="49">
        <v>44922</v>
      </c>
      <c r="CZ93" s="21" t="s">
        <v>1624</v>
      </c>
      <c r="DB93">
        <v>0.97399999999999998</v>
      </c>
      <c r="DE93" s="49">
        <v>44935</v>
      </c>
      <c r="DF93" s="21" t="s">
        <v>1626</v>
      </c>
      <c r="DH93">
        <v>1.0378000000000001</v>
      </c>
      <c r="DK93" s="49">
        <v>44964</v>
      </c>
      <c r="DL93" s="21" t="s">
        <v>1688</v>
      </c>
      <c r="DN93">
        <v>0.999</v>
      </c>
      <c r="DQ93" s="49">
        <v>44600</v>
      </c>
      <c r="DR93" s="27" t="s">
        <v>348</v>
      </c>
      <c r="DS93" s="23"/>
      <c r="DT93">
        <v>1.5712999999999999</v>
      </c>
      <c r="DW93" s="49">
        <v>44965</v>
      </c>
      <c r="DX93" s="21" t="s">
        <v>1701</v>
      </c>
      <c r="DZ93">
        <v>0.9405</v>
      </c>
    </row>
    <row r="94" spans="1:134">
      <c r="A94" s="49">
        <v>44524</v>
      </c>
      <c r="B94" s="21" t="s">
        <v>342</v>
      </c>
      <c r="D94">
        <v>1.0370649999999999</v>
      </c>
      <c r="G94" s="49">
        <v>44601</v>
      </c>
      <c r="H94" s="27" t="s">
        <v>348</v>
      </c>
      <c r="I94" s="23"/>
      <c r="J94">
        <v>1.5532999999999999</v>
      </c>
      <c r="M94" s="49">
        <v>44648</v>
      </c>
      <c r="N94" s="27" t="s">
        <v>350</v>
      </c>
      <c r="O94" s="23"/>
      <c r="P94">
        <v>1.4158999999999999</v>
      </c>
      <c r="S94" s="49">
        <v>44648</v>
      </c>
      <c r="T94" s="21" t="s">
        <v>350</v>
      </c>
      <c r="U94" s="21"/>
      <c r="V94">
        <v>1.0694999999999999</v>
      </c>
      <c r="Y94" s="49">
        <v>44678</v>
      </c>
      <c r="Z94" s="21" t="s">
        <v>334</v>
      </c>
      <c r="AB94">
        <v>1.0209999999999999</v>
      </c>
      <c r="AE94" s="49">
        <v>44706</v>
      </c>
      <c r="AF94" s="21" t="s">
        <v>535</v>
      </c>
      <c r="AH94">
        <v>1.2316</v>
      </c>
      <c r="AK94" s="66">
        <v>44706</v>
      </c>
      <c r="AL94" s="21" t="s">
        <v>535</v>
      </c>
      <c r="AN94" s="7">
        <v>2.0293000000000001</v>
      </c>
      <c r="AQ94" s="49">
        <v>44713</v>
      </c>
      <c r="AR94" s="21" t="s">
        <v>570</v>
      </c>
      <c r="AT94">
        <v>1.2729999999999999</v>
      </c>
      <c r="AW94" s="49">
        <v>44741</v>
      </c>
      <c r="AX94" s="21" t="s">
        <v>570</v>
      </c>
      <c r="AZ94">
        <v>1.3567</v>
      </c>
      <c r="BC94" s="49">
        <v>44796</v>
      </c>
      <c r="BD94" s="21" t="s">
        <v>1623</v>
      </c>
      <c r="BF94">
        <v>0.98640000000000005</v>
      </c>
      <c r="BI94" s="49">
        <v>44817</v>
      </c>
      <c r="BJ94" s="21" t="s">
        <v>1622</v>
      </c>
      <c r="BL94">
        <v>0.85399999999999998</v>
      </c>
      <c r="BO94" s="49">
        <v>44817</v>
      </c>
      <c r="BP94" s="21" t="s">
        <v>1622</v>
      </c>
      <c r="BR94">
        <v>0.85899999999999999</v>
      </c>
      <c r="BU94" s="49">
        <v>44831</v>
      </c>
      <c r="BV94" s="21" t="s">
        <v>1622</v>
      </c>
      <c r="BX94">
        <v>1.3939999999999999</v>
      </c>
      <c r="CA94" s="49">
        <v>44833</v>
      </c>
      <c r="CB94" s="21" t="s">
        <v>1622</v>
      </c>
      <c r="CD94">
        <v>0.98570000000000002</v>
      </c>
      <c r="CG94" s="49">
        <v>44833</v>
      </c>
      <c r="CH94" s="21" t="s">
        <v>1622</v>
      </c>
      <c r="CJ94">
        <v>1.3</v>
      </c>
      <c r="CM94" s="49">
        <v>44847</v>
      </c>
      <c r="CN94" s="21" t="s">
        <v>1621</v>
      </c>
      <c r="CP94">
        <v>1.008</v>
      </c>
      <c r="CS94" s="49">
        <v>44915</v>
      </c>
      <c r="CT94" s="21" t="s">
        <v>1624</v>
      </c>
      <c r="CV94">
        <v>1.5209999999999999</v>
      </c>
      <c r="CY94" s="49">
        <v>44923</v>
      </c>
      <c r="CZ94" s="21" t="s">
        <v>1624</v>
      </c>
      <c r="DB94">
        <v>0.96899999999999997</v>
      </c>
      <c r="DE94" s="49">
        <v>44936</v>
      </c>
      <c r="DF94" s="21" t="s">
        <v>1626</v>
      </c>
      <c r="DH94">
        <v>1.0402</v>
      </c>
      <c r="DK94" s="49">
        <v>44965</v>
      </c>
      <c r="DL94" s="21" t="s">
        <v>1701</v>
      </c>
      <c r="DN94">
        <v>0.99399999999999999</v>
      </c>
      <c r="DQ94" s="49">
        <v>44601</v>
      </c>
      <c r="DR94" s="27" t="s">
        <v>348</v>
      </c>
      <c r="DS94" s="23"/>
      <c r="DT94">
        <v>1.5532999999999999</v>
      </c>
      <c r="DW94" s="49">
        <v>44966</v>
      </c>
      <c r="DX94" s="21" t="s">
        <v>1711</v>
      </c>
      <c r="DZ94">
        <v>0.93869999999999998</v>
      </c>
    </row>
    <row r="95" spans="1:134">
      <c r="A95" s="49">
        <v>44525</v>
      </c>
      <c r="B95" s="21" t="s">
        <v>342</v>
      </c>
      <c r="D95">
        <v>1.033283</v>
      </c>
      <c r="G95" s="49">
        <v>44602</v>
      </c>
      <c r="H95" s="27" t="s">
        <v>348</v>
      </c>
      <c r="I95" s="23"/>
      <c r="J95">
        <v>1.5528999999999999</v>
      </c>
      <c r="M95" s="49">
        <v>44649</v>
      </c>
      <c r="N95" s="27" t="s">
        <v>350</v>
      </c>
      <c r="O95" s="23"/>
      <c r="P95">
        <v>1.4177</v>
      </c>
      <c r="S95" s="49">
        <v>44649</v>
      </c>
      <c r="T95" s="21" t="s">
        <v>350</v>
      </c>
      <c r="U95" s="21"/>
      <c r="V95">
        <v>1.0710999999999999</v>
      </c>
      <c r="Y95" s="49">
        <v>44679</v>
      </c>
      <c r="Z95" s="21" t="s">
        <v>334</v>
      </c>
      <c r="AB95">
        <v>1.024</v>
      </c>
      <c r="AE95" s="49">
        <v>44707</v>
      </c>
      <c r="AF95" s="21" t="s">
        <v>535</v>
      </c>
      <c r="AH95">
        <v>1.2251000000000001</v>
      </c>
      <c r="AK95" s="66">
        <v>44707</v>
      </c>
      <c r="AL95" s="21" t="s">
        <v>535</v>
      </c>
      <c r="AN95" s="7">
        <v>2.0228999999999999</v>
      </c>
      <c r="AQ95" s="49">
        <v>44714</v>
      </c>
      <c r="AR95" s="21" t="s">
        <v>570</v>
      </c>
      <c r="AT95">
        <v>1.276</v>
      </c>
      <c r="AW95" s="49">
        <v>44742</v>
      </c>
      <c r="AX95" s="21" t="s">
        <v>570</v>
      </c>
      <c r="AZ95">
        <v>1.3528</v>
      </c>
      <c r="BC95" s="49">
        <v>44797</v>
      </c>
      <c r="BD95" s="21" t="s">
        <v>1623</v>
      </c>
      <c r="BF95">
        <v>0.98699999999999999</v>
      </c>
      <c r="BI95" s="49">
        <v>44818</v>
      </c>
      <c r="BJ95" s="21" t="s">
        <v>1622</v>
      </c>
      <c r="BL95">
        <v>0.85199999999999998</v>
      </c>
      <c r="BO95" s="49">
        <v>44818</v>
      </c>
      <c r="BP95" s="21" t="s">
        <v>1622</v>
      </c>
      <c r="BR95">
        <v>0.85580000000000001</v>
      </c>
      <c r="BU95" s="49">
        <v>44832</v>
      </c>
      <c r="BV95" s="21" t="s">
        <v>1622</v>
      </c>
      <c r="BX95">
        <v>1.3939999999999999</v>
      </c>
      <c r="CA95" s="49">
        <v>44834</v>
      </c>
      <c r="CB95" s="21" t="s">
        <v>1622</v>
      </c>
      <c r="CD95">
        <v>0.98560000000000003</v>
      </c>
      <c r="CG95" s="49">
        <v>44834</v>
      </c>
      <c r="CH95" s="21" t="s">
        <v>1622</v>
      </c>
      <c r="CJ95">
        <v>1.304</v>
      </c>
      <c r="CM95" s="49">
        <v>44848</v>
      </c>
      <c r="CN95" s="21" t="s">
        <v>1621</v>
      </c>
      <c r="CP95">
        <v>1.0129999999999999</v>
      </c>
      <c r="CS95" s="49">
        <v>44916</v>
      </c>
      <c r="CT95" s="21" t="s">
        <v>1624</v>
      </c>
      <c r="CV95">
        <v>1.5209999999999999</v>
      </c>
      <c r="CY95" s="49">
        <v>44924</v>
      </c>
      <c r="CZ95" s="21" t="s">
        <v>1624</v>
      </c>
      <c r="DB95">
        <v>0.96699999999999997</v>
      </c>
      <c r="DE95" s="49">
        <v>44937</v>
      </c>
      <c r="DF95" s="21" t="s">
        <v>1626</v>
      </c>
      <c r="DH95">
        <v>1.0399</v>
      </c>
      <c r="DK95" s="49">
        <v>44966</v>
      </c>
      <c r="DL95" s="21" t="s">
        <v>1711</v>
      </c>
      <c r="DN95">
        <v>0.99199999999999999</v>
      </c>
      <c r="DQ95" s="49">
        <v>44602</v>
      </c>
      <c r="DR95" s="27" t="s">
        <v>348</v>
      </c>
      <c r="DS95" s="23"/>
      <c r="DT95">
        <v>1.5528999999999999</v>
      </c>
      <c r="DW95" s="49">
        <v>44967</v>
      </c>
      <c r="DX95" s="21" t="s">
        <v>1719</v>
      </c>
      <c r="DZ95">
        <v>0.9375</v>
      </c>
    </row>
    <row r="96" spans="1:134">
      <c r="A96" s="49">
        <v>44526</v>
      </c>
      <c r="B96" s="21" t="s">
        <v>342</v>
      </c>
      <c r="D96">
        <v>1.030257</v>
      </c>
      <c r="G96" s="49">
        <v>44603</v>
      </c>
      <c r="H96" s="27" t="s">
        <v>348</v>
      </c>
      <c r="I96" s="23"/>
      <c r="J96">
        <v>1.5430999999999999</v>
      </c>
      <c r="M96" s="49">
        <v>44650</v>
      </c>
      <c r="N96" s="27" t="s">
        <v>350</v>
      </c>
      <c r="O96" s="23"/>
      <c r="P96">
        <v>1.4179999999999999</v>
      </c>
      <c r="S96" s="49">
        <v>44650</v>
      </c>
      <c r="T96" s="21" t="s">
        <v>350</v>
      </c>
      <c r="U96" s="21"/>
      <c r="V96">
        <v>1.0716000000000001</v>
      </c>
      <c r="Y96" s="49">
        <v>44680</v>
      </c>
      <c r="Z96" s="21" t="s">
        <v>334</v>
      </c>
      <c r="AB96">
        <v>1.0189999999999999</v>
      </c>
      <c r="AE96" s="49">
        <v>44708</v>
      </c>
      <c r="AF96" s="21" t="s">
        <v>535</v>
      </c>
      <c r="AH96">
        <v>1.24</v>
      </c>
      <c r="AK96" s="66">
        <v>44708</v>
      </c>
      <c r="AL96" s="21" t="s">
        <v>535</v>
      </c>
      <c r="AN96" s="7">
        <v>2.0131000000000001</v>
      </c>
      <c r="AQ96" s="49">
        <v>44718</v>
      </c>
      <c r="AR96" s="21" t="s">
        <v>570</v>
      </c>
      <c r="AT96">
        <v>1.2889999999999999</v>
      </c>
      <c r="AW96" s="49">
        <v>44743</v>
      </c>
      <c r="AX96" s="21" t="s">
        <v>638</v>
      </c>
      <c r="AZ96">
        <v>1.3512999999999999</v>
      </c>
      <c r="BC96" s="49">
        <v>44798</v>
      </c>
      <c r="BD96" s="21" t="s">
        <v>1623</v>
      </c>
      <c r="BF96">
        <v>0.98899999999999999</v>
      </c>
      <c r="BI96" s="49">
        <v>44819</v>
      </c>
      <c r="BJ96" s="21" t="s">
        <v>1622</v>
      </c>
      <c r="BL96">
        <v>0.85199999999999998</v>
      </c>
      <c r="BO96" s="49">
        <v>44819</v>
      </c>
      <c r="BP96" s="21" t="s">
        <v>1622</v>
      </c>
      <c r="BR96">
        <v>0.85440000000000005</v>
      </c>
      <c r="BU96" s="49">
        <v>44833</v>
      </c>
      <c r="BV96" s="21" t="s">
        <v>1622</v>
      </c>
      <c r="BX96">
        <v>1.397</v>
      </c>
      <c r="CA96" s="49">
        <v>44844</v>
      </c>
      <c r="CB96" s="21" t="s">
        <v>341</v>
      </c>
      <c r="CD96">
        <v>0.98529999999999995</v>
      </c>
      <c r="CG96" s="49">
        <v>44844</v>
      </c>
      <c r="CH96" s="21" t="s">
        <v>341</v>
      </c>
      <c r="CJ96">
        <v>1.3089999999999999</v>
      </c>
      <c r="CM96" s="49">
        <v>44851</v>
      </c>
      <c r="CN96" s="21" t="s">
        <v>1621</v>
      </c>
      <c r="CP96">
        <v>1.006</v>
      </c>
      <c r="CS96" s="49">
        <v>44917</v>
      </c>
      <c r="CT96" s="21" t="s">
        <v>1624</v>
      </c>
      <c r="CV96">
        <v>1.52</v>
      </c>
      <c r="CY96" s="49">
        <v>44925</v>
      </c>
      <c r="CZ96" s="21" t="s">
        <v>1624</v>
      </c>
      <c r="DB96">
        <v>0.96799999999999997</v>
      </c>
      <c r="DE96" s="49">
        <v>44938</v>
      </c>
      <c r="DF96" s="21" t="s">
        <v>1626</v>
      </c>
      <c r="DH96">
        <v>1.0405</v>
      </c>
      <c r="DK96" s="49">
        <v>44967</v>
      </c>
      <c r="DL96" s="21" t="s">
        <v>1719</v>
      </c>
      <c r="DN96">
        <v>0.999</v>
      </c>
      <c r="DQ96" s="49">
        <v>44603</v>
      </c>
      <c r="DR96" s="27" t="s">
        <v>348</v>
      </c>
      <c r="DS96" s="23"/>
      <c r="DT96">
        <v>1.5430999999999999</v>
      </c>
    </row>
    <row r="97" spans="1:124">
      <c r="A97" s="49">
        <v>44529</v>
      </c>
      <c r="B97" s="21" t="s">
        <v>342</v>
      </c>
      <c r="D97">
        <v>1.0317700000000001</v>
      </c>
      <c r="G97" s="49">
        <v>44606</v>
      </c>
      <c r="H97" s="27" t="s">
        <v>348</v>
      </c>
      <c r="I97" s="23"/>
      <c r="J97">
        <v>1.5286999999999999</v>
      </c>
      <c r="M97" s="49">
        <v>44651</v>
      </c>
      <c r="N97" s="27" t="s">
        <v>350</v>
      </c>
      <c r="O97" s="23"/>
      <c r="P97">
        <v>1.4222999999999999</v>
      </c>
      <c r="S97" s="49">
        <v>44651</v>
      </c>
      <c r="T97" s="21" t="s">
        <v>350</v>
      </c>
      <c r="U97" s="21"/>
      <c r="V97">
        <v>1.0782</v>
      </c>
      <c r="Y97" s="49">
        <v>44686</v>
      </c>
      <c r="Z97" s="21" t="s">
        <v>345</v>
      </c>
      <c r="AB97">
        <v>1.018</v>
      </c>
      <c r="AE97" s="49">
        <v>44711</v>
      </c>
      <c r="AF97" s="21" t="s">
        <v>535</v>
      </c>
      <c r="AH97">
        <v>1.2415</v>
      </c>
      <c r="AK97" s="66">
        <v>44711</v>
      </c>
      <c r="AL97" s="21" t="s">
        <v>535</v>
      </c>
      <c r="AN97" s="7">
        <v>2.0182000000000002</v>
      </c>
      <c r="AQ97" s="49">
        <v>44719</v>
      </c>
      <c r="AR97" s="21" t="s">
        <v>570</v>
      </c>
      <c r="AT97">
        <v>1.2889999999999999</v>
      </c>
      <c r="AW97" s="49">
        <v>44746</v>
      </c>
      <c r="AX97" s="21" t="s">
        <v>638</v>
      </c>
      <c r="AZ97">
        <v>1.3562000000000001</v>
      </c>
      <c r="BC97" s="49">
        <v>44799</v>
      </c>
      <c r="BD97" s="21" t="s">
        <v>1623</v>
      </c>
      <c r="BF97">
        <v>0.9889</v>
      </c>
      <c r="BI97" s="49">
        <v>44820</v>
      </c>
      <c r="BJ97" s="21" t="s">
        <v>1622</v>
      </c>
      <c r="BL97">
        <v>0.85099999999999998</v>
      </c>
      <c r="BO97" s="49">
        <v>44820</v>
      </c>
      <c r="BP97" s="21" t="s">
        <v>1622</v>
      </c>
      <c r="BR97">
        <v>0.85189999999999999</v>
      </c>
      <c r="BU97" s="49">
        <v>44834</v>
      </c>
      <c r="BV97" s="21" t="s">
        <v>1622</v>
      </c>
      <c r="BX97">
        <v>1.3879999999999999</v>
      </c>
      <c r="CA97" s="49">
        <v>44845</v>
      </c>
      <c r="CB97" s="21" t="s">
        <v>1621</v>
      </c>
      <c r="CD97">
        <v>0.98529999999999995</v>
      </c>
      <c r="CG97" s="49">
        <v>44845</v>
      </c>
      <c r="CH97" s="21" t="s">
        <v>1621</v>
      </c>
      <c r="CJ97">
        <v>1.31</v>
      </c>
      <c r="CM97" s="49">
        <v>44852</v>
      </c>
      <c r="CN97" s="21" t="s">
        <v>1621</v>
      </c>
      <c r="CP97">
        <v>1.0009999999999999</v>
      </c>
      <c r="CS97" s="49">
        <v>44918</v>
      </c>
      <c r="CT97" s="21" t="s">
        <v>1624</v>
      </c>
      <c r="CV97">
        <v>1.5189999999999999</v>
      </c>
      <c r="CY97" s="49">
        <v>44929</v>
      </c>
      <c r="CZ97" s="21" t="s">
        <v>1626</v>
      </c>
      <c r="DB97">
        <v>0.96599999999999997</v>
      </c>
      <c r="DE97" s="49">
        <v>44939</v>
      </c>
      <c r="DF97" s="21" t="s">
        <v>1626</v>
      </c>
      <c r="DH97">
        <v>1.0508</v>
      </c>
      <c r="DQ97" s="49">
        <v>44606</v>
      </c>
      <c r="DR97" s="27" t="s">
        <v>348</v>
      </c>
      <c r="DS97" s="23"/>
      <c r="DT97">
        <v>1.5286999999999999</v>
      </c>
    </row>
    <row r="98" spans="1:124">
      <c r="A98" s="49">
        <v>44530</v>
      </c>
      <c r="B98" s="21" t="s">
        <v>342</v>
      </c>
      <c r="D98">
        <v>1.033283</v>
      </c>
      <c r="G98" s="49">
        <v>44607</v>
      </c>
      <c r="H98" s="27" t="s">
        <v>348</v>
      </c>
      <c r="I98" s="23"/>
      <c r="J98">
        <v>1.5243</v>
      </c>
      <c r="M98" s="49">
        <v>44652</v>
      </c>
      <c r="N98" s="27" t="s">
        <v>351</v>
      </c>
      <c r="O98" s="23"/>
      <c r="P98">
        <v>1.4238999999999999</v>
      </c>
      <c r="S98" s="49">
        <v>44652</v>
      </c>
      <c r="T98" s="21" t="s">
        <v>351</v>
      </c>
      <c r="U98" s="21"/>
      <c r="V98" s="48">
        <v>1.0782</v>
      </c>
      <c r="Y98" s="49">
        <v>44687</v>
      </c>
      <c r="Z98" s="21" t="s">
        <v>345</v>
      </c>
      <c r="AB98">
        <v>1.014</v>
      </c>
      <c r="AE98" s="49">
        <v>44712</v>
      </c>
      <c r="AF98" s="21" t="s">
        <v>535</v>
      </c>
      <c r="AH98">
        <v>1.2425999999999999</v>
      </c>
      <c r="AK98" s="66">
        <v>44712</v>
      </c>
      <c r="AL98" s="21" t="s">
        <v>535</v>
      </c>
      <c r="AN98" s="7">
        <v>2.0276999999999998</v>
      </c>
      <c r="AQ98" s="49">
        <v>44720</v>
      </c>
      <c r="AR98" s="21" t="s">
        <v>570</v>
      </c>
      <c r="AT98">
        <v>1.2969999999999999</v>
      </c>
      <c r="AW98" s="49">
        <v>44747</v>
      </c>
      <c r="AX98" s="21" t="s">
        <v>638</v>
      </c>
      <c r="AZ98">
        <v>1.3529</v>
      </c>
      <c r="BC98" s="49">
        <v>44802</v>
      </c>
      <c r="BD98" s="21" t="s">
        <v>1623</v>
      </c>
      <c r="BF98">
        <v>0.98870000000000002</v>
      </c>
      <c r="BI98" s="49">
        <v>44823</v>
      </c>
      <c r="BJ98" s="21" t="s">
        <v>1622</v>
      </c>
      <c r="BL98">
        <v>0.85099999999999998</v>
      </c>
      <c r="BO98" s="49">
        <v>44823</v>
      </c>
      <c r="BP98" s="21" t="s">
        <v>1622</v>
      </c>
      <c r="BR98">
        <v>0.85229999999999995</v>
      </c>
      <c r="BU98" s="49">
        <v>44844</v>
      </c>
      <c r="BV98" s="21" t="s">
        <v>341</v>
      </c>
      <c r="BX98">
        <v>1.387</v>
      </c>
      <c r="CA98" s="49">
        <v>44846</v>
      </c>
      <c r="CB98" s="21" t="s">
        <v>1621</v>
      </c>
      <c r="CD98">
        <v>0.98529999999999995</v>
      </c>
      <c r="CG98" s="49">
        <v>44846</v>
      </c>
      <c r="CH98" s="21" t="s">
        <v>1621</v>
      </c>
      <c r="CJ98">
        <v>1.3080000000000001</v>
      </c>
      <c r="CM98" s="49">
        <v>44853</v>
      </c>
      <c r="CN98" s="21" t="s">
        <v>1621</v>
      </c>
      <c r="CP98">
        <v>1.0009999999999999</v>
      </c>
      <c r="CS98" s="49">
        <v>44921</v>
      </c>
      <c r="CT98" s="21" t="s">
        <v>1624</v>
      </c>
      <c r="CV98">
        <v>1.52</v>
      </c>
      <c r="CY98" s="49">
        <v>44930</v>
      </c>
      <c r="CZ98" s="21" t="s">
        <v>1626</v>
      </c>
      <c r="DB98">
        <v>0.96299999999999997</v>
      </c>
      <c r="DE98" s="49">
        <v>44942</v>
      </c>
      <c r="DF98" s="21" t="s">
        <v>1626</v>
      </c>
      <c r="DH98">
        <v>1.0563</v>
      </c>
      <c r="DQ98" s="49">
        <v>44607</v>
      </c>
      <c r="DR98" s="27" t="s">
        <v>348</v>
      </c>
      <c r="DS98" s="23"/>
      <c r="DT98">
        <v>1.5243</v>
      </c>
    </row>
    <row r="99" spans="1:124">
      <c r="A99" s="49">
        <v>44531</v>
      </c>
      <c r="B99" s="21" t="s">
        <v>336</v>
      </c>
      <c r="D99">
        <v>1.0378210000000001</v>
      </c>
      <c r="G99" s="49">
        <v>44608</v>
      </c>
      <c r="H99" s="27" t="s">
        <v>348</v>
      </c>
      <c r="I99" s="23"/>
      <c r="J99">
        <v>1.5235000000000001</v>
      </c>
      <c r="M99" s="49">
        <v>44657</v>
      </c>
      <c r="N99" s="27" t="s">
        <v>351</v>
      </c>
      <c r="O99" s="23"/>
      <c r="P99">
        <v>1.4217</v>
      </c>
      <c r="S99" s="49">
        <v>44657</v>
      </c>
      <c r="T99" s="21" t="s">
        <v>351</v>
      </c>
      <c r="U99" s="21"/>
      <c r="V99" s="48">
        <v>1.0782</v>
      </c>
      <c r="Y99" s="49">
        <v>44690</v>
      </c>
      <c r="Z99" s="21" t="s">
        <v>345</v>
      </c>
      <c r="AB99">
        <v>1.014</v>
      </c>
      <c r="AE99" s="49">
        <v>44713</v>
      </c>
      <c r="AF99" s="21" t="s">
        <v>570</v>
      </c>
      <c r="AH99">
        <v>1.236</v>
      </c>
      <c r="AK99" s="66">
        <v>44713</v>
      </c>
      <c r="AL99" s="21" t="s">
        <v>570</v>
      </c>
      <c r="AN99" s="7">
        <v>2.0238999999999998</v>
      </c>
      <c r="AQ99" s="49">
        <v>44721</v>
      </c>
      <c r="AR99" s="21" t="s">
        <v>570</v>
      </c>
      <c r="AT99">
        <v>1.2949999999999999</v>
      </c>
      <c r="AW99" s="49">
        <v>44748</v>
      </c>
      <c r="AX99" s="21" t="s">
        <v>638</v>
      </c>
      <c r="AZ99">
        <v>1.3492999999999999</v>
      </c>
      <c r="BC99" s="49">
        <v>44803</v>
      </c>
      <c r="BD99" s="21" t="s">
        <v>1623</v>
      </c>
      <c r="BF99">
        <v>0.98909999999999998</v>
      </c>
      <c r="BI99" s="49">
        <v>44824</v>
      </c>
      <c r="BJ99" s="21" t="s">
        <v>1622</v>
      </c>
      <c r="BL99">
        <v>0.85099999999999998</v>
      </c>
      <c r="BO99" s="49">
        <v>44824</v>
      </c>
      <c r="BP99" s="21" t="s">
        <v>1622</v>
      </c>
      <c r="BR99">
        <v>0.85440000000000005</v>
      </c>
      <c r="BU99" s="49">
        <v>44845</v>
      </c>
      <c r="BV99" s="21" t="s">
        <v>1621</v>
      </c>
      <c r="BX99">
        <v>1.379</v>
      </c>
      <c r="CA99" s="49">
        <v>44847</v>
      </c>
      <c r="CB99" s="21" t="s">
        <v>1621</v>
      </c>
      <c r="CD99">
        <v>0.98519999999999996</v>
      </c>
      <c r="CG99" s="49">
        <v>44847</v>
      </c>
      <c r="CH99" s="21" t="s">
        <v>1621</v>
      </c>
      <c r="CJ99">
        <v>1.31</v>
      </c>
      <c r="CM99" s="49">
        <v>44854</v>
      </c>
      <c r="CN99" s="21" t="s">
        <v>1621</v>
      </c>
      <c r="CP99">
        <v>0.995</v>
      </c>
      <c r="CS99" s="49">
        <v>44922</v>
      </c>
      <c r="CT99" s="21" t="s">
        <v>1624</v>
      </c>
      <c r="CV99">
        <v>1.52</v>
      </c>
      <c r="CY99" s="49">
        <v>44931</v>
      </c>
      <c r="CZ99" s="21" t="s">
        <v>1626</v>
      </c>
      <c r="DB99">
        <v>0.95499999999999996</v>
      </c>
      <c r="DE99" s="49">
        <v>44943</v>
      </c>
      <c r="DF99" s="21" t="s">
        <v>1626</v>
      </c>
      <c r="DH99">
        <v>1.0568</v>
      </c>
      <c r="DQ99" s="49">
        <v>44608</v>
      </c>
      <c r="DR99" s="27" t="s">
        <v>348</v>
      </c>
      <c r="DS99" s="23"/>
      <c r="DT99">
        <v>1.5235000000000001</v>
      </c>
    </row>
    <row r="100" spans="1:124">
      <c r="A100" s="49">
        <v>44532</v>
      </c>
      <c r="B100" s="21" t="s">
        <v>336</v>
      </c>
      <c r="D100">
        <v>1.0363089999999999</v>
      </c>
      <c r="G100" s="49">
        <v>44609</v>
      </c>
      <c r="H100" s="27" t="s">
        <v>348</v>
      </c>
      <c r="I100" s="23"/>
      <c r="J100">
        <v>1.5234000000000001</v>
      </c>
      <c r="M100" s="49">
        <v>44658</v>
      </c>
      <c r="N100" s="27" t="s">
        <v>351</v>
      </c>
      <c r="O100" s="23"/>
      <c r="P100">
        <v>1.4269000000000001</v>
      </c>
      <c r="S100" s="49">
        <v>44658</v>
      </c>
      <c r="T100" s="21" t="s">
        <v>351</v>
      </c>
      <c r="U100" s="21"/>
      <c r="V100">
        <v>1.0750999999999999</v>
      </c>
      <c r="Y100" s="49">
        <v>44691</v>
      </c>
      <c r="Z100" s="21" t="s">
        <v>345</v>
      </c>
      <c r="AB100">
        <v>1.0089999999999999</v>
      </c>
      <c r="AE100" s="49">
        <v>44714</v>
      </c>
      <c r="AF100" s="21" t="s">
        <v>570</v>
      </c>
      <c r="AH100">
        <v>1.2370000000000001</v>
      </c>
      <c r="AK100" s="66">
        <v>44714</v>
      </c>
      <c r="AL100" s="21" t="s">
        <v>570</v>
      </c>
      <c r="AN100" s="7">
        <v>2.0274000000000001</v>
      </c>
      <c r="AQ100" s="49">
        <v>44722</v>
      </c>
      <c r="AR100" s="21" t="s">
        <v>570</v>
      </c>
      <c r="AT100">
        <v>1.2749999999999999</v>
      </c>
      <c r="AW100" s="49">
        <v>44749</v>
      </c>
      <c r="AX100" s="21" t="s">
        <v>638</v>
      </c>
      <c r="AZ100">
        <v>1.3502000000000001</v>
      </c>
      <c r="BC100" s="49">
        <v>44804</v>
      </c>
      <c r="BD100" s="21" t="s">
        <v>1623</v>
      </c>
      <c r="BF100">
        <v>0.98860000000000003</v>
      </c>
      <c r="BI100" s="49">
        <v>44825</v>
      </c>
      <c r="BJ100" s="21" t="s">
        <v>1622</v>
      </c>
      <c r="BL100">
        <v>0.85199999999999998</v>
      </c>
      <c r="BO100" s="49">
        <v>44825</v>
      </c>
      <c r="BP100" s="21" t="s">
        <v>1622</v>
      </c>
      <c r="BR100">
        <v>0.85319999999999996</v>
      </c>
      <c r="BU100" s="49">
        <v>44846</v>
      </c>
      <c r="BV100" s="21" t="s">
        <v>1621</v>
      </c>
      <c r="BX100">
        <v>1.3919999999999999</v>
      </c>
      <c r="CA100" s="49">
        <v>44848</v>
      </c>
      <c r="CB100" s="21" t="s">
        <v>1621</v>
      </c>
      <c r="CD100">
        <v>0.98519999999999996</v>
      </c>
      <c r="CG100" s="49">
        <v>44848</v>
      </c>
      <c r="CH100" s="21" t="s">
        <v>1621</v>
      </c>
      <c r="CJ100">
        <v>1.3129999999999999</v>
      </c>
      <c r="CM100" s="49">
        <v>44855</v>
      </c>
      <c r="CN100" s="21" t="s">
        <v>1621</v>
      </c>
      <c r="CP100">
        <v>0.99299999999999999</v>
      </c>
      <c r="CS100" s="49">
        <v>44923</v>
      </c>
      <c r="CT100" s="21" t="s">
        <v>1624</v>
      </c>
      <c r="CV100">
        <v>1.522</v>
      </c>
      <c r="CY100" s="49">
        <v>44932</v>
      </c>
      <c r="CZ100" s="21" t="s">
        <v>1626</v>
      </c>
      <c r="DB100">
        <v>0.94899999999999995</v>
      </c>
      <c r="DE100" s="49">
        <v>44944</v>
      </c>
      <c r="DF100" s="21" t="s">
        <v>1626</v>
      </c>
      <c r="DH100">
        <v>1.0596000000000001</v>
      </c>
      <c r="DQ100" s="49">
        <v>44609</v>
      </c>
      <c r="DR100" s="27" t="s">
        <v>348</v>
      </c>
      <c r="DS100" s="23"/>
      <c r="DT100">
        <v>1.5234000000000001</v>
      </c>
    </row>
    <row r="101" spans="1:124">
      <c r="A101" s="49">
        <v>44533</v>
      </c>
      <c r="B101" s="21" t="s">
        <v>336</v>
      </c>
      <c r="D101">
        <v>1.033283</v>
      </c>
      <c r="G101" s="49">
        <v>44610</v>
      </c>
      <c r="H101" s="27" t="s">
        <v>348</v>
      </c>
      <c r="I101" s="23"/>
      <c r="J101">
        <v>1.526</v>
      </c>
      <c r="M101" s="49">
        <v>44659</v>
      </c>
      <c r="N101" s="27" t="s">
        <v>351</v>
      </c>
      <c r="O101" s="23"/>
      <c r="P101">
        <v>1.4208000000000001</v>
      </c>
      <c r="S101" s="49">
        <v>44659</v>
      </c>
      <c r="T101" s="21" t="s">
        <v>351</v>
      </c>
      <c r="U101" s="21"/>
      <c r="V101">
        <v>1.0734999999999999</v>
      </c>
      <c r="Y101" s="49">
        <v>44692</v>
      </c>
      <c r="Z101" s="21" t="s">
        <v>345</v>
      </c>
      <c r="AB101">
        <v>1.0049999999999999</v>
      </c>
      <c r="AE101" s="49">
        <v>44718</v>
      </c>
      <c r="AF101" s="21" t="s">
        <v>570</v>
      </c>
      <c r="AH101">
        <v>1.2521</v>
      </c>
      <c r="AK101" s="66">
        <v>44718</v>
      </c>
      <c r="AL101" s="21" t="s">
        <v>570</v>
      </c>
      <c r="AN101" s="7">
        <v>2.0356000000000001</v>
      </c>
      <c r="AQ101" s="49">
        <v>44725</v>
      </c>
      <c r="AR101" s="21" t="s">
        <v>570</v>
      </c>
      <c r="AT101">
        <v>1.258</v>
      </c>
      <c r="AW101" s="49">
        <v>44750</v>
      </c>
      <c r="AX101" s="21" t="s">
        <v>638</v>
      </c>
      <c r="AZ101">
        <v>1.3504</v>
      </c>
      <c r="BC101" s="49">
        <v>44805</v>
      </c>
      <c r="BD101" s="21" t="s">
        <v>340</v>
      </c>
      <c r="BF101">
        <v>0.98850000000000005</v>
      </c>
      <c r="BI101" s="49">
        <v>44826</v>
      </c>
      <c r="BJ101" s="21" t="s">
        <v>1622</v>
      </c>
      <c r="BL101">
        <v>0.85099999999999998</v>
      </c>
      <c r="BO101" s="49">
        <v>44826</v>
      </c>
      <c r="BP101" s="21" t="s">
        <v>1622</v>
      </c>
      <c r="BR101">
        <v>0.85199999999999998</v>
      </c>
      <c r="BU101" s="49">
        <v>44847</v>
      </c>
      <c r="BV101" s="21" t="s">
        <v>1621</v>
      </c>
      <c r="BX101">
        <v>1.395</v>
      </c>
      <c r="CA101" s="49">
        <v>44851</v>
      </c>
      <c r="CB101" s="21" t="s">
        <v>1621</v>
      </c>
      <c r="CD101">
        <v>0.98509999999999998</v>
      </c>
      <c r="CG101" s="49">
        <v>44851</v>
      </c>
      <c r="CH101" s="21" t="s">
        <v>1621</v>
      </c>
      <c r="CJ101">
        <v>1.31</v>
      </c>
      <c r="CM101" s="49">
        <v>44858</v>
      </c>
      <c r="CN101" s="21" t="s">
        <v>1621</v>
      </c>
      <c r="CP101">
        <v>0.99199999999999999</v>
      </c>
      <c r="CS101" s="49">
        <v>44924</v>
      </c>
      <c r="CT101" s="21" t="s">
        <v>1624</v>
      </c>
      <c r="CV101">
        <v>1.5209999999999999</v>
      </c>
      <c r="CY101" s="49">
        <v>44935</v>
      </c>
      <c r="CZ101" s="21" t="s">
        <v>1626</v>
      </c>
      <c r="DB101">
        <v>0.94699999999999995</v>
      </c>
      <c r="DE101" s="49">
        <v>44945</v>
      </c>
      <c r="DF101" s="21" t="s">
        <v>1626</v>
      </c>
      <c r="DH101">
        <v>1.0643</v>
      </c>
      <c r="DQ101" s="49">
        <v>44610</v>
      </c>
      <c r="DR101" s="27" t="s">
        <v>348</v>
      </c>
      <c r="DS101" s="23"/>
      <c r="DT101">
        <v>1.526</v>
      </c>
    </row>
    <row r="102" spans="1:124">
      <c r="A102" s="49">
        <v>44536</v>
      </c>
      <c r="B102" s="21" t="s">
        <v>336</v>
      </c>
      <c r="D102">
        <v>1.033283</v>
      </c>
      <c r="G102" s="49">
        <v>44613</v>
      </c>
      <c r="H102" s="27" t="s">
        <v>348</v>
      </c>
      <c r="I102" s="23"/>
      <c r="J102">
        <v>1.5165</v>
      </c>
      <c r="M102" s="49">
        <v>44662</v>
      </c>
      <c r="N102" s="27" t="s">
        <v>351</v>
      </c>
      <c r="O102" s="23"/>
      <c r="P102">
        <v>1.4135</v>
      </c>
      <c r="S102" s="49">
        <v>44662</v>
      </c>
      <c r="T102" s="21" t="s">
        <v>351</v>
      </c>
      <c r="U102" s="21"/>
      <c r="V102">
        <v>1.0648</v>
      </c>
      <c r="Y102" s="49">
        <v>44693</v>
      </c>
      <c r="Z102" s="21" t="s">
        <v>345</v>
      </c>
      <c r="AB102">
        <v>1.0009999999999999</v>
      </c>
      <c r="AE102" s="49">
        <v>44719</v>
      </c>
      <c r="AF102" s="21" t="s">
        <v>570</v>
      </c>
      <c r="AH102">
        <v>1.2579</v>
      </c>
      <c r="AK102" s="66">
        <v>44719</v>
      </c>
      <c r="AL102" s="21" t="s">
        <v>570</v>
      </c>
      <c r="AN102" s="7">
        <v>2.0333000000000001</v>
      </c>
      <c r="AQ102" s="49">
        <v>44726</v>
      </c>
      <c r="AR102" s="21" t="s">
        <v>570</v>
      </c>
      <c r="AT102">
        <v>1.2490000000000001</v>
      </c>
      <c r="AW102" s="49">
        <v>44753</v>
      </c>
      <c r="AX102" s="21" t="s">
        <v>638</v>
      </c>
      <c r="AZ102">
        <v>1.3472</v>
      </c>
      <c r="BC102" s="49">
        <v>44806</v>
      </c>
      <c r="BD102" s="21" t="s">
        <v>1622</v>
      </c>
      <c r="BF102">
        <v>0.9879</v>
      </c>
      <c r="BI102" s="49">
        <v>44827</v>
      </c>
      <c r="BJ102" s="21" t="s">
        <v>1622</v>
      </c>
      <c r="BL102">
        <v>0.85</v>
      </c>
      <c r="BO102" s="49">
        <v>44827</v>
      </c>
      <c r="BP102" s="21" t="s">
        <v>1622</v>
      </c>
      <c r="BR102">
        <v>0.84570000000000001</v>
      </c>
      <c r="BU102" s="49">
        <v>44848</v>
      </c>
      <c r="BV102" s="21" t="s">
        <v>1621</v>
      </c>
      <c r="BX102">
        <v>1.4</v>
      </c>
      <c r="CA102" s="49">
        <v>44852</v>
      </c>
      <c r="CB102" s="21" t="s">
        <v>1621</v>
      </c>
      <c r="CD102">
        <v>0.98509999999999998</v>
      </c>
      <c r="CG102" s="49">
        <v>44852</v>
      </c>
      <c r="CH102" s="21" t="s">
        <v>1621</v>
      </c>
      <c r="CJ102">
        <v>1.3069999999999999</v>
      </c>
      <c r="CM102" s="49">
        <v>44859</v>
      </c>
      <c r="CN102" s="21" t="s">
        <v>1621</v>
      </c>
      <c r="CP102">
        <v>1</v>
      </c>
      <c r="CS102" s="49">
        <v>44925</v>
      </c>
      <c r="CT102" s="21" t="s">
        <v>1624</v>
      </c>
      <c r="CV102">
        <v>1.5209999999999999</v>
      </c>
      <c r="CY102" s="49">
        <v>44936</v>
      </c>
      <c r="CZ102" s="21" t="s">
        <v>1626</v>
      </c>
      <c r="DB102">
        <v>0.94499999999999995</v>
      </c>
      <c r="DE102" s="49">
        <v>44946</v>
      </c>
      <c r="DF102" s="21" t="s">
        <v>1626</v>
      </c>
      <c r="DH102">
        <v>1.0707</v>
      </c>
      <c r="DQ102" s="49">
        <v>44613</v>
      </c>
      <c r="DR102" s="27" t="s">
        <v>348</v>
      </c>
      <c r="DS102" s="23"/>
      <c r="DT102">
        <v>1.5165</v>
      </c>
    </row>
    <row r="103" spans="1:124">
      <c r="A103" s="49">
        <v>44537</v>
      </c>
      <c r="B103" s="21" t="s">
        <v>336</v>
      </c>
      <c r="D103">
        <v>1.0325260000000001</v>
      </c>
      <c r="G103" s="49">
        <v>44614</v>
      </c>
      <c r="H103" s="27" t="s">
        <v>348</v>
      </c>
      <c r="I103" s="23"/>
      <c r="J103">
        <v>1.5024999999999999</v>
      </c>
      <c r="M103" s="49">
        <v>44663</v>
      </c>
      <c r="N103" s="27" t="s">
        <v>351</v>
      </c>
      <c r="O103" s="23"/>
      <c r="P103">
        <v>1.4109</v>
      </c>
      <c r="S103" s="49">
        <v>44663</v>
      </c>
      <c r="T103" s="21" t="s">
        <v>351</v>
      </c>
      <c r="U103" s="21"/>
      <c r="V103">
        <v>1.0639000000000001</v>
      </c>
      <c r="Y103" s="49">
        <v>44694</v>
      </c>
      <c r="Z103" s="21" t="s">
        <v>345</v>
      </c>
      <c r="AB103">
        <v>0.999</v>
      </c>
      <c r="AE103" s="49">
        <v>44720</v>
      </c>
      <c r="AF103" s="21" t="s">
        <v>570</v>
      </c>
      <c r="AH103">
        <v>1.2690999999999999</v>
      </c>
      <c r="AK103" s="66">
        <v>44720</v>
      </c>
      <c r="AL103" s="21" t="s">
        <v>570</v>
      </c>
      <c r="AN103" s="7">
        <v>2.0417000000000001</v>
      </c>
      <c r="AQ103" s="49">
        <v>44727</v>
      </c>
      <c r="AR103" s="21" t="s">
        <v>570</v>
      </c>
      <c r="AT103">
        <v>1.25</v>
      </c>
      <c r="AW103" s="49">
        <v>44754</v>
      </c>
      <c r="AX103" s="21" t="s">
        <v>638</v>
      </c>
      <c r="AZ103">
        <v>1.3494999999999999</v>
      </c>
      <c r="BC103" s="49">
        <v>44809</v>
      </c>
      <c r="BD103" s="21" t="s">
        <v>1622</v>
      </c>
      <c r="BF103">
        <v>0.98540000000000005</v>
      </c>
      <c r="BI103" s="49">
        <v>44830</v>
      </c>
      <c r="BJ103" s="21" t="s">
        <v>1622</v>
      </c>
      <c r="BL103">
        <v>0.84699999999999998</v>
      </c>
      <c r="BO103" s="49">
        <v>44830</v>
      </c>
      <c r="BP103" s="21" t="s">
        <v>1622</v>
      </c>
      <c r="BR103">
        <v>0.83940000000000003</v>
      </c>
      <c r="BU103" s="49">
        <v>44851</v>
      </c>
      <c r="BV103" s="21" t="s">
        <v>1621</v>
      </c>
      <c r="BX103">
        <v>1.4</v>
      </c>
      <c r="CA103" s="49">
        <v>44853</v>
      </c>
      <c r="CB103" s="21" t="s">
        <v>1621</v>
      </c>
      <c r="CD103">
        <v>0.98509999999999998</v>
      </c>
      <c r="CG103" s="49">
        <v>44853</v>
      </c>
      <c r="CH103" s="21" t="s">
        <v>1621</v>
      </c>
      <c r="CJ103">
        <v>1.3049999999999999</v>
      </c>
      <c r="CM103" s="49">
        <v>44860</v>
      </c>
      <c r="CN103" s="21" t="s">
        <v>1621</v>
      </c>
      <c r="CP103">
        <v>1.01</v>
      </c>
      <c r="CS103" s="49">
        <v>44929</v>
      </c>
      <c r="CT103" s="21" t="s">
        <v>1626</v>
      </c>
      <c r="CV103">
        <v>1.5169999999999999</v>
      </c>
      <c r="CY103" s="49">
        <v>44937</v>
      </c>
      <c r="CZ103" s="21" t="s">
        <v>1626</v>
      </c>
      <c r="DB103">
        <v>0.94499999999999995</v>
      </c>
      <c r="DE103" s="49">
        <v>44956</v>
      </c>
      <c r="DF103" s="21" t="s">
        <v>1626</v>
      </c>
      <c r="DH103">
        <v>1.0729</v>
      </c>
      <c r="DQ103" s="49">
        <v>44614</v>
      </c>
      <c r="DR103" s="27" t="s">
        <v>348</v>
      </c>
      <c r="DS103" s="23"/>
      <c r="DT103">
        <v>1.5024999999999999</v>
      </c>
    </row>
    <row r="104" spans="1:124">
      <c r="A104" s="49">
        <v>44538</v>
      </c>
      <c r="B104" s="21" t="s">
        <v>336</v>
      </c>
      <c r="D104">
        <v>1.029501</v>
      </c>
      <c r="G104" s="49">
        <v>44615</v>
      </c>
      <c r="H104" s="27" t="s">
        <v>348</v>
      </c>
      <c r="I104" s="23"/>
      <c r="J104">
        <v>1.5206</v>
      </c>
      <c r="M104" s="49">
        <v>44664</v>
      </c>
      <c r="N104" s="27" t="s">
        <v>351</v>
      </c>
      <c r="O104" s="23"/>
      <c r="P104">
        <v>1.4141999999999999</v>
      </c>
      <c r="S104" s="49">
        <v>44664</v>
      </c>
      <c r="T104" s="21" t="s">
        <v>351</v>
      </c>
      <c r="U104" s="21"/>
      <c r="V104">
        <v>1.0689</v>
      </c>
      <c r="Y104" s="49">
        <v>44697</v>
      </c>
      <c r="Z104" s="21" t="s">
        <v>345</v>
      </c>
      <c r="AB104">
        <v>0.997</v>
      </c>
      <c r="AE104" s="49">
        <v>44721</v>
      </c>
      <c r="AF104" s="21" t="s">
        <v>570</v>
      </c>
      <c r="AH104">
        <v>1.2714000000000001</v>
      </c>
      <c r="AK104" s="66">
        <v>44721</v>
      </c>
      <c r="AL104" s="21" t="s">
        <v>570</v>
      </c>
      <c r="AN104" s="7">
        <v>2.0432999999999999</v>
      </c>
      <c r="AQ104" s="49">
        <v>44728</v>
      </c>
      <c r="AR104" s="21" t="s">
        <v>570</v>
      </c>
      <c r="AT104">
        <v>1.25</v>
      </c>
      <c r="AW104" s="49">
        <v>44755</v>
      </c>
      <c r="AX104" s="21" t="s">
        <v>638</v>
      </c>
      <c r="AZ104">
        <v>1.3532999999999999</v>
      </c>
      <c r="BC104" s="49">
        <v>44810</v>
      </c>
      <c r="BD104" s="21" t="s">
        <v>1622</v>
      </c>
      <c r="BF104">
        <v>0.98550000000000004</v>
      </c>
      <c r="BI104" s="49">
        <v>44831</v>
      </c>
      <c r="BJ104" s="21" t="s">
        <v>1622</v>
      </c>
      <c r="BL104">
        <v>0.84699999999999998</v>
      </c>
      <c r="BO104" s="49">
        <v>44831</v>
      </c>
      <c r="BP104" s="21" t="s">
        <v>1622</v>
      </c>
      <c r="BR104">
        <v>0.84050000000000002</v>
      </c>
      <c r="BU104" s="49">
        <v>44852</v>
      </c>
      <c r="BV104" s="21" t="s">
        <v>1621</v>
      </c>
      <c r="BX104">
        <v>1.39</v>
      </c>
      <c r="CA104" s="49">
        <v>44854</v>
      </c>
      <c r="CB104" s="21" t="s">
        <v>1621</v>
      </c>
      <c r="CD104">
        <v>0.98460000000000003</v>
      </c>
      <c r="CG104" s="49">
        <v>44854</v>
      </c>
      <c r="CH104" s="21" t="s">
        <v>1621</v>
      </c>
      <c r="CJ104">
        <v>1.3</v>
      </c>
      <c r="CM104" s="49">
        <v>44861</v>
      </c>
      <c r="CN104" s="21" t="s">
        <v>1621</v>
      </c>
      <c r="CP104">
        <v>1.0149999999999999</v>
      </c>
      <c r="CS104" s="49">
        <v>44930</v>
      </c>
      <c r="CT104" s="21" t="s">
        <v>1626</v>
      </c>
      <c r="CV104">
        <v>1.5169999999999999</v>
      </c>
      <c r="CY104" s="49">
        <v>44938</v>
      </c>
      <c r="CZ104" s="21" t="s">
        <v>1626</v>
      </c>
      <c r="DB104">
        <v>0.94399999999999995</v>
      </c>
      <c r="DE104" s="49">
        <v>44957</v>
      </c>
      <c r="DF104" s="21" t="s">
        <v>1626</v>
      </c>
      <c r="DH104">
        <v>1.0658000000000001</v>
      </c>
      <c r="DQ104" s="49">
        <v>44615</v>
      </c>
      <c r="DR104" s="27" t="s">
        <v>348</v>
      </c>
      <c r="DS104" s="23"/>
      <c r="DT104">
        <v>1.5206</v>
      </c>
    </row>
    <row r="105" spans="1:124">
      <c r="A105" s="49">
        <v>44539</v>
      </c>
      <c r="B105" s="21" t="s">
        <v>336</v>
      </c>
      <c r="D105">
        <v>1.012103</v>
      </c>
      <c r="G105" s="49">
        <v>44616</v>
      </c>
      <c r="H105" s="27" t="s">
        <v>348</v>
      </c>
      <c r="I105" s="23"/>
      <c r="J105">
        <v>1.5072000000000001</v>
      </c>
      <c r="M105" s="49">
        <v>44665</v>
      </c>
      <c r="N105" s="27" t="s">
        <v>351</v>
      </c>
      <c r="O105" s="23"/>
      <c r="P105">
        <v>1.4126000000000001</v>
      </c>
      <c r="S105" s="49">
        <v>44665</v>
      </c>
      <c r="T105" s="21" t="s">
        <v>351</v>
      </c>
      <c r="U105" s="21"/>
      <c r="V105">
        <v>1.0718000000000001</v>
      </c>
      <c r="Y105" s="49">
        <v>44698</v>
      </c>
      <c r="Z105" s="21" t="s">
        <v>345</v>
      </c>
      <c r="AB105">
        <v>0.99399999999999999</v>
      </c>
      <c r="AE105" s="49">
        <v>44722</v>
      </c>
      <c r="AF105" s="21" t="s">
        <v>570</v>
      </c>
      <c r="AH105">
        <v>1.2625</v>
      </c>
      <c r="AK105" s="66">
        <v>44722</v>
      </c>
      <c r="AL105" s="21" t="s">
        <v>570</v>
      </c>
      <c r="AN105" s="7">
        <v>2.0499000000000001</v>
      </c>
      <c r="AQ105" s="49">
        <v>44729</v>
      </c>
      <c r="AR105" s="21" t="s">
        <v>570</v>
      </c>
      <c r="AT105">
        <v>1.25</v>
      </c>
      <c r="AW105" s="49">
        <v>44756</v>
      </c>
      <c r="AX105" s="21" t="s">
        <v>638</v>
      </c>
      <c r="AZ105">
        <v>1.3509</v>
      </c>
      <c r="BC105" s="49">
        <v>44811</v>
      </c>
      <c r="BD105" s="21" t="s">
        <v>1622</v>
      </c>
      <c r="BF105">
        <v>0.98660000000000003</v>
      </c>
      <c r="BI105" s="49">
        <v>44832</v>
      </c>
      <c r="BJ105" s="21" t="s">
        <v>1622</v>
      </c>
      <c r="BL105">
        <v>0.84699999999999998</v>
      </c>
      <c r="BO105" s="49">
        <v>44832</v>
      </c>
      <c r="BP105" s="21" t="s">
        <v>1622</v>
      </c>
      <c r="BR105">
        <v>0.84160000000000001</v>
      </c>
      <c r="BU105" s="49">
        <v>44853</v>
      </c>
      <c r="BV105" s="21" t="s">
        <v>1621</v>
      </c>
      <c r="BX105">
        <v>1.3959999999999999</v>
      </c>
      <c r="CA105" s="49">
        <v>44855</v>
      </c>
      <c r="CB105" s="21" t="s">
        <v>1621</v>
      </c>
      <c r="CD105">
        <v>0.98319999999999996</v>
      </c>
      <c r="CG105" s="49">
        <v>44855</v>
      </c>
      <c r="CH105" s="21" t="s">
        <v>1621</v>
      </c>
      <c r="CJ105">
        <v>1.3009999999999999</v>
      </c>
      <c r="CM105" s="49">
        <v>44862</v>
      </c>
      <c r="CN105" s="21" t="s">
        <v>1621</v>
      </c>
      <c r="CP105">
        <v>1.016</v>
      </c>
      <c r="CS105" s="49">
        <v>44931</v>
      </c>
      <c r="CT105" s="21" t="s">
        <v>1626</v>
      </c>
      <c r="CV105">
        <v>1.5129999999999999</v>
      </c>
      <c r="CY105" s="49">
        <v>44939</v>
      </c>
      <c r="CZ105" s="21" t="s">
        <v>1626</v>
      </c>
      <c r="DB105">
        <v>0.94099999999999995</v>
      </c>
      <c r="DE105" s="49">
        <v>44958</v>
      </c>
      <c r="DF105" s="21" t="s">
        <v>348</v>
      </c>
      <c r="DH105">
        <v>1.0676000000000001</v>
      </c>
      <c r="DQ105" s="49">
        <v>44616</v>
      </c>
      <c r="DR105" s="27" t="s">
        <v>348</v>
      </c>
      <c r="DS105" s="23"/>
      <c r="DT105">
        <v>1.5072000000000001</v>
      </c>
    </row>
    <row r="106" spans="1:124">
      <c r="A106" s="49">
        <v>44540</v>
      </c>
      <c r="B106" s="21" t="s">
        <v>336</v>
      </c>
      <c r="D106">
        <v>1.020424</v>
      </c>
      <c r="G106" s="49">
        <v>44617</v>
      </c>
      <c r="H106" s="27" t="s">
        <v>348</v>
      </c>
      <c r="I106" s="23"/>
      <c r="J106">
        <v>1.508</v>
      </c>
      <c r="M106" s="49">
        <v>44666</v>
      </c>
      <c r="N106" s="27" t="s">
        <v>351</v>
      </c>
      <c r="O106" s="23"/>
      <c r="P106">
        <v>1.4092</v>
      </c>
      <c r="S106" s="49">
        <v>44666</v>
      </c>
      <c r="T106" s="21" t="s">
        <v>351</v>
      </c>
      <c r="U106" s="21"/>
      <c r="V106">
        <v>1.083</v>
      </c>
      <c r="Y106" s="49">
        <v>44699</v>
      </c>
      <c r="Z106" s="21" t="s">
        <v>345</v>
      </c>
      <c r="AB106">
        <v>0.99199999999999999</v>
      </c>
      <c r="AE106" s="49">
        <v>44725</v>
      </c>
      <c r="AF106" s="21" t="s">
        <v>570</v>
      </c>
      <c r="AH106">
        <v>1.2375</v>
      </c>
      <c r="AK106" s="66">
        <v>44725</v>
      </c>
      <c r="AL106" s="21" t="s">
        <v>570</v>
      </c>
      <c r="AN106" s="7">
        <v>2.0244</v>
      </c>
      <c r="AQ106" s="49">
        <v>44732</v>
      </c>
      <c r="AR106" s="21" t="s">
        <v>570</v>
      </c>
      <c r="AT106">
        <v>1.254</v>
      </c>
      <c r="AW106" s="49">
        <v>44757</v>
      </c>
      <c r="AX106" s="21" t="s">
        <v>638</v>
      </c>
      <c r="AZ106">
        <v>1.3461000000000001</v>
      </c>
      <c r="BC106" s="49">
        <v>44812</v>
      </c>
      <c r="BD106" s="21" t="s">
        <v>1622</v>
      </c>
      <c r="BF106">
        <v>0.9859</v>
      </c>
      <c r="BI106" s="49">
        <v>44833</v>
      </c>
      <c r="BJ106" s="21" t="s">
        <v>1622</v>
      </c>
      <c r="BL106">
        <v>0.85</v>
      </c>
      <c r="BO106" s="49">
        <v>44833</v>
      </c>
      <c r="BP106" s="21" t="s">
        <v>1622</v>
      </c>
      <c r="BR106">
        <v>0.84419999999999995</v>
      </c>
      <c r="BU106" s="49">
        <v>44854</v>
      </c>
      <c r="BV106" s="21" t="s">
        <v>1621</v>
      </c>
      <c r="BX106">
        <v>1.3979999999999999</v>
      </c>
      <c r="CA106" s="49">
        <v>44858</v>
      </c>
      <c r="CB106" s="21" t="s">
        <v>1621</v>
      </c>
      <c r="CD106">
        <v>0.98470000000000002</v>
      </c>
      <c r="CG106" s="49">
        <v>44858</v>
      </c>
      <c r="CH106" s="21" t="s">
        <v>1621</v>
      </c>
      <c r="CJ106">
        <v>1.294</v>
      </c>
      <c r="CM106" s="49">
        <v>44865</v>
      </c>
      <c r="CN106" s="21" t="s">
        <v>1621</v>
      </c>
      <c r="CP106">
        <v>1.016</v>
      </c>
      <c r="CS106" s="49">
        <v>44932</v>
      </c>
      <c r="CT106" s="21" t="s">
        <v>1626</v>
      </c>
      <c r="CV106">
        <v>1.51</v>
      </c>
      <c r="CY106" s="49">
        <v>44942</v>
      </c>
      <c r="CZ106" s="21" t="s">
        <v>1626</v>
      </c>
      <c r="DB106">
        <v>0.94099999999999995</v>
      </c>
      <c r="DE106" s="49">
        <v>44959</v>
      </c>
      <c r="DF106" s="21" t="s">
        <v>1632</v>
      </c>
      <c r="DH106">
        <v>1.0595000000000001</v>
      </c>
      <c r="DQ106" s="49">
        <v>44617</v>
      </c>
      <c r="DR106" s="27" t="s">
        <v>348</v>
      </c>
      <c r="DS106" s="23"/>
      <c r="DT106">
        <v>1.508</v>
      </c>
    </row>
    <row r="107" spans="1:124">
      <c r="A107" s="49">
        <v>44543</v>
      </c>
      <c r="B107" s="21" t="s">
        <v>336</v>
      </c>
      <c r="D107">
        <v>1.0098339999999999</v>
      </c>
      <c r="G107" s="49">
        <v>44620</v>
      </c>
      <c r="H107" s="27" t="s">
        <v>348</v>
      </c>
      <c r="I107" s="23"/>
      <c r="J107">
        <v>1.5153000000000001</v>
      </c>
      <c r="M107" s="49">
        <v>44669</v>
      </c>
      <c r="N107" s="27" t="s">
        <v>351</v>
      </c>
      <c r="O107" s="23"/>
      <c r="P107">
        <v>1.4105000000000001</v>
      </c>
      <c r="S107" s="49">
        <v>44669</v>
      </c>
      <c r="T107" s="21" t="s">
        <v>351</v>
      </c>
      <c r="U107" s="21"/>
      <c r="V107">
        <v>1.0841000000000001</v>
      </c>
      <c r="Y107" s="49">
        <v>44700</v>
      </c>
      <c r="Z107" s="21" t="s">
        <v>345</v>
      </c>
      <c r="AB107">
        <v>0.98799999999999999</v>
      </c>
      <c r="AE107" s="49">
        <v>44726</v>
      </c>
      <c r="AF107" s="21" t="s">
        <v>570</v>
      </c>
      <c r="AH107">
        <v>1.2251000000000001</v>
      </c>
      <c r="AK107" s="66">
        <v>44726</v>
      </c>
      <c r="AL107" s="21" t="s">
        <v>570</v>
      </c>
      <c r="AN107" s="7">
        <v>2.0002</v>
      </c>
      <c r="AQ107" s="49">
        <v>44733</v>
      </c>
      <c r="AR107" s="21" t="s">
        <v>570</v>
      </c>
      <c r="AT107">
        <v>1.2470000000000001</v>
      </c>
      <c r="AW107" s="49">
        <v>44760</v>
      </c>
      <c r="AX107" s="21" t="s">
        <v>638</v>
      </c>
      <c r="AZ107">
        <v>1.3404</v>
      </c>
      <c r="BC107" s="49">
        <v>44813</v>
      </c>
      <c r="BD107" s="21" t="s">
        <v>1622</v>
      </c>
      <c r="BF107">
        <v>0.98609999999999998</v>
      </c>
      <c r="BI107" s="49">
        <v>44834</v>
      </c>
      <c r="BJ107" s="21" t="s">
        <v>1622</v>
      </c>
      <c r="BL107">
        <v>0.85099999999999998</v>
      </c>
      <c r="BO107" s="49">
        <v>44834</v>
      </c>
      <c r="BP107" s="21" t="s">
        <v>1622</v>
      </c>
      <c r="BR107">
        <v>0.84540000000000004</v>
      </c>
      <c r="BU107" s="49">
        <v>44855</v>
      </c>
      <c r="BV107" s="21" t="s">
        <v>1621</v>
      </c>
      <c r="BX107">
        <v>1.409</v>
      </c>
      <c r="CA107" s="49">
        <v>44859</v>
      </c>
      <c r="CB107" s="21" t="s">
        <v>1621</v>
      </c>
      <c r="CD107">
        <v>0.98550000000000004</v>
      </c>
      <c r="CG107" s="49">
        <v>44859</v>
      </c>
      <c r="CH107" s="21" t="s">
        <v>1621</v>
      </c>
      <c r="CJ107">
        <v>1.292</v>
      </c>
      <c r="CM107" s="49">
        <v>44866</v>
      </c>
      <c r="CN107" s="21" t="s">
        <v>342</v>
      </c>
      <c r="CP107">
        <v>1.0149999999999999</v>
      </c>
      <c r="CS107" s="49">
        <v>44935</v>
      </c>
      <c r="CT107" s="21" t="s">
        <v>1626</v>
      </c>
      <c r="CV107">
        <v>1.5089999999999999</v>
      </c>
      <c r="CY107" s="49">
        <v>44943</v>
      </c>
      <c r="CZ107" s="21" t="s">
        <v>1626</v>
      </c>
      <c r="DB107">
        <v>0.94399999999999995</v>
      </c>
      <c r="DE107" s="49">
        <v>44960</v>
      </c>
      <c r="DF107" s="21" t="s">
        <v>1632</v>
      </c>
      <c r="DH107">
        <v>1.0610999999999999</v>
      </c>
      <c r="DQ107" s="49">
        <v>44620</v>
      </c>
      <c r="DR107" s="27" t="s">
        <v>348</v>
      </c>
      <c r="DS107" s="23"/>
      <c r="DT107">
        <v>1.5153000000000001</v>
      </c>
    </row>
    <row r="108" spans="1:124">
      <c r="A108" s="49">
        <v>44544</v>
      </c>
      <c r="B108" s="21" t="s">
        <v>336</v>
      </c>
      <c r="D108">
        <v>1.012859</v>
      </c>
      <c r="G108" s="49">
        <v>44621</v>
      </c>
      <c r="H108" s="27" t="s">
        <v>350</v>
      </c>
      <c r="I108" s="23"/>
      <c r="J108">
        <v>1.5144</v>
      </c>
      <c r="M108" s="49">
        <v>44670</v>
      </c>
      <c r="N108" s="27" t="s">
        <v>351</v>
      </c>
      <c r="O108" s="23"/>
      <c r="P108">
        <v>1.4215</v>
      </c>
      <c r="S108" s="49">
        <v>44670</v>
      </c>
      <c r="T108" s="21" t="s">
        <v>351</v>
      </c>
      <c r="U108" s="21"/>
      <c r="V108">
        <v>1.0824</v>
      </c>
      <c r="Y108" s="49">
        <v>44701</v>
      </c>
      <c r="Z108" s="21" t="s">
        <v>345</v>
      </c>
      <c r="AB108">
        <v>0.98899999999999999</v>
      </c>
      <c r="AE108" s="49">
        <v>44727</v>
      </c>
      <c r="AF108" s="21" t="s">
        <v>570</v>
      </c>
      <c r="AH108">
        <v>1.2108000000000001</v>
      </c>
      <c r="AK108" s="66">
        <v>44727</v>
      </c>
      <c r="AL108" s="21" t="s">
        <v>570</v>
      </c>
      <c r="AN108" s="7">
        <v>2.0021</v>
      </c>
      <c r="AQ108" s="49">
        <v>44734</v>
      </c>
      <c r="AR108" s="21" t="s">
        <v>570</v>
      </c>
      <c r="AT108">
        <v>1.254</v>
      </c>
      <c r="AW108" s="49">
        <v>44761</v>
      </c>
      <c r="AX108" s="21" t="s">
        <v>638</v>
      </c>
      <c r="AZ108">
        <v>1.3427</v>
      </c>
      <c r="BC108" s="49">
        <v>44817</v>
      </c>
      <c r="BD108" s="21" t="s">
        <v>1622</v>
      </c>
      <c r="BF108">
        <v>0.98529999999999995</v>
      </c>
      <c r="BI108" s="49">
        <v>44844</v>
      </c>
      <c r="BJ108" s="21" t="s">
        <v>341</v>
      </c>
      <c r="BL108">
        <v>0.85199999999999998</v>
      </c>
      <c r="BO108" s="49">
        <v>44844</v>
      </c>
      <c r="BP108" s="21" t="s">
        <v>341</v>
      </c>
      <c r="BR108">
        <v>0.84440000000000004</v>
      </c>
      <c r="BU108" s="49">
        <v>44858</v>
      </c>
      <c r="BV108" s="21" t="s">
        <v>1621</v>
      </c>
      <c r="BX108">
        <v>1.4219999999999999</v>
      </c>
      <c r="CA108" s="49">
        <v>44860</v>
      </c>
      <c r="CB108" s="21" t="s">
        <v>1621</v>
      </c>
      <c r="CD108">
        <v>0.98750000000000004</v>
      </c>
      <c r="CG108" s="49">
        <v>44860</v>
      </c>
      <c r="CH108" s="21" t="s">
        <v>1621</v>
      </c>
      <c r="CJ108">
        <v>1.2949999999999999</v>
      </c>
      <c r="CM108" s="49">
        <v>44867</v>
      </c>
      <c r="CN108" s="21" t="s">
        <v>1630</v>
      </c>
      <c r="CP108">
        <v>1.0209999999999999</v>
      </c>
      <c r="CS108" s="49">
        <v>44936</v>
      </c>
      <c r="CT108" s="21" t="s">
        <v>1626</v>
      </c>
      <c r="CV108">
        <v>1.5089999999999999</v>
      </c>
      <c r="CY108" s="49">
        <v>44944</v>
      </c>
      <c r="CZ108" s="21" t="s">
        <v>1626</v>
      </c>
      <c r="DB108">
        <v>0.94499999999999995</v>
      </c>
      <c r="DE108" s="49">
        <v>44963</v>
      </c>
      <c r="DF108" s="21" t="s">
        <v>1688</v>
      </c>
      <c r="DH108">
        <v>1.0531999999999999</v>
      </c>
      <c r="DQ108" s="49">
        <v>44621</v>
      </c>
      <c r="DR108" s="27" t="s">
        <v>350</v>
      </c>
      <c r="DS108" s="23"/>
      <c r="DT108">
        <v>1.5144</v>
      </c>
    </row>
    <row r="109" spans="1:124">
      <c r="A109" s="49">
        <v>44545</v>
      </c>
      <c r="B109" s="21" t="s">
        <v>336</v>
      </c>
      <c r="D109">
        <v>1.0068079999999999</v>
      </c>
      <c r="G109" s="49">
        <v>44622</v>
      </c>
      <c r="H109" s="27" t="s">
        <v>350</v>
      </c>
      <c r="I109" s="23"/>
      <c r="J109">
        <v>1.5236000000000001</v>
      </c>
      <c r="M109" s="49">
        <v>44671</v>
      </c>
      <c r="N109" s="27" t="s">
        <v>351</v>
      </c>
      <c r="O109" s="23"/>
      <c r="P109">
        <v>1.4194</v>
      </c>
      <c r="S109" s="49">
        <v>44671</v>
      </c>
      <c r="T109" s="21" t="s">
        <v>351</v>
      </c>
      <c r="U109" s="21"/>
      <c r="V109">
        <v>1.0753999999999999</v>
      </c>
      <c r="Y109" s="49">
        <v>44704</v>
      </c>
      <c r="Z109" s="21" t="s">
        <v>535</v>
      </c>
      <c r="AB109">
        <v>0.98799999999999999</v>
      </c>
      <c r="AE109" s="49">
        <v>44728</v>
      </c>
      <c r="AF109" s="21" t="s">
        <v>570</v>
      </c>
      <c r="AH109">
        <v>1.1873</v>
      </c>
      <c r="AK109" s="66">
        <v>44728</v>
      </c>
      <c r="AL109" s="21" t="s">
        <v>570</v>
      </c>
      <c r="AN109" s="7">
        <v>1.9943</v>
      </c>
      <c r="AQ109" s="49">
        <v>44735</v>
      </c>
      <c r="AR109" s="21" t="s">
        <v>570</v>
      </c>
      <c r="AT109">
        <v>1.2529999999999999</v>
      </c>
      <c r="AW109" s="49">
        <v>44762</v>
      </c>
      <c r="AX109" s="21" t="s">
        <v>638</v>
      </c>
      <c r="AZ109">
        <v>1.3432999999999999</v>
      </c>
      <c r="BC109" s="49">
        <v>44818</v>
      </c>
      <c r="BD109" s="21" t="s">
        <v>1622</v>
      </c>
      <c r="BF109">
        <v>0.98519999999999996</v>
      </c>
      <c r="BI109" s="49">
        <v>44845</v>
      </c>
      <c r="BJ109" s="21" t="s">
        <v>1621</v>
      </c>
      <c r="BL109">
        <v>0.85099999999999998</v>
      </c>
      <c r="BO109" s="49">
        <v>44845</v>
      </c>
      <c r="BP109" s="21" t="s">
        <v>1621</v>
      </c>
      <c r="BR109">
        <v>0.84340000000000004</v>
      </c>
      <c r="BU109" s="49">
        <v>44859</v>
      </c>
      <c r="BV109" s="21" t="s">
        <v>1621</v>
      </c>
      <c r="BX109">
        <v>1.4330000000000001</v>
      </c>
      <c r="CA109" s="49">
        <v>44861</v>
      </c>
      <c r="CB109" s="21" t="s">
        <v>1621</v>
      </c>
      <c r="CD109">
        <v>0.98870000000000002</v>
      </c>
      <c r="CG109" s="49">
        <v>44861</v>
      </c>
      <c r="CH109" s="21" t="s">
        <v>1621</v>
      </c>
      <c r="CJ109">
        <v>1.2889999999999999</v>
      </c>
      <c r="CM109" s="49">
        <v>44868</v>
      </c>
      <c r="CN109" s="21" t="s">
        <v>1630</v>
      </c>
      <c r="CP109">
        <v>1.0169999999999999</v>
      </c>
      <c r="CS109" s="49">
        <v>44937</v>
      </c>
      <c r="CT109" s="21" t="s">
        <v>1626</v>
      </c>
      <c r="CV109">
        <v>1.508</v>
      </c>
      <c r="CY109" s="49">
        <v>44945</v>
      </c>
      <c r="CZ109" s="21" t="s">
        <v>1626</v>
      </c>
      <c r="DB109">
        <v>0.94699999999999995</v>
      </c>
      <c r="DE109" s="49">
        <v>44964</v>
      </c>
      <c r="DF109" s="21" t="s">
        <v>1701</v>
      </c>
      <c r="DH109">
        <v>1.0572999999999999</v>
      </c>
      <c r="DQ109" s="49">
        <v>44622</v>
      </c>
      <c r="DR109" s="27" t="s">
        <v>350</v>
      </c>
      <c r="DS109" s="23"/>
      <c r="DT109">
        <v>1.5236000000000001</v>
      </c>
    </row>
    <row r="110" spans="1:124">
      <c r="A110" s="49">
        <v>44546</v>
      </c>
      <c r="B110" s="21" t="s">
        <v>336</v>
      </c>
      <c r="D110">
        <v>1.008321</v>
      </c>
      <c r="G110" s="49">
        <v>44623</v>
      </c>
      <c r="H110" s="27" t="s">
        <v>350</v>
      </c>
      <c r="I110" s="23"/>
      <c r="J110">
        <v>1.5270999999999999</v>
      </c>
      <c r="M110" s="49">
        <v>44672</v>
      </c>
      <c r="N110" s="27" t="s">
        <v>351</v>
      </c>
      <c r="O110" s="23"/>
      <c r="P110">
        <v>1.4181999999999999</v>
      </c>
      <c r="S110" s="49">
        <v>44672</v>
      </c>
      <c r="T110" s="21" t="s">
        <v>351</v>
      </c>
      <c r="U110" s="21"/>
      <c r="V110">
        <v>1.079</v>
      </c>
      <c r="Y110" s="49">
        <v>44705</v>
      </c>
      <c r="Z110" s="21" t="s">
        <v>535</v>
      </c>
      <c r="AB110">
        <v>0.98399999999999999</v>
      </c>
      <c r="AE110" s="49">
        <v>44729</v>
      </c>
      <c r="AF110" s="21" t="s">
        <v>570</v>
      </c>
      <c r="AH110">
        <v>1.171</v>
      </c>
      <c r="AK110" s="66">
        <v>44729</v>
      </c>
      <c r="AL110" s="21" t="s">
        <v>570</v>
      </c>
      <c r="AN110" s="7">
        <v>1.9972000000000001</v>
      </c>
      <c r="AQ110" s="49">
        <v>44736</v>
      </c>
      <c r="AR110" s="21" t="s">
        <v>570</v>
      </c>
      <c r="AT110">
        <v>1.2589999999999999</v>
      </c>
      <c r="AW110" s="49">
        <v>44763</v>
      </c>
      <c r="AX110" s="21" t="s">
        <v>638</v>
      </c>
      <c r="AZ110">
        <v>1.3419000000000001</v>
      </c>
      <c r="BC110" s="49">
        <v>44819</v>
      </c>
      <c r="BD110" s="21" t="s">
        <v>1622</v>
      </c>
      <c r="BF110">
        <v>0.98519999999999996</v>
      </c>
      <c r="BI110" s="49">
        <v>44846</v>
      </c>
      <c r="BJ110" s="21" t="s">
        <v>1621</v>
      </c>
      <c r="BL110">
        <v>0.85</v>
      </c>
      <c r="BO110" s="49">
        <v>44846</v>
      </c>
      <c r="BP110" s="21" t="s">
        <v>1621</v>
      </c>
      <c r="BR110">
        <v>0.84309999999999996</v>
      </c>
      <c r="BU110" s="49">
        <v>44860</v>
      </c>
      <c r="BV110" s="21" t="s">
        <v>1621</v>
      </c>
      <c r="BX110">
        <v>1.429</v>
      </c>
      <c r="CA110" s="49">
        <v>44862</v>
      </c>
      <c r="CB110" s="21" t="s">
        <v>1621</v>
      </c>
      <c r="CD110">
        <v>0.98929999999999996</v>
      </c>
      <c r="CG110" s="49">
        <v>44862</v>
      </c>
      <c r="CH110" s="21" t="s">
        <v>1621</v>
      </c>
      <c r="CJ110">
        <v>1.2909999999999999</v>
      </c>
      <c r="CM110" s="49">
        <v>44869</v>
      </c>
      <c r="CN110" s="21" t="s">
        <v>1630</v>
      </c>
      <c r="CP110">
        <v>1.0069999999999999</v>
      </c>
      <c r="CS110" s="49">
        <v>44938</v>
      </c>
      <c r="CT110" s="21" t="s">
        <v>1626</v>
      </c>
      <c r="CV110">
        <v>1.5069999999999999</v>
      </c>
      <c r="CY110" s="49">
        <v>44946</v>
      </c>
      <c r="CZ110" s="21" t="s">
        <v>1626</v>
      </c>
      <c r="DB110">
        <v>0.95199999999999996</v>
      </c>
      <c r="DE110" s="49">
        <v>44965</v>
      </c>
      <c r="DF110" s="21" t="s">
        <v>1711</v>
      </c>
      <c r="DH110">
        <v>1.0566</v>
      </c>
      <c r="DQ110" s="49">
        <v>44623</v>
      </c>
      <c r="DR110" s="27" t="s">
        <v>350</v>
      </c>
      <c r="DS110" s="23"/>
      <c r="DT110">
        <v>1.5270999999999999</v>
      </c>
    </row>
    <row r="111" spans="1:124">
      <c r="A111" s="49">
        <v>44547</v>
      </c>
      <c r="B111" s="21" t="s">
        <v>336</v>
      </c>
      <c r="D111">
        <v>1.0143720000000001</v>
      </c>
      <c r="G111" s="49">
        <v>44624</v>
      </c>
      <c r="H111" s="27" t="s">
        <v>350</v>
      </c>
      <c r="I111" s="23"/>
      <c r="J111">
        <v>1.5198</v>
      </c>
      <c r="M111" s="49">
        <v>44673</v>
      </c>
      <c r="N111" s="27" t="s">
        <v>351</v>
      </c>
      <c r="O111" s="23"/>
      <c r="P111">
        <v>1.4234</v>
      </c>
      <c r="S111" s="49">
        <v>44673</v>
      </c>
      <c r="T111" s="21" t="s">
        <v>351</v>
      </c>
      <c r="U111" s="21"/>
      <c r="V111">
        <v>1.0801000000000001</v>
      </c>
      <c r="Y111" s="49">
        <v>44706</v>
      </c>
      <c r="Z111" s="21" t="s">
        <v>535</v>
      </c>
      <c r="AB111">
        <v>0.98</v>
      </c>
      <c r="AE111" s="49">
        <v>44732</v>
      </c>
      <c r="AF111" s="21" t="s">
        <v>570</v>
      </c>
      <c r="AH111">
        <v>1.1506000000000001</v>
      </c>
      <c r="AK111" s="66">
        <v>44732</v>
      </c>
      <c r="AL111" s="21" t="s">
        <v>570</v>
      </c>
      <c r="AN111" s="7">
        <v>1.9987999999999999</v>
      </c>
      <c r="AQ111" s="49">
        <v>44739</v>
      </c>
      <c r="AR111" s="21" t="s">
        <v>570</v>
      </c>
      <c r="AT111">
        <v>1.2689999999999999</v>
      </c>
      <c r="AW111" s="49">
        <v>44764</v>
      </c>
      <c r="AX111" s="21" t="s">
        <v>638</v>
      </c>
      <c r="AZ111">
        <v>1.3408</v>
      </c>
      <c r="BC111" s="49">
        <v>44820</v>
      </c>
      <c r="BD111" s="21" t="s">
        <v>1622</v>
      </c>
      <c r="BF111">
        <v>0.98509999999999998</v>
      </c>
      <c r="BI111" s="49">
        <v>44847</v>
      </c>
      <c r="BJ111" s="21" t="s">
        <v>1621</v>
      </c>
      <c r="BL111">
        <v>0.85199999999999998</v>
      </c>
      <c r="BO111" s="49">
        <v>44847</v>
      </c>
      <c r="BP111" s="21" t="s">
        <v>1621</v>
      </c>
      <c r="BR111">
        <v>0.84630000000000005</v>
      </c>
      <c r="BU111" s="49">
        <v>44861</v>
      </c>
      <c r="BV111" s="21" t="s">
        <v>1621</v>
      </c>
      <c r="BX111">
        <v>1.43</v>
      </c>
      <c r="CA111" s="49">
        <v>44865</v>
      </c>
      <c r="CB111" s="21" t="s">
        <v>1621</v>
      </c>
      <c r="CD111">
        <v>0.98970000000000002</v>
      </c>
      <c r="CG111" s="49">
        <v>44865</v>
      </c>
      <c r="CH111" s="21" t="s">
        <v>1621</v>
      </c>
      <c r="CJ111">
        <v>1.2929999999999999</v>
      </c>
      <c r="CM111" s="49">
        <v>44872</v>
      </c>
      <c r="CN111" s="21" t="s">
        <v>1630</v>
      </c>
      <c r="CP111">
        <v>1.0169999999999999</v>
      </c>
      <c r="CS111" s="49">
        <v>44939</v>
      </c>
      <c r="CT111" s="21" t="s">
        <v>1626</v>
      </c>
      <c r="CV111">
        <v>1.504</v>
      </c>
      <c r="CY111" s="49">
        <v>44956</v>
      </c>
      <c r="CZ111" s="21" t="s">
        <v>1626</v>
      </c>
      <c r="DB111">
        <v>0.95</v>
      </c>
      <c r="DE111" s="49">
        <v>44966</v>
      </c>
      <c r="DF111" s="21" t="s">
        <v>1719</v>
      </c>
      <c r="DH111">
        <v>1.0546</v>
      </c>
      <c r="DQ111" s="49">
        <v>44624</v>
      </c>
      <c r="DR111" s="27" t="s">
        <v>350</v>
      </c>
      <c r="DS111" s="23"/>
      <c r="DT111">
        <v>1.5198</v>
      </c>
    </row>
    <row r="112" spans="1:124">
      <c r="A112" s="49">
        <v>44550</v>
      </c>
      <c r="B112" s="21" t="s">
        <v>336</v>
      </c>
      <c r="D112">
        <v>1.0113460000000001</v>
      </c>
      <c r="G112" s="49">
        <v>44627</v>
      </c>
      <c r="H112" s="27" t="s">
        <v>350</v>
      </c>
      <c r="I112" s="23"/>
      <c r="J112">
        <v>1.5442</v>
      </c>
      <c r="M112" s="49">
        <v>44676</v>
      </c>
      <c r="N112" s="27" t="s">
        <v>351</v>
      </c>
      <c r="O112" s="23"/>
      <c r="P112">
        <v>1.4059999999999999</v>
      </c>
      <c r="S112" s="49">
        <v>44676</v>
      </c>
      <c r="T112" s="21" t="s">
        <v>351</v>
      </c>
      <c r="U112" s="21"/>
      <c r="V112">
        <v>1.0671999999999999</v>
      </c>
      <c r="Y112" s="49">
        <v>44707</v>
      </c>
      <c r="Z112" s="21" t="s">
        <v>535</v>
      </c>
      <c r="AB112">
        <v>0.98</v>
      </c>
      <c r="AE112" s="49">
        <v>44733</v>
      </c>
      <c r="AF112" s="21" t="s">
        <v>570</v>
      </c>
      <c r="AH112">
        <v>1.1606000000000001</v>
      </c>
      <c r="AK112" s="66">
        <v>44733</v>
      </c>
      <c r="AL112" s="21" t="s">
        <v>570</v>
      </c>
      <c r="AN112" s="7">
        <v>2.0015999999999998</v>
      </c>
      <c r="AQ112" s="49">
        <v>44740</v>
      </c>
      <c r="AR112" s="21" t="s">
        <v>570</v>
      </c>
      <c r="AT112">
        <v>1.262</v>
      </c>
      <c r="AW112" s="49">
        <v>44767</v>
      </c>
      <c r="AX112" s="21" t="s">
        <v>638</v>
      </c>
      <c r="AZ112">
        <v>1.3411</v>
      </c>
      <c r="BC112" s="49">
        <v>44823</v>
      </c>
      <c r="BD112" s="21" t="s">
        <v>1622</v>
      </c>
      <c r="BF112">
        <v>0.98499999999999999</v>
      </c>
      <c r="BI112" s="49">
        <v>44848</v>
      </c>
      <c r="BJ112" s="21" t="s">
        <v>1621</v>
      </c>
      <c r="BL112">
        <v>0.85199999999999998</v>
      </c>
      <c r="BO112" s="49">
        <v>44848</v>
      </c>
      <c r="BP112" s="21" t="s">
        <v>1621</v>
      </c>
      <c r="BR112">
        <v>0.84930000000000005</v>
      </c>
      <c r="BU112" s="49">
        <v>44862</v>
      </c>
      <c r="BV112" s="21" t="s">
        <v>1621</v>
      </c>
      <c r="BX112">
        <v>1.4379999999999999</v>
      </c>
      <c r="CA112" s="49">
        <v>44866</v>
      </c>
      <c r="CB112" s="21" t="s">
        <v>342</v>
      </c>
      <c r="CD112">
        <v>0.98870000000000002</v>
      </c>
      <c r="CG112" s="49">
        <v>44866</v>
      </c>
      <c r="CH112" s="21" t="s">
        <v>342</v>
      </c>
      <c r="CJ112">
        <v>1.3029999999999999</v>
      </c>
      <c r="CM112" s="49">
        <v>44873</v>
      </c>
      <c r="CN112" s="21" t="s">
        <v>1630</v>
      </c>
      <c r="CP112">
        <v>1.016</v>
      </c>
      <c r="CS112" s="49">
        <v>44942</v>
      </c>
      <c r="CT112" s="21" t="s">
        <v>1626</v>
      </c>
      <c r="CV112">
        <v>1.504</v>
      </c>
      <c r="CY112" s="49">
        <v>44957</v>
      </c>
      <c r="CZ112" s="21" t="s">
        <v>1626</v>
      </c>
      <c r="DB112">
        <v>0.95699999999999996</v>
      </c>
      <c r="DQ112" s="49">
        <v>44627</v>
      </c>
      <c r="DR112" s="27" t="s">
        <v>350</v>
      </c>
      <c r="DS112" s="23"/>
      <c r="DT112">
        <v>1.5442</v>
      </c>
    </row>
    <row r="113" spans="1:124">
      <c r="A113" s="49">
        <v>44551</v>
      </c>
      <c r="B113" s="21" t="s">
        <v>336</v>
      </c>
      <c r="D113">
        <v>1.0136160000000001</v>
      </c>
      <c r="G113" s="49">
        <v>44628</v>
      </c>
      <c r="H113" s="27" t="s">
        <v>350</v>
      </c>
      <c r="I113" s="23"/>
      <c r="J113">
        <v>1.54</v>
      </c>
      <c r="M113" s="49">
        <v>44677</v>
      </c>
      <c r="N113" s="27" t="s">
        <v>351</v>
      </c>
      <c r="O113" s="23"/>
      <c r="P113">
        <v>1.4138999999999999</v>
      </c>
      <c r="S113" s="49">
        <v>44677</v>
      </c>
      <c r="T113" s="21" t="s">
        <v>351</v>
      </c>
      <c r="U113" s="21"/>
      <c r="V113">
        <v>1.0665</v>
      </c>
      <c r="Y113" s="49">
        <v>44708</v>
      </c>
      <c r="Z113" s="21" t="s">
        <v>535</v>
      </c>
      <c r="AB113">
        <v>0.98299999999999998</v>
      </c>
      <c r="AE113" s="49">
        <v>44734</v>
      </c>
      <c r="AF113" s="21" t="s">
        <v>570</v>
      </c>
      <c r="AH113">
        <v>1.1536999999999999</v>
      </c>
      <c r="AK113" s="66">
        <v>44734</v>
      </c>
      <c r="AL113" s="21" t="s">
        <v>570</v>
      </c>
      <c r="AN113" s="7">
        <v>2.0005999999999999</v>
      </c>
      <c r="AQ113" s="49">
        <v>44741</v>
      </c>
      <c r="AR113" s="21" t="s">
        <v>570</v>
      </c>
      <c r="AT113">
        <v>1.262</v>
      </c>
      <c r="AW113" s="49">
        <v>44768</v>
      </c>
      <c r="AX113" s="21" t="s">
        <v>638</v>
      </c>
      <c r="AZ113">
        <v>1.3352999999999999</v>
      </c>
      <c r="BC113" s="49">
        <v>44824</v>
      </c>
      <c r="BD113" s="21" t="s">
        <v>1622</v>
      </c>
      <c r="BF113">
        <v>0.98499999999999999</v>
      </c>
      <c r="BI113" s="49">
        <v>44851</v>
      </c>
      <c r="BJ113" s="21" t="s">
        <v>1621</v>
      </c>
      <c r="BL113">
        <v>0.85099999999999998</v>
      </c>
      <c r="BO113" s="49">
        <v>44851</v>
      </c>
      <c r="BP113" s="21" t="s">
        <v>1621</v>
      </c>
      <c r="BR113">
        <v>0.84619999999999995</v>
      </c>
      <c r="BU113" s="49">
        <v>44865</v>
      </c>
      <c r="BV113" s="21" t="s">
        <v>1621</v>
      </c>
      <c r="BX113">
        <v>1.4370000000000001</v>
      </c>
      <c r="CA113" s="49">
        <v>44867</v>
      </c>
      <c r="CB113" s="21" t="s">
        <v>1630</v>
      </c>
      <c r="CD113">
        <v>0.98899999999999999</v>
      </c>
      <c r="CG113" s="49">
        <v>44867</v>
      </c>
      <c r="CH113" s="21" t="s">
        <v>1630</v>
      </c>
      <c r="CJ113">
        <v>1.3089999999999999</v>
      </c>
      <c r="CM113" s="49">
        <v>44874</v>
      </c>
      <c r="CN113" s="21" t="s">
        <v>1630</v>
      </c>
      <c r="CP113">
        <v>1.012</v>
      </c>
      <c r="CS113" s="49">
        <v>44943</v>
      </c>
      <c r="CT113" s="21" t="s">
        <v>1626</v>
      </c>
      <c r="CV113">
        <v>1.504</v>
      </c>
      <c r="CY113" s="49">
        <v>44958</v>
      </c>
      <c r="CZ113" s="21" t="s">
        <v>348</v>
      </c>
      <c r="DB113">
        <v>0.95699999999999996</v>
      </c>
      <c r="DQ113" s="49">
        <v>44628</v>
      </c>
      <c r="DR113" s="27" t="s">
        <v>350</v>
      </c>
      <c r="DS113" s="23"/>
      <c r="DT113">
        <v>1.54</v>
      </c>
    </row>
    <row r="114" spans="1:124">
      <c r="A114" s="49">
        <v>44552</v>
      </c>
      <c r="B114" s="21" t="s">
        <v>336</v>
      </c>
      <c r="D114">
        <v>1.0151289999999999</v>
      </c>
      <c r="G114" s="49">
        <v>44629</v>
      </c>
      <c r="H114" s="27" t="s">
        <v>350</v>
      </c>
      <c r="I114" s="23"/>
      <c r="J114">
        <v>1.5306999999999999</v>
      </c>
      <c r="M114" s="49">
        <v>44678</v>
      </c>
      <c r="N114" s="27" t="s">
        <v>351</v>
      </c>
      <c r="O114" s="23"/>
      <c r="P114">
        <v>1.415</v>
      </c>
      <c r="S114" s="49">
        <v>44678</v>
      </c>
      <c r="T114" s="21" t="s">
        <v>351</v>
      </c>
      <c r="U114" s="21"/>
      <c r="V114">
        <v>1.0690999999999999</v>
      </c>
      <c r="Y114" s="49">
        <v>44711</v>
      </c>
      <c r="Z114" s="21" t="s">
        <v>535</v>
      </c>
      <c r="AB114">
        <v>0.99</v>
      </c>
      <c r="AE114" s="49">
        <v>44735</v>
      </c>
      <c r="AF114" s="21" t="s">
        <v>570</v>
      </c>
      <c r="AH114">
        <v>1.1474</v>
      </c>
      <c r="AK114" s="66">
        <v>44735</v>
      </c>
      <c r="AL114" s="21" t="s">
        <v>570</v>
      </c>
      <c r="AN114" s="7">
        <v>2.0133000000000001</v>
      </c>
      <c r="AQ114" s="49">
        <v>44742</v>
      </c>
      <c r="AR114" s="21" t="s">
        <v>570</v>
      </c>
      <c r="AT114">
        <v>1.2609999999999999</v>
      </c>
      <c r="AW114" s="49">
        <v>44769</v>
      </c>
      <c r="AX114" s="21" t="s">
        <v>638</v>
      </c>
      <c r="AZ114">
        <v>1.3334999999999999</v>
      </c>
      <c r="BC114" s="49">
        <v>44825</v>
      </c>
      <c r="BD114" s="21" t="s">
        <v>1622</v>
      </c>
      <c r="BF114">
        <v>0.98480000000000001</v>
      </c>
      <c r="BI114" s="49">
        <v>44852</v>
      </c>
      <c r="BJ114" s="21" t="s">
        <v>1621</v>
      </c>
      <c r="BL114">
        <v>0.84899999999999998</v>
      </c>
      <c r="BO114" s="49">
        <v>44852</v>
      </c>
      <c r="BP114" s="21" t="s">
        <v>1621</v>
      </c>
      <c r="BR114">
        <v>0.8397</v>
      </c>
      <c r="BU114" s="49">
        <v>44866</v>
      </c>
      <c r="BV114" s="21" t="s">
        <v>342</v>
      </c>
      <c r="BX114">
        <v>1.4319999999999999</v>
      </c>
      <c r="CA114" s="49">
        <v>44868</v>
      </c>
      <c r="CB114" s="21" t="s">
        <v>1630</v>
      </c>
      <c r="CD114">
        <v>0.98880000000000001</v>
      </c>
      <c r="CG114" s="49">
        <v>44868</v>
      </c>
      <c r="CH114" s="21" t="s">
        <v>1630</v>
      </c>
      <c r="CJ114">
        <v>1.3080000000000001</v>
      </c>
      <c r="CM114" s="49">
        <v>44875</v>
      </c>
      <c r="CN114" s="21" t="s">
        <v>1630</v>
      </c>
      <c r="CP114">
        <v>1.01</v>
      </c>
      <c r="CS114" s="49">
        <v>44944</v>
      </c>
      <c r="CT114" s="21" t="s">
        <v>1626</v>
      </c>
      <c r="CV114">
        <v>1.5029999999999999</v>
      </c>
      <c r="CY114" s="49">
        <v>44959</v>
      </c>
      <c r="CZ114" s="21" t="s">
        <v>1632</v>
      </c>
      <c r="DB114">
        <v>0.95399999999999996</v>
      </c>
      <c r="DQ114" s="49">
        <v>44629</v>
      </c>
      <c r="DR114" s="27" t="s">
        <v>350</v>
      </c>
      <c r="DS114" s="23"/>
      <c r="DT114">
        <v>1.5306999999999999</v>
      </c>
    </row>
    <row r="115" spans="1:124">
      <c r="A115" s="49">
        <v>44553</v>
      </c>
      <c r="B115" s="21" t="s">
        <v>336</v>
      </c>
      <c r="D115">
        <v>1.0136160000000001</v>
      </c>
      <c r="G115" s="49">
        <v>44630</v>
      </c>
      <c r="H115" s="27" t="s">
        <v>350</v>
      </c>
      <c r="I115" s="23"/>
      <c r="J115">
        <v>1.5194000000000001</v>
      </c>
      <c r="M115" s="49">
        <v>44679</v>
      </c>
      <c r="N115" s="27" t="s">
        <v>351</v>
      </c>
      <c r="O115" s="23"/>
      <c r="P115">
        <v>1.4086000000000001</v>
      </c>
      <c r="S115" s="49">
        <v>44679</v>
      </c>
      <c r="T115" s="21" t="s">
        <v>351</v>
      </c>
      <c r="U115" s="21"/>
      <c r="V115">
        <v>1.0651999999999999</v>
      </c>
      <c r="Y115" s="49">
        <v>44712</v>
      </c>
      <c r="Z115" s="21" t="s">
        <v>535</v>
      </c>
      <c r="AB115">
        <v>0.99399999999999999</v>
      </c>
      <c r="AE115" s="49">
        <v>44736</v>
      </c>
      <c r="AF115" s="21" t="s">
        <v>570</v>
      </c>
      <c r="AH115">
        <v>1.1460999999999999</v>
      </c>
      <c r="AK115" s="66">
        <v>44736</v>
      </c>
      <c r="AL115" s="21" t="s">
        <v>570</v>
      </c>
      <c r="AN115" s="7">
        <v>2.0255000000000001</v>
      </c>
      <c r="AQ115" s="49">
        <v>44743</v>
      </c>
      <c r="AR115" s="21" t="s">
        <v>638</v>
      </c>
      <c r="AT115">
        <v>1.266</v>
      </c>
      <c r="AW115" s="49">
        <v>44770</v>
      </c>
      <c r="AX115" s="21" t="s">
        <v>638</v>
      </c>
      <c r="AZ115">
        <v>1.3373999999999999</v>
      </c>
      <c r="BC115" s="49">
        <v>44826</v>
      </c>
      <c r="BD115" s="21" t="s">
        <v>1622</v>
      </c>
      <c r="BF115">
        <v>0.98370000000000002</v>
      </c>
      <c r="BI115" s="49">
        <v>44853</v>
      </c>
      <c r="BJ115" s="21" t="s">
        <v>1621</v>
      </c>
      <c r="BL115">
        <v>0.84899999999999998</v>
      </c>
      <c r="BO115" s="49">
        <v>44853</v>
      </c>
      <c r="BP115" s="21" t="s">
        <v>1621</v>
      </c>
      <c r="BR115">
        <v>0.84089999999999998</v>
      </c>
      <c r="BU115" s="49">
        <v>44867</v>
      </c>
      <c r="BV115" s="21" t="s">
        <v>1630</v>
      </c>
      <c r="BX115">
        <v>1.4259999999999999</v>
      </c>
      <c r="CA115" s="49">
        <v>44869</v>
      </c>
      <c r="CB115" s="21" t="s">
        <v>1630</v>
      </c>
      <c r="CD115">
        <v>0.99019999999999997</v>
      </c>
      <c r="CG115" s="49">
        <v>44869</v>
      </c>
      <c r="CH115" s="21" t="s">
        <v>1630</v>
      </c>
      <c r="CJ115">
        <v>1.296</v>
      </c>
      <c r="CM115" s="49">
        <v>44876</v>
      </c>
      <c r="CN115" s="21" t="s">
        <v>1630</v>
      </c>
      <c r="CP115">
        <v>1.002</v>
      </c>
      <c r="CS115" s="49">
        <v>44945</v>
      </c>
      <c r="CT115" s="21" t="s">
        <v>1626</v>
      </c>
      <c r="CV115">
        <v>1.502</v>
      </c>
      <c r="CY115" s="49">
        <v>44960</v>
      </c>
      <c r="CZ115" s="21" t="s">
        <v>1632</v>
      </c>
      <c r="DB115">
        <v>0.95599999999999996</v>
      </c>
      <c r="DQ115" s="49">
        <v>44630</v>
      </c>
      <c r="DR115" s="27" t="s">
        <v>350</v>
      </c>
      <c r="DS115" s="23"/>
      <c r="DT115">
        <v>1.5194000000000001</v>
      </c>
    </row>
    <row r="116" spans="1:124">
      <c r="A116" s="49">
        <v>44554</v>
      </c>
      <c r="B116" s="21" t="s">
        <v>336</v>
      </c>
      <c r="D116">
        <v>1.0189109999999999</v>
      </c>
      <c r="G116" s="49">
        <v>44631</v>
      </c>
      <c r="H116" s="27" t="s">
        <v>350</v>
      </c>
      <c r="I116" s="23"/>
      <c r="J116">
        <v>1.5198</v>
      </c>
      <c r="M116" s="49">
        <v>44680</v>
      </c>
      <c r="N116" s="27" t="s">
        <v>351</v>
      </c>
      <c r="O116" s="23"/>
      <c r="P116">
        <v>1.4074</v>
      </c>
      <c r="S116" s="49">
        <v>44680</v>
      </c>
      <c r="T116" s="21" t="s">
        <v>351</v>
      </c>
      <c r="U116" s="21"/>
      <c r="V116">
        <v>1.0670999999999999</v>
      </c>
      <c r="Y116" s="49">
        <v>44713</v>
      </c>
      <c r="Z116" s="21" t="s">
        <v>570</v>
      </c>
      <c r="AB116">
        <v>0.99</v>
      </c>
      <c r="AE116" s="49">
        <v>44739</v>
      </c>
      <c r="AF116" s="21" t="s">
        <v>570</v>
      </c>
      <c r="AH116">
        <v>1.1574</v>
      </c>
      <c r="AK116" s="66">
        <v>44739</v>
      </c>
      <c r="AL116" s="21" t="s">
        <v>570</v>
      </c>
      <c r="AN116" s="7">
        <v>2.0314000000000001</v>
      </c>
      <c r="AQ116" s="49">
        <v>44746</v>
      </c>
      <c r="AR116" s="21" t="s">
        <v>638</v>
      </c>
      <c r="AT116">
        <v>1.2949999999999999</v>
      </c>
      <c r="AW116" s="49">
        <v>44771</v>
      </c>
      <c r="AX116" s="21" t="s">
        <v>638</v>
      </c>
      <c r="AZ116">
        <v>1.3503000000000001</v>
      </c>
      <c r="BC116" s="49">
        <v>44827</v>
      </c>
      <c r="BD116" s="21" t="s">
        <v>1622</v>
      </c>
      <c r="BF116">
        <v>0.98329999999999995</v>
      </c>
      <c r="BI116" s="49">
        <v>44854</v>
      </c>
      <c r="BJ116" s="21" t="s">
        <v>1621</v>
      </c>
      <c r="BL116">
        <v>0.85</v>
      </c>
      <c r="BO116" s="49">
        <v>44854</v>
      </c>
      <c r="BP116" s="21" t="s">
        <v>1621</v>
      </c>
      <c r="BR116">
        <v>0.84160000000000001</v>
      </c>
      <c r="BU116" s="49">
        <v>44868</v>
      </c>
      <c r="BV116" s="21" t="s">
        <v>1630</v>
      </c>
      <c r="BX116">
        <v>1.421</v>
      </c>
      <c r="CA116" s="49">
        <v>44872</v>
      </c>
      <c r="CB116" s="21" t="s">
        <v>1630</v>
      </c>
      <c r="CD116">
        <v>0.99260000000000004</v>
      </c>
      <c r="CG116" s="49">
        <v>44872</v>
      </c>
      <c r="CH116" s="21" t="s">
        <v>1630</v>
      </c>
      <c r="CJ116">
        <v>1.298</v>
      </c>
      <c r="CM116" s="49">
        <v>44879</v>
      </c>
      <c r="CN116" s="21" t="s">
        <v>1630</v>
      </c>
      <c r="CP116">
        <v>0.98</v>
      </c>
      <c r="CS116" s="49">
        <v>44946</v>
      </c>
      <c r="CT116" s="21" t="s">
        <v>1626</v>
      </c>
      <c r="CV116">
        <v>1.5029999999999999</v>
      </c>
      <c r="CY116" s="49">
        <v>44963</v>
      </c>
      <c r="CZ116" s="21" t="s">
        <v>1632</v>
      </c>
      <c r="DB116">
        <v>0.95899999999999996</v>
      </c>
      <c r="DQ116" s="49">
        <v>44631</v>
      </c>
      <c r="DR116" s="27" t="s">
        <v>350</v>
      </c>
      <c r="DS116" s="23"/>
      <c r="DT116">
        <v>1.5198</v>
      </c>
    </row>
    <row r="117" spans="1:124">
      <c r="A117" s="49">
        <v>44557</v>
      </c>
      <c r="B117" s="21" t="s">
        <v>336</v>
      </c>
      <c r="D117">
        <v>1.0151289999999999</v>
      </c>
      <c r="G117" s="49">
        <v>44634</v>
      </c>
      <c r="H117" s="27" t="s">
        <v>350</v>
      </c>
      <c r="I117" s="23"/>
      <c r="J117">
        <v>1.5170999999999999</v>
      </c>
      <c r="M117" s="49">
        <v>44686</v>
      </c>
      <c r="N117" s="27" t="s">
        <v>353</v>
      </c>
      <c r="O117" s="23"/>
      <c r="P117">
        <v>1.4045000000000001</v>
      </c>
      <c r="S117" s="49">
        <v>44686</v>
      </c>
      <c r="T117" s="21" t="s">
        <v>353</v>
      </c>
      <c r="U117" s="21"/>
      <c r="V117">
        <v>1.0667</v>
      </c>
      <c r="Y117" s="49">
        <v>44714</v>
      </c>
      <c r="Z117" s="21" t="s">
        <v>570</v>
      </c>
      <c r="AB117">
        <v>0.99399999999999999</v>
      </c>
      <c r="AE117" s="49">
        <v>44740</v>
      </c>
      <c r="AF117" s="21" t="s">
        <v>570</v>
      </c>
      <c r="AH117">
        <v>1.1554</v>
      </c>
      <c r="AK117" s="66">
        <v>44740</v>
      </c>
      <c r="AL117" s="21" t="s">
        <v>570</v>
      </c>
      <c r="AN117" s="7">
        <v>2.0386000000000002</v>
      </c>
      <c r="AQ117" s="49">
        <v>44747</v>
      </c>
      <c r="AR117" s="21" t="s">
        <v>638</v>
      </c>
      <c r="AT117">
        <v>1.2849999999999999</v>
      </c>
      <c r="AW117" s="49">
        <v>44774</v>
      </c>
      <c r="AX117" s="21" t="s">
        <v>339</v>
      </c>
      <c r="AZ117">
        <v>1.3583000000000001</v>
      </c>
      <c r="BC117" s="49">
        <v>44830</v>
      </c>
      <c r="BD117" s="21" t="s">
        <v>1622</v>
      </c>
      <c r="BF117">
        <v>0.98260000000000003</v>
      </c>
      <c r="BI117" s="49">
        <v>44855</v>
      </c>
      <c r="BJ117" s="21" t="s">
        <v>1621</v>
      </c>
      <c r="BL117">
        <v>0.85</v>
      </c>
      <c r="BO117" s="49">
        <v>44855</v>
      </c>
      <c r="BP117" s="21" t="s">
        <v>1621</v>
      </c>
      <c r="BR117">
        <v>0.84219999999999995</v>
      </c>
      <c r="BU117" s="49">
        <v>44869</v>
      </c>
      <c r="BV117" s="21" t="s">
        <v>1630</v>
      </c>
      <c r="BX117">
        <v>1.4179999999999999</v>
      </c>
      <c r="CA117" s="49">
        <v>44873</v>
      </c>
      <c r="CB117" s="21" t="s">
        <v>1630</v>
      </c>
      <c r="CD117">
        <v>0.99260000000000004</v>
      </c>
      <c r="CG117" s="49">
        <v>44873</v>
      </c>
      <c r="CH117" s="21" t="s">
        <v>1630</v>
      </c>
      <c r="CJ117">
        <v>1.296</v>
      </c>
      <c r="CM117" s="49">
        <v>44880</v>
      </c>
      <c r="CN117" s="21" t="s">
        <v>1630</v>
      </c>
      <c r="CP117">
        <v>0.97799999999999998</v>
      </c>
      <c r="CS117" s="49">
        <v>44956</v>
      </c>
      <c r="CT117" s="21" t="s">
        <v>1626</v>
      </c>
      <c r="CV117">
        <v>1.502</v>
      </c>
      <c r="CY117" s="49">
        <v>44964</v>
      </c>
      <c r="CZ117" s="21" t="s">
        <v>1688</v>
      </c>
      <c r="DB117">
        <v>0.96099999999999997</v>
      </c>
      <c r="DQ117" s="49">
        <v>44634</v>
      </c>
      <c r="DR117" s="27" t="s">
        <v>350</v>
      </c>
      <c r="DS117" s="23"/>
      <c r="DT117">
        <v>1.5170999999999999</v>
      </c>
    </row>
    <row r="118" spans="1:124">
      <c r="A118" s="49">
        <v>44558</v>
      </c>
      <c r="B118" s="21" t="s">
        <v>336</v>
      </c>
      <c r="D118">
        <v>1.020424</v>
      </c>
      <c r="G118" s="49">
        <v>44635</v>
      </c>
      <c r="H118" s="27" t="s">
        <v>350</v>
      </c>
      <c r="I118" s="23"/>
      <c r="J118">
        <v>1.5022</v>
      </c>
      <c r="M118" s="49">
        <v>44687</v>
      </c>
      <c r="N118" s="27" t="s">
        <v>353</v>
      </c>
      <c r="O118" s="23"/>
      <c r="P118">
        <v>1.4034</v>
      </c>
      <c r="S118" s="49">
        <v>44687</v>
      </c>
      <c r="T118" s="21" t="s">
        <v>353</v>
      </c>
      <c r="U118" s="21"/>
      <c r="V118">
        <v>1.0577000000000001</v>
      </c>
      <c r="Y118" s="49">
        <v>44718</v>
      </c>
      <c r="Z118" s="21" t="s">
        <v>570</v>
      </c>
      <c r="AB118">
        <v>0.998</v>
      </c>
      <c r="AE118" s="49">
        <v>44741</v>
      </c>
      <c r="AF118" s="21" t="s">
        <v>570</v>
      </c>
      <c r="AH118">
        <v>1.1468</v>
      </c>
      <c r="AK118" s="66">
        <v>44741</v>
      </c>
      <c r="AL118" s="21" t="s">
        <v>570</v>
      </c>
      <c r="AN118" s="7">
        <v>2.0261</v>
      </c>
      <c r="AQ118" s="49">
        <v>44748</v>
      </c>
      <c r="AR118" s="21" t="s">
        <v>638</v>
      </c>
      <c r="AT118">
        <v>1.31</v>
      </c>
      <c r="AW118" s="49">
        <v>44775</v>
      </c>
      <c r="AX118" s="21" t="s">
        <v>1623</v>
      </c>
      <c r="AZ118">
        <v>1.3486</v>
      </c>
      <c r="BC118" s="49">
        <v>44831</v>
      </c>
      <c r="BD118" s="21" t="s">
        <v>1622</v>
      </c>
      <c r="BF118">
        <v>0.98260000000000003</v>
      </c>
      <c r="BI118" s="49">
        <v>44858</v>
      </c>
      <c r="BJ118" s="21" t="s">
        <v>1621</v>
      </c>
      <c r="BL118">
        <v>0.84799999999999998</v>
      </c>
      <c r="BO118" s="49">
        <v>44858</v>
      </c>
      <c r="BP118" s="21" t="s">
        <v>1621</v>
      </c>
      <c r="BR118">
        <v>0.83950000000000002</v>
      </c>
      <c r="BU118" s="49">
        <v>44872</v>
      </c>
      <c r="BV118" s="21" t="s">
        <v>1630</v>
      </c>
      <c r="BX118">
        <v>1.4219999999999999</v>
      </c>
      <c r="CA118" s="49">
        <v>44874</v>
      </c>
      <c r="CB118" s="21" t="s">
        <v>1630</v>
      </c>
      <c r="CD118">
        <v>0.99409999999999998</v>
      </c>
      <c r="CG118" s="49">
        <v>44874</v>
      </c>
      <c r="CH118" s="21" t="s">
        <v>1630</v>
      </c>
      <c r="CJ118">
        <v>1.2929999999999999</v>
      </c>
      <c r="CM118" s="49">
        <v>44881</v>
      </c>
      <c r="CN118" s="21" t="s">
        <v>1630</v>
      </c>
      <c r="CP118">
        <v>0.97499999999999998</v>
      </c>
      <c r="CS118" s="49">
        <v>44957</v>
      </c>
      <c r="CT118" s="21" t="s">
        <v>1626</v>
      </c>
      <c r="CV118">
        <v>1.502</v>
      </c>
      <c r="CY118" s="49">
        <v>44965</v>
      </c>
      <c r="CZ118" s="21" t="s">
        <v>1701</v>
      </c>
      <c r="DB118">
        <v>0.96</v>
      </c>
      <c r="DQ118" s="49">
        <v>44635</v>
      </c>
      <c r="DR118" s="27" t="s">
        <v>350</v>
      </c>
      <c r="DS118" s="23"/>
      <c r="DT118">
        <v>1.5022</v>
      </c>
    </row>
    <row r="119" spans="1:124">
      <c r="A119" s="49">
        <v>44559</v>
      </c>
      <c r="B119" s="21" t="s">
        <v>336</v>
      </c>
      <c r="D119">
        <v>1.0189109999999999</v>
      </c>
      <c r="G119" s="49">
        <v>44636</v>
      </c>
      <c r="H119" s="27" t="s">
        <v>350</v>
      </c>
      <c r="I119" s="23"/>
      <c r="J119">
        <v>1.4970000000000001</v>
      </c>
      <c r="M119" s="49">
        <v>44690</v>
      </c>
      <c r="N119" s="27" t="s">
        <v>353</v>
      </c>
      <c r="O119" s="23"/>
      <c r="P119">
        <v>1.4018999999999999</v>
      </c>
      <c r="S119" s="49">
        <v>44690</v>
      </c>
      <c r="T119" s="21" t="s">
        <v>353</v>
      </c>
      <c r="U119" s="21"/>
      <c r="V119">
        <v>1.0545</v>
      </c>
      <c r="Y119" s="49">
        <v>44719</v>
      </c>
      <c r="Z119" s="21" t="s">
        <v>570</v>
      </c>
      <c r="AB119">
        <v>1</v>
      </c>
      <c r="AE119" s="49">
        <v>44742</v>
      </c>
      <c r="AF119" s="21" t="s">
        <v>570</v>
      </c>
      <c r="AH119">
        <v>1.1422000000000001</v>
      </c>
      <c r="AK119" s="66">
        <v>44742</v>
      </c>
      <c r="AL119" s="21" t="s">
        <v>570</v>
      </c>
      <c r="AN119" s="7">
        <v>2.0276000000000001</v>
      </c>
      <c r="AQ119" s="49">
        <v>44749</v>
      </c>
      <c r="AR119" s="21" t="s">
        <v>638</v>
      </c>
      <c r="AT119">
        <v>1.31</v>
      </c>
      <c r="AW119" s="49">
        <v>44776</v>
      </c>
      <c r="AX119" s="21" t="s">
        <v>1623</v>
      </c>
      <c r="AZ119">
        <v>1.3406</v>
      </c>
      <c r="BC119" s="49">
        <v>44832</v>
      </c>
      <c r="BD119" s="21" t="s">
        <v>1622</v>
      </c>
      <c r="BF119">
        <v>0.98440000000000005</v>
      </c>
      <c r="BI119" s="49">
        <v>44859</v>
      </c>
      <c r="BJ119" s="21" t="s">
        <v>1621</v>
      </c>
      <c r="BL119">
        <v>0.84699999999999998</v>
      </c>
      <c r="BO119" s="49">
        <v>44859</v>
      </c>
      <c r="BP119" s="21" t="s">
        <v>1621</v>
      </c>
      <c r="BR119">
        <v>0.83830000000000005</v>
      </c>
      <c r="BU119" s="49">
        <v>44873</v>
      </c>
      <c r="BV119" s="21" t="s">
        <v>1630</v>
      </c>
      <c r="BX119">
        <v>1.4239999999999999</v>
      </c>
      <c r="CA119" s="49">
        <v>44875</v>
      </c>
      <c r="CB119" s="21" t="s">
        <v>1630</v>
      </c>
      <c r="CD119">
        <v>0.995</v>
      </c>
      <c r="CG119" s="49">
        <v>44875</v>
      </c>
      <c r="CH119" s="21" t="s">
        <v>1630</v>
      </c>
      <c r="CJ119">
        <v>1.2909999999999999</v>
      </c>
      <c r="CM119" s="49">
        <v>44882</v>
      </c>
      <c r="CN119" s="21" t="s">
        <v>1630</v>
      </c>
      <c r="CP119">
        <v>0.98099999999999998</v>
      </c>
      <c r="CS119" s="49">
        <v>44958</v>
      </c>
      <c r="CT119" s="21" t="s">
        <v>348</v>
      </c>
      <c r="CV119">
        <v>1.502</v>
      </c>
      <c r="CY119" s="49">
        <v>44966</v>
      </c>
      <c r="CZ119" s="21" t="s">
        <v>1711</v>
      </c>
      <c r="DB119">
        <v>0.95899999999999996</v>
      </c>
      <c r="DQ119" s="49">
        <v>44636</v>
      </c>
      <c r="DR119" s="27" t="s">
        <v>350</v>
      </c>
      <c r="DS119" s="23"/>
      <c r="DT119">
        <v>1.4970000000000001</v>
      </c>
    </row>
    <row r="120" spans="1:124">
      <c r="A120" s="49">
        <v>44560</v>
      </c>
      <c r="B120" s="21" t="s">
        <v>336</v>
      </c>
      <c r="D120">
        <v>1.0143720000000001</v>
      </c>
      <c r="G120" s="49">
        <v>44637</v>
      </c>
      <c r="H120" s="27" t="s">
        <v>350</v>
      </c>
      <c r="I120" s="23"/>
      <c r="J120">
        <v>1.4911000000000001</v>
      </c>
      <c r="M120" s="49">
        <v>44691</v>
      </c>
      <c r="N120" s="27" t="s">
        <v>353</v>
      </c>
      <c r="O120" s="23"/>
      <c r="P120">
        <v>1.39</v>
      </c>
      <c r="S120" s="49">
        <v>44691</v>
      </c>
      <c r="T120" s="21" t="s">
        <v>353</v>
      </c>
      <c r="U120" s="21"/>
      <c r="V120">
        <v>1.04</v>
      </c>
      <c r="Y120" s="49">
        <v>44720</v>
      </c>
      <c r="Z120" s="21" t="s">
        <v>570</v>
      </c>
      <c r="AB120">
        <v>1.006</v>
      </c>
      <c r="AE120" s="49">
        <v>44743</v>
      </c>
      <c r="AF120" s="21" t="s">
        <v>638</v>
      </c>
      <c r="AH120">
        <v>1.1463000000000001</v>
      </c>
      <c r="AK120" s="66">
        <v>44743</v>
      </c>
      <c r="AL120" s="21" t="s">
        <v>638</v>
      </c>
      <c r="AN120" s="7">
        <v>2.0190000000000001</v>
      </c>
      <c r="AQ120" s="49">
        <v>44750</v>
      </c>
      <c r="AR120" s="21" t="s">
        <v>638</v>
      </c>
      <c r="AT120">
        <v>1.3009999999999999</v>
      </c>
      <c r="AW120" s="49">
        <v>44777</v>
      </c>
      <c r="AX120" s="21" t="s">
        <v>1623</v>
      </c>
      <c r="AZ120">
        <v>1.3310999999999999</v>
      </c>
      <c r="BC120" s="49">
        <v>44833</v>
      </c>
      <c r="BD120" s="21" t="s">
        <v>1622</v>
      </c>
      <c r="BF120">
        <v>0.98440000000000005</v>
      </c>
      <c r="BI120" s="49">
        <v>44860</v>
      </c>
      <c r="BJ120" s="21" t="s">
        <v>1621</v>
      </c>
      <c r="BL120">
        <v>0.84799999999999998</v>
      </c>
      <c r="BO120" s="49">
        <v>44860</v>
      </c>
      <c r="BP120" s="21" t="s">
        <v>1621</v>
      </c>
      <c r="BR120">
        <v>0.84030000000000005</v>
      </c>
      <c r="BU120" s="49">
        <v>44874</v>
      </c>
      <c r="BV120" s="21" t="s">
        <v>1630</v>
      </c>
      <c r="BX120">
        <v>1.4430000000000001</v>
      </c>
      <c r="CA120" s="49">
        <v>44876</v>
      </c>
      <c r="CB120" s="21" t="s">
        <v>1630</v>
      </c>
      <c r="CD120">
        <v>0.99209999999999998</v>
      </c>
      <c r="CG120" s="49">
        <v>44876</v>
      </c>
      <c r="CH120" s="21" t="s">
        <v>1630</v>
      </c>
      <c r="CJ120">
        <v>1.2969999999999999</v>
      </c>
      <c r="CM120" s="49">
        <v>44883</v>
      </c>
      <c r="CN120" s="21" t="s">
        <v>1630</v>
      </c>
      <c r="CP120">
        <v>0.99399999999999999</v>
      </c>
      <c r="CS120" s="49">
        <v>44959</v>
      </c>
      <c r="CT120" s="21" t="s">
        <v>1632</v>
      </c>
      <c r="CV120">
        <v>1.5009999999999999</v>
      </c>
      <c r="CY120" s="49">
        <v>44967</v>
      </c>
      <c r="CZ120" s="21" t="s">
        <v>1719</v>
      </c>
      <c r="DB120">
        <v>0.95799999999999996</v>
      </c>
      <c r="DQ120" s="49">
        <v>44637</v>
      </c>
      <c r="DR120" s="27" t="s">
        <v>350</v>
      </c>
      <c r="DS120" s="23"/>
      <c r="DT120">
        <v>1.4911000000000001</v>
      </c>
    </row>
    <row r="121" spans="1:124">
      <c r="A121" s="49">
        <v>44561</v>
      </c>
      <c r="B121" s="21" t="s">
        <v>336</v>
      </c>
      <c r="D121">
        <v>1.0113460000000001</v>
      </c>
      <c r="G121" s="49">
        <v>44638</v>
      </c>
      <c r="H121" s="27" t="s">
        <v>350</v>
      </c>
      <c r="I121" s="23"/>
      <c r="J121">
        <v>1.4961</v>
      </c>
      <c r="M121" s="49">
        <v>44692</v>
      </c>
      <c r="N121" s="27" t="s">
        <v>353</v>
      </c>
      <c r="O121" s="23"/>
      <c r="P121">
        <v>1.3827</v>
      </c>
      <c r="S121" s="49">
        <v>44692</v>
      </c>
      <c r="T121" s="21" t="s">
        <v>353</v>
      </c>
      <c r="U121" s="21"/>
      <c r="V121">
        <v>1.0379</v>
      </c>
      <c r="Y121" s="49">
        <v>44721</v>
      </c>
      <c r="Z121" s="21" t="s">
        <v>570</v>
      </c>
      <c r="AB121">
        <v>1.004</v>
      </c>
      <c r="AE121" s="49">
        <v>44746</v>
      </c>
      <c r="AF121" s="21" t="s">
        <v>638</v>
      </c>
      <c r="AH121">
        <v>1.1544000000000001</v>
      </c>
      <c r="AK121" s="66">
        <v>44746</v>
      </c>
      <c r="AL121" s="21" t="s">
        <v>638</v>
      </c>
      <c r="AN121" s="7">
        <v>2.0209000000000001</v>
      </c>
      <c r="AQ121" s="49">
        <v>44753</v>
      </c>
      <c r="AR121" s="21" t="s">
        <v>638</v>
      </c>
      <c r="AT121">
        <v>1.3</v>
      </c>
      <c r="AW121" s="49">
        <v>44778</v>
      </c>
      <c r="AX121" s="21" t="s">
        <v>1623</v>
      </c>
      <c r="AZ121">
        <v>1.3386</v>
      </c>
      <c r="BC121" s="49">
        <v>44834</v>
      </c>
      <c r="BD121" s="21" t="s">
        <v>1622</v>
      </c>
      <c r="BF121">
        <v>0.98509999999999998</v>
      </c>
      <c r="BI121" s="49">
        <v>44861</v>
      </c>
      <c r="BJ121" s="21" t="s">
        <v>1621</v>
      </c>
      <c r="BL121">
        <v>0.84799999999999998</v>
      </c>
      <c r="BO121" s="49">
        <v>44861</v>
      </c>
      <c r="BP121" s="21" t="s">
        <v>1621</v>
      </c>
      <c r="BR121">
        <v>0.84150000000000003</v>
      </c>
      <c r="BU121" s="49">
        <v>44875</v>
      </c>
      <c r="BV121" s="21" t="s">
        <v>1630</v>
      </c>
      <c r="BX121">
        <v>1.4339999999999999</v>
      </c>
      <c r="CA121" s="49">
        <v>44879</v>
      </c>
      <c r="CB121" s="21" t="s">
        <v>1630</v>
      </c>
      <c r="CD121">
        <v>0.99139999999999995</v>
      </c>
      <c r="CG121" s="49">
        <v>44879</v>
      </c>
      <c r="CH121" s="21" t="s">
        <v>1630</v>
      </c>
      <c r="CJ121">
        <v>1.298</v>
      </c>
      <c r="CM121" s="49">
        <v>44886</v>
      </c>
      <c r="CN121" s="21" t="s">
        <v>1630</v>
      </c>
      <c r="CP121">
        <v>0.98399999999999999</v>
      </c>
      <c r="CS121" s="49">
        <v>44960</v>
      </c>
      <c r="CT121" s="21" t="s">
        <v>1632</v>
      </c>
      <c r="CV121">
        <v>1.4990000000000001</v>
      </c>
      <c r="DQ121" s="49">
        <v>44638</v>
      </c>
      <c r="DR121" s="27" t="s">
        <v>350</v>
      </c>
      <c r="DS121" s="23"/>
      <c r="DT121">
        <v>1.4961</v>
      </c>
    </row>
    <row r="122" spans="1:124">
      <c r="A122" s="49">
        <v>44565</v>
      </c>
      <c r="B122" s="21" t="s">
        <v>346</v>
      </c>
      <c r="D122">
        <v>1.005295</v>
      </c>
      <c r="G122" s="49">
        <v>44641</v>
      </c>
      <c r="H122" s="27" t="s">
        <v>350</v>
      </c>
      <c r="I122" s="23"/>
      <c r="J122">
        <v>1.4913000000000001</v>
      </c>
      <c r="M122" s="49">
        <v>44693</v>
      </c>
      <c r="N122" s="27" t="s">
        <v>353</v>
      </c>
      <c r="O122" s="23"/>
      <c r="P122">
        <v>1.3849</v>
      </c>
      <c r="S122" s="49">
        <v>44693</v>
      </c>
      <c r="T122" s="21" t="s">
        <v>353</v>
      </c>
      <c r="U122" s="21"/>
      <c r="V122">
        <v>1.0432999999999999</v>
      </c>
      <c r="Y122" s="49">
        <v>44722</v>
      </c>
      <c r="Z122" s="21" t="s">
        <v>570</v>
      </c>
      <c r="AB122">
        <v>0.995</v>
      </c>
      <c r="AE122" s="49">
        <v>44747</v>
      </c>
      <c r="AF122" s="21" t="s">
        <v>638</v>
      </c>
      <c r="AH122">
        <v>1.153</v>
      </c>
      <c r="AK122" s="66">
        <v>44747</v>
      </c>
      <c r="AL122" s="21" t="s">
        <v>638</v>
      </c>
      <c r="AN122" s="7">
        <v>2.0089999999999999</v>
      </c>
      <c r="AQ122" s="49">
        <v>44754</v>
      </c>
      <c r="AR122" s="21" t="s">
        <v>638</v>
      </c>
      <c r="AT122">
        <v>1.3029999999999999</v>
      </c>
      <c r="AW122" s="49">
        <v>44781</v>
      </c>
      <c r="AX122" s="21" t="s">
        <v>1623</v>
      </c>
      <c r="AZ122">
        <v>1.3355999999999999</v>
      </c>
      <c r="BC122" s="49">
        <v>44844</v>
      </c>
      <c r="BD122" s="21" t="s">
        <v>341</v>
      </c>
      <c r="BF122">
        <v>0.98499999999999999</v>
      </c>
      <c r="BI122" s="49">
        <v>44862</v>
      </c>
      <c r="BJ122" s="21" t="s">
        <v>1621</v>
      </c>
      <c r="BL122">
        <v>0.84499999999999997</v>
      </c>
      <c r="BO122" s="49">
        <v>44862</v>
      </c>
      <c r="BP122" s="21" t="s">
        <v>1621</v>
      </c>
      <c r="BR122">
        <v>0.83740000000000003</v>
      </c>
      <c r="BU122" s="49">
        <v>44876</v>
      </c>
      <c r="BV122" s="21" t="s">
        <v>1630</v>
      </c>
      <c r="BX122">
        <v>1.4179999999999999</v>
      </c>
      <c r="CA122" s="49">
        <v>44880</v>
      </c>
      <c r="CB122" s="21" t="s">
        <v>1630</v>
      </c>
      <c r="CD122">
        <v>0.98599999999999999</v>
      </c>
      <c r="CG122" s="49">
        <v>44880</v>
      </c>
      <c r="CH122" s="21" t="s">
        <v>1630</v>
      </c>
      <c r="CJ122">
        <v>1.288</v>
      </c>
      <c r="CM122" s="49">
        <v>44887</v>
      </c>
      <c r="CN122" s="21" t="s">
        <v>1630</v>
      </c>
      <c r="CP122">
        <v>0.97499999999999998</v>
      </c>
      <c r="CS122" s="49">
        <v>44963</v>
      </c>
      <c r="CT122" s="21" t="s">
        <v>1632</v>
      </c>
      <c r="CV122">
        <v>1.498</v>
      </c>
      <c r="DQ122" s="49">
        <v>44641</v>
      </c>
      <c r="DR122" s="27" t="s">
        <v>350</v>
      </c>
      <c r="DS122" s="23"/>
      <c r="DT122">
        <v>1.4913000000000001</v>
      </c>
    </row>
    <row r="123" spans="1:124">
      <c r="A123" s="49">
        <v>44566</v>
      </c>
      <c r="B123" s="21" t="s">
        <v>346</v>
      </c>
      <c r="D123">
        <v>1.0098339999999999</v>
      </c>
      <c r="G123" s="49">
        <v>44642</v>
      </c>
      <c r="H123" s="27" t="s">
        <v>350</v>
      </c>
      <c r="I123" s="23"/>
      <c r="J123">
        <v>1.4899</v>
      </c>
      <c r="M123" s="49">
        <v>44694</v>
      </c>
      <c r="N123" s="27" t="s">
        <v>353</v>
      </c>
      <c r="O123" s="23"/>
      <c r="P123">
        <v>1.3808</v>
      </c>
      <c r="S123" s="49">
        <v>44694</v>
      </c>
      <c r="T123" s="21" t="s">
        <v>353</v>
      </c>
      <c r="U123" s="21"/>
      <c r="V123">
        <v>1.0451999999999999</v>
      </c>
      <c r="Y123" s="49">
        <v>44725</v>
      </c>
      <c r="Z123" s="21" t="s">
        <v>570</v>
      </c>
      <c r="AB123">
        <v>0.99</v>
      </c>
      <c r="AE123" s="49">
        <v>44748</v>
      </c>
      <c r="AF123" s="21" t="s">
        <v>638</v>
      </c>
      <c r="AH123">
        <v>1.1605000000000001</v>
      </c>
      <c r="AK123" s="66">
        <v>44748</v>
      </c>
      <c r="AL123" s="21" t="s">
        <v>638</v>
      </c>
      <c r="AN123" s="7">
        <v>2.0068000000000001</v>
      </c>
      <c r="AQ123" s="49">
        <v>44755</v>
      </c>
      <c r="AR123" s="21" t="s">
        <v>638</v>
      </c>
      <c r="AT123">
        <v>1.306</v>
      </c>
      <c r="AW123" s="49">
        <v>44782</v>
      </c>
      <c r="AX123" s="21" t="s">
        <v>1623</v>
      </c>
      <c r="AZ123">
        <v>1.3334999999999999</v>
      </c>
      <c r="BC123" s="49">
        <v>44845</v>
      </c>
      <c r="BD123" s="21" t="s">
        <v>1621</v>
      </c>
      <c r="BF123">
        <v>0.98570000000000002</v>
      </c>
      <c r="BI123" s="49">
        <v>44865</v>
      </c>
      <c r="BJ123" s="21" t="s">
        <v>1621</v>
      </c>
      <c r="BL123">
        <v>0.84599999999999997</v>
      </c>
      <c r="BO123" s="49">
        <v>44865</v>
      </c>
      <c r="BP123" s="21" t="s">
        <v>1621</v>
      </c>
      <c r="BR123">
        <v>0.83699999999999997</v>
      </c>
      <c r="BU123" s="49">
        <v>44879</v>
      </c>
      <c r="BV123" s="21" t="s">
        <v>1630</v>
      </c>
      <c r="BX123">
        <v>1.43</v>
      </c>
      <c r="CA123" s="49">
        <v>44881</v>
      </c>
      <c r="CB123" s="21" t="s">
        <v>1630</v>
      </c>
      <c r="CD123">
        <v>0.98140000000000005</v>
      </c>
      <c r="CG123" s="49">
        <v>44881</v>
      </c>
      <c r="CH123" s="21" t="s">
        <v>1630</v>
      </c>
      <c r="CJ123">
        <v>1.292</v>
      </c>
      <c r="CM123" s="49">
        <v>44888</v>
      </c>
      <c r="CN123" s="21" t="s">
        <v>1630</v>
      </c>
      <c r="CP123">
        <v>0.96799999999999997</v>
      </c>
      <c r="CS123" s="49">
        <v>44964</v>
      </c>
      <c r="CT123" s="21" t="s">
        <v>1688</v>
      </c>
      <c r="CV123">
        <v>1.498</v>
      </c>
      <c r="DQ123" s="49">
        <v>44642</v>
      </c>
      <c r="DR123" s="27" t="s">
        <v>350</v>
      </c>
      <c r="DS123" s="23"/>
      <c r="DT123">
        <v>1.4899</v>
      </c>
    </row>
    <row r="124" spans="1:124">
      <c r="A124" s="49">
        <v>44567</v>
      </c>
      <c r="B124" s="21" t="s">
        <v>346</v>
      </c>
      <c r="D124">
        <v>1.0098339999999999</v>
      </c>
      <c r="G124" s="49">
        <v>44643</v>
      </c>
      <c r="H124" s="27" t="s">
        <v>350</v>
      </c>
      <c r="I124" s="23"/>
      <c r="J124">
        <v>1.4853000000000001</v>
      </c>
      <c r="M124" s="49">
        <v>44697</v>
      </c>
      <c r="N124" s="27" t="s">
        <v>353</v>
      </c>
      <c r="O124" s="23"/>
      <c r="P124">
        <v>1.3907</v>
      </c>
      <c r="S124" s="49">
        <v>44697</v>
      </c>
      <c r="T124" s="21" t="s">
        <v>353</v>
      </c>
      <c r="U124" s="21"/>
      <c r="V124">
        <v>1.0496000000000001</v>
      </c>
      <c r="Y124" s="49">
        <v>44726</v>
      </c>
      <c r="Z124" s="21" t="s">
        <v>570</v>
      </c>
      <c r="AB124">
        <v>0.99299999999999999</v>
      </c>
      <c r="AE124" s="49">
        <v>44749</v>
      </c>
      <c r="AF124" s="21" t="s">
        <v>638</v>
      </c>
      <c r="AH124">
        <v>1.1400999999999999</v>
      </c>
      <c r="AK124" s="66">
        <v>44749</v>
      </c>
      <c r="AL124" s="21" t="s">
        <v>638</v>
      </c>
      <c r="AN124" s="7">
        <v>2.0003000000000002</v>
      </c>
      <c r="AQ124" s="49">
        <v>44756</v>
      </c>
      <c r="AR124" s="21" t="s">
        <v>638</v>
      </c>
      <c r="AT124">
        <v>1.3069999999999999</v>
      </c>
      <c r="AW124" s="49">
        <v>44783</v>
      </c>
      <c r="AX124" s="21" t="s">
        <v>1623</v>
      </c>
      <c r="AZ124">
        <v>1.3323</v>
      </c>
      <c r="BC124" s="49">
        <v>44846</v>
      </c>
      <c r="BD124" s="21" t="s">
        <v>1621</v>
      </c>
      <c r="BF124">
        <v>0.98609999999999998</v>
      </c>
      <c r="BI124" s="49">
        <v>44866</v>
      </c>
      <c r="BJ124" s="21" t="s">
        <v>342</v>
      </c>
      <c r="BL124">
        <v>0.84599999999999997</v>
      </c>
      <c r="BO124" s="49">
        <v>44866</v>
      </c>
      <c r="BP124" s="21" t="s">
        <v>342</v>
      </c>
      <c r="BR124">
        <v>0.83850000000000002</v>
      </c>
      <c r="BU124" s="49">
        <v>44880</v>
      </c>
      <c r="BV124" s="21" t="s">
        <v>1630</v>
      </c>
      <c r="BX124">
        <v>1.423</v>
      </c>
      <c r="CA124" s="49">
        <v>44882</v>
      </c>
      <c r="CB124" s="21" t="s">
        <v>1630</v>
      </c>
      <c r="CD124">
        <v>0.97989999999999999</v>
      </c>
      <c r="CG124" s="49">
        <v>44882</v>
      </c>
      <c r="CH124" s="21" t="s">
        <v>1630</v>
      </c>
      <c r="CJ124">
        <v>1.2909999999999999</v>
      </c>
      <c r="CM124" s="49">
        <v>44889</v>
      </c>
      <c r="CN124" s="21" t="s">
        <v>1630</v>
      </c>
      <c r="CP124">
        <v>0.97399999999999998</v>
      </c>
      <c r="CS124" s="49">
        <v>44965</v>
      </c>
      <c r="CT124" s="21" t="s">
        <v>1701</v>
      </c>
      <c r="CV124">
        <v>1.4970000000000001</v>
      </c>
      <c r="DQ124" s="49">
        <v>44643</v>
      </c>
      <c r="DR124" s="27" t="s">
        <v>350</v>
      </c>
      <c r="DS124" s="23"/>
      <c r="DT124">
        <v>1.4853000000000001</v>
      </c>
    </row>
    <row r="125" spans="1:124">
      <c r="A125" s="49">
        <v>44568</v>
      </c>
      <c r="B125" s="21" t="s">
        <v>346</v>
      </c>
      <c r="D125">
        <v>1.0098339999999999</v>
      </c>
      <c r="G125" s="49">
        <v>44644</v>
      </c>
      <c r="H125" s="27" t="s">
        <v>350</v>
      </c>
      <c r="I125" s="23"/>
      <c r="J125">
        <v>1.4869000000000001</v>
      </c>
      <c r="M125" s="49">
        <v>44698</v>
      </c>
      <c r="N125" s="27" t="s">
        <v>353</v>
      </c>
      <c r="O125" s="23"/>
      <c r="P125">
        <v>1.3927</v>
      </c>
      <c r="S125" s="49">
        <v>44698</v>
      </c>
      <c r="T125" s="21" t="s">
        <v>353</v>
      </c>
      <c r="U125" s="21"/>
      <c r="V125">
        <v>1.0511999999999999</v>
      </c>
      <c r="Y125" s="49">
        <v>44727</v>
      </c>
      <c r="Z125" s="21" t="s">
        <v>570</v>
      </c>
      <c r="AB125">
        <v>0.98899999999999999</v>
      </c>
      <c r="AE125" s="49">
        <v>44750</v>
      </c>
      <c r="AF125" s="21" t="s">
        <v>638</v>
      </c>
      <c r="AH125">
        <v>1.1247</v>
      </c>
      <c r="AK125" s="66">
        <v>44750</v>
      </c>
      <c r="AL125" s="21" t="s">
        <v>638</v>
      </c>
      <c r="AN125" s="7">
        <v>1.996</v>
      </c>
      <c r="AQ125" s="49">
        <v>44757</v>
      </c>
      <c r="AR125" s="21" t="s">
        <v>638</v>
      </c>
      <c r="AT125">
        <v>1.3009999999999999</v>
      </c>
      <c r="AW125" s="49">
        <v>44784</v>
      </c>
      <c r="AX125" s="21" t="s">
        <v>1623</v>
      </c>
      <c r="AZ125">
        <v>1.3353999999999999</v>
      </c>
      <c r="BC125" s="49">
        <v>44847</v>
      </c>
      <c r="BD125" s="21" t="s">
        <v>1621</v>
      </c>
      <c r="BF125">
        <v>0.98519999999999996</v>
      </c>
      <c r="BI125" s="49">
        <v>44867</v>
      </c>
      <c r="BJ125" s="21" t="s">
        <v>1630</v>
      </c>
      <c r="BL125">
        <v>0.84499999999999997</v>
      </c>
      <c r="BO125" s="49">
        <v>44867</v>
      </c>
      <c r="BP125" s="21" t="s">
        <v>1630</v>
      </c>
      <c r="BR125">
        <v>0.83819999999999995</v>
      </c>
      <c r="BU125" s="49">
        <v>44881</v>
      </c>
      <c r="BV125" s="21" t="s">
        <v>1630</v>
      </c>
      <c r="BX125">
        <v>1.4159999999999999</v>
      </c>
      <c r="CA125" s="49">
        <v>44883</v>
      </c>
      <c r="CB125" s="21" t="s">
        <v>1630</v>
      </c>
      <c r="CD125">
        <v>0.98009999999999997</v>
      </c>
      <c r="CG125" s="49">
        <v>44883</v>
      </c>
      <c r="CH125" s="21" t="s">
        <v>1630</v>
      </c>
      <c r="CJ125">
        <v>1.2949999999999999</v>
      </c>
      <c r="CM125" s="49">
        <v>44890</v>
      </c>
      <c r="CN125" s="21" t="s">
        <v>1630</v>
      </c>
      <c r="CP125">
        <v>0.97099999999999997</v>
      </c>
      <c r="CS125" s="49">
        <v>44966</v>
      </c>
      <c r="CT125" s="21" t="s">
        <v>1711</v>
      </c>
      <c r="CV125">
        <v>1.498</v>
      </c>
      <c r="DQ125" s="49">
        <v>44644</v>
      </c>
      <c r="DR125" s="27" t="s">
        <v>350</v>
      </c>
      <c r="DS125" s="23"/>
      <c r="DT125">
        <v>1.4869000000000001</v>
      </c>
    </row>
    <row r="126" spans="1:124">
      <c r="A126" s="49">
        <v>44571</v>
      </c>
      <c r="B126" s="21" t="s">
        <v>346</v>
      </c>
      <c r="D126">
        <v>1.000756</v>
      </c>
      <c r="G126" s="49">
        <v>44645</v>
      </c>
      <c r="H126" s="27" t="s">
        <v>350</v>
      </c>
      <c r="I126" s="23"/>
      <c r="J126">
        <v>1.4876</v>
      </c>
      <c r="M126" s="49">
        <v>44699</v>
      </c>
      <c r="N126" s="27" t="s">
        <v>353</v>
      </c>
      <c r="O126" s="23"/>
      <c r="P126">
        <v>1.3855</v>
      </c>
      <c r="S126" s="49">
        <v>44699</v>
      </c>
      <c r="T126" s="21" t="s">
        <v>353</v>
      </c>
      <c r="U126" s="21"/>
      <c r="V126">
        <v>1.0492999999999999</v>
      </c>
      <c r="Y126" s="49">
        <v>44728</v>
      </c>
      <c r="Z126" s="21" t="s">
        <v>570</v>
      </c>
      <c r="AB126">
        <v>0.98499999999999999</v>
      </c>
      <c r="AE126" s="49">
        <v>44753</v>
      </c>
      <c r="AF126" s="21" t="s">
        <v>638</v>
      </c>
      <c r="AH126">
        <v>1.1328</v>
      </c>
      <c r="AK126" s="66">
        <v>44753</v>
      </c>
      <c r="AL126" s="21" t="s">
        <v>638</v>
      </c>
      <c r="AN126" s="7">
        <v>1.9937</v>
      </c>
      <c r="AQ126" s="49">
        <v>44760</v>
      </c>
      <c r="AR126" s="21" t="s">
        <v>638</v>
      </c>
      <c r="AT126">
        <v>1.3089999999999999</v>
      </c>
      <c r="AW126" s="49">
        <v>44785</v>
      </c>
      <c r="AX126" s="21" t="s">
        <v>1623</v>
      </c>
      <c r="AZ126">
        <v>1.3416999999999999</v>
      </c>
      <c r="BC126" s="49">
        <v>44848</v>
      </c>
      <c r="BD126" s="21" t="s">
        <v>1621</v>
      </c>
      <c r="BF126">
        <v>0.98619999999999997</v>
      </c>
      <c r="BI126" s="49">
        <v>44868</v>
      </c>
      <c r="BJ126" s="21" t="s">
        <v>1630</v>
      </c>
      <c r="BL126">
        <v>0.84499999999999997</v>
      </c>
      <c r="BO126" s="49">
        <v>44868</v>
      </c>
      <c r="BP126" s="21" t="s">
        <v>1630</v>
      </c>
      <c r="BR126">
        <v>0.83699999999999997</v>
      </c>
      <c r="BU126" s="49">
        <v>44882</v>
      </c>
      <c r="BV126" s="21" t="s">
        <v>1630</v>
      </c>
      <c r="BX126">
        <v>1.413</v>
      </c>
      <c r="CA126" s="49">
        <v>44886</v>
      </c>
      <c r="CB126" s="21" t="s">
        <v>1630</v>
      </c>
      <c r="CD126">
        <v>0.97540000000000004</v>
      </c>
      <c r="CG126" s="49">
        <v>44886</v>
      </c>
      <c r="CH126" s="21" t="s">
        <v>1630</v>
      </c>
      <c r="CJ126">
        <v>1.286</v>
      </c>
      <c r="CM126" s="49">
        <v>44893</v>
      </c>
      <c r="CN126" s="21" t="s">
        <v>1630</v>
      </c>
      <c r="CP126">
        <v>0.97299999999999998</v>
      </c>
      <c r="CS126" s="49">
        <v>44967</v>
      </c>
      <c r="CT126" s="21" t="s">
        <v>1719</v>
      </c>
      <c r="CV126">
        <v>1.498</v>
      </c>
      <c r="DQ126" s="49">
        <v>44645</v>
      </c>
      <c r="DR126" s="27" t="s">
        <v>350</v>
      </c>
      <c r="DS126" s="23"/>
      <c r="DT126">
        <v>1.4876</v>
      </c>
    </row>
    <row r="127" spans="1:124">
      <c r="A127" s="49">
        <v>44572</v>
      </c>
      <c r="B127" s="21" t="s">
        <v>346</v>
      </c>
      <c r="D127">
        <v>1.0022690000000001</v>
      </c>
      <c r="G127" s="49">
        <v>44648</v>
      </c>
      <c r="H127" s="27" t="s">
        <v>350</v>
      </c>
      <c r="I127" s="23"/>
      <c r="J127">
        <v>1.4853000000000001</v>
      </c>
      <c r="M127" s="49">
        <v>44700</v>
      </c>
      <c r="N127" s="27" t="s">
        <v>353</v>
      </c>
      <c r="O127" s="23"/>
      <c r="P127">
        <v>1.391</v>
      </c>
      <c r="S127" s="49">
        <v>44700</v>
      </c>
      <c r="T127" s="21" t="s">
        <v>353</v>
      </c>
      <c r="U127" s="21"/>
      <c r="V127">
        <v>1.0451999999999999</v>
      </c>
      <c r="Y127" s="49">
        <v>44729</v>
      </c>
      <c r="Z127" s="21" t="s">
        <v>570</v>
      </c>
      <c r="AB127">
        <v>0.98799999999999999</v>
      </c>
      <c r="AE127" s="49">
        <v>44754</v>
      </c>
      <c r="AF127" s="21" t="s">
        <v>638</v>
      </c>
      <c r="AH127">
        <v>1.1455</v>
      </c>
      <c r="AK127" s="66">
        <v>44754</v>
      </c>
      <c r="AL127" s="21" t="s">
        <v>638</v>
      </c>
      <c r="AN127" s="7">
        <v>2.0023</v>
      </c>
      <c r="AQ127" s="49">
        <v>44761</v>
      </c>
      <c r="AR127" s="21" t="s">
        <v>638</v>
      </c>
      <c r="AT127">
        <v>1.3149999999999999</v>
      </c>
      <c r="AW127" s="49">
        <v>44788</v>
      </c>
      <c r="AX127" s="21" t="s">
        <v>1623</v>
      </c>
      <c r="AZ127">
        <v>1.3301000000000001</v>
      </c>
      <c r="BC127" s="49">
        <v>44851</v>
      </c>
      <c r="BD127" s="21" t="s">
        <v>1621</v>
      </c>
      <c r="BF127">
        <v>0.9849</v>
      </c>
      <c r="BI127" s="49">
        <v>44869</v>
      </c>
      <c r="BJ127" s="21" t="s">
        <v>1630</v>
      </c>
      <c r="BL127">
        <v>0.84599999999999997</v>
      </c>
      <c r="BO127" s="49">
        <v>44869</v>
      </c>
      <c r="BP127" s="21" t="s">
        <v>1630</v>
      </c>
      <c r="BR127">
        <v>0.8387</v>
      </c>
      <c r="BU127" s="348">
        <v>44883</v>
      </c>
      <c r="BV127" s="21" t="s">
        <v>1630</v>
      </c>
      <c r="BX127">
        <v>1.4159999999999999</v>
      </c>
      <c r="CA127" s="49">
        <v>44887</v>
      </c>
      <c r="CB127" s="21" t="s">
        <v>1630</v>
      </c>
      <c r="CD127">
        <v>0.97099999999999997</v>
      </c>
      <c r="CG127" s="49">
        <v>44887</v>
      </c>
      <c r="CH127" s="21" t="s">
        <v>1630</v>
      </c>
      <c r="CJ127">
        <v>1.29</v>
      </c>
      <c r="CM127" s="49">
        <v>44894</v>
      </c>
      <c r="CN127" s="21" t="s">
        <v>1630</v>
      </c>
      <c r="CP127">
        <v>0.97699999999999998</v>
      </c>
      <c r="DQ127" s="49">
        <v>44648</v>
      </c>
      <c r="DR127" s="27" t="s">
        <v>350</v>
      </c>
      <c r="DS127" s="23"/>
      <c r="DT127">
        <v>1.4853000000000001</v>
      </c>
    </row>
    <row r="128" spans="1:124">
      <c r="A128" s="49">
        <v>44573</v>
      </c>
      <c r="B128" s="21" t="s">
        <v>346</v>
      </c>
      <c r="D128">
        <v>0.99924400000000002</v>
      </c>
      <c r="G128" s="49">
        <v>44649</v>
      </c>
      <c r="H128" s="27" t="s">
        <v>350</v>
      </c>
      <c r="I128" s="23"/>
      <c r="J128">
        <v>1.4822</v>
      </c>
      <c r="M128" s="49">
        <v>44701</v>
      </c>
      <c r="N128" s="27" t="s">
        <v>353</v>
      </c>
      <c r="O128" s="23"/>
      <c r="P128">
        <v>1.3953</v>
      </c>
      <c r="S128" s="49">
        <v>44701</v>
      </c>
      <c r="T128" s="21" t="s">
        <v>353</v>
      </c>
      <c r="U128" s="21"/>
      <c r="V128">
        <v>1.0525</v>
      </c>
      <c r="Y128" s="49">
        <v>44732</v>
      </c>
      <c r="Z128" s="21" t="s">
        <v>570</v>
      </c>
      <c r="AB128">
        <v>0.996</v>
      </c>
      <c r="AE128" s="49">
        <v>44755</v>
      </c>
      <c r="AF128" s="21" t="s">
        <v>638</v>
      </c>
      <c r="AH128">
        <v>1.1598999999999999</v>
      </c>
      <c r="AK128" s="66">
        <v>44755</v>
      </c>
      <c r="AL128" s="21" t="s">
        <v>638</v>
      </c>
      <c r="AN128" s="7">
        <v>2.0005000000000002</v>
      </c>
      <c r="AQ128" s="49">
        <v>44762</v>
      </c>
      <c r="AR128" s="21" t="s">
        <v>638</v>
      </c>
      <c r="AT128">
        <v>1.3109999999999999</v>
      </c>
      <c r="AW128" s="49">
        <v>44789</v>
      </c>
      <c r="AX128" s="21" t="s">
        <v>1623</v>
      </c>
      <c r="AZ128">
        <v>1.3250999999999999</v>
      </c>
      <c r="BC128" s="49">
        <v>44852</v>
      </c>
      <c r="BD128" s="21" t="s">
        <v>1621</v>
      </c>
      <c r="BF128">
        <v>0.98570000000000002</v>
      </c>
      <c r="BI128" s="49">
        <v>44872</v>
      </c>
      <c r="BJ128" s="21" t="s">
        <v>1630</v>
      </c>
      <c r="BL128">
        <v>0.84799999999999998</v>
      </c>
      <c r="BO128" s="49">
        <v>44872</v>
      </c>
      <c r="BP128" s="21" t="s">
        <v>1630</v>
      </c>
      <c r="BR128">
        <v>0.84050000000000002</v>
      </c>
      <c r="BU128" s="348">
        <v>44886</v>
      </c>
      <c r="BV128" s="21" t="s">
        <v>1630</v>
      </c>
      <c r="BX128">
        <v>1.4259999999999999</v>
      </c>
      <c r="CA128" s="49">
        <v>44888</v>
      </c>
      <c r="CB128" s="21" t="s">
        <v>1630</v>
      </c>
      <c r="CD128">
        <v>0.97240000000000004</v>
      </c>
      <c r="CG128" s="49">
        <v>44888</v>
      </c>
      <c r="CH128" s="21" t="s">
        <v>1630</v>
      </c>
      <c r="CJ128">
        <v>1.288</v>
      </c>
      <c r="CM128" s="49">
        <v>44895</v>
      </c>
      <c r="CN128" s="21" t="s">
        <v>1630</v>
      </c>
      <c r="CP128">
        <v>0.97399999999999998</v>
      </c>
      <c r="DQ128" s="49">
        <v>44649</v>
      </c>
      <c r="DR128" s="27" t="s">
        <v>350</v>
      </c>
      <c r="DS128" s="23"/>
      <c r="DT128">
        <v>1.4822</v>
      </c>
    </row>
    <row r="129" spans="1:124">
      <c r="A129" s="50">
        <v>44574</v>
      </c>
      <c r="B129" s="74" t="s">
        <v>346</v>
      </c>
      <c r="C129" s="53"/>
      <c r="D129" s="53">
        <v>1</v>
      </c>
      <c r="G129" s="49">
        <v>44650</v>
      </c>
      <c r="H129" s="27" t="s">
        <v>350</v>
      </c>
      <c r="I129" s="23"/>
      <c r="J129">
        <v>1.4854000000000001</v>
      </c>
      <c r="M129" s="49">
        <v>44704</v>
      </c>
      <c r="N129" s="27" t="s">
        <v>534</v>
      </c>
      <c r="O129" s="23"/>
      <c r="P129">
        <v>1.4032</v>
      </c>
      <c r="S129" s="49">
        <v>44704</v>
      </c>
      <c r="T129" s="21" t="s">
        <v>534</v>
      </c>
      <c r="U129" s="21"/>
      <c r="V129">
        <v>1.0526</v>
      </c>
      <c r="Y129" s="49">
        <v>44733</v>
      </c>
      <c r="Z129" s="21" t="s">
        <v>570</v>
      </c>
      <c r="AB129">
        <v>1.0029999999999999</v>
      </c>
      <c r="AC129">
        <f>AC36-7984.067</f>
        <v>10002025.943</v>
      </c>
      <c r="AE129" s="49">
        <v>44756</v>
      </c>
      <c r="AF129" s="21" t="s">
        <v>638</v>
      </c>
      <c r="AH129">
        <v>1.1580999999999999</v>
      </c>
      <c r="AK129" s="66">
        <v>44756</v>
      </c>
      <c r="AL129" s="21" t="s">
        <v>638</v>
      </c>
      <c r="AN129" s="7">
        <v>2.004</v>
      </c>
      <c r="AQ129" s="49">
        <v>44763</v>
      </c>
      <c r="AR129" s="21" t="s">
        <v>638</v>
      </c>
      <c r="AT129">
        <v>1.3109999999999999</v>
      </c>
      <c r="AW129" s="49">
        <v>44790</v>
      </c>
      <c r="AX129" s="21" t="s">
        <v>1623</v>
      </c>
      <c r="AZ129">
        <v>1.3272999999999999</v>
      </c>
      <c r="BC129" s="49">
        <v>44853</v>
      </c>
      <c r="BD129" s="21" t="s">
        <v>1621</v>
      </c>
      <c r="BF129">
        <v>0.98619999999999997</v>
      </c>
      <c r="BI129" s="49">
        <v>44873</v>
      </c>
      <c r="BJ129" s="21" t="s">
        <v>1630</v>
      </c>
      <c r="BL129">
        <v>0.84799999999999998</v>
      </c>
      <c r="BO129" s="49">
        <v>44873</v>
      </c>
      <c r="BP129" s="21" t="s">
        <v>1630</v>
      </c>
      <c r="BR129">
        <v>0.84130000000000005</v>
      </c>
      <c r="BU129" s="348">
        <v>44887</v>
      </c>
      <c r="BV129" s="21" t="s">
        <v>1630</v>
      </c>
      <c r="BX129">
        <v>1.4370000000000001</v>
      </c>
      <c r="CA129" s="49">
        <v>44889</v>
      </c>
      <c r="CB129" s="21" t="s">
        <v>1630</v>
      </c>
      <c r="CD129">
        <v>0.96519999999999995</v>
      </c>
      <c r="CG129" s="49">
        <v>44889</v>
      </c>
      <c r="CH129" s="21" t="s">
        <v>1630</v>
      </c>
      <c r="CJ129">
        <v>1.2929999999999999</v>
      </c>
      <c r="CM129" s="49">
        <v>44896</v>
      </c>
      <c r="CN129" s="21" t="s">
        <v>336</v>
      </c>
      <c r="CP129">
        <v>0.97199999999999998</v>
      </c>
      <c r="DQ129" s="49">
        <v>44650</v>
      </c>
      <c r="DR129" s="27" t="s">
        <v>350</v>
      </c>
      <c r="DS129" s="23"/>
      <c r="DT129">
        <v>1.4854000000000001</v>
      </c>
    </row>
    <row r="130" spans="1:124">
      <c r="A130" s="50">
        <v>44575</v>
      </c>
      <c r="B130" s="74" t="s">
        <v>346</v>
      </c>
      <c r="C130" s="53"/>
      <c r="D130" s="53">
        <v>1</v>
      </c>
      <c r="G130" s="49">
        <v>44651</v>
      </c>
      <c r="H130" s="27" t="s">
        <v>350</v>
      </c>
      <c r="I130" s="23"/>
      <c r="J130">
        <v>1.4875</v>
      </c>
      <c r="M130" s="49">
        <v>44705</v>
      </c>
      <c r="N130" s="27" t="s">
        <v>534</v>
      </c>
      <c r="O130" s="23"/>
      <c r="P130">
        <v>1.3953</v>
      </c>
      <c r="S130" s="49">
        <v>44705</v>
      </c>
      <c r="T130" s="21" t="s">
        <v>534</v>
      </c>
      <c r="U130" s="21"/>
      <c r="V130">
        <v>1.0528</v>
      </c>
      <c r="Y130" s="49">
        <v>44734</v>
      </c>
      <c r="Z130" s="21" t="s">
        <v>570</v>
      </c>
      <c r="AB130">
        <v>1.0049999999999999</v>
      </c>
      <c r="AE130" s="49">
        <v>44757</v>
      </c>
      <c r="AF130" s="21" t="s">
        <v>638</v>
      </c>
      <c r="AH130">
        <v>1.1648000000000001</v>
      </c>
      <c r="AK130" s="66">
        <v>44757</v>
      </c>
      <c r="AL130" s="21" t="s">
        <v>638</v>
      </c>
      <c r="AN130" s="7">
        <v>2.0116000000000001</v>
      </c>
      <c r="AQ130" s="49">
        <v>44764</v>
      </c>
      <c r="AR130" s="21" t="s">
        <v>638</v>
      </c>
      <c r="AT130">
        <v>1.3049999999999999</v>
      </c>
      <c r="AW130" s="49">
        <v>44791</v>
      </c>
      <c r="AX130" s="21" t="s">
        <v>1623</v>
      </c>
      <c r="AZ130">
        <v>1.3208</v>
      </c>
      <c r="BC130" s="49">
        <v>44854</v>
      </c>
      <c r="BD130" s="21" t="s">
        <v>1621</v>
      </c>
      <c r="BF130">
        <v>0.9869</v>
      </c>
      <c r="BI130" s="49">
        <v>44874</v>
      </c>
      <c r="BJ130" s="21" t="s">
        <v>1630</v>
      </c>
      <c r="BL130">
        <v>0.84799999999999998</v>
      </c>
      <c r="BO130" s="49">
        <v>44874</v>
      </c>
      <c r="BP130" s="21" t="s">
        <v>1630</v>
      </c>
      <c r="BR130">
        <v>0.84130000000000005</v>
      </c>
      <c r="BU130" s="348">
        <v>44888</v>
      </c>
      <c r="BV130" s="21" t="s">
        <v>1630</v>
      </c>
      <c r="BX130">
        <v>1.444</v>
      </c>
      <c r="CA130" s="49">
        <v>44890</v>
      </c>
      <c r="CB130" s="21" t="s">
        <v>1630</v>
      </c>
      <c r="CD130">
        <v>0.95920000000000005</v>
      </c>
      <c r="CG130" s="49">
        <v>44890</v>
      </c>
      <c r="CH130" s="21" t="s">
        <v>1630</v>
      </c>
      <c r="CJ130">
        <v>1.296</v>
      </c>
      <c r="CM130" s="49">
        <v>44897</v>
      </c>
      <c r="CN130" s="21" t="s">
        <v>1624</v>
      </c>
      <c r="CP130">
        <v>0.97</v>
      </c>
      <c r="DQ130" s="49">
        <v>44651</v>
      </c>
      <c r="DR130" s="27" t="s">
        <v>350</v>
      </c>
      <c r="DS130" s="23"/>
      <c r="DT130">
        <v>1.4875</v>
      </c>
    </row>
    <row r="131" spans="1:124">
      <c r="A131" s="49">
        <v>44578</v>
      </c>
      <c r="B131" s="21" t="s">
        <v>346</v>
      </c>
      <c r="D131">
        <v>1.004</v>
      </c>
      <c r="G131" s="49">
        <v>44652</v>
      </c>
      <c r="H131" s="27" t="s">
        <v>351</v>
      </c>
      <c r="I131" s="23"/>
      <c r="J131">
        <v>1.488</v>
      </c>
      <c r="M131" s="49">
        <v>44706</v>
      </c>
      <c r="N131" s="27" t="s">
        <v>534</v>
      </c>
      <c r="O131" s="23"/>
      <c r="P131">
        <v>1.3967000000000001</v>
      </c>
      <c r="S131" s="49">
        <v>44706</v>
      </c>
      <c r="T131" s="21" t="s">
        <v>534</v>
      </c>
      <c r="U131" s="21"/>
      <c r="V131">
        <v>1.0522</v>
      </c>
      <c r="Y131" s="49">
        <v>44735</v>
      </c>
      <c r="Z131" s="21" t="s">
        <v>570</v>
      </c>
      <c r="AB131">
        <v>1.008</v>
      </c>
      <c r="AE131" s="49">
        <v>44760</v>
      </c>
      <c r="AF131" s="21" t="s">
        <v>638</v>
      </c>
      <c r="AH131">
        <v>1.1566000000000001</v>
      </c>
      <c r="AK131" s="66">
        <v>44760</v>
      </c>
      <c r="AL131" s="21" t="s">
        <v>638</v>
      </c>
      <c r="AN131" s="7">
        <v>2.0196000000000001</v>
      </c>
      <c r="AQ131" s="49">
        <v>44767</v>
      </c>
      <c r="AR131" s="21" t="s">
        <v>638</v>
      </c>
      <c r="AT131">
        <v>1.3120000000000001</v>
      </c>
      <c r="AW131" s="49">
        <v>44792</v>
      </c>
      <c r="AX131" s="21" t="s">
        <v>1623</v>
      </c>
      <c r="AZ131">
        <v>1.3226</v>
      </c>
      <c r="BC131" s="49">
        <v>44855</v>
      </c>
      <c r="BD131" s="21" t="s">
        <v>1621</v>
      </c>
      <c r="BF131">
        <v>0.98699999999999999</v>
      </c>
      <c r="BI131" s="49">
        <v>44875</v>
      </c>
      <c r="BJ131" s="21" t="s">
        <v>1630</v>
      </c>
      <c r="BL131">
        <v>0.84899999999999998</v>
      </c>
      <c r="BO131" s="49">
        <v>44875</v>
      </c>
      <c r="BP131" s="21" t="s">
        <v>1630</v>
      </c>
      <c r="BR131">
        <v>0.84260000000000002</v>
      </c>
      <c r="BU131" s="348">
        <v>44889</v>
      </c>
      <c r="BV131" s="21" t="s">
        <v>1630</v>
      </c>
      <c r="BX131">
        <v>1.4370000000000001</v>
      </c>
      <c r="CA131" s="49">
        <v>44893</v>
      </c>
      <c r="CB131" s="21" t="s">
        <v>1630</v>
      </c>
      <c r="CD131">
        <v>0.96030000000000004</v>
      </c>
      <c r="CG131" s="49">
        <v>44893</v>
      </c>
      <c r="CH131" s="21" t="s">
        <v>1630</v>
      </c>
      <c r="CJ131">
        <v>1.292</v>
      </c>
      <c r="CM131" s="49">
        <v>44900</v>
      </c>
      <c r="CN131" s="21" t="s">
        <v>1624</v>
      </c>
      <c r="CP131">
        <v>0.97299999999999998</v>
      </c>
      <c r="DQ131" s="49">
        <v>44652</v>
      </c>
      <c r="DR131" s="27" t="s">
        <v>351</v>
      </c>
      <c r="DS131" s="23"/>
      <c r="DT131">
        <v>1.488</v>
      </c>
    </row>
    <row r="132" spans="1:124">
      <c r="A132" s="49">
        <v>44579</v>
      </c>
      <c r="B132" s="21" t="s">
        <v>346</v>
      </c>
      <c r="D132">
        <v>1.002</v>
      </c>
      <c r="G132" s="49">
        <v>44657</v>
      </c>
      <c r="H132" s="27" t="s">
        <v>351</v>
      </c>
      <c r="I132" s="23"/>
      <c r="J132">
        <v>1.4988999999999999</v>
      </c>
      <c r="M132" s="49">
        <v>44707</v>
      </c>
      <c r="N132" s="27" t="s">
        <v>534</v>
      </c>
      <c r="O132" s="23"/>
      <c r="P132">
        <v>1.3943000000000001</v>
      </c>
      <c r="S132" s="49">
        <v>44707</v>
      </c>
      <c r="T132" s="21" t="s">
        <v>534</v>
      </c>
      <c r="U132" s="21"/>
      <c r="V132">
        <v>1.0445</v>
      </c>
      <c r="Y132" s="49">
        <v>44736</v>
      </c>
      <c r="Z132" s="21" t="s">
        <v>570</v>
      </c>
      <c r="AB132">
        <v>1.012</v>
      </c>
      <c r="AE132" s="49">
        <v>44761</v>
      </c>
      <c r="AF132" s="21" t="s">
        <v>638</v>
      </c>
      <c r="AH132">
        <v>1.1495</v>
      </c>
      <c r="AK132" s="66">
        <v>44761</v>
      </c>
      <c r="AL132" s="21" t="s">
        <v>638</v>
      </c>
      <c r="AN132" s="7">
        <v>2.0181</v>
      </c>
      <c r="AQ132" s="49">
        <v>44768</v>
      </c>
      <c r="AR132" s="21" t="s">
        <v>638</v>
      </c>
      <c r="AT132">
        <v>1.3109999999999999</v>
      </c>
      <c r="AW132" s="49">
        <v>44795</v>
      </c>
      <c r="AX132" s="21" t="s">
        <v>1623</v>
      </c>
      <c r="AZ132">
        <v>1.3234999999999999</v>
      </c>
      <c r="BC132" s="49">
        <v>44858</v>
      </c>
      <c r="BD132" s="21" t="s">
        <v>1621</v>
      </c>
      <c r="BF132">
        <v>0.98699999999999999</v>
      </c>
      <c r="BI132" s="49">
        <v>44876</v>
      </c>
      <c r="BJ132" s="21" t="s">
        <v>1630</v>
      </c>
      <c r="BL132">
        <v>0.84899999999999998</v>
      </c>
      <c r="BO132" s="49">
        <v>44876</v>
      </c>
      <c r="BP132" s="21" t="s">
        <v>1630</v>
      </c>
      <c r="BR132">
        <v>0.84179999999999999</v>
      </c>
      <c r="BU132" s="348">
        <v>44890</v>
      </c>
      <c r="BV132" s="21" t="s">
        <v>1630</v>
      </c>
      <c r="BX132">
        <v>1.4330000000000001</v>
      </c>
      <c r="CA132" s="49">
        <v>44894</v>
      </c>
      <c r="CB132" s="21" t="s">
        <v>1630</v>
      </c>
      <c r="CD132">
        <v>0.96230000000000004</v>
      </c>
      <c r="CG132" s="49">
        <v>44894</v>
      </c>
      <c r="CH132" s="21" t="s">
        <v>1630</v>
      </c>
      <c r="CJ132">
        <v>1.2949999999999999</v>
      </c>
      <c r="CM132" s="49">
        <v>44901</v>
      </c>
      <c r="CN132" s="21" t="s">
        <v>1624</v>
      </c>
      <c r="CP132">
        <v>0.97</v>
      </c>
      <c r="DQ132" s="49">
        <v>44657</v>
      </c>
      <c r="DR132" s="27" t="s">
        <v>351</v>
      </c>
      <c r="DS132" s="23"/>
      <c r="DT132">
        <v>1.4988999999999999</v>
      </c>
    </row>
    <row r="133" spans="1:124">
      <c r="A133" s="49">
        <v>44580</v>
      </c>
      <c r="B133" s="21" t="s">
        <v>346</v>
      </c>
      <c r="D133">
        <v>1.006</v>
      </c>
      <c r="G133" s="49">
        <v>44658</v>
      </c>
      <c r="H133" s="27" t="s">
        <v>351</v>
      </c>
      <c r="I133" s="23"/>
      <c r="J133">
        <v>1.5101</v>
      </c>
      <c r="M133" s="49">
        <v>44708</v>
      </c>
      <c r="N133" s="27" t="s">
        <v>534</v>
      </c>
      <c r="O133" s="23"/>
      <c r="P133">
        <v>1.3919999999999999</v>
      </c>
      <c r="S133" s="49">
        <v>44708</v>
      </c>
      <c r="T133" s="21" t="s">
        <v>534</v>
      </c>
      <c r="U133" s="21"/>
      <c r="V133">
        <v>1.0550999999999999</v>
      </c>
      <c r="Y133" s="49">
        <v>44739</v>
      </c>
      <c r="Z133" s="21" t="s">
        <v>570</v>
      </c>
      <c r="AB133">
        <v>1.0189999999999999</v>
      </c>
      <c r="AE133" s="49">
        <v>44762</v>
      </c>
      <c r="AF133" s="21" t="s">
        <v>638</v>
      </c>
      <c r="AH133">
        <v>1.1531</v>
      </c>
      <c r="AK133" s="66">
        <v>44762</v>
      </c>
      <c r="AL133" s="21" t="s">
        <v>638</v>
      </c>
      <c r="AN133" s="7">
        <v>2.0306999999999999</v>
      </c>
      <c r="AQ133" s="49">
        <v>44769</v>
      </c>
      <c r="AR133" s="21" t="s">
        <v>638</v>
      </c>
      <c r="AT133">
        <v>1.3109999999999999</v>
      </c>
      <c r="AW133" s="49">
        <v>44796</v>
      </c>
      <c r="AX133" s="21" t="s">
        <v>1623</v>
      </c>
      <c r="AZ133">
        <v>1.3242</v>
      </c>
      <c r="BC133" s="49">
        <v>44859</v>
      </c>
      <c r="BD133" s="21" t="s">
        <v>1621</v>
      </c>
      <c r="BF133">
        <v>0.98670000000000002</v>
      </c>
      <c r="BI133" s="49">
        <v>44879</v>
      </c>
      <c r="BJ133" s="21" t="s">
        <v>1630</v>
      </c>
      <c r="BL133">
        <v>0.84399999999999997</v>
      </c>
      <c r="BO133" s="49">
        <v>44879</v>
      </c>
      <c r="BP133" s="21" t="s">
        <v>1630</v>
      </c>
      <c r="BR133">
        <v>0.83679999999999999</v>
      </c>
      <c r="BU133" s="49">
        <v>44893</v>
      </c>
      <c r="BV133" s="21" t="s">
        <v>1630</v>
      </c>
      <c r="BX133">
        <v>1.419</v>
      </c>
      <c r="CA133" s="49">
        <v>44895</v>
      </c>
      <c r="CB133" s="21" t="s">
        <v>1630</v>
      </c>
      <c r="CD133">
        <v>0.96220000000000006</v>
      </c>
      <c r="CG133" s="49">
        <v>44895</v>
      </c>
      <c r="CH133" s="21" t="s">
        <v>1630</v>
      </c>
      <c r="CJ133">
        <v>1.298</v>
      </c>
      <c r="CM133" s="49">
        <v>44902</v>
      </c>
      <c r="CN133" s="21" t="s">
        <v>1624</v>
      </c>
      <c r="CP133">
        <v>0.97599999999999998</v>
      </c>
      <c r="DQ133" s="49">
        <v>44658</v>
      </c>
      <c r="DR133" s="27" t="s">
        <v>351</v>
      </c>
      <c r="DS133" s="23"/>
      <c r="DT133">
        <v>1.5101</v>
      </c>
    </row>
    <row r="134" spans="1:124">
      <c r="A134" s="49">
        <v>44581</v>
      </c>
      <c r="B134" s="21" t="s">
        <v>346</v>
      </c>
      <c r="D134">
        <v>1.01</v>
      </c>
      <c r="G134" s="49">
        <v>44659</v>
      </c>
      <c r="H134" s="27" t="s">
        <v>351</v>
      </c>
      <c r="I134" s="23"/>
      <c r="J134">
        <v>1.5069999999999999</v>
      </c>
      <c r="M134" s="49">
        <v>44711</v>
      </c>
      <c r="N134" s="27" t="s">
        <v>534</v>
      </c>
      <c r="O134" s="23"/>
      <c r="P134">
        <v>1.3980999999999999</v>
      </c>
      <c r="S134" s="49">
        <v>44711</v>
      </c>
      <c r="T134" s="21" t="s">
        <v>534</v>
      </c>
      <c r="U134" s="21"/>
      <c r="V134">
        <v>1.0562</v>
      </c>
      <c r="Y134" s="49">
        <v>44740</v>
      </c>
      <c r="Z134" s="21" t="s">
        <v>570</v>
      </c>
      <c r="AB134">
        <v>1.016</v>
      </c>
      <c r="AE134" s="49">
        <v>44763</v>
      </c>
      <c r="AF134" s="21" t="s">
        <v>638</v>
      </c>
      <c r="AH134">
        <v>1.1548</v>
      </c>
      <c r="AK134" s="66">
        <v>44763</v>
      </c>
      <c r="AL134" s="21" t="s">
        <v>638</v>
      </c>
      <c r="AN134" s="7">
        <v>2.0287999999999999</v>
      </c>
      <c r="AQ134" s="49">
        <v>44770</v>
      </c>
      <c r="AR134" s="21" t="s">
        <v>638</v>
      </c>
      <c r="AT134">
        <v>1.319</v>
      </c>
      <c r="AW134" s="49">
        <v>44797</v>
      </c>
      <c r="AX134" s="21" t="s">
        <v>1623</v>
      </c>
      <c r="AZ134">
        <v>1.3332999999999999</v>
      </c>
      <c r="BC134" s="49">
        <v>44860</v>
      </c>
      <c r="BD134" s="21" t="s">
        <v>1621</v>
      </c>
      <c r="BF134">
        <v>0.98660000000000003</v>
      </c>
      <c r="BI134" s="49">
        <v>44880</v>
      </c>
      <c r="BJ134" s="21" t="s">
        <v>1630</v>
      </c>
      <c r="BL134">
        <v>0.84699999999999998</v>
      </c>
      <c r="BO134" s="49">
        <v>44880</v>
      </c>
      <c r="BP134" s="21" t="s">
        <v>1630</v>
      </c>
      <c r="BR134">
        <v>0.83279999999999998</v>
      </c>
      <c r="BU134" s="49">
        <v>44894</v>
      </c>
      <c r="BV134" s="21" t="s">
        <v>1630</v>
      </c>
      <c r="BX134">
        <v>1.415</v>
      </c>
      <c r="CA134" s="49">
        <v>44896</v>
      </c>
      <c r="CB134" s="21" t="s">
        <v>336</v>
      </c>
      <c r="CD134">
        <v>0.95889999999999997</v>
      </c>
      <c r="CG134" s="49">
        <v>44896</v>
      </c>
      <c r="CH134" s="21" t="s">
        <v>336</v>
      </c>
      <c r="CJ134">
        <v>1.298</v>
      </c>
      <c r="CM134" s="49">
        <v>44903</v>
      </c>
      <c r="CN134" s="21" t="s">
        <v>1624</v>
      </c>
      <c r="CP134">
        <v>0.97899999999999998</v>
      </c>
      <c r="DQ134" s="49">
        <v>44659</v>
      </c>
      <c r="DR134" s="27" t="s">
        <v>351</v>
      </c>
      <c r="DS134" s="23"/>
      <c r="DT134">
        <v>1.5069999999999999</v>
      </c>
    </row>
    <row r="135" spans="1:124">
      <c r="A135" s="49">
        <v>44582</v>
      </c>
      <c r="B135" s="21" t="s">
        <v>346</v>
      </c>
      <c r="D135">
        <v>1.0109999999999999</v>
      </c>
      <c r="G135" s="49">
        <v>44662</v>
      </c>
      <c r="H135" s="27" t="s">
        <v>351</v>
      </c>
      <c r="I135" s="23"/>
      <c r="J135">
        <v>1.4952000000000001</v>
      </c>
      <c r="M135" s="49">
        <v>44712</v>
      </c>
      <c r="N135" s="27" t="s">
        <v>534</v>
      </c>
      <c r="O135" s="23"/>
      <c r="P135">
        <v>1.4054</v>
      </c>
      <c r="S135" s="49">
        <v>44712</v>
      </c>
      <c r="T135" s="21" t="s">
        <v>534</v>
      </c>
      <c r="U135" s="21"/>
      <c r="V135">
        <v>1.0573999999999999</v>
      </c>
      <c r="Y135" s="49">
        <v>44741</v>
      </c>
      <c r="Z135" s="21" t="s">
        <v>570</v>
      </c>
      <c r="AB135">
        <v>1.0149999999999999</v>
      </c>
      <c r="AE135" s="49">
        <v>44764</v>
      </c>
      <c r="AF135" s="21" t="s">
        <v>638</v>
      </c>
      <c r="AH135">
        <v>1.1584000000000001</v>
      </c>
      <c r="AK135" s="66">
        <v>44764</v>
      </c>
      <c r="AL135" s="21" t="s">
        <v>638</v>
      </c>
      <c r="AN135" s="7">
        <v>2.0289000000000001</v>
      </c>
      <c r="AQ135" s="49">
        <v>44771</v>
      </c>
      <c r="AR135" s="21" t="s">
        <v>638</v>
      </c>
      <c r="AT135">
        <v>1.323</v>
      </c>
      <c r="AW135" s="49">
        <v>44798</v>
      </c>
      <c r="AX135" s="21" t="s">
        <v>1623</v>
      </c>
      <c r="AZ135">
        <v>1.3411</v>
      </c>
      <c r="BC135" s="49">
        <v>44861</v>
      </c>
      <c r="BD135" s="21" t="s">
        <v>1621</v>
      </c>
      <c r="BF135">
        <v>0.98599999999999999</v>
      </c>
      <c r="BI135" s="49">
        <v>44881</v>
      </c>
      <c r="BJ135" s="21" t="s">
        <v>1630</v>
      </c>
      <c r="BL135">
        <v>0.84699999999999998</v>
      </c>
      <c r="BO135" s="49">
        <v>44881</v>
      </c>
      <c r="BP135" s="21" t="s">
        <v>1630</v>
      </c>
      <c r="BR135">
        <v>0.83389999999999997</v>
      </c>
      <c r="BU135" s="49">
        <v>44895</v>
      </c>
      <c r="BV135" s="21" t="s">
        <v>1630</v>
      </c>
      <c r="BX135">
        <v>1.423</v>
      </c>
      <c r="CA135" s="49">
        <v>44897</v>
      </c>
      <c r="CB135" s="21" t="s">
        <v>1624</v>
      </c>
      <c r="CD135">
        <v>0.95740000000000003</v>
      </c>
      <c r="CG135" s="49">
        <v>44897</v>
      </c>
      <c r="CH135" s="21" t="s">
        <v>1624</v>
      </c>
      <c r="CJ135">
        <v>1.298</v>
      </c>
      <c r="CM135" s="49">
        <v>44904</v>
      </c>
      <c r="CN135" s="21" t="s">
        <v>1624</v>
      </c>
      <c r="CP135">
        <v>0.98199999999999998</v>
      </c>
      <c r="DQ135" s="49">
        <v>44662</v>
      </c>
      <c r="DR135" s="27" t="s">
        <v>351</v>
      </c>
      <c r="DS135" s="23"/>
      <c r="DT135">
        <v>1.4952000000000001</v>
      </c>
    </row>
    <row r="136" spans="1:124">
      <c r="A136" s="49">
        <v>44585</v>
      </c>
      <c r="B136" s="21" t="s">
        <v>346</v>
      </c>
      <c r="D136">
        <v>1.0109999999999999</v>
      </c>
      <c r="G136" s="49">
        <v>44663</v>
      </c>
      <c r="H136" s="27" t="s">
        <v>351</v>
      </c>
      <c r="I136" s="23"/>
      <c r="J136">
        <v>1.4888999999999999</v>
      </c>
      <c r="M136" s="49">
        <v>44713</v>
      </c>
      <c r="N136" s="27" t="s">
        <v>571</v>
      </c>
      <c r="O136" s="23"/>
      <c r="P136">
        <v>1.4008</v>
      </c>
      <c r="S136" s="49">
        <v>44713</v>
      </c>
      <c r="T136" s="21" t="s">
        <v>571</v>
      </c>
      <c r="U136" s="21"/>
      <c r="V136">
        <v>1.0515000000000001</v>
      </c>
      <c r="Y136" s="49">
        <v>44742</v>
      </c>
      <c r="Z136" s="21" t="s">
        <v>570</v>
      </c>
      <c r="AB136">
        <v>1.014</v>
      </c>
      <c r="AE136" s="49">
        <v>44767</v>
      </c>
      <c r="AF136" s="21" t="s">
        <v>638</v>
      </c>
      <c r="AH136">
        <v>1.1508</v>
      </c>
      <c r="AK136" s="66">
        <v>44767</v>
      </c>
      <c r="AL136" s="21" t="s">
        <v>638</v>
      </c>
      <c r="AN136" s="7">
        <v>2.0257000000000001</v>
      </c>
      <c r="AQ136" s="49">
        <v>44774</v>
      </c>
      <c r="AR136" s="21" t="s">
        <v>339</v>
      </c>
      <c r="AT136">
        <v>1.325</v>
      </c>
      <c r="AW136" s="49">
        <v>44799</v>
      </c>
      <c r="AX136" s="21" t="s">
        <v>1623</v>
      </c>
      <c r="AZ136">
        <v>1.3429</v>
      </c>
      <c r="BC136" s="49">
        <v>44862</v>
      </c>
      <c r="BD136" s="21" t="s">
        <v>1621</v>
      </c>
      <c r="BF136">
        <v>0.98570000000000002</v>
      </c>
      <c r="BI136" s="49">
        <v>44882</v>
      </c>
      <c r="BJ136" s="21" t="s">
        <v>1630</v>
      </c>
      <c r="BL136">
        <v>0.84499999999999997</v>
      </c>
      <c r="BO136" s="49">
        <v>44882</v>
      </c>
      <c r="BP136" s="21" t="s">
        <v>1630</v>
      </c>
      <c r="BR136">
        <v>0.83020000000000005</v>
      </c>
      <c r="BU136" s="49">
        <v>44896</v>
      </c>
      <c r="BV136" s="21" t="s">
        <v>336</v>
      </c>
      <c r="BX136">
        <v>1.4139999999999999</v>
      </c>
      <c r="CA136" s="49">
        <v>44900</v>
      </c>
      <c r="CB136" s="21" t="s">
        <v>1624</v>
      </c>
      <c r="CD136">
        <v>0.95589999999999997</v>
      </c>
      <c r="CG136" s="49">
        <v>44900</v>
      </c>
      <c r="CH136" s="21" t="s">
        <v>1624</v>
      </c>
      <c r="CJ136">
        <v>1.3069999999999999</v>
      </c>
      <c r="CM136" s="49">
        <v>44907</v>
      </c>
      <c r="CN136" s="21" t="s">
        <v>1624</v>
      </c>
      <c r="CP136">
        <v>0.97799999999999998</v>
      </c>
      <c r="DQ136" s="49">
        <v>44663</v>
      </c>
      <c r="DR136" s="27" t="s">
        <v>351</v>
      </c>
      <c r="DS136" s="23"/>
      <c r="DT136">
        <v>1.4888999999999999</v>
      </c>
    </row>
    <row r="137" spans="1:124">
      <c r="A137" s="49">
        <v>44586</v>
      </c>
      <c r="B137" s="21" t="s">
        <v>346</v>
      </c>
      <c r="D137">
        <v>1.0069999999999999</v>
      </c>
      <c r="G137" s="49">
        <v>44664</v>
      </c>
      <c r="H137" s="27" t="s">
        <v>351</v>
      </c>
      <c r="I137" s="23"/>
      <c r="J137">
        <v>1.5004999999999999</v>
      </c>
      <c r="M137" s="49">
        <v>44714</v>
      </c>
      <c r="N137" s="27" t="s">
        <v>571</v>
      </c>
      <c r="O137" s="23"/>
      <c r="P137">
        <v>1.3967000000000001</v>
      </c>
      <c r="S137" s="49">
        <v>44714</v>
      </c>
      <c r="T137" s="21" t="s">
        <v>571</v>
      </c>
      <c r="U137" s="21"/>
      <c r="V137">
        <v>1.0528999999999999</v>
      </c>
      <c r="Y137" s="49">
        <v>44743</v>
      </c>
      <c r="Z137" s="21" t="s">
        <v>638</v>
      </c>
      <c r="AB137">
        <v>1.0089999999999999</v>
      </c>
      <c r="AE137" s="49">
        <v>44768</v>
      </c>
      <c r="AF137" s="21" t="s">
        <v>638</v>
      </c>
      <c r="AH137">
        <v>1.1518999999999999</v>
      </c>
      <c r="AK137" s="66">
        <v>44768</v>
      </c>
      <c r="AL137" s="21" t="s">
        <v>638</v>
      </c>
      <c r="AN137" s="7">
        <v>2.0333999999999999</v>
      </c>
      <c r="AQ137" s="49">
        <v>44775</v>
      </c>
      <c r="AR137" s="21" t="s">
        <v>1623</v>
      </c>
      <c r="AT137">
        <v>1.3180000000000001</v>
      </c>
      <c r="AW137" s="49">
        <v>44802</v>
      </c>
      <c r="AX137" s="21" t="s">
        <v>1623</v>
      </c>
      <c r="AZ137">
        <v>1.329</v>
      </c>
      <c r="BC137" s="49">
        <v>44865</v>
      </c>
      <c r="BD137" s="21" t="s">
        <v>1621</v>
      </c>
      <c r="BF137">
        <v>0.98699999999999999</v>
      </c>
      <c r="BI137" s="49">
        <v>44883</v>
      </c>
      <c r="BJ137" s="21" t="s">
        <v>1630</v>
      </c>
      <c r="BL137">
        <v>0.84499999999999997</v>
      </c>
      <c r="BO137" s="49">
        <v>44883</v>
      </c>
      <c r="BP137" s="21" t="s">
        <v>1630</v>
      </c>
      <c r="BR137">
        <v>0.8306</v>
      </c>
      <c r="BU137" s="49">
        <v>44897</v>
      </c>
      <c r="BV137" s="21" t="s">
        <v>1624</v>
      </c>
      <c r="BX137">
        <v>1.419</v>
      </c>
      <c r="CA137" s="49">
        <v>44901</v>
      </c>
      <c r="CB137" s="21" t="s">
        <v>1624</v>
      </c>
      <c r="CD137">
        <v>0.95660000000000001</v>
      </c>
      <c r="CG137" s="49">
        <v>44901</v>
      </c>
      <c r="CH137" s="21" t="s">
        <v>1624</v>
      </c>
      <c r="CJ137">
        <v>1.3</v>
      </c>
      <c r="CM137" s="49">
        <v>44908</v>
      </c>
      <c r="CN137" s="21" t="s">
        <v>1624</v>
      </c>
      <c r="CP137">
        <v>0.97299999999999998</v>
      </c>
      <c r="DQ137" s="49">
        <v>44664</v>
      </c>
      <c r="DR137" s="27" t="s">
        <v>351</v>
      </c>
      <c r="DS137" s="23"/>
      <c r="DT137">
        <v>1.5004999999999999</v>
      </c>
    </row>
    <row r="138" spans="1:124">
      <c r="A138" s="49">
        <v>44587</v>
      </c>
      <c r="B138" s="21" t="s">
        <v>346</v>
      </c>
      <c r="D138">
        <v>1.0069999999999999</v>
      </c>
      <c r="G138" s="49">
        <v>44665</v>
      </c>
      <c r="H138" s="27" t="s">
        <v>351</v>
      </c>
      <c r="I138" s="23"/>
      <c r="J138">
        <v>1.4961</v>
      </c>
      <c r="M138" s="49">
        <v>44718</v>
      </c>
      <c r="N138" s="27" t="s">
        <v>571</v>
      </c>
      <c r="O138" s="23"/>
      <c r="P138">
        <v>1.4019999999999999</v>
      </c>
      <c r="S138" s="49">
        <v>44718</v>
      </c>
      <c r="T138" s="21" t="s">
        <v>571</v>
      </c>
      <c r="U138" s="21"/>
      <c r="V138">
        <v>1.0640000000000001</v>
      </c>
      <c r="Y138" s="49">
        <v>44746</v>
      </c>
      <c r="Z138" s="21" t="s">
        <v>638</v>
      </c>
      <c r="AB138">
        <v>1.0089999999999999</v>
      </c>
      <c r="AE138" s="49">
        <v>44769</v>
      </c>
      <c r="AF138" s="21" t="s">
        <v>638</v>
      </c>
      <c r="AH138">
        <v>1.1496</v>
      </c>
      <c r="AK138" s="66">
        <v>44769</v>
      </c>
      <c r="AL138" s="21" t="s">
        <v>638</v>
      </c>
      <c r="AN138" s="7">
        <v>2.0314999999999999</v>
      </c>
      <c r="AQ138" s="49">
        <v>44776</v>
      </c>
      <c r="AR138" s="21" t="s">
        <v>1623</v>
      </c>
      <c r="AT138">
        <v>1.3160000000000001</v>
      </c>
      <c r="AW138" s="49">
        <v>44803</v>
      </c>
      <c r="AX138" s="21" t="s">
        <v>1623</v>
      </c>
      <c r="AZ138">
        <v>1.3227</v>
      </c>
      <c r="BC138" s="49">
        <v>44866</v>
      </c>
      <c r="BD138" s="21" t="s">
        <v>342</v>
      </c>
      <c r="BF138">
        <v>0.9869</v>
      </c>
      <c r="BI138" s="49">
        <v>44886</v>
      </c>
      <c r="BJ138" s="21" t="s">
        <v>1630</v>
      </c>
      <c r="BL138">
        <v>0.84299999999999997</v>
      </c>
      <c r="BO138" s="49">
        <v>44886</v>
      </c>
      <c r="BP138" s="21" t="s">
        <v>1630</v>
      </c>
      <c r="BR138">
        <v>0.82779999999999998</v>
      </c>
      <c r="BU138" s="49">
        <v>44900</v>
      </c>
      <c r="BV138" s="21" t="s">
        <v>1624</v>
      </c>
      <c r="BX138">
        <v>1.42</v>
      </c>
      <c r="CA138" s="49">
        <v>44902</v>
      </c>
      <c r="CB138" s="21" t="s">
        <v>1624</v>
      </c>
      <c r="CD138">
        <v>0.95889999999999997</v>
      </c>
      <c r="CG138" s="49">
        <v>44902</v>
      </c>
      <c r="CH138" s="21" t="s">
        <v>1624</v>
      </c>
      <c r="CJ138">
        <v>1.3029999999999999</v>
      </c>
      <c r="CM138" s="49">
        <v>44909</v>
      </c>
      <c r="CN138" s="21" t="s">
        <v>1624</v>
      </c>
      <c r="CP138">
        <v>0.97</v>
      </c>
      <c r="DQ138" s="49">
        <v>44665</v>
      </c>
      <c r="DR138" s="27" t="s">
        <v>351</v>
      </c>
      <c r="DS138" s="23"/>
      <c r="DT138">
        <v>1.4961</v>
      </c>
    </row>
    <row r="139" spans="1:124">
      <c r="A139" s="49">
        <v>44588</v>
      </c>
      <c r="B139" s="21" t="s">
        <v>346</v>
      </c>
      <c r="D139">
        <v>1.0069999999999999</v>
      </c>
      <c r="G139" s="49">
        <v>44666</v>
      </c>
      <c r="H139" s="27" t="s">
        <v>351</v>
      </c>
      <c r="I139" s="23"/>
      <c r="J139">
        <v>1.5036</v>
      </c>
      <c r="M139" s="49">
        <v>44719</v>
      </c>
      <c r="N139" s="27" t="s">
        <v>571</v>
      </c>
      <c r="O139" s="23"/>
      <c r="P139">
        <v>1.3986000000000001</v>
      </c>
      <c r="S139" s="49">
        <v>44719</v>
      </c>
      <c r="T139" s="21" t="s">
        <v>571</v>
      </c>
      <c r="U139" s="21"/>
      <c r="V139">
        <v>1.0704</v>
      </c>
      <c r="Y139" s="49">
        <v>44747</v>
      </c>
      <c r="Z139" s="21" t="s">
        <v>638</v>
      </c>
      <c r="AB139">
        <v>1.012</v>
      </c>
      <c r="AE139" s="49">
        <v>44770</v>
      </c>
      <c r="AF139" s="21" t="s">
        <v>638</v>
      </c>
      <c r="AH139">
        <v>1.1546000000000001</v>
      </c>
      <c r="AK139" s="66">
        <v>44770</v>
      </c>
      <c r="AL139" s="21" t="s">
        <v>638</v>
      </c>
      <c r="AN139" s="7">
        <v>2.0259</v>
      </c>
      <c r="AQ139" s="49">
        <v>44777</v>
      </c>
      <c r="AR139" s="21" t="s">
        <v>1623</v>
      </c>
      <c r="AT139">
        <v>1.306</v>
      </c>
      <c r="AW139" s="49">
        <v>44804</v>
      </c>
      <c r="AX139" s="21" t="s">
        <v>1623</v>
      </c>
      <c r="AZ139">
        <v>1.3108</v>
      </c>
      <c r="BC139" s="49">
        <v>44867</v>
      </c>
      <c r="BD139" s="21" t="s">
        <v>1630</v>
      </c>
      <c r="BF139">
        <v>0.98599999999999999</v>
      </c>
      <c r="BI139" s="49">
        <v>44887</v>
      </c>
      <c r="BJ139" s="21" t="s">
        <v>1630</v>
      </c>
      <c r="BL139">
        <v>0.84199999999999997</v>
      </c>
      <c r="BO139" s="49">
        <v>44887</v>
      </c>
      <c r="BP139" s="21" t="s">
        <v>1630</v>
      </c>
      <c r="BR139">
        <v>0.82609999999999995</v>
      </c>
      <c r="BU139" s="49">
        <v>44901</v>
      </c>
      <c r="BV139" s="21" t="s">
        <v>1624</v>
      </c>
      <c r="BX139">
        <v>1.4319999999999999</v>
      </c>
      <c r="CA139" s="49">
        <v>44903</v>
      </c>
      <c r="CB139" s="21" t="s">
        <v>1624</v>
      </c>
      <c r="CD139">
        <v>0.96499999999999997</v>
      </c>
      <c r="CG139" s="49">
        <v>44903</v>
      </c>
      <c r="CH139" s="21" t="s">
        <v>1624</v>
      </c>
      <c r="CJ139">
        <v>1.304</v>
      </c>
      <c r="CM139" s="49">
        <v>44910</v>
      </c>
      <c r="CN139" s="21" t="s">
        <v>1624</v>
      </c>
      <c r="CP139">
        <v>0.95899999999999996</v>
      </c>
      <c r="DQ139" s="49">
        <v>44666</v>
      </c>
      <c r="DR139" s="27" t="s">
        <v>351</v>
      </c>
      <c r="DS139" s="23"/>
      <c r="DT139">
        <v>1.5036</v>
      </c>
    </row>
    <row r="140" spans="1:124">
      <c r="A140" s="49">
        <v>44589</v>
      </c>
      <c r="B140" s="21" t="s">
        <v>346</v>
      </c>
      <c r="D140">
        <v>1.014</v>
      </c>
      <c r="G140" s="49">
        <v>44669</v>
      </c>
      <c r="H140" s="27" t="s">
        <v>351</v>
      </c>
      <c r="I140" s="23"/>
      <c r="J140">
        <v>1.4938</v>
      </c>
      <c r="M140" s="49">
        <v>44720</v>
      </c>
      <c r="N140" s="27" t="s">
        <v>571</v>
      </c>
      <c r="O140" s="23"/>
      <c r="P140">
        <v>1.3947000000000001</v>
      </c>
      <c r="S140" s="49">
        <v>44720</v>
      </c>
      <c r="T140" s="21" t="s">
        <v>571</v>
      </c>
      <c r="U140" s="21"/>
      <c r="V140">
        <v>1.0793999999999999</v>
      </c>
      <c r="Y140" s="49">
        <v>44748</v>
      </c>
      <c r="Z140" s="21" t="s">
        <v>638</v>
      </c>
      <c r="AB140">
        <v>1.0109999999999999</v>
      </c>
      <c r="AE140" s="49">
        <v>44771</v>
      </c>
      <c r="AF140" s="21" t="s">
        <v>638</v>
      </c>
      <c r="AH140">
        <v>1.1449</v>
      </c>
      <c r="AK140" s="66">
        <v>44771</v>
      </c>
      <c r="AL140" s="21" t="s">
        <v>638</v>
      </c>
      <c r="AN140" s="7">
        <v>2.0226999999999999</v>
      </c>
      <c r="AQ140" s="49">
        <v>44778</v>
      </c>
      <c r="AR140" s="21" t="s">
        <v>1623</v>
      </c>
      <c r="AT140">
        <v>1.304</v>
      </c>
      <c r="AW140" s="49">
        <v>44805</v>
      </c>
      <c r="AX140" s="21" t="s">
        <v>340</v>
      </c>
      <c r="AZ140">
        <v>1.3048</v>
      </c>
      <c r="BC140" s="49">
        <v>44868</v>
      </c>
      <c r="BD140" s="21" t="s">
        <v>1630</v>
      </c>
      <c r="BF140">
        <v>0.98609999999999998</v>
      </c>
      <c r="BI140" s="49">
        <v>44888</v>
      </c>
      <c r="BJ140" s="21" t="s">
        <v>1630</v>
      </c>
      <c r="BL140">
        <v>0.84099999999999997</v>
      </c>
      <c r="BO140" s="49">
        <v>44888</v>
      </c>
      <c r="BP140" s="21" t="s">
        <v>1630</v>
      </c>
      <c r="BR140">
        <v>0.82479999999999998</v>
      </c>
      <c r="BU140" s="49">
        <v>44902</v>
      </c>
      <c r="BV140" s="21" t="s">
        <v>1624</v>
      </c>
      <c r="BX140">
        <v>1.44</v>
      </c>
      <c r="CA140" s="49">
        <v>44904</v>
      </c>
      <c r="CB140" s="21" t="s">
        <v>1624</v>
      </c>
      <c r="CD140">
        <v>0.96540000000000004</v>
      </c>
      <c r="CG140" s="49">
        <v>44904</v>
      </c>
      <c r="CH140" s="21" t="s">
        <v>1624</v>
      </c>
      <c r="CJ140">
        <v>1.3149999999999999</v>
      </c>
      <c r="CM140" s="49">
        <v>44911</v>
      </c>
      <c r="CN140" s="21" t="s">
        <v>1624</v>
      </c>
      <c r="CP140">
        <v>0.95399999999999996</v>
      </c>
      <c r="DQ140" s="49">
        <v>44669</v>
      </c>
      <c r="DR140" s="27" t="s">
        <v>351</v>
      </c>
      <c r="DS140" s="23"/>
      <c r="DT140">
        <v>1.4938</v>
      </c>
    </row>
    <row r="141" spans="1:124">
      <c r="A141" s="49">
        <v>44599</v>
      </c>
      <c r="B141" s="21" t="s">
        <v>348</v>
      </c>
      <c r="D141">
        <v>1.0089999999999999</v>
      </c>
      <c r="G141" s="49">
        <v>44670</v>
      </c>
      <c r="H141" s="27" t="s">
        <v>351</v>
      </c>
      <c r="I141" s="23"/>
      <c r="J141">
        <v>1.4966999999999999</v>
      </c>
      <c r="M141" s="49">
        <v>44721</v>
      </c>
      <c r="N141" s="27" t="s">
        <v>571</v>
      </c>
      <c r="O141" s="23"/>
      <c r="P141">
        <v>1.3995</v>
      </c>
      <c r="S141" s="49">
        <v>44721</v>
      </c>
      <c r="T141" s="21" t="s">
        <v>571</v>
      </c>
      <c r="U141" s="21"/>
      <c r="V141">
        <v>1.0728</v>
      </c>
      <c r="Y141" s="49">
        <v>44749</v>
      </c>
      <c r="Z141" s="21" t="s">
        <v>638</v>
      </c>
      <c r="AB141">
        <v>1.006</v>
      </c>
      <c r="AE141" s="49">
        <v>44774</v>
      </c>
      <c r="AF141" s="21" t="s">
        <v>339</v>
      </c>
      <c r="AH141">
        <v>1.1489</v>
      </c>
      <c r="AK141" s="66">
        <v>44774</v>
      </c>
      <c r="AL141" s="21" t="s">
        <v>339</v>
      </c>
      <c r="AN141" s="7">
        <v>2.0287000000000002</v>
      </c>
      <c r="AQ141" s="49">
        <v>44781</v>
      </c>
      <c r="AR141" s="21" t="s">
        <v>1623</v>
      </c>
      <c r="AT141">
        <v>1.3029999999999999</v>
      </c>
      <c r="AW141" s="49">
        <v>44806</v>
      </c>
      <c r="AX141" s="21" t="s">
        <v>1622</v>
      </c>
      <c r="AZ141">
        <v>1.3039000000000001</v>
      </c>
      <c r="BC141" s="49">
        <v>44869</v>
      </c>
      <c r="BD141" s="21" t="s">
        <v>1630</v>
      </c>
      <c r="BF141">
        <v>0.98599999999999999</v>
      </c>
      <c r="BI141" s="49">
        <v>44889</v>
      </c>
      <c r="BJ141" s="21" t="s">
        <v>1630</v>
      </c>
      <c r="BL141">
        <v>0.84199999999999997</v>
      </c>
      <c r="BO141" s="49">
        <v>44889</v>
      </c>
      <c r="BP141" s="21" t="s">
        <v>1630</v>
      </c>
      <c r="BR141">
        <v>0.82630000000000003</v>
      </c>
      <c r="BU141" s="49">
        <v>44903</v>
      </c>
      <c r="BV141" s="21" t="s">
        <v>1624</v>
      </c>
      <c r="BX141">
        <v>1.4430000000000001</v>
      </c>
      <c r="CA141" s="49">
        <v>44907</v>
      </c>
      <c r="CB141" s="21" t="s">
        <v>1624</v>
      </c>
      <c r="CD141">
        <v>0.96809999999999996</v>
      </c>
      <c r="CG141" s="49">
        <v>44907</v>
      </c>
      <c r="CH141" s="21" t="s">
        <v>1624</v>
      </c>
      <c r="CJ141">
        <v>1.3109999999999999</v>
      </c>
      <c r="CM141" s="49">
        <v>44914</v>
      </c>
      <c r="CN141" s="21" t="s">
        <v>1624</v>
      </c>
      <c r="CP141">
        <v>0.94799999999999995</v>
      </c>
      <c r="DQ141" s="49">
        <v>44670</v>
      </c>
      <c r="DR141" s="27" t="s">
        <v>351</v>
      </c>
      <c r="DS141" s="23"/>
      <c r="DT141">
        <v>1.4966999999999999</v>
      </c>
    </row>
    <row r="142" spans="1:124">
      <c r="A142" s="49">
        <v>44600</v>
      </c>
      <c r="B142" s="21" t="s">
        <v>348</v>
      </c>
      <c r="D142">
        <v>1.008</v>
      </c>
      <c r="G142" s="49">
        <v>44671</v>
      </c>
      <c r="H142" s="27" t="s">
        <v>351</v>
      </c>
      <c r="I142" s="23"/>
      <c r="J142">
        <v>1.5076000000000001</v>
      </c>
      <c r="M142" s="49">
        <v>44722</v>
      </c>
      <c r="N142" s="27" t="s">
        <v>571</v>
      </c>
      <c r="O142" s="23"/>
      <c r="P142">
        <v>1.3937999999999999</v>
      </c>
      <c r="S142" s="49">
        <v>44722</v>
      </c>
      <c r="T142" s="21" t="s">
        <v>571</v>
      </c>
      <c r="U142" s="21"/>
      <c r="V142">
        <v>1.0673999999999999</v>
      </c>
      <c r="Y142" s="49">
        <v>44750</v>
      </c>
      <c r="Z142" s="21" t="s">
        <v>638</v>
      </c>
      <c r="AB142">
        <v>1.0029999999999999</v>
      </c>
      <c r="AE142" s="49">
        <v>44775</v>
      </c>
      <c r="AF142" s="21" t="s">
        <v>1623</v>
      </c>
      <c r="AH142">
        <v>1.1373</v>
      </c>
      <c r="AK142" s="66">
        <v>44775</v>
      </c>
      <c r="AL142" s="21" t="s">
        <v>1623</v>
      </c>
      <c r="AN142" s="7">
        <v>1.99</v>
      </c>
      <c r="AQ142" s="49">
        <v>44782</v>
      </c>
      <c r="AR142" s="21" t="s">
        <v>1623</v>
      </c>
      <c r="AT142">
        <v>1.3</v>
      </c>
      <c r="AW142" s="49">
        <v>44809</v>
      </c>
      <c r="AX142" s="21" t="s">
        <v>1622</v>
      </c>
      <c r="AZ142">
        <v>1.3022</v>
      </c>
      <c r="BC142" s="49">
        <v>44872</v>
      </c>
      <c r="BD142" s="21" t="s">
        <v>1630</v>
      </c>
      <c r="BF142">
        <v>0.98580000000000001</v>
      </c>
      <c r="BI142" s="49">
        <v>44890</v>
      </c>
      <c r="BJ142" s="21" t="s">
        <v>1630</v>
      </c>
      <c r="BL142">
        <v>0.84299999999999997</v>
      </c>
      <c r="BO142" s="49">
        <v>44890</v>
      </c>
      <c r="BP142" s="21" t="s">
        <v>1630</v>
      </c>
      <c r="BR142">
        <v>0.8276</v>
      </c>
      <c r="BU142" s="49">
        <v>44904</v>
      </c>
      <c r="BV142" s="21" t="s">
        <v>1624</v>
      </c>
      <c r="BX142">
        <v>1.4550000000000001</v>
      </c>
      <c r="CA142" s="49">
        <v>44908</v>
      </c>
      <c r="CB142" s="21" t="s">
        <v>1624</v>
      </c>
      <c r="CD142">
        <v>0.96809999999999996</v>
      </c>
      <c r="CG142" s="49">
        <v>44908</v>
      </c>
      <c r="CH142" s="21" t="s">
        <v>1624</v>
      </c>
      <c r="CJ142">
        <v>1.3120000000000001</v>
      </c>
      <c r="CM142" s="49">
        <v>44915</v>
      </c>
      <c r="CN142" s="21" t="s">
        <v>1624</v>
      </c>
      <c r="CP142">
        <v>0.93700000000000006</v>
      </c>
      <c r="DQ142" s="49">
        <v>44671</v>
      </c>
      <c r="DR142" s="27" t="s">
        <v>351</v>
      </c>
      <c r="DS142" s="23"/>
      <c r="DT142">
        <v>1.5076000000000001</v>
      </c>
    </row>
    <row r="143" spans="1:124">
      <c r="A143" s="49">
        <v>44601</v>
      </c>
      <c r="B143" s="21" t="s">
        <v>348</v>
      </c>
      <c r="D143">
        <v>1.0069999999999999</v>
      </c>
      <c r="G143" s="49">
        <v>44672</v>
      </c>
      <c r="H143" s="27" t="s">
        <v>351</v>
      </c>
      <c r="I143" s="23"/>
      <c r="J143">
        <v>1.5337000000000001</v>
      </c>
      <c r="M143" s="49">
        <v>44725</v>
      </c>
      <c r="N143" s="27" t="s">
        <v>571</v>
      </c>
      <c r="O143" s="23"/>
      <c r="P143">
        <v>1.3947000000000001</v>
      </c>
      <c r="S143" s="49">
        <v>44725</v>
      </c>
      <c r="T143" s="21" t="s">
        <v>571</v>
      </c>
      <c r="U143" s="21"/>
      <c r="V143">
        <v>1.0477000000000001</v>
      </c>
      <c r="Y143" s="49">
        <v>44753</v>
      </c>
      <c r="Z143" s="21" t="s">
        <v>638</v>
      </c>
      <c r="AB143">
        <v>0.998</v>
      </c>
      <c r="AE143" s="49">
        <v>44776</v>
      </c>
      <c r="AF143" s="21" t="s">
        <v>1623</v>
      </c>
      <c r="AH143">
        <v>1.1327</v>
      </c>
      <c r="AK143" s="66">
        <v>44776</v>
      </c>
      <c r="AL143" s="21" t="s">
        <v>1623</v>
      </c>
      <c r="AN143" s="7">
        <v>1.9857</v>
      </c>
      <c r="AQ143" s="49">
        <v>44783</v>
      </c>
      <c r="AR143" s="21" t="s">
        <v>1623</v>
      </c>
      <c r="AT143">
        <v>1.2969999999999999</v>
      </c>
      <c r="AW143" s="49">
        <v>44810</v>
      </c>
      <c r="AX143" s="21" t="s">
        <v>1622</v>
      </c>
      <c r="AZ143">
        <v>1.3187</v>
      </c>
      <c r="BC143" s="49">
        <v>44873</v>
      </c>
      <c r="BD143" s="21" t="s">
        <v>1630</v>
      </c>
      <c r="BF143">
        <v>0.98550000000000004</v>
      </c>
      <c r="BI143" s="49">
        <v>44893</v>
      </c>
      <c r="BJ143" s="21" t="s">
        <v>1630</v>
      </c>
      <c r="BL143">
        <v>0.84199999999999997</v>
      </c>
      <c r="BO143" s="49">
        <v>44893</v>
      </c>
      <c r="BP143" s="21" t="s">
        <v>1630</v>
      </c>
      <c r="BR143">
        <v>0.82609999999999995</v>
      </c>
      <c r="BU143" s="49">
        <v>44907</v>
      </c>
      <c r="BV143" s="21" t="s">
        <v>1624</v>
      </c>
      <c r="BX143">
        <v>1.4530000000000001</v>
      </c>
      <c r="CA143" s="49">
        <v>44909</v>
      </c>
      <c r="CB143" s="21" t="s">
        <v>1624</v>
      </c>
      <c r="CD143">
        <v>0.96760000000000002</v>
      </c>
      <c r="CG143" s="49">
        <v>44909</v>
      </c>
      <c r="CH143" s="21" t="s">
        <v>1624</v>
      </c>
      <c r="CJ143">
        <v>1.3140000000000001</v>
      </c>
      <c r="CM143" s="49">
        <v>44916</v>
      </c>
      <c r="CN143" s="21" t="s">
        <v>1624</v>
      </c>
      <c r="CP143">
        <v>0.93899999999999995</v>
      </c>
      <c r="DQ143" s="49">
        <v>44672</v>
      </c>
      <c r="DR143" s="27" t="s">
        <v>351</v>
      </c>
      <c r="DS143" s="23"/>
      <c r="DT143">
        <v>1.5337000000000001</v>
      </c>
    </row>
    <row r="144" spans="1:124">
      <c r="A144" s="49">
        <v>44602</v>
      </c>
      <c r="B144" s="21" t="s">
        <v>348</v>
      </c>
      <c r="D144">
        <v>1.008</v>
      </c>
      <c r="G144" s="49">
        <v>44673</v>
      </c>
      <c r="H144" s="27" t="s">
        <v>351</v>
      </c>
      <c r="I144" s="23"/>
      <c r="J144">
        <v>1.5295000000000001</v>
      </c>
      <c r="M144" s="49">
        <v>44726</v>
      </c>
      <c r="N144" s="27" t="s">
        <v>571</v>
      </c>
      <c r="O144" s="23"/>
      <c r="P144">
        <v>1.3875999999999999</v>
      </c>
      <c r="S144" s="49">
        <v>44726</v>
      </c>
      <c r="T144" s="21" t="s">
        <v>571</v>
      </c>
      <c r="U144" s="21"/>
      <c r="V144">
        <v>1.0350999999999999</v>
      </c>
      <c r="Y144" s="49">
        <v>44754</v>
      </c>
      <c r="Z144" s="21" t="s">
        <v>638</v>
      </c>
      <c r="AB144">
        <v>1</v>
      </c>
      <c r="AE144" s="49">
        <v>44777</v>
      </c>
      <c r="AF144" s="21" t="s">
        <v>1623</v>
      </c>
      <c r="AH144">
        <v>1.1189</v>
      </c>
      <c r="AK144" s="66">
        <v>44777</v>
      </c>
      <c r="AL144" s="21" t="s">
        <v>1623</v>
      </c>
      <c r="AN144" s="7">
        <v>1.9967999999999999</v>
      </c>
      <c r="AQ144" s="49">
        <v>44784</v>
      </c>
      <c r="AR144" s="21" t="s">
        <v>1623</v>
      </c>
      <c r="AT144">
        <v>1.296</v>
      </c>
      <c r="AW144" s="49">
        <v>44811</v>
      </c>
      <c r="AX144" s="21" t="s">
        <v>1622</v>
      </c>
      <c r="AZ144">
        <v>1.3132999999999999</v>
      </c>
      <c r="BC144" s="49">
        <v>44874</v>
      </c>
      <c r="BD144" s="21" t="s">
        <v>1630</v>
      </c>
      <c r="BF144">
        <v>0.98580000000000001</v>
      </c>
      <c r="BI144" s="49">
        <v>44894</v>
      </c>
      <c r="BJ144" s="21" t="s">
        <v>1630</v>
      </c>
      <c r="BL144">
        <v>0.84399999999999997</v>
      </c>
      <c r="BO144" s="49">
        <v>44894</v>
      </c>
      <c r="BP144" s="21" t="s">
        <v>1630</v>
      </c>
      <c r="BR144">
        <v>0.82909999999999995</v>
      </c>
      <c r="BU144" s="49">
        <v>44908</v>
      </c>
      <c r="BV144" s="21" t="s">
        <v>1624</v>
      </c>
      <c r="BX144">
        <v>1.45</v>
      </c>
      <c r="CA144" s="49">
        <v>44910</v>
      </c>
      <c r="CB144" s="21" t="s">
        <v>1624</v>
      </c>
      <c r="CD144">
        <v>0.96819999999999995</v>
      </c>
      <c r="CG144" s="49">
        <v>44910</v>
      </c>
      <c r="CH144" s="21" t="s">
        <v>1624</v>
      </c>
      <c r="CJ144">
        <v>1.31</v>
      </c>
      <c r="CM144" s="49">
        <v>44917</v>
      </c>
      <c r="CN144" s="21" t="s">
        <v>1624</v>
      </c>
      <c r="CP144">
        <v>0.93700000000000006</v>
      </c>
      <c r="DQ144" s="49">
        <v>44673</v>
      </c>
      <c r="DR144" s="27" t="s">
        <v>351</v>
      </c>
      <c r="DS144" s="23"/>
      <c r="DT144">
        <v>1.5295000000000001</v>
      </c>
    </row>
    <row r="145" spans="1:124">
      <c r="A145" s="49">
        <v>44603</v>
      </c>
      <c r="B145" s="21" t="s">
        <v>348</v>
      </c>
      <c r="D145">
        <v>1.0069999999999999</v>
      </c>
      <c r="G145" s="49">
        <v>44676</v>
      </c>
      <c r="H145" s="27" t="s">
        <v>351</v>
      </c>
      <c r="I145" s="23"/>
      <c r="J145">
        <v>1.5444</v>
      </c>
      <c r="M145" s="49">
        <v>44727</v>
      </c>
      <c r="N145" s="27" t="s">
        <v>571</v>
      </c>
      <c r="O145" s="23"/>
      <c r="P145">
        <v>1.3871</v>
      </c>
      <c r="S145" s="49">
        <v>44727</v>
      </c>
      <c r="T145" s="21" t="s">
        <v>571</v>
      </c>
      <c r="U145" s="21"/>
      <c r="V145">
        <v>1.0329999999999999</v>
      </c>
      <c r="Y145" s="49">
        <v>44755</v>
      </c>
      <c r="Z145" s="21" t="s">
        <v>638</v>
      </c>
      <c r="AB145">
        <v>0.999</v>
      </c>
      <c r="AE145" s="49">
        <v>44778</v>
      </c>
      <c r="AF145" s="21" t="s">
        <v>1623</v>
      </c>
      <c r="AH145">
        <v>1.1166</v>
      </c>
      <c r="AK145" s="66">
        <v>44778</v>
      </c>
      <c r="AL145" s="21" t="s">
        <v>1623</v>
      </c>
      <c r="AN145" s="7">
        <v>2.0036</v>
      </c>
      <c r="AQ145" s="49">
        <v>44785</v>
      </c>
      <c r="AR145" s="21" t="s">
        <v>1623</v>
      </c>
      <c r="AT145">
        <v>1.2929999999999999</v>
      </c>
      <c r="AW145" s="49">
        <v>44812</v>
      </c>
      <c r="AX145" s="21" t="s">
        <v>1622</v>
      </c>
      <c r="AZ145">
        <v>1.3130999999999999</v>
      </c>
      <c r="BC145" s="49">
        <v>44875</v>
      </c>
      <c r="BD145" s="21" t="s">
        <v>1630</v>
      </c>
      <c r="BF145">
        <v>0.98570000000000002</v>
      </c>
      <c r="BI145" s="49">
        <v>44895</v>
      </c>
      <c r="BJ145" s="21" t="s">
        <v>1630</v>
      </c>
      <c r="BL145">
        <v>0.84399999999999997</v>
      </c>
      <c r="BO145" s="49">
        <v>44895</v>
      </c>
      <c r="BP145" s="21" t="s">
        <v>1630</v>
      </c>
      <c r="BR145">
        <v>0.82889999999999997</v>
      </c>
      <c r="BU145" s="49">
        <v>44909</v>
      </c>
      <c r="BV145" s="21" t="s">
        <v>1624</v>
      </c>
      <c r="BX145">
        <v>1.4510000000000001</v>
      </c>
      <c r="CA145" s="49">
        <v>44911</v>
      </c>
      <c r="CB145" s="21" t="s">
        <v>1624</v>
      </c>
      <c r="CD145">
        <v>0.97209999999999996</v>
      </c>
      <c r="CG145" s="49">
        <v>44911</v>
      </c>
      <c r="CH145" s="21" t="s">
        <v>1624</v>
      </c>
      <c r="CJ145">
        <v>1.3140000000000001</v>
      </c>
      <c r="CM145" s="49">
        <v>44918</v>
      </c>
      <c r="CN145" s="21" t="s">
        <v>1624</v>
      </c>
      <c r="CP145">
        <v>0.93700000000000006</v>
      </c>
      <c r="DQ145" s="49">
        <v>44676</v>
      </c>
      <c r="DR145" s="27" t="s">
        <v>351</v>
      </c>
      <c r="DS145" s="23"/>
      <c r="DT145">
        <v>1.5444</v>
      </c>
    </row>
    <row r="146" spans="1:124">
      <c r="A146" s="49">
        <v>44606</v>
      </c>
      <c r="B146" s="21" t="s">
        <v>348</v>
      </c>
      <c r="D146">
        <v>1.0009999999999999</v>
      </c>
      <c r="G146" s="49">
        <v>44677</v>
      </c>
      <c r="H146" s="27" t="s">
        <v>351</v>
      </c>
      <c r="I146" s="23"/>
      <c r="J146">
        <v>1.5588</v>
      </c>
      <c r="M146" s="49">
        <v>44728</v>
      </c>
      <c r="N146" s="27" t="s">
        <v>571</v>
      </c>
      <c r="O146" s="23"/>
      <c r="P146">
        <v>1.3867</v>
      </c>
      <c r="S146" s="49">
        <v>44728</v>
      </c>
      <c r="T146" s="21" t="s">
        <v>571</v>
      </c>
      <c r="U146" s="21"/>
      <c r="V146">
        <v>1.0338000000000001</v>
      </c>
      <c r="Y146" s="49">
        <v>44756</v>
      </c>
      <c r="Z146" s="21" t="s">
        <v>638</v>
      </c>
      <c r="AB146">
        <v>0.997</v>
      </c>
      <c r="AE146" s="49">
        <v>44781</v>
      </c>
      <c r="AF146" s="21" t="s">
        <v>1623</v>
      </c>
      <c r="AH146">
        <v>1.1065</v>
      </c>
      <c r="AK146" s="66">
        <v>44781</v>
      </c>
      <c r="AL146" s="21" t="s">
        <v>1623</v>
      </c>
      <c r="AN146" s="7">
        <v>2.0112999999999999</v>
      </c>
      <c r="AQ146" s="49">
        <v>44788</v>
      </c>
      <c r="AR146" s="21" t="s">
        <v>1623</v>
      </c>
      <c r="AT146">
        <v>1.286</v>
      </c>
      <c r="AW146" s="49">
        <v>44813</v>
      </c>
      <c r="AX146" s="21" t="s">
        <v>1622</v>
      </c>
      <c r="AZ146">
        <v>1.327</v>
      </c>
      <c r="BC146" s="49">
        <v>44876</v>
      </c>
      <c r="BD146" s="21" t="s">
        <v>1630</v>
      </c>
      <c r="BF146">
        <v>0.98560000000000003</v>
      </c>
      <c r="BI146" s="49">
        <v>44896</v>
      </c>
      <c r="BJ146" s="21" t="s">
        <v>336</v>
      </c>
      <c r="BL146">
        <v>0.84399999999999997</v>
      </c>
      <c r="BO146" s="49">
        <v>44896</v>
      </c>
      <c r="BP146" s="21" t="s">
        <v>336</v>
      </c>
      <c r="BR146">
        <v>0.82909999999999995</v>
      </c>
      <c r="BU146" s="49">
        <v>44910</v>
      </c>
      <c r="BV146" s="21" t="s">
        <v>1624</v>
      </c>
      <c r="BX146">
        <v>1.4470000000000001</v>
      </c>
      <c r="CA146" s="49">
        <v>44914</v>
      </c>
      <c r="CB146" s="21" t="s">
        <v>1624</v>
      </c>
      <c r="CD146">
        <v>0.97330000000000005</v>
      </c>
      <c r="CG146" s="49">
        <v>44914</v>
      </c>
      <c r="CH146" s="21" t="s">
        <v>1624</v>
      </c>
      <c r="CJ146">
        <v>1.2989999999999999</v>
      </c>
      <c r="CM146" s="49">
        <v>44921</v>
      </c>
      <c r="CN146" s="21" t="s">
        <v>1624</v>
      </c>
      <c r="CP146">
        <v>0.93700000000000006</v>
      </c>
      <c r="DQ146" s="49">
        <v>44677</v>
      </c>
      <c r="DR146" s="27" t="s">
        <v>351</v>
      </c>
      <c r="DS146" s="23"/>
      <c r="DT146">
        <v>1.5588</v>
      </c>
    </row>
    <row r="147" spans="1:124">
      <c r="A147" s="49">
        <v>44607</v>
      </c>
      <c r="B147" s="21" t="s">
        <v>348</v>
      </c>
      <c r="D147">
        <v>0.998</v>
      </c>
      <c r="G147" s="49">
        <v>44678</v>
      </c>
      <c r="H147" s="27" t="s">
        <v>351</v>
      </c>
      <c r="I147" s="23"/>
      <c r="J147">
        <v>1.5359</v>
      </c>
      <c r="M147" s="49">
        <v>44729</v>
      </c>
      <c r="N147" s="27" t="s">
        <v>571</v>
      </c>
      <c r="O147" s="23"/>
      <c r="P147">
        <v>1.3920999999999999</v>
      </c>
      <c r="S147" s="49">
        <v>44729</v>
      </c>
      <c r="T147" s="21" t="s">
        <v>571</v>
      </c>
      <c r="U147" s="21"/>
      <c r="V147">
        <v>1.0322</v>
      </c>
      <c r="Y147" s="49">
        <v>44757</v>
      </c>
      <c r="Z147" s="21" t="s">
        <v>638</v>
      </c>
      <c r="AB147">
        <v>1.0009999999999999</v>
      </c>
      <c r="AE147" s="49">
        <v>44782</v>
      </c>
      <c r="AF147" s="21" t="s">
        <v>1623</v>
      </c>
      <c r="AH147">
        <v>1.111</v>
      </c>
      <c r="AK147" s="66">
        <v>44782</v>
      </c>
      <c r="AL147" s="21" t="s">
        <v>1623</v>
      </c>
      <c r="AN147" s="7">
        <v>2.0194999999999999</v>
      </c>
      <c r="AQ147" s="49">
        <v>44789</v>
      </c>
      <c r="AR147" s="21" t="s">
        <v>1623</v>
      </c>
      <c r="AT147">
        <v>1.2809999999999999</v>
      </c>
      <c r="AW147" s="49">
        <v>44817</v>
      </c>
      <c r="AX147" s="21" t="s">
        <v>1622</v>
      </c>
      <c r="AZ147">
        <v>1.3443000000000001</v>
      </c>
      <c r="BC147" s="49">
        <v>44879</v>
      </c>
      <c r="BD147" s="21" t="s">
        <v>1630</v>
      </c>
      <c r="BF147">
        <v>0.98550000000000004</v>
      </c>
      <c r="BI147" s="49">
        <v>44897</v>
      </c>
      <c r="BJ147" s="21" t="s">
        <v>1624</v>
      </c>
      <c r="BL147">
        <v>0.84399999999999997</v>
      </c>
      <c r="BO147" s="49">
        <v>44897</v>
      </c>
      <c r="BP147" s="21" t="s">
        <v>1624</v>
      </c>
      <c r="BR147">
        <v>0.82789999999999997</v>
      </c>
      <c r="BU147" s="49">
        <v>44911</v>
      </c>
      <c r="BV147" s="21" t="s">
        <v>1624</v>
      </c>
      <c r="BX147">
        <v>1.4419999999999999</v>
      </c>
      <c r="CA147" s="49">
        <v>44915</v>
      </c>
      <c r="CB147" s="21" t="s">
        <v>1624</v>
      </c>
      <c r="CD147">
        <v>0.97430000000000005</v>
      </c>
      <c r="CG147" s="49">
        <v>44915</v>
      </c>
      <c r="CH147" s="21" t="s">
        <v>1624</v>
      </c>
      <c r="CJ147">
        <v>1.288</v>
      </c>
      <c r="CM147" s="49">
        <v>44922</v>
      </c>
      <c r="CN147" s="21" t="s">
        <v>1624</v>
      </c>
      <c r="CP147">
        <v>0.93100000000000005</v>
      </c>
      <c r="DQ147" s="49">
        <v>44678</v>
      </c>
      <c r="DR147" s="27" t="s">
        <v>351</v>
      </c>
      <c r="DS147" s="23"/>
      <c r="DT147">
        <v>1.5359</v>
      </c>
    </row>
    <row r="148" spans="1:124">
      <c r="A148" s="49">
        <v>44608</v>
      </c>
      <c r="B148" s="21" t="s">
        <v>348</v>
      </c>
      <c r="D148">
        <v>0.99</v>
      </c>
      <c r="G148" s="49">
        <v>44679</v>
      </c>
      <c r="H148" s="27" t="s">
        <v>351</v>
      </c>
      <c r="I148" s="23"/>
      <c r="J148">
        <v>1.5345</v>
      </c>
      <c r="M148" s="49">
        <v>44732</v>
      </c>
      <c r="N148" s="27" t="s">
        <v>571</v>
      </c>
      <c r="O148" s="23"/>
      <c r="P148">
        <v>1.3686</v>
      </c>
      <c r="S148" s="49">
        <v>44732</v>
      </c>
      <c r="T148" s="21" t="s">
        <v>571</v>
      </c>
      <c r="U148" s="21"/>
      <c r="V148">
        <v>1.0363</v>
      </c>
      <c r="Y148" s="49">
        <v>44760</v>
      </c>
      <c r="Z148" s="21" t="s">
        <v>638</v>
      </c>
      <c r="AB148">
        <v>1.002</v>
      </c>
      <c r="AE148" s="49">
        <v>44783</v>
      </c>
      <c r="AF148" s="21" t="s">
        <v>1623</v>
      </c>
      <c r="AH148">
        <v>1.1047</v>
      </c>
      <c r="AK148" s="66">
        <v>44783</v>
      </c>
      <c r="AL148" s="21" t="s">
        <v>1623</v>
      </c>
      <c r="AN148" s="7">
        <v>2.0183</v>
      </c>
      <c r="AQ148" s="49">
        <v>44790</v>
      </c>
      <c r="AR148" s="21" t="s">
        <v>1623</v>
      </c>
      <c r="AT148">
        <v>1.278</v>
      </c>
      <c r="AW148" s="49">
        <v>44818</v>
      </c>
      <c r="AX148" s="21" t="s">
        <v>1622</v>
      </c>
      <c r="AZ148">
        <v>1.3290999999999999</v>
      </c>
      <c r="BC148" s="49">
        <v>44880</v>
      </c>
      <c r="BD148" s="21" t="s">
        <v>1630</v>
      </c>
      <c r="BF148">
        <v>0.98519999999999996</v>
      </c>
      <c r="BI148" s="49">
        <v>44900</v>
      </c>
      <c r="BJ148" s="21" t="s">
        <v>1624</v>
      </c>
      <c r="BL148">
        <v>0.84499999999999997</v>
      </c>
      <c r="BO148" s="49">
        <v>44900</v>
      </c>
      <c r="BP148" s="21" t="s">
        <v>1624</v>
      </c>
      <c r="BR148">
        <v>0.82930000000000004</v>
      </c>
      <c r="BU148" s="49">
        <v>44914</v>
      </c>
      <c r="BV148" s="21" t="s">
        <v>1624</v>
      </c>
      <c r="BX148">
        <v>1.4470000000000001</v>
      </c>
      <c r="CA148" s="49">
        <v>44916</v>
      </c>
      <c r="CB148" s="21" t="s">
        <v>1624</v>
      </c>
      <c r="CD148">
        <v>0.97540000000000004</v>
      </c>
      <c r="CG148" s="49">
        <v>44916</v>
      </c>
      <c r="CH148" s="21" t="s">
        <v>1624</v>
      </c>
      <c r="CJ148">
        <v>1.294</v>
      </c>
      <c r="CM148" s="49">
        <v>44923</v>
      </c>
      <c r="CN148" s="21" t="s">
        <v>1624</v>
      </c>
      <c r="CP148">
        <v>0.92600000000000005</v>
      </c>
      <c r="DQ148" s="49">
        <v>44679</v>
      </c>
      <c r="DR148" s="27" t="s">
        <v>351</v>
      </c>
      <c r="DS148" s="23"/>
      <c r="DT148">
        <v>1.5345</v>
      </c>
    </row>
    <row r="149" spans="1:124">
      <c r="A149" s="49">
        <v>44609</v>
      </c>
      <c r="B149" s="21" t="s">
        <v>348</v>
      </c>
      <c r="D149">
        <v>0.99199999999999999</v>
      </c>
      <c r="G149" s="49">
        <v>44680</v>
      </c>
      <c r="H149" s="27" t="s">
        <v>351</v>
      </c>
      <c r="I149" s="23"/>
      <c r="J149">
        <v>1.5192000000000001</v>
      </c>
      <c r="M149" s="49">
        <v>44733</v>
      </c>
      <c r="N149" s="27" t="s">
        <v>571</v>
      </c>
      <c r="O149" s="23"/>
      <c r="P149">
        <v>1.3756999999999999</v>
      </c>
      <c r="S149" s="49">
        <v>44733</v>
      </c>
      <c r="T149" s="21" t="s">
        <v>571</v>
      </c>
      <c r="U149" s="21"/>
      <c r="V149">
        <v>1.0363</v>
      </c>
      <c r="Y149" s="49">
        <v>44761</v>
      </c>
      <c r="Z149" s="21" t="s">
        <v>638</v>
      </c>
      <c r="AB149">
        <v>1.0009999999999999</v>
      </c>
      <c r="AE149" s="49">
        <v>44784</v>
      </c>
      <c r="AF149" s="21" t="s">
        <v>1623</v>
      </c>
      <c r="AH149">
        <v>1.1125</v>
      </c>
      <c r="AK149" s="66">
        <v>44784</v>
      </c>
      <c r="AL149" s="21" t="s">
        <v>1623</v>
      </c>
      <c r="AN149" s="7">
        <v>2.0246</v>
      </c>
      <c r="AQ149" s="49">
        <v>44791</v>
      </c>
      <c r="AR149" s="21" t="s">
        <v>1623</v>
      </c>
      <c r="AT149">
        <v>1.276</v>
      </c>
      <c r="AW149" s="49">
        <v>44819</v>
      </c>
      <c r="AX149" s="21" t="s">
        <v>1622</v>
      </c>
      <c r="AZ149">
        <v>1.3334999999999999</v>
      </c>
      <c r="BC149" s="49">
        <v>44881</v>
      </c>
      <c r="BD149" s="21" t="s">
        <v>1630</v>
      </c>
      <c r="BF149">
        <v>0.98450000000000004</v>
      </c>
      <c r="BI149" s="49">
        <v>44901</v>
      </c>
      <c r="BJ149" s="21" t="s">
        <v>1624</v>
      </c>
      <c r="BL149">
        <v>0.84099999999999997</v>
      </c>
      <c r="BO149" s="49">
        <v>44901</v>
      </c>
      <c r="BP149" s="21" t="s">
        <v>1624</v>
      </c>
      <c r="BR149">
        <v>0.82550000000000001</v>
      </c>
      <c r="BU149" s="49">
        <v>44915</v>
      </c>
      <c r="BV149" s="21" t="s">
        <v>1624</v>
      </c>
      <c r="BX149">
        <v>1.4450000000000001</v>
      </c>
      <c r="CA149" s="49">
        <v>44917</v>
      </c>
      <c r="CB149" s="21" t="s">
        <v>1624</v>
      </c>
      <c r="CD149">
        <v>0.97419999999999995</v>
      </c>
      <c r="CG149" s="49">
        <v>44917</v>
      </c>
      <c r="CH149" s="21" t="s">
        <v>1624</v>
      </c>
      <c r="CJ149">
        <v>1.302</v>
      </c>
      <c r="CM149" s="49">
        <v>44924</v>
      </c>
      <c r="CN149" s="21" t="s">
        <v>1624</v>
      </c>
      <c r="CP149">
        <v>0.92600000000000005</v>
      </c>
      <c r="DQ149" s="49">
        <v>44680</v>
      </c>
      <c r="DR149" s="27" t="s">
        <v>351</v>
      </c>
      <c r="DS149" s="23"/>
      <c r="DT149">
        <v>1.5192000000000001</v>
      </c>
    </row>
    <row r="150" spans="1:124">
      <c r="A150" s="49">
        <v>44610</v>
      </c>
      <c r="B150" s="21" t="s">
        <v>348</v>
      </c>
      <c r="D150">
        <v>0.997</v>
      </c>
      <c r="G150" s="49">
        <v>44686</v>
      </c>
      <c r="H150" s="27" t="s">
        <v>353</v>
      </c>
      <c r="I150" s="23"/>
      <c r="J150">
        <v>1.5137</v>
      </c>
      <c r="M150" s="49">
        <v>44734</v>
      </c>
      <c r="N150" s="27" t="s">
        <v>571</v>
      </c>
      <c r="O150" s="23"/>
      <c r="P150">
        <v>1.3724000000000001</v>
      </c>
      <c r="S150" s="49">
        <v>44734</v>
      </c>
      <c r="T150" s="21" t="s">
        <v>571</v>
      </c>
      <c r="U150" s="21"/>
      <c r="V150">
        <v>1.0316000000000001</v>
      </c>
      <c r="Y150" s="49">
        <v>44762</v>
      </c>
      <c r="Z150" s="21" t="s">
        <v>638</v>
      </c>
      <c r="AB150">
        <v>0.998</v>
      </c>
      <c r="AE150" s="49">
        <v>44785</v>
      </c>
      <c r="AF150" s="21" t="s">
        <v>1623</v>
      </c>
      <c r="AH150">
        <v>1.1169</v>
      </c>
      <c r="AK150" s="66">
        <v>44785</v>
      </c>
      <c r="AL150" s="21" t="s">
        <v>1623</v>
      </c>
      <c r="AN150" s="7">
        <v>2.0310999999999999</v>
      </c>
      <c r="AQ150" s="49">
        <v>44792</v>
      </c>
      <c r="AR150" s="21" t="s">
        <v>1623</v>
      </c>
      <c r="AT150">
        <v>1.276</v>
      </c>
      <c r="AW150" s="49">
        <v>44820</v>
      </c>
      <c r="AX150" s="21" t="s">
        <v>1622</v>
      </c>
      <c r="AZ150">
        <v>1.3246</v>
      </c>
      <c r="BC150" s="49">
        <v>44882</v>
      </c>
      <c r="BD150" s="21" t="s">
        <v>1630</v>
      </c>
      <c r="BF150">
        <v>0.98450000000000004</v>
      </c>
      <c r="BI150" s="49">
        <v>44902</v>
      </c>
      <c r="BJ150" s="21" t="s">
        <v>1624</v>
      </c>
      <c r="BL150">
        <v>0.84299999999999997</v>
      </c>
      <c r="BO150" s="49">
        <v>44902</v>
      </c>
      <c r="BP150" s="21" t="s">
        <v>1624</v>
      </c>
      <c r="BR150">
        <v>0.82699999999999996</v>
      </c>
      <c r="BU150" s="49">
        <v>44916</v>
      </c>
      <c r="BV150" s="21" t="s">
        <v>1624</v>
      </c>
      <c r="BX150">
        <v>1.4470000000000001</v>
      </c>
      <c r="CA150" s="49">
        <v>44918</v>
      </c>
      <c r="CB150" s="21" t="s">
        <v>1624</v>
      </c>
      <c r="CD150">
        <v>0.9728</v>
      </c>
      <c r="CG150" s="49">
        <v>44918</v>
      </c>
      <c r="CH150" s="21" t="s">
        <v>1624</v>
      </c>
      <c r="CJ150">
        <v>1.3</v>
      </c>
      <c r="CM150" s="49">
        <v>44925</v>
      </c>
      <c r="CN150" s="21" t="s">
        <v>1624</v>
      </c>
      <c r="CP150">
        <v>0.92700000000000005</v>
      </c>
      <c r="DQ150" s="49">
        <v>44686</v>
      </c>
      <c r="DR150" s="27" t="s">
        <v>353</v>
      </c>
      <c r="DS150" s="23"/>
      <c r="DT150">
        <v>1.5137</v>
      </c>
    </row>
    <row r="151" spans="1:124">
      <c r="A151" s="49">
        <v>44613</v>
      </c>
      <c r="B151" s="21" t="s">
        <v>348</v>
      </c>
      <c r="D151">
        <v>0.998</v>
      </c>
      <c r="G151" s="49">
        <v>44687</v>
      </c>
      <c r="H151" s="27" t="s">
        <v>353</v>
      </c>
      <c r="I151" s="23"/>
      <c r="J151">
        <v>1.5112000000000001</v>
      </c>
      <c r="M151" s="49">
        <v>44735</v>
      </c>
      <c r="N151" s="27" t="s">
        <v>571</v>
      </c>
      <c r="O151" s="23"/>
      <c r="P151">
        <v>1.3642000000000001</v>
      </c>
      <c r="S151" s="49">
        <v>44735</v>
      </c>
      <c r="T151" s="21" t="s">
        <v>571</v>
      </c>
      <c r="U151" s="21"/>
      <c r="V151">
        <v>1.0304</v>
      </c>
      <c r="Y151" s="49">
        <v>44763</v>
      </c>
      <c r="Z151" s="21" t="s">
        <v>638</v>
      </c>
      <c r="AB151">
        <v>0.999</v>
      </c>
      <c r="AE151" s="49">
        <v>44788</v>
      </c>
      <c r="AF151" s="21" t="s">
        <v>1623</v>
      </c>
      <c r="AH151">
        <v>1.1028</v>
      </c>
      <c r="AK151" s="66">
        <v>44788</v>
      </c>
      <c r="AL151" s="21" t="s">
        <v>1623</v>
      </c>
      <c r="AN151" s="7">
        <v>2.0413000000000001</v>
      </c>
      <c r="AQ151" s="49">
        <v>44795</v>
      </c>
      <c r="AR151" s="21" t="s">
        <v>1623</v>
      </c>
      <c r="AT151">
        <v>1.2729999999999999</v>
      </c>
      <c r="AW151" s="49">
        <v>44823</v>
      </c>
      <c r="AX151" s="21" t="s">
        <v>1622</v>
      </c>
      <c r="AZ151">
        <v>1.3269</v>
      </c>
      <c r="BC151" s="49">
        <v>44883</v>
      </c>
      <c r="BD151" s="21" t="s">
        <v>1630</v>
      </c>
      <c r="BF151">
        <v>0.98350000000000004</v>
      </c>
      <c r="BI151" s="49">
        <v>44903</v>
      </c>
      <c r="BJ151" s="21" t="s">
        <v>1624</v>
      </c>
      <c r="BL151">
        <v>0.84699999999999998</v>
      </c>
      <c r="BO151" s="49">
        <v>44903</v>
      </c>
      <c r="BP151" s="21" t="s">
        <v>1624</v>
      </c>
      <c r="BR151">
        <v>0.83120000000000005</v>
      </c>
      <c r="BU151" s="49">
        <v>44917</v>
      </c>
      <c r="BV151" s="21" t="s">
        <v>1624</v>
      </c>
      <c r="BX151">
        <v>1.45</v>
      </c>
      <c r="CA151" s="49">
        <v>44921</v>
      </c>
      <c r="CB151" s="21" t="s">
        <v>1624</v>
      </c>
      <c r="CD151">
        <v>0.96899999999999997</v>
      </c>
      <c r="CG151" s="49">
        <v>44921</v>
      </c>
      <c r="CH151" s="21" t="s">
        <v>1624</v>
      </c>
      <c r="CJ151">
        <v>1.3</v>
      </c>
      <c r="CM151" s="49">
        <v>44929</v>
      </c>
      <c r="CN151" s="21" t="s">
        <v>1626</v>
      </c>
      <c r="CP151">
        <v>0.92400000000000004</v>
      </c>
      <c r="DQ151" s="49">
        <v>44687</v>
      </c>
      <c r="DR151" s="27" t="s">
        <v>353</v>
      </c>
      <c r="DS151" s="23"/>
      <c r="DT151">
        <v>1.5112000000000001</v>
      </c>
    </row>
    <row r="152" spans="1:124">
      <c r="A152" s="49">
        <v>44614</v>
      </c>
      <c r="B152" s="21" t="s">
        <v>348</v>
      </c>
      <c r="D152">
        <v>0.998</v>
      </c>
      <c r="G152" s="49">
        <v>44690</v>
      </c>
      <c r="H152" s="27" t="s">
        <v>353</v>
      </c>
      <c r="I152" s="23"/>
      <c r="J152">
        <v>1.502</v>
      </c>
      <c r="M152" s="49">
        <v>44736</v>
      </c>
      <c r="N152" s="27" t="s">
        <v>571</v>
      </c>
      <c r="O152" s="23"/>
      <c r="P152">
        <v>1.3734</v>
      </c>
      <c r="S152" s="49">
        <v>44736</v>
      </c>
      <c r="T152" s="21" t="s">
        <v>571</v>
      </c>
      <c r="U152" s="21"/>
      <c r="V152">
        <v>1.0373000000000001</v>
      </c>
      <c r="Y152" s="49">
        <v>44764</v>
      </c>
      <c r="Z152" s="21" t="s">
        <v>638</v>
      </c>
      <c r="AB152">
        <v>0.998</v>
      </c>
      <c r="AE152" s="49">
        <v>44789</v>
      </c>
      <c r="AF152" s="21" t="s">
        <v>1623</v>
      </c>
      <c r="AH152">
        <v>1.0915999999999999</v>
      </c>
      <c r="AK152" s="66">
        <v>44789</v>
      </c>
      <c r="AL152" s="21" t="s">
        <v>1623</v>
      </c>
      <c r="AN152" s="7">
        <v>2.048</v>
      </c>
      <c r="AQ152" s="49">
        <v>44796</v>
      </c>
      <c r="AR152" s="21" t="s">
        <v>1623</v>
      </c>
      <c r="AT152">
        <v>1.272</v>
      </c>
      <c r="AW152" s="49">
        <v>44824</v>
      </c>
      <c r="AX152" s="21" t="s">
        <v>1622</v>
      </c>
      <c r="AZ152">
        <v>1.3257000000000001</v>
      </c>
      <c r="BC152" s="49">
        <v>44886</v>
      </c>
      <c r="BD152" s="21" t="s">
        <v>1630</v>
      </c>
      <c r="BF152">
        <v>0.98319999999999996</v>
      </c>
      <c r="BI152" s="49">
        <v>44904</v>
      </c>
      <c r="BJ152" s="21" t="s">
        <v>1624</v>
      </c>
      <c r="BL152">
        <v>0.85299999999999998</v>
      </c>
      <c r="BO152" s="49">
        <v>44904</v>
      </c>
      <c r="BP152" s="21" t="s">
        <v>1624</v>
      </c>
      <c r="BR152">
        <v>0.83860000000000001</v>
      </c>
      <c r="BU152" s="49">
        <v>44918</v>
      </c>
      <c r="BV152" s="21" t="s">
        <v>1624</v>
      </c>
      <c r="BX152">
        <v>1.45</v>
      </c>
      <c r="CA152" s="49">
        <v>44922</v>
      </c>
      <c r="CB152" s="21" t="s">
        <v>1624</v>
      </c>
      <c r="CD152">
        <v>0.97170000000000001</v>
      </c>
      <c r="CG152" s="49">
        <v>44922</v>
      </c>
      <c r="CH152" s="21" t="s">
        <v>1624</v>
      </c>
      <c r="CJ152">
        <v>1.3009999999999999</v>
      </c>
      <c r="CM152" s="49">
        <v>44930</v>
      </c>
      <c r="CN152" s="21" t="s">
        <v>1626</v>
      </c>
      <c r="CP152">
        <v>0.92300000000000004</v>
      </c>
      <c r="DQ152" s="49">
        <v>44690</v>
      </c>
      <c r="DR152" s="27" t="s">
        <v>353</v>
      </c>
      <c r="DS152" s="23"/>
      <c r="DT152">
        <v>1.502</v>
      </c>
    </row>
    <row r="153" spans="1:124">
      <c r="A153" s="49">
        <v>44615</v>
      </c>
      <c r="B153" s="21" t="s">
        <v>348</v>
      </c>
      <c r="D153">
        <v>0.999</v>
      </c>
      <c r="G153" s="49">
        <v>44691</v>
      </c>
      <c r="H153" s="27" t="s">
        <v>353</v>
      </c>
      <c r="I153" s="23"/>
      <c r="J153">
        <v>1.4959</v>
      </c>
      <c r="M153" s="49">
        <v>44739</v>
      </c>
      <c r="N153" s="27" t="s">
        <v>571</v>
      </c>
      <c r="O153" s="23"/>
      <c r="P153">
        <v>1.3648</v>
      </c>
      <c r="S153" s="49">
        <v>44739</v>
      </c>
      <c r="T153" s="21" t="s">
        <v>571</v>
      </c>
      <c r="U153" s="21"/>
      <c r="V153">
        <v>1.0345</v>
      </c>
      <c r="Y153" s="49">
        <v>44767</v>
      </c>
      <c r="Z153" s="21" t="s">
        <v>638</v>
      </c>
      <c r="AB153">
        <v>0.998</v>
      </c>
      <c r="AE153" s="49">
        <v>44790</v>
      </c>
      <c r="AF153" s="21" t="s">
        <v>1623</v>
      </c>
      <c r="AH153">
        <v>1.0967</v>
      </c>
      <c r="AK153" s="66">
        <v>44790</v>
      </c>
      <c r="AL153" s="21" t="s">
        <v>1623</v>
      </c>
      <c r="AN153" s="7">
        <v>2.0575999999999999</v>
      </c>
      <c r="AQ153" s="49">
        <v>44797</v>
      </c>
      <c r="AR153" s="21" t="s">
        <v>1623</v>
      </c>
      <c r="AT153">
        <v>1.2749999999999999</v>
      </c>
      <c r="AW153" s="49">
        <v>44825</v>
      </c>
      <c r="AX153" s="21" t="s">
        <v>1622</v>
      </c>
      <c r="AZ153">
        <v>1.3233999999999999</v>
      </c>
      <c r="BC153" s="49">
        <v>44887</v>
      </c>
      <c r="BD153" s="21" t="s">
        <v>1630</v>
      </c>
      <c r="BF153">
        <v>0.98360000000000003</v>
      </c>
      <c r="BI153" s="49">
        <v>44907</v>
      </c>
      <c r="BJ153" s="21" t="s">
        <v>1624</v>
      </c>
      <c r="BL153">
        <v>0.85499999999999998</v>
      </c>
      <c r="BO153" s="49">
        <v>44907</v>
      </c>
      <c r="BP153" s="21" t="s">
        <v>1624</v>
      </c>
      <c r="BR153">
        <v>0.84</v>
      </c>
      <c r="BU153" s="49">
        <v>44921</v>
      </c>
      <c r="BV153" s="21" t="s">
        <v>1624</v>
      </c>
      <c r="BX153">
        <v>1.4510000000000001</v>
      </c>
      <c r="CA153" s="49">
        <v>44923</v>
      </c>
      <c r="CB153" s="21" t="s">
        <v>1624</v>
      </c>
      <c r="CD153">
        <v>0.97060000000000002</v>
      </c>
      <c r="CG153" s="49">
        <v>44923</v>
      </c>
      <c r="CH153" s="21" t="s">
        <v>1624</v>
      </c>
      <c r="CJ153">
        <v>1.298</v>
      </c>
      <c r="CM153" s="49">
        <v>44931</v>
      </c>
      <c r="CN153" s="21" t="s">
        <v>1626</v>
      </c>
      <c r="CP153">
        <v>0.92300000000000004</v>
      </c>
      <c r="DQ153" s="49">
        <v>44691</v>
      </c>
      <c r="DR153" s="27" t="s">
        <v>353</v>
      </c>
      <c r="DS153" s="23"/>
      <c r="DT153">
        <v>1.4959</v>
      </c>
    </row>
    <row r="154" spans="1:124">
      <c r="A154" s="49">
        <v>44616</v>
      </c>
      <c r="B154" s="21" t="s">
        <v>348</v>
      </c>
      <c r="D154">
        <v>1.002</v>
      </c>
      <c r="G154" s="49">
        <v>44692</v>
      </c>
      <c r="H154" s="27" t="s">
        <v>353</v>
      </c>
      <c r="I154" s="23"/>
      <c r="J154">
        <v>1.4921</v>
      </c>
      <c r="M154" s="49">
        <v>44740</v>
      </c>
      <c r="N154" s="27" t="s">
        <v>571</v>
      </c>
      <c r="O154" s="23"/>
      <c r="P154">
        <v>1.3645</v>
      </c>
      <c r="S154" s="49">
        <v>44740</v>
      </c>
      <c r="T154" s="21" t="s">
        <v>571</v>
      </c>
      <c r="U154" s="21"/>
      <c r="V154">
        <v>1.0371999999999999</v>
      </c>
      <c r="Y154" s="49">
        <v>44768</v>
      </c>
      <c r="Z154" s="21" t="s">
        <v>638</v>
      </c>
      <c r="AB154">
        <v>0.997</v>
      </c>
      <c r="AE154" s="49">
        <v>44791</v>
      </c>
      <c r="AF154" s="21" t="s">
        <v>1623</v>
      </c>
      <c r="AH154">
        <v>1.0860000000000001</v>
      </c>
      <c r="AK154" s="66">
        <v>44791</v>
      </c>
      <c r="AL154" s="21" t="s">
        <v>1623</v>
      </c>
      <c r="AN154" s="7">
        <v>2.0507</v>
      </c>
      <c r="AQ154" s="49">
        <v>44798</v>
      </c>
      <c r="AR154" s="21" t="s">
        <v>1623</v>
      </c>
      <c r="AT154">
        <v>1.28</v>
      </c>
      <c r="AW154" s="49">
        <v>44826</v>
      </c>
      <c r="AX154" s="21" t="s">
        <v>1622</v>
      </c>
      <c r="AZ154">
        <v>1.3227</v>
      </c>
      <c r="BC154" s="49">
        <v>44888</v>
      </c>
      <c r="BD154" s="21" t="s">
        <v>1630</v>
      </c>
      <c r="BF154">
        <v>0.98360000000000003</v>
      </c>
      <c r="BG154" s="38">
        <f>BG36-800000</f>
        <v>3990648.6500000004</v>
      </c>
      <c r="BI154" s="49">
        <v>44908</v>
      </c>
      <c r="BJ154" s="21" t="s">
        <v>1624</v>
      </c>
      <c r="BL154">
        <v>0.85</v>
      </c>
      <c r="BO154" s="49">
        <v>44908</v>
      </c>
      <c r="BP154" s="21" t="s">
        <v>1624</v>
      </c>
      <c r="BR154">
        <v>0.83540000000000003</v>
      </c>
      <c r="BU154" s="49">
        <v>44922</v>
      </c>
      <c r="BV154" s="21" t="s">
        <v>1624</v>
      </c>
      <c r="BX154">
        <v>1.4530000000000001</v>
      </c>
      <c r="CA154" s="49">
        <v>44924</v>
      </c>
      <c r="CB154" s="21" t="s">
        <v>1624</v>
      </c>
      <c r="CD154">
        <v>0.96989999999999998</v>
      </c>
      <c r="CG154" s="49">
        <v>44924</v>
      </c>
      <c r="CH154" s="21" t="s">
        <v>1624</v>
      </c>
      <c r="CJ154">
        <v>1.298</v>
      </c>
      <c r="CM154" s="49">
        <v>44932</v>
      </c>
      <c r="CN154" s="21" t="s">
        <v>1626</v>
      </c>
      <c r="CP154">
        <v>0.92200000000000004</v>
      </c>
      <c r="DQ154" s="49">
        <v>44692</v>
      </c>
      <c r="DR154" s="27" t="s">
        <v>353</v>
      </c>
      <c r="DS154" s="23"/>
      <c r="DT154">
        <v>1.4921</v>
      </c>
    </row>
    <row r="155" spans="1:124">
      <c r="A155" s="49">
        <v>44617</v>
      </c>
      <c r="B155" s="21" t="s">
        <v>348</v>
      </c>
      <c r="D155">
        <v>0.998</v>
      </c>
      <c r="G155" s="49">
        <v>44693</v>
      </c>
      <c r="H155" s="27" t="s">
        <v>353</v>
      </c>
      <c r="I155" s="23"/>
      <c r="J155">
        <v>1.4956</v>
      </c>
      <c r="M155" s="49">
        <v>44741</v>
      </c>
      <c r="N155" s="27" t="s">
        <v>571</v>
      </c>
      <c r="O155" s="23"/>
      <c r="P155">
        <v>1.3703000000000001</v>
      </c>
      <c r="S155" s="49">
        <v>44741</v>
      </c>
      <c r="T155" s="21" t="s">
        <v>571</v>
      </c>
      <c r="U155" s="21"/>
      <c r="V155">
        <v>1.0373000000000001</v>
      </c>
      <c r="Y155" s="49">
        <v>44769</v>
      </c>
      <c r="Z155" s="21" t="s">
        <v>638</v>
      </c>
      <c r="AB155">
        <v>0.998</v>
      </c>
      <c r="AE155" s="49">
        <v>44792</v>
      </c>
      <c r="AF155" s="21" t="s">
        <v>1623</v>
      </c>
      <c r="AH155">
        <v>1.0823</v>
      </c>
      <c r="AK155" s="66">
        <v>44792</v>
      </c>
      <c r="AL155" s="21" t="s">
        <v>1623</v>
      </c>
      <c r="AN155" s="7">
        <v>2.0442</v>
      </c>
      <c r="AQ155" s="49">
        <v>44799</v>
      </c>
      <c r="AR155" s="21" t="s">
        <v>1623</v>
      </c>
      <c r="AT155">
        <v>1.284</v>
      </c>
      <c r="AW155" s="49">
        <v>44827</v>
      </c>
      <c r="AX155" s="21" t="s">
        <v>1622</v>
      </c>
      <c r="AZ155">
        <v>1.3230999999999999</v>
      </c>
      <c r="BC155" s="49">
        <v>44889</v>
      </c>
      <c r="BD155" s="21" t="s">
        <v>1630</v>
      </c>
      <c r="BF155">
        <v>0.98409999999999997</v>
      </c>
      <c r="BI155" s="49">
        <v>44909</v>
      </c>
      <c r="BJ155" s="21" t="s">
        <v>1624</v>
      </c>
      <c r="BL155">
        <v>0.84899999999999998</v>
      </c>
      <c r="BO155" s="49">
        <v>44909</v>
      </c>
      <c r="BP155" s="21" t="s">
        <v>1624</v>
      </c>
      <c r="BR155">
        <v>0.83479999999999999</v>
      </c>
      <c r="BU155" s="49">
        <v>44923</v>
      </c>
      <c r="BV155" s="21" t="s">
        <v>1624</v>
      </c>
      <c r="BX155">
        <v>1.448</v>
      </c>
      <c r="CA155" s="49">
        <v>44925</v>
      </c>
      <c r="CB155" s="21" t="s">
        <v>1624</v>
      </c>
      <c r="CD155">
        <v>0.97289999999999999</v>
      </c>
      <c r="CG155" s="49">
        <v>44925</v>
      </c>
      <c r="CH155" s="21" t="s">
        <v>1624</v>
      </c>
      <c r="CJ155">
        <v>1.3049999999999999</v>
      </c>
      <c r="CM155" s="49">
        <v>44935</v>
      </c>
      <c r="CN155" s="21" t="s">
        <v>1626</v>
      </c>
      <c r="CP155">
        <v>0.92300000000000004</v>
      </c>
      <c r="DQ155" s="49">
        <v>44693</v>
      </c>
      <c r="DR155" s="27" t="s">
        <v>353</v>
      </c>
      <c r="DS155" s="23"/>
      <c r="DT155">
        <v>1.4956</v>
      </c>
    </row>
    <row r="156" spans="1:124">
      <c r="A156" s="49">
        <v>44620</v>
      </c>
      <c r="B156" s="21" t="s">
        <v>348</v>
      </c>
      <c r="D156">
        <v>0.98699999999999999</v>
      </c>
      <c r="G156" s="49">
        <v>44694</v>
      </c>
      <c r="H156" s="27" t="s">
        <v>353</v>
      </c>
      <c r="I156" s="23"/>
      <c r="J156">
        <v>1.4912000000000001</v>
      </c>
      <c r="M156" s="49">
        <v>44742</v>
      </c>
      <c r="N156" s="27" t="s">
        <v>571</v>
      </c>
      <c r="O156" s="23"/>
      <c r="P156">
        <v>1.3701000000000001</v>
      </c>
      <c r="S156" s="49">
        <v>44742</v>
      </c>
      <c r="T156" s="21" t="s">
        <v>571</v>
      </c>
      <c r="U156" s="21"/>
      <c r="V156">
        <v>1.0357000000000001</v>
      </c>
      <c r="Y156" s="49">
        <v>44770</v>
      </c>
      <c r="Z156" s="21" t="s">
        <v>638</v>
      </c>
      <c r="AB156">
        <v>1.002</v>
      </c>
      <c r="AE156" s="49">
        <v>44795</v>
      </c>
      <c r="AF156" s="21" t="s">
        <v>1623</v>
      </c>
      <c r="AH156">
        <v>1.0821000000000001</v>
      </c>
      <c r="AK156" s="66">
        <v>44795</v>
      </c>
      <c r="AL156" s="21" t="s">
        <v>1623</v>
      </c>
      <c r="AN156" s="7">
        <v>2.0503</v>
      </c>
      <c r="AQ156" s="49">
        <v>44802</v>
      </c>
      <c r="AR156" s="21" t="s">
        <v>1623</v>
      </c>
      <c r="AT156">
        <v>1.2749999999999999</v>
      </c>
      <c r="AW156" s="49">
        <v>44830</v>
      </c>
      <c r="AX156" s="21" t="s">
        <v>1622</v>
      </c>
      <c r="AZ156">
        <v>1.3105</v>
      </c>
      <c r="BC156" s="49">
        <v>44890</v>
      </c>
      <c r="BD156" s="21" t="s">
        <v>1630</v>
      </c>
      <c r="BF156">
        <v>0.98380000000000001</v>
      </c>
      <c r="BI156" s="49">
        <v>44910</v>
      </c>
      <c r="BJ156" s="21" t="s">
        <v>1624</v>
      </c>
      <c r="BL156">
        <v>0.84599999999999997</v>
      </c>
      <c r="BO156" s="49">
        <v>44910</v>
      </c>
      <c r="BP156" s="21" t="s">
        <v>1624</v>
      </c>
      <c r="BR156">
        <v>0.83189999999999997</v>
      </c>
      <c r="BU156" s="49">
        <v>44924</v>
      </c>
      <c r="BV156" s="21" t="s">
        <v>1624</v>
      </c>
      <c r="BX156">
        <v>1.45</v>
      </c>
      <c r="CA156" s="49">
        <v>44929</v>
      </c>
      <c r="CB156" s="21" t="s">
        <v>1626</v>
      </c>
      <c r="CD156">
        <v>0.97160000000000002</v>
      </c>
      <c r="CG156" s="49">
        <v>44929</v>
      </c>
      <c r="CH156" s="21" t="s">
        <v>1626</v>
      </c>
      <c r="CJ156">
        <v>1.3049999999999999</v>
      </c>
      <c r="CM156" s="49">
        <v>44936</v>
      </c>
      <c r="CN156" s="21" t="s">
        <v>1626</v>
      </c>
      <c r="CP156">
        <v>0.92100000000000004</v>
      </c>
      <c r="DQ156" s="49">
        <v>44694</v>
      </c>
      <c r="DR156" s="27" t="s">
        <v>353</v>
      </c>
      <c r="DS156" s="23"/>
      <c r="DT156">
        <v>1.4912000000000001</v>
      </c>
    </row>
    <row r="157" spans="1:124">
      <c r="A157" s="49">
        <v>44621</v>
      </c>
      <c r="B157" s="21" t="s">
        <v>350</v>
      </c>
      <c r="D157">
        <v>0.99099999999999999</v>
      </c>
      <c r="G157" s="49">
        <v>44697</v>
      </c>
      <c r="H157" s="27" t="s">
        <v>353</v>
      </c>
      <c r="I157" s="23"/>
      <c r="J157">
        <v>1.4872000000000001</v>
      </c>
      <c r="M157" s="49">
        <v>44743</v>
      </c>
      <c r="N157" s="27" t="s">
        <v>639</v>
      </c>
      <c r="O157" s="23"/>
      <c r="P157">
        <v>1.3667</v>
      </c>
      <c r="S157" s="49">
        <v>44743</v>
      </c>
      <c r="T157" s="21" t="s">
        <v>639</v>
      </c>
      <c r="U157" s="21"/>
      <c r="V157">
        <v>1.0276000000000001</v>
      </c>
      <c r="Y157" s="49">
        <v>44771</v>
      </c>
      <c r="Z157" s="21" t="s">
        <v>638</v>
      </c>
      <c r="AB157">
        <v>1.0049999999999999</v>
      </c>
      <c r="AE157" s="49">
        <v>44796</v>
      </c>
      <c r="AF157" s="21" t="s">
        <v>1623</v>
      </c>
      <c r="AH157">
        <v>1.0884</v>
      </c>
      <c r="AK157" s="66">
        <v>44796</v>
      </c>
      <c r="AL157" s="21" t="s">
        <v>1623</v>
      </c>
      <c r="AN157" s="7">
        <v>2.0518999999999998</v>
      </c>
      <c r="AQ157" s="49">
        <v>44803</v>
      </c>
      <c r="AR157" s="21" t="s">
        <v>1623</v>
      </c>
      <c r="AT157">
        <v>1.2709999999999999</v>
      </c>
      <c r="AW157" s="49">
        <v>44831</v>
      </c>
      <c r="AX157" s="21" t="s">
        <v>1622</v>
      </c>
      <c r="AZ157">
        <v>1.3127</v>
      </c>
      <c r="BC157" s="49">
        <v>44893</v>
      </c>
      <c r="BD157" s="21" t="s">
        <v>1630</v>
      </c>
      <c r="BF157">
        <v>0.98529999999999995</v>
      </c>
      <c r="BI157" s="49">
        <v>44911</v>
      </c>
      <c r="BJ157" s="21" t="s">
        <v>1624</v>
      </c>
      <c r="BL157">
        <v>0.84599999999999997</v>
      </c>
      <c r="BO157" s="49">
        <v>44911</v>
      </c>
      <c r="BP157" s="21" t="s">
        <v>1624</v>
      </c>
      <c r="BR157">
        <v>0.83020000000000005</v>
      </c>
      <c r="BU157" s="49">
        <v>44925</v>
      </c>
      <c r="BV157" s="21" t="s">
        <v>1624</v>
      </c>
      <c r="BX157">
        <v>1.456</v>
      </c>
      <c r="CA157" s="49">
        <v>44930</v>
      </c>
      <c r="CB157" s="21" t="s">
        <v>1626</v>
      </c>
      <c r="CD157">
        <v>0.97070000000000001</v>
      </c>
      <c r="CG157" s="49">
        <v>44930</v>
      </c>
      <c r="CH157" s="21" t="s">
        <v>1626</v>
      </c>
      <c r="CJ157">
        <v>1.3029999999999999</v>
      </c>
      <c r="CM157" s="49">
        <v>44937</v>
      </c>
      <c r="CN157" s="21" t="s">
        <v>1626</v>
      </c>
      <c r="CP157">
        <v>0.92100000000000004</v>
      </c>
      <c r="DQ157" s="49">
        <v>44697</v>
      </c>
      <c r="DR157" s="27" t="s">
        <v>353</v>
      </c>
      <c r="DS157" s="23"/>
      <c r="DT157">
        <v>1.4872000000000001</v>
      </c>
    </row>
    <row r="158" spans="1:124">
      <c r="A158" s="49">
        <v>44622</v>
      </c>
      <c r="B158" s="21" t="s">
        <v>350</v>
      </c>
      <c r="D158">
        <v>1.0069999999999999</v>
      </c>
      <c r="G158" s="49">
        <v>44698</v>
      </c>
      <c r="H158" s="27" t="s">
        <v>353</v>
      </c>
      <c r="I158" s="23"/>
      <c r="J158">
        <v>1.4883</v>
      </c>
      <c r="M158" s="49">
        <v>44746</v>
      </c>
      <c r="N158" s="27" t="s">
        <v>639</v>
      </c>
      <c r="O158" s="23"/>
      <c r="P158">
        <v>1.3682000000000001</v>
      </c>
      <c r="S158" s="49">
        <v>44746</v>
      </c>
      <c r="T158" s="21" t="s">
        <v>639</v>
      </c>
      <c r="U158" s="21"/>
      <c r="V158">
        <v>1.0247999999999999</v>
      </c>
      <c r="Y158" s="49">
        <v>44774</v>
      </c>
      <c r="Z158" s="21" t="s">
        <v>339</v>
      </c>
      <c r="AB158">
        <v>1.0069999999999999</v>
      </c>
      <c r="AE158" s="49">
        <v>44797</v>
      </c>
      <c r="AF158" s="21" t="s">
        <v>1623</v>
      </c>
      <c r="AH158">
        <v>1.0972</v>
      </c>
      <c r="AK158" s="66">
        <v>44797</v>
      </c>
      <c r="AL158" s="21" t="s">
        <v>1623</v>
      </c>
      <c r="AN158" s="7">
        <v>2.0325000000000002</v>
      </c>
      <c r="AQ158" s="49">
        <v>44804</v>
      </c>
      <c r="AR158" s="21" t="s">
        <v>1623</v>
      </c>
      <c r="AT158">
        <v>1.2729999999999999</v>
      </c>
      <c r="AW158" s="49">
        <v>44832</v>
      </c>
      <c r="AX158" s="21" t="s">
        <v>1622</v>
      </c>
      <c r="AZ158">
        <v>1.3121</v>
      </c>
      <c r="BC158" s="49">
        <v>44894</v>
      </c>
      <c r="BD158" s="21" t="s">
        <v>1630</v>
      </c>
      <c r="BF158">
        <v>0.98419999999999996</v>
      </c>
      <c r="BI158" s="49">
        <v>44914</v>
      </c>
      <c r="BJ158" s="21" t="s">
        <v>1624</v>
      </c>
      <c r="BL158">
        <v>0.83599999999999997</v>
      </c>
      <c r="BO158" s="49">
        <v>44914</v>
      </c>
      <c r="BP158" s="21" t="s">
        <v>1624</v>
      </c>
      <c r="BR158">
        <v>0.82140000000000002</v>
      </c>
      <c r="BU158" s="49">
        <v>44929</v>
      </c>
      <c r="BV158" s="21" t="s">
        <v>1626</v>
      </c>
      <c r="BX158">
        <v>1.4450000000000001</v>
      </c>
      <c r="CA158" s="49">
        <v>44931</v>
      </c>
      <c r="CB158" s="21" t="s">
        <v>1626</v>
      </c>
      <c r="CD158">
        <v>0.96640000000000004</v>
      </c>
      <c r="CG158" s="49">
        <v>44931</v>
      </c>
      <c r="CH158" s="21" t="s">
        <v>1626</v>
      </c>
      <c r="CJ158">
        <v>1.2869999999999999</v>
      </c>
      <c r="CM158" s="49">
        <v>44938</v>
      </c>
      <c r="CN158" s="21" t="s">
        <v>1626</v>
      </c>
      <c r="CP158">
        <v>0.92200000000000004</v>
      </c>
      <c r="DQ158" s="49">
        <v>44698</v>
      </c>
      <c r="DR158" s="27" t="s">
        <v>353</v>
      </c>
      <c r="DS158" s="23"/>
      <c r="DT158">
        <v>1.4883</v>
      </c>
    </row>
    <row r="159" spans="1:124">
      <c r="A159" s="49">
        <v>44623</v>
      </c>
      <c r="B159" s="21" t="s">
        <v>350</v>
      </c>
      <c r="D159">
        <v>1.014</v>
      </c>
      <c r="G159" s="49">
        <v>44699</v>
      </c>
      <c r="H159" s="27" t="s">
        <v>353</v>
      </c>
      <c r="I159" s="23"/>
      <c r="J159">
        <v>1.4907999999999999</v>
      </c>
      <c r="M159" s="49">
        <v>44747</v>
      </c>
      <c r="N159" s="27" t="s">
        <v>639</v>
      </c>
      <c r="O159" s="23"/>
      <c r="P159">
        <v>1.3701000000000001</v>
      </c>
      <c r="S159" s="49">
        <v>44747</v>
      </c>
      <c r="T159" s="21" t="s">
        <v>639</v>
      </c>
      <c r="U159" s="21"/>
      <c r="V159">
        <v>1.0242</v>
      </c>
      <c r="Y159" s="49">
        <v>44775</v>
      </c>
      <c r="Z159" s="21" t="s">
        <v>1623</v>
      </c>
      <c r="AB159">
        <v>1.0029999999999999</v>
      </c>
      <c r="AE159" s="49">
        <v>44798</v>
      </c>
      <c r="AF159" s="21" t="s">
        <v>1623</v>
      </c>
      <c r="AH159">
        <v>1.0994999999999999</v>
      </c>
      <c r="AK159" s="66">
        <v>44798</v>
      </c>
      <c r="AL159" s="21" t="s">
        <v>1623</v>
      </c>
      <c r="AN159" s="7">
        <v>2.0306999999999999</v>
      </c>
      <c r="AQ159" s="49">
        <v>44805</v>
      </c>
      <c r="AR159" s="21" t="s">
        <v>340</v>
      </c>
      <c r="AT159">
        <v>1.272</v>
      </c>
      <c r="AW159" s="49">
        <v>44833</v>
      </c>
      <c r="AX159" s="21" t="s">
        <v>1622</v>
      </c>
      <c r="AZ159">
        <v>1.3121</v>
      </c>
      <c r="BC159" s="49">
        <v>44895</v>
      </c>
      <c r="BD159" s="21" t="s">
        <v>1630</v>
      </c>
      <c r="BF159">
        <v>0.98450000000000004</v>
      </c>
      <c r="BI159" s="49">
        <v>44915</v>
      </c>
      <c r="BJ159" s="21" t="s">
        <v>1624</v>
      </c>
      <c r="BL159">
        <v>0.82899999999999996</v>
      </c>
      <c r="BO159" s="49">
        <v>44915</v>
      </c>
      <c r="BP159" s="21" t="s">
        <v>1624</v>
      </c>
      <c r="BR159">
        <v>0.81530000000000002</v>
      </c>
      <c r="BU159" s="49">
        <v>44930</v>
      </c>
      <c r="BV159" s="21" t="s">
        <v>1626</v>
      </c>
      <c r="BX159">
        <v>1.444</v>
      </c>
      <c r="CA159" s="49">
        <v>44932</v>
      </c>
      <c r="CB159" s="21" t="s">
        <v>1626</v>
      </c>
      <c r="CD159">
        <v>0.9657</v>
      </c>
      <c r="CG159" s="49">
        <v>44932</v>
      </c>
      <c r="CH159" s="21" t="s">
        <v>1626</v>
      </c>
      <c r="CJ159">
        <v>1.2789999999999999</v>
      </c>
      <c r="CM159" s="49">
        <v>44939</v>
      </c>
      <c r="CN159" s="21" t="s">
        <v>1626</v>
      </c>
      <c r="CP159">
        <v>0.92300000000000004</v>
      </c>
      <c r="DQ159" s="49">
        <v>44699</v>
      </c>
      <c r="DR159" s="27" t="s">
        <v>353</v>
      </c>
      <c r="DS159" s="23"/>
      <c r="DT159">
        <v>1.4907999999999999</v>
      </c>
    </row>
    <row r="160" spans="1:124">
      <c r="A160" s="49">
        <v>44624</v>
      </c>
      <c r="B160" s="21" t="s">
        <v>350</v>
      </c>
      <c r="D160">
        <v>1.004</v>
      </c>
      <c r="G160" s="49">
        <v>44700</v>
      </c>
      <c r="H160" s="27" t="s">
        <v>353</v>
      </c>
      <c r="I160" s="23"/>
      <c r="J160">
        <v>1.4845999999999999</v>
      </c>
      <c r="M160" s="49">
        <v>44748</v>
      </c>
      <c r="N160" s="27" t="s">
        <v>639</v>
      </c>
      <c r="O160" s="23"/>
      <c r="P160">
        <v>1.3552</v>
      </c>
      <c r="S160" s="49">
        <v>44748</v>
      </c>
      <c r="T160" s="21" t="s">
        <v>639</v>
      </c>
      <c r="U160" s="21"/>
      <c r="V160">
        <v>1.0299</v>
      </c>
      <c r="Y160" s="49">
        <v>44776</v>
      </c>
      <c r="Z160" s="21" t="s">
        <v>1623</v>
      </c>
      <c r="AB160">
        <v>1.002</v>
      </c>
      <c r="AE160" s="49">
        <v>44799</v>
      </c>
      <c r="AF160" s="21" t="s">
        <v>1623</v>
      </c>
      <c r="AH160">
        <v>1.0984</v>
      </c>
      <c r="AK160" s="66">
        <v>44799</v>
      </c>
      <c r="AL160" s="21" t="s">
        <v>1623</v>
      </c>
      <c r="AN160" s="7">
        <v>2.0249000000000001</v>
      </c>
      <c r="AQ160" s="49">
        <v>44806</v>
      </c>
      <c r="AR160" s="21" t="s">
        <v>1622</v>
      </c>
      <c r="AT160">
        <v>1.2769999999999999</v>
      </c>
      <c r="AW160" s="49">
        <v>44834</v>
      </c>
      <c r="AX160" s="21" t="s">
        <v>1622</v>
      </c>
      <c r="AZ160">
        <v>1.3052999999999999</v>
      </c>
      <c r="BC160" s="49">
        <v>44896</v>
      </c>
      <c r="BD160" s="21" t="s">
        <v>336</v>
      </c>
      <c r="BF160">
        <v>0.98150000000000004</v>
      </c>
      <c r="BI160" s="49">
        <v>44916</v>
      </c>
      <c r="BJ160" s="21" t="s">
        <v>1624</v>
      </c>
      <c r="BL160">
        <v>0.83199999999999996</v>
      </c>
      <c r="BO160" s="49">
        <v>44916</v>
      </c>
      <c r="BP160" s="21" t="s">
        <v>1624</v>
      </c>
      <c r="BR160">
        <v>0.81659999999999999</v>
      </c>
      <c r="BU160" s="49">
        <v>44931</v>
      </c>
      <c r="BV160" s="21" t="s">
        <v>1626</v>
      </c>
      <c r="BX160">
        <v>1.4419999999999999</v>
      </c>
      <c r="CA160" s="49">
        <v>44935</v>
      </c>
      <c r="CB160" s="21" t="s">
        <v>1626</v>
      </c>
      <c r="CD160">
        <v>0.96499999999999997</v>
      </c>
      <c r="CG160" s="49">
        <v>44935</v>
      </c>
      <c r="CH160" s="21" t="s">
        <v>1626</v>
      </c>
      <c r="CJ160">
        <v>1.2789999999999999</v>
      </c>
      <c r="CM160" s="49">
        <v>44942</v>
      </c>
      <c r="CN160" s="21" t="s">
        <v>1626</v>
      </c>
      <c r="CP160">
        <v>0.92300000000000004</v>
      </c>
      <c r="DQ160" s="49">
        <v>44700</v>
      </c>
      <c r="DR160" s="27" t="s">
        <v>353</v>
      </c>
      <c r="DS160" s="23"/>
      <c r="DT160">
        <v>1.4845999999999999</v>
      </c>
    </row>
    <row r="161" spans="1:124">
      <c r="A161" s="49">
        <v>44627</v>
      </c>
      <c r="B161" s="21" t="s">
        <v>350</v>
      </c>
      <c r="D161">
        <v>1.0209999999999999</v>
      </c>
      <c r="G161" s="49">
        <v>44701</v>
      </c>
      <c r="H161" s="27" t="s">
        <v>353</v>
      </c>
      <c r="I161" s="23"/>
      <c r="J161">
        <v>1.4829000000000001</v>
      </c>
      <c r="M161" s="49">
        <v>44749</v>
      </c>
      <c r="N161" s="27" t="s">
        <v>639</v>
      </c>
      <c r="O161" s="23"/>
      <c r="P161">
        <v>1.3559000000000001</v>
      </c>
      <c r="S161" s="49">
        <v>44749</v>
      </c>
      <c r="T161" s="21" t="s">
        <v>639</v>
      </c>
      <c r="U161" s="21"/>
      <c r="V161">
        <v>1.0306999999999999</v>
      </c>
      <c r="Y161" s="49">
        <v>44777</v>
      </c>
      <c r="Z161" s="21" t="s">
        <v>1623</v>
      </c>
      <c r="AB161">
        <v>0.998</v>
      </c>
      <c r="AE161" s="49">
        <v>44802</v>
      </c>
      <c r="AF161" s="21" t="s">
        <v>1623</v>
      </c>
      <c r="AH161">
        <v>1.0841000000000001</v>
      </c>
      <c r="AK161" s="66">
        <v>44802</v>
      </c>
      <c r="AL161" s="21" t="s">
        <v>1623</v>
      </c>
      <c r="AN161" s="7">
        <v>2.0280999999999998</v>
      </c>
      <c r="AQ161" s="49">
        <v>44809</v>
      </c>
      <c r="AR161" s="21" t="s">
        <v>1622</v>
      </c>
      <c r="AT161">
        <v>1.2729999999999999</v>
      </c>
      <c r="AW161" s="49">
        <v>44844</v>
      </c>
      <c r="AX161" s="21" t="s">
        <v>341</v>
      </c>
      <c r="AZ161">
        <v>1.3151999999999999</v>
      </c>
      <c r="BC161" s="49">
        <v>44897</v>
      </c>
      <c r="BD161" s="21" t="s">
        <v>1624</v>
      </c>
      <c r="BF161">
        <v>0.98180000000000001</v>
      </c>
      <c r="BI161" s="49">
        <v>44917</v>
      </c>
      <c r="BJ161" s="21" t="s">
        <v>1624</v>
      </c>
      <c r="BL161">
        <v>0.83399999999999996</v>
      </c>
      <c r="BO161" s="49">
        <v>44917</v>
      </c>
      <c r="BP161" s="21" t="s">
        <v>1624</v>
      </c>
      <c r="BR161">
        <v>0.81799999999999995</v>
      </c>
      <c r="BU161" s="49">
        <v>44932</v>
      </c>
      <c r="BV161" s="21" t="s">
        <v>1626</v>
      </c>
      <c r="BX161">
        <v>1.444</v>
      </c>
      <c r="CA161" s="49">
        <v>44936</v>
      </c>
      <c r="CB161" s="21" t="s">
        <v>1626</v>
      </c>
      <c r="CD161">
        <v>0.96340000000000003</v>
      </c>
      <c r="CG161" s="49">
        <v>44936</v>
      </c>
      <c r="CH161" s="21" t="s">
        <v>1626</v>
      </c>
      <c r="CJ161">
        <v>1.2729999999999999</v>
      </c>
      <c r="CM161" s="49">
        <v>44943</v>
      </c>
      <c r="CN161" s="21" t="s">
        <v>1626</v>
      </c>
      <c r="CP161">
        <v>0.92200000000000004</v>
      </c>
      <c r="DQ161" s="49">
        <v>44701</v>
      </c>
      <c r="DR161" s="27" t="s">
        <v>353</v>
      </c>
      <c r="DS161" s="23"/>
      <c r="DT161">
        <v>1.4829000000000001</v>
      </c>
    </row>
    <row r="162" spans="1:124">
      <c r="A162" s="49">
        <v>44628</v>
      </c>
      <c r="B162" s="21" t="s">
        <v>350</v>
      </c>
      <c r="D162">
        <v>1.03</v>
      </c>
      <c r="G162" s="49">
        <v>44704</v>
      </c>
      <c r="H162" s="27" t="s">
        <v>534</v>
      </c>
      <c r="I162" s="23"/>
      <c r="J162">
        <v>1.4826999999999999</v>
      </c>
      <c r="M162" s="49">
        <v>44750</v>
      </c>
      <c r="N162" s="27" t="s">
        <v>639</v>
      </c>
      <c r="O162" s="23"/>
      <c r="P162">
        <v>1.3537999999999999</v>
      </c>
      <c r="S162" s="49">
        <v>44750</v>
      </c>
      <c r="T162" s="21" t="s">
        <v>639</v>
      </c>
      <c r="U162" s="21"/>
      <c r="V162">
        <v>1.0253000000000001</v>
      </c>
      <c r="Y162" s="49">
        <v>44778</v>
      </c>
      <c r="Z162" s="21" t="s">
        <v>1623</v>
      </c>
      <c r="AB162">
        <v>0.998</v>
      </c>
      <c r="AE162" s="49">
        <v>44803</v>
      </c>
      <c r="AF162" s="21" t="s">
        <v>1623</v>
      </c>
      <c r="AH162">
        <v>1.0844</v>
      </c>
      <c r="AK162" s="66">
        <v>44803</v>
      </c>
      <c r="AL162" s="21" t="s">
        <v>1623</v>
      </c>
      <c r="AN162" s="7">
        <v>2.0265</v>
      </c>
      <c r="AQ162" s="49">
        <v>44810</v>
      </c>
      <c r="AR162" s="21" t="s">
        <v>1622</v>
      </c>
      <c r="AT162">
        <v>1.276</v>
      </c>
      <c r="AW162" s="49">
        <v>44845</v>
      </c>
      <c r="AX162" s="21" t="s">
        <v>1621</v>
      </c>
      <c r="AZ162">
        <v>1.31</v>
      </c>
      <c r="BC162" s="49">
        <v>44900</v>
      </c>
      <c r="BD162" s="21" t="s">
        <v>1624</v>
      </c>
      <c r="BF162">
        <v>0.98270000000000002</v>
      </c>
      <c r="BI162" s="49">
        <v>44918</v>
      </c>
      <c r="BJ162" s="21" t="s">
        <v>1624</v>
      </c>
      <c r="BL162">
        <v>0.83199999999999996</v>
      </c>
      <c r="BO162" s="49">
        <v>44918</v>
      </c>
      <c r="BP162" s="21" t="s">
        <v>1624</v>
      </c>
      <c r="BR162">
        <v>0.8155</v>
      </c>
      <c r="BU162" s="49">
        <v>44935</v>
      </c>
      <c r="BV162" s="21" t="s">
        <v>1626</v>
      </c>
      <c r="BX162">
        <v>1.4450000000000001</v>
      </c>
      <c r="CA162" s="49">
        <v>44937</v>
      </c>
      <c r="CB162" s="21" t="s">
        <v>1626</v>
      </c>
      <c r="CD162">
        <v>0.96499999999999997</v>
      </c>
      <c r="CG162" s="49">
        <v>44937</v>
      </c>
      <c r="CH162" s="21" t="s">
        <v>1626</v>
      </c>
      <c r="CJ162">
        <v>1.2789999999999999</v>
      </c>
      <c r="CM162" s="49">
        <v>44944</v>
      </c>
      <c r="CN162" s="21" t="s">
        <v>1626</v>
      </c>
      <c r="CP162">
        <v>0.92200000000000004</v>
      </c>
      <c r="DQ162" s="49">
        <v>44704</v>
      </c>
      <c r="DR162" s="27" t="s">
        <v>534</v>
      </c>
      <c r="DS162" s="23"/>
      <c r="DT162">
        <v>1.4826999999999999</v>
      </c>
    </row>
    <row r="163" spans="1:124">
      <c r="A163" s="49">
        <v>44629</v>
      </c>
      <c r="B163" s="21" t="s">
        <v>350</v>
      </c>
      <c r="D163">
        <v>1.0049999999999999</v>
      </c>
      <c r="G163" s="49">
        <v>44705</v>
      </c>
      <c r="H163" s="27" t="s">
        <v>534</v>
      </c>
      <c r="I163" s="23"/>
      <c r="J163">
        <v>1.4919</v>
      </c>
      <c r="M163" s="49">
        <v>44753</v>
      </c>
      <c r="N163" s="27" t="s">
        <v>639</v>
      </c>
      <c r="O163" s="23"/>
      <c r="P163">
        <v>1.347</v>
      </c>
      <c r="S163" s="49">
        <v>44753</v>
      </c>
      <c r="T163" s="21" t="s">
        <v>639</v>
      </c>
      <c r="U163" s="21"/>
      <c r="V163">
        <v>1.0330999999999999</v>
      </c>
      <c r="Y163" s="49">
        <v>44781</v>
      </c>
      <c r="Z163" s="21" t="s">
        <v>1623</v>
      </c>
      <c r="AB163">
        <v>0.998</v>
      </c>
      <c r="AE163" s="49">
        <v>44804</v>
      </c>
      <c r="AF163" s="21" t="s">
        <v>1623</v>
      </c>
      <c r="AH163">
        <v>1.0841000000000001</v>
      </c>
      <c r="AK163" s="126">
        <v>44804</v>
      </c>
      <c r="AL163" s="21" t="s">
        <v>1623</v>
      </c>
      <c r="AN163" s="77">
        <v>2.0135999999999998</v>
      </c>
      <c r="AO163" s="77"/>
      <c r="AP163" s="77"/>
      <c r="AQ163" s="49">
        <v>44811</v>
      </c>
      <c r="AR163" s="21" t="s">
        <v>1622</v>
      </c>
      <c r="AT163">
        <v>1.2749999999999999</v>
      </c>
      <c r="AW163" s="49">
        <v>44846</v>
      </c>
      <c r="AX163" s="21" t="s">
        <v>1621</v>
      </c>
      <c r="AZ163">
        <v>1.3009999999999999</v>
      </c>
      <c r="BC163" s="49">
        <v>44901</v>
      </c>
      <c r="BD163" s="21" t="s">
        <v>1624</v>
      </c>
      <c r="BF163">
        <v>0.98219999999999996</v>
      </c>
      <c r="BI163" s="49">
        <v>44921</v>
      </c>
      <c r="BJ163" s="21" t="s">
        <v>1624</v>
      </c>
      <c r="BL163">
        <v>0.83099999999999996</v>
      </c>
      <c r="BO163" s="49">
        <v>44921</v>
      </c>
      <c r="BP163" s="21" t="s">
        <v>1624</v>
      </c>
      <c r="BR163">
        <v>0.81499999999999995</v>
      </c>
      <c r="BU163" s="49">
        <v>44936</v>
      </c>
      <c r="BV163" s="21" t="s">
        <v>1626</v>
      </c>
      <c r="BX163">
        <v>1.4450000000000001</v>
      </c>
      <c r="CA163" s="49">
        <v>44938</v>
      </c>
      <c r="CB163" s="21" t="s">
        <v>1626</v>
      </c>
      <c r="CD163">
        <v>0.96630000000000005</v>
      </c>
      <c r="CG163" s="49">
        <v>44938</v>
      </c>
      <c r="CH163" s="21" t="s">
        <v>1626</v>
      </c>
      <c r="CJ163">
        <v>1.282</v>
      </c>
      <c r="CM163" s="49">
        <v>44945</v>
      </c>
      <c r="CN163" s="21" t="s">
        <v>1626</v>
      </c>
      <c r="CP163">
        <v>0.92200000000000004</v>
      </c>
      <c r="DQ163" s="49">
        <v>44705</v>
      </c>
      <c r="DR163" s="27" t="s">
        <v>534</v>
      </c>
      <c r="DS163" s="23"/>
      <c r="DT163">
        <v>1.4919</v>
      </c>
    </row>
    <row r="164" spans="1:124">
      <c r="A164" s="49">
        <v>44630</v>
      </c>
      <c r="B164" s="21" t="s">
        <v>350</v>
      </c>
      <c r="D164">
        <v>1.008</v>
      </c>
      <c r="G164" s="49">
        <v>44706</v>
      </c>
      <c r="H164" s="27" t="s">
        <v>534</v>
      </c>
      <c r="I164" s="23"/>
      <c r="J164">
        <v>1.4959</v>
      </c>
      <c r="M164" s="49">
        <v>44754</v>
      </c>
      <c r="N164" s="27" t="s">
        <v>639</v>
      </c>
      <c r="O164" s="23"/>
      <c r="P164">
        <v>1.3505</v>
      </c>
      <c r="S164" s="49">
        <v>44754</v>
      </c>
      <c r="T164" s="21" t="s">
        <v>639</v>
      </c>
      <c r="U164" s="21"/>
      <c r="V164">
        <v>1.0418000000000001</v>
      </c>
      <c r="Y164" s="49">
        <v>44782</v>
      </c>
      <c r="Z164" s="21" t="s">
        <v>1623</v>
      </c>
      <c r="AB164">
        <v>0.997</v>
      </c>
      <c r="AE164" s="49">
        <v>44805</v>
      </c>
      <c r="AF164" s="21" t="s">
        <v>340</v>
      </c>
      <c r="AH164">
        <v>1.0790999999999999</v>
      </c>
      <c r="AK164" s="66">
        <v>44805</v>
      </c>
      <c r="AL164" s="21" t="s">
        <v>340</v>
      </c>
      <c r="AN164" s="7">
        <v>2.0118999999999998</v>
      </c>
      <c r="AQ164" s="49">
        <v>44812</v>
      </c>
      <c r="AR164" s="21" t="s">
        <v>1622</v>
      </c>
      <c r="AT164">
        <v>1.2709999999999999</v>
      </c>
      <c r="AW164" s="49">
        <v>44847</v>
      </c>
      <c r="AX164" s="21" t="s">
        <v>1621</v>
      </c>
      <c r="AZ164">
        <v>1.2954000000000001</v>
      </c>
      <c r="BC164" s="49">
        <v>44902</v>
      </c>
      <c r="BD164" s="21" t="s">
        <v>1624</v>
      </c>
      <c r="BF164">
        <v>0.9829</v>
      </c>
      <c r="BI164" s="49">
        <v>44922</v>
      </c>
      <c r="BJ164" s="21" t="s">
        <v>1624</v>
      </c>
      <c r="BL164">
        <v>0.83199999999999996</v>
      </c>
      <c r="BO164" s="49">
        <v>44922</v>
      </c>
      <c r="BP164" s="21" t="s">
        <v>1624</v>
      </c>
      <c r="BR164">
        <v>0.81659999999999999</v>
      </c>
      <c r="BU164" s="49">
        <v>44937</v>
      </c>
      <c r="BV164" s="21" t="s">
        <v>1626</v>
      </c>
      <c r="BX164">
        <v>1.4419999999999999</v>
      </c>
      <c r="CA164" s="49">
        <v>44939</v>
      </c>
      <c r="CB164" s="21" t="s">
        <v>1626</v>
      </c>
      <c r="CD164">
        <v>0.9667</v>
      </c>
      <c r="CG164" s="49">
        <v>44939</v>
      </c>
      <c r="CH164" s="21" t="s">
        <v>1626</v>
      </c>
      <c r="CJ164">
        <v>1.2869999999999999</v>
      </c>
      <c r="CM164" s="49">
        <v>44946</v>
      </c>
      <c r="CN164" s="21" t="s">
        <v>1626</v>
      </c>
      <c r="CP164">
        <v>0.92200000000000004</v>
      </c>
      <c r="DQ164" s="49">
        <v>44706</v>
      </c>
      <c r="DR164" s="27" t="s">
        <v>534</v>
      </c>
      <c r="DS164" s="23"/>
      <c r="DT164">
        <v>1.4959</v>
      </c>
    </row>
    <row r="165" spans="1:124">
      <c r="A165" s="49">
        <v>44631</v>
      </c>
      <c r="B165" s="21" t="s">
        <v>350</v>
      </c>
      <c r="D165">
        <v>0.99</v>
      </c>
      <c r="G165" s="49">
        <v>44707</v>
      </c>
      <c r="H165" s="27" t="s">
        <v>534</v>
      </c>
      <c r="I165" s="23"/>
      <c r="J165">
        <v>1.5058</v>
      </c>
      <c r="M165" s="49">
        <v>44755</v>
      </c>
      <c r="N165" s="27" t="s">
        <v>639</v>
      </c>
      <c r="O165" s="23"/>
      <c r="P165">
        <v>1.3594999999999999</v>
      </c>
      <c r="S165" s="49">
        <v>44755</v>
      </c>
      <c r="T165" s="21" t="s">
        <v>639</v>
      </c>
      <c r="U165" s="21"/>
      <c r="V165">
        <v>1.0502</v>
      </c>
      <c r="Y165" s="49">
        <v>44783</v>
      </c>
      <c r="Z165" s="21" t="s">
        <v>1623</v>
      </c>
      <c r="AB165">
        <v>0.996</v>
      </c>
      <c r="AE165" s="49">
        <v>44806</v>
      </c>
      <c r="AF165" s="21" t="s">
        <v>1622</v>
      </c>
      <c r="AH165">
        <v>1.0843</v>
      </c>
      <c r="AK165" s="66">
        <v>44806</v>
      </c>
      <c r="AL165" s="21" t="s">
        <v>1622</v>
      </c>
      <c r="AN165" s="7">
        <v>2.0141</v>
      </c>
      <c r="AQ165" s="49">
        <v>44813</v>
      </c>
      <c r="AR165" s="21" t="s">
        <v>1622</v>
      </c>
      <c r="AT165">
        <v>1.2809999999999999</v>
      </c>
      <c r="AW165" s="49">
        <v>44848</v>
      </c>
      <c r="AX165" s="21" t="s">
        <v>1621</v>
      </c>
      <c r="AZ165">
        <v>1.2978000000000001</v>
      </c>
      <c r="BC165" s="49">
        <v>44903</v>
      </c>
      <c r="BD165" s="21" t="s">
        <v>1624</v>
      </c>
      <c r="BF165">
        <v>0.98340000000000005</v>
      </c>
      <c r="BG165" s="38">
        <f>BG154-2600000</f>
        <v>1390648.6500000004</v>
      </c>
      <c r="BI165" s="49">
        <v>44923</v>
      </c>
      <c r="BJ165" s="21" t="s">
        <v>1624</v>
      </c>
      <c r="BL165">
        <v>0.83299999999999996</v>
      </c>
      <c r="BO165" s="49">
        <v>44923</v>
      </c>
      <c r="BP165" s="21" t="s">
        <v>1624</v>
      </c>
      <c r="BR165">
        <v>0.81769999999999998</v>
      </c>
      <c r="BU165" s="49">
        <v>44938</v>
      </c>
      <c r="BV165" s="21" t="s">
        <v>1626</v>
      </c>
      <c r="BX165">
        <v>1.444</v>
      </c>
      <c r="CA165" s="49">
        <v>44942</v>
      </c>
      <c r="CB165" s="21" t="s">
        <v>1626</v>
      </c>
      <c r="CD165">
        <v>0.96440000000000003</v>
      </c>
      <c r="CG165" s="49">
        <v>44942</v>
      </c>
      <c r="CH165" s="21" t="s">
        <v>1626</v>
      </c>
      <c r="CJ165">
        <v>1.284</v>
      </c>
      <c r="CM165" s="49">
        <v>44956</v>
      </c>
      <c r="CN165" s="21" t="s">
        <v>1626</v>
      </c>
      <c r="CP165">
        <v>0.92400000000000004</v>
      </c>
      <c r="DQ165" s="49">
        <v>44707</v>
      </c>
      <c r="DR165" s="27" t="s">
        <v>534</v>
      </c>
      <c r="DS165" s="23"/>
      <c r="DT165">
        <v>1.5058</v>
      </c>
    </row>
    <row r="166" spans="1:124">
      <c r="A166" s="49">
        <v>44634</v>
      </c>
      <c r="B166" s="21" t="s">
        <v>350</v>
      </c>
      <c r="D166">
        <v>1.01</v>
      </c>
      <c r="G166" s="49">
        <v>44708</v>
      </c>
      <c r="H166" s="27" t="s">
        <v>534</v>
      </c>
      <c r="I166" s="23"/>
      <c r="J166">
        <v>1.5138</v>
      </c>
      <c r="M166" s="49">
        <v>44756</v>
      </c>
      <c r="N166" s="27" t="s">
        <v>639</v>
      </c>
      <c r="O166" s="23"/>
      <c r="P166">
        <v>1.3580000000000001</v>
      </c>
      <c r="S166" s="49">
        <v>44756</v>
      </c>
      <c r="T166" s="21" t="s">
        <v>639</v>
      </c>
      <c r="U166" s="21"/>
      <c r="V166">
        <v>1.0464</v>
      </c>
      <c r="Y166" s="49">
        <v>44784</v>
      </c>
      <c r="Z166" s="21" t="s">
        <v>1623</v>
      </c>
      <c r="AB166">
        <v>0.997</v>
      </c>
      <c r="AE166" s="49">
        <v>44809</v>
      </c>
      <c r="AF166" s="21" t="s">
        <v>1622</v>
      </c>
      <c r="AH166">
        <v>1.0795999999999999</v>
      </c>
      <c r="AK166" s="66">
        <v>44809</v>
      </c>
      <c r="AL166" s="21" t="s">
        <v>1622</v>
      </c>
      <c r="AN166" s="7">
        <v>2.0163000000000002</v>
      </c>
      <c r="AQ166" s="49">
        <v>44817</v>
      </c>
      <c r="AR166" s="21" t="s">
        <v>1622</v>
      </c>
      <c r="AT166">
        <v>1.284</v>
      </c>
      <c r="AW166" s="49">
        <v>44851</v>
      </c>
      <c r="AX166" s="21" t="s">
        <v>1621</v>
      </c>
      <c r="AZ166">
        <v>1.2928999999999999</v>
      </c>
      <c r="BC166" s="49">
        <v>44904</v>
      </c>
      <c r="BD166" s="21" t="s">
        <v>1624</v>
      </c>
      <c r="BF166">
        <v>0.9859</v>
      </c>
      <c r="BI166" s="49">
        <v>44924</v>
      </c>
      <c r="BJ166" s="21" t="s">
        <v>1624</v>
      </c>
      <c r="BL166">
        <v>0.83899999999999997</v>
      </c>
      <c r="BO166" s="49">
        <v>44924</v>
      </c>
      <c r="BP166" s="21" t="s">
        <v>1624</v>
      </c>
      <c r="BR166">
        <v>0.81820000000000004</v>
      </c>
      <c r="BU166" s="49">
        <v>44939</v>
      </c>
      <c r="BV166" s="21" t="s">
        <v>1626</v>
      </c>
      <c r="BX166">
        <v>1.444</v>
      </c>
      <c r="CA166" s="49">
        <v>44943</v>
      </c>
      <c r="CB166" s="21" t="s">
        <v>1626</v>
      </c>
      <c r="CD166">
        <v>0.96499999999999997</v>
      </c>
      <c r="CG166" s="49">
        <v>44943</v>
      </c>
      <c r="CH166" s="21" t="s">
        <v>1626</v>
      </c>
      <c r="CJ166">
        <v>1.2789999999999999</v>
      </c>
      <c r="CM166" s="49">
        <v>44957</v>
      </c>
      <c r="CN166" s="21" t="s">
        <v>1626</v>
      </c>
      <c r="CP166">
        <v>0.92200000000000004</v>
      </c>
      <c r="DQ166" s="49">
        <v>44708</v>
      </c>
      <c r="DR166" s="27" t="s">
        <v>534</v>
      </c>
      <c r="DS166" s="23"/>
      <c r="DT166">
        <v>1.5138</v>
      </c>
    </row>
    <row r="167" spans="1:124">
      <c r="A167" s="49">
        <v>44635</v>
      </c>
      <c r="B167" s="21" t="s">
        <v>350</v>
      </c>
      <c r="D167">
        <v>1.046</v>
      </c>
      <c r="G167" s="49">
        <v>44711</v>
      </c>
      <c r="H167" s="27" t="s">
        <v>534</v>
      </c>
      <c r="I167" s="23"/>
      <c r="J167">
        <v>1.5024</v>
      </c>
      <c r="M167" s="49">
        <v>44757</v>
      </c>
      <c r="N167" s="27" t="s">
        <v>639</v>
      </c>
      <c r="O167" s="23"/>
      <c r="P167">
        <v>1.3444</v>
      </c>
      <c r="S167" s="49">
        <v>44757</v>
      </c>
      <c r="T167" s="21" t="s">
        <v>639</v>
      </c>
      <c r="U167" s="21"/>
      <c r="V167">
        <v>1.0479000000000001</v>
      </c>
      <c r="Y167" s="49">
        <v>44785</v>
      </c>
      <c r="Z167" s="21" t="s">
        <v>1623</v>
      </c>
      <c r="AB167">
        <v>0.998</v>
      </c>
      <c r="AE167" s="49">
        <v>44810</v>
      </c>
      <c r="AF167" s="21" t="s">
        <v>1622</v>
      </c>
      <c r="AH167">
        <v>1.0815999999999999</v>
      </c>
      <c r="AK167" s="66">
        <v>44810</v>
      </c>
      <c r="AL167" s="21" t="s">
        <v>1622</v>
      </c>
      <c r="AN167" s="7">
        <v>2.0293000000000001</v>
      </c>
      <c r="AQ167" s="49">
        <v>44818</v>
      </c>
      <c r="AR167" s="21" t="s">
        <v>1622</v>
      </c>
      <c r="AT167">
        <v>1.2729999999999999</v>
      </c>
      <c r="AW167" s="49">
        <v>44852</v>
      </c>
      <c r="AX167" s="21" t="s">
        <v>1621</v>
      </c>
      <c r="AZ167">
        <v>1.2921</v>
      </c>
      <c r="BC167" s="49">
        <v>44907</v>
      </c>
      <c r="BD167" s="21" t="s">
        <v>1624</v>
      </c>
      <c r="BF167">
        <v>0.99639999999999995</v>
      </c>
      <c r="BI167" s="49">
        <v>44925</v>
      </c>
      <c r="BJ167" s="21" t="s">
        <v>1624</v>
      </c>
      <c r="BL167">
        <v>0.84199999999999997</v>
      </c>
      <c r="BO167" s="49">
        <v>44925</v>
      </c>
      <c r="BP167" s="21" t="s">
        <v>1624</v>
      </c>
      <c r="BR167">
        <v>0.82169999999999999</v>
      </c>
      <c r="BU167" s="49">
        <v>44942</v>
      </c>
      <c r="BV167" s="21" t="s">
        <v>1626</v>
      </c>
      <c r="BX167">
        <v>1.4419999999999999</v>
      </c>
      <c r="CA167" s="49">
        <v>44944</v>
      </c>
      <c r="CB167" s="21" t="s">
        <v>1626</v>
      </c>
      <c r="CD167">
        <v>0.9647</v>
      </c>
      <c r="CG167" s="49">
        <v>44944</v>
      </c>
      <c r="CH167" s="21" t="s">
        <v>1626</v>
      </c>
      <c r="CJ167">
        <v>1.2789999999999999</v>
      </c>
      <c r="CM167" s="49">
        <v>44958</v>
      </c>
      <c r="CN167" s="21" t="s">
        <v>348</v>
      </c>
      <c r="CP167">
        <v>0.92100000000000004</v>
      </c>
      <c r="DQ167" s="49">
        <v>44711</v>
      </c>
      <c r="DR167" s="27" t="s">
        <v>534</v>
      </c>
      <c r="DS167" s="23"/>
      <c r="DT167">
        <v>1.5024</v>
      </c>
    </row>
    <row r="168" spans="1:124">
      <c r="A168" s="49">
        <v>44636</v>
      </c>
      <c r="B168" s="21" t="s">
        <v>350</v>
      </c>
      <c r="D168">
        <v>1.008</v>
      </c>
      <c r="G168" s="49">
        <v>44712</v>
      </c>
      <c r="H168" s="27" t="s">
        <v>534</v>
      </c>
      <c r="I168" s="23"/>
      <c r="J168">
        <v>1.4937</v>
      </c>
      <c r="M168" s="49">
        <v>44760</v>
      </c>
      <c r="N168" s="27" t="s">
        <v>639</v>
      </c>
      <c r="O168" s="23"/>
      <c r="P168">
        <v>1.3537999999999999</v>
      </c>
      <c r="S168" s="49">
        <v>44760</v>
      </c>
      <c r="T168" s="21" t="s">
        <v>639</v>
      </c>
      <c r="U168" s="21"/>
      <c r="V168">
        <v>1.0417000000000001</v>
      </c>
      <c r="Y168" s="49">
        <v>44788</v>
      </c>
      <c r="Z168" s="21" t="s">
        <v>1623</v>
      </c>
      <c r="AB168">
        <v>0.997</v>
      </c>
      <c r="AE168" s="49">
        <v>44811</v>
      </c>
      <c r="AF168" s="21" t="s">
        <v>1622</v>
      </c>
      <c r="AH168">
        <v>1.0750999999999999</v>
      </c>
      <c r="AK168" s="66">
        <v>44811</v>
      </c>
      <c r="AL168" s="21" t="s">
        <v>1622</v>
      </c>
      <c r="AN168" s="7">
        <v>2.0383</v>
      </c>
      <c r="AQ168" s="49">
        <v>44819</v>
      </c>
      <c r="AR168" s="21" t="s">
        <v>1622</v>
      </c>
      <c r="AT168">
        <v>1.272</v>
      </c>
      <c r="AW168" s="49">
        <v>44853</v>
      </c>
      <c r="AX168" s="21" t="s">
        <v>1621</v>
      </c>
      <c r="AZ168">
        <v>1.2883</v>
      </c>
      <c r="BC168" s="49">
        <v>44908</v>
      </c>
      <c r="BD168" s="21" t="s">
        <v>1624</v>
      </c>
      <c r="BF168">
        <v>0.98899999999999999</v>
      </c>
      <c r="BI168" s="49">
        <v>44929</v>
      </c>
      <c r="BJ168" s="21" t="s">
        <v>1626</v>
      </c>
      <c r="BL168">
        <v>0.84199999999999997</v>
      </c>
      <c r="BO168" s="49">
        <v>44929</v>
      </c>
      <c r="BP168" s="21" t="s">
        <v>1626</v>
      </c>
      <c r="BR168">
        <v>0.81989999999999996</v>
      </c>
      <c r="BU168" s="49">
        <v>44943</v>
      </c>
      <c r="BV168" s="21" t="s">
        <v>1626</v>
      </c>
      <c r="BX168">
        <v>1.4419999999999999</v>
      </c>
      <c r="CA168" s="49">
        <v>44945</v>
      </c>
      <c r="CB168" s="21" t="s">
        <v>1626</v>
      </c>
      <c r="CD168">
        <v>0.96489999999999998</v>
      </c>
      <c r="CG168" s="49">
        <v>44945</v>
      </c>
      <c r="CH168" s="21" t="s">
        <v>1626</v>
      </c>
      <c r="CJ168">
        <v>1.2749999999999999</v>
      </c>
      <c r="CM168" s="49">
        <v>44959</v>
      </c>
      <c r="CN168" s="21" t="s">
        <v>1632</v>
      </c>
      <c r="CP168">
        <v>0.92</v>
      </c>
      <c r="DQ168" s="49">
        <v>44712</v>
      </c>
      <c r="DR168" s="27" t="s">
        <v>534</v>
      </c>
      <c r="DS168" s="23"/>
      <c r="DT168">
        <v>1.4937</v>
      </c>
    </row>
    <row r="169" spans="1:124">
      <c r="A169" s="49">
        <v>44637</v>
      </c>
      <c r="B169" s="21" t="s">
        <v>350</v>
      </c>
      <c r="D169">
        <v>1.008</v>
      </c>
      <c r="G169" s="49">
        <v>44713</v>
      </c>
      <c r="H169" s="27" t="s">
        <v>571</v>
      </c>
      <c r="I169" s="23"/>
      <c r="J169">
        <v>1.4897</v>
      </c>
      <c r="M169" s="49">
        <v>44761</v>
      </c>
      <c r="N169" s="27" t="s">
        <v>639</v>
      </c>
      <c r="O169" s="23"/>
      <c r="P169">
        <v>1.3599000000000001</v>
      </c>
      <c r="S169" s="49">
        <v>44761</v>
      </c>
      <c r="T169" s="21" t="s">
        <v>639</v>
      </c>
      <c r="U169" s="21"/>
      <c r="V169">
        <v>1.0412999999999999</v>
      </c>
      <c r="Y169" s="49">
        <v>44789</v>
      </c>
      <c r="Z169" s="21" t="s">
        <v>1623</v>
      </c>
      <c r="AB169">
        <v>0.99399999999999999</v>
      </c>
      <c r="AE169" s="49">
        <v>44812</v>
      </c>
      <c r="AF169" s="21" t="s">
        <v>1622</v>
      </c>
      <c r="AH169">
        <v>1.0708</v>
      </c>
      <c r="AK169" s="66">
        <v>44812</v>
      </c>
      <c r="AL169" s="21" t="s">
        <v>1622</v>
      </c>
      <c r="AN169" s="7">
        <v>2.032</v>
      </c>
      <c r="AQ169" s="49">
        <v>44820</v>
      </c>
      <c r="AR169" s="21" t="s">
        <v>1622</v>
      </c>
      <c r="AT169">
        <v>1.268</v>
      </c>
      <c r="AW169" s="49">
        <v>44854</v>
      </c>
      <c r="AX169" s="21" t="s">
        <v>1621</v>
      </c>
      <c r="AZ169">
        <v>1.2881</v>
      </c>
      <c r="BC169" s="49">
        <v>44909</v>
      </c>
      <c r="BD169" s="21" t="s">
        <v>1624</v>
      </c>
      <c r="BF169">
        <v>0.99060000000000004</v>
      </c>
      <c r="BI169" s="49">
        <v>44930</v>
      </c>
      <c r="BJ169" s="21" t="s">
        <v>1626</v>
      </c>
      <c r="BL169">
        <v>0.84099999999999997</v>
      </c>
      <c r="BO169" s="49">
        <v>44930</v>
      </c>
      <c r="BP169" s="21" t="s">
        <v>1626</v>
      </c>
      <c r="BR169">
        <v>0.81930000000000003</v>
      </c>
      <c r="BU169" s="49">
        <v>44944</v>
      </c>
      <c r="BV169" s="21" t="s">
        <v>1626</v>
      </c>
      <c r="BX169">
        <v>1.4370000000000001</v>
      </c>
      <c r="CA169" s="49">
        <v>44946</v>
      </c>
      <c r="CB169" s="21" t="s">
        <v>1626</v>
      </c>
      <c r="CD169">
        <v>0.96350000000000002</v>
      </c>
      <c r="CG169" s="49">
        <v>44946</v>
      </c>
      <c r="CH169" s="21" t="s">
        <v>1626</v>
      </c>
      <c r="CJ169">
        <v>1.278</v>
      </c>
      <c r="CM169" s="49">
        <v>44960</v>
      </c>
      <c r="CN169" s="21" t="s">
        <v>1632</v>
      </c>
      <c r="CP169">
        <v>0.91600000000000004</v>
      </c>
      <c r="DQ169" s="49">
        <v>44713</v>
      </c>
      <c r="DR169" s="27" t="s">
        <v>571</v>
      </c>
      <c r="DS169" s="23"/>
      <c r="DT169">
        <v>1.4897</v>
      </c>
    </row>
    <row r="170" spans="1:124">
      <c r="A170" s="49">
        <v>44638</v>
      </c>
      <c r="B170" s="21" t="s">
        <v>350</v>
      </c>
      <c r="D170">
        <v>1.0109999999999999</v>
      </c>
      <c r="G170" s="49">
        <v>44714</v>
      </c>
      <c r="H170" s="27" t="s">
        <v>571</v>
      </c>
      <c r="I170" s="23"/>
      <c r="J170">
        <v>1.4862</v>
      </c>
      <c r="M170" s="49">
        <v>44762</v>
      </c>
      <c r="N170" s="27" t="s">
        <v>639</v>
      </c>
      <c r="O170" s="23"/>
      <c r="P170">
        <v>1.3658999999999999</v>
      </c>
      <c r="S170" s="49">
        <v>44762</v>
      </c>
      <c r="T170" s="21" t="s">
        <v>639</v>
      </c>
      <c r="U170" s="21"/>
      <c r="V170">
        <v>1.0410999999999999</v>
      </c>
      <c r="Y170" s="49">
        <v>44790</v>
      </c>
      <c r="Z170" s="21" t="s">
        <v>1623</v>
      </c>
      <c r="AB170">
        <v>0.99299999999999999</v>
      </c>
      <c r="AE170" s="49">
        <v>44813</v>
      </c>
      <c r="AF170" s="21" t="s">
        <v>1622</v>
      </c>
      <c r="AH170">
        <v>1.0724</v>
      </c>
      <c r="AK170" s="66">
        <v>44813</v>
      </c>
      <c r="AL170" s="21" t="s">
        <v>1622</v>
      </c>
      <c r="AN170" s="7">
        <v>2.0293000000000001</v>
      </c>
      <c r="AQ170" s="49">
        <v>44823</v>
      </c>
      <c r="AR170" s="21" t="s">
        <v>1622</v>
      </c>
      <c r="AT170">
        <v>1.2709999999999999</v>
      </c>
      <c r="AW170" s="49">
        <v>44855</v>
      </c>
      <c r="AX170" s="21" t="s">
        <v>1621</v>
      </c>
      <c r="AZ170">
        <v>1.2867999999999999</v>
      </c>
      <c r="BC170" s="49">
        <v>44910</v>
      </c>
      <c r="BD170" s="21" t="s">
        <v>1624</v>
      </c>
      <c r="BF170">
        <v>0.99350000000000005</v>
      </c>
      <c r="BI170" s="49">
        <v>44931</v>
      </c>
      <c r="BJ170" s="21" t="s">
        <v>1626</v>
      </c>
      <c r="BL170">
        <v>0.83299999999999996</v>
      </c>
      <c r="BO170" s="49">
        <v>44931</v>
      </c>
      <c r="BP170" s="21" t="s">
        <v>1626</v>
      </c>
      <c r="BR170">
        <v>0.81130000000000002</v>
      </c>
      <c r="BU170" s="49">
        <v>44945</v>
      </c>
      <c r="BV170" s="21" t="s">
        <v>1626</v>
      </c>
      <c r="BX170">
        <v>1.4430000000000001</v>
      </c>
      <c r="CA170" s="49">
        <v>44956</v>
      </c>
      <c r="CB170" s="21" t="s">
        <v>1626</v>
      </c>
      <c r="CD170">
        <v>0.96330000000000005</v>
      </c>
      <c r="CG170" s="49">
        <v>44956</v>
      </c>
      <c r="CH170" s="21" t="s">
        <v>1626</v>
      </c>
      <c r="CJ170">
        <v>1.2869999999999999</v>
      </c>
      <c r="CM170" s="49">
        <v>44963</v>
      </c>
      <c r="CN170" s="21" t="s">
        <v>1632</v>
      </c>
      <c r="CP170">
        <v>0.91500000000000004</v>
      </c>
      <c r="DQ170" s="49">
        <v>44714</v>
      </c>
      <c r="DR170" s="27" t="s">
        <v>571</v>
      </c>
      <c r="DS170" s="23"/>
      <c r="DT170">
        <v>1.4862</v>
      </c>
    </row>
    <row r="171" spans="1:124">
      <c r="A171" s="49">
        <v>44641</v>
      </c>
      <c r="B171" s="21" t="s">
        <v>350</v>
      </c>
      <c r="D171">
        <v>1.0129999999999999</v>
      </c>
      <c r="G171" s="49">
        <v>44718</v>
      </c>
      <c r="H171" s="27" t="s">
        <v>571</v>
      </c>
      <c r="I171" s="23"/>
      <c r="J171">
        <v>1.4846999999999999</v>
      </c>
      <c r="M171" s="49">
        <v>44763</v>
      </c>
      <c r="N171" s="27" t="s">
        <v>639</v>
      </c>
      <c r="O171" s="23"/>
      <c r="P171">
        <v>1.361</v>
      </c>
      <c r="S171" s="49">
        <v>44763</v>
      </c>
      <c r="T171" s="21" t="s">
        <v>639</v>
      </c>
      <c r="U171" s="21"/>
      <c r="V171">
        <v>1.0407</v>
      </c>
      <c r="Y171" s="49">
        <v>44791</v>
      </c>
      <c r="Z171" s="21" t="s">
        <v>1623</v>
      </c>
      <c r="AB171">
        <v>0.99299999999999999</v>
      </c>
      <c r="AE171" s="49">
        <v>44817</v>
      </c>
      <c r="AF171" s="21" t="s">
        <v>1622</v>
      </c>
      <c r="AH171">
        <v>1.0991</v>
      </c>
      <c r="AK171" s="66">
        <v>44817</v>
      </c>
      <c r="AL171" s="21" t="s">
        <v>1622</v>
      </c>
      <c r="AN171" s="7">
        <v>2.0350999999999999</v>
      </c>
      <c r="AQ171" s="49">
        <v>44824</v>
      </c>
      <c r="AR171" s="21" t="s">
        <v>1622</v>
      </c>
      <c r="AT171">
        <v>1.266</v>
      </c>
      <c r="AW171" s="49">
        <v>44858</v>
      </c>
      <c r="AX171" s="21" t="s">
        <v>1621</v>
      </c>
      <c r="AZ171">
        <v>1.2767999999999999</v>
      </c>
      <c r="BC171" s="49">
        <v>44911</v>
      </c>
      <c r="BD171" s="21" t="s">
        <v>1624</v>
      </c>
      <c r="BF171">
        <v>0.99629999999999996</v>
      </c>
      <c r="BI171" s="49">
        <v>44932</v>
      </c>
      <c r="BJ171" s="21" t="s">
        <v>1626</v>
      </c>
      <c r="BL171">
        <v>0.83099999999999996</v>
      </c>
      <c r="BO171" s="49">
        <v>44932</v>
      </c>
      <c r="BP171" s="21" t="s">
        <v>1626</v>
      </c>
      <c r="BR171">
        <v>0.81010000000000004</v>
      </c>
      <c r="BU171" s="49">
        <v>44946</v>
      </c>
      <c r="BV171" s="21" t="s">
        <v>1626</v>
      </c>
      <c r="BX171">
        <v>1.4510000000000001</v>
      </c>
      <c r="CA171" s="49">
        <v>44957</v>
      </c>
      <c r="CB171" s="21" t="s">
        <v>1626</v>
      </c>
      <c r="CD171">
        <v>0.96360000000000001</v>
      </c>
      <c r="CG171" s="49">
        <v>44957</v>
      </c>
      <c r="CH171" s="21" t="s">
        <v>1626</v>
      </c>
      <c r="CJ171">
        <v>1.2909999999999999</v>
      </c>
      <c r="CM171" s="49">
        <v>44964</v>
      </c>
      <c r="CN171" s="21" t="s">
        <v>1688</v>
      </c>
      <c r="CP171">
        <v>0.91500000000000004</v>
      </c>
      <c r="DQ171" s="49">
        <v>44718</v>
      </c>
      <c r="DR171" s="27" t="s">
        <v>571</v>
      </c>
      <c r="DS171" s="23"/>
      <c r="DT171">
        <v>1.4846999999999999</v>
      </c>
    </row>
    <row r="172" spans="1:124">
      <c r="A172" s="49">
        <v>44642</v>
      </c>
      <c r="B172" s="21" t="s">
        <v>350</v>
      </c>
      <c r="D172">
        <v>1.0109999999999999</v>
      </c>
      <c r="G172" s="49">
        <v>44719</v>
      </c>
      <c r="H172" s="27" t="s">
        <v>571</v>
      </c>
      <c r="I172" s="23"/>
      <c r="J172">
        <v>1.4926999999999999</v>
      </c>
      <c r="M172" s="49">
        <v>44764</v>
      </c>
      <c r="N172" s="27" t="s">
        <v>639</v>
      </c>
      <c r="O172" s="23"/>
      <c r="P172">
        <v>1.3581000000000001</v>
      </c>
      <c r="S172" s="49">
        <v>44764</v>
      </c>
      <c r="T172" s="21" t="s">
        <v>639</v>
      </c>
      <c r="U172" s="21"/>
      <c r="V172">
        <v>1.0370999999999999</v>
      </c>
      <c r="Y172" s="49">
        <v>44792</v>
      </c>
      <c r="Z172" s="21" t="s">
        <v>1623</v>
      </c>
      <c r="AB172">
        <v>0.995</v>
      </c>
      <c r="AE172" s="49">
        <v>44818</v>
      </c>
      <c r="AF172" s="21" t="s">
        <v>1622</v>
      </c>
      <c r="AH172">
        <v>1.0837000000000001</v>
      </c>
      <c r="AK172" s="66">
        <v>44818</v>
      </c>
      <c r="AL172" s="21" t="s">
        <v>1622</v>
      </c>
      <c r="AN172" s="7">
        <v>2.0272999999999999</v>
      </c>
      <c r="AQ172" s="49">
        <v>44825</v>
      </c>
      <c r="AR172" s="21" t="s">
        <v>1622</v>
      </c>
      <c r="AT172">
        <v>1.258</v>
      </c>
      <c r="AW172" s="49">
        <v>44859</v>
      </c>
      <c r="AX172" s="21" t="s">
        <v>1621</v>
      </c>
      <c r="AZ172">
        <v>1.2768999999999999</v>
      </c>
      <c r="BC172" s="49">
        <v>44914</v>
      </c>
      <c r="BD172" s="21" t="s">
        <v>1624</v>
      </c>
      <c r="BF172">
        <v>0.98280000000000001</v>
      </c>
      <c r="BI172" s="49">
        <v>44935</v>
      </c>
      <c r="BJ172" s="21" t="s">
        <v>1626</v>
      </c>
      <c r="BL172">
        <v>0.83199999999999996</v>
      </c>
      <c r="BO172" s="49">
        <v>44935</v>
      </c>
      <c r="BP172" s="21" t="s">
        <v>1626</v>
      </c>
      <c r="BR172">
        <v>0.81110000000000004</v>
      </c>
      <c r="BU172" s="49">
        <v>44956</v>
      </c>
      <c r="BV172" s="21" t="s">
        <v>1626</v>
      </c>
      <c r="BX172">
        <v>1.444</v>
      </c>
      <c r="CA172" s="49">
        <v>44958</v>
      </c>
      <c r="CB172" s="21" t="s">
        <v>348</v>
      </c>
      <c r="CD172">
        <v>0.96009999999999995</v>
      </c>
      <c r="CG172" s="49">
        <v>44958</v>
      </c>
      <c r="CH172" s="21" t="s">
        <v>348</v>
      </c>
      <c r="CJ172">
        <v>1.2929999999999999</v>
      </c>
      <c r="CM172" s="49">
        <v>44965</v>
      </c>
      <c r="CN172" s="21" t="s">
        <v>1701</v>
      </c>
      <c r="CP172">
        <v>0.91200000000000003</v>
      </c>
      <c r="DQ172" s="49">
        <v>44719</v>
      </c>
      <c r="DR172" s="27" t="s">
        <v>571</v>
      </c>
      <c r="DS172" s="23"/>
      <c r="DT172">
        <v>1.4926999999999999</v>
      </c>
    </row>
    <row r="173" spans="1:124">
      <c r="A173" s="49">
        <v>44643</v>
      </c>
      <c r="B173" s="21" t="s">
        <v>350</v>
      </c>
      <c r="D173">
        <v>1.0069999999999999</v>
      </c>
      <c r="G173" s="49">
        <v>44720</v>
      </c>
      <c r="H173" s="27" t="s">
        <v>571</v>
      </c>
      <c r="I173" s="23"/>
      <c r="J173">
        <v>1.5013000000000001</v>
      </c>
      <c r="M173" s="49">
        <v>44767</v>
      </c>
      <c r="N173" s="27" t="s">
        <v>639</v>
      </c>
      <c r="O173" s="23"/>
      <c r="P173">
        <v>1.3627</v>
      </c>
      <c r="S173" s="49">
        <v>44767</v>
      </c>
      <c r="T173" s="21" t="s">
        <v>639</v>
      </c>
      <c r="U173" s="21"/>
      <c r="V173">
        <v>1.0376000000000001</v>
      </c>
      <c r="Y173" s="49">
        <v>44795</v>
      </c>
      <c r="Z173" s="21" t="s">
        <v>1623</v>
      </c>
      <c r="AB173">
        <v>0.996</v>
      </c>
      <c r="AE173" s="49">
        <v>44819</v>
      </c>
      <c r="AF173" s="21" t="s">
        <v>1622</v>
      </c>
      <c r="AH173">
        <v>1.0708</v>
      </c>
      <c r="AK173" s="66">
        <v>44819</v>
      </c>
      <c r="AL173" s="21" t="s">
        <v>1622</v>
      </c>
      <c r="AN173" s="7">
        <v>2.0139999999999998</v>
      </c>
      <c r="AQ173" s="49">
        <v>44826</v>
      </c>
      <c r="AR173" s="21" t="s">
        <v>1622</v>
      </c>
      <c r="AT173">
        <v>1.2609999999999999</v>
      </c>
      <c r="AW173" s="49">
        <v>44860</v>
      </c>
      <c r="AX173" s="21" t="s">
        <v>1621</v>
      </c>
      <c r="AZ173">
        <v>1.2764</v>
      </c>
      <c r="BC173" s="49">
        <v>44915</v>
      </c>
      <c r="BD173" s="21" t="s">
        <v>1624</v>
      </c>
      <c r="BF173">
        <v>0.98029999999999995</v>
      </c>
      <c r="BI173" s="49">
        <v>44936</v>
      </c>
      <c r="BJ173" s="21" t="s">
        <v>1626</v>
      </c>
      <c r="BL173">
        <v>0.82899999999999996</v>
      </c>
      <c r="BO173" s="49">
        <v>44936</v>
      </c>
      <c r="BP173" s="21" t="s">
        <v>1626</v>
      </c>
      <c r="BR173">
        <v>0.80840000000000001</v>
      </c>
      <c r="BU173" s="49">
        <v>44957</v>
      </c>
      <c r="BV173" s="21" t="s">
        <v>1626</v>
      </c>
      <c r="BX173">
        <v>1.446</v>
      </c>
      <c r="CA173" s="49">
        <v>44959</v>
      </c>
      <c r="CB173" s="21" t="s">
        <v>1632</v>
      </c>
      <c r="CD173">
        <v>0.95850000000000002</v>
      </c>
      <c r="CG173" s="49">
        <v>44959</v>
      </c>
      <c r="CH173" s="21" t="s">
        <v>1632</v>
      </c>
      <c r="CJ173">
        <v>1.2809999999999999</v>
      </c>
      <c r="CM173" s="49">
        <v>44966</v>
      </c>
      <c r="CN173" s="21" t="s">
        <v>1711</v>
      </c>
      <c r="CP173">
        <v>0.91300000000000003</v>
      </c>
      <c r="DQ173" s="49">
        <v>44720</v>
      </c>
      <c r="DR173" s="27" t="s">
        <v>571</v>
      </c>
      <c r="DS173" s="23"/>
      <c r="DT173">
        <v>1.5013000000000001</v>
      </c>
    </row>
    <row r="174" spans="1:124">
      <c r="A174" s="49">
        <v>44644</v>
      </c>
      <c r="B174" s="21" t="s">
        <v>350</v>
      </c>
      <c r="D174">
        <v>1.0069999999999999</v>
      </c>
      <c r="G174" s="49">
        <v>44721</v>
      </c>
      <c r="H174" s="27" t="s">
        <v>571</v>
      </c>
      <c r="I174" s="23"/>
      <c r="J174">
        <v>1.5049999999999999</v>
      </c>
      <c r="M174" s="49">
        <v>44768</v>
      </c>
      <c r="N174" s="27" t="s">
        <v>639</v>
      </c>
      <c r="O174" s="23"/>
      <c r="P174">
        <v>1.36</v>
      </c>
      <c r="S174" s="49">
        <v>44768</v>
      </c>
      <c r="T174" s="21" t="s">
        <v>639</v>
      </c>
      <c r="U174" s="21"/>
      <c r="V174">
        <v>1.0345</v>
      </c>
      <c r="Y174" s="49">
        <v>44796</v>
      </c>
      <c r="Z174" s="21" t="s">
        <v>1623</v>
      </c>
      <c r="AB174">
        <v>0.995</v>
      </c>
      <c r="AE174" s="49">
        <v>44820</v>
      </c>
      <c r="AF174" s="21" t="s">
        <v>1622</v>
      </c>
      <c r="AH174">
        <v>1.0615000000000001</v>
      </c>
      <c r="AK174" s="66">
        <v>44820</v>
      </c>
      <c r="AL174" s="21" t="s">
        <v>1622</v>
      </c>
      <c r="AN174" s="7">
        <v>2.0160999999999998</v>
      </c>
      <c r="AQ174" s="49">
        <v>44827</v>
      </c>
      <c r="AR174" s="21" t="s">
        <v>1622</v>
      </c>
      <c r="AT174">
        <v>1.258</v>
      </c>
      <c r="AW174" s="49">
        <v>44861</v>
      </c>
      <c r="AX174" s="21" t="s">
        <v>1621</v>
      </c>
      <c r="AZ174">
        <v>1.2775000000000001</v>
      </c>
      <c r="BC174" s="49">
        <v>44916</v>
      </c>
      <c r="BD174" s="21" t="s">
        <v>1624</v>
      </c>
      <c r="BF174">
        <v>0.9829</v>
      </c>
      <c r="BI174" s="49">
        <v>44937</v>
      </c>
      <c r="BJ174" s="21" t="s">
        <v>1626</v>
      </c>
      <c r="BL174">
        <v>0.83</v>
      </c>
      <c r="BO174" s="49">
        <v>44937</v>
      </c>
      <c r="BP174" s="21" t="s">
        <v>1626</v>
      </c>
      <c r="BR174">
        <v>0.80920000000000003</v>
      </c>
      <c r="BU174" s="49">
        <v>44958</v>
      </c>
      <c r="BV174" s="21" t="s">
        <v>348</v>
      </c>
      <c r="BX174">
        <v>1.4470000000000001</v>
      </c>
      <c r="CA174" s="49">
        <v>44960</v>
      </c>
      <c r="CB174" s="21" t="s">
        <v>1632</v>
      </c>
      <c r="CD174">
        <v>0.95699999999999996</v>
      </c>
      <c r="CG174" s="49">
        <v>44960</v>
      </c>
      <c r="CH174" s="21" t="s">
        <v>1632</v>
      </c>
      <c r="CJ174">
        <v>1.274</v>
      </c>
      <c r="CM174" s="49">
        <v>44967</v>
      </c>
      <c r="CN174" s="21" t="s">
        <v>1719</v>
      </c>
      <c r="CP174">
        <v>0.90900000000000003</v>
      </c>
      <c r="DQ174" s="49">
        <v>44721</v>
      </c>
      <c r="DR174" s="27" t="s">
        <v>571</v>
      </c>
      <c r="DS174" s="23"/>
      <c r="DT174">
        <v>1.5049999999999999</v>
      </c>
    </row>
    <row r="175" spans="1:124">
      <c r="A175" s="49">
        <v>44645</v>
      </c>
      <c r="B175" s="21" t="s">
        <v>350</v>
      </c>
      <c r="D175">
        <v>1.008</v>
      </c>
      <c r="G175" s="49">
        <v>44722</v>
      </c>
      <c r="H175" s="27" t="s">
        <v>571</v>
      </c>
      <c r="I175" s="23"/>
      <c r="J175">
        <v>1.5122</v>
      </c>
      <c r="M175" s="49">
        <v>44769</v>
      </c>
      <c r="N175" s="27" t="s">
        <v>639</v>
      </c>
      <c r="O175" s="23"/>
      <c r="P175">
        <v>1.3622000000000001</v>
      </c>
      <c r="S175" s="49">
        <v>44769</v>
      </c>
      <c r="T175" s="21" t="s">
        <v>639</v>
      </c>
      <c r="U175" s="21"/>
      <c r="V175">
        <v>1.0370999999999999</v>
      </c>
      <c r="Y175" s="49">
        <v>44797</v>
      </c>
      <c r="Z175" s="21" t="s">
        <v>1623</v>
      </c>
      <c r="AB175">
        <v>0.996</v>
      </c>
      <c r="AE175" s="49">
        <v>44823</v>
      </c>
      <c r="AF175" s="21" t="s">
        <v>1622</v>
      </c>
      <c r="AH175">
        <v>1.0672999999999999</v>
      </c>
      <c r="AK175" s="66">
        <v>44823</v>
      </c>
      <c r="AL175" s="21" t="s">
        <v>1622</v>
      </c>
      <c r="AN175" s="7">
        <v>2.0182000000000002</v>
      </c>
      <c r="AQ175" s="49">
        <v>44830</v>
      </c>
      <c r="AR175" s="21" t="s">
        <v>1622</v>
      </c>
      <c r="AT175">
        <v>1.244</v>
      </c>
      <c r="AW175" s="49">
        <v>44862</v>
      </c>
      <c r="AX175" s="21" t="s">
        <v>1621</v>
      </c>
      <c r="AZ175">
        <v>1.2689999999999999</v>
      </c>
      <c r="BC175" s="49">
        <v>44917</v>
      </c>
      <c r="BD175" s="21" t="s">
        <v>1624</v>
      </c>
      <c r="BF175">
        <v>0.98460000000000003</v>
      </c>
      <c r="BI175" s="49">
        <v>44938</v>
      </c>
      <c r="BJ175" s="21" t="s">
        <v>1626</v>
      </c>
      <c r="BL175">
        <v>0.83399999999999996</v>
      </c>
      <c r="BO175" s="49">
        <v>44938</v>
      </c>
      <c r="BP175" s="21" t="s">
        <v>1626</v>
      </c>
      <c r="BR175">
        <v>0.81320000000000003</v>
      </c>
      <c r="BU175" s="49">
        <v>44959</v>
      </c>
      <c r="BV175" s="21" t="s">
        <v>1632</v>
      </c>
      <c r="BX175">
        <v>1.448</v>
      </c>
      <c r="CA175" s="49">
        <v>44963</v>
      </c>
      <c r="CB175" s="21" t="s">
        <v>1632</v>
      </c>
      <c r="CD175">
        <v>0.95530000000000004</v>
      </c>
      <c r="CG175" s="49">
        <v>44963</v>
      </c>
      <c r="CH175" s="21" t="s">
        <v>1632</v>
      </c>
      <c r="CJ175">
        <v>1.2649999999999999</v>
      </c>
      <c r="DQ175" s="49">
        <v>44722</v>
      </c>
      <c r="DR175" s="27" t="s">
        <v>571</v>
      </c>
      <c r="DS175" s="23"/>
      <c r="DT175">
        <v>1.5122</v>
      </c>
    </row>
    <row r="176" spans="1:124">
      <c r="A176" s="49">
        <v>44648</v>
      </c>
      <c r="B176" s="21" t="s">
        <v>350</v>
      </c>
      <c r="D176">
        <v>1.01</v>
      </c>
      <c r="G176" s="49">
        <v>44725</v>
      </c>
      <c r="H176" s="27" t="s">
        <v>571</v>
      </c>
      <c r="I176" s="23"/>
      <c r="J176">
        <v>1.4861</v>
      </c>
      <c r="M176" s="49">
        <v>44770</v>
      </c>
      <c r="N176" s="27" t="s">
        <v>639</v>
      </c>
      <c r="O176" s="23"/>
      <c r="P176">
        <v>1.3575999999999999</v>
      </c>
      <c r="S176" s="49">
        <v>44770</v>
      </c>
      <c r="T176" s="21" t="s">
        <v>639</v>
      </c>
      <c r="U176" s="21"/>
      <c r="V176">
        <v>1.0361</v>
      </c>
      <c r="Y176" s="49">
        <v>44798</v>
      </c>
      <c r="Z176" s="21" t="s">
        <v>1623</v>
      </c>
      <c r="AB176">
        <v>0.997</v>
      </c>
      <c r="AE176" s="49">
        <v>44824</v>
      </c>
      <c r="AF176" s="21" t="s">
        <v>1622</v>
      </c>
      <c r="AH176">
        <v>1.0593999999999999</v>
      </c>
      <c r="AK176" s="66">
        <v>44824</v>
      </c>
      <c r="AL176" s="21" t="s">
        <v>1622</v>
      </c>
      <c r="AN176" s="7">
        <v>2.0179</v>
      </c>
      <c r="AQ176" s="49">
        <v>44831</v>
      </c>
      <c r="AR176" s="21" t="s">
        <v>1622</v>
      </c>
      <c r="AT176">
        <v>1.2549999999999999</v>
      </c>
      <c r="AW176" s="49">
        <v>44865</v>
      </c>
      <c r="AX176" s="21" t="s">
        <v>1621</v>
      </c>
      <c r="AZ176">
        <v>1.2603</v>
      </c>
      <c r="BC176" s="49">
        <v>44918</v>
      </c>
      <c r="BD176" s="21" t="s">
        <v>1624</v>
      </c>
      <c r="BF176">
        <v>0.97840000000000005</v>
      </c>
      <c r="BI176" s="49">
        <v>44939</v>
      </c>
      <c r="BJ176" s="21" t="s">
        <v>1626</v>
      </c>
      <c r="BL176">
        <v>0.83899999999999997</v>
      </c>
      <c r="BO176" s="49">
        <v>44939</v>
      </c>
      <c r="BP176" s="21" t="s">
        <v>1626</v>
      </c>
      <c r="BR176">
        <v>0.81859999999999999</v>
      </c>
      <c r="BU176" s="49">
        <v>44960</v>
      </c>
      <c r="BV176" s="21" t="s">
        <v>1632</v>
      </c>
      <c r="BX176">
        <v>1.4410000000000001</v>
      </c>
      <c r="CA176" s="49">
        <v>44964</v>
      </c>
      <c r="CB176" s="21" t="s">
        <v>1688</v>
      </c>
      <c r="CD176">
        <v>0.95399999999999996</v>
      </c>
      <c r="CG176" s="49">
        <v>44964</v>
      </c>
      <c r="CH176" s="21" t="s">
        <v>1688</v>
      </c>
      <c r="CJ176">
        <v>1.2609999999999999</v>
      </c>
      <c r="DQ176" s="49">
        <v>44725</v>
      </c>
      <c r="DR176" s="27" t="s">
        <v>571</v>
      </c>
      <c r="DS176" s="23"/>
      <c r="DT176">
        <v>1.4861</v>
      </c>
    </row>
    <row r="177" spans="1:124">
      <c r="A177" s="49">
        <v>44649</v>
      </c>
      <c r="B177" s="21" t="s">
        <v>350</v>
      </c>
      <c r="D177">
        <v>1.008</v>
      </c>
      <c r="G177" s="49">
        <v>44726</v>
      </c>
      <c r="H177" s="27" t="s">
        <v>571</v>
      </c>
      <c r="I177" s="23"/>
      <c r="J177">
        <v>1.486</v>
      </c>
      <c r="M177" s="49">
        <v>44771</v>
      </c>
      <c r="N177" s="27" t="s">
        <v>639</v>
      </c>
      <c r="O177" s="23"/>
      <c r="P177">
        <v>1.3671</v>
      </c>
      <c r="S177" s="49">
        <v>44771</v>
      </c>
      <c r="T177" s="21" t="s">
        <v>639</v>
      </c>
      <c r="U177" s="21"/>
      <c r="V177">
        <v>1.0407</v>
      </c>
      <c r="Y177" s="49">
        <v>44799</v>
      </c>
      <c r="Z177" s="21" t="s">
        <v>1623</v>
      </c>
      <c r="AB177">
        <v>0.99399999999999999</v>
      </c>
      <c r="AE177" s="49">
        <v>44825</v>
      </c>
      <c r="AF177" s="21" t="s">
        <v>1622</v>
      </c>
      <c r="AH177">
        <v>1.0581</v>
      </c>
      <c r="AK177" s="66">
        <v>44825</v>
      </c>
      <c r="AL177" s="21" t="s">
        <v>1622</v>
      </c>
      <c r="AN177" s="7">
        <v>2.0154999999999998</v>
      </c>
      <c r="AQ177" s="49">
        <v>44832</v>
      </c>
      <c r="AR177" s="21" t="s">
        <v>1622</v>
      </c>
      <c r="AT177">
        <v>1.2549999999999999</v>
      </c>
      <c r="AW177" s="49">
        <v>44866</v>
      </c>
      <c r="AX177" s="21" t="s">
        <v>342</v>
      </c>
      <c r="AZ177">
        <v>1.2593000000000001</v>
      </c>
      <c r="BC177" s="49">
        <v>44921</v>
      </c>
      <c r="BD177" s="21" t="s">
        <v>1624</v>
      </c>
      <c r="BF177">
        <v>0.97750000000000004</v>
      </c>
      <c r="BI177" s="49">
        <v>44942</v>
      </c>
      <c r="BJ177" s="21" t="s">
        <v>1626</v>
      </c>
      <c r="BL177">
        <v>0.83899999999999997</v>
      </c>
      <c r="BO177" s="49">
        <v>44942</v>
      </c>
      <c r="BP177" s="21" t="s">
        <v>1626</v>
      </c>
      <c r="BR177">
        <v>0.81920000000000004</v>
      </c>
      <c r="BU177" s="49">
        <v>44963</v>
      </c>
      <c r="BV177" s="21" t="s">
        <v>1632</v>
      </c>
      <c r="BX177">
        <v>1.464</v>
      </c>
      <c r="CA177" s="49">
        <v>44965</v>
      </c>
      <c r="CB177" s="21" t="s">
        <v>1701</v>
      </c>
      <c r="CD177">
        <v>0.95499999999999996</v>
      </c>
      <c r="CG177" s="49">
        <v>44965</v>
      </c>
      <c r="CH177" s="21" t="s">
        <v>1701</v>
      </c>
      <c r="CJ177">
        <v>1.258</v>
      </c>
      <c r="DQ177" s="49">
        <v>44726</v>
      </c>
      <c r="DR177" s="27" t="s">
        <v>571</v>
      </c>
      <c r="DS177" s="23"/>
      <c r="DT177">
        <v>1.486</v>
      </c>
    </row>
    <row r="178" spans="1:124">
      <c r="A178" s="49">
        <v>44650</v>
      </c>
      <c r="B178" s="21" t="s">
        <v>350</v>
      </c>
      <c r="D178">
        <v>1.0069999999999999</v>
      </c>
      <c r="G178" s="49">
        <v>44727</v>
      </c>
      <c r="H178" s="27" t="s">
        <v>571</v>
      </c>
      <c r="I178" s="23"/>
      <c r="J178">
        <v>1.5037</v>
      </c>
      <c r="M178" s="49">
        <v>44774</v>
      </c>
      <c r="N178" s="27" t="s">
        <v>356</v>
      </c>
      <c r="O178" s="23"/>
      <c r="P178">
        <v>1.3694</v>
      </c>
      <c r="S178" s="49">
        <v>44774</v>
      </c>
      <c r="T178" s="21" t="s">
        <v>356</v>
      </c>
      <c r="U178" s="21"/>
      <c r="V178">
        <v>1.0463</v>
      </c>
      <c r="Y178" s="49">
        <v>44802</v>
      </c>
      <c r="Z178" s="21" t="s">
        <v>1623</v>
      </c>
      <c r="AB178">
        <v>0.99</v>
      </c>
      <c r="AE178" s="49">
        <v>44826</v>
      </c>
      <c r="AF178" s="21" t="s">
        <v>1622</v>
      </c>
      <c r="AH178">
        <v>1.0571999999999999</v>
      </c>
      <c r="AK178" s="66">
        <v>44826</v>
      </c>
      <c r="AL178" s="21" t="s">
        <v>1622</v>
      </c>
      <c r="AN178" s="7">
        <v>2.0158</v>
      </c>
      <c r="AQ178" s="49">
        <v>44833</v>
      </c>
      <c r="AR178" s="21" t="s">
        <v>1622</v>
      </c>
      <c r="AT178">
        <v>1.256</v>
      </c>
      <c r="AW178" s="49">
        <v>44867</v>
      </c>
      <c r="AX178" s="21" t="s">
        <v>1630</v>
      </c>
      <c r="AZ178">
        <v>1.2672000000000001</v>
      </c>
      <c r="BC178" s="49">
        <v>44922</v>
      </c>
      <c r="BD178" s="21" t="s">
        <v>1624</v>
      </c>
      <c r="BF178">
        <v>1.0015000000000001</v>
      </c>
      <c r="BI178" s="49">
        <v>44943</v>
      </c>
      <c r="BJ178" s="21" t="s">
        <v>1626</v>
      </c>
      <c r="BL178">
        <v>0.83799999999999997</v>
      </c>
      <c r="BO178" s="49">
        <v>44943</v>
      </c>
      <c r="BP178" s="21" t="s">
        <v>1626</v>
      </c>
      <c r="BR178">
        <v>0.81789999999999996</v>
      </c>
      <c r="BU178" s="49">
        <v>44964</v>
      </c>
      <c r="BV178" s="21" t="s">
        <v>1688</v>
      </c>
      <c r="BX178">
        <v>1.4650000000000001</v>
      </c>
      <c r="CA178" s="49">
        <v>44966</v>
      </c>
      <c r="CB178" s="21" t="s">
        <v>1711</v>
      </c>
      <c r="CD178">
        <v>0.95589999999999997</v>
      </c>
      <c r="CG178" s="49">
        <v>44966</v>
      </c>
      <c r="CH178" s="21" t="s">
        <v>1711</v>
      </c>
      <c r="CJ178">
        <v>1.256</v>
      </c>
      <c r="DQ178" s="49">
        <v>44727</v>
      </c>
      <c r="DR178" s="27" t="s">
        <v>571</v>
      </c>
      <c r="DS178" s="23"/>
      <c r="DT178">
        <v>1.5037</v>
      </c>
    </row>
    <row r="179" spans="1:124">
      <c r="A179" s="49">
        <v>44651</v>
      </c>
      <c r="B179" s="21" t="s">
        <v>350</v>
      </c>
      <c r="D179">
        <v>1.01</v>
      </c>
      <c r="G179" s="49">
        <v>44728</v>
      </c>
      <c r="H179" s="27" t="s">
        <v>571</v>
      </c>
      <c r="I179" s="23"/>
      <c r="J179">
        <v>1.4914000000000001</v>
      </c>
      <c r="M179" s="49">
        <v>44775</v>
      </c>
      <c r="N179" s="27" t="s">
        <v>1633</v>
      </c>
      <c r="O179" s="23"/>
      <c r="P179">
        <v>1.3689</v>
      </c>
      <c r="S179" s="49">
        <v>44775</v>
      </c>
      <c r="T179" s="21" t="s">
        <v>1633</v>
      </c>
      <c r="U179" s="21"/>
      <c r="V179">
        <v>1.0404</v>
      </c>
      <c r="Y179" s="49">
        <v>44803</v>
      </c>
      <c r="Z179" s="21" t="s">
        <v>1623</v>
      </c>
      <c r="AB179">
        <v>0.98699999999999999</v>
      </c>
      <c r="AE179" s="49">
        <v>44827</v>
      </c>
      <c r="AF179" s="21" t="s">
        <v>1622</v>
      </c>
      <c r="AH179">
        <v>1.0590999999999999</v>
      </c>
      <c r="AK179" s="66">
        <v>44827</v>
      </c>
      <c r="AL179" s="21" t="s">
        <v>1622</v>
      </c>
      <c r="AN179" s="7">
        <v>2.0084</v>
      </c>
      <c r="AQ179" s="49">
        <v>44834</v>
      </c>
      <c r="AR179" s="21" t="s">
        <v>1622</v>
      </c>
      <c r="AT179">
        <v>1.2509999999999999</v>
      </c>
      <c r="AW179" s="49">
        <v>44868</v>
      </c>
      <c r="AX179" s="21" t="s">
        <v>1630</v>
      </c>
      <c r="AZ179">
        <v>1.2642</v>
      </c>
      <c r="BC179" s="49">
        <v>44923</v>
      </c>
      <c r="BD179" s="21" t="s">
        <v>1624</v>
      </c>
      <c r="BF179">
        <v>1.0007999999999999</v>
      </c>
      <c r="BI179" s="49">
        <v>44944</v>
      </c>
      <c r="BJ179" s="21" t="s">
        <v>1626</v>
      </c>
      <c r="BL179">
        <v>0.84599999999999997</v>
      </c>
      <c r="BO179" s="49">
        <v>44944</v>
      </c>
      <c r="BP179" s="21" t="s">
        <v>1626</v>
      </c>
      <c r="BR179">
        <v>0.82599999999999996</v>
      </c>
      <c r="BU179" s="49">
        <v>44965</v>
      </c>
      <c r="BV179" s="21" t="s">
        <v>1701</v>
      </c>
      <c r="BX179">
        <v>1.4630000000000001</v>
      </c>
      <c r="CA179" s="49">
        <v>44967</v>
      </c>
      <c r="CB179" s="21" t="s">
        <v>1719</v>
      </c>
      <c r="CD179">
        <v>0.95699999999999996</v>
      </c>
      <c r="CG179" s="49">
        <v>44967</v>
      </c>
      <c r="CH179" s="21" t="s">
        <v>1719</v>
      </c>
      <c r="CJ179">
        <v>1.254</v>
      </c>
      <c r="DQ179" s="49">
        <v>44728</v>
      </c>
      <c r="DR179" s="27" t="s">
        <v>571</v>
      </c>
      <c r="DS179" s="23"/>
      <c r="DT179">
        <v>1.4914000000000001</v>
      </c>
    </row>
    <row r="180" spans="1:124">
      <c r="A180" s="49">
        <v>44652</v>
      </c>
      <c r="B180" s="21" t="s">
        <v>351</v>
      </c>
      <c r="D180">
        <v>1.012</v>
      </c>
      <c r="G180" s="49">
        <v>44729</v>
      </c>
      <c r="H180" s="27" t="s">
        <v>571</v>
      </c>
      <c r="I180" s="23"/>
      <c r="J180">
        <v>1.4961</v>
      </c>
      <c r="M180" s="49">
        <v>44776</v>
      </c>
      <c r="N180" s="27" t="s">
        <v>1633</v>
      </c>
      <c r="O180" s="23"/>
      <c r="P180">
        <v>1.3656999999999999</v>
      </c>
      <c r="S180" s="49">
        <v>44776</v>
      </c>
      <c r="T180" s="21" t="s">
        <v>1633</v>
      </c>
      <c r="U180" s="21"/>
      <c r="V180">
        <v>1.0424</v>
      </c>
      <c r="Y180" s="49">
        <v>44804</v>
      </c>
      <c r="Z180" s="21" t="s">
        <v>1623</v>
      </c>
      <c r="AB180">
        <v>0.98499999999999999</v>
      </c>
      <c r="AE180" s="49">
        <v>44830</v>
      </c>
      <c r="AF180" s="21" t="s">
        <v>1622</v>
      </c>
      <c r="AH180">
        <v>1.0485</v>
      </c>
      <c r="AK180" s="66">
        <v>44830</v>
      </c>
      <c r="AL180" s="21" t="s">
        <v>1622</v>
      </c>
      <c r="AN180" s="7">
        <v>1.9988999999999999</v>
      </c>
      <c r="AQ180" s="49">
        <v>44844</v>
      </c>
      <c r="AR180" s="21" t="s">
        <v>341</v>
      </c>
      <c r="AT180">
        <v>1.2629999999999999</v>
      </c>
      <c r="AW180" s="49">
        <v>44869</v>
      </c>
      <c r="AX180" s="21" t="s">
        <v>1630</v>
      </c>
      <c r="AZ180">
        <v>1.2710999999999999</v>
      </c>
      <c r="BC180" s="49">
        <v>44924</v>
      </c>
      <c r="BD180" s="21" t="s">
        <v>1624</v>
      </c>
      <c r="BF180">
        <v>0.99650000000000005</v>
      </c>
      <c r="BI180" s="49">
        <v>44945</v>
      </c>
      <c r="BJ180" s="21" t="s">
        <v>1626</v>
      </c>
      <c r="BL180">
        <v>0.85</v>
      </c>
      <c r="BO180" s="49">
        <v>44945</v>
      </c>
      <c r="BP180" s="21" t="s">
        <v>1626</v>
      </c>
      <c r="BR180">
        <v>0.82920000000000005</v>
      </c>
      <c r="BU180" s="49">
        <v>44966</v>
      </c>
      <c r="BV180" s="21" t="s">
        <v>1711</v>
      </c>
      <c r="BX180">
        <v>1.46</v>
      </c>
      <c r="DQ180" s="49">
        <v>44729</v>
      </c>
      <c r="DR180" s="27" t="s">
        <v>571</v>
      </c>
      <c r="DS180" s="23"/>
      <c r="DT180">
        <v>1.4961</v>
      </c>
    </row>
    <row r="181" spans="1:124">
      <c r="A181" s="49">
        <v>44657</v>
      </c>
      <c r="B181" s="21" t="s">
        <v>351</v>
      </c>
      <c r="D181">
        <v>1.01</v>
      </c>
      <c r="G181" s="49">
        <v>44732</v>
      </c>
      <c r="H181" s="27" t="s">
        <v>571</v>
      </c>
      <c r="I181" s="23"/>
      <c r="J181">
        <v>1.5002</v>
      </c>
      <c r="M181" s="49">
        <v>44777</v>
      </c>
      <c r="N181" s="27" t="s">
        <v>1633</v>
      </c>
      <c r="O181" s="23"/>
      <c r="P181">
        <v>1.3549</v>
      </c>
      <c r="S181" s="49">
        <v>44777</v>
      </c>
      <c r="T181" s="21" t="s">
        <v>1633</v>
      </c>
      <c r="U181" s="21"/>
      <c r="V181">
        <v>1.0397000000000001</v>
      </c>
      <c r="Y181" s="49">
        <v>44805</v>
      </c>
      <c r="Z181" s="21" t="s">
        <v>340</v>
      </c>
      <c r="AB181">
        <v>0.98299999999999998</v>
      </c>
      <c r="AE181" s="49">
        <v>44831</v>
      </c>
      <c r="AF181" s="21" t="s">
        <v>1622</v>
      </c>
      <c r="AH181">
        <v>1.0536000000000001</v>
      </c>
      <c r="AK181" s="66">
        <v>44831</v>
      </c>
      <c r="AL181" s="21" t="s">
        <v>1622</v>
      </c>
      <c r="AN181" s="7">
        <v>2.0061</v>
      </c>
      <c r="AQ181" s="49">
        <v>44845</v>
      </c>
      <c r="AR181" s="21" t="s">
        <v>1621</v>
      </c>
      <c r="AT181">
        <v>1.2769999999999999</v>
      </c>
      <c r="AW181" s="49">
        <v>44872</v>
      </c>
      <c r="AX181" s="21" t="s">
        <v>1630</v>
      </c>
      <c r="AZ181">
        <v>1.2783</v>
      </c>
      <c r="BC181" s="49">
        <v>44925</v>
      </c>
      <c r="BD181" s="21" t="s">
        <v>1624</v>
      </c>
      <c r="BF181">
        <v>0.99929999999999997</v>
      </c>
      <c r="BI181" s="49">
        <v>44946</v>
      </c>
      <c r="BJ181" s="21" t="s">
        <v>1626</v>
      </c>
      <c r="BL181">
        <v>0.85199999999999998</v>
      </c>
      <c r="BO181" s="49">
        <v>44946</v>
      </c>
      <c r="BP181" s="21" t="s">
        <v>1626</v>
      </c>
      <c r="BR181">
        <v>0.83199999999999996</v>
      </c>
      <c r="BU181" s="49">
        <v>44967</v>
      </c>
      <c r="BV181" s="21" t="s">
        <v>1719</v>
      </c>
      <c r="BX181">
        <v>1.466</v>
      </c>
      <c r="DQ181" s="49">
        <v>44732</v>
      </c>
      <c r="DR181" s="27" t="s">
        <v>571</v>
      </c>
      <c r="DS181" s="23"/>
      <c r="DT181">
        <v>1.5002</v>
      </c>
    </row>
    <row r="182" spans="1:124">
      <c r="A182" s="49">
        <v>44658</v>
      </c>
      <c r="B182" s="21" t="s">
        <v>351</v>
      </c>
      <c r="D182">
        <v>1.0029999999999999</v>
      </c>
      <c r="G182" s="49">
        <v>44733</v>
      </c>
      <c r="H182" s="27" t="s">
        <v>571</v>
      </c>
      <c r="I182" s="23"/>
      <c r="J182">
        <v>1.5033000000000001</v>
      </c>
      <c r="M182" s="49">
        <v>44778</v>
      </c>
      <c r="N182" s="27" t="s">
        <v>1633</v>
      </c>
      <c r="O182" s="23"/>
      <c r="P182">
        <v>1.3573999999999999</v>
      </c>
      <c r="S182" s="49">
        <v>44778</v>
      </c>
      <c r="T182" s="21" t="s">
        <v>1633</v>
      </c>
      <c r="U182" s="21"/>
      <c r="V182">
        <v>1.0364</v>
      </c>
      <c r="Y182" s="49">
        <v>44806</v>
      </c>
      <c r="Z182" s="21" t="s">
        <v>1622</v>
      </c>
      <c r="AB182">
        <v>0.98399999999999999</v>
      </c>
      <c r="AE182" s="49">
        <v>44832</v>
      </c>
      <c r="AF182" s="21" t="s">
        <v>1622</v>
      </c>
      <c r="AH182">
        <v>1.0622</v>
      </c>
      <c r="AK182" s="66">
        <v>44832</v>
      </c>
      <c r="AL182" s="21" t="s">
        <v>1622</v>
      </c>
      <c r="AN182" s="7">
        <v>1.9925999999999999</v>
      </c>
      <c r="AQ182" s="49">
        <v>44846</v>
      </c>
      <c r="AR182" s="21" t="s">
        <v>1621</v>
      </c>
      <c r="AT182">
        <v>1.2589999999999999</v>
      </c>
      <c r="AW182" s="49">
        <v>44873</v>
      </c>
      <c r="AX182" s="21" t="s">
        <v>1630</v>
      </c>
      <c r="AZ182">
        <v>1.2750999999999999</v>
      </c>
      <c r="BC182" s="49">
        <v>44929</v>
      </c>
      <c r="BD182" s="21" t="s">
        <v>1626</v>
      </c>
      <c r="BF182">
        <v>0.99719999999999998</v>
      </c>
      <c r="BI182" s="49">
        <v>44956</v>
      </c>
      <c r="BJ182" s="21" t="s">
        <v>1626</v>
      </c>
      <c r="BL182">
        <v>0.86099999999999999</v>
      </c>
      <c r="BO182" s="49">
        <v>44956</v>
      </c>
      <c r="BP182" s="21" t="s">
        <v>1626</v>
      </c>
      <c r="BR182">
        <v>0.84030000000000005</v>
      </c>
      <c r="DQ182" s="49">
        <v>44733</v>
      </c>
      <c r="DR182" s="27" t="s">
        <v>571</v>
      </c>
      <c r="DS182" s="23"/>
      <c r="DT182">
        <v>1.5033000000000001</v>
      </c>
    </row>
    <row r="183" spans="1:124">
      <c r="A183" s="49">
        <v>44659</v>
      </c>
      <c r="B183" s="21" t="s">
        <v>351</v>
      </c>
      <c r="D183">
        <v>1.006</v>
      </c>
      <c r="G183" s="49">
        <v>44734</v>
      </c>
      <c r="H183" s="27" t="s">
        <v>571</v>
      </c>
      <c r="I183" s="23"/>
      <c r="J183">
        <v>1.4979</v>
      </c>
      <c r="M183" s="49">
        <v>44781</v>
      </c>
      <c r="N183" s="27" t="s">
        <v>1633</v>
      </c>
      <c r="O183" s="23"/>
      <c r="P183">
        <v>1.3616999999999999</v>
      </c>
      <c r="S183" s="49">
        <v>44781</v>
      </c>
      <c r="T183" s="21" t="s">
        <v>1633</v>
      </c>
      <c r="U183" s="21"/>
      <c r="V183">
        <v>1.0373000000000001</v>
      </c>
      <c r="Y183" s="49">
        <v>44809</v>
      </c>
      <c r="Z183" s="21" t="s">
        <v>1622</v>
      </c>
      <c r="AB183">
        <v>0.97699999999999998</v>
      </c>
      <c r="AE183" s="49">
        <v>44833</v>
      </c>
      <c r="AF183" s="21" t="s">
        <v>1622</v>
      </c>
      <c r="AH183">
        <v>1.0622</v>
      </c>
      <c r="AK183" s="66">
        <v>44833</v>
      </c>
      <c r="AL183" s="21" t="s">
        <v>1622</v>
      </c>
      <c r="AN183" s="7">
        <v>1.9925999999999999</v>
      </c>
      <c r="AQ183" s="49">
        <v>44847</v>
      </c>
      <c r="AR183" s="21" t="s">
        <v>1621</v>
      </c>
      <c r="AT183">
        <v>1.256</v>
      </c>
      <c r="AW183" s="49">
        <v>44874</v>
      </c>
      <c r="AX183" s="21" t="s">
        <v>1630</v>
      </c>
      <c r="AZ183">
        <v>1.2750999999999999</v>
      </c>
      <c r="BC183" s="49">
        <v>44930</v>
      </c>
      <c r="BD183" s="21" t="s">
        <v>1626</v>
      </c>
      <c r="BF183">
        <v>0.99570000000000003</v>
      </c>
      <c r="BI183" s="49">
        <v>44957</v>
      </c>
      <c r="BJ183" s="21" t="s">
        <v>1626</v>
      </c>
      <c r="BL183">
        <v>0.85799999999999998</v>
      </c>
      <c r="BO183" s="49">
        <v>44957</v>
      </c>
      <c r="BP183" s="21" t="s">
        <v>1626</v>
      </c>
      <c r="BR183">
        <v>0.83740000000000003</v>
      </c>
      <c r="DQ183" s="49">
        <v>44734</v>
      </c>
      <c r="DR183" s="27" t="s">
        <v>571</v>
      </c>
      <c r="DS183" s="23"/>
      <c r="DT183">
        <v>1.4979</v>
      </c>
    </row>
    <row r="184" spans="1:124">
      <c r="A184" s="49">
        <v>44662</v>
      </c>
      <c r="B184" s="21" t="s">
        <v>351</v>
      </c>
      <c r="D184">
        <v>1.01</v>
      </c>
      <c r="G184" s="49">
        <v>44735</v>
      </c>
      <c r="H184" s="27" t="s">
        <v>571</v>
      </c>
      <c r="I184" s="23"/>
      <c r="J184">
        <v>1.51</v>
      </c>
      <c r="M184" s="49">
        <v>44782</v>
      </c>
      <c r="N184" s="27" t="s">
        <v>1633</v>
      </c>
      <c r="O184" s="23"/>
      <c r="P184">
        <v>1.3671</v>
      </c>
      <c r="S184" s="49">
        <v>44782</v>
      </c>
      <c r="T184" s="21" t="s">
        <v>1633</v>
      </c>
      <c r="U184" s="21"/>
      <c r="V184">
        <v>1.04</v>
      </c>
      <c r="Y184" s="49">
        <v>44810</v>
      </c>
      <c r="Z184" s="21" t="s">
        <v>1622</v>
      </c>
      <c r="AB184">
        <v>0.97499999999999998</v>
      </c>
      <c r="AE184" s="49">
        <v>44834</v>
      </c>
      <c r="AF184" s="21" t="s">
        <v>1622</v>
      </c>
      <c r="AH184">
        <v>1.069</v>
      </c>
      <c r="AK184" s="66">
        <v>44834</v>
      </c>
      <c r="AL184" s="21" t="s">
        <v>1622</v>
      </c>
      <c r="AN184" s="7">
        <v>1.996</v>
      </c>
      <c r="AQ184" s="49">
        <v>44848</v>
      </c>
      <c r="AR184" s="21" t="s">
        <v>1621</v>
      </c>
      <c r="AT184">
        <v>1.256</v>
      </c>
      <c r="AW184" s="49">
        <v>44875</v>
      </c>
      <c r="AX184" s="21" t="s">
        <v>1630</v>
      </c>
      <c r="AZ184">
        <v>1.2762</v>
      </c>
      <c r="BC184" s="49">
        <v>44931</v>
      </c>
      <c r="BD184" s="21" t="s">
        <v>1626</v>
      </c>
      <c r="BF184">
        <v>0.9899</v>
      </c>
      <c r="BI184" s="49">
        <v>44958</v>
      </c>
      <c r="BJ184" s="21" t="s">
        <v>348</v>
      </c>
      <c r="BL184">
        <v>0.85299999999999998</v>
      </c>
      <c r="BO184" s="49">
        <v>44958</v>
      </c>
      <c r="BP184" s="21" t="s">
        <v>348</v>
      </c>
      <c r="BR184">
        <v>0.83330000000000004</v>
      </c>
      <c r="DQ184" s="49">
        <v>44735</v>
      </c>
      <c r="DR184" s="27" t="s">
        <v>571</v>
      </c>
      <c r="DS184" s="23"/>
      <c r="DT184">
        <v>1.51</v>
      </c>
    </row>
    <row r="185" spans="1:124">
      <c r="A185" s="49">
        <v>44663</v>
      </c>
      <c r="B185" s="21" t="s">
        <v>351</v>
      </c>
      <c r="D185">
        <v>1.0089999999999999</v>
      </c>
      <c r="G185" s="49">
        <v>44736</v>
      </c>
      <c r="H185" s="27" t="s">
        <v>571</v>
      </c>
      <c r="I185" s="23"/>
      <c r="J185">
        <v>1.5286</v>
      </c>
      <c r="M185" s="49">
        <v>44783</v>
      </c>
      <c r="N185" s="27" t="s">
        <v>1633</v>
      </c>
      <c r="O185" s="23"/>
      <c r="P185">
        <v>1.3711</v>
      </c>
      <c r="S185" s="49">
        <v>44783</v>
      </c>
      <c r="T185" s="21" t="s">
        <v>1633</v>
      </c>
      <c r="U185" s="21"/>
      <c r="V185">
        <v>1.0386</v>
      </c>
      <c r="Y185" s="49">
        <v>44811</v>
      </c>
      <c r="Z185" s="21" t="s">
        <v>1622</v>
      </c>
      <c r="AB185">
        <v>0.97299999999999998</v>
      </c>
      <c r="AE185" s="49">
        <v>44844</v>
      </c>
      <c r="AF185" s="21" t="s">
        <v>341</v>
      </c>
      <c r="AH185">
        <v>1.0733999999999999</v>
      </c>
      <c r="AK185" s="66">
        <v>44844</v>
      </c>
      <c r="AL185" s="21" t="s">
        <v>341</v>
      </c>
      <c r="AN185" s="7">
        <v>1.9903999999999999</v>
      </c>
      <c r="AQ185" s="49">
        <v>44851</v>
      </c>
      <c r="AR185" s="21" t="s">
        <v>1621</v>
      </c>
      <c r="AT185">
        <v>1.252</v>
      </c>
      <c r="AW185" s="49">
        <v>44876</v>
      </c>
      <c r="AX185" s="21" t="s">
        <v>1630</v>
      </c>
      <c r="AZ185">
        <v>1.2837000000000001</v>
      </c>
      <c r="BC185" s="49">
        <v>44932</v>
      </c>
      <c r="BD185" s="21" t="s">
        <v>1626</v>
      </c>
      <c r="BF185">
        <v>0.98640000000000005</v>
      </c>
      <c r="BI185" s="49">
        <v>44959</v>
      </c>
      <c r="BJ185" s="21" t="s">
        <v>1632</v>
      </c>
      <c r="BL185">
        <v>0.84399999999999997</v>
      </c>
      <c r="BO185" s="49">
        <v>44959</v>
      </c>
      <c r="BP185" s="21" t="s">
        <v>1632</v>
      </c>
      <c r="BR185">
        <v>0.82399999999999995</v>
      </c>
      <c r="DQ185" s="49">
        <v>44736</v>
      </c>
      <c r="DR185" s="27" t="s">
        <v>571</v>
      </c>
      <c r="DS185" s="23"/>
      <c r="DT185">
        <v>1.5286</v>
      </c>
    </row>
    <row r="186" spans="1:124">
      <c r="A186" s="49">
        <v>44664</v>
      </c>
      <c r="B186" s="21" t="s">
        <v>351</v>
      </c>
      <c r="D186">
        <v>1</v>
      </c>
      <c r="G186" s="49">
        <v>44739</v>
      </c>
      <c r="H186" s="27" t="s">
        <v>571</v>
      </c>
      <c r="I186" s="23"/>
      <c r="J186">
        <v>1.542</v>
      </c>
      <c r="M186" s="49">
        <v>44784</v>
      </c>
      <c r="N186" s="27" t="s">
        <v>1633</v>
      </c>
      <c r="O186" s="23"/>
      <c r="P186">
        <v>1.3707</v>
      </c>
      <c r="S186" s="49">
        <v>44784</v>
      </c>
      <c r="T186" s="21" t="s">
        <v>1633</v>
      </c>
      <c r="U186" s="21"/>
      <c r="V186">
        <v>1.0395000000000001</v>
      </c>
      <c r="Y186" s="49">
        <v>44812</v>
      </c>
      <c r="Z186" s="21" t="s">
        <v>1622</v>
      </c>
      <c r="AB186">
        <v>0.97099999999999997</v>
      </c>
      <c r="AE186" s="49">
        <v>44845</v>
      </c>
      <c r="AF186" s="21" t="s">
        <v>1621</v>
      </c>
      <c r="AH186">
        <v>1.0512999999999999</v>
      </c>
      <c r="AK186" s="66">
        <v>44845</v>
      </c>
      <c r="AL186" s="21" t="s">
        <v>1621</v>
      </c>
      <c r="AN186" s="7">
        <v>1.9873000000000001</v>
      </c>
      <c r="AQ186" s="49">
        <v>44852</v>
      </c>
      <c r="AR186" s="21" t="s">
        <v>1621</v>
      </c>
      <c r="AT186">
        <v>1.2529999999999999</v>
      </c>
      <c r="AW186" s="49">
        <v>44879</v>
      </c>
      <c r="AX186" s="21" t="s">
        <v>1630</v>
      </c>
      <c r="AZ186">
        <v>1.2887</v>
      </c>
      <c r="BC186" s="49">
        <v>44935</v>
      </c>
      <c r="BD186" s="21" t="s">
        <v>1626</v>
      </c>
      <c r="BF186">
        <v>0.98509999999999998</v>
      </c>
      <c r="BI186" s="49">
        <v>44960</v>
      </c>
      <c r="BJ186" s="21" t="s">
        <v>1632</v>
      </c>
      <c r="BL186">
        <v>0.83299999999999996</v>
      </c>
      <c r="BO186" s="49">
        <v>44960</v>
      </c>
      <c r="BP186" s="21" t="s">
        <v>1632</v>
      </c>
      <c r="BR186">
        <v>0.8125</v>
      </c>
      <c r="DQ186" s="49">
        <v>44739</v>
      </c>
      <c r="DR186" s="27" t="s">
        <v>571</v>
      </c>
      <c r="DS186" s="23"/>
      <c r="DT186">
        <v>1.542</v>
      </c>
    </row>
    <row r="187" spans="1:124">
      <c r="A187" s="49">
        <v>44665</v>
      </c>
      <c r="B187" s="21" t="s">
        <v>351</v>
      </c>
      <c r="D187">
        <v>1.0009999999999999</v>
      </c>
      <c r="G187" s="49">
        <v>44740</v>
      </c>
      <c r="H187" s="27" t="s">
        <v>571</v>
      </c>
      <c r="I187" s="23"/>
      <c r="J187">
        <v>1.5327999999999999</v>
      </c>
      <c r="M187" s="49">
        <v>44785</v>
      </c>
      <c r="N187" s="27" t="s">
        <v>1633</v>
      </c>
      <c r="O187" s="23"/>
      <c r="P187">
        <v>1.3693</v>
      </c>
      <c r="S187" s="49">
        <v>44785</v>
      </c>
      <c r="T187" s="21" t="s">
        <v>1633</v>
      </c>
      <c r="U187" s="21"/>
      <c r="V187">
        <v>1.0425</v>
      </c>
      <c r="Y187" s="49">
        <v>44813</v>
      </c>
      <c r="Z187" s="21" t="s">
        <v>1622</v>
      </c>
      <c r="AB187">
        <v>0.97399999999999998</v>
      </c>
      <c r="AE187" s="49">
        <v>44846</v>
      </c>
      <c r="AF187" s="21" t="s">
        <v>1621</v>
      </c>
      <c r="AH187">
        <v>1.0379</v>
      </c>
      <c r="AK187" s="66">
        <v>44846</v>
      </c>
      <c r="AL187" s="21" t="s">
        <v>1621</v>
      </c>
      <c r="AN187" s="7">
        <v>1.9762999999999999</v>
      </c>
      <c r="AQ187" s="49">
        <v>44853</v>
      </c>
      <c r="AR187" s="21" t="s">
        <v>1621</v>
      </c>
      <c r="AT187">
        <v>1.2509999999999999</v>
      </c>
      <c r="AW187" s="49">
        <v>44880</v>
      </c>
      <c r="AX187" s="21" t="s">
        <v>1630</v>
      </c>
      <c r="AZ187">
        <v>1.2906</v>
      </c>
      <c r="BC187" s="49">
        <v>44936</v>
      </c>
      <c r="BD187" s="21" t="s">
        <v>1626</v>
      </c>
      <c r="BF187">
        <v>0.98019999999999996</v>
      </c>
      <c r="BI187" s="49">
        <v>44963</v>
      </c>
      <c r="BJ187" s="21" t="s">
        <v>1632</v>
      </c>
      <c r="BL187">
        <v>0.83</v>
      </c>
      <c r="BO187" s="49">
        <v>44963</v>
      </c>
      <c r="BP187" s="21" t="s">
        <v>1632</v>
      </c>
      <c r="BR187">
        <v>0.80959999999999999</v>
      </c>
      <c r="DQ187" s="49">
        <v>44740</v>
      </c>
      <c r="DR187" s="27" t="s">
        <v>571</v>
      </c>
      <c r="DS187" s="23"/>
      <c r="DT187">
        <v>1.5327999999999999</v>
      </c>
    </row>
    <row r="188" spans="1:124">
      <c r="A188" s="49">
        <v>44666</v>
      </c>
      <c r="B188" s="21" t="s">
        <v>351</v>
      </c>
      <c r="D188">
        <v>0.999</v>
      </c>
      <c r="G188" s="49">
        <v>44741</v>
      </c>
      <c r="H188" s="27" t="s">
        <v>571</v>
      </c>
      <c r="I188" s="23"/>
      <c r="J188">
        <v>1.5296000000000001</v>
      </c>
      <c r="M188" s="49">
        <v>44788</v>
      </c>
      <c r="N188" s="27" t="s">
        <v>1633</v>
      </c>
      <c r="O188" s="23"/>
      <c r="P188">
        <v>1.3753</v>
      </c>
      <c r="S188" s="49">
        <v>44788</v>
      </c>
      <c r="T188" s="21" t="s">
        <v>1633</v>
      </c>
      <c r="U188" s="21"/>
      <c r="V188">
        <v>1.0392999999999999</v>
      </c>
      <c r="Y188" s="49">
        <v>44817</v>
      </c>
      <c r="Z188" s="21" t="s">
        <v>1622</v>
      </c>
      <c r="AB188">
        <v>0.98299999999999998</v>
      </c>
      <c r="AE188" s="49">
        <v>44847</v>
      </c>
      <c r="AF188" s="21" t="s">
        <v>1621</v>
      </c>
      <c r="AH188">
        <v>1.0421</v>
      </c>
      <c r="AK188" s="66">
        <v>44847</v>
      </c>
      <c r="AL188" s="21" t="s">
        <v>1621</v>
      </c>
      <c r="AN188" s="7">
        <v>1.984</v>
      </c>
      <c r="AQ188" s="49">
        <v>44854</v>
      </c>
      <c r="AR188" s="21" t="s">
        <v>1621</v>
      </c>
      <c r="AT188">
        <v>1.26</v>
      </c>
      <c r="AW188" s="49">
        <v>44881</v>
      </c>
      <c r="AX188" s="21" t="s">
        <v>1630</v>
      </c>
      <c r="AZ188">
        <v>1.2974000000000001</v>
      </c>
      <c r="BC188" s="49">
        <v>44937</v>
      </c>
      <c r="BD188" s="21" t="s">
        <v>1626</v>
      </c>
      <c r="BF188">
        <v>0.98199999999999998</v>
      </c>
      <c r="BI188" s="49">
        <v>44964</v>
      </c>
      <c r="BJ188" s="21" t="s">
        <v>1688</v>
      </c>
      <c r="BL188">
        <v>0.82599999999999996</v>
      </c>
      <c r="BO188" s="49">
        <v>44964</v>
      </c>
      <c r="BP188" s="21" t="s">
        <v>1688</v>
      </c>
      <c r="BR188">
        <v>0.80610000000000004</v>
      </c>
      <c r="DQ188" s="49">
        <v>44741</v>
      </c>
      <c r="DR188" s="27" t="s">
        <v>571</v>
      </c>
      <c r="DS188" s="23"/>
      <c r="DT188">
        <v>1.5296000000000001</v>
      </c>
    </row>
    <row r="189" spans="1:124">
      <c r="A189" s="49">
        <v>44669</v>
      </c>
      <c r="B189" s="21" t="s">
        <v>351</v>
      </c>
      <c r="D189">
        <v>1.0009999999999999</v>
      </c>
      <c r="G189" s="49">
        <v>44742</v>
      </c>
      <c r="H189" s="27" t="s">
        <v>571</v>
      </c>
      <c r="I189" s="23"/>
      <c r="J189">
        <v>1.5399</v>
      </c>
      <c r="M189" s="49">
        <v>44789</v>
      </c>
      <c r="N189" s="27" t="s">
        <v>1633</v>
      </c>
      <c r="O189" s="23"/>
      <c r="P189">
        <v>1.3766</v>
      </c>
      <c r="S189" s="49">
        <v>44789</v>
      </c>
      <c r="T189" s="21" t="s">
        <v>1633</v>
      </c>
      <c r="U189" s="21"/>
      <c r="V189">
        <v>1.0355000000000001</v>
      </c>
      <c r="Y189" s="49">
        <v>44818</v>
      </c>
      <c r="Z189" s="21" t="s">
        <v>1622</v>
      </c>
      <c r="AB189">
        <v>0.97799999999999998</v>
      </c>
      <c r="AE189" s="49">
        <v>44848</v>
      </c>
      <c r="AF189" s="21" t="s">
        <v>1621</v>
      </c>
      <c r="AH189">
        <v>1.0468999999999999</v>
      </c>
      <c r="AK189" s="66">
        <v>44848</v>
      </c>
      <c r="AL189" s="21" t="s">
        <v>1621</v>
      </c>
      <c r="AN189" s="7">
        <v>1.9892000000000001</v>
      </c>
      <c r="AQ189" s="49">
        <v>44855</v>
      </c>
      <c r="AR189" s="21" t="s">
        <v>1621</v>
      </c>
      <c r="AT189">
        <v>1.262</v>
      </c>
      <c r="AW189" s="49">
        <v>44882</v>
      </c>
      <c r="AX189" s="21" t="s">
        <v>1630</v>
      </c>
      <c r="AZ189">
        <v>1.2910999999999999</v>
      </c>
      <c r="BC189" s="49">
        <v>44938</v>
      </c>
      <c r="BD189" s="21" t="s">
        <v>1626</v>
      </c>
      <c r="BF189">
        <v>0.98829999999999996</v>
      </c>
      <c r="BI189" s="49">
        <v>44965</v>
      </c>
      <c r="BJ189" s="21" t="s">
        <v>1701</v>
      </c>
      <c r="BL189">
        <v>0.82499999999999996</v>
      </c>
      <c r="BO189" s="49">
        <v>44965</v>
      </c>
      <c r="BP189" s="21" t="s">
        <v>1701</v>
      </c>
      <c r="BR189">
        <v>0.80569999999999997</v>
      </c>
      <c r="DQ189" s="49">
        <v>44742</v>
      </c>
      <c r="DR189" s="27" t="s">
        <v>571</v>
      </c>
      <c r="DS189" s="23"/>
      <c r="DT189">
        <v>1.5399</v>
      </c>
    </row>
    <row r="190" spans="1:124">
      <c r="A190" s="49">
        <v>44670</v>
      </c>
      <c r="B190" s="21" t="s">
        <v>351</v>
      </c>
      <c r="D190">
        <v>0.999</v>
      </c>
      <c r="G190" s="49">
        <v>44743</v>
      </c>
      <c r="H190" s="27" t="s">
        <v>639</v>
      </c>
      <c r="I190" s="23"/>
      <c r="J190">
        <v>1.5484</v>
      </c>
      <c r="M190" s="49">
        <v>44790</v>
      </c>
      <c r="N190" s="27" t="s">
        <v>1633</v>
      </c>
      <c r="O190" s="23"/>
      <c r="P190">
        <v>1.3686</v>
      </c>
      <c r="S190" s="49">
        <v>44790</v>
      </c>
      <c r="T190" s="21" t="s">
        <v>1633</v>
      </c>
      <c r="U190" s="21"/>
      <c r="V190">
        <v>1.0345</v>
      </c>
      <c r="Y190" s="49">
        <v>44819</v>
      </c>
      <c r="Z190" s="21" t="s">
        <v>1622</v>
      </c>
      <c r="AB190">
        <v>0.97799999999999998</v>
      </c>
      <c r="AE190" s="49">
        <v>44851</v>
      </c>
      <c r="AF190" s="21" t="s">
        <v>1621</v>
      </c>
      <c r="AH190">
        <v>1.0481</v>
      </c>
      <c r="AK190" s="66">
        <v>44851</v>
      </c>
      <c r="AL190" s="21" t="s">
        <v>1621</v>
      </c>
      <c r="AN190" s="7">
        <v>1.9934000000000001</v>
      </c>
      <c r="AQ190" s="49">
        <v>44858</v>
      </c>
      <c r="AR190" s="21" t="s">
        <v>1621</v>
      </c>
      <c r="AT190">
        <v>1.272</v>
      </c>
      <c r="AW190" s="49">
        <v>44883</v>
      </c>
      <c r="AX190" s="21" t="s">
        <v>1630</v>
      </c>
      <c r="AZ190">
        <v>1.2947</v>
      </c>
      <c r="BC190" s="49">
        <v>44939</v>
      </c>
      <c r="BD190" s="21" t="s">
        <v>1626</v>
      </c>
      <c r="BF190">
        <v>0.99270000000000003</v>
      </c>
      <c r="BI190" s="49">
        <v>44966</v>
      </c>
      <c r="BJ190" s="21" t="s">
        <v>1711</v>
      </c>
      <c r="BL190">
        <v>0.82899999999999996</v>
      </c>
      <c r="BO190" s="49">
        <v>44966</v>
      </c>
      <c r="BP190" s="21" t="s">
        <v>1711</v>
      </c>
      <c r="BR190">
        <v>0.8095</v>
      </c>
      <c r="DQ190" s="49">
        <v>44743</v>
      </c>
      <c r="DR190" s="27" t="s">
        <v>639</v>
      </c>
      <c r="DS190" s="23"/>
      <c r="DT190">
        <v>1.5484</v>
      </c>
    </row>
    <row r="191" spans="1:124">
      <c r="A191" s="49">
        <v>44671</v>
      </c>
      <c r="B191" s="21" t="s">
        <v>351</v>
      </c>
      <c r="D191">
        <v>0.99099999999999999</v>
      </c>
      <c r="G191" s="49">
        <v>44746</v>
      </c>
      <c r="H191" s="27" t="s">
        <v>639</v>
      </c>
      <c r="I191" s="23"/>
      <c r="J191">
        <v>1.5563</v>
      </c>
      <c r="M191" s="49">
        <v>44791</v>
      </c>
      <c r="N191" s="27" t="s">
        <v>1633</v>
      </c>
      <c r="O191" s="23"/>
      <c r="P191">
        <v>1.3727</v>
      </c>
      <c r="S191" s="49">
        <v>44791</v>
      </c>
      <c r="T191" s="21" t="s">
        <v>1633</v>
      </c>
      <c r="U191" s="21"/>
      <c r="V191">
        <v>1.0322</v>
      </c>
      <c r="Y191" s="49">
        <v>44820</v>
      </c>
      <c r="Z191" s="21" t="s">
        <v>1622</v>
      </c>
      <c r="AB191">
        <v>0.97599999999999998</v>
      </c>
      <c r="AE191" s="49">
        <v>44852</v>
      </c>
      <c r="AF191" s="21" t="s">
        <v>1621</v>
      </c>
      <c r="AH191">
        <v>1.0497000000000001</v>
      </c>
      <c r="AK191" s="66">
        <v>44852</v>
      </c>
      <c r="AL191" s="21" t="s">
        <v>1621</v>
      </c>
      <c r="AN191" s="7">
        <v>1.9945999999999999</v>
      </c>
      <c r="AQ191" s="49">
        <v>44859</v>
      </c>
      <c r="AR191" s="21" t="s">
        <v>1621</v>
      </c>
      <c r="AT191">
        <v>1.274</v>
      </c>
      <c r="AW191" s="49">
        <v>44886</v>
      </c>
      <c r="AX191" s="21" t="s">
        <v>1630</v>
      </c>
      <c r="AZ191">
        <v>1.288</v>
      </c>
      <c r="BC191" s="49">
        <v>44942</v>
      </c>
      <c r="BD191" s="21" t="s">
        <v>1626</v>
      </c>
      <c r="BF191">
        <v>0.9899</v>
      </c>
      <c r="BI191" s="49">
        <v>44967</v>
      </c>
      <c r="BJ191" s="21" t="s">
        <v>1719</v>
      </c>
      <c r="BL191">
        <v>0.82299999999999995</v>
      </c>
      <c r="BO191" s="49">
        <v>44967</v>
      </c>
      <c r="BP191" s="21" t="s">
        <v>1719</v>
      </c>
      <c r="BR191">
        <v>0.80420000000000003</v>
      </c>
      <c r="DQ191" s="49">
        <v>44746</v>
      </c>
      <c r="DR191" s="27" t="s">
        <v>639</v>
      </c>
      <c r="DS191" s="23"/>
      <c r="DT191">
        <v>1.5563</v>
      </c>
    </row>
    <row r="192" spans="1:124">
      <c r="A192" s="49">
        <v>44672</v>
      </c>
      <c r="B192" s="21" t="s">
        <v>351</v>
      </c>
      <c r="D192">
        <v>0.98399999999999999</v>
      </c>
      <c r="G192" s="49">
        <v>44747</v>
      </c>
      <c r="H192" s="27" t="s">
        <v>639</v>
      </c>
      <c r="I192" s="23"/>
      <c r="J192">
        <v>1.5508999999999999</v>
      </c>
      <c r="M192" s="49">
        <v>44792</v>
      </c>
      <c r="N192" s="27" t="s">
        <v>1633</v>
      </c>
      <c r="O192" s="23"/>
      <c r="P192">
        <v>1.3731</v>
      </c>
      <c r="S192" s="49">
        <v>44792</v>
      </c>
      <c r="T192" s="21" t="s">
        <v>1633</v>
      </c>
      <c r="U192" s="21"/>
      <c r="V192">
        <v>1.0327999999999999</v>
      </c>
      <c r="Y192" s="49">
        <v>44823</v>
      </c>
      <c r="Z192" s="21" t="s">
        <v>1622</v>
      </c>
      <c r="AB192">
        <v>0.97699999999999998</v>
      </c>
      <c r="AE192" s="49">
        <v>44853</v>
      </c>
      <c r="AF192" s="21" t="s">
        <v>1621</v>
      </c>
      <c r="AH192">
        <v>1.0522</v>
      </c>
      <c r="AK192" s="66">
        <v>44853</v>
      </c>
      <c r="AL192" s="21" t="s">
        <v>1621</v>
      </c>
      <c r="AN192" s="7">
        <v>1.9955000000000001</v>
      </c>
      <c r="AQ192" s="49">
        <v>44860</v>
      </c>
      <c r="AR192" s="21" t="s">
        <v>1621</v>
      </c>
      <c r="AT192">
        <v>1.27</v>
      </c>
      <c r="AW192" s="49">
        <v>44887</v>
      </c>
      <c r="AX192" s="21" t="s">
        <v>1630</v>
      </c>
      <c r="AZ192">
        <v>1.2865</v>
      </c>
      <c r="BC192" s="49">
        <v>44943</v>
      </c>
      <c r="BD192" s="21" t="s">
        <v>1626</v>
      </c>
      <c r="BF192">
        <v>0.98850000000000005</v>
      </c>
      <c r="DQ192" s="49">
        <v>44747</v>
      </c>
      <c r="DR192" s="27" t="s">
        <v>639</v>
      </c>
      <c r="DS192" s="23"/>
      <c r="DT192">
        <v>1.5508999999999999</v>
      </c>
    </row>
    <row r="193" spans="1:124">
      <c r="A193" s="49">
        <v>44673</v>
      </c>
      <c r="B193" s="21" t="s">
        <v>351</v>
      </c>
      <c r="D193">
        <v>0.98399999999999999</v>
      </c>
      <c r="G193" s="49">
        <v>44748</v>
      </c>
      <c r="H193" s="27" t="s">
        <v>639</v>
      </c>
      <c r="I193" s="23"/>
      <c r="J193">
        <v>1.5673999999999999</v>
      </c>
      <c r="M193" s="49">
        <v>44795</v>
      </c>
      <c r="N193" s="27" t="s">
        <v>1633</v>
      </c>
      <c r="O193" s="23"/>
      <c r="P193">
        <v>1.3722000000000001</v>
      </c>
      <c r="S193" s="49">
        <v>44795</v>
      </c>
      <c r="T193" s="21" t="s">
        <v>1633</v>
      </c>
      <c r="U193" s="21"/>
      <c r="V193">
        <v>1.034</v>
      </c>
      <c r="Y193" s="49">
        <v>44824</v>
      </c>
      <c r="Z193" s="21" t="s">
        <v>1622</v>
      </c>
      <c r="AB193">
        <v>0.97499999999999998</v>
      </c>
      <c r="AE193" s="49">
        <v>44854</v>
      </c>
      <c r="AF193" s="21" t="s">
        <v>1621</v>
      </c>
      <c r="AH193">
        <v>1.0536000000000001</v>
      </c>
      <c r="AK193" s="66">
        <v>44854</v>
      </c>
      <c r="AL193" s="21" t="s">
        <v>1621</v>
      </c>
      <c r="AN193" s="7">
        <v>1.9822</v>
      </c>
      <c r="AQ193" s="49">
        <v>44861</v>
      </c>
      <c r="AR193" s="21" t="s">
        <v>1621</v>
      </c>
      <c r="AT193">
        <v>1.2569999999999999</v>
      </c>
      <c r="AW193" s="49">
        <v>44888</v>
      </c>
      <c r="AX193" s="21" t="s">
        <v>1630</v>
      </c>
      <c r="AZ193">
        <v>1.2768999999999999</v>
      </c>
      <c r="BC193" s="49">
        <v>44944</v>
      </c>
      <c r="BD193" s="21" t="s">
        <v>1626</v>
      </c>
      <c r="BF193">
        <v>0.99490000000000001</v>
      </c>
      <c r="DQ193" s="49">
        <v>44748</v>
      </c>
      <c r="DR193" s="27" t="s">
        <v>639</v>
      </c>
      <c r="DS193" s="23"/>
      <c r="DT193">
        <v>1.5673999999999999</v>
      </c>
    </row>
    <row r="194" spans="1:124">
      <c r="A194" s="49">
        <v>44676</v>
      </c>
      <c r="B194" s="21" t="s">
        <v>351</v>
      </c>
      <c r="D194">
        <v>0.98499999999999999</v>
      </c>
      <c r="G194" s="49">
        <v>44749</v>
      </c>
      <c r="H194" s="27" t="s">
        <v>639</v>
      </c>
      <c r="I194" s="23"/>
      <c r="J194">
        <v>1.5619000000000001</v>
      </c>
      <c r="M194" s="49">
        <v>44796</v>
      </c>
      <c r="N194" s="27" t="s">
        <v>1633</v>
      </c>
      <c r="O194" s="23"/>
      <c r="P194">
        <v>1.3798999999999999</v>
      </c>
      <c r="S194" s="49">
        <v>44796</v>
      </c>
      <c r="T194" s="21" t="s">
        <v>1633</v>
      </c>
      <c r="U194" s="21"/>
      <c r="V194">
        <v>1.0347999999999999</v>
      </c>
      <c r="Y194" s="49">
        <v>44825</v>
      </c>
      <c r="Z194" s="21" t="s">
        <v>1622</v>
      </c>
      <c r="AB194">
        <v>0.97699999999999998</v>
      </c>
      <c r="AE194" s="49">
        <v>44855</v>
      </c>
      <c r="AF194" s="21" t="s">
        <v>1621</v>
      </c>
      <c r="AH194">
        <v>1.048</v>
      </c>
      <c r="AK194" s="66">
        <v>44855</v>
      </c>
      <c r="AL194" s="21" t="s">
        <v>1621</v>
      </c>
      <c r="AN194" s="7">
        <v>1.9871000000000001</v>
      </c>
      <c r="AQ194" s="49">
        <v>44862</v>
      </c>
      <c r="AR194" s="21" t="s">
        <v>1621</v>
      </c>
      <c r="AT194">
        <v>1.2270000000000001</v>
      </c>
      <c r="AW194" s="49">
        <v>44889</v>
      </c>
      <c r="AX194" s="21" t="s">
        <v>1630</v>
      </c>
      <c r="AZ194">
        <v>1.2886</v>
      </c>
      <c r="BC194" s="49">
        <v>44945</v>
      </c>
      <c r="BD194" s="21" t="s">
        <v>1626</v>
      </c>
      <c r="BF194">
        <v>0.99909999999999999</v>
      </c>
      <c r="DQ194" s="49">
        <v>44749</v>
      </c>
      <c r="DR194" s="27" t="s">
        <v>639</v>
      </c>
      <c r="DS194" s="23"/>
      <c r="DT194">
        <v>1.5619000000000001</v>
      </c>
    </row>
    <row r="195" spans="1:124">
      <c r="A195" s="49">
        <v>44677</v>
      </c>
      <c r="B195" s="21" t="s">
        <v>351</v>
      </c>
      <c r="D195">
        <v>0.99399999999999999</v>
      </c>
      <c r="G195" s="49">
        <v>44750</v>
      </c>
      <c r="H195" s="27" t="s">
        <v>639</v>
      </c>
      <c r="I195" s="23"/>
      <c r="J195">
        <v>1.5494000000000001</v>
      </c>
      <c r="M195" s="49">
        <v>44797</v>
      </c>
      <c r="N195" s="27" t="s">
        <v>1633</v>
      </c>
      <c r="O195" s="23"/>
      <c r="P195">
        <v>1.3807</v>
      </c>
      <c r="S195" s="49">
        <v>44797</v>
      </c>
      <c r="T195" s="21" t="s">
        <v>1633</v>
      </c>
      <c r="U195" s="21"/>
      <c r="V195">
        <v>1.0349999999999999</v>
      </c>
      <c r="Y195" s="49">
        <v>44826</v>
      </c>
      <c r="Z195" s="21" t="s">
        <v>1622</v>
      </c>
      <c r="AB195">
        <v>0.98099999999999998</v>
      </c>
      <c r="AE195" s="49">
        <v>44858</v>
      </c>
      <c r="AF195" s="21" t="s">
        <v>1621</v>
      </c>
      <c r="AH195">
        <v>1.0415000000000001</v>
      </c>
      <c r="AK195" s="66">
        <v>44858</v>
      </c>
      <c r="AL195" s="21" t="s">
        <v>1621</v>
      </c>
      <c r="AN195" s="7">
        <v>1.9738</v>
      </c>
      <c r="AQ195" s="49">
        <v>44865</v>
      </c>
      <c r="AR195" s="21" t="s">
        <v>1621</v>
      </c>
      <c r="AT195">
        <v>1.222</v>
      </c>
      <c r="AW195" s="49">
        <v>44890</v>
      </c>
      <c r="AX195" s="21" t="s">
        <v>1630</v>
      </c>
      <c r="AZ195">
        <v>1.2883</v>
      </c>
      <c r="BC195" s="49">
        <v>44946</v>
      </c>
      <c r="BD195" s="21" t="s">
        <v>1626</v>
      </c>
      <c r="BF195">
        <v>1.0012000000000001</v>
      </c>
      <c r="DQ195" s="49">
        <v>44750</v>
      </c>
      <c r="DR195" s="27" t="s">
        <v>639</v>
      </c>
      <c r="DS195" s="23"/>
      <c r="DT195">
        <v>1.5494000000000001</v>
      </c>
    </row>
    <row r="196" spans="1:124">
      <c r="A196" s="49">
        <v>44678</v>
      </c>
      <c r="B196" s="21" t="s">
        <v>351</v>
      </c>
      <c r="D196">
        <v>1.0009999999999999</v>
      </c>
      <c r="G196" s="49">
        <v>44753</v>
      </c>
      <c r="H196" s="27" t="s">
        <v>639</v>
      </c>
      <c r="I196" s="23"/>
      <c r="J196">
        <v>1.5538000000000001</v>
      </c>
      <c r="M196" s="49">
        <v>44798</v>
      </c>
      <c r="N196" s="27" t="s">
        <v>1633</v>
      </c>
      <c r="O196" s="23"/>
      <c r="P196">
        <v>1.3772</v>
      </c>
      <c r="S196" s="49">
        <v>44798</v>
      </c>
      <c r="T196" s="21" t="s">
        <v>1633</v>
      </c>
      <c r="U196" s="21"/>
      <c r="V196">
        <v>1.0327</v>
      </c>
      <c r="Y196" s="49">
        <v>44827</v>
      </c>
      <c r="Z196" s="21" t="s">
        <v>1622</v>
      </c>
      <c r="AB196">
        <v>0.98099999999999998</v>
      </c>
      <c r="AE196" s="49">
        <v>44859</v>
      </c>
      <c r="AF196" s="21" t="s">
        <v>1621</v>
      </c>
      <c r="AH196">
        <v>1.0457000000000001</v>
      </c>
      <c r="AK196" s="66">
        <v>44859</v>
      </c>
      <c r="AL196" s="21" t="s">
        <v>1621</v>
      </c>
      <c r="AN196" s="7">
        <v>1.9703999999999999</v>
      </c>
      <c r="AQ196" s="49">
        <v>44866</v>
      </c>
      <c r="AR196" s="21" t="s">
        <v>342</v>
      </c>
      <c r="AT196">
        <v>1.236</v>
      </c>
      <c r="AW196" s="49">
        <v>44893</v>
      </c>
      <c r="AX196" s="21" t="s">
        <v>1630</v>
      </c>
      <c r="AZ196">
        <v>1.2826</v>
      </c>
      <c r="BC196" s="49">
        <v>44956</v>
      </c>
      <c r="BD196" s="21" t="s">
        <v>1626</v>
      </c>
      <c r="BF196">
        <v>1.0035000000000001</v>
      </c>
      <c r="DQ196" s="49">
        <v>44753</v>
      </c>
      <c r="DR196" s="27" t="s">
        <v>639</v>
      </c>
      <c r="DS196" s="23"/>
      <c r="DT196">
        <v>1.5538000000000001</v>
      </c>
    </row>
    <row r="197" spans="1:124">
      <c r="A197" s="49">
        <v>44679</v>
      </c>
      <c r="B197" s="21" t="s">
        <v>351</v>
      </c>
      <c r="D197">
        <v>0.998</v>
      </c>
      <c r="G197" s="49">
        <v>44754</v>
      </c>
      <c r="H197" s="27" t="s">
        <v>639</v>
      </c>
      <c r="I197" s="23"/>
      <c r="J197">
        <v>1.5633999999999999</v>
      </c>
      <c r="M197" s="49">
        <v>44799</v>
      </c>
      <c r="N197" s="27" t="s">
        <v>1633</v>
      </c>
      <c r="O197" s="23"/>
      <c r="P197">
        <v>1.3697999999999999</v>
      </c>
      <c r="S197" s="49">
        <v>44799</v>
      </c>
      <c r="T197" s="21" t="s">
        <v>1633</v>
      </c>
      <c r="U197" s="21"/>
      <c r="V197">
        <v>1.0322</v>
      </c>
      <c r="Y197" s="49">
        <v>44830</v>
      </c>
      <c r="Z197" s="21" t="s">
        <v>1622</v>
      </c>
      <c r="AB197">
        <v>0.98</v>
      </c>
      <c r="AE197" s="49">
        <v>44860</v>
      </c>
      <c r="AF197" s="21" t="s">
        <v>1621</v>
      </c>
      <c r="AH197">
        <v>1.0421</v>
      </c>
      <c r="AK197" s="66">
        <v>44860</v>
      </c>
      <c r="AL197" s="21" t="s">
        <v>1621</v>
      </c>
      <c r="AN197" s="7">
        <v>1.9742</v>
      </c>
      <c r="AQ197" s="49">
        <v>44867</v>
      </c>
      <c r="AR197" s="21" t="s">
        <v>1630</v>
      </c>
      <c r="AT197">
        <v>1.2370000000000001</v>
      </c>
      <c r="AW197" s="49">
        <v>44894</v>
      </c>
      <c r="AX197" s="21" t="s">
        <v>1630</v>
      </c>
      <c r="AZ197">
        <v>1.2907</v>
      </c>
      <c r="BC197" s="49">
        <v>44957</v>
      </c>
      <c r="BD197" s="21" t="s">
        <v>1626</v>
      </c>
      <c r="BF197">
        <v>0.99760000000000004</v>
      </c>
      <c r="DQ197" s="49">
        <v>44754</v>
      </c>
      <c r="DR197" s="27" t="s">
        <v>639</v>
      </c>
      <c r="DS197" s="23"/>
      <c r="DT197">
        <v>1.5633999999999999</v>
      </c>
    </row>
    <row r="198" spans="1:124">
      <c r="A198" s="49">
        <v>44680</v>
      </c>
      <c r="B198" s="21" t="s">
        <v>351</v>
      </c>
      <c r="D198">
        <v>1.002</v>
      </c>
      <c r="G198" s="49">
        <v>44755</v>
      </c>
      <c r="H198" s="27" t="s">
        <v>639</v>
      </c>
      <c r="I198" s="23"/>
      <c r="J198">
        <v>1.5661</v>
      </c>
      <c r="M198" s="49">
        <v>44802</v>
      </c>
      <c r="N198" s="27" t="s">
        <v>1633</v>
      </c>
      <c r="O198" s="23"/>
      <c r="P198">
        <v>1.3635999999999999</v>
      </c>
      <c r="S198" s="49">
        <v>44802</v>
      </c>
      <c r="T198" s="21" t="s">
        <v>1633</v>
      </c>
      <c r="U198" s="21"/>
      <c r="V198">
        <v>1.0308999999999999</v>
      </c>
      <c r="Y198" s="49">
        <v>44831</v>
      </c>
      <c r="Z198" s="21" t="s">
        <v>1622</v>
      </c>
      <c r="AB198">
        <v>0.98199999999999998</v>
      </c>
      <c r="AE198" s="49">
        <v>44861</v>
      </c>
      <c r="AF198" s="21" t="s">
        <v>1621</v>
      </c>
      <c r="AH198">
        <v>1.0459000000000001</v>
      </c>
      <c r="AK198" s="66">
        <v>44861</v>
      </c>
      <c r="AL198" s="21" t="s">
        <v>1621</v>
      </c>
      <c r="AN198" s="7">
        <v>1.9744999999999999</v>
      </c>
      <c r="AQ198" s="49">
        <v>44868</v>
      </c>
      <c r="AR198" s="21" t="s">
        <v>1630</v>
      </c>
      <c r="AT198">
        <v>1.226</v>
      </c>
      <c r="AW198" s="49">
        <v>44895</v>
      </c>
      <c r="AX198" s="21" t="s">
        <v>1630</v>
      </c>
      <c r="AZ198">
        <v>1.2843</v>
      </c>
      <c r="BC198" s="49">
        <v>44958</v>
      </c>
      <c r="BD198" s="21" t="s">
        <v>348</v>
      </c>
      <c r="BF198">
        <v>0.99790000000000001</v>
      </c>
      <c r="DQ198" s="49">
        <v>44755</v>
      </c>
      <c r="DR198" s="27" t="s">
        <v>639</v>
      </c>
      <c r="DS198" s="23"/>
      <c r="DT198">
        <v>1.5661</v>
      </c>
    </row>
    <row r="199" spans="1:124">
      <c r="A199" s="49">
        <v>44686</v>
      </c>
      <c r="B199" s="21" t="s">
        <v>353</v>
      </c>
      <c r="D199">
        <v>1.002</v>
      </c>
      <c r="G199" s="49">
        <v>44756</v>
      </c>
      <c r="H199" s="27" t="s">
        <v>639</v>
      </c>
      <c r="I199" s="23"/>
      <c r="J199">
        <v>1.5619000000000001</v>
      </c>
      <c r="M199" s="49">
        <v>44803</v>
      </c>
      <c r="N199" s="27" t="s">
        <v>1633</v>
      </c>
      <c r="O199" s="23"/>
      <c r="P199">
        <v>1.3537999999999999</v>
      </c>
      <c r="S199" s="49">
        <v>44803</v>
      </c>
      <c r="T199" s="21" t="s">
        <v>1633</v>
      </c>
      <c r="U199" s="21"/>
      <c r="V199">
        <v>1.0289999999999999</v>
      </c>
      <c r="W199" s="73">
        <f>W90-700000</f>
        <v>5917135.7699999996</v>
      </c>
      <c r="Y199" s="49">
        <v>44832</v>
      </c>
      <c r="Z199" s="21" t="s">
        <v>1622</v>
      </c>
      <c r="AB199">
        <v>0.98199999999999998</v>
      </c>
      <c r="AE199" s="49">
        <v>44862</v>
      </c>
      <c r="AF199" s="21" t="s">
        <v>1621</v>
      </c>
      <c r="AH199">
        <v>1.0436000000000001</v>
      </c>
      <c r="AK199" s="66">
        <v>44862</v>
      </c>
      <c r="AL199" s="21" t="s">
        <v>1621</v>
      </c>
      <c r="AN199" s="7">
        <v>1.9703999999999999</v>
      </c>
      <c r="AQ199" s="49">
        <v>44869</v>
      </c>
      <c r="AR199" s="21" t="s">
        <v>1630</v>
      </c>
      <c r="AT199">
        <v>1.222</v>
      </c>
      <c r="AW199" s="49">
        <v>44896</v>
      </c>
      <c r="AX199" s="21" t="s">
        <v>336</v>
      </c>
      <c r="AZ199">
        <v>1.2882</v>
      </c>
      <c r="BC199" s="49">
        <v>44959</v>
      </c>
      <c r="BD199" s="21" t="s">
        <v>1632</v>
      </c>
      <c r="BF199">
        <v>0.9919</v>
      </c>
      <c r="DQ199" s="49">
        <v>44756</v>
      </c>
      <c r="DR199" s="27" t="s">
        <v>639</v>
      </c>
      <c r="DS199" s="23"/>
      <c r="DT199">
        <v>1.5619000000000001</v>
      </c>
    </row>
    <row r="200" spans="1:124">
      <c r="A200" s="49">
        <v>44687</v>
      </c>
      <c r="B200" s="21" t="s">
        <v>353</v>
      </c>
      <c r="D200">
        <v>1.0009999999999999</v>
      </c>
      <c r="G200" s="49">
        <v>44757</v>
      </c>
      <c r="H200" s="27" t="s">
        <v>639</v>
      </c>
      <c r="I200" s="23"/>
      <c r="J200">
        <v>1.5680000000000001</v>
      </c>
      <c r="M200" s="49">
        <v>44804</v>
      </c>
      <c r="N200" s="27" t="s">
        <v>1633</v>
      </c>
      <c r="O200" s="23"/>
      <c r="P200">
        <v>1.3615999999999999</v>
      </c>
      <c r="S200" s="49">
        <v>44804</v>
      </c>
      <c r="T200" s="21" t="s">
        <v>1633</v>
      </c>
      <c r="U200" s="21"/>
      <c r="V200">
        <v>1.0294000000000001</v>
      </c>
      <c r="Y200" s="49">
        <v>44833</v>
      </c>
      <c r="Z200" s="21" t="s">
        <v>1622</v>
      </c>
      <c r="AB200">
        <v>0.98</v>
      </c>
      <c r="AE200" s="49">
        <v>44865</v>
      </c>
      <c r="AF200" s="21" t="s">
        <v>1621</v>
      </c>
      <c r="AH200">
        <v>1.0449999999999999</v>
      </c>
      <c r="AK200" s="66">
        <v>44865</v>
      </c>
      <c r="AL200" s="21" t="s">
        <v>1621</v>
      </c>
      <c r="AN200" s="7">
        <v>1.9672000000000001</v>
      </c>
      <c r="AQ200" s="49">
        <v>44872</v>
      </c>
      <c r="AR200" s="21" t="s">
        <v>1630</v>
      </c>
      <c r="AT200">
        <v>1.206</v>
      </c>
      <c r="AW200" s="49">
        <v>44897</v>
      </c>
      <c r="AX200" s="21" t="s">
        <v>1624</v>
      </c>
      <c r="AZ200">
        <v>1.2915000000000001</v>
      </c>
      <c r="BC200" s="49">
        <v>44960</v>
      </c>
      <c r="BD200" s="21" t="s">
        <v>1632</v>
      </c>
      <c r="BF200">
        <v>0.98660000000000003</v>
      </c>
      <c r="DQ200" s="49">
        <v>44757</v>
      </c>
      <c r="DR200" s="27" t="s">
        <v>639</v>
      </c>
      <c r="DS200" s="23"/>
      <c r="DT200">
        <v>1.5680000000000001</v>
      </c>
    </row>
    <row r="201" spans="1:124">
      <c r="A201" s="49">
        <v>44690</v>
      </c>
      <c r="B201" s="21" t="s">
        <v>353</v>
      </c>
      <c r="D201">
        <v>1.0029999999999999</v>
      </c>
      <c r="G201" s="49">
        <v>44760</v>
      </c>
      <c r="H201" s="27" t="s">
        <v>639</v>
      </c>
      <c r="I201" s="23"/>
      <c r="J201">
        <v>1.5647</v>
      </c>
      <c r="M201" s="49">
        <v>44805</v>
      </c>
      <c r="N201" s="27" t="s">
        <v>357</v>
      </c>
      <c r="O201" s="23"/>
      <c r="P201">
        <v>1.3613</v>
      </c>
      <c r="S201" s="49">
        <v>44805</v>
      </c>
      <c r="T201" s="21" t="s">
        <v>357</v>
      </c>
      <c r="U201" s="21"/>
      <c r="V201">
        <v>1.0273000000000001</v>
      </c>
      <c r="Y201" s="49">
        <v>44834</v>
      </c>
      <c r="Z201" s="21" t="s">
        <v>1622</v>
      </c>
      <c r="AB201">
        <v>0.98</v>
      </c>
      <c r="AE201" s="49">
        <v>44866</v>
      </c>
      <c r="AF201" s="21" t="s">
        <v>342</v>
      </c>
      <c r="AH201">
        <v>1.0508</v>
      </c>
      <c r="AK201" s="66">
        <v>44866</v>
      </c>
      <c r="AL201" s="21" t="s">
        <v>342</v>
      </c>
      <c r="AN201" s="7">
        <v>2.0059</v>
      </c>
      <c r="AQ201" s="49">
        <v>44873</v>
      </c>
      <c r="AR201" s="21" t="s">
        <v>1630</v>
      </c>
      <c r="AT201">
        <v>1.1990000000000001</v>
      </c>
      <c r="AW201" s="49">
        <v>44900</v>
      </c>
      <c r="AX201" s="21" t="s">
        <v>1624</v>
      </c>
      <c r="AZ201">
        <v>1.3063</v>
      </c>
      <c r="BC201" s="49">
        <v>44963</v>
      </c>
      <c r="BD201" s="21" t="s">
        <v>1632</v>
      </c>
      <c r="BF201">
        <v>0.98629999999999995</v>
      </c>
      <c r="DQ201" s="49">
        <v>44760</v>
      </c>
      <c r="DR201" s="27" t="s">
        <v>639</v>
      </c>
      <c r="DS201" s="23"/>
      <c r="DT201">
        <v>1.5647</v>
      </c>
    </row>
    <row r="202" spans="1:124">
      <c r="A202" s="49">
        <v>44691</v>
      </c>
      <c r="B202" s="21" t="s">
        <v>353</v>
      </c>
      <c r="D202">
        <v>1.006</v>
      </c>
      <c r="G202" s="49">
        <v>44761</v>
      </c>
      <c r="H202" s="27" t="s">
        <v>639</v>
      </c>
      <c r="I202" s="23"/>
      <c r="J202">
        <v>1.5564</v>
      </c>
      <c r="M202" s="49">
        <v>44806</v>
      </c>
      <c r="N202" s="27" t="s">
        <v>1634</v>
      </c>
      <c r="O202" s="23"/>
      <c r="P202">
        <v>1.355</v>
      </c>
      <c r="S202" s="49">
        <v>44806</v>
      </c>
      <c r="T202" s="21" t="s">
        <v>1634</v>
      </c>
      <c r="U202" s="21"/>
      <c r="V202">
        <v>1.0282</v>
      </c>
      <c r="Y202" s="49">
        <v>44844</v>
      </c>
      <c r="Z202" s="21" t="s">
        <v>341</v>
      </c>
      <c r="AB202">
        <v>0.98</v>
      </c>
      <c r="AE202" s="49">
        <v>44867</v>
      </c>
      <c r="AF202" s="21" t="s">
        <v>1630</v>
      </c>
      <c r="AH202">
        <v>1.0456000000000001</v>
      </c>
      <c r="AK202" s="66">
        <v>44867</v>
      </c>
      <c r="AL202" s="21" t="s">
        <v>1630</v>
      </c>
      <c r="AN202" s="7">
        <v>2.0326</v>
      </c>
      <c r="AQ202" s="49">
        <v>44874</v>
      </c>
      <c r="AR202" s="21" t="s">
        <v>1630</v>
      </c>
      <c r="AT202">
        <v>1.19</v>
      </c>
      <c r="AW202" s="49">
        <v>44901</v>
      </c>
      <c r="AX202" s="21" t="s">
        <v>1624</v>
      </c>
      <c r="AZ202">
        <v>1.3075000000000001</v>
      </c>
      <c r="BC202" s="49">
        <v>44964</v>
      </c>
      <c r="BD202" s="21" t="s">
        <v>1688</v>
      </c>
      <c r="BF202">
        <v>0.98460000000000003</v>
      </c>
      <c r="DQ202" s="49">
        <v>44761</v>
      </c>
      <c r="DR202" s="27" t="s">
        <v>639</v>
      </c>
      <c r="DS202" s="23"/>
      <c r="DT202">
        <v>1.5564</v>
      </c>
    </row>
    <row r="203" spans="1:124">
      <c r="A203" s="49">
        <v>44692</v>
      </c>
      <c r="B203" s="21" t="s">
        <v>353</v>
      </c>
      <c r="D203">
        <v>1.004</v>
      </c>
      <c r="G203" s="49">
        <v>44762</v>
      </c>
      <c r="H203" s="27" t="s">
        <v>639</v>
      </c>
      <c r="I203" s="23"/>
      <c r="J203">
        <v>1.5623</v>
      </c>
      <c r="M203" s="49">
        <v>44809</v>
      </c>
      <c r="N203" s="27" t="s">
        <v>1634</v>
      </c>
      <c r="O203" s="23"/>
      <c r="P203">
        <v>1.3552999999999999</v>
      </c>
      <c r="S203" s="49">
        <v>44809</v>
      </c>
      <c r="T203" s="21" t="s">
        <v>1634</v>
      </c>
      <c r="U203" s="21"/>
      <c r="V203">
        <v>1.0293000000000001</v>
      </c>
      <c r="Y203" s="49">
        <v>44845</v>
      </c>
      <c r="Z203" s="21" t="s">
        <v>1621</v>
      </c>
      <c r="AB203">
        <v>0.97599999999999998</v>
      </c>
      <c r="AE203" s="49">
        <v>44868</v>
      </c>
      <c r="AF203" s="21" t="s">
        <v>1630</v>
      </c>
      <c r="AH203">
        <v>1.0389999999999999</v>
      </c>
      <c r="AK203" s="66">
        <v>44868</v>
      </c>
      <c r="AL203" s="21" t="s">
        <v>1630</v>
      </c>
      <c r="AN203" s="7">
        <v>2.0289999999999999</v>
      </c>
      <c r="AQ203" s="49">
        <v>44875</v>
      </c>
      <c r="AR203" s="21" t="s">
        <v>1630</v>
      </c>
      <c r="AT203">
        <v>1.1879999999999999</v>
      </c>
      <c r="AW203" s="49">
        <v>44902</v>
      </c>
      <c r="AX203" s="21" t="s">
        <v>1624</v>
      </c>
      <c r="AZ203">
        <v>1.3159000000000001</v>
      </c>
      <c r="BC203" s="49">
        <v>44965</v>
      </c>
      <c r="BD203" s="21" t="s">
        <v>1701</v>
      </c>
      <c r="BF203">
        <v>0.98370000000000002</v>
      </c>
      <c r="DQ203" s="49">
        <v>44762</v>
      </c>
      <c r="DR203" s="27" t="s">
        <v>639</v>
      </c>
      <c r="DS203" s="23"/>
      <c r="DT203">
        <v>1.5623</v>
      </c>
    </row>
    <row r="204" spans="1:124">
      <c r="A204" s="49">
        <v>44693</v>
      </c>
      <c r="B204" s="21" t="s">
        <v>353</v>
      </c>
      <c r="D204">
        <v>1</v>
      </c>
      <c r="G204" s="49">
        <v>44763</v>
      </c>
      <c r="H204" s="27" t="s">
        <v>639</v>
      </c>
      <c r="I204" s="23"/>
      <c r="J204">
        <v>1.5683</v>
      </c>
      <c r="M204" s="49">
        <v>44810</v>
      </c>
      <c r="N204" s="27" t="s">
        <v>1634</v>
      </c>
      <c r="O204" s="23"/>
      <c r="P204">
        <v>1.3551</v>
      </c>
      <c r="S204" s="49">
        <v>44810</v>
      </c>
      <c r="T204" s="21" t="s">
        <v>1634</v>
      </c>
      <c r="U204" s="21"/>
      <c r="V204">
        <v>1.0314000000000001</v>
      </c>
      <c r="Y204" s="49">
        <v>44846</v>
      </c>
      <c r="Z204" s="21" t="s">
        <v>1621</v>
      </c>
      <c r="AB204">
        <v>0.97699999999999998</v>
      </c>
      <c r="AE204" s="49">
        <v>44869</v>
      </c>
      <c r="AF204" s="21" t="s">
        <v>1630</v>
      </c>
      <c r="AH204">
        <v>1.0327999999999999</v>
      </c>
      <c r="AK204" s="66">
        <v>44869</v>
      </c>
      <c r="AL204" s="21" t="s">
        <v>1630</v>
      </c>
      <c r="AN204" s="7">
        <v>2.0592999999999999</v>
      </c>
      <c r="AQ204" s="49">
        <v>44876</v>
      </c>
      <c r="AR204" s="21" t="s">
        <v>1630</v>
      </c>
      <c r="AT204">
        <v>1.1859999999999999</v>
      </c>
      <c r="AW204" s="49">
        <v>44903</v>
      </c>
      <c r="AX204" s="21" t="s">
        <v>1624</v>
      </c>
      <c r="AZ204">
        <v>1.3162</v>
      </c>
      <c r="BC204" s="49">
        <v>44966</v>
      </c>
      <c r="BD204" s="21" t="s">
        <v>1711</v>
      </c>
      <c r="BF204">
        <v>0.98029999999999995</v>
      </c>
      <c r="DQ204" s="49">
        <v>44763</v>
      </c>
      <c r="DR204" s="27" t="s">
        <v>639</v>
      </c>
      <c r="DS204" s="23"/>
      <c r="DT204">
        <v>1.5683</v>
      </c>
    </row>
    <row r="205" spans="1:124">
      <c r="A205" s="49">
        <v>44694</v>
      </c>
      <c r="B205" s="21" t="s">
        <v>353</v>
      </c>
      <c r="D205">
        <v>1.002</v>
      </c>
      <c r="G205" s="49">
        <v>44764</v>
      </c>
      <c r="H205" s="27" t="s">
        <v>639</v>
      </c>
      <c r="I205" s="23"/>
      <c r="J205">
        <v>1.5632999999999999</v>
      </c>
      <c r="M205" s="49">
        <v>44811</v>
      </c>
      <c r="N205" s="27" t="s">
        <v>1634</v>
      </c>
      <c r="O205" s="23"/>
      <c r="P205">
        <v>1.3553999999999999</v>
      </c>
      <c r="S205" s="49">
        <v>44811</v>
      </c>
      <c r="T205" s="21" t="s">
        <v>1634</v>
      </c>
      <c r="U205" s="21"/>
      <c r="V205">
        <v>1.0308999999999999</v>
      </c>
      <c r="Y205" s="49">
        <v>44847</v>
      </c>
      <c r="Z205" s="21" t="s">
        <v>1621</v>
      </c>
      <c r="AB205">
        <v>0.97799999999999998</v>
      </c>
      <c r="AE205" s="49">
        <v>44872</v>
      </c>
      <c r="AF205" s="21" t="s">
        <v>1630</v>
      </c>
      <c r="AH205">
        <v>1.0389999999999999</v>
      </c>
      <c r="AK205" s="66">
        <v>44872</v>
      </c>
      <c r="AL205" s="21" t="s">
        <v>1630</v>
      </c>
      <c r="AN205" s="7">
        <v>2.0535000000000001</v>
      </c>
      <c r="AQ205" s="49">
        <v>44879</v>
      </c>
      <c r="AR205" s="21" t="s">
        <v>1630</v>
      </c>
      <c r="AT205">
        <v>1.1819999999999999</v>
      </c>
      <c r="AW205" s="49">
        <v>44904</v>
      </c>
      <c r="AX205" s="21" t="s">
        <v>1624</v>
      </c>
      <c r="AZ205">
        <v>1.3411999999999999</v>
      </c>
      <c r="BC205" s="49">
        <v>44967</v>
      </c>
      <c r="BD205" s="21" t="s">
        <v>1719</v>
      </c>
      <c r="BF205">
        <v>0.9829</v>
      </c>
      <c r="DQ205" s="49">
        <v>44764</v>
      </c>
      <c r="DR205" s="27" t="s">
        <v>639</v>
      </c>
      <c r="DS205" s="23"/>
      <c r="DT205">
        <v>1.5632999999999999</v>
      </c>
    </row>
    <row r="206" spans="1:124">
      <c r="A206" s="49">
        <v>44697</v>
      </c>
      <c r="B206" s="21" t="s">
        <v>353</v>
      </c>
      <c r="D206">
        <v>1.0009999999999999</v>
      </c>
      <c r="G206" s="49">
        <v>44767</v>
      </c>
      <c r="H206" s="27" t="s">
        <v>639</v>
      </c>
      <c r="I206" s="23"/>
      <c r="J206">
        <v>1.5605</v>
      </c>
      <c r="M206" s="49">
        <v>44812</v>
      </c>
      <c r="N206" s="27" t="s">
        <v>1634</v>
      </c>
      <c r="O206" s="23"/>
      <c r="P206">
        <v>1.3593</v>
      </c>
      <c r="S206" s="49">
        <v>44812</v>
      </c>
      <c r="T206" s="21" t="s">
        <v>1634</v>
      </c>
      <c r="U206" s="21"/>
      <c r="V206">
        <v>1.0307999999999999</v>
      </c>
      <c r="Y206" s="49">
        <v>44848</v>
      </c>
      <c r="Z206" s="21" t="s">
        <v>1621</v>
      </c>
      <c r="AB206">
        <v>0.97799999999999998</v>
      </c>
      <c r="AE206" s="49">
        <v>44873</v>
      </c>
      <c r="AF206" s="21" t="s">
        <v>1630</v>
      </c>
      <c r="AH206">
        <v>1.0389999999999999</v>
      </c>
      <c r="AK206" s="66">
        <v>44873</v>
      </c>
      <c r="AL206" s="21" t="s">
        <v>1630</v>
      </c>
      <c r="AN206" s="7">
        <v>2.0535000000000001</v>
      </c>
      <c r="AQ206" s="49">
        <v>44880</v>
      </c>
      <c r="AR206" s="21" t="s">
        <v>1630</v>
      </c>
      <c r="AT206">
        <v>1.18</v>
      </c>
      <c r="AW206" s="49">
        <v>44907</v>
      </c>
      <c r="AX206" s="21" t="s">
        <v>1624</v>
      </c>
      <c r="AZ206">
        <v>1.3474999999999999</v>
      </c>
      <c r="DQ206" s="49">
        <v>44767</v>
      </c>
      <c r="DR206" s="27" t="s">
        <v>639</v>
      </c>
      <c r="DS206" s="23"/>
      <c r="DT206">
        <v>1.5605</v>
      </c>
    </row>
    <row r="207" spans="1:124">
      <c r="A207" s="49">
        <v>44698</v>
      </c>
      <c r="B207" s="21" t="s">
        <v>353</v>
      </c>
      <c r="D207">
        <v>1.002</v>
      </c>
      <c r="G207" s="49">
        <v>44768</v>
      </c>
      <c r="H207" s="27" t="s">
        <v>639</v>
      </c>
      <c r="I207" s="23"/>
      <c r="J207">
        <v>1.5689</v>
      </c>
      <c r="M207" s="49">
        <v>44813</v>
      </c>
      <c r="N207" s="27" t="s">
        <v>1634</v>
      </c>
      <c r="O207" s="23"/>
      <c r="P207">
        <v>1.3634999999999999</v>
      </c>
      <c r="S207" s="49">
        <v>44813</v>
      </c>
      <c r="T207" s="21" t="s">
        <v>1634</v>
      </c>
      <c r="U207" s="21"/>
      <c r="V207">
        <v>1.0336000000000001</v>
      </c>
      <c r="Y207" s="49">
        <v>44851</v>
      </c>
      <c r="Z207" s="21" t="s">
        <v>1621</v>
      </c>
      <c r="AB207">
        <v>0.97799999999999998</v>
      </c>
      <c r="AE207" s="49">
        <v>44874</v>
      </c>
      <c r="AF207" s="21" t="s">
        <v>1630</v>
      </c>
      <c r="AH207">
        <v>1.038</v>
      </c>
      <c r="AK207" s="66">
        <v>44874</v>
      </c>
      <c r="AL207" s="21" t="s">
        <v>1630</v>
      </c>
      <c r="AN207" s="7">
        <v>2.0541999999999998</v>
      </c>
      <c r="AQ207" s="49">
        <v>44881</v>
      </c>
      <c r="AR207" s="21" t="s">
        <v>1630</v>
      </c>
      <c r="AT207">
        <v>1.1619999999999999</v>
      </c>
      <c r="AW207" s="49">
        <v>44908</v>
      </c>
      <c r="AX207" s="21" t="s">
        <v>1624</v>
      </c>
      <c r="AZ207">
        <v>1.3394999999999999</v>
      </c>
      <c r="DQ207" s="49">
        <v>44768</v>
      </c>
      <c r="DR207" s="27" t="s">
        <v>639</v>
      </c>
      <c r="DS207" s="23"/>
      <c r="DT207">
        <v>1.5689</v>
      </c>
    </row>
    <row r="208" spans="1:124">
      <c r="A208" s="49">
        <v>44699</v>
      </c>
      <c r="B208" s="21" t="s">
        <v>353</v>
      </c>
      <c r="D208">
        <v>0.998</v>
      </c>
      <c r="G208" s="49">
        <v>44769</v>
      </c>
      <c r="H208" s="27" t="s">
        <v>639</v>
      </c>
      <c r="I208" s="23"/>
      <c r="J208">
        <v>1.5684</v>
      </c>
      <c r="M208" s="49">
        <v>44817</v>
      </c>
      <c r="N208" s="27" t="s">
        <v>1634</v>
      </c>
      <c r="O208" s="23"/>
      <c r="P208">
        <v>1.3649</v>
      </c>
      <c r="S208" s="49">
        <v>44817</v>
      </c>
      <c r="T208" s="21" t="s">
        <v>1634</v>
      </c>
      <c r="U208" s="21"/>
      <c r="V208">
        <v>1.0395000000000001</v>
      </c>
      <c r="Y208" s="49">
        <v>44852</v>
      </c>
      <c r="Z208" s="21" t="s">
        <v>1621</v>
      </c>
      <c r="AB208">
        <v>0.97599999999999998</v>
      </c>
      <c r="AE208" s="49">
        <v>44875</v>
      </c>
      <c r="AF208" s="21" t="s">
        <v>1630</v>
      </c>
      <c r="AH208">
        <v>1.0406</v>
      </c>
      <c r="AK208" s="66">
        <v>44875</v>
      </c>
      <c r="AL208" s="21" t="s">
        <v>1630</v>
      </c>
      <c r="AN208" s="7">
        <v>2.0491000000000001</v>
      </c>
      <c r="AQ208" s="49">
        <v>44882</v>
      </c>
      <c r="AR208" s="21" t="s">
        <v>1630</v>
      </c>
      <c r="AT208">
        <v>1.1619999999999999</v>
      </c>
      <c r="AW208" s="49">
        <v>44909</v>
      </c>
      <c r="AX208" s="21" t="s">
        <v>1624</v>
      </c>
      <c r="AZ208">
        <v>1.3415999999999999</v>
      </c>
      <c r="DQ208" s="49">
        <v>44769</v>
      </c>
      <c r="DR208" s="27" t="s">
        <v>639</v>
      </c>
      <c r="DS208" s="23"/>
      <c r="DT208">
        <v>1.5684</v>
      </c>
    </row>
    <row r="209" spans="1:124">
      <c r="A209" s="49">
        <v>44700</v>
      </c>
      <c r="B209" s="21" t="s">
        <v>353</v>
      </c>
      <c r="D209">
        <v>1.0009999999999999</v>
      </c>
      <c r="G209" s="49">
        <v>44770</v>
      </c>
      <c r="H209" s="27" t="s">
        <v>639</v>
      </c>
      <c r="I209" s="23"/>
      <c r="J209">
        <v>1.5593999999999999</v>
      </c>
      <c r="M209" s="49">
        <v>44818</v>
      </c>
      <c r="N209" s="27" t="s">
        <v>1634</v>
      </c>
      <c r="O209" s="23"/>
      <c r="P209">
        <v>1.3652</v>
      </c>
      <c r="S209" s="49">
        <v>44818</v>
      </c>
      <c r="T209" s="21" t="s">
        <v>1634</v>
      </c>
      <c r="U209" s="21"/>
      <c r="V209">
        <v>1.0348999999999999</v>
      </c>
      <c r="Y209" s="49">
        <v>44853</v>
      </c>
      <c r="Z209" s="21" t="s">
        <v>1621</v>
      </c>
      <c r="AB209">
        <v>0.97499999999999998</v>
      </c>
      <c r="AE209" s="49">
        <v>44876</v>
      </c>
      <c r="AF209" s="21" t="s">
        <v>1630</v>
      </c>
      <c r="AH209">
        <v>1.0406</v>
      </c>
      <c r="AK209" s="66">
        <v>44876</v>
      </c>
      <c r="AL209" s="21" t="s">
        <v>1630</v>
      </c>
      <c r="AN209" s="7">
        <v>2.0072000000000001</v>
      </c>
      <c r="AQ209" s="49">
        <v>44883</v>
      </c>
      <c r="AR209" s="21" t="s">
        <v>1630</v>
      </c>
      <c r="AT209">
        <v>1.1679999999999999</v>
      </c>
      <c r="AW209" s="49">
        <v>44910</v>
      </c>
      <c r="AX209" s="21" t="s">
        <v>1624</v>
      </c>
      <c r="AZ209">
        <v>1.3473999999999999</v>
      </c>
      <c r="DQ209" s="49">
        <v>44770</v>
      </c>
      <c r="DR209" s="27" t="s">
        <v>639</v>
      </c>
      <c r="DS209" s="23"/>
      <c r="DT209">
        <v>1.5593999999999999</v>
      </c>
    </row>
    <row r="210" spans="1:124">
      <c r="A210" s="49">
        <v>44701</v>
      </c>
      <c r="B210" s="21" t="s">
        <v>353</v>
      </c>
      <c r="D210">
        <v>0.99199999999999999</v>
      </c>
      <c r="G210" s="49">
        <v>44771</v>
      </c>
      <c r="H210" s="27" t="s">
        <v>639</v>
      </c>
      <c r="I210" s="23"/>
      <c r="J210">
        <v>1.5726</v>
      </c>
      <c r="M210" s="49">
        <v>44819</v>
      </c>
      <c r="N210" s="27" t="s">
        <v>1634</v>
      </c>
      <c r="O210" s="23"/>
      <c r="P210">
        <v>1.3664000000000001</v>
      </c>
      <c r="S210" s="49">
        <v>44819</v>
      </c>
      <c r="T210" s="21" t="s">
        <v>1634</v>
      </c>
      <c r="U210" s="21"/>
      <c r="V210">
        <v>1.0333000000000001</v>
      </c>
      <c r="Y210" s="49">
        <v>44854</v>
      </c>
      <c r="Z210" s="21" t="s">
        <v>1621</v>
      </c>
      <c r="AB210">
        <v>0.97699999999999998</v>
      </c>
      <c r="AE210" s="49">
        <v>44879</v>
      </c>
      <c r="AF210" s="21" t="s">
        <v>1630</v>
      </c>
      <c r="AH210">
        <v>1.0450999999999999</v>
      </c>
      <c r="AK210" s="66">
        <v>44879</v>
      </c>
      <c r="AL210" s="21" t="s">
        <v>1630</v>
      </c>
      <c r="AN210" s="7">
        <v>1.9917</v>
      </c>
      <c r="AQ210" s="49">
        <v>44886</v>
      </c>
      <c r="AR210" s="21" t="s">
        <v>1630</v>
      </c>
      <c r="AT210">
        <v>1.1619999999999999</v>
      </c>
      <c r="AW210" s="49">
        <v>44911</v>
      </c>
      <c r="AX210" s="21" t="s">
        <v>1624</v>
      </c>
      <c r="AZ210">
        <v>1.3511</v>
      </c>
      <c r="DQ210" s="49">
        <v>44771</v>
      </c>
      <c r="DR210" s="27" t="s">
        <v>639</v>
      </c>
      <c r="DS210" s="23"/>
      <c r="DT210">
        <v>1.5726</v>
      </c>
    </row>
    <row r="211" spans="1:124">
      <c r="A211" s="49">
        <v>44704</v>
      </c>
      <c r="B211" s="21" t="s">
        <v>534</v>
      </c>
      <c r="D211">
        <v>0.99199999999999999</v>
      </c>
      <c r="G211" s="49">
        <v>44774</v>
      </c>
      <c r="H211" s="27" t="s">
        <v>356</v>
      </c>
      <c r="I211" s="23"/>
      <c r="J211">
        <v>1.5834999999999999</v>
      </c>
      <c r="M211" s="49">
        <v>44820</v>
      </c>
      <c r="N211" s="27" t="s">
        <v>1634</v>
      </c>
      <c r="O211" s="23"/>
      <c r="P211">
        <v>1.3645</v>
      </c>
      <c r="S211" s="49">
        <v>44820</v>
      </c>
      <c r="T211" s="21" t="s">
        <v>1634</v>
      </c>
      <c r="U211" s="21"/>
      <c r="V211">
        <v>1.0326</v>
      </c>
      <c r="Y211" s="49">
        <v>44855</v>
      </c>
      <c r="Z211" s="21" t="s">
        <v>1621</v>
      </c>
      <c r="AB211">
        <v>0.97599999999999998</v>
      </c>
      <c r="AE211" s="49">
        <v>44880</v>
      </c>
      <c r="AF211" s="21" t="s">
        <v>1630</v>
      </c>
      <c r="AH211">
        <v>1.0388999999999999</v>
      </c>
      <c r="AK211" s="66">
        <v>44880</v>
      </c>
      <c r="AL211" s="21" t="s">
        <v>1630</v>
      </c>
      <c r="AN211" s="7">
        <v>2.0022000000000002</v>
      </c>
      <c r="AQ211" s="49">
        <v>44887</v>
      </c>
      <c r="AR211" s="21" t="s">
        <v>1630</v>
      </c>
      <c r="AT211">
        <v>1.1639999999999999</v>
      </c>
      <c r="AW211" s="49">
        <v>44914</v>
      </c>
      <c r="AX211" s="21" t="s">
        <v>1624</v>
      </c>
      <c r="AZ211">
        <v>1.3289</v>
      </c>
      <c r="DQ211" s="49">
        <v>44774</v>
      </c>
      <c r="DR211" s="27" t="s">
        <v>356</v>
      </c>
      <c r="DS211" s="23"/>
      <c r="DT211">
        <v>1.5834999999999999</v>
      </c>
    </row>
    <row r="212" spans="1:124">
      <c r="A212" s="49">
        <v>44705</v>
      </c>
      <c r="B212" s="21" t="s">
        <v>534</v>
      </c>
      <c r="D212">
        <v>0.99299999999999999</v>
      </c>
      <c r="G212" s="49">
        <v>44775</v>
      </c>
      <c r="H212" s="27" t="s">
        <v>1633</v>
      </c>
      <c r="I212" s="23"/>
      <c r="J212">
        <v>1.5855999999999999</v>
      </c>
      <c r="M212" s="49">
        <v>44823</v>
      </c>
      <c r="N212" s="27" t="s">
        <v>1634</v>
      </c>
      <c r="O212" s="23"/>
      <c r="P212">
        <v>1.3591</v>
      </c>
      <c r="S212" s="49">
        <v>44823</v>
      </c>
      <c r="T212" s="21" t="s">
        <v>1634</v>
      </c>
      <c r="U212" s="21"/>
      <c r="V212">
        <v>1.0333000000000001</v>
      </c>
      <c r="Y212" s="49">
        <v>44858</v>
      </c>
      <c r="Z212" s="21" t="s">
        <v>1621</v>
      </c>
      <c r="AB212">
        <v>0.97299999999999998</v>
      </c>
      <c r="AE212" s="49">
        <v>44881</v>
      </c>
      <c r="AF212" s="21" t="s">
        <v>1630</v>
      </c>
      <c r="AH212">
        <v>1.0427</v>
      </c>
      <c r="AK212" s="66">
        <v>44881</v>
      </c>
      <c r="AL212" s="21" t="s">
        <v>1630</v>
      </c>
      <c r="AN212" s="7">
        <v>1.9916</v>
      </c>
      <c r="AQ212" s="49">
        <v>44888</v>
      </c>
      <c r="AR212" s="21" t="s">
        <v>1630</v>
      </c>
      <c r="AT212">
        <v>1.1639999999999999</v>
      </c>
      <c r="AW212" s="49">
        <v>44915</v>
      </c>
      <c r="AX212" s="21" t="s">
        <v>1624</v>
      </c>
      <c r="AZ212">
        <v>1.3210999999999999</v>
      </c>
      <c r="DQ212" s="49">
        <v>44775</v>
      </c>
      <c r="DR212" s="27" t="s">
        <v>1633</v>
      </c>
      <c r="DS212" s="23"/>
      <c r="DT212">
        <v>1.5855999999999999</v>
      </c>
    </row>
    <row r="213" spans="1:124">
      <c r="A213" s="49">
        <v>44706</v>
      </c>
      <c r="B213" s="21" t="s">
        <v>534</v>
      </c>
      <c r="D213">
        <v>0.997</v>
      </c>
      <c r="G213" s="49">
        <v>44776</v>
      </c>
      <c r="H213" s="27" t="s">
        <v>1633</v>
      </c>
      <c r="I213" s="23"/>
      <c r="J213">
        <v>1.5941000000000001</v>
      </c>
      <c r="M213" s="49">
        <v>44824</v>
      </c>
      <c r="N213" s="27" t="s">
        <v>1634</v>
      </c>
      <c r="O213" s="23"/>
      <c r="P213">
        <v>1.3612</v>
      </c>
      <c r="S213" s="49">
        <v>44824</v>
      </c>
      <c r="T213" s="21" t="s">
        <v>1634</v>
      </c>
      <c r="U213" s="21"/>
      <c r="V213">
        <v>1.0334000000000001</v>
      </c>
      <c r="Y213" s="49">
        <v>44859</v>
      </c>
      <c r="Z213" s="21" t="s">
        <v>1621</v>
      </c>
      <c r="AB213">
        <v>0.97199999999999998</v>
      </c>
      <c r="AE213" s="49">
        <v>44882</v>
      </c>
      <c r="AF213" s="21" t="s">
        <v>1630</v>
      </c>
      <c r="AH213">
        <v>1.0401</v>
      </c>
      <c r="AK213" s="66">
        <v>44882</v>
      </c>
      <c r="AL213" s="21" t="s">
        <v>1630</v>
      </c>
      <c r="AN213" s="7">
        <v>1.9833000000000001</v>
      </c>
      <c r="AQ213" s="49">
        <v>44889</v>
      </c>
      <c r="AR213" s="21" t="s">
        <v>1630</v>
      </c>
      <c r="AT213">
        <v>1.165</v>
      </c>
      <c r="AW213" s="49">
        <v>44916</v>
      </c>
      <c r="AX213" s="21" t="s">
        <v>1624</v>
      </c>
      <c r="AZ213">
        <v>1.3254999999999999</v>
      </c>
      <c r="DQ213" s="49">
        <v>44776</v>
      </c>
      <c r="DR213" s="27" t="s">
        <v>1633</v>
      </c>
      <c r="DS213" s="23"/>
      <c r="DT213">
        <v>1.5941000000000001</v>
      </c>
    </row>
    <row r="214" spans="1:124">
      <c r="A214" s="49">
        <v>44707</v>
      </c>
      <c r="B214" s="21" t="s">
        <v>534</v>
      </c>
      <c r="D214">
        <v>0.99199999999999999</v>
      </c>
      <c r="G214" s="49">
        <v>44777</v>
      </c>
      <c r="H214" s="27" t="s">
        <v>1633</v>
      </c>
      <c r="I214" s="23"/>
      <c r="J214">
        <v>1.5838000000000001</v>
      </c>
      <c r="M214" s="49">
        <v>44825</v>
      </c>
      <c r="N214" s="27" t="s">
        <v>1634</v>
      </c>
      <c r="O214" s="23"/>
      <c r="P214">
        <v>1.3665</v>
      </c>
      <c r="S214" s="49">
        <v>44825</v>
      </c>
      <c r="T214" s="21" t="s">
        <v>1634</v>
      </c>
      <c r="U214" s="21"/>
      <c r="V214">
        <v>1.0345</v>
      </c>
      <c r="Y214" s="49">
        <v>44860</v>
      </c>
      <c r="Z214" s="21" t="s">
        <v>1621</v>
      </c>
      <c r="AB214">
        <v>0.97299999999999998</v>
      </c>
      <c r="AE214" s="49">
        <v>44883</v>
      </c>
      <c r="AF214" s="21" t="s">
        <v>1630</v>
      </c>
      <c r="AH214">
        <v>1.0435000000000001</v>
      </c>
      <c r="AK214" s="66">
        <v>44883</v>
      </c>
      <c r="AL214" s="21" t="s">
        <v>1630</v>
      </c>
      <c r="AN214" s="7">
        <v>1.9831000000000001</v>
      </c>
      <c r="AQ214" s="49">
        <v>44890</v>
      </c>
      <c r="AR214" s="21" t="s">
        <v>1630</v>
      </c>
      <c r="AT214">
        <v>1.161</v>
      </c>
      <c r="AW214" s="49">
        <v>44917</v>
      </c>
      <c r="AX214" s="21" t="s">
        <v>1624</v>
      </c>
      <c r="AZ214">
        <v>1.3273999999999999</v>
      </c>
      <c r="DQ214" s="49">
        <v>44777</v>
      </c>
      <c r="DR214" s="27" t="s">
        <v>1633</v>
      </c>
      <c r="DS214" s="23"/>
      <c r="DT214">
        <v>1.5838000000000001</v>
      </c>
    </row>
    <row r="215" spans="1:124">
      <c r="A215" s="49">
        <v>44708</v>
      </c>
      <c r="B215" s="21" t="s">
        <v>534</v>
      </c>
      <c r="D215">
        <v>0.99299999999999999</v>
      </c>
      <c r="G215" s="49">
        <v>44778</v>
      </c>
      <c r="H215" s="27" t="s">
        <v>1633</v>
      </c>
      <c r="I215" s="23"/>
      <c r="J215">
        <v>1.5862000000000001</v>
      </c>
      <c r="M215" s="49">
        <v>44826</v>
      </c>
      <c r="N215" s="27" t="s">
        <v>1634</v>
      </c>
      <c r="O215" s="23"/>
      <c r="P215">
        <v>1.3643000000000001</v>
      </c>
      <c r="S215" s="49">
        <v>44826</v>
      </c>
      <c r="T215" s="21" t="s">
        <v>1634</v>
      </c>
      <c r="U215" s="21"/>
      <c r="V215">
        <v>1.0346</v>
      </c>
      <c r="Y215" s="49">
        <v>44861</v>
      </c>
      <c r="Z215" s="21" t="s">
        <v>1621</v>
      </c>
      <c r="AB215">
        <v>0.97299999999999998</v>
      </c>
      <c r="AE215" s="49">
        <v>44886</v>
      </c>
      <c r="AF215" s="21" t="s">
        <v>1630</v>
      </c>
      <c r="AH215">
        <v>1.0417000000000001</v>
      </c>
      <c r="AK215" s="66">
        <v>44886</v>
      </c>
      <c r="AL215" s="21" t="s">
        <v>1630</v>
      </c>
      <c r="AN215" s="7">
        <v>1.9784999999999999</v>
      </c>
      <c r="AQ215" s="49">
        <v>44893</v>
      </c>
      <c r="AR215" s="21" t="s">
        <v>1630</v>
      </c>
      <c r="AT215">
        <v>1.1359999999999999</v>
      </c>
      <c r="AW215" s="49">
        <v>44918</v>
      </c>
      <c r="AX215" s="21" t="s">
        <v>1624</v>
      </c>
      <c r="AZ215">
        <v>1.3188</v>
      </c>
      <c r="DQ215" s="49">
        <v>44778</v>
      </c>
      <c r="DR215" s="27" t="s">
        <v>1633</v>
      </c>
      <c r="DS215" s="23"/>
      <c r="DT215">
        <v>1.5862000000000001</v>
      </c>
    </row>
    <row r="216" spans="1:124">
      <c r="A216" s="49">
        <v>44711</v>
      </c>
      <c r="B216" s="21" t="s">
        <v>534</v>
      </c>
      <c r="D216">
        <v>0.995</v>
      </c>
      <c r="G216" s="49">
        <v>44781</v>
      </c>
      <c r="H216" s="27" t="s">
        <v>1633</v>
      </c>
      <c r="I216" s="23"/>
      <c r="J216">
        <v>1.5903</v>
      </c>
      <c r="M216" s="49">
        <v>44827</v>
      </c>
      <c r="N216" s="27" t="s">
        <v>1634</v>
      </c>
      <c r="O216" s="23"/>
      <c r="P216">
        <v>1.3621000000000001</v>
      </c>
      <c r="S216" s="49">
        <v>44827</v>
      </c>
      <c r="T216" s="21" t="s">
        <v>1634</v>
      </c>
      <c r="U216" s="21"/>
      <c r="V216">
        <v>1.0359</v>
      </c>
      <c r="Y216" s="49">
        <v>44862</v>
      </c>
      <c r="Z216" s="21" t="s">
        <v>1621</v>
      </c>
      <c r="AB216">
        <v>0.97399999999999998</v>
      </c>
      <c r="AE216" s="49">
        <v>44887</v>
      </c>
      <c r="AF216" s="21" t="s">
        <v>1630</v>
      </c>
      <c r="AH216">
        <v>1.0311999999999999</v>
      </c>
      <c r="AK216" s="66">
        <v>44887</v>
      </c>
      <c r="AL216" s="21" t="s">
        <v>1630</v>
      </c>
      <c r="AN216" s="7">
        <v>1.9726999999999999</v>
      </c>
      <c r="AQ216" s="49">
        <v>44894</v>
      </c>
      <c r="AR216" s="21" t="s">
        <v>1630</v>
      </c>
      <c r="AT216">
        <v>1.1359999999999999</v>
      </c>
      <c r="AW216" s="49">
        <v>44921</v>
      </c>
      <c r="AX216" s="21" t="s">
        <v>1624</v>
      </c>
      <c r="AZ216">
        <v>1.3172999999999999</v>
      </c>
      <c r="DQ216" s="49">
        <v>44781</v>
      </c>
      <c r="DR216" s="27" t="s">
        <v>1633</v>
      </c>
      <c r="DS216" s="23"/>
      <c r="DT216">
        <v>1.5903</v>
      </c>
    </row>
    <row r="217" spans="1:124">
      <c r="A217" s="49">
        <v>44712</v>
      </c>
      <c r="B217" s="21" t="s">
        <v>534</v>
      </c>
      <c r="D217">
        <v>0.997</v>
      </c>
      <c r="G217" s="49">
        <v>44782</v>
      </c>
      <c r="H217" s="27" t="s">
        <v>1633</v>
      </c>
      <c r="I217" s="23"/>
      <c r="J217">
        <v>1.5908</v>
      </c>
      <c r="M217" s="49">
        <v>44830</v>
      </c>
      <c r="N217" s="27" t="s">
        <v>1634</v>
      </c>
      <c r="O217" s="23"/>
      <c r="P217">
        <v>1.3519000000000001</v>
      </c>
      <c r="S217" s="49">
        <v>44830</v>
      </c>
      <c r="T217" s="21" t="s">
        <v>1634</v>
      </c>
      <c r="U217" s="21"/>
      <c r="V217">
        <v>1.0314000000000001</v>
      </c>
      <c r="Y217" s="49">
        <v>44865</v>
      </c>
      <c r="Z217" s="21" t="s">
        <v>1621</v>
      </c>
      <c r="AB217">
        <v>0.97599999999999998</v>
      </c>
      <c r="AE217" s="49">
        <v>44888</v>
      </c>
      <c r="AF217" s="21" t="s">
        <v>1630</v>
      </c>
      <c r="AH217">
        <v>1.0189999999999999</v>
      </c>
      <c r="AK217" s="66">
        <v>44888</v>
      </c>
      <c r="AL217" s="21" t="s">
        <v>1630</v>
      </c>
      <c r="AN217" s="7">
        <v>1.9746999999999999</v>
      </c>
      <c r="AQ217" s="49">
        <v>44895</v>
      </c>
      <c r="AR217" s="21" t="s">
        <v>1630</v>
      </c>
      <c r="AT217">
        <v>1.139</v>
      </c>
      <c r="AW217" s="49">
        <v>44922</v>
      </c>
      <c r="AX217" s="21" t="s">
        <v>1624</v>
      </c>
      <c r="AZ217">
        <v>1.3287</v>
      </c>
      <c r="DQ217" s="49">
        <v>44782</v>
      </c>
      <c r="DR217" s="27" t="s">
        <v>1633</v>
      </c>
      <c r="DS217" s="23"/>
      <c r="DT217">
        <v>1.5908</v>
      </c>
    </row>
    <row r="218" spans="1:124">
      <c r="A218" s="49">
        <v>44713</v>
      </c>
      <c r="B218" s="21" t="s">
        <v>571</v>
      </c>
      <c r="D218">
        <v>1</v>
      </c>
      <c r="G218" s="49">
        <v>44783</v>
      </c>
      <c r="H218" s="27" t="s">
        <v>1633</v>
      </c>
      <c r="I218" s="23"/>
      <c r="J218">
        <v>1.5920000000000001</v>
      </c>
      <c r="M218" s="49">
        <v>44831</v>
      </c>
      <c r="N218" s="27" t="s">
        <v>1634</v>
      </c>
      <c r="O218" s="23"/>
      <c r="P218">
        <v>1.3429</v>
      </c>
      <c r="S218" s="49">
        <v>44831</v>
      </c>
      <c r="T218" s="21" t="s">
        <v>1634</v>
      </c>
      <c r="U218" s="21"/>
      <c r="V218">
        <v>1.0359</v>
      </c>
      <c r="Y218" s="49">
        <v>44866</v>
      </c>
      <c r="Z218" s="21" t="s">
        <v>342</v>
      </c>
      <c r="AB218">
        <v>0.97199999999999998</v>
      </c>
      <c r="AE218" s="49">
        <v>44889</v>
      </c>
      <c r="AF218" s="21" t="s">
        <v>1630</v>
      </c>
      <c r="AH218">
        <v>1.0305</v>
      </c>
      <c r="AK218" s="66">
        <v>44889</v>
      </c>
      <c r="AL218" s="21" t="s">
        <v>1630</v>
      </c>
      <c r="AN218" s="7">
        <v>1.9799</v>
      </c>
      <c r="AQ218" s="49">
        <v>44896</v>
      </c>
      <c r="AR218" s="21" t="s">
        <v>336</v>
      </c>
      <c r="AT218">
        <v>1.139</v>
      </c>
      <c r="AW218" s="49">
        <v>44923</v>
      </c>
      <c r="AX218" s="21" t="s">
        <v>1624</v>
      </c>
      <c r="AZ218">
        <v>1.3313999999999999</v>
      </c>
      <c r="DQ218" s="49">
        <v>44783</v>
      </c>
      <c r="DR218" s="27" t="s">
        <v>1633</v>
      </c>
      <c r="DS218" s="23"/>
      <c r="DT218">
        <v>1.5920000000000001</v>
      </c>
    </row>
    <row r="219" spans="1:124">
      <c r="A219" s="49">
        <v>44714</v>
      </c>
      <c r="B219" s="21" t="s">
        <v>571</v>
      </c>
      <c r="D219">
        <v>0.996</v>
      </c>
      <c r="G219" s="49">
        <v>44784</v>
      </c>
      <c r="H219" s="27" t="s">
        <v>1633</v>
      </c>
      <c r="I219" s="23"/>
      <c r="J219">
        <v>1.5978000000000001</v>
      </c>
      <c r="M219" s="49">
        <v>44832</v>
      </c>
      <c r="N219" s="27" t="s">
        <v>1634</v>
      </c>
      <c r="O219" s="23"/>
      <c r="P219">
        <v>1.3421000000000001</v>
      </c>
      <c r="S219" s="49">
        <v>44832</v>
      </c>
      <c r="T219" s="21" t="s">
        <v>1634</v>
      </c>
      <c r="U219" s="21"/>
      <c r="V219">
        <v>1.0351999999999999</v>
      </c>
      <c r="Y219" s="49">
        <v>44867</v>
      </c>
      <c r="Z219" s="21" t="s">
        <v>1630</v>
      </c>
      <c r="AB219">
        <v>0.97299999999999998</v>
      </c>
      <c r="AE219" s="49">
        <v>44890</v>
      </c>
      <c r="AF219" s="21" t="s">
        <v>1630</v>
      </c>
      <c r="AH219">
        <v>1.0241</v>
      </c>
      <c r="AK219" s="66">
        <v>44890</v>
      </c>
      <c r="AL219" s="21" t="s">
        <v>1630</v>
      </c>
      <c r="AN219" s="7">
        <v>1.9782999999999999</v>
      </c>
      <c r="AQ219" s="49">
        <v>44897</v>
      </c>
      <c r="AR219" s="21" t="s">
        <v>1624</v>
      </c>
      <c r="AT219">
        <v>1.139</v>
      </c>
      <c r="AW219" s="49">
        <v>44924</v>
      </c>
      <c r="AX219" s="21" t="s">
        <v>1624</v>
      </c>
      <c r="AZ219">
        <v>1.3241000000000001</v>
      </c>
      <c r="DQ219" s="49">
        <v>44784</v>
      </c>
      <c r="DR219" s="27" t="s">
        <v>1633</v>
      </c>
      <c r="DS219" s="23"/>
      <c r="DT219">
        <v>1.5978000000000001</v>
      </c>
    </row>
    <row r="220" spans="1:124">
      <c r="A220" s="49">
        <v>44718</v>
      </c>
      <c r="B220" s="21" t="s">
        <v>571</v>
      </c>
      <c r="D220">
        <v>0.996</v>
      </c>
      <c r="G220" s="49">
        <v>44785</v>
      </c>
      <c r="H220" s="27" t="s">
        <v>1633</v>
      </c>
      <c r="I220" s="23"/>
      <c r="J220">
        <v>1.5951</v>
      </c>
      <c r="M220" s="49">
        <v>44833</v>
      </c>
      <c r="N220" s="27" t="s">
        <v>1634</v>
      </c>
      <c r="O220" s="23"/>
      <c r="P220">
        <v>1.3421000000000001</v>
      </c>
      <c r="S220" s="49">
        <v>44833</v>
      </c>
      <c r="T220" s="21" t="s">
        <v>1634</v>
      </c>
      <c r="U220" s="21"/>
      <c r="V220">
        <v>1.0353000000000001</v>
      </c>
      <c r="Y220" s="49">
        <v>44868</v>
      </c>
      <c r="Z220" s="21" t="s">
        <v>1630</v>
      </c>
      <c r="AB220">
        <v>0.96899999999999997</v>
      </c>
      <c r="AE220" s="49">
        <v>44893</v>
      </c>
      <c r="AF220" s="21" t="s">
        <v>1630</v>
      </c>
      <c r="AH220">
        <v>1.0197000000000001</v>
      </c>
      <c r="AK220" s="66">
        <v>44893</v>
      </c>
      <c r="AL220" s="21" t="s">
        <v>1630</v>
      </c>
      <c r="AN220" s="7">
        <v>1.976</v>
      </c>
      <c r="AQ220" s="49">
        <v>44900</v>
      </c>
      <c r="AR220" s="21" t="s">
        <v>1624</v>
      </c>
      <c r="AT220">
        <v>1.137</v>
      </c>
      <c r="AW220" s="49">
        <v>44925</v>
      </c>
      <c r="AX220" s="21" t="s">
        <v>1624</v>
      </c>
      <c r="AZ220">
        <v>1.3284</v>
      </c>
      <c r="DQ220" s="49">
        <v>44785</v>
      </c>
      <c r="DR220" s="27" t="s">
        <v>1633</v>
      </c>
      <c r="DS220" s="23"/>
      <c r="DT220">
        <v>1.5951</v>
      </c>
    </row>
    <row r="221" spans="1:124">
      <c r="A221" s="49">
        <v>44719</v>
      </c>
      <c r="B221" s="21" t="s">
        <v>571</v>
      </c>
      <c r="D221">
        <v>0.997</v>
      </c>
      <c r="G221" s="49">
        <v>44788</v>
      </c>
      <c r="H221" s="27" t="s">
        <v>1633</v>
      </c>
      <c r="I221" s="23"/>
      <c r="J221">
        <v>1.6093</v>
      </c>
      <c r="M221" s="49">
        <v>44834</v>
      </c>
      <c r="N221" s="27" t="s">
        <v>1634</v>
      </c>
      <c r="O221" s="23"/>
      <c r="P221">
        <v>1.3508</v>
      </c>
      <c r="S221" s="49">
        <v>44834</v>
      </c>
      <c r="T221" s="21" t="s">
        <v>1634</v>
      </c>
      <c r="U221" s="21"/>
      <c r="V221">
        <v>1.0350999999999999</v>
      </c>
      <c r="Y221" s="49">
        <v>44869</v>
      </c>
      <c r="Z221" s="21" t="s">
        <v>1630</v>
      </c>
      <c r="AB221">
        <v>0.96799999999999997</v>
      </c>
      <c r="AE221" s="49">
        <v>44894</v>
      </c>
      <c r="AF221" s="21" t="s">
        <v>1630</v>
      </c>
      <c r="AH221">
        <v>1.0354000000000001</v>
      </c>
      <c r="AK221" s="66">
        <v>44894</v>
      </c>
      <c r="AL221" s="21" t="s">
        <v>1630</v>
      </c>
      <c r="AN221" s="7">
        <v>1.9931000000000001</v>
      </c>
      <c r="AQ221" s="49">
        <v>44901</v>
      </c>
      <c r="AR221" s="21" t="s">
        <v>1624</v>
      </c>
      <c r="AT221">
        <v>1.133</v>
      </c>
      <c r="AW221" s="49">
        <v>44929</v>
      </c>
      <c r="AX221" s="21" t="s">
        <v>1626</v>
      </c>
      <c r="AZ221">
        <v>1.32</v>
      </c>
      <c r="DQ221" s="49">
        <v>44788</v>
      </c>
      <c r="DR221" s="27" t="s">
        <v>1633</v>
      </c>
      <c r="DS221" s="23"/>
      <c r="DT221">
        <v>1.6093</v>
      </c>
    </row>
    <row r="222" spans="1:124">
      <c r="A222" s="49">
        <v>44720</v>
      </c>
      <c r="B222" s="21" t="s">
        <v>571</v>
      </c>
      <c r="D222">
        <v>0.999</v>
      </c>
      <c r="G222" s="49">
        <v>44789</v>
      </c>
      <c r="H222" s="27" t="s">
        <v>1633</v>
      </c>
      <c r="I222" s="23"/>
      <c r="J222">
        <v>1.6063000000000001</v>
      </c>
      <c r="M222" s="49">
        <v>44844</v>
      </c>
      <c r="N222" s="27" t="s">
        <v>358</v>
      </c>
      <c r="O222" s="23"/>
      <c r="P222">
        <v>1.35</v>
      </c>
      <c r="S222" s="49">
        <v>44844</v>
      </c>
      <c r="T222" s="21" t="s">
        <v>358</v>
      </c>
      <c r="U222" s="21"/>
      <c r="V222">
        <v>1.0349999999999999</v>
      </c>
      <c r="Y222" s="49">
        <v>44872</v>
      </c>
      <c r="Z222" s="21" t="s">
        <v>1630</v>
      </c>
      <c r="AB222">
        <v>0.96899999999999997</v>
      </c>
      <c r="AE222" s="49">
        <v>44895</v>
      </c>
      <c r="AF222" s="21" t="s">
        <v>1630</v>
      </c>
      <c r="AH222">
        <v>1.0321</v>
      </c>
      <c r="AK222" s="66">
        <v>44895</v>
      </c>
      <c r="AL222" s="21" t="s">
        <v>1630</v>
      </c>
      <c r="AN222" s="7">
        <v>1.9959</v>
      </c>
      <c r="AQ222" s="49">
        <v>44902</v>
      </c>
      <c r="AR222" s="21" t="s">
        <v>1624</v>
      </c>
      <c r="AT222">
        <v>1.131</v>
      </c>
      <c r="AW222" s="49">
        <v>44930</v>
      </c>
      <c r="AX222" s="21" t="s">
        <v>1626</v>
      </c>
      <c r="AZ222">
        <v>1.3068</v>
      </c>
      <c r="DQ222" s="49">
        <v>44789</v>
      </c>
      <c r="DR222" s="27" t="s">
        <v>1633</v>
      </c>
      <c r="DS222" s="23"/>
      <c r="DT222">
        <v>1.6063000000000001</v>
      </c>
    </row>
    <row r="223" spans="1:124">
      <c r="A223" s="49">
        <v>44721</v>
      </c>
      <c r="B223" s="21" t="s">
        <v>571</v>
      </c>
      <c r="D223">
        <v>0.999</v>
      </c>
      <c r="G223" s="49">
        <v>44790</v>
      </c>
      <c r="H223" s="27" t="s">
        <v>1633</v>
      </c>
      <c r="I223" s="23"/>
      <c r="J223">
        <v>1.6069</v>
      </c>
      <c r="M223" s="49">
        <v>44845</v>
      </c>
      <c r="N223" s="27" t="s">
        <v>1635</v>
      </c>
      <c r="O223" s="23"/>
      <c r="P223">
        <v>1.3431999999999999</v>
      </c>
      <c r="S223" s="49">
        <v>44845</v>
      </c>
      <c r="T223" s="21" t="s">
        <v>1635</v>
      </c>
      <c r="U223" s="21"/>
      <c r="V223">
        <v>1.0329999999999999</v>
      </c>
      <c r="Y223" s="49">
        <v>44873</v>
      </c>
      <c r="Z223" s="21" t="s">
        <v>1630</v>
      </c>
      <c r="AB223">
        <v>0.97</v>
      </c>
      <c r="AE223" s="49">
        <v>44896</v>
      </c>
      <c r="AF223" s="21" t="s">
        <v>336</v>
      </c>
      <c r="AH223">
        <v>1.0396000000000001</v>
      </c>
      <c r="AK223" s="66">
        <v>44896</v>
      </c>
      <c r="AL223" s="21" t="s">
        <v>336</v>
      </c>
      <c r="AN223" s="7">
        <v>2.0154000000000001</v>
      </c>
      <c r="AQ223" s="49">
        <v>44903</v>
      </c>
      <c r="AR223" s="21" t="s">
        <v>1624</v>
      </c>
      <c r="AT223">
        <v>1.1539999999999999</v>
      </c>
      <c r="AW223" s="49">
        <v>44931</v>
      </c>
      <c r="AX223" s="21" t="s">
        <v>1626</v>
      </c>
      <c r="AZ223">
        <v>1.3058000000000001</v>
      </c>
      <c r="DQ223" s="49">
        <v>44790</v>
      </c>
      <c r="DR223" s="27" t="s">
        <v>1633</v>
      </c>
      <c r="DS223" s="23"/>
      <c r="DT223">
        <v>1.6069</v>
      </c>
    </row>
    <row r="224" spans="1:124">
      <c r="A224" s="49">
        <v>44722</v>
      </c>
      <c r="B224" s="21" t="s">
        <v>571</v>
      </c>
      <c r="D224">
        <v>0.996</v>
      </c>
      <c r="G224" s="49">
        <v>44791</v>
      </c>
      <c r="H224" s="27" t="s">
        <v>1633</v>
      </c>
      <c r="I224" s="23"/>
      <c r="J224">
        <v>1.6039000000000001</v>
      </c>
      <c r="M224" s="49">
        <v>44846</v>
      </c>
      <c r="N224" s="27" t="s">
        <v>1635</v>
      </c>
      <c r="O224" s="23"/>
      <c r="P224">
        <v>1.3306</v>
      </c>
      <c r="S224" s="49">
        <v>44846</v>
      </c>
      <c r="T224" s="21" t="s">
        <v>1635</v>
      </c>
      <c r="U224" s="21"/>
      <c r="V224">
        <v>1.0317000000000001</v>
      </c>
      <c r="Y224" s="49">
        <v>44874</v>
      </c>
      <c r="Z224" s="21" t="s">
        <v>1630</v>
      </c>
      <c r="AB224">
        <v>0.97199999999999998</v>
      </c>
      <c r="AE224" s="49">
        <v>44897</v>
      </c>
      <c r="AF224" s="21" t="s">
        <v>1624</v>
      </c>
      <c r="AH224">
        <v>1.04</v>
      </c>
      <c r="AK224" s="66">
        <v>44897</v>
      </c>
      <c r="AL224" s="21" t="s">
        <v>1624</v>
      </c>
      <c r="AN224" s="7">
        <v>2.0156000000000001</v>
      </c>
      <c r="AQ224" s="49">
        <v>44904</v>
      </c>
      <c r="AR224" s="21" t="s">
        <v>1624</v>
      </c>
      <c r="AT224">
        <v>1.175</v>
      </c>
      <c r="AW224" s="49">
        <v>44932</v>
      </c>
      <c r="AX224" s="21" t="s">
        <v>1626</v>
      </c>
      <c r="AZ224">
        <v>1.3026</v>
      </c>
      <c r="DQ224" s="49">
        <v>44791</v>
      </c>
      <c r="DR224" s="27" t="s">
        <v>1633</v>
      </c>
      <c r="DS224" s="23"/>
      <c r="DT224">
        <v>1.6039000000000001</v>
      </c>
    </row>
    <row r="225" spans="1:124">
      <c r="A225" s="49">
        <v>44725</v>
      </c>
      <c r="B225" s="21" t="s">
        <v>571</v>
      </c>
      <c r="D225">
        <v>0.99199999999999999</v>
      </c>
      <c r="G225" s="49">
        <v>44792</v>
      </c>
      <c r="H225" s="27" t="s">
        <v>1633</v>
      </c>
      <c r="I225" s="23"/>
      <c r="J225">
        <v>1.5866</v>
      </c>
      <c r="M225" s="49">
        <v>44847</v>
      </c>
      <c r="N225" s="27" t="s">
        <v>1635</v>
      </c>
      <c r="O225" s="23"/>
      <c r="P225">
        <v>1.3258000000000001</v>
      </c>
      <c r="S225" s="49">
        <v>44847</v>
      </c>
      <c r="T225" s="21" t="s">
        <v>1635</v>
      </c>
      <c r="U225" s="21"/>
      <c r="V225">
        <v>1.0321</v>
      </c>
      <c r="Y225" s="49">
        <v>44875</v>
      </c>
      <c r="Z225" s="21" t="s">
        <v>1630</v>
      </c>
      <c r="AB225">
        <v>0.97299999999999998</v>
      </c>
      <c r="AE225" s="49">
        <v>44900</v>
      </c>
      <c r="AF225" s="21" t="s">
        <v>1624</v>
      </c>
      <c r="AH225">
        <v>1.0425</v>
      </c>
      <c r="AK225" s="66">
        <v>44900</v>
      </c>
      <c r="AL225" s="21" t="s">
        <v>1624</v>
      </c>
      <c r="AN225" s="7">
        <v>2.0289000000000001</v>
      </c>
      <c r="AQ225" s="49">
        <v>44907</v>
      </c>
      <c r="AR225" s="21" t="s">
        <v>1624</v>
      </c>
      <c r="AT225">
        <v>1.1919999999999999</v>
      </c>
      <c r="AW225" s="49">
        <v>44935</v>
      </c>
      <c r="AX225" s="21" t="s">
        <v>1626</v>
      </c>
      <c r="AZ225">
        <v>1.3005</v>
      </c>
      <c r="DQ225" s="49">
        <v>44792</v>
      </c>
      <c r="DR225" s="27" t="s">
        <v>1633</v>
      </c>
      <c r="DS225" s="23"/>
      <c r="DT225">
        <v>1.5866</v>
      </c>
    </row>
    <row r="226" spans="1:124">
      <c r="A226" s="49">
        <v>44726</v>
      </c>
      <c r="B226" s="21" t="s">
        <v>571</v>
      </c>
      <c r="D226">
        <v>0.99199999999999999</v>
      </c>
      <c r="G226" s="49">
        <v>44795</v>
      </c>
      <c r="H226" s="27" t="s">
        <v>1633</v>
      </c>
      <c r="I226" s="23"/>
      <c r="J226">
        <v>1.5821000000000001</v>
      </c>
      <c r="M226" s="49">
        <v>44848</v>
      </c>
      <c r="N226" s="27" t="s">
        <v>1635</v>
      </c>
      <c r="O226" s="23"/>
      <c r="P226">
        <v>1.3219000000000001</v>
      </c>
      <c r="S226" s="49">
        <v>44848</v>
      </c>
      <c r="T226" s="21" t="s">
        <v>1635</v>
      </c>
      <c r="U226" s="21"/>
      <c r="V226">
        <v>1.0331999999999999</v>
      </c>
      <c r="Y226" s="49">
        <v>44876</v>
      </c>
      <c r="Z226" s="21" t="s">
        <v>1630</v>
      </c>
      <c r="AB226">
        <v>0.97699999999999998</v>
      </c>
      <c r="AE226" s="49">
        <v>44901</v>
      </c>
      <c r="AF226" s="21" t="s">
        <v>1624</v>
      </c>
      <c r="AH226">
        <v>1.0306</v>
      </c>
      <c r="AK226" s="66">
        <v>44901</v>
      </c>
      <c r="AL226" s="21" t="s">
        <v>1624</v>
      </c>
      <c r="AN226" s="7">
        <v>2.0341999999999998</v>
      </c>
      <c r="AQ226" s="49">
        <v>44908</v>
      </c>
      <c r="AR226" s="21" t="s">
        <v>1624</v>
      </c>
      <c r="AT226">
        <v>1.1950000000000001</v>
      </c>
      <c r="AW226" s="49">
        <v>44936</v>
      </c>
      <c r="AX226" s="21" t="s">
        <v>1626</v>
      </c>
      <c r="AZ226">
        <v>1.2967</v>
      </c>
      <c r="DQ226" s="49">
        <v>44795</v>
      </c>
      <c r="DR226" s="27" t="s">
        <v>1633</v>
      </c>
      <c r="DS226" s="23"/>
      <c r="DT226">
        <v>1.5821000000000001</v>
      </c>
    </row>
    <row r="227" spans="1:124">
      <c r="A227" s="49">
        <v>44727</v>
      </c>
      <c r="B227" s="21" t="s">
        <v>571</v>
      </c>
      <c r="D227">
        <v>0.98599999999999999</v>
      </c>
      <c r="G227" s="49">
        <v>44796</v>
      </c>
      <c r="H227" s="27" t="s">
        <v>1633</v>
      </c>
      <c r="I227" s="23"/>
      <c r="J227">
        <v>1.5793999999999999</v>
      </c>
      <c r="M227" s="49">
        <v>44851</v>
      </c>
      <c r="N227" s="27" t="s">
        <v>1635</v>
      </c>
      <c r="O227" s="23"/>
      <c r="P227">
        <v>1.3241000000000001</v>
      </c>
      <c r="S227" s="49">
        <v>44851</v>
      </c>
      <c r="T227" s="21" t="s">
        <v>1635</v>
      </c>
      <c r="U227" s="21"/>
      <c r="V227">
        <v>1.0326</v>
      </c>
      <c r="Y227" s="49">
        <v>44879</v>
      </c>
      <c r="Z227" s="21" t="s">
        <v>1630</v>
      </c>
      <c r="AB227">
        <v>0.98</v>
      </c>
      <c r="AE227" s="49">
        <v>44902</v>
      </c>
      <c r="AF227" s="21" t="s">
        <v>1624</v>
      </c>
      <c r="AH227">
        <v>1.0414000000000001</v>
      </c>
      <c r="AK227" s="66">
        <v>44902</v>
      </c>
      <c r="AL227" s="21" t="s">
        <v>1624</v>
      </c>
      <c r="AN227" s="7">
        <v>2.0354999999999999</v>
      </c>
      <c r="AQ227" s="49">
        <v>44909</v>
      </c>
      <c r="AR227" s="21" t="s">
        <v>1624</v>
      </c>
      <c r="AT227">
        <v>1.2090000000000001</v>
      </c>
      <c r="AW227" s="49">
        <v>44937</v>
      </c>
      <c r="AX227" s="21" t="s">
        <v>1626</v>
      </c>
      <c r="AZ227">
        <v>1.3055000000000001</v>
      </c>
      <c r="DQ227" s="49">
        <v>44796</v>
      </c>
      <c r="DR227" s="27" t="s">
        <v>1633</v>
      </c>
      <c r="DS227" s="23"/>
      <c r="DT227">
        <v>1.5793999999999999</v>
      </c>
    </row>
    <row r="228" spans="1:124">
      <c r="A228" s="49">
        <v>44728</v>
      </c>
      <c r="B228" s="21" t="s">
        <v>571</v>
      </c>
      <c r="D228">
        <v>0.99299999999999999</v>
      </c>
      <c r="G228" s="49">
        <v>44797</v>
      </c>
      <c r="H228" s="27" t="s">
        <v>1633</v>
      </c>
      <c r="I228" s="23"/>
      <c r="J228">
        <v>1.5572999999999999</v>
      </c>
      <c r="M228" s="49">
        <v>44852</v>
      </c>
      <c r="N228" s="27" t="s">
        <v>1635</v>
      </c>
      <c r="O228" s="23"/>
      <c r="P228">
        <v>1.3225</v>
      </c>
      <c r="S228" s="49">
        <v>44852</v>
      </c>
      <c r="T228" s="21" t="s">
        <v>1635</v>
      </c>
      <c r="U228" s="21"/>
      <c r="V228">
        <v>1.0304</v>
      </c>
      <c r="Y228" s="49">
        <v>44880</v>
      </c>
      <c r="Z228" s="21" t="s">
        <v>1630</v>
      </c>
      <c r="AB228">
        <v>0.98</v>
      </c>
      <c r="AE228" s="49">
        <v>44903</v>
      </c>
      <c r="AF228" s="21" t="s">
        <v>1624</v>
      </c>
      <c r="AH228">
        <v>1.0502</v>
      </c>
      <c r="AK228" s="66">
        <v>44903</v>
      </c>
      <c r="AL228" s="21" t="s">
        <v>1624</v>
      </c>
      <c r="AN228" s="7">
        <v>2.0451000000000001</v>
      </c>
      <c r="AQ228" s="49">
        <v>44910</v>
      </c>
      <c r="AR228" s="21" t="s">
        <v>1624</v>
      </c>
      <c r="AT228">
        <v>1.2290000000000001</v>
      </c>
      <c r="AW228" s="49">
        <v>44938</v>
      </c>
      <c r="AX228" s="21" t="s">
        <v>1626</v>
      </c>
      <c r="AZ228">
        <v>1.3158000000000001</v>
      </c>
      <c r="DQ228" s="49">
        <v>44797</v>
      </c>
      <c r="DR228" s="27" t="s">
        <v>1633</v>
      </c>
      <c r="DS228" s="23"/>
      <c r="DT228">
        <v>1.5572999999999999</v>
      </c>
    </row>
    <row r="229" spans="1:124">
      <c r="A229" s="49">
        <v>44729</v>
      </c>
      <c r="B229" s="21" t="s">
        <v>571</v>
      </c>
      <c r="D229">
        <v>0.998</v>
      </c>
      <c r="G229" s="49">
        <v>44798</v>
      </c>
      <c r="H229" s="27" t="s">
        <v>1633</v>
      </c>
      <c r="I229" s="23"/>
      <c r="J229">
        <v>1.5597000000000001</v>
      </c>
      <c r="M229" s="49">
        <v>44853</v>
      </c>
      <c r="N229" s="27" t="s">
        <v>1635</v>
      </c>
      <c r="O229" s="23"/>
      <c r="P229">
        <v>1.3242</v>
      </c>
      <c r="S229" s="49">
        <v>44853</v>
      </c>
      <c r="T229" s="21" t="s">
        <v>1635</v>
      </c>
      <c r="U229" s="21"/>
      <c r="V229">
        <v>1.0294000000000001</v>
      </c>
      <c r="Y229" s="49">
        <v>44881</v>
      </c>
      <c r="Z229" s="21" t="s">
        <v>1630</v>
      </c>
      <c r="AB229">
        <v>0.98299999999999998</v>
      </c>
      <c r="AE229" s="49">
        <v>44904</v>
      </c>
      <c r="AF229" s="21" t="s">
        <v>1624</v>
      </c>
      <c r="AH229">
        <v>1.0747</v>
      </c>
      <c r="AK229" s="66">
        <v>44904</v>
      </c>
      <c r="AL229" s="21" t="s">
        <v>1624</v>
      </c>
      <c r="AN229" s="7">
        <v>2.0562</v>
      </c>
      <c r="AQ229" s="49">
        <v>44911</v>
      </c>
      <c r="AR229" s="21" t="s">
        <v>1624</v>
      </c>
      <c r="AT229">
        <v>1.2050000000000001</v>
      </c>
      <c r="AW229" s="49">
        <v>44939</v>
      </c>
      <c r="AX229" s="21" t="s">
        <v>1626</v>
      </c>
      <c r="AZ229">
        <v>1.3253999999999999</v>
      </c>
      <c r="DQ229" s="49">
        <v>44798</v>
      </c>
      <c r="DR229" s="27" t="s">
        <v>1633</v>
      </c>
      <c r="DS229" s="23"/>
      <c r="DT229">
        <v>1.5597000000000001</v>
      </c>
    </row>
    <row r="230" spans="1:124">
      <c r="A230" s="49">
        <v>44732</v>
      </c>
      <c r="B230" s="21" t="s">
        <v>571</v>
      </c>
      <c r="D230">
        <v>1.008</v>
      </c>
      <c r="G230" s="49">
        <v>44799</v>
      </c>
      <c r="H230" s="27" t="s">
        <v>1633</v>
      </c>
      <c r="I230" s="23"/>
      <c r="J230">
        <v>1.5550999999999999</v>
      </c>
      <c r="M230" s="49">
        <v>44854</v>
      </c>
      <c r="N230" s="27" t="s">
        <v>1635</v>
      </c>
      <c r="O230" s="23"/>
      <c r="P230">
        <v>1.3214999999999999</v>
      </c>
      <c r="S230" s="49">
        <v>44854</v>
      </c>
      <c r="T230" s="21" t="s">
        <v>1635</v>
      </c>
      <c r="U230" s="21"/>
      <c r="V230">
        <v>1.0291999999999999</v>
      </c>
      <c r="Y230" s="49">
        <v>44882</v>
      </c>
      <c r="Z230" s="21" t="s">
        <v>1630</v>
      </c>
      <c r="AB230">
        <v>0.98099999999999998</v>
      </c>
      <c r="AE230" s="49">
        <v>44907</v>
      </c>
      <c r="AF230" s="21" t="s">
        <v>1624</v>
      </c>
      <c r="AH230">
        <v>1.0919000000000001</v>
      </c>
      <c r="AK230" s="66">
        <v>44907</v>
      </c>
      <c r="AL230" s="21" t="s">
        <v>1624</v>
      </c>
      <c r="AN230" s="7">
        <v>2.0508999999999999</v>
      </c>
      <c r="AQ230" s="49">
        <v>44914</v>
      </c>
      <c r="AR230" s="21" t="s">
        <v>1624</v>
      </c>
      <c r="AT230">
        <v>1.198</v>
      </c>
      <c r="AW230" s="49">
        <v>44942</v>
      </c>
      <c r="AX230" s="21" t="s">
        <v>1626</v>
      </c>
      <c r="AZ230">
        <v>1.3234999999999999</v>
      </c>
      <c r="DQ230" s="49">
        <v>44799</v>
      </c>
      <c r="DR230" s="27" t="s">
        <v>1633</v>
      </c>
      <c r="DS230" s="23"/>
      <c r="DT230">
        <v>1.5550999999999999</v>
      </c>
    </row>
    <row r="231" spans="1:124">
      <c r="A231" s="49">
        <v>44733</v>
      </c>
      <c r="B231" s="21" t="s">
        <v>571</v>
      </c>
      <c r="D231">
        <v>1.0089999999999999</v>
      </c>
      <c r="G231" s="49">
        <v>44802</v>
      </c>
      <c r="H231" s="27" t="s">
        <v>1633</v>
      </c>
      <c r="I231" s="23"/>
      <c r="J231">
        <v>1.5409999999999999</v>
      </c>
      <c r="M231" s="49">
        <v>44855</v>
      </c>
      <c r="N231" s="27" t="s">
        <v>1635</v>
      </c>
      <c r="O231" s="23"/>
      <c r="P231">
        <v>1.3218000000000001</v>
      </c>
      <c r="S231" s="49">
        <v>44855</v>
      </c>
      <c r="T231" s="21" t="s">
        <v>1635</v>
      </c>
      <c r="U231" s="21"/>
      <c r="V231">
        <v>1.0295000000000001</v>
      </c>
      <c r="Y231" s="49">
        <v>44883</v>
      </c>
      <c r="Z231" s="21" t="s">
        <v>1630</v>
      </c>
      <c r="AB231">
        <v>0.98099999999999998</v>
      </c>
      <c r="AE231" s="49">
        <v>44908</v>
      </c>
      <c r="AF231" s="21" t="s">
        <v>1624</v>
      </c>
      <c r="AH231">
        <v>1.0833999999999999</v>
      </c>
      <c r="AK231" s="66">
        <v>44908</v>
      </c>
      <c r="AL231" s="21" t="s">
        <v>1624</v>
      </c>
      <c r="AN231" s="7">
        <v>2.0432999999999999</v>
      </c>
      <c r="AQ231" s="49">
        <v>44915</v>
      </c>
      <c r="AR231" s="21" t="s">
        <v>1624</v>
      </c>
      <c r="AT231">
        <v>1.2170000000000001</v>
      </c>
      <c r="AW231" s="49">
        <v>44943</v>
      </c>
      <c r="AX231" s="21" t="s">
        <v>1626</v>
      </c>
      <c r="AZ231">
        <v>1.3226</v>
      </c>
      <c r="DQ231" s="49">
        <v>44802</v>
      </c>
      <c r="DR231" s="27" t="s">
        <v>1633</v>
      </c>
      <c r="DS231" s="23"/>
      <c r="DT231">
        <v>1.5409999999999999</v>
      </c>
    </row>
    <row r="232" spans="1:124">
      <c r="A232" s="49">
        <v>44734</v>
      </c>
      <c r="B232" s="21" t="s">
        <v>571</v>
      </c>
      <c r="D232">
        <v>1.01</v>
      </c>
      <c r="G232" s="49">
        <v>44803</v>
      </c>
      <c r="H232" s="27" t="s">
        <v>1633</v>
      </c>
      <c r="I232" s="23"/>
      <c r="J232">
        <v>1.5367999999999999</v>
      </c>
      <c r="M232" s="49">
        <v>44858</v>
      </c>
      <c r="N232" s="27" t="s">
        <v>1635</v>
      </c>
      <c r="O232" s="23"/>
      <c r="P232">
        <v>1.3194999999999999</v>
      </c>
      <c r="S232" s="49">
        <v>44858</v>
      </c>
      <c r="T232" s="21" t="s">
        <v>1635</v>
      </c>
      <c r="U232" s="21"/>
      <c r="V232">
        <v>1.0288999999999999</v>
      </c>
      <c r="Y232" s="49">
        <v>44886</v>
      </c>
      <c r="Z232" s="21" t="s">
        <v>1630</v>
      </c>
      <c r="AB232">
        <v>0.97499999999999998</v>
      </c>
      <c r="AE232" s="49">
        <v>44909</v>
      </c>
      <c r="AF232" s="21" t="s">
        <v>1624</v>
      </c>
      <c r="AH232">
        <v>1.0801000000000001</v>
      </c>
      <c r="AK232" s="66">
        <v>44909</v>
      </c>
      <c r="AL232" s="21" t="s">
        <v>1624</v>
      </c>
      <c r="AN232" s="7">
        <v>2.0362</v>
      </c>
      <c r="AQ232" s="49">
        <v>44916</v>
      </c>
      <c r="AR232" s="21" t="s">
        <v>1624</v>
      </c>
      <c r="AT232">
        <v>1.2110000000000001</v>
      </c>
      <c r="AW232" s="49">
        <v>44944</v>
      </c>
      <c r="AX232" s="21" t="s">
        <v>1626</v>
      </c>
      <c r="AZ232">
        <v>1.3321000000000001</v>
      </c>
      <c r="DQ232" s="49">
        <v>44803</v>
      </c>
      <c r="DR232" s="27" t="s">
        <v>1633</v>
      </c>
      <c r="DS232" s="23"/>
      <c r="DT232">
        <v>1.5367999999999999</v>
      </c>
    </row>
    <row r="233" spans="1:124">
      <c r="A233" s="49">
        <v>44735</v>
      </c>
      <c r="B233" s="21" t="s">
        <v>571</v>
      </c>
      <c r="D233">
        <v>1.018</v>
      </c>
      <c r="G233" s="49">
        <v>44804</v>
      </c>
      <c r="H233" s="27" t="s">
        <v>1633</v>
      </c>
      <c r="I233" s="23"/>
      <c r="J233">
        <v>1.5257000000000001</v>
      </c>
      <c r="M233" s="49">
        <v>44859</v>
      </c>
      <c r="N233" s="27" t="s">
        <v>1635</v>
      </c>
      <c r="O233" s="23"/>
      <c r="P233">
        <v>1.3186</v>
      </c>
      <c r="S233" s="49">
        <v>44859</v>
      </c>
      <c r="T233" s="21" t="s">
        <v>1635</v>
      </c>
      <c r="U233" s="21"/>
      <c r="V233">
        <v>1.0286999999999999</v>
      </c>
      <c r="Y233" s="49">
        <v>44887</v>
      </c>
      <c r="Z233" s="21" t="s">
        <v>1630</v>
      </c>
      <c r="AB233">
        <v>0.97399999999999998</v>
      </c>
      <c r="AE233" s="49">
        <v>44910</v>
      </c>
      <c r="AF233" s="21" t="s">
        <v>1624</v>
      </c>
      <c r="AH233">
        <v>1.0849</v>
      </c>
      <c r="AK233" s="66">
        <v>44910</v>
      </c>
      <c r="AL233" s="21" t="s">
        <v>1624</v>
      </c>
      <c r="AN233" s="7">
        <v>2.0312999999999999</v>
      </c>
      <c r="AQ233" s="49">
        <v>44917</v>
      </c>
      <c r="AR233" s="21" t="s">
        <v>1624</v>
      </c>
      <c r="AT233">
        <v>1.218</v>
      </c>
      <c r="AW233" s="49">
        <v>44945</v>
      </c>
      <c r="AX233" s="21" t="s">
        <v>1626</v>
      </c>
      <c r="AZ233">
        <v>1.3378000000000001</v>
      </c>
      <c r="DQ233" s="49">
        <v>44804</v>
      </c>
      <c r="DR233" s="27" t="s">
        <v>1633</v>
      </c>
      <c r="DS233" s="23"/>
      <c r="DT233">
        <v>1.5257000000000001</v>
      </c>
    </row>
    <row r="234" spans="1:124">
      <c r="A234" s="49">
        <v>44736</v>
      </c>
      <c r="B234" s="21" t="s">
        <v>571</v>
      </c>
      <c r="D234">
        <v>1.0209999999999999</v>
      </c>
      <c r="G234" s="49">
        <v>44805</v>
      </c>
      <c r="H234" s="27" t="s">
        <v>357</v>
      </c>
      <c r="I234" s="23"/>
      <c r="J234">
        <v>1.5250999999999999</v>
      </c>
      <c r="M234" s="49">
        <v>44860</v>
      </c>
      <c r="N234" s="27" t="s">
        <v>1635</v>
      </c>
      <c r="O234" s="23"/>
      <c r="P234">
        <v>1.3145</v>
      </c>
      <c r="S234" s="49">
        <v>44860</v>
      </c>
      <c r="T234" s="21" t="s">
        <v>1635</v>
      </c>
      <c r="U234" s="21"/>
      <c r="V234">
        <v>1.0283</v>
      </c>
      <c r="Y234" s="49">
        <v>44888</v>
      </c>
      <c r="Z234" s="21" t="s">
        <v>1630</v>
      </c>
      <c r="AB234">
        <v>0.97499999999999998</v>
      </c>
      <c r="AE234" s="49">
        <v>44911</v>
      </c>
      <c r="AF234" s="21" t="s">
        <v>1624</v>
      </c>
      <c r="AH234">
        <v>1.0922000000000001</v>
      </c>
      <c r="AK234" s="66">
        <v>44911</v>
      </c>
      <c r="AL234" s="21" t="s">
        <v>1624</v>
      </c>
      <c r="AN234" s="7">
        <v>2.0326</v>
      </c>
      <c r="AQ234" s="49">
        <v>44918</v>
      </c>
      <c r="AR234" s="21" t="s">
        <v>1624</v>
      </c>
      <c r="AT234">
        <v>1.2130000000000001</v>
      </c>
      <c r="AW234" s="49">
        <v>44946</v>
      </c>
      <c r="AX234" s="21" t="s">
        <v>1626</v>
      </c>
      <c r="AZ234">
        <v>1.3404</v>
      </c>
      <c r="DQ234" s="49">
        <v>44805</v>
      </c>
      <c r="DR234" s="27" t="s">
        <v>357</v>
      </c>
      <c r="DS234" s="23"/>
      <c r="DT234">
        <v>1.5250999999999999</v>
      </c>
    </row>
    <row r="235" spans="1:124">
      <c r="A235" s="49">
        <v>44739</v>
      </c>
      <c r="B235" s="21" t="s">
        <v>571</v>
      </c>
      <c r="D235">
        <v>1.0189999999999999</v>
      </c>
      <c r="G235" s="49">
        <v>44806</v>
      </c>
      <c r="H235" s="27" t="s">
        <v>1634</v>
      </c>
      <c r="I235" s="23"/>
      <c r="J235">
        <v>1.5174000000000001</v>
      </c>
      <c r="M235" s="49">
        <v>44861</v>
      </c>
      <c r="N235" s="27" t="s">
        <v>1635</v>
      </c>
      <c r="O235" s="23"/>
      <c r="P235">
        <v>1.3132999999999999</v>
      </c>
      <c r="S235" s="49">
        <v>44861</v>
      </c>
      <c r="T235" s="21" t="s">
        <v>1635</v>
      </c>
      <c r="U235" s="21"/>
      <c r="V235">
        <v>1.0304</v>
      </c>
      <c r="Y235" s="49">
        <v>44889</v>
      </c>
      <c r="Z235" s="21" t="s">
        <v>1630</v>
      </c>
      <c r="AB235">
        <v>0.97199999999999998</v>
      </c>
      <c r="AE235" s="49">
        <v>44914</v>
      </c>
      <c r="AF235" s="21" t="s">
        <v>1624</v>
      </c>
      <c r="AH235">
        <v>1.0794999999999999</v>
      </c>
      <c r="AK235" s="66">
        <v>44914</v>
      </c>
      <c r="AL235" s="21" t="s">
        <v>1624</v>
      </c>
      <c r="AN235" s="7">
        <v>2.0285000000000002</v>
      </c>
      <c r="AQ235" s="49">
        <v>44921</v>
      </c>
      <c r="AR235" s="21" t="s">
        <v>1624</v>
      </c>
      <c r="AT235">
        <v>1.2330000000000001</v>
      </c>
      <c r="AW235" s="49">
        <v>44956</v>
      </c>
      <c r="AX235" s="21" t="s">
        <v>1626</v>
      </c>
      <c r="AZ235">
        <v>1.3423</v>
      </c>
      <c r="DQ235" s="49">
        <v>44806</v>
      </c>
      <c r="DR235" s="27" t="s">
        <v>1634</v>
      </c>
      <c r="DS235" s="23"/>
      <c r="DT235">
        <v>1.5174000000000001</v>
      </c>
    </row>
    <row r="236" spans="1:124">
      <c r="A236" s="49">
        <v>44740</v>
      </c>
      <c r="B236" s="21" t="s">
        <v>571</v>
      </c>
      <c r="D236">
        <v>1.014</v>
      </c>
      <c r="G236" s="49">
        <v>44809</v>
      </c>
      <c r="H236" s="27" t="s">
        <v>1634</v>
      </c>
      <c r="I236" s="23"/>
      <c r="J236">
        <v>1.5266</v>
      </c>
      <c r="M236" s="49">
        <v>44862</v>
      </c>
      <c r="N236" s="27" t="s">
        <v>1635</v>
      </c>
      <c r="O236" s="23"/>
      <c r="P236">
        <v>1.3099000000000001</v>
      </c>
      <c r="S236" s="49">
        <v>44862</v>
      </c>
      <c r="T236" s="21" t="s">
        <v>1635</v>
      </c>
      <c r="U236" s="21"/>
      <c r="V236">
        <v>1.0313000000000001</v>
      </c>
      <c r="Y236" s="49">
        <v>44890</v>
      </c>
      <c r="Z236" s="21" t="s">
        <v>1630</v>
      </c>
      <c r="AB236">
        <v>0.97099999999999997</v>
      </c>
      <c r="AE236" s="49">
        <v>44915</v>
      </c>
      <c r="AF236" s="21" t="s">
        <v>1624</v>
      </c>
      <c r="AH236">
        <v>1.0753999999999999</v>
      </c>
      <c r="AK236" s="66">
        <v>44915</v>
      </c>
      <c r="AL236" s="21" t="s">
        <v>1624</v>
      </c>
      <c r="AN236" s="7">
        <v>2.0301</v>
      </c>
      <c r="AQ236" s="49">
        <v>44922</v>
      </c>
      <c r="AR236" s="21" t="s">
        <v>1624</v>
      </c>
      <c r="AT236">
        <v>1.25</v>
      </c>
      <c r="AW236" s="49">
        <v>44957</v>
      </c>
      <c r="AX236" s="21" t="s">
        <v>1626</v>
      </c>
      <c r="AZ236">
        <v>1.335</v>
      </c>
      <c r="DQ236" s="49">
        <v>44809</v>
      </c>
      <c r="DR236" s="27" t="s">
        <v>1634</v>
      </c>
      <c r="DS236" s="23"/>
      <c r="DT236">
        <v>1.5266</v>
      </c>
    </row>
    <row r="237" spans="1:124">
      <c r="A237" s="49">
        <v>44741</v>
      </c>
      <c r="B237" s="21" t="s">
        <v>571</v>
      </c>
      <c r="D237">
        <v>1.0129999999999999</v>
      </c>
      <c r="G237" s="49">
        <v>44810</v>
      </c>
      <c r="H237" s="27" t="s">
        <v>1634</v>
      </c>
      <c r="I237" s="23"/>
      <c r="J237">
        <v>1.5166999999999999</v>
      </c>
      <c r="M237" s="49">
        <v>44865</v>
      </c>
      <c r="N237" s="27" t="s">
        <v>1635</v>
      </c>
      <c r="O237" s="23"/>
      <c r="P237">
        <v>1.3128</v>
      </c>
      <c r="S237" s="49">
        <v>44865</v>
      </c>
      <c r="T237" s="21" t="s">
        <v>1635</v>
      </c>
      <c r="U237" s="21"/>
      <c r="V237">
        <v>1.0379</v>
      </c>
      <c r="Y237" s="49">
        <v>44893</v>
      </c>
      <c r="Z237" s="21" t="s">
        <v>1630</v>
      </c>
      <c r="AB237">
        <v>0.97</v>
      </c>
      <c r="AE237" s="49">
        <v>44916</v>
      </c>
      <c r="AF237" s="21" t="s">
        <v>1624</v>
      </c>
      <c r="AH237">
        <v>1.0806</v>
      </c>
      <c r="AK237" s="66">
        <v>44916</v>
      </c>
      <c r="AL237" s="21" t="s">
        <v>1624</v>
      </c>
      <c r="AN237" s="7">
        <v>2.0369999999999999</v>
      </c>
      <c r="AQ237" s="49">
        <v>44923</v>
      </c>
      <c r="AR237" s="21" t="s">
        <v>1624</v>
      </c>
      <c r="AT237">
        <v>1.2430000000000001</v>
      </c>
      <c r="AW237" s="49">
        <v>44958</v>
      </c>
      <c r="AX237" s="21" t="s">
        <v>348</v>
      </c>
      <c r="AZ237">
        <v>1.3301000000000001</v>
      </c>
      <c r="DQ237" s="49">
        <v>44810</v>
      </c>
      <c r="DR237" s="27" t="s">
        <v>1634</v>
      </c>
      <c r="DS237" s="23"/>
      <c r="DT237">
        <v>1.5166999999999999</v>
      </c>
    </row>
    <row r="238" spans="1:124">
      <c r="A238" s="49">
        <v>44742</v>
      </c>
      <c r="B238" s="21" t="s">
        <v>571</v>
      </c>
      <c r="D238">
        <v>1.0109999999999999</v>
      </c>
      <c r="G238" s="49">
        <v>44811</v>
      </c>
      <c r="H238" s="27" t="s">
        <v>1634</v>
      </c>
      <c r="I238" s="23"/>
      <c r="J238">
        <v>1.5154000000000001</v>
      </c>
      <c r="M238" s="49">
        <v>44866</v>
      </c>
      <c r="N238" s="27" t="s">
        <v>359</v>
      </c>
      <c r="O238" s="23"/>
      <c r="P238">
        <v>1.3252999999999999</v>
      </c>
      <c r="S238" s="49">
        <v>44866</v>
      </c>
      <c r="T238" s="21" t="s">
        <v>359</v>
      </c>
      <c r="U238" s="21"/>
      <c r="V238">
        <v>1.0367</v>
      </c>
      <c r="Y238" s="49">
        <v>44894</v>
      </c>
      <c r="Z238" s="21" t="s">
        <v>1630</v>
      </c>
      <c r="AB238">
        <v>0.97299999999999998</v>
      </c>
      <c r="AE238" s="49">
        <v>44917</v>
      </c>
      <c r="AF238" s="21" t="s">
        <v>1624</v>
      </c>
      <c r="AH238">
        <v>1.081</v>
      </c>
      <c r="AK238" s="66">
        <v>44917</v>
      </c>
      <c r="AL238" s="21" t="s">
        <v>1624</v>
      </c>
      <c r="AN238" s="7">
        <v>2.0373999999999999</v>
      </c>
      <c r="AQ238" s="49">
        <v>44924</v>
      </c>
      <c r="AR238" s="21" t="s">
        <v>1624</v>
      </c>
      <c r="AT238">
        <v>1.23</v>
      </c>
      <c r="AW238" s="49">
        <v>44959</v>
      </c>
      <c r="AX238" s="21" t="s">
        <v>1632</v>
      </c>
      <c r="AZ238">
        <v>1.3194999999999999</v>
      </c>
      <c r="DQ238" s="49">
        <v>44811</v>
      </c>
      <c r="DR238" s="27" t="s">
        <v>1634</v>
      </c>
      <c r="DS238" s="23"/>
      <c r="DT238">
        <v>1.5154000000000001</v>
      </c>
    </row>
    <row r="239" spans="1:124">
      <c r="A239" s="49">
        <v>44743</v>
      </c>
      <c r="B239" s="21" t="s">
        <v>639</v>
      </c>
      <c r="D239">
        <v>1.0169999999999999</v>
      </c>
      <c r="G239" s="49">
        <v>44812</v>
      </c>
      <c r="H239" s="27" t="s">
        <v>1634</v>
      </c>
      <c r="I239" s="23"/>
      <c r="J239">
        <v>1.5167999999999999</v>
      </c>
      <c r="M239" s="49">
        <v>44867</v>
      </c>
      <c r="N239" s="27" t="s">
        <v>1636</v>
      </c>
      <c r="O239" s="23"/>
      <c r="P239">
        <v>1.3231999999999999</v>
      </c>
      <c r="S239" s="49">
        <v>44867</v>
      </c>
      <c r="T239" s="21" t="s">
        <v>1636</v>
      </c>
      <c r="U239" s="21"/>
      <c r="V239">
        <v>1.0354000000000001</v>
      </c>
      <c r="Y239" s="49">
        <v>44895</v>
      </c>
      <c r="Z239" s="21" t="s">
        <v>1630</v>
      </c>
      <c r="AB239">
        <v>0.97399999999999998</v>
      </c>
      <c r="AE239" s="49">
        <v>44918</v>
      </c>
      <c r="AF239" s="21" t="s">
        <v>1624</v>
      </c>
      <c r="AH239">
        <v>1.0745</v>
      </c>
      <c r="AK239" s="66">
        <v>44918</v>
      </c>
      <c r="AL239" s="21" t="s">
        <v>1624</v>
      </c>
      <c r="AN239" s="7">
        <v>2.0341</v>
      </c>
      <c r="AQ239" s="49">
        <v>44925</v>
      </c>
      <c r="AR239" s="21" t="s">
        <v>1624</v>
      </c>
      <c r="AT239">
        <v>1.2450000000000001</v>
      </c>
      <c r="AW239" s="49">
        <v>44960</v>
      </c>
      <c r="AX239" s="21" t="s">
        <v>1632</v>
      </c>
      <c r="AZ239">
        <v>1.3154999999999999</v>
      </c>
      <c r="DQ239" s="49">
        <v>44812</v>
      </c>
      <c r="DR239" s="27" t="s">
        <v>1634</v>
      </c>
      <c r="DS239" s="23"/>
      <c r="DT239">
        <v>1.5167999999999999</v>
      </c>
    </row>
    <row r="240" spans="1:124">
      <c r="A240" s="49">
        <v>44746</v>
      </c>
      <c r="B240" s="21" t="s">
        <v>639</v>
      </c>
      <c r="D240">
        <v>1.0269999999999999</v>
      </c>
      <c r="G240" s="49">
        <v>44813</v>
      </c>
      <c r="H240" s="27" t="s">
        <v>1634</v>
      </c>
      <c r="I240" s="23"/>
      <c r="J240">
        <v>1.5229999999999999</v>
      </c>
      <c r="M240" s="49">
        <v>44868</v>
      </c>
      <c r="N240" s="27" t="s">
        <v>1636</v>
      </c>
      <c r="O240" s="23"/>
      <c r="P240">
        <v>1.321</v>
      </c>
      <c r="S240" s="49">
        <v>44868</v>
      </c>
      <c r="T240" s="21" t="s">
        <v>1636</v>
      </c>
      <c r="U240" s="21"/>
      <c r="V240">
        <v>1.0342</v>
      </c>
      <c r="Y240" s="49">
        <v>44896</v>
      </c>
      <c r="Z240" s="21" t="s">
        <v>336</v>
      </c>
      <c r="AB240">
        <v>0.97299999999999998</v>
      </c>
      <c r="AE240" s="49">
        <v>44921</v>
      </c>
      <c r="AF240" s="21" t="s">
        <v>1624</v>
      </c>
      <c r="AH240">
        <v>1.0685</v>
      </c>
      <c r="AK240" s="66">
        <v>44921</v>
      </c>
      <c r="AL240" s="21" t="s">
        <v>1624</v>
      </c>
      <c r="AN240" s="7">
        <v>2.0337000000000001</v>
      </c>
      <c r="AQ240" s="49">
        <v>44929</v>
      </c>
      <c r="AR240" s="21" t="s">
        <v>1626</v>
      </c>
      <c r="AT240">
        <v>1.2170000000000001</v>
      </c>
      <c r="AW240" s="49">
        <v>44963</v>
      </c>
      <c r="AX240" s="21" t="s">
        <v>1632</v>
      </c>
      <c r="AZ240">
        <v>1.3093999999999999</v>
      </c>
      <c r="DQ240" s="49">
        <v>44813</v>
      </c>
      <c r="DR240" s="27" t="s">
        <v>1634</v>
      </c>
      <c r="DS240" s="23"/>
      <c r="DT240">
        <v>1.5229999999999999</v>
      </c>
    </row>
    <row r="241" spans="1:124">
      <c r="A241" s="49">
        <v>44747</v>
      </c>
      <c r="B241" s="21" t="s">
        <v>639</v>
      </c>
      <c r="D241">
        <v>1.028</v>
      </c>
      <c r="G241" s="49">
        <v>44817</v>
      </c>
      <c r="H241" s="27" t="s">
        <v>1634</v>
      </c>
      <c r="I241" s="23"/>
      <c r="J241">
        <v>1.5355000000000001</v>
      </c>
      <c r="M241" s="49">
        <v>44869</v>
      </c>
      <c r="N241" s="27" t="s">
        <v>1636</v>
      </c>
      <c r="O241" s="23"/>
      <c r="P241">
        <v>1.3157000000000001</v>
      </c>
      <c r="S241" s="49">
        <v>44869</v>
      </c>
      <c r="T241" s="21" t="s">
        <v>1636</v>
      </c>
      <c r="U241" s="21"/>
      <c r="V241">
        <v>1.0368999999999999</v>
      </c>
      <c r="Y241" s="49">
        <v>44897</v>
      </c>
      <c r="Z241" s="21" t="s">
        <v>1624</v>
      </c>
      <c r="AB241">
        <v>0.97299999999999998</v>
      </c>
      <c r="AE241" s="49">
        <v>44922</v>
      </c>
      <c r="AF241" s="21" t="s">
        <v>1624</v>
      </c>
      <c r="AH241">
        <v>1.0753999999999999</v>
      </c>
      <c r="AK241" s="66">
        <v>44922</v>
      </c>
      <c r="AL241" s="21" t="s">
        <v>1624</v>
      </c>
      <c r="AN241" s="7">
        <v>2.0383</v>
      </c>
      <c r="AQ241" s="49">
        <v>44930</v>
      </c>
      <c r="AR241" s="21" t="s">
        <v>1626</v>
      </c>
      <c r="AT241">
        <v>1.2509999999999999</v>
      </c>
      <c r="AW241" s="49">
        <v>44964</v>
      </c>
      <c r="AX241" s="21" t="s">
        <v>1688</v>
      </c>
      <c r="AZ241">
        <v>1.3012999999999999</v>
      </c>
      <c r="DQ241" s="49">
        <v>44817</v>
      </c>
      <c r="DR241" s="27" t="s">
        <v>1634</v>
      </c>
      <c r="DS241" s="23"/>
      <c r="DT241">
        <v>1.5355000000000001</v>
      </c>
    </row>
    <row r="242" spans="1:124">
      <c r="A242" s="49">
        <v>44748</v>
      </c>
      <c r="B242" s="21" t="s">
        <v>639</v>
      </c>
      <c r="D242">
        <v>1.0349999999999999</v>
      </c>
      <c r="G242" s="49">
        <v>44818</v>
      </c>
      <c r="H242" s="27" t="s">
        <v>1634</v>
      </c>
      <c r="I242" s="23"/>
      <c r="J242">
        <v>1.5307999999999999</v>
      </c>
      <c r="M242" s="49">
        <v>44872</v>
      </c>
      <c r="N242" s="27" t="s">
        <v>1636</v>
      </c>
      <c r="O242" s="23"/>
      <c r="P242">
        <v>1.327</v>
      </c>
      <c r="S242" s="49">
        <v>44872</v>
      </c>
      <c r="T242" s="21" t="s">
        <v>1636</v>
      </c>
      <c r="U242" s="21"/>
      <c r="V242">
        <v>1.0395000000000001</v>
      </c>
      <c r="Y242" s="49">
        <v>44900</v>
      </c>
      <c r="Z242" s="21" t="s">
        <v>1624</v>
      </c>
      <c r="AB242">
        <v>0.97199999999999998</v>
      </c>
      <c r="AE242" s="49">
        <v>44923</v>
      </c>
      <c r="AF242" s="21" t="s">
        <v>1624</v>
      </c>
      <c r="AH242">
        <v>1.0732999999999999</v>
      </c>
      <c r="AK242" s="66">
        <v>44923</v>
      </c>
      <c r="AL242" s="21" t="s">
        <v>1624</v>
      </c>
      <c r="AN242" s="7">
        <v>2.0299</v>
      </c>
      <c r="AQ242" s="49">
        <v>44931</v>
      </c>
      <c r="AR242" s="21" t="s">
        <v>1626</v>
      </c>
      <c r="AT242">
        <v>1.272</v>
      </c>
      <c r="AW242" s="49">
        <v>44965</v>
      </c>
      <c r="AX242" s="21" t="s">
        <v>1701</v>
      </c>
      <c r="AZ242">
        <v>1.2964</v>
      </c>
      <c r="DQ242" s="49">
        <v>44818</v>
      </c>
      <c r="DR242" s="27" t="s">
        <v>1634</v>
      </c>
      <c r="DS242" s="23"/>
      <c r="DT242">
        <v>1.5307999999999999</v>
      </c>
    </row>
    <row r="243" spans="1:124">
      <c r="A243" s="49">
        <v>44749</v>
      </c>
      <c r="B243" s="21" t="s">
        <v>639</v>
      </c>
      <c r="D243">
        <v>1.0269999999999999</v>
      </c>
      <c r="G243" s="49">
        <v>44819</v>
      </c>
      <c r="H243" s="27" t="s">
        <v>1634</v>
      </c>
      <c r="I243" s="23"/>
      <c r="J243">
        <v>1.55</v>
      </c>
      <c r="M243" s="49">
        <v>44873</v>
      </c>
      <c r="N243" s="27" t="s">
        <v>1636</v>
      </c>
      <c r="O243" s="23"/>
      <c r="P243">
        <v>1.3250999999999999</v>
      </c>
      <c r="Q243">
        <f>Q80-500000</f>
        <v>6804071.5200000005</v>
      </c>
      <c r="S243" s="49">
        <v>44873</v>
      </c>
      <c r="T243" s="21" t="s">
        <v>1636</v>
      </c>
      <c r="U243" s="21"/>
      <c r="V243">
        <v>1.0398000000000001</v>
      </c>
      <c r="Y243" s="49">
        <v>44901</v>
      </c>
      <c r="Z243" s="21" t="s">
        <v>1624</v>
      </c>
      <c r="AB243">
        <v>0.96799999999999997</v>
      </c>
      <c r="AE243" s="49">
        <v>44924</v>
      </c>
      <c r="AF243" s="21" t="s">
        <v>1624</v>
      </c>
      <c r="AH243">
        <v>1.0682</v>
      </c>
      <c r="AK243" s="66">
        <v>44924</v>
      </c>
      <c r="AL243" s="21" t="s">
        <v>1624</v>
      </c>
      <c r="AN243" s="7">
        <v>2.0293000000000001</v>
      </c>
      <c r="AQ243" s="49">
        <v>44932</v>
      </c>
      <c r="AR243" s="21" t="s">
        <v>1626</v>
      </c>
      <c r="AT243">
        <v>1.268</v>
      </c>
      <c r="AW243" s="49">
        <v>44966</v>
      </c>
      <c r="AX243" s="21" t="s">
        <v>1711</v>
      </c>
      <c r="AZ243">
        <v>1.2939000000000001</v>
      </c>
      <c r="DQ243" s="49">
        <v>44819</v>
      </c>
      <c r="DR243" s="27" t="s">
        <v>1634</v>
      </c>
      <c r="DS243" s="23"/>
      <c r="DT243">
        <v>1.55</v>
      </c>
    </row>
    <row r="244" spans="1:124">
      <c r="A244" s="49">
        <v>44750</v>
      </c>
      <c r="B244" s="21" t="s">
        <v>639</v>
      </c>
      <c r="D244">
        <v>1.022</v>
      </c>
      <c r="G244" s="49">
        <v>44820</v>
      </c>
      <c r="H244" s="27" t="s">
        <v>1634</v>
      </c>
      <c r="I244" s="23"/>
      <c r="J244">
        <v>1.5577000000000001</v>
      </c>
      <c r="M244" s="49">
        <v>44874</v>
      </c>
      <c r="N244" s="27" t="s">
        <v>1636</v>
      </c>
      <c r="O244" s="23"/>
      <c r="P244">
        <v>1.3266</v>
      </c>
      <c r="S244" s="49">
        <v>44874</v>
      </c>
      <c r="T244" s="21" t="s">
        <v>1636</v>
      </c>
      <c r="U244" s="21"/>
      <c r="V244">
        <v>1.042</v>
      </c>
      <c r="Y244" s="49">
        <v>44902</v>
      </c>
      <c r="Z244" s="21" t="s">
        <v>1624</v>
      </c>
      <c r="AB244">
        <v>0.96599999999999997</v>
      </c>
      <c r="AE244" s="49">
        <v>44925</v>
      </c>
      <c r="AF244" s="21" t="s">
        <v>1624</v>
      </c>
      <c r="AH244">
        <v>1.073</v>
      </c>
      <c r="AK244" s="66">
        <v>44925</v>
      </c>
      <c r="AL244" s="21" t="s">
        <v>1624</v>
      </c>
      <c r="AN244" s="7">
        <v>2.0339</v>
      </c>
      <c r="AQ244" s="49">
        <v>44935</v>
      </c>
      <c r="AR244" s="21" t="s">
        <v>1626</v>
      </c>
      <c r="AT244">
        <v>1.276</v>
      </c>
      <c r="AW244" s="49">
        <v>44967</v>
      </c>
      <c r="AX244" s="21" t="s">
        <v>1719</v>
      </c>
      <c r="AZ244">
        <v>1.2925</v>
      </c>
      <c r="DQ244" s="49">
        <v>44820</v>
      </c>
      <c r="DR244" s="27" t="s">
        <v>1634</v>
      </c>
      <c r="DS244" s="23"/>
      <c r="DT244">
        <v>1.5577000000000001</v>
      </c>
    </row>
    <row r="245" spans="1:124">
      <c r="A245" s="49">
        <v>44753</v>
      </c>
      <c r="B245" s="21" t="s">
        <v>639</v>
      </c>
      <c r="D245">
        <v>1.0249999999999999</v>
      </c>
      <c r="G245" s="49">
        <v>44823</v>
      </c>
      <c r="H245" s="27" t="s">
        <v>1634</v>
      </c>
      <c r="I245" s="23"/>
      <c r="J245">
        <v>1.5755999999999999</v>
      </c>
      <c r="M245" s="49">
        <v>44875</v>
      </c>
      <c r="N245" s="27" t="s">
        <v>1636</v>
      </c>
      <c r="O245" s="23"/>
      <c r="P245">
        <v>1.3255999999999999</v>
      </c>
      <c r="S245" s="49">
        <v>44875</v>
      </c>
      <c r="T245" s="21" t="s">
        <v>1636</v>
      </c>
      <c r="U245" s="21"/>
      <c r="V245">
        <v>1.0403</v>
      </c>
      <c r="Y245" s="49">
        <v>44903</v>
      </c>
      <c r="Z245" s="21" t="s">
        <v>1624</v>
      </c>
      <c r="AB245">
        <v>0.96699999999999997</v>
      </c>
      <c r="AE245" s="49">
        <v>44929</v>
      </c>
      <c r="AF245" s="21" t="s">
        <v>1626</v>
      </c>
      <c r="AH245">
        <v>1.052</v>
      </c>
      <c r="AK245" s="66">
        <v>44929</v>
      </c>
      <c r="AL245" s="21" t="s">
        <v>1626</v>
      </c>
      <c r="AN245" s="7">
        <v>2.0451000000000001</v>
      </c>
      <c r="AQ245" s="49">
        <v>44936</v>
      </c>
      <c r="AR245" s="21" t="s">
        <v>1626</v>
      </c>
      <c r="AT245">
        <v>1.2689999999999999</v>
      </c>
      <c r="DQ245" s="49">
        <v>44823</v>
      </c>
      <c r="DR245" s="27" t="s">
        <v>1634</v>
      </c>
      <c r="DS245" s="23"/>
      <c r="DT245">
        <v>1.5755999999999999</v>
      </c>
    </row>
    <row r="246" spans="1:124">
      <c r="A246" s="49">
        <v>44754</v>
      </c>
      <c r="B246" s="21" t="s">
        <v>639</v>
      </c>
      <c r="D246">
        <v>1.0269999999999999</v>
      </c>
      <c r="G246" s="49">
        <v>44824</v>
      </c>
      <c r="H246" s="27" t="s">
        <v>1634</v>
      </c>
      <c r="I246" s="23"/>
      <c r="J246">
        <v>1.5662</v>
      </c>
      <c r="M246" s="49">
        <v>44876</v>
      </c>
      <c r="N246" s="27" t="s">
        <v>1636</v>
      </c>
      <c r="O246" s="23"/>
      <c r="P246">
        <v>1.3118000000000001</v>
      </c>
      <c r="S246" s="49">
        <v>44876</v>
      </c>
      <c r="T246" s="21" t="s">
        <v>1636</v>
      </c>
      <c r="U246" s="21"/>
      <c r="V246">
        <v>1.0417000000000001</v>
      </c>
      <c r="Y246" s="49">
        <v>44904</v>
      </c>
      <c r="Z246" s="21" t="s">
        <v>1624</v>
      </c>
      <c r="AB246">
        <v>0.97199999999999998</v>
      </c>
      <c r="AE246" s="49">
        <v>44930</v>
      </c>
      <c r="AF246" s="21" t="s">
        <v>1626</v>
      </c>
      <c r="AH246">
        <v>1.0530999999999999</v>
      </c>
      <c r="AK246" s="66">
        <v>44930</v>
      </c>
      <c r="AL246" s="21" t="s">
        <v>1626</v>
      </c>
      <c r="AN246" s="7">
        <v>2.0461999999999998</v>
      </c>
      <c r="AQ246" s="49">
        <v>44937</v>
      </c>
      <c r="AR246" s="21" t="s">
        <v>1626</v>
      </c>
      <c r="AT246">
        <v>1.27</v>
      </c>
      <c r="DQ246" s="49">
        <v>44824</v>
      </c>
      <c r="DR246" s="27" t="s">
        <v>1634</v>
      </c>
      <c r="DS246" s="23"/>
      <c r="DT246">
        <v>1.5662</v>
      </c>
    </row>
    <row r="247" spans="1:124">
      <c r="A247" s="49">
        <v>44755</v>
      </c>
      <c r="B247" s="21" t="s">
        <v>639</v>
      </c>
      <c r="D247">
        <v>1.0369999999999999</v>
      </c>
      <c r="G247" s="49">
        <v>44825</v>
      </c>
      <c r="H247" s="27" t="s">
        <v>1634</v>
      </c>
      <c r="I247" s="23"/>
      <c r="J247">
        <v>1.5589</v>
      </c>
      <c r="M247" s="49">
        <v>44879</v>
      </c>
      <c r="N247" s="27" t="s">
        <v>1636</v>
      </c>
      <c r="O247" s="23"/>
      <c r="P247">
        <v>1.3234999999999999</v>
      </c>
      <c r="S247" s="49">
        <v>44879</v>
      </c>
      <c r="T247" s="21" t="s">
        <v>1636</v>
      </c>
      <c r="U247" s="21"/>
      <c r="V247">
        <v>1.0415000000000001</v>
      </c>
      <c r="Y247" s="49">
        <v>44907</v>
      </c>
      <c r="Z247" s="21" t="s">
        <v>1624</v>
      </c>
      <c r="AB247">
        <v>0.96699999999999997</v>
      </c>
      <c r="AE247" s="49">
        <v>44931</v>
      </c>
      <c r="AF247" s="21" t="s">
        <v>1626</v>
      </c>
      <c r="AH247">
        <v>1.0472999999999999</v>
      </c>
      <c r="AK247" s="66">
        <v>44931</v>
      </c>
      <c r="AL247" s="21" t="s">
        <v>1626</v>
      </c>
      <c r="AN247" s="7">
        <v>2.0495000000000001</v>
      </c>
      <c r="AQ247" s="49">
        <v>44938</v>
      </c>
      <c r="AR247" s="21" t="s">
        <v>1626</v>
      </c>
      <c r="AT247">
        <v>1.2809999999999999</v>
      </c>
      <c r="DQ247" s="49">
        <v>44825</v>
      </c>
      <c r="DR247" s="27" t="s">
        <v>1634</v>
      </c>
      <c r="DS247" s="23"/>
      <c r="DT247">
        <v>1.5589</v>
      </c>
    </row>
    <row r="248" spans="1:124">
      <c r="A248" s="49">
        <v>44756</v>
      </c>
      <c r="B248" s="21" t="s">
        <v>639</v>
      </c>
      <c r="D248">
        <v>1.0349999999999999</v>
      </c>
      <c r="G248" s="49">
        <v>44826</v>
      </c>
      <c r="H248" s="27" t="s">
        <v>1634</v>
      </c>
      <c r="I248" s="23"/>
      <c r="J248">
        <v>1.5683</v>
      </c>
      <c r="M248" s="49">
        <v>44880</v>
      </c>
      <c r="N248" s="27" t="s">
        <v>1636</v>
      </c>
      <c r="O248" s="23"/>
      <c r="P248">
        <v>1.3214999999999999</v>
      </c>
      <c r="S248" s="49">
        <v>44880</v>
      </c>
      <c r="T248" s="21" t="s">
        <v>1636</v>
      </c>
      <c r="U248" s="21"/>
      <c r="V248">
        <v>1.0390999999999999</v>
      </c>
      <c r="Y248" s="49">
        <v>44908</v>
      </c>
      <c r="Z248" s="21" t="s">
        <v>1624</v>
      </c>
      <c r="AB248">
        <v>0.96599999999999997</v>
      </c>
      <c r="AE248" s="49">
        <v>44932</v>
      </c>
      <c r="AF248" s="21" t="s">
        <v>1626</v>
      </c>
      <c r="AH248">
        <v>1.0411999999999999</v>
      </c>
      <c r="AK248" s="66">
        <v>44932</v>
      </c>
      <c r="AL248" s="21" t="s">
        <v>1626</v>
      </c>
      <c r="AN248" s="7">
        <v>2.0478999999999998</v>
      </c>
      <c r="AQ248" s="49">
        <v>44939</v>
      </c>
      <c r="AR248" s="21" t="s">
        <v>1626</v>
      </c>
      <c r="AT248">
        <v>1.302</v>
      </c>
      <c r="DQ248" s="49">
        <v>44826</v>
      </c>
      <c r="DR248" s="27" t="s">
        <v>1634</v>
      </c>
      <c r="DS248" s="23"/>
      <c r="DT248">
        <v>1.5683</v>
      </c>
    </row>
    <row r="249" spans="1:124">
      <c r="A249" s="49">
        <v>44757</v>
      </c>
      <c r="B249" s="21" t="s">
        <v>639</v>
      </c>
      <c r="D249">
        <v>1.0449999999999999</v>
      </c>
      <c r="G249" s="49">
        <v>44827</v>
      </c>
      <c r="H249" s="27" t="s">
        <v>1634</v>
      </c>
      <c r="I249" s="23"/>
      <c r="J249">
        <v>1.5770999999999999</v>
      </c>
      <c r="M249" s="49">
        <v>44881</v>
      </c>
      <c r="N249" s="27" t="s">
        <v>1636</v>
      </c>
      <c r="O249" s="23"/>
      <c r="P249">
        <v>1.3163</v>
      </c>
      <c r="S249" s="49">
        <v>44881</v>
      </c>
      <c r="T249" s="21" t="s">
        <v>1636</v>
      </c>
      <c r="U249" s="21"/>
      <c r="V249">
        <v>1.0384</v>
      </c>
      <c r="Y249" s="49">
        <v>44909</v>
      </c>
      <c r="Z249" s="21" t="s">
        <v>1624</v>
      </c>
      <c r="AB249">
        <v>0.96599999999999997</v>
      </c>
      <c r="AE249" s="49">
        <v>44935</v>
      </c>
      <c r="AF249" s="21" t="s">
        <v>1626</v>
      </c>
      <c r="AH249">
        <v>1.0327999999999999</v>
      </c>
      <c r="AK249" s="66">
        <v>44935</v>
      </c>
      <c r="AL249" s="21" t="s">
        <v>1626</v>
      </c>
      <c r="AN249" s="7">
        <v>2.0485000000000002</v>
      </c>
      <c r="AQ249" s="49">
        <v>44942</v>
      </c>
      <c r="AR249" s="21" t="s">
        <v>1626</v>
      </c>
      <c r="AT249">
        <v>1.306</v>
      </c>
      <c r="DQ249" s="49">
        <v>44827</v>
      </c>
      <c r="DR249" s="27" t="s">
        <v>1634</v>
      </c>
      <c r="DS249" s="23"/>
      <c r="DT249">
        <v>1.5770999999999999</v>
      </c>
    </row>
    <row r="250" spans="1:124">
      <c r="A250" s="49">
        <v>44760</v>
      </c>
      <c r="B250" s="21" t="s">
        <v>639</v>
      </c>
      <c r="D250">
        <v>1.0409999999999999</v>
      </c>
      <c r="G250" s="49">
        <v>44830</v>
      </c>
      <c r="H250" s="27" t="s">
        <v>1634</v>
      </c>
      <c r="I250" s="23"/>
      <c r="J250">
        <v>1.571</v>
      </c>
      <c r="M250" s="49">
        <v>44882</v>
      </c>
      <c r="N250" s="27" t="s">
        <v>1636</v>
      </c>
      <c r="O250" s="23"/>
      <c r="P250">
        <v>1.3142</v>
      </c>
      <c r="S250" s="49">
        <v>44882</v>
      </c>
      <c r="T250" s="21" t="s">
        <v>1636</v>
      </c>
      <c r="U250" s="21"/>
      <c r="V250">
        <v>1.0362</v>
      </c>
      <c r="Y250" s="49">
        <v>44910</v>
      </c>
      <c r="Z250" s="21" t="s">
        <v>1624</v>
      </c>
      <c r="AB250">
        <v>0.96599999999999997</v>
      </c>
      <c r="AE250" s="49">
        <v>44936</v>
      </c>
      <c r="AF250" s="21" t="s">
        <v>1626</v>
      </c>
      <c r="AH250">
        <v>1.0267999999999999</v>
      </c>
      <c r="AK250" s="66">
        <v>44936</v>
      </c>
      <c r="AL250" s="21" t="s">
        <v>1626</v>
      </c>
      <c r="AN250" s="7">
        <v>2.0488</v>
      </c>
      <c r="AQ250" s="49">
        <v>44943</v>
      </c>
      <c r="AR250" s="21" t="s">
        <v>1626</v>
      </c>
      <c r="AT250">
        <v>1.296</v>
      </c>
      <c r="DQ250" s="49">
        <v>44830</v>
      </c>
      <c r="DR250" s="27" t="s">
        <v>1634</v>
      </c>
      <c r="DS250" s="23"/>
      <c r="DT250">
        <v>1.571</v>
      </c>
    </row>
    <row r="251" spans="1:124">
      <c r="A251" s="49">
        <v>44761</v>
      </c>
      <c r="B251" s="21" t="s">
        <v>639</v>
      </c>
      <c r="D251">
        <v>1.038</v>
      </c>
      <c r="G251" s="49">
        <v>44831</v>
      </c>
      <c r="H251" s="27" t="s">
        <v>1634</v>
      </c>
      <c r="I251" s="23"/>
      <c r="J251">
        <v>1.5638000000000001</v>
      </c>
      <c r="M251" s="49">
        <v>44883</v>
      </c>
      <c r="N251" s="27" t="s">
        <v>1636</v>
      </c>
      <c r="O251" s="23"/>
      <c r="P251">
        <v>1.3158000000000001</v>
      </c>
      <c r="S251" s="49">
        <v>44883</v>
      </c>
      <c r="T251" s="21" t="s">
        <v>1636</v>
      </c>
      <c r="U251" s="21"/>
      <c r="V251">
        <v>1.0358000000000001</v>
      </c>
      <c r="Y251" s="49">
        <v>44911</v>
      </c>
      <c r="Z251" s="21" t="s">
        <v>1624</v>
      </c>
      <c r="AB251">
        <v>0.96399999999999997</v>
      </c>
      <c r="AE251" s="49">
        <v>44937</v>
      </c>
      <c r="AF251" s="21" t="s">
        <v>1626</v>
      </c>
      <c r="AH251">
        <v>1.0347</v>
      </c>
      <c r="AK251" s="66">
        <v>44937</v>
      </c>
      <c r="AL251" s="21" t="s">
        <v>1626</v>
      </c>
      <c r="AN251" s="7">
        <v>2.0489999999999999</v>
      </c>
      <c r="AQ251" s="49">
        <v>44944</v>
      </c>
      <c r="AR251" s="21" t="s">
        <v>1626</v>
      </c>
      <c r="AT251">
        <v>1.3029999999999999</v>
      </c>
      <c r="DQ251" s="49">
        <v>44831</v>
      </c>
      <c r="DR251" s="27" t="s">
        <v>1634</v>
      </c>
      <c r="DS251" s="23"/>
      <c r="DT251">
        <v>1.5638000000000001</v>
      </c>
    </row>
    <row r="252" spans="1:124">
      <c r="A252" s="49">
        <v>44762</v>
      </c>
      <c r="B252" s="21" t="s">
        <v>639</v>
      </c>
      <c r="D252">
        <v>1.0369999999999999</v>
      </c>
      <c r="G252" s="49">
        <v>44832</v>
      </c>
      <c r="H252" s="27" t="s">
        <v>1634</v>
      </c>
      <c r="I252" s="23"/>
      <c r="J252">
        <v>1.5835999999999999</v>
      </c>
      <c r="M252" s="49">
        <v>44886</v>
      </c>
      <c r="N252" s="27" t="s">
        <v>1636</v>
      </c>
      <c r="O252" s="23"/>
      <c r="P252">
        <v>1.3109</v>
      </c>
      <c r="S252" s="49">
        <v>44886</v>
      </c>
      <c r="T252" s="21" t="s">
        <v>1636</v>
      </c>
      <c r="U252" s="21"/>
      <c r="V252">
        <v>1.0335000000000001</v>
      </c>
      <c r="Y252" s="49">
        <v>44914</v>
      </c>
      <c r="Z252" s="21" t="s">
        <v>1624</v>
      </c>
      <c r="AB252">
        <v>0.95699999999999996</v>
      </c>
      <c r="AE252" s="49">
        <v>44938</v>
      </c>
      <c r="AF252" s="21" t="s">
        <v>1626</v>
      </c>
      <c r="AH252">
        <v>1.0357000000000001</v>
      </c>
      <c r="AK252" s="66">
        <v>44938</v>
      </c>
      <c r="AL252" s="21" t="s">
        <v>1626</v>
      </c>
      <c r="AN252" s="7">
        <v>2.0556999999999999</v>
      </c>
      <c r="AQ252" s="49">
        <v>44945</v>
      </c>
      <c r="AR252" s="21" t="s">
        <v>1626</v>
      </c>
      <c r="AT252">
        <v>1.3180000000000001</v>
      </c>
      <c r="DQ252" s="49">
        <v>44832</v>
      </c>
      <c r="DR252" s="27" t="s">
        <v>1634</v>
      </c>
      <c r="DS252" s="23"/>
      <c r="DT252">
        <v>1.5835999999999999</v>
      </c>
    </row>
    <row r="253" spans="1:124">
      <c r="A253" s="49">
        <v>44763</v>
      </c>
      <c r="B253" s="21" t="s">
        <v>639</v>
      </c>
      <c r="D253">
        <v>1.034</v>
      </c>
      <c r="G253" s="49">
        <v>44833</v>
      </c>
      <c r="H253" s="27" t="s">
        <v>1634</v>
      </c>
      <c r="I253" s="23"/>
      <c r="J253">
        <v>1.5891999999999999</v>
      </c>
      <c r="M253" s="49">
        <v>44887</v>
      </c>
      <c r="N253" s="27" t="s">
        <v>1636</v>
      </c>
      <c r="O253" s="23"/>
      <c r="P253">
        <v>1.3270999999999999</v>
      </c>
      <c r="S253" s="49">
        <v>44887</v>
      </c>
      <c r="T253" s="21" t="s">
        <v>1636</v>
      </c>
      <c r="U253" s="21"/>
      <c r="V253">
        <v>1.032</v>
      </c>
      <c r="Y253" s="49">
        <v>44915</v>
      </c>
      <c r="Z253" s="21" t="s">
        <v>1624</v>
      </c>
      <c r="AB253">
        <v>0.95499999999999996</v>
      </c>
      <c r="AE253" s="49">
        <v>44939</v>
      </c>
      <c r="AF253" s="21" t="s">
        <v>1626</v>
      </c>
      <c r="AH253">
        <v>1.0461</v>
      </c>
      <c r="AK253" s="66">
        <v>44939</v>
      </c>
      <c r="AL253" s="21" t="s">
        <v>1626</v>
      </c>
      <c r="AN253" s="7">
        <v>2.0724</v>
      </c>
      <c r="AQ253" s="49">
        <v>44946</v>
      </c>
      <c r="AR253" s="21" t="s">
        <v>1626</v>
      </c>
      <c r="AT253">
        <v>1.3129999999999999</v>
      </c>
      <c r="DQ253" s="49">
        <v>44833</v>
      </c>
      <c r="DR253" s="27" t="s">
        <v>1634</v>
      </c>
      <c r="DS253" s="23"/>
      <c r="DT253">
        <v>1.5891999999999999</v>
      </c>
    </row>
    <row r="254" spans="1:124">
      <c r="A254" s="49">
        <v>44764</v>
      </c>
      <c r="B254" s="21" t="s">
        <v>639</v>
      </c>
      <c r="D254">
        <v>1.0349999999999999</v>
      </c>
      <c r="G254" s="49">
        <v>44834</v>
      </c>
      <c r="H254" s="27" t="s">
        <v>1634</v>
      </c>
      <c r="I254" s="23"/>
      <c r="J254">
        <v>1.5921000000000001</v>
      </c>
      <c r="M254" s="49">
        <v>44888</v>
      </c>
      <c r="N254" s="27" t="s">
        <v>1636</v>
      </c>
      <c r="O254" s="23"/>
      <c r="P254">
        <v>1.3265</v>
      </c>
      <c r="S254" s="49">
        <v>44888</v>
      </c>
      <c r="T254" s="21" t="s">
        <v>1636</v>
      </c>
      <c r="U254" s="21"/>
      <c r="V254">
        <v>1.0298</v>
      </c>
      <c r="Y254" s="49">
        <v>44916</v>
      </c>
      <c r="Z254" s="21" t="s">
        <v>1624</v>
      </c>
      <c r="AB254">
        <v>0.96</v>
      </c>
      <c r="AE254" s="49">
        <v>44942</v>
      </c>
      <c r="AF254" s="21" t="s">
        <v>1626</v>
      </c>
      <c r="AH254">
        <v>1.0389999999999999</v>
      </c>
      <c r="AK254" s="66">
        <v>44942</v>
      </c>
      <c r="AL254" s="21" t="s">
        <v>1626</v>
      </c>
      <c r="AN254" s="7">
        <v>2.0785</v>
      </c>
      <c r="AQ254" s="49">
        <v>44956</v>
      </c>
      <c r="AR254" s="21" t="s">
        <v>1626</v>
      </c>
      <c r="AT254">
        <v>1.3089999999999999</v>
      </c>
      <c r="DQ254" s="49">
        <v>44834</v>
      </c>
      <c r="DR254" s="27" t="s">
        <v>1634</v>
      </c>
      <c r="DS254" s="23"/>
      <c r="DT254">
        <v>1.5921000000000001</v>
      </c>
    </row>
    <row r="255" spans="1:124">
      <c r="A255" s="49">
        <v>44767</v>
      </c>
      <c r="B255" s="21" t="s">
        <v>639</v>
      </c>
      <c r="D255">
        <v>1.0269999999999999</v>
      </c>
      <c r="G255" s="49">
        <v>44844</v>
      </c>
      <c r="H255" s="27" t="s">
        <v>358</v>
      </c>
      <c r="I255" s="23"/>
      <c r="J255">
        <v>1.5915999999999999</v>
      </c>
      <c r="M255" s="49">
        <v>44889</v>
      </c>
      <c r="N255" s="27" t="s">
        <v>1636</v>
      </c>
      <c r="O255" s="23"/>
      <c r="P255">
        <v>1.3304</v>
      </c>
      <c r="S255" s="49">
        <v>44889</v>
      </c>
      <c r="T255" s="21" t="s">
        <v>1636</v>
      </c>
      <c r="U255" s="21"/>
      <c r="V255">
        <v>1.0284</v>
      </c>
      <c r="Y255" s="49">
        <v>44917</v>
      </c>
      <c r="Z255" s="21" t="s">
        <v>1624</v>
      </c>
      <c r="AB255">
        <v>0.96</v>
      </c>
      <c r="AE255" s="49">
        <v>44943</v>
      </c>
      <c r="AF255" s="21" t="s">
        <v>1626</v>
      </c>
      <c r="AH255">
        <v>1.0304</v>
      </c>
      <c r="AK255" s="66">
        <v>44943</v>
      </c>
      <c r="AL255" s="21" t="s">
        <v>1626</v>
      </c>
      <c r="AN255" s="7">
        <v>2.0790999999999999</v>
      </c>
      <c r="AQ255" s="49">
        <v>44957</v>
      </c>
      <c r="AR255" s="21" t="s">
        <v>1626</v>
      </c>
      <c r="AT255">
        <v>1.2829999999999999</v>
      </c>
      <c r="DQ255" s="49">
        <v>44844</v>
      </c>
      <c r="DR255" s="27" t="s">
        <v>358</v>
      </c>
      <c r="DS255" s="23"/>
      <c r="DT255">
        <v>1.5915999999999999</v>
      </c>
    </row>
    <row r="256" spans="1:124">
      <c r="A256" s="49">
        <v>44768</v>
      </c>
      <c r="B256" s="21" t="s">
        <v>639</v>
      </c>
      <c r="D256">
        <v>1.0269999999999999</v>
      </c>
      <c r="G256" s="49">
        <v>44845</v>
      </c>
      <c r="H256" s="27" t="s">
        <v>1635</v>
      </c>
      <c r="I256" s="23"/>
      <c r="J256">
        <v>1.5759000000000001</v>
      </c>
      <c r="M256" s="49">
        <v>44890</v>
      </c>
      <c r="N256" s="27" t="s">
        <v>1636</v>
      </c>
      <c r="O256" s="23"/>
      <c r="P256">
        <v>1.3289</v>
      </c>
      <c r="S256" s="49">
        <v>44890</v>
      </c>
      <c r="T256" s="21" t="s">
        <v>1636</v>
      </c>
      <c r="U256" s="21"/>
      <c r="V256">
        <v>1.0295000000000001</v>
      </c>
      <c r="Y256" s="49">
        <v>44918</v>
      </c>
      <c r="Z256" s="21" t="s">
        <v>1624</v>
      </c>
      <c r="AB256">
        <v>0.95799999999999996</v>
      </c>
      <c r="AE256" s="49">
        <v>44944</v>
      </c>
      <c r="AF256" s="21" t="s">
        <v>1626</v>
      </c>
      <c r="AH256">
        <v>1.0347</v>
      </c>
      <c r="AK256" s="66">
        <v>44944</v>
      </c>
      <c r="AL256" s="21" t="s">
        <v>1626</v>
      </c>
      <c r="AN256" s="7">
        <v>2.0787</v>
      </c>
      <c r="AQ256" s="49">
        <v>44958</v>
      </c>
      <c r="AR256" s="21" t="s">
        <v>348</v>
      </c>
      <c r="AT256">
        <v>1.2649999999999999</v>
      </c>
      <c r="DQ256" s="49">
        <v>44845</v>
      </c>
      <c r="DR256" s="27" t="s">
        <v>1635</v>
      </c>
      <c r="DS256" s="23"/>
      <c r="DT256">
        <v>1.5759000000000001</v>
      </c>
    </row>
    <row r="257" spans="1:124">
      <c r="A257" s="49">
        <v>44769</v>
      </c>
      <c r="B257" s="21" t="s">
        <v>639</v>
      </c>
      <c r="D257">
        <v>1.026</v>
      </c>
      <c r="G257" s="49">
        <v>44846</v>
      </c>
      <c r="H257" s="27" t="s">
        <v>1635</v>
      </c>
      <c r="I257" s="23"/>
      <c r="J257">
        <v>1.5595000000000001</v>
      </c>
      <c r="M257" s="49">
        <v>44893</v>
      </c>
      <c r="N257" s="27" t="s">
        <v>1636</v>
      </c>
      <c r="O257" s="23"/>
      <c r="P257">
        <v>1.3292999999999999</v>
      </c>
      <c r="S257" s="49">
        <v>44893</v>
      </c>
      <c r="T257" s="21" t="s">
        <v>1636</v>
      </c>
      <c r="U257" s="21"/>
      <c r="V257">
        <v>1.0290999999999999</v>
      </c>
      <c r="Y257" s="49">
        <v>44921</v>
      </c>
      <c r="Z257" s="21" t="s">
        <v>1624</v>
      </c>
      <c r="AB257">
        <v>0.95799999999999996</v>
      </c>
      <c r="AE257" s="49">
        <v>44945</v>
      </c>
      <c r="AF257" s="21" t="s">
        <v>1626</v>
      </c>
      <c r="AH257">
        <v>1.0419</v>
      </c>
      <c r="AK257" s="66">
        <v>44945</v>
      </c>
      <c r="AL257" s="21" t="s">
        <v>1626</v>
      </c>
      <c r="AN257" s="7">
        <v>2.0857000000000001</v>
      </c>
      <c r="AQ257" s="49">
        <v>44959</v>
      </c>
      <c r="AR257" s="21" t="s">
        <v>1632</v>
      </c>
      <c r="AT257">
        <v>1.256</v>
      </c>
      <c r="DQ257" s="49">
        <v>44846</v>
      </c>
      <c r="DR257" s="27" t="s">
        <v>1635</v>
      </c>
      <c r="DS257" s="23"/>
      <c r="DT257">
        <v>1.5595000000000001</v>
      </c>
    </row>
    <row r="258" spans="1:124">
      <c r="A258" s="49">
        <v>44770</v>
      </c>
      <c r="B258" s="21" t="s">
        <v>639</v>
      </c>
      <c r="D258">
        <v>1.0249999999999999</v>
      </c>
      <c r="G258" s="49">
        <v>44847</v>
      </c>
      <c r="H258" s="27" t="s">
        <v>1635</v>
      </c>
      <c r="I258" s="23"/>
      <c r="J258">
        <v>1.5658000000000001</v>
      </c>
      <c r="M258" s="49">
        <v>44894</v>
      </c>
      <c r="N258" s="27" t="s">
        <v>1636</v>
      </c>
      <c r="O258" s="23"/>
      <c r="P258">
        <v>1.3323</v>
      </c>
      <c r="S258" s="49">
        <v>44894</v>
      </c>
      <c r="T258" s="21" t="s">
        <v>1636</v>
      </c>
      <c r="U258" s="21"/>
      <c r="V258">
        <v>1.0306999999999999</v>
      </c>
      <c r="Y258" s="49">
        <v>44922</v>
      </c>
      <c r="Z258" s="21" t="s">
        <v>1624</v>
      </c>
      <c r="AB258">
        <v>0.95899999999999996</v>
      </c>
      <c r="AE258" s="49">
        <v>44946</v>
      </c>
      <c r="AF258" s="21" t="s">
        <v>1626</v>
      </c>
      <c r="AH258">
        <v>1.0442</v>
      </c>
      <c r="AK258" s="66">
        <v>44946</v>
      </c>
      <c r="AL258" s="21" t="s">
        <v>1626</v>
      </c>
      <c r="AN258" s="7">
        <v>2.1042000000000001</v>
      </c>
      <c r="AQ258" s="49">
        <v>44960</v>
      </c>
      <c r="AR258" s="21" t="s">
        <v>1632</v>
      </c>
      <c r="AT258">
        <v>1.2350000000000001</v>
      </c>
      <c r="DQ258" s="49">
        <v>44847</v>
      </c>
      <c r="DR258" s="27" t="s">
        <v>1635</v>
      </c>
      <c r="DS258" s="23"/>
      <c r="DT258">
        <v>1.5658000000000001</v>
      </c>
    </row>
    <row r="259" spans="1:124">
      <c r="A259" s="49">
        <v>44771</v>
      </c>
      <c r="B259" s="21" t="s">
        <v>639</v>
      </c>
      <c r="D259">
        <v>1.032</v>
      </c>
      <c r="G259" s="49">
        <v>44848</v>
      </c>
      <c r="H259" s="27" t="s">
        <v>1635</v>
      </c>
      <c r="I259" s="23"/>
      <c r="J259">
        <v>1.5504</v>
      </c>
      <c r="M259" s="49">
        <v>44895</v>
      </c>
      <c r="N259" s="27" t="s">
        <v>1636</v>
      </c>
      <c r="O259" s="23"/>
      <c r="P259">
        <v>1.3351</v>
      </c>
      <c r="S259" s="49">
        <v>44895</v>
      </c>
      <c r="T259" s="21" t="s">
        <v>1636</v>
      </c>
      <c r="U259" s="21"/>
      <c r="V259">
        <v>1.0308999999999999</v>
      </c>
      <c r="Y259" s="49">
        <v>44923</v>
      </c>
      <c r="Z259" s="21" t="s">
        <v>1624</v>
      </c>
      <c r="AB259">
        <v>0.95799999999999996</v>
      </c>
      <c r="AE259" s="49">
        <v>44956</v>
      </c>
      <c r="AF259" s="21" t="s">
        <v>1626</v>
      </c>
      <c r="AH259">
        <v>1.0478000000000001</v>
      </c>
      <c r="AK259" s="66">
        <v>44956</v>
      </c>
      <c r="AL259" s="21" t="s">
        <v>1626</v>
      </c>
      <c r="AN259" s="7">
        <v>2.1379000000000001</v>
      </c>
      <c r="AQ259" s="49">
        <v>44963</v>
      </c>
      <c r="AR259" s="21" t="s">
        <v>1632</v>
      </c>
      <c r="AT259">
        <v>1.2549999999999999</v>
      </c>
      <c r="DQ259" s="49">
        <v>44848</v>
      </c>
      <c r="DR259" s="27" t="s">
        <v>1635</v>
      </c>
      <c r="DS259" s="23"/>
      <c r="DT259">
        <v>1.5504</v>
      </c>
    </row>
    <row r="260" spans="1:124">
      <c r="A260" s="49">
        <v>44774</v>
      </c>
      <c r="B260" s="21" t="s">
        <v>356</v>
      </c>
      <c r="D260">
        <v>1.0429999999999999</v>
      </c>
      <c r="G260" s="49">
        <v>44851</v>
      </c>
      <c r="H260" s="27" t="s">
        <v>1635</v>
      </c>
      <c r="I260" s="23"/>
      <c r="J260">
        <v>1.5492999999999999</v>
      </c>
      <c r="M260" s="49">
        <v>44896</v>
      </c>
      <c r="N260" s="27" t="s">
        <v>360</v>
      </c>
      <c r="O260" s="23"/>
      <c r="P260">
        <v>1.3325</v>
      </c>
      <c r="S260" s="49">
        <v>44896</v>
      </c>
      <c r="T260" s="21" t="s">
        <v>360</v>
      </c>
      <c r="U260" s="21"/>
      <c r="V260">
        <v>1.0325</v>
      </c>
      <c r="Y260" s="49">
        <v>44924</v>
      </c>
      <c r="Z260" s="21" t="s">
        <v>1624</v>
      </c>
      <c r="AB260">
        <v>0.95899999999999996</v>
      </c>
      <c r="AE260" s="49">
        <v>44957</v>
      </c>
      <c r="AF260" s="21" t="s">
        <v>1626</v>
      </c>
      <c r="AH260">
        <v>1.0364</v>
      </c>
      <c r="AK260" s="66">
        <v>44957</v>
      </c>
      <c r="AL260" s="21" t="s">
        <v>1626</v>
      </c>
      <c r="AN260" s="7">
        <v>2.1562999999999999</v>
      </c>
      <c r="AQ260" s="49">
        <v>44964</v>
      </c>
      <c r="AR260" s="21" t="s">
        <v>1688</v>
      </c>
      <c r="AT260">
        <v>1.2270000000000001</v>
      </c>
      <c r="DQ260" s="49">
        <v>44851</v>
      </c>
      <c r="DR260" s="27" t="s">
        <v>1635</v>
      </c>
      <c r="DS260" s="23"/>
      <c r="DT260">
        <v>1.5492999999999999</v>
      </c>
    </row>
    <row r="261" spans="1:124">
      <c r="A261" s="49">
        <v>44775</v>
      </c>
      <c r="B261" s="21" t="s">
        <v>1633</v>
      </c>
      <c r="D261">
        <v>1.034</v>
      </c>
      <c r="G261" s="49">
        <v>44852</v>
      </c>
      <c r="H261" s="27" t="s">
        <v>1635</v>
      </c>
      <c r="I261" s="23"/>
      <c r="J261">
        <v>1.5471999999999999</v>
      </c>
      <c r="M261" s="49">
        <v>44897</v>
      </c>
      <c r="N261" s="27" t="s">
        <v>1627</v>
      </c>
      <c r="O261" s="23"/>
      <c r="P261">
        <v>1.3241000000000001</v>
      </c>
      <c r="S261" s="49">
        <v>44897</v>
      </c>
      <c r="T261" s="21" t="s">
        <v>1627</v>
      </c>
      <c r="U261" s="21"/>
      <c r="V261">
        <v>1.0334000000000001</v>
      </c>
      <c r="Y261" s="49">
        <v>44925</v>
      </c>
      <c r="Z261" s="21" t="s">
        <v>1624</v>
      </c>
      <c r="AB261">
        <v>0.95899999999999996</v>
      </c>
      <c r="AE261" s="49">
        <v>44958</v>
      </c>
      <c r="AF261" s="21" t="s">
        <v>348</v>
      </c>
      <c r="AH261">
        <v>1.0318000000000001</v>
      </c>
      <c r="AK261" s="66">
        <v>44958</v>
      </c>
      <c r="AL261" s="21" t="s">
        <v>348</v>
      </c>
      <c r="AN261" s="7">
        <v>2.1646999999999998</v>
      </c>
      <c r="AQ261" s="49">
        <v>44965</v>
      </c>
      <c r="AR261" s="21" t="s">
        <v>1701</v>
      </c>
      <c r="AT261">
        <v>1.23</v>
      </c>
      <c r="DQ261" s="49">
        <v>44852</v>
      </c>
      <c r="DR261" s="27" t="s">
        <v>1635</v>
      </c>
      <c r="DS261" s="23"/>
      <c r="DT261">
        <v>1.5471999999999999</v>
      </c>
    </row>
    <row r="262" spans="1:124">
      <c r="A262" s="49">
        <v>44776</v>
      </c>
      <c r="B262" s="21" t="s">
        <v>1633</v>
      </c>
      <c r="D262">
        <v>1.0289999999999999</v>
      </c>
      <c r="G262" s="49">
        <v>44853</v>
      </c>
      <c r="H262" s="27" t="s">
        <v>1635</v>
      </c>
      <c r="I262" s="23"/>
      <c r="J262">
        <v>1.5576000000000001</v>
      </c>
      <c r="M262" s="49">
        <v>44900</v>
      </c>
      <c r="N262" s="27" t="s">
        <v>1627</v>
      </c>
      <c r="O262" s="23"/>
      <c r="P262">
        <v>1.3304</v>
      </c>
      <c r="S262" s="49">
        <v>44900</v>
      </c>
      <c r="T262" s="21" t="s">
        <v>1627</v>
      </c>
      <c r="U262" s="21"/>
      <c r="V262">
        <v>1.0358000000000001</v>
      </c>
      <c r="Y262" s="49">
        <v>44929</v>
      </c>
      <c r="Z262" s="21" t="s">
        <v>1626</v>
      </c>
      <c r="AB262">
        <v>0.95799999999999996</v>
      </c>
      <c r="AE262" s="49">
        <v>44959</v>
      </c>
      <c r="AF262" s="21" t="s">
        <v>1632</v>
      </c>
      <c r="AH262">
        <v>1.0286999999999999</v>
      </c>
      <c r="AK262" s="66">
        <v>44959</v>
      </c>
      <c r="AL262" s="21" t="s">
        <v>1632</v>
      </c>
      <c r="AN262" s="7">
        <v>2.1680000000000001</v>
      </c>
      <c r="AQ262" s="49">
        <v>44966</v>
      </c>
      <c r="AR262" s="21" t="s">
        <v>1711</v>
      </c>
      <c r="AT262">
        <v>1.232</v>
      </c>
      <c r="DQ262" s="49">
        <v>44853</v>
      </c>
      <c r="DR262" s="27" t="s">
        <v>1635</v>
      </c>
      <c r="DS262" s="23"/>
      <c r="DT262">
        <v>1.5576000000000001</v>
      </c>
    </row>
    <row r="263" spans="1:124">
      <c r="A263" s="49">
        <v>44777</v>
      </c>
      <c r="B263" s="21" t="s">
        <v>1633</v>
      </c>
      <c r="D263">
        <v>1.028</v>
      </c>
      <c r="G263" s="49">
        <v>44854</v>
      </c>
      <c r="H263" s="27" t="s">
        <v>1635</v>
      </c>
      <c r="I263" s="23"/>
      <c r="J263">
        <v>1.5580000000000001</v>
      </c>
      <c r="M263" s="49">
        <v>44901</v>
      </c>
      <c r="N263" s="27" t="s">
        <v>1627</v>
      </c>
      <c r="O263" s="23"/>
      <c r="P263">
        <v>1.3262</v>
      </c>
      <c r="S263" s="49">
        <v>44901</v>
      </c>
      <c r="T263" s="21" t="s">
        <v>1627</v>
      </c>
      <c r="U263" s="21"/>
      <c r="V263">
        <v>1.0338000000000001</v>
      </c>
      <c r="W263" s="73">
        <f>W199-1000000</f>
        <v>4917135.7699999996</v>
      </c>
      <c r="Y263" s="49">
        <v>44930</v>
      </c>
      <c r="Z263" s="21" t="s">
        <v>1626</v>
      </c>
      <c r="AB263">
        <v>0.95699999999999996</v>
      </c>
      <c r="AE263" s="49">
        <v>44960</v>
      </c>
      <c r="AF263" s="21" t="s">
        <v>1632</v>
      </c>
      <c r="AH263">
        <v>1.0235000000000001</v>
      </c>
      <c r="AK263" s="66">
        <v>44960</v>
      </c>
      <c r="AL263" s="21" t="s">
        <v>1632</v>
      </c>
      <c r="AN263" s="7">
        <v>2.1692</v>
      </c>
      <c r="AQ263" s="49">
        <v>44967</v>
      </c>
      <c r="AR263" s="21" t="s">
        <v>1719</v>
      </c>
      <c r="AT263">
        <v>1.2310000000000001</v>
      </c>
      <c r="DQ263" s="49">
        <v>44854</v>
      </c>
      <c r="DR263" s="27" t="s">
        <v>1635</v>
      </c>
      <c r="DS263" s="23"/>
      <c r="DT263">
        <v>1.5580000000000001</v>
      </c>
    </row>
    <row r="264" spans="1:124">
      <c r="A264" s="49">
        <v>44778</v>
      </c>
      <c r="B264" s="21" t="s">
        <v>1633</v>
      </c>
      <c r="D264">
        <v>1.0329999999999999</v>
      </c>
      <c r="G264" s="49">
        <v>44855</v>
      </c>
      <c r="H264" s="27" t="s">
        <v>1635</v>
      </c>
      <c r="I264" s="23"/>
      <c r="J264">
        <v>1.5580000000000001</v>
      </c>
      <c r="M264" s="49">
        <v>44902</v>
      </c>
      <c r="N264" s="27" t="s">
        <v>1627</v>
      </c>
      <c r="O264" s="23"/>
      <c r="P264">
        <v>1.31</v>
      </c>
      <c r="S264" s="49">
        <v>44902</v>
      </c>
      <c r="T264" s="21" t="s">
        <v>1627</v>
      </c>
      <c r="U264" s="21"/>
      <c r="V264">
        <v>1.0314000000000001</v>
      </c>
      <c r="Y264" s="49">
        <v>44931</v>
      </c>
      <c r="Z264" s="21" t="s">
        <v>1626</v>
      </c>
      <c r="AB264">
        <v>0.95599999999999996</v>
      </c>
      <c r="AE264" s="49">
        <v>44963</v>
      </c>
      <c r="AF264" s="21" t="s">
        <v>1632</v>
      </c>
      <c r="AH264">
        <v>1.0093000000000001</v>
      </c>
      <c r="AK264" s="66">
        <v>44963</v>
      </c>
      <c r="AL264" s="21" t="s">
        <v>1632</v>
      </c>
      <c r="AN264" s="7">
        <v>2.1749999999999998</v>
      </c>
      <c r="DQ264" s="49">
        <v>44855</v>
      </c>
      <c r="DR264" s="27" t="s">
        <v>1635</v>
      </c>
      <c r="DS264" s="23"/>
      <c r="DT264">
        <v>1.5580000000000001</v>
      </c>
    </row>
    <row r="265" spans="1:124">
      <c r="A265" s="49">
        <v>44781</v>
      </c>
      <c r="B265" s="21" t="s">
        <v>1633</v>
      </c>
      <c r="D265">
        <v>1.0249999999999999</v>
      </c>
      <c r="G265" s="49">
        <v>44858</v>
      </c>
      <c r="H265" s="27" t="s">
        <v>1635</v>
      </c>
      <c r="I265" s="23"/>
      <c r="J265">
        <v>1.5751999999999999</v>
      </c>
      <c r="M265" s="49">
        <v>44903</v>
      </c>
      <c r="N265" s="27" t="s">
        <v>1627</v>
      </c>
      <c r="O265" s="23"/>
      <c r="P265">
        <v>1.3146</v>
      </c>
      <c r="S265" s="49">
        <v>44903</v>
      </c>
      <c r="T265" s="21" t="s">
        <v>1627</v>
      </c>
      <c r="U265" s="21"/>
      <c r="V265">
        <v>1.0318000000000001</v>
      </c>
      <c r="Y265" s="49">
        <v>44932</v>
      </c>
      <c r="Z265" s="21" t="s">
        <v>1626</v>
      </c>
      <c r="AB265">
        <v>0.95599999999999996</v>
      </c>
      <c r="AE265" s="49">
        <v>44964</v>
      </c>
      <c r="AF265" s="21" t="s">
        <v>1688</v>
      </c>
      <c r="AH265">
        <v>0.99670000000000003</v>
      </c>
      <c r="AK265" s="66">
        <v>44964</v>
      </c>
      <c r="AL265" s="21" t="s">
        <v>1688</v>
      </c>
      <c r="AN265" s="7">
        <v>2.1751999999999998</v>
      </c>
      <c r="DQ265" s="49">
        <v>44858</v>
      </c>
      <c r="DR265" s="27" t="s">
        <v>1635</v>
      </c>
      <c r="DS265" s="23"/>
      <c r="DT265">
        <v>1.5751999999999999</v>
      </c>
    </row>
    <row r="266" spans="1:124">
      <c r="A266" s="49">
        <v>44782</v>
      </c>
      <c r="B266" s="21" t="s">
        <v>1633</v>
      </c>
      <c r="D266">
        <v>1.026</v>
      </c>
      <c r="G266" s="49">
        <v>44859</v>
      </c>
      <c r="H266" s="27" t="s">
        <v>1635</v>
      </c>
      <c r="I266" s="23"/>
      <c r="J266">
        <v>1.5722</v>
      </c>
      <c r="M266" s="49">
        <v>44904</v>
      </c>
      <c r="N266" s="27" t="s">
        <v>1627</v>
      </c>
      <c r="O266" s="23"/>
      <c r="P266">
        <v>1.3121</v>
      </c>
      <c r="S266" s="49">
        <v>44904</v>
      </c>
      <c r="T266" s="21" t="s">
        <v>1627</v>
      </c>
      <c r="U266" s="21"/>
      <c r="V266">
        <v>1.0350999999999999</v>
      </c>
      <c r="Y266" s="49">
        <v>44935</v>
      </c>
      <c r="Z266" s="21" t="s">
        <v>1626</v>
      </c>
      <c r="AB266">
        <v>0.95499999999999996</v>
      </c>
      <c r="AE266" s="49">
        <v>44965</v>
      </c>
      <c r="AF266" s="21" t="s">
        <v>1701</v>
      </c>
      <c r="AH266">
        <v>0.98760000000000003</v>
      </c>
      <c r="AK266" s="66">
        <v>44965</v>
      </c>
      <c r="AL266" s="21" t="s">
        <v>1701</v>
      </c>
      <c r="AN266" s="7">
        <v>2.1800999999999999</v>
      </c>
      <c r="DQ266" s="49">
        <v>44859</v>
      </c>
      <c r="DR266" s="27" t="s">
        <v>1635</v>
      </c>
      <c r="DS266" s="23"/>
      <c r="DT266">
        <v>1.5722</v>
      </c>
    </row>
    <row r="267" spans="1:124">
      <c r="A267" s="49">
        <v>44783</v>
      </c>
      <c r="B267" s="21" t="s">
        <v>1633</v>
      </c>
      <c r="D267">
        <v>1.028</v>
      </c>
      <c r="G267" s="49">
        <v>44860</v>
      </c>
      <c r="H267" s="27" t="s">
        <v>1635</v>
      </c>
      <c r="I267" s="23"/>
      <c r="J267">
        <v>1.5736000000000001</v>
      </c>
      <c r="M267" s="49">
        <v>44907</v>
      </c>
      <c r="N267" s="27" t="s">
        <v>1627</v>
      </c>
      <c r="O267" s="23"/>
      <c r="P267">
        <v>1.3128</v>
      </c>
      <c r="S267" s="49">
        <v>44907</v>
      </c>
      <c r="T267" s="21" t="s">
        <v>1627</v>
      </c>
      <c r="U267" s="21"/>
      <c r="V267">
        <v>1.0368999999999999</v>
      </c>
      <c r="Y267" s="49">
        <v>44936</v>
      </c>
      <c r="Z267" s="21" t="s">
        <v>1626</v>
      </c>
      <c r="AB267">
        <v>0.95499999999999996</v>
      </c>
      <c r="AE267" s="49">
        <v>44966</v>
      </c>
      <c r="AF267" s="21" t="s">
        <v>1711</v>
      </c>
      <c r="AH267">
        <v>0.97960000000000003</v>
      </c>
      <c r="AK267" s="66">
        <v>44966</v>
      </c>
      <c r="AL267" s="21" t="s">
        <v>1711</v>
      </c>
      <c r="AN267" s="7">
        <v>2.1728000000000001</v>
      </c>
      <c r="DQ267" s="49">
        <v>44860</v>
      </c>
      <c r="DR267" s="27" t="s">
        <v>1635</v>
      </c>
      <c r="DS267" s="23"/>
      <c r="DT267">
        <v>1.5736000000000001</v>
      </c>
    </row>
    <row r="268" spans="1:124">
      <c r="A268" s="49">
        <v>44784</v>
      </c>
      <c r="B268" s="21" t="s">
        <v>1633</v>
      </c>
      <c r="D268">
        <v>1.0209999999999999</v>
      </c>
      <c r="G268" s="49">
        <v>44861</v>
      </c>
      <c r="H268" s="27" t="s">
        <v>1635</v>
      </c>
      <c r="I268" s="23"/>
      <c r="J268">
        <v>1.5724</v>
      </c>
      <c r="M268" s="49">
        <v>44908</v>
      </c>
      <c r="N268" s="27" t="s">
        <v>1627</v>
      </c>
      <c r="O268" s="23"/>
      <c r="P268">
        <v>1.3132999999999999</v>
      </c>
      <c r="S268" s="49">
        <v>44908</v>
      </c>
      <c r="T268" s="21" t="s">
        <v>1627</v>
      </c>
      <c r="U268" s="21"/>
      <c r="V268">
        <v>1.0337000000000001</v>
      </c>
      <c r="W268" s="73">
        <f>W263-2000000</f>
        <v>2917135.7699999996</v>
      </c>
      <c r="Y268" s="49">
        <v>44937</v>
      </c>
      <c r="Z268" s="21" t="s">
        <v>1626</v>
      </c>
      <c r="AB268">
        <v>0.95499999999999996</v>
      </c>
      <c r="AE268" s="49">
        <v>44967</v>
      </c>
      <c r="AF268" s="21" t="s">
        <v>1719</v>
      </c>
      <c r="AH268">
        <v>0.98199999999999998</v>
      </c>
      <c r="AK268" s="66">
        <v>44967</v>
      </c>
      <c r="AL268" s="21" t="s">
        <v>1719</v>
      </c>
      <c r="AN268" s="7">
        <v>2.1743999999999999</v>
      </c>
      <c r="DQ268" s="49">
        <v>44861</v>
      </c>
      <c r="DR268" s="27" t="s">
        <v>1635</v>
      </c>
      <c r="DS268" s="23"/>
      <c r="DT268">
        <v>1.5724</v>
      </c>
    </row>
    <row r="269" spans="1:124">
      <c r="A269" s="49">
        <v>44785</v>
      </c>
      <c r="B269" s="21" t="s">
        <v>1633</v>
      </c>
      <c r="D269">
        <v>1.0189999999999999</v>
      </c>
      <c r="G269" s="49">
        <v>44862</v>
      </c>
      <c r="H269" s="27" t="s">
        <v>1635</v>
      </c>
      <c r="I269" s="23"/>
      <c r="J269">
        <v>1.5747</v>
      </c>
      <c r="M269" s="49">
        <v>44909</v>
      </c>
      <c r="N269" s="27" t="s">
        <v>1627</v>
      </c>
      <c r="O269" s="23"/>
      <c r="P269">
        <v>1.3107</v>
      </c>
      <c r="S269" s="49">
        <v>44909</v>
      </c>
      <c r="T269" s="21" t="s">
        <v>1627</v>
      </c>
      <c r="U269" s="21"/>
      <c r="V269">
        <v>1.0317000000000001</v>
      </c>
      <c r="Y269" s="49">
        <v>44938</v>
      </c>
      <c r="Z269" s="21" t="s">
        <v>1626</v>
      </c>
      <c r="AB269">
        <v>0.95599999999999996</v>
      </c>
      <c r="DQ269" s="49">
        <v>44862</v>
      </c>
      <c r="DR269" s="27" t="s">
        <v>1635</v>
      </c>
      <c r="DS269" s="23"/>
      <c r="DT269">
        <v>1.5747</v>
      </c>
    </row>
    <row r="270" spans="1:124">
      <c r="A270" s="49">
        <v>44788</v>
      </c>
      <c r="B270" s="21" t="s">
        <v>1633</v>
      </c>
      <c r="D270">
        <v>1.0169999999999999</v>
      </c>
      <c r="G270" s="49">
        <v>44865</v>
      </c>
      <c r="H270" s="27" t="s">
        <v>1635</v>
      </c>
      <c r="I270" s="23"/>
      <c r="J270">
        <v>1.5824</v>
      </c>
      <c r="M270" s="49">
        <v>44910</v>
      </c>
      <c r="N270" s="27" t="s">
        <v>1627</v>
      </c>
      <c r="O270" s="23"/>
      <c r="P270">
        <v>1.3076000000000001</v>
      </c>
      <c r="S270" s="49">
        <v>44910</v>
      </c>
      <c r="T270" s="21" t="s">
        <v>1627</v>
      </c>
      <c r="U270" s="21"/>
      <c r="V270">
        <v>1.0351999999999999</v>
      </c>
      <c r="Y270" s="49">
        <v>44939</v>
      </c>
      <c r="Z270" s="21" t="s">
        <v>1626</v>
      </c>
      <c r="AB270">
        <v>0.95699999999999996</v>
      </c>
      <c r="DQ270" s="49">
        <v>44865</v>
      </c>
      <c r="DR270" s="27" t="s">
        <v>1635</v>
      </c>
      <c r="DS270" s="23"/>
      <c r="DT270">
        <v>1.5824</v>
      </c>
    </row>
    <row r="271" spans="1:124">
      <c r="A271" s="49">
        <v>44789</v>
      </c>
      <c r="B271" s="21" t="s">
        <v>1633</v>
      </c>
      <c r="D271">
        <v>1.012</v>
      </c>
      <c r="G271" s="49">
        <v>44866</v>
      </c>
      <c r="H271" s="27" t="s">
        <v>359</v>
      </c>
      <c r="I271" s="23"/>
      <c r="J271">
        <v>1.5712999999999999</v>
      </c>
      <c r="M271" s="49">
        <v>44911</v>
      </c>
      <c r="N271" s="27" t="s">
        <v>1627</v>
      </c>
      <c r="O271" s="23"/>
      <c r="P271">
        <v>1.3166</v>
      </c>
      <c r="S271" s="49">
        <v>44911</v>
      </c>
      <c r="T271" s="21" t="s">
        <v>1627</v>
      </c>
      <c r="U271" s="21"/>
      <c r="V271">
        <v>1.0387999999999999</v>
      </c>
      <c r="Y271" s="49">
        <v>44942</v>
      </c>
      <c r="Z271" s="21" t="s">
        <v>1626</v>
      </c>
      <c r="AB271">
        <v>0.95499999999999996</v>
      </c>
      <c r="DQ271" s="49">
        <v>44866</v>
      </c>
      <c r="DR271" s="27" t="s">
        <v>359</v>
      </c>
      <c r="DS271" s="23"/>
      <c r="DT271">
        <v>1.5712999999999999</v>
      </c>
    </row>
    <row r="272" spans="1:124">
      <c r="A272" s="49">
        <v>44790</v>
      </c>
      <c r="B272" s="21" t="s">
        <v>1633</v>
      </c>
      <c r="D272">
        <v>1.0129999999999999</v>
      </c>
      <c r="G272" s="49">
        <v>44867</v>
      </c>
      <c r="H272" s="27" t="s">
        <v>1636</v>
      </c>
      <c r="I272" s="23"/>
      <c r="J272">
        <v>1.57</v>
      </c>
      <c r="M272" s="49">
        <v>44914</v>
      </c>
      <c r="N272" s="27" t="s">
        <v>1627</v>
      </c>
      <c r="O272" s="23"/>
      <c r="P272">
        <v>1.3141</v>
      </c>
      <c r="S272" s="49">
        <v>44914</v>
      </c>
      <c r="T272" s="21" t="s">
        <v>1627</v>
      </c>
      <c r="U272" s="21"/>
      <c r="V272">
        <v>1.0327</v>
      </c>
      <c r="Y272" s="49">
        <v>44943</v>
      </c>
      <c r="Z272" s="21" t="s">
        <v>1626</v>
      </c>
      <c r="AB272">
        <v>0.95399999999999996</v>
      </c>
      <c r="DQ272" s="49">
        <v>44867</v>
      </c>
      <c r="DR272" s="27" t="s">
        <v>1636</v>
      </c>
      <c r="DS272" s="23"/>
      <c r="DT272">
        <v>1.57</v>
      </c>
    </row>
    <row r="273" spans="1:124">
      <c r="A273" s="49">
        <v>44791</v>
      </c>
      <c r="B273" s="21" t="s">
        <v>1633</v>
      </c>
      <c r="D273">
        <v>1.018</v>
      </c>
      <c r="G273" s="49">
        <v>44868</v>
      </c>
      <c r="H273" s="27" t="s">
        <v>1636</v>
      </c>
      <c r="I273" s="23"/>
      <c r="J273">
        <v>1.5724</v>
      </c>
      <c r="M273" s="49">
        <v>44915</v>
      </c>
      <c r="N273" s="27" t="s">
        <v>1627</v>
      </c>
      <c r="O273" s="23"/>
      <c r="P273">
        <v>1.3130999999999999</v>
      </c>
      <c r="S273" s="49">
        <v>44915</v>
      </c>
      <c r="T273" s="21" t="s">
        <v>1627</v>
      </c>
      <c r="U273" s="21"/>
      <c r="V273">
        <v>1.0355000000000001</v>
      </c>
      <c r="Y273" s="49">
        <v>44944</v>
      </c>
      <c r="Z273" s="21" t="s">
        <v>1626</v>
      </c>
      <c r="AB273">
        <v>0.95399999999999996</v>
      </c>
      <c r="DQ273" s="49">
        <v>44868</v>
      </c>
      <c r="DR273" s="27" t="s">
        <v>1636</v>
      </c>
      <c r="DS273" s="23"/>
      <c r="DT273">
        <v>1.5724</v>
      </c>
    </row>
    <row r="274" spans="1:124">
      <c r="A274" s="49">
        <v>44792</v>
      </c>
      <c r="B274" s="21" t="s">
        <v>1633</v>
      </c>
      <c r="D274">
        <v>1.0189999999999999</v>
      </c>
      <c r="G274" s="49">
        <v>44869</v>
      </c>
      <c r="H274" s="27" t="s">
        <v>1636</v>
      </c>
      <c r="I274" s="23"/>
      <c r="J274">
        <v>1.5603</v>
      </c>
      <c r="M274" s="49">
        <v>44916</v>
      </c>
      <c r="N274" s="27" t="s">
        <v>1627</v>
      </c>
      <c r="O274" s="23"/>
      <c r="P274">
        <v>1.3067</v>
      </c>
      <c r="S274" s="49">
        <v>44916</v>
      </c>
      <c r="T274" s="21" t="s">
        <v>1627</v>
      </c>
      <c r="U274" s="21"/>
      <c r="V274">
        <v>1.0359</v>
      </c>
      <c r="Y274" s="49">
        <v>44945</v>
      </c>
      <c r="Z274" s="21" t="s">
        <v>1626</v>
      </c>
      <c r="AB274">
        <v>0.95199999999999996</v>
      </c>
      <c r="DQ274" s="49">
        <v>44869</v>
      </c>
      <c r="DR274" s="27" t="s">
        <v>1636</v>
      </c>
      <c r="DS274" s="23"/>
      <c r="DT274">
        <v>1.5603</v>
      </c>
    </row>
    <row r="275" spans="1:124">
      <c r="A275" s="49">
        <v>44795</v>
      </c>
      <c r="B275" s="21" t="s">
        <v>1633</v>
      </c>
      <c r="D275">
        <v>1.0169999999999999</v>
      </c>
      <c r="G275" s="49">
        <v>44872</v>
      </c>
      <c r="H275" s="27" t="s">
        <v>1636</v>
      </c>
      <c r="I275" s="23"/>
      <c r="J275">
        <v>1.569</v>
      </c>
      <c r="M275" s="49">
        <v>44917</v>
      </c>
      <c r="N275" s="27" t="s">
        <v>1627</v>
      </c>
      <c r="O275" s="23"/>
      <c r="P275">
        <v>1.3193999999999999</v>
      </c>
      <c r="S275" s="49">
        <v>44917</v>
      </c>
      <c r="T275" s="21" t="s">
        <v>1627</v>
      </c>
      <c r="U275" s="21"/>
      <c r="V275">
        <v>1.0381</v>
      </c>
      <c r="Y275" s="49">
        <v>44946</v>
      </c>
      <c r="Z275" s="21" t="s">
        <v>1626</v>
      </c>
      <c r="AB275">
        <v>0.95199999999999996</v>
      </c>
      <c r="DQ275" s="49">
        <v>44872</v>
      </c>
      <c r="DR275" s="27" t="s">
        <v>1636</v>
      </c>
      <c r="DS275" s="23"/>
      <c r="DT275">
        <v>1.569</v>
      </c>
    </row>
    <row r="276" spans="1:124">
      <c r="A276" s="49">
        <v>44796</v>
      </c>
      <c r="B276" s="21" t="s">
        <v>1633</v>
      </c>
      <c r="D276">
        <v>1.014</v>
      </c>
      <c r="G276" s="49">
        <v>44873</v>
      </c>
      <c r="H276" s="27" t="s">
        <v>1636</v>
      </c>
      <c r="I276" s="23"/>
      <c r="J276">
        <v>1.5744</v>
      </c>
      <c r="M276" s="49">
        <v>44918</v>
      </c>
      <c r="N276" s="27" t="s">
        <v>1627</v>
      </c>
      <c r="O276" s="23"/>
      <c r="P276">
        <v>1.3011999999999999</v>
      </c>
      <c r="S276" s="49">
        <v>44918</v>
      </c>
      <c r="T276" s="21" t="s">
        <v>1627</v>
      </c>
      <c r="U276" s="21"/>
      <c r="V276">
        <v>1.0370999999999999</v>
      </c>
      <c r="Y276" s="49">
        <v>44956</v>
      </c>
      <c r="Z276" s="21" t="s">
        <v>1626</v>
      </c>
      <c r="AB276">
        <v>0.95099999999999996</v>
      </c>
      <c r="DQ276" s="49">
        <v>44873</v>
      </c>
      <c r="DR276" s="27" t="s">
        <v>1636</v>
      </c>
      <c r="DS276" s="23"/>
      <c r="DT276">
        <v>1.5744</v>
      </c>
    </row>
    <row r="277" spans="1:124">
      <c r="A277" s="49">
        <v>44797</v>
      </c>
      <c r="B277" s="21" t="s">
        <v>1633</v>
      </c>
      <c r="D277">
        <v>1.016</v>
      </c>
      <c r="G277" s="49">
        <v>44874</v>
      </c>
      <c r="H277" s="27" t="s">
        <v>1636</v>
      </c>
      <c r="I277" s="23"/>
      <c r="J277">
        <v>1.5858000000000001</v>
      </c>
      <c r="M277" s="49">
        <v>44921</v>
      </c>
      <c r="N277" s="27" t="s">
        <v>1627</v>
      </c>
      <c r="O277" s="23"/>
      <c r="P277">
        <v>1.3009999999999999</v>
      </c>
      <c r="S277" s="49">
        <v>44921</v>
      </c>
      <c r="T277" s="21" t="s">
        <v>1627</v>
      </c>
      <c r="U277" s="21"/>
      <c r="V277">
        <v>1.0394000000000001</v>
      </c>
      <c r="Y277" s="49">
        <v>44957</v>
      </c>
      <c r="Z277" s="21" t="s">
        <v>1626</v>
      </c>
      <c r="AB277">
        <v>0.94899999999999995</v>
      </c>
      <c r="DQ277" s="49">
        <v>44874</v>
      </c>
      <c r="DR277" s="27" t="s">
        <v>1636</v>
      </c>
      <c r="DS277" s="23"/>
      <c r="DT277">
        <v>1.5858000000000001</v>
      </c>
    </row>
    <row r="278" spans="1:124">
      <c r="A278" s="49">
        <v>44798</v>
      </c>
      <c r="B278" s="21" t="s">
        <v>1633</v>
      </c>
      <c r="D278">
        <v>1.0129999999999999</v>
      </c>
      <c r="G278" s="49">
        <v>44875</v>
      </c>
      <c r="H278" s="27" t="s">
        <v>1636</v>
      </c>
      <c r="I278" s="23"/>
      <c r="J278">
        <v>1.5888</v>
      </c>
      <c r="M278" s="49">
        <v>44922</v>
      </c>
      <c r="N278" s="27" t="s">
        <v>1627</v>
      </c>
      <c r="O278" s="23"/>
      <c r="P278">
        <v>1.2902</v>
      </c>
      <c r="S278" s="49">
        <v>44922</v>
      </c>
      <c r="T278" s="21" t="s">
        <v>1627</v>
      </c>
      <c r="U278" s="21"/>
      <c r="V278">
        <v>1.0375000000000001</v>
      </c>
      <c r="Y278" s="49">
        <v>44958</v>
      </c>
      <c r="Z278" s="21" t="s">
        <v>348</v>
      </c>
      <c r="AB278">
        <v>0.95099999999999996</v>
      </c>
      <c r="DQ278" s="49">
        <v>44875</v>
      </c>
      <c r="DR278" s="27" t="s">
        <v>1636</v>
      </c>
      <c r="DS278" s="23"/>
      <c r="DT278">
        <v>1.5888</v>
      </c>
    </row>
    <row r="279" spans="1:124">
      <c r="A279" s="49">
        <v>44799</v>
      </c>
      <c r="B279" s="21" t="s">
        <v>1633</v>
      </c>
      <c r="D279">
        <v>1.012</v>
      </c>
      <c r="G279" s="49">
        <v>44876</v>
      </c>
      <c r="H279" s="27" t="s">
        <v>1636</v>
      </c>
      <c r="I279" s="23"/>
      <c r="J279">
        <v>1.5769</v>
      </c>
      <c r="M279" s="49">
        <v>44923</v>
      </c>
      <c r="N279" s="27" t="s">
        <v>1627</v>
      </c>
      <c r="O279" s="23"/>
      <c r="P279">
        <v>1.2871999999999999</v>
      </c>
      <c r="S279" s="49">
        <v>44923</v>
      </c>
      <c r="T279" s="21" t="s">
        <v>1627</v>
      </c>
      <c r="U279" s="21"/>
      <c r="V279">
        <v>1.0346</v>
      </c>
      <c r="Y279" s="49">
        <v>44959</v>
      </c>
      <c r="Z279" s="21" t="s">
        <v>1632</v>
      </c>
      <c r="AB279">
        <v>0.94699999999999995</v>
      </c>
      <c r="DQ279" s="49">
        <v>44876</v>
      </c>
      <c r="DR279" s="27" t="s">
        <v>1636</v>
      </c>
      <c r="DS279" s="23"/>
      <c r="DT279">
        <v>1.5769</v>
      </c>
    </row>
    <row r="280" spans="1:124">
      <c r="A280" s="49">
        <v>44802</v>
      </c>
      <c r="B280" s="21" t="s">
        <v>1633</v>
      </c>
      <c r="D280">
        <v>1.01</v>
      </c>
      <c r="G280" s="49">
        <v>44879</v>
      </c>
      <c r="H280" s="27" t="s">
        <v>1636</v>
      </c>
      <c r="I280" s="23"/>
      <c r="J280">
        <v>1.5555000000000001</v>
      </c>
      <c r="M280" s="49">
        <v>44924</v>
      </c>
      <c r="N280" s="27" t="s">
        <v>1627</v>
      </c>
      <c r="O280" s="23"/>
      <c r="P280">
        <v>1.2817000000000001</v>
      </c>
      <c r="S280" s="49">
        <v>44924</v>
      </c>
      <c r="T280" s="21" t="s">
        <v>1627</v>
      </c>
      <c r="U280" s="21"/>
      <c r="V280">
        <v>1.0342</v>
      </c>
      <c r="Y280" s="49">
        <v>44960</v>
      </c>
      <c r="Z280" s="21" t="s">
        <v>1632</v>
      </c>
      <c r="AB280">
        <v>0.94699999999999995</v>
      </c>
      <c r="DQ280" s="49">
        <v>44879</v>
      </c>
      <c r="DR280" s="27" t="s">
        <v>1636</v>
      </c>
      <c r="DS280" s="23"/>
      <c r="DT280">
        <v>1.5555000000000001</v>
      </c>
    </row>
    <row r="281" spans="1:124">
      <c r="A281" s="49">
        <v>44803</v>
      </c>
      <c r="B281" s="21" t="s">
        <v>1633</v>
      </c>
      <c r="D281">
        <v>1.0089999999999999</v>
      </c>
      <c r="G281" s="49">
        <v>44880</v>
      </c>
      <c r="H281" s="27" t="s">
        <v>1636</v>
      </c>
      <c r="I281" s="23"/>
      <c r="J281">
        <v>1.5530999999999999</v>
      </c>
      <c r="M281" s="49">
        <v>44925</v>
      </c>
      <c r="N281" s="27" t="s">
        <v>1627</v>
      </c>
      <c r="O281" s="23"/>
      <c r="P281">
        <v>1.2835000000000001</v>
      </c>
      <c r="S281" s="49">
        <v>44925</v>
      </c>
      <c r="T281" s="21" t="s">
        <v>1627</v>
      </c>
      <c r="U281" s="21"/>
      <c r="V281">
        <v>1.0355000000000001</v>
      </c>
      <c r="Y281" s="49">
        <v>44963</v>
      </c>
      <c r="Z281" s="21" t="s">
        <v>1632</v>
      </c>
      <c r="AB281">
        <v>0.94499999999999995</v>
      </c>
      <c r="DQ281" s="49">
        <v>44880</v>
      </c>
      <c r="DR281" s="27" t="s">
        <v>1636</v>
      </c>
      <c r="DS281" s="23"/>
      <c r="DT281">
        <v>1.5530999999999999</v>
      </c>
    </row>
    <row r="282" spans="1:124">
      <c r="A282" s="49">
        <v>44804</v>
      </c>
      <c r="B282" s="21" t="s">
        <v>1633</v>
      </c>
      <c r="D282">
        <v>1.0089999999999999</v>
      </c>
      <c r="G282" s="49">
        <v>44881</v>
      </c>
      <c r="H282" s="27" t="s">
        <v>1636</v>
      </c>
      <c r="I282" s="23"/>
      <c r="J282">
        <v>1.5518000000000001</v>
      </c>
      <c r="M282" s="49">
        <v>44929</v>
      </c>
      <c r="N282" s="27" t="s">
        <v>1628</v>
      </c>
      <c r="O282" s="23"/>
      <c r="P282">
        <v>1.2673000000000001</v>
      </c>
      <c r="S282" s="49">
        <v>44929</v>
      </c>
      <c r="T282" s="21" t="s">
        <v>1628</v>
      </c>
      <c r="U282" s="21"/>
      <c r="V282">
        <v>1.0359</v>
      </c>
      <c r="Y282" s="49">
        <v>44964</v>
      </c>
      <c r="Z282" s="21" t="s">
        <v>1688</v>
      </c>
      <c r="AB282">
        <v>0.94599999999999995</v>
      </c>
      <c r="DQ282" s="49">
        <v>44881</v>
      </c>
      <c r="DR282" s="27" t="s">
        <v>1636</v>
      </c>
      <c r="DS282" s="23"/>
      <c r="DT282">
        <v>1.5518000000000001</v>
      </c>
    </row>
    <row r="283" spans="1:124">
      <c r="A283" s="49">
        <v>44805</v>
      </c>
      <c r="B283" s="21" t="s">
        <v>357</v>
      </c>
      <c r="D283">
        <v>1.0089999999999999</v>
      </c>
      <c r="G283" s="49">
        <v>44882</v>
      </c>
      <c r="H283" s="27" t="s">
        <v>1636</v>
      </c>
      <c r="I283" s="23"/>
      <c r="J283">
        <v>1.5584</v>
      </c>
      <c r="M283" s="49">
        <v>44930</v>
      </c>
      <c r="N283" s="27" t="s">
        <v>1628</v>
      </c>
      <c r="O283" s="23"/>
      <c r="P283">
        <v>1.274</v>
      </c>
      <c r="S283" s="49">
        <v>44930</v>
      </c>
      <c r="T283" s="21" t="s">
        <v>1628</v>
      </c>
      <c r="U283" s="21"/>
      <c r="V283">
        <v>1.0338000000000001</v>
      </c>
      <c r="Y283" s="49">
        <v>44965</v>
      </c>
      <c r="Z283" s="21" t="s">
        <v>1701</v>
      </c>
      <c r="AB283">
        <v>0.94599999999999995</v>
      </c>
      <c r="DQ283" s="49">
        <v>44882</v>
      </c>
      <c r="DR283" s="27" t="s">
        <v>1636</v>
      </c>
      <c r="DS283" s="23"/>
      <c r="DT283">
        <v>1.5584</v>
      </c>
    </row>
    <row r="284" spans="1:124">
      <c r="A284" s="49">
        <v>44806</v>
      </c>
      <c r="B284" s="21" t="s">
        <v>1634</v>
      </c>
      <c r="D284">
        <v>1.0109999999999999</v>
      </c>
      <c r="G284" s="49">
        <v>44883</v>
      </c>
      <c r="H284" s="27" t="s">
        <v>1636</v>
      </c>
      <c r="I284" s="23"/>
      <c r="J284">
        <v>1.5642</v>
      </c>
      <c r="M284" s="49">
        <v>44931</v>
      </c>
      <c r="N284" s="27" t="s">
        <v>1628</v>
      </c>
      <c r="O284" s="23"/>
      <c r="P284">
        <v>1.2790999999999999</v>
      </c>
      <c r="S284" s="49">
        <v>44931</v>
      </c>
      <c r="T284" s="21" t="s">
        <v>1628</v>
      </c>
      <c r="U284" s="21"/>
      <c r="V284">
        <v>1.0333000000000001</v>
      </c>
      <c r="Y284" s="49">
        <v>44966</v>
      </c>
      <c r="Z284" s="21" t="s">
        <v>1711</v>
      </c>
      <c r="AB284">
        <v>0.94699999999999995</v>
      </c>
      <c r="DQ284" s="49">
        <v>44883</v>
      </c>
      <c r="DR284" s="27" t="s">
        <v>1636</v>
      </c>
      <c r="DS284" s="23"/>
      <c r="DT284">
        <v>1.5642</v>
      </c>
    </row>
    <row r="285" spans="1:124">
      <c r="A285" s="49">
        <v>44809</v>
      </c>
      <c r="B285" s="21" t="s">
        <v>1634</v>
      </c>
      <c r="D285">
        <v>1.008</v>
      </c>
      <c r="G285" s="49">
        <v>44886</v>
      </c>
      <c r="H285" s="27" t="s">
        <v>1636</v>
      </c>
      <c r="I285" s="23"/>
      <c r="J285">
        <v>1.5625</v>
      </c>
      <c r="M285" s="49">
        <v>44932</v>
      </c>
      <c r="N285" s="27" t="s">
        <v>1628</v>
      </c>
      <c r="O285" s="23"/>
      <c r="P285">
        <v>1.2746999999999999</v>
      </c>
      <c r="S285" s="49">
        <v>44932</v>
      </c>
      <c r="T285" s="21" t="s">
        <v>1628</v>
      </c>
      <c r="U285" s="21"/>
      <c r="V285">
        <v>1.0336000000000001</v>
      </c>
      <c r="Y285" s="49">
        <v>44967</v>
      </c>
      <c r="Z285" s="21" t="s">
        <v>1719</v>
      </c>
      <c r="AB285">
        <v>0.94599999999999995</v>
      </c>
      <c r="DQ285" s="49">
        <v>44886</v>
      </c>
      <c r="DR285" s="27" t="s">
        <v>1636</v>
      </c>
      <c r="DS285" s="23"/>
      <c r="DT285">
        <v>1.5625</v>
      </c>
    </row>
    <row r="286" spans="1:124">
      <c r="A286" s="49">
        <v>44810</v>
      </c>
      <c r="B286" s="21" t="s">
        <v>1634</v>
      </c>
      <c r="D286">
        <v>1.006</v>
      </c>
      <c r="G286" s="49">
        <v>44887</v>
      </c>
      <c r="H286" s="27" t="s">
        <v>1636</v>
      </c>
      <c r="I286" s="23"/>
      <c r="J286">
        <v>1.5599000000000001</v>
      </c>
      <c r="M286" s="49">
        <v>44935</v>
      </c>
      <c r="N286" s="27" t="s">
        <v>1628</v>
      </c>
      <c r="O286" s="23"/>
      <c r="P286">
        <v>1.2709999999999999</v>
      </c>
      <c r="S286" s="49">
        <v>44935</v>
      </c>
      <c r="T286" s="21" t="s">
        <v>1628</v>
      </c>
      <c r="U286" s="21"/>
      <c r="V286">
        <v>1.0354000000000001</v>
      </c>
      <c r="DQ286" s="49">
        <v>44887</v>
      </c>
      <c r="DR286" s="27" t="s">
        <v>1636</v>
      </c>
      <c r="DS286" s="23"/>
      <c r="DT286">
        <v>1.5599000000000001</v>
      </c>
    </row>
    <row r="287" spans="1:124">
      <c r="A287" s="49">
        <v>44811</v>
      </c>
      <c r="B287" s="21" t="s">
        <v>1634</v>
      </c>
      <c r="D287">
        <v>1.004</v>
      </c>
      <c r="G287" s="49">
        <v>44888</v>
      </c>
      <c r="H287" s="27" t="s">
        <v>1636</v>
      </c>
      <c r="I287" s="23"/>
      <c r="J287">
        <v>1.556</v>
      </c>
      <c r="M287" s="49">
        <v>44936</v>
      </c>
      <c r="N287" s="27" t="s">
        <v>1628</v>
      </c>
      <c r="O287" s="23"/>
      <c r="P287">
        <v>1.2739</v>
      </c>
      <c r="S287" s="49">
        <v>44936</v>
      </c>
      <c r="T287" s="21" t="s">
        <v>1628</v>
      </c>
      <c r="U287" s="21"/>
      <c r="V287">
        <v>1.0338000000000001</v>
      </c>
      <c r="DQ287" s="49">
        <v>44888</v>
      </c>
      <c r="DR287" s="27" t="s">
        <v>1636</v>
      </c>
      <c r="DS287" s="23"/>
      <c r="DT287">
        <v>1.556</v>
      </c>
    </row>
    <row r="288" spans="1:124">
      <c r="A288" s="49">
        <v>44812</v>
      </c>
      <c r="B288" s="21" t="s">
        <v>1634</v>
      </c>
      <c r="D288">
        <v>1.002</v>
      </c>
      <c r="G288" s="49">
        <v>44889</v>
      </c>
      <c r="H288" s="27" t="s">
        <v>1636</v>
      </c>
      <c r="I288" s="23"/>
      <c r="J288">
        <v>1.5691999999999999</v>
      </c>
      <c r="M288" s="49">
        <v>44937</v>
      </c>
      <c r="N288" s="27" t="s">
        <v>1628</v>
      </c>
      <c r="O288" s="23"/>
      <c r="P288">
        <v>1.272</v>
      </c>
      <c r="S288" s="49">
        <v>44937</v>
      </c>
      <c r="T288" s="21" t="s">
        <v>1628</v>
      </c>
      <c r="U288" s="21"/>
      <c r="V288">
        <v>1.0330999999999999</v>
      </c>
      <c r="DQ288" s="49">
        <v>44889</v>
      </c>
      <c r="DR288" s="27" t="s">
        <v>1636</v>
      </c>
      <c r="DS288" s="23"/>
      <c r="DT288">
        <v>1.5691999999999999</v>
      </c>
    </row>
    <row r="289" spans="1:124">
      <c r="A289" s="49">
        <v>44813</v>
      </c>
      <c r="B289" s="21" t="s">
        <v>1634</v>
      </c>
      <c r="D289">
        <v>1.0049999999999999</v>
      </c>
      <c r="G289" s="49">
        <v>44890</v>
      </c>
      <c r="H289" s="27" t="s">
        <v>1636</v>
      </c>
      <c r="I289" s="23"/>
      <c r="J289">
        <v>1.5697000000000001</v>
      </c>
      <c r="M289" s="49">
        <v>44938</v>
      </c>
      <c r="N289" s="27" t="s">
        <v>1628</v>
      </c>
      <c r="O289" s="23"/>
      <c r="P289">
        <v>1.2723</v>
      </c>
      <c r="S289" s="49">
        <v>44938</v>
      </c>
      <c r="T289" s="21" t="s">
        <v>1628</v>
      </c>
      <c r="U289" s="21"/>
      <c r="V289">
        <v>1.0373000000000001</v>
      </c>
      <c r="DQ289" s="49">
        <v>44890</v>
      </c>
      <c r="DR289" s="27" t="s">
        <v>1636</v>
      </c>
      <c r="DS289" s="23"/>
      <c r="DT289">
        <v>1.5697000000000001</v>
      </c>
    </row>
    <row r="290" spans="1:124">
      <c r="A290" s="49">
        <v>44817</v>
      </c>
      <c r="B290" s="21" t="s">
        <v>1634</v>
      </c>
      <c r="D290">
        <v>1.012</v>
      </c>
      <c r="G290" s="49">
        <v>44893</v>
      </c>
      <c r="H290" s="27" t="s">
        <v>1636</v>
      </c>
      <c r="I290" s="23"/>
      <c r="J290">
        <v>1.5704</v>
      </c>
      <c r="M290" s="49">
        <v>44939</v>
      </c>
      <c r="N290" s="27" t="s">
        <v>1628</v>
      </c>
      <c r="O290" s="23"/>
      <c r="P290">
        <v>1.2703</v>
      </c>
      <c r="S290" s="49">
        <v>44939</v>
      </c>
      <c r="T290" s="21" t="s">
        <v>1628</v>
      </c>
      <c r="U290" s="21"/>
      <c r="V290">
        <v>1.0401</v>
      </c>
      <c r="DQ290" s="49">
        <v>44893</v>
      </c>
      <c r="DR290" s="27" t="s">
        <v>1636</v>
      </c>
      <c r="DS290" s="23"/>
      <c r="DT290">
        <v>1.5704</v>
      </c>
    </row>
    <row r="291" spans="1:124">
      <c r="A291" s="49">
        <v>44818</v>
      </c>
      <c r="B291" s="21" t="s">
        <v>1634</v>
      </c>
      <c r="D291">
        <v>1.0049999999999999</v>
      </c>
      <c r="G291" s="49">
        <v>44894</v>
      </c>
      <c r="H291" s="27" t="s">
        <v>1636</v>
      </c>
      <c r="I291" s="23"/>
      <c r="J291">
        <v>1.5683</v>
      </c>
      <c r="M291" s="49">
        <v>44942</v>
      </c>
      <c r="N291" s="27" t="s">
        <v>1628</v>
      </c>
      <c r="O291" s="23"/>
      <c r="P291">
        <v>1.2747999999999999</v>
      </c>
      <c r="S291" s="49">
        <v>44942</v>
      </c>
      <c r="T291" s="21" t="s">
        <v>1628</v>
      </c>
      <c r="U291" s="21"/>
      <c r="V291">
        <v>1.0407999999999999</v>
      </c>
      <c r="DQ291" s="49">
        <v>44894</v>
      </c>
      <c r="DR291" s="27" t="s">
        <v>1636</v>
      </c>
      <c r="DS291" s="23"/>
      <c r="DT291">
        <v>1.5683</v>
      </c>
    </row>
    <row r="292" spans="1:124">
      <c r="A292" s="49">
        <v>44819</v>
      </c>
      <c r="B292" s="21" t="s">
        <v>1634</v>
      </c>
      <c r="D292">
        <v>1.0049999999999999</v>
      </c>
      <c r="G292" s="49">
        <v>44895</v>
      </c>
      <c r="H292" s="27" t="s">
        <v>1636</v>
      </c>
      <c r="I292" s="23"/>
      <c r="J292">
        <v>1.5643</v>
      </c>
      <c r="M292" s="49">
        <v>44943</v>
      </c>
      <c r="N292" s="27" t="s">
        <v>1628</v>
      </c>
      <c r="O292" s="23"/>
      <c r="P292">
        <v>1.2703</v>
      </c>
      <c r="S292" s="49">
        <v>44943</v>
      </c>
      <c r="T292" s="21" t="s">
        <v>1628</v>
      </c>
      <c r="U292" s="21"/>
      <c r="V292">
        <v>1.0403</v>
      </c>
      <c r="DQ292" s="49">
        <v>44895</v>
      </c>
      <c r="DR292" s="27" t="s">
        <v>1636</v>
      </c>
      <c r="DS292" s="23"/>
      <c r="DT292">
        <v>1.5643</v>
      </c>
    </row>
    <row r="293" spans="1:124">
      <c r="A293" s="49">
        <v>44820</v>
      </c>
      <c r="B293" s="21" t="s">
        <v>1634</v>
      </c>
      <c r="D293">
        <v>1.0049999999999999</v>
      </c>
      <c r="G293" s="49">
        <v>44896</v>
      </c>
      <c r="H293" s="27" t="s">
        <v>360</v>
      </c>
      <c r="I293" s="23"/>
      <c r="J293">
        <v>1.5687</v>
      </c>
      <c r="M293" s="49">
        <v>44944</v>
      </c>
      <c r="N293" s="27" t="s">
        <v>1628</v>
      </c>
      <c r="O293" s="23"/>
      <c r="P293">
        <v>1.2738</v>
      </c>
      <c r="S293" s="49">
        <v>44944</v>
      </c>
      <c r="T293" s="21" t="s">
        <v>1628</v>
      </c>
      <c r="U293" s="21"/>
      <c r="V293">
        <v>1.048</v>
      </c>
      <c r="DQ293" s="49">
        <v>44896</v>
      </c>
      <c r="DR293" s="27" t="s">
        <v>360</v>
      </c>
      <c r="DS293" s="23"/>
      <c r="DT293">
        <v>1.5687</v>
      </c>
    </row>
    <row r="294" spans="1:124">
      <c r="A294" s="49">
        <v>44823</v>
      </c>
      <c r="B294" s="21" t="s">
        <v>1634</v>
      </c>
      <c r="D294">
        <v>1.0049999999999999</v>
      </c>
      <c r="G294" s="49">
        <v>44897</v>
      </c>
      <c r="H294" s="27" t="s">
        <v>1627</v>
      </c>
      <c r="I294" s="23"/>
      <c r="J294">
        <v>1.5718000000000001</v>
      </c>
      <c r="M294" s="49">
        <v>44945</v>
      </c>
      <c r="N294" s="27" t="s">
        <v>1628</v>
      </c>
      <c r="O294" s="23"/>
      <c r="P294">
        <v>1.2765</v>
      </c>
      <c r="S294" s="49">
        <v>44945</v>
      </c>
      <c r="T294" s="21" t="s">
        <v>1628</v>
      </c>
      <c r="U294" s="21"/>
      <c r="V294">
        <v>1.0503</v>
      </c>
      <c r="DQ294" s="49">
        <v>44897</v>
      </c>
      <c r="DR294" s="27" t="s">
        <v>1627</v>
      </c>
      <c r="DS294" s="23"/>
      <c r="DT294">
        <v>1.5718000000000001</v>
      </c>
    </row>
    <row r="295" spans="1:124">
      <c r="A295" s="49">
        <v>44824</v>
      </c>
      <c r="B295" s="21" t="s">
        <v>1634</v>
      </c>
      <c r="D295">
        <v>1.0069999999999999</v>
      </c>
      <c r="G295" s="49">
        <v>44900</v>
      </c>
      <c r="H295" s="27" t="s">
        <v>1627</v>
      </c>
      <c r="I295" s="23"/>
      <c r="J295">
        <v>1.5672999999999999</v>
      </c>
      <c r="M295" s="49">
        <v>44946</v>
      </c>
      <c r="N295" s="27" t="s">
        <v>1628</v>
      </c>
      <c r="O295" s="23"/>
      <c r="P295">
        <v>1.2761</v>
      </c>
      <c r="S295" s="49">
        <v>44946</v>
      </c>
      <c r="T295" s="21" t="s">
        <v>1628</v>
      </c>
      <c r="U295" s="21"/>
      <c r="V295">
        <v>1.0523</v>
      </c>
      <c r="DQ295" s="49">
        <v>44900</v>
      </c>
      <c r="DR295" s="27" t="s">
        <v>1627</v>
      </c>
      <c r="DS295" s="23"/>
      <c r="DT295">
        <v>1.5672999999999999</v>
      </c>
    </row>
    <row r="296" spans="1:124">
      <c r="A296" s="49">
        <v>44825</v>
      </c>
      <c r="B296" s="21" t="s">
        <v>1634</v>
      </c>
      <c r="D296">
        <v>1.0029999999999999</v>
      </c>
      <c r="G296" s="49">
        <v>44901</v>
      </c>
      <c r="H296" s="27" t="s">
        <v>1627</v>
      </c>
      <c r="I296" s="23"/>
      <c r="J296">
        <v>1.5569999999999999</v>
      </c>
      <c r="M296" s="49">
        <v>44956</v>
      </c>
      <c r="N296" s="27" t="s">
        <v>1628</v>
      </c>
      <c r="O296" s="23"/>
      <c r="P296">
        <v>1.2744</v>
      </c>
      <c r="S296" s="49">
        <v>44956</v>
      </c>
      <c r="T296" s="21" t="s">
        <v>1628</v>
      </c>
      <c r="U296" s="21"/>
      <c r="V296">
        <v>1.0572999999999999</v>
      </c>
      <c r="DQ296" s="49">
        <v>44901</v>
      </c>
      <c r="DR296" s="27" t="s">
        <v>1627</v>
      </c>
      <c r="DS296" s="23"/>
      <c r="DT296">
        <v>1.5569999999999999</v>
      </c>
    </row>
    <row r="297" spans="1:124">
      <c r="A297" s="49">
        <v>44826</v>
      </c>
      <c r="B297" s="21" t="s">
        <v>1634</v>
      </c>
      <c r="D297">
        <v>1</v>
      </c>
      <c r="G297" s="49">
        <v>44902</v>
      </c>
      <c r="H297" s="27" t="s">
        <v>1627</v>
      </c>
      <c r="I297" s="23"/>
      <c r="J297">
        <v>1.5699000000000001</v>
      </c>
      <c r="M297" s="49">
        <v>44957</v>
      </c>
      <c r="N297" s="27" t="s">
        <v>1628</v>
      </c>
      <c r="O297" s="23"/>
      <c r="P297">
        <v>1.2803</v>
      </c>
      <c r="S297" s="49">
        <v>44957</v>
      </c>
      <c r="T297" s="21" t="s">
        <v>1628</v>
      </c>
      <c r="U297" s="21"/>
      <c r="V297">
        <v>1.0542</v>
      </c>
      <c r="DQ297" s="49">
        <v>44902</v>
      </c>
      <c r="DR297" s="27" t="s">
        <v>1627</v>
      </c>
      <c r="DS297" s="23"/>
      <c r="DT297">
        <v>1.5699000000000001</v>
      </c>
    </row>
    <row r="298" spans="1:124">
      <c r="A298" s="49">
        <v>44827</v>
      </c>
      <c r="B298" s="21" t="s">
        <v>1634</v>
      </c>
      <c r="D298">
        <v>0.998</v>
      </c>
      <c r="G298" s="49">
        <v>44903</v>
      </c>
      <c r="H298" s="27" t="s">
        <v>1627</v>
      </c>
      <c r="I298" s="23"/>
      <c r="J298">
        <v>1.5795999999999999</v>
      </c>
      <c r="M298" s="49">
        <v>44958</v>
      </c>
      <c r="N298" s="27" t="s">
        <v>371</v>
      </c>
      <c r="O298" s="23"/>
      <c r="P298">
        <v>1.2776000000000001</v>
      </c>
      <c r="S298" s="49">
        <v>44958</v>
      </c>
      <c r="T298" s="21" t="s">
        <v>371</v>
      </c>
      <c r="U298" s="21"/>
      <c r="V298">
        <v>1.0536000000000001</v>
      </c>
      <c r="DQ298" s="49">
        <v>44903</v>
      </c>
      <c r="DR298" s="27" t="s">
        <v>1627</v>
      </c>
      <c r="DS298" s="23"/>
      <c r="DT298">
        <v>1.5795999999999999</v>
      </c>
    </row>
    <row r="299" spans="1:124">
      <c r="A299" s="49">
        <v>44830</v>
      </c>
      <c r="B299" s="21" t="s">
        <v>1634</v>
      </c>
      <c r="D299">
        <v>0.997</v>
      </c>
      <c r="G299" s="49">
        <v>44904</v>
      </c>
      <c r="H299" s="27" t="s">
        <v>1627</v>
      </c>
      <c r="I299" s="23"/>
      <c r="J299">
        <v>1.5871</v>
      </c>
      <c r="M299" s="49">
        <v>44959</v>
      </c>
      <c r="N299" s="27" t="s">
        <v>1637</v>
      </c>
      <c r="O299" s="23"/>
      <c r="P299">
        <v>1.2847999999999999</v>
      </c>
      <c r="S299" s="49">
        <v>44959</v>
      </c>
      <c r="T299" s="21" t="s">
        <v>1637</v>
      </c>
      <c r="U299" s="21"/>
      <c r="V299">
        <v>1.0512999999999999</v>
      </c>
      <c r="DQ299" s="49">
        <v>44904</v>
      </c>
      <c r="DR299" s="27" t="s">
        <v>1627</v>
      </c>
      <c r="DS299" s="23"/>
      <c r="DT299">
        <v>1.5871</v>
      </c>
    </row>
    <row r="300" spans="1:124">
      <c r="A300" s="49">
        <v>44831</v>
      </c>
      <c r="B300" s="21" t="s">
        <v>1634</v>
      </c>
      <c r="D300">
        <v>0.998</v>
      </c>
      <c r="G300" s="49">
        <v>44907</v>
      </c>
      <c r="H300" s="27" t="s">
        <v>1627</v>
      </c>
      <c r="I300" s="23"/>
      <c r="J300">
        <v>1.5855999999999999</v>
      </c>
      <c r="M300" s="49">
        <v>44960</v>
      </c>
      <c r="N300" s="27" t="s">
        <v>1637</v>
      </c>
      <c r="O300" s="23"/>
      <c r="P300">
        <v>1.2676000000000001</v>
      </c>
      <c r="S300" s="49">
        <v>44960</v>
      </c>
      <c r="T300" s="21" t="s">
        <v>1637</v>
      </c>
      <c r="U300" s="21"/>
      <c r="V300">
        <v>1.046</v>
      </c>
      <c r="DQ300" s="49">
        <v>44907</v>
      </c>
      <c r="DR300" s="27" t="s">
        <v>1627</v>
      </c>
      <c r="DS300" s="23"/>
      <c r="DT300">
        <v>1.5855999999999999</v>
      </c>
    </row>
    <row r="301" spans="1:124">
      <c r="A301" s="49">
        <v>44832</v>
      </c>
      <c r="B301" s="21" t="s">
        <v>1634</v>
      </c>
      <c r="D301">
        <v>0.998</v>
      </c>
      <c r="G301" s="49">
        <v>44908</v>
      </c>
      <c r="H301" s="27" t="s">
        <v>1627</v>
      </c>
      <c r="I301" s="23"/>
      <c r="J301">
        <v>1.5679000000000001</v>
      </c>
      <c r="M301" s="49">
        <v>44963</v>
      </c>
      <c r="N301" s="27" t="s">
        <v>1637</v>
      </c>
      <c r="O301" s="23"/>
      <c r="P301">
        <v>1.2635000000000001</v>
      </c>
      <c r="S301" s="49">
        <v>44963</v>
      </c>
      <c r="T301" s="21" t="s">
        <v>1637</v>
      </c>
      <c r="U301" s="21"/>
      <c r="V301">
        <v>1.0441</v>
      </c>
      <c r="DQ301" s="49">
        <v>44908</v>
      </c>
      <c r="DR301" s="27" t="s">
        <v>1627</v>
      </c>
      <c r="DS301" s="23"/>
      <c r="DT301">
        <v>1.5679000000000001</v>
      </c>
    </row>
    <row r="302" spans="1:124">
      <c r="A302" s="49">
        <v>44833</v>
      </c>
      <c r="B302" s="21" t="s">
        <v>1634</v>
      </c>
      <c r="D302">
        <v>0.998</v>
      </c>
      <c r="G302" s="49">
        <v>44909</v>
      </c>
      <c r="H302" s="27" t="s">
        <v>1627</v>
      </c>
      <c r="I302" s="23"/>
      <c r="J302">
        <v>1.5813999999999999</v>
      </c>
      <c r="M302" s="49">
        <v>44964</v>
      </c>
      <c r="N302" s="27" t="s">
        <v>1689</v>
      </c>
      <c r="O302" s="23"/>
      <c r="P302">
        <v>1.2618</v>
      </c>
      <c r="S302" s="49">
        <v>44964</v>
      </c>
      <c r="T302" s="21" t="s">
        <v>1689</v>
      </c>
      <c r="U302" s="21"/>
      <c r="V302">
        <v>1.0432999999999999</v>
      </c>
      <c r="DQ302" s="49">
        <v>44909</v>
      </c>
      <c r="DR302" s="27" t="s">
        <v>1627</v>
      </c>
      <c r="DS302" s="23"/>
      <c r="DT302">
        <v>1.5813999999999999</v>
      </c>
    </row>
    <row r="303" spans="1:124">
      <c r="A303" s="49">
        <v>44834</v>
      </c>
      <c r="B303" s="21" t="s">
        <v>1634</v>
      </c>
      <c r="D303">
        <v>0.997</v>
      </c>
      <c r="G303" s="49">
        <v>44910</v>
      </c>
      <c r="H303" s="27" t="s">
        <v>1627</v>
      </c>
      <c r="I303" s="23"/>
      <c r="J303">
        <v>1.5787</v>
      </c>
      <c r="M303" s="49">
        <v>44965</v>
      </c>
      <c r="N303" s="27" t="s">
        <v>1700</v>
      </c>
      <c r="O303" s="23"/>
      <c r="P303">
        <v>1.2619</v>
      </c>
      <c r="S303" s="49">
        <v>44965</v>
      </c>
      <c r="T303" s="21" t="s">
        <v>1700</v>
      </c>
      <c r="U303" s="21"/>
      <c r="V303">
        <v>1.0426</v>
      </c>
      <c r="DQ303" s="49">
        <v>44910</v>
      </c>
      <c r="DR303" s="27" t="s">
        <v>1627</v>
      </c>
      <c r="DS303" s="23"/>
      <c r="DT303">
        <v>1.5787</v>
      </c>
    </row>
    <row r="304" spans="1:124">
      <c r="A304" s="49">
        <v>44844</v>
      </c>
      <c r="B304" s="21" t="s">
        <v>358</v>
      </c>
      <c r="D304">
        <v>0.99199999999999999</v>
      </c>
      <c r="G304" s="49">
        <v>44911</v>
      </c>
      <c r="H304" s="27" t="s">
        <v>1627</v>
      </c>
      <c r="I304" s="23"/>
      <c r="J304">
        <v>1.5823</v>
      </c>
      <c r="M304" s="49">
        <v>44966</v>
      </c>
      <c r="N304" s="27" t="s">
        <v>1710</v>
      </c>
      <c r="O304" s="23"/>
      <c r="P304">
        <v>1.2653000000000001</v>
      </c>
      <c r="S304" s="49">
        <v>44966</v>
      </c>
      <c r="T304" s="21" t="s">
        <v>1710</v>
      </c>
      <c r="U304" s="21"/>
      <c r="V304">
        <v>1.0441</v>
      </c>
      <c r="DQ304" s="49">
        <v>44911</v>
      </c>
      <c r="DR304" s="27" t="s">
        <v>1627</v>
      </c>
      <c r="DS304" s="23"/>
      <c r="DT304">
        <v>1.5823</v>
      </c>
    </row>
    <row r="305" spans="1:124">
      <c r="A305" s="49">
        <v>44845</v>
      </c>
      <c r="B305" s="21" t="s">
        <v>1635</v>
      </c>
      <c r="D305">
        <v>0.98399999999999999</v>
      </c>
      <c r="G305" s="49">
        <v>44914</v>
      </c>
      <c r="H305" s="27" t="s">
        <v>1627</v>
      </c>
      <c r="I305" s="23"/>
      <c r="J305">
        <v>1.5725</v>
      </c>
      <c r="M305" s="49">
        <v>44967</v>
      </c>
      <c r="N305" s="27" t="s">
        <v>1720</v>
      </c>
      <c r="O305" s="23"/>
      <c r="P305">
        <v>1.2646999999999999</v>
      </c>
      <c r="S305" s="49">
        <v>44967</v>
      </c>
      <c r="T305" s="21" t="s">
        <v>1720</v>
      </c>
      <c r="U305" s="21"/>
      <c r="V305">
        <v>1.0401</v>
      </c>
      <c r="DQ305" s="49">
        <v>44914</v>
      </c>
      <c r="DR305" s="27" t="s">
        <v>1627</v>
      </c>
      <c r="DS305" s="23"/>
      <c r="DT305">
        <v>1.5725</v>
      </c>
    </row>
    <row r="306" spans="1:124">
      <c r="A306" s="49">
        <v>44846</v>
      </c>
      <c r="B306" s="21" t="s">
        <v>1635</v>
      </c>
      <c r="D306">
        <v>0.98299999999999998</v>
      </c>
      <c r="G306" s="49">
        <v>44915</v>
      </c>
      <c r="H306" s="27" t="s">
        <v>1627</v>
      </c>
      <c r="I306" s="23"/>
      <c r="J306">
        <v>1.5630999999999999</v>
      </c>
      <c r="DQ306" s="49">
        <v>44915</v>
      </c>
      <c r="DR306" s="27" t="s">
        <v>1627</v>
      </c>
      <c r="DS306" s="23"/>
      <c r="DT306">
        <v>1.5630999999999999</v>
      </c>
    </row>
    <row r="307" spans="1:124">
      <c r="A307" s="49">
        <v>44847</v>
      </c>
      <c r="B307" s="21" t="s">
        <v>1635</v>
      </c>
      <c r="D307">
        <v>0.98799999999999999</v>
      </c>
      <c r="G307" s="49">
        <v>44916</v>
      </c>
      <c r="H307" s="27" t="s">
        <v>1627</v>
      </c>
      <c r="I307" s="23"/>
      <c r="J307">
        <v>1.5698000000000001</v>
      </c>
      <c r="DQ307" s="49">
        <v>44916</v>
      </c>
      <c r="DR307" s="27" t="s">
        <v>1627</v>
      </c>
      <c r="DS307" s="23"/>
      <c r="DT307">
        <v>1.5698000000000001</v>
      </c>
    </row>
    <row r="308" spans="1:124">
      <c r="A308" s="49">
        <v>44848</v>
      </c>
      <c r="B308" s="21" t="s">
        <v>1635</v>
      </c>
      <c r="D308">
        <v>0.98599999999999999</v>
      </c>
      <c r="G308" s="49">
        <v>44917</v>
      </c>
      <c r="H308" s="27" t="s">
        <v>1627</v>
      </c>
      <c r="I308" s="23"/>
      <c r="J308">
        <v>1.5702</v>
      </c>
      <c r="DQ308" s="49">
        <v>44917</v>
      </c>
      <c r="DR308" s="27" t="s">
        <v>1627</v>
      </c>
      <c r="DS308" s="23"/>
      <c r="DT308">
        <v>1.5702</v>
      </c>
    </row>
    <row r="309" spans="1:124">
      <c r="A309" s="49">
        <v>44851</v>
      </c>
      <c r="B309" s="21" t="s">
        <v>1635</v>
      </c>
      <c r="D309">
        <v>0.98799999999999999</v>
      </c>
      <c r="G309" s="49">
        <v>44918</v>
      </c>
      <c r="H309" s="27" t="s">
        <v>1627</v>
      </c>
      <c r="I309" s="23"/>
      <c r="J309">
        <v>1.5649999999999999</v>
      </c>
      <c r="DQ309" s="49">
        <v>44918</v>
      </c>
      <c r="DR309" s="27" t="s">
        <v>1627</v>
      </c>
      <c r="DS309" s="23"/>
      <c r="DT309">
        <v>1.5649999999999999</v>
      </c>
    </row>
    <row r="310" spans="1:124">
      <c r="A310" s="49">
        <v>44852</v>
      </c>
      <c r="B310" s="21" t="s">
        <v>1635</v>
      </c>
      <c r="D310">
        <v>0.99099999999999999</v>
      </c>
      <c r="G310" s="49">
        <v>44921</v>
      </c>
      <c r="H310" s="27" t="s">
        <v>1627</v>
      </c>
      <c r="I310" s="23"/>
      <c r="J310">
        <v>1.5542</v>
      </c>
      <c r="DQ310" s="49">
        <v>44921</v>
      </c>
      <c r="DR310" s="27" t="s">
        <v>1627</v>
      </c>
      <c r="DS310" s="23"/>
      <c r="DT310">
        <v>1.5542</v>
      </c>
    </row>
    <row r="311" spans="1:124">
      <c r="A311" s="49">
        <v>44853</v>
      </c>
      <c r="B311" s="21" t="s">
        <v>1635</v>
      </c>
      <c r="D311">
        <v>0.99</v>
      </c>
      <c r="G311" s="49">
        <v>44922</v>
      </c>
      <c r="H311" s="27" t="s">
        <v>1627</v>
      </c>
      <c r="I311" s="23"/>
      <c r="J311">
        <v>1.5431999999999999</v>
      </c>
      <c r="DQ311" s="49">
        <v>44922</v>
      </c>
      <c r="DR311" s="27" t="s">
        <v>1627</v>
      </c>
      <c r="DS311" s="23"/>
      <c r="DT311">
        <v>1.5431999999999999</v>
      </c>
    </row>
    <row r="312" spans="1:124">
      <c r="A312" s="49">
        <v>44854</v>
      </c>
      <c r="B312" s="21" t="s">
        <v>1635</v>
      </c>
      <c r="D312">
        <v>0.99099999999999999</v>
      </c>
      <c r="G312" s="49">
        <v>44923</v>
      </c>
      <c r="H312" s="27" t="s">
        <v>1627</v>
      </c>
      <c r="I312" s="23"/>
      <c r="J312">
        <v>1.5536000000000001</v>
      </c>
      <c r="DQ312" s="49">
        <v>44923</v>
      </c>
      <c r="DR312" s="27" t="s">
        <v>1627</v>
      </c>
      <c r="DS312" s="23"/>
      <c r="DT312">
        <v>1.5536000000000001</v>
      </c>
    </row>
    <row r="313" spans="1:124">
      <c r="A313" s="49">
        <v>44855</v>
      </c>
      <c r="B313" s="21" t="s">
        <v>1635</v>
      </c>
      <c r="D313">
        <v>0.98599999999999999</v>
      </c>
      <c r="G313" s="49">
        <v>44924</v>
      </c>
      <c r="H313" s="27" t="s">
        <v>1627</v>
      </c>
      <c r="I313" s="23"/>
      <c r="J313">
        <v>1.5692999999999999</v>
      </c>
      <c r="DQ313" s="49">
        <v>44924</v>
      </c>
      <c r="DR313" s="27" t="s">
        <v>1627</v>
      </c>
      <c r="DS313" s="23"/>
      <c r="DT313">
        <v>1.5692999999999999</v>
      </c>
    </row>
    <row r="314" spans="1:124">
      <c r="A314" s="49">
        <v>44858</v>
      </c>
      <c r="B314" s="21" t="s">
        <v>1635</v>
      </c>
      <c r="D314">
        <v>0.98399999999999999</v>
      </c>
      <c r="G314" s="49">
        <v>44925</v>
      </c>
      <c r="H314" s="27" t="s">
        <v>1627</v>
      </c>
      <c r="I314" s="23"/>
      <c r="J314">
        <v>1.5721000000000001</v>
      </c>
      <c r="DQ314" s="49">
        <v>44925</v>
      </c>
      <c r="DR314" s="27" t="s">
        <v>1627</v>
      </c>
      <c r="DS314" s="23"/>
      <c r="DT314">
        <v>1.5721000000000001</v>
      </c>
    </row>
    <row r="315" spans="1:124">
      <c r="A315" s="49">
        <v>44859</v>
      </c>
      <c r="B315" s="21" t="s">
        <v>1635</v>
      </c>
      <c r="D315">
        <v>0.99099999999999999</v>
      </c>
      <c r="G315" s="49">
        <v>44929</v>
      </c>
      <c r="H315" s="27" t="s">
        <v>1628</v>
      </c>
      <c r="I315" s="23"/>
      <c r="J315">
        <v>1.5705</v>
      </c>
      <c r="DQ315" s="49">
        <v>44929</v>
      </c>
      <c r="DR315" s="27" t="s">
        <v>1628</v>
      </c>
      <c r="DS315" s="23"/>
      <c r="DT315">
        <v>1.5705</v>
      </c>
    </row>
    <row r="316" spans="1:124">
      <c r="A316" s="49">
        <v>44860</v>
      </c>
      <c r="B316" s="21" t="s">
        <v>1635</v>
      </c>
      <c r="D316">
        <v>0.99299999999999999</v>
      </c>
      <c r="G316" s="49">
        <v>44930</v>
      </c>
      <c r="H316" s="27" t="s">
        <v>1628</v>
      </c>
      <c r="I316" s="23"/>
      <c r="J316">
        <v>1.5844</v>
      </c>
      <c r="DQ316" s="49">
        <v>44930</v>
      </c>
      <c r="DR316" s="27" t="s">
        <v>1628</v>
      </c>
      <c r="DS316" s="23"/>
      <c r="DT316">
        <v>1.5844</v>
      </c>
    </row>
    <row r="317" spans="1:124">
      <c r="A317" s="49">
        <v>44861</v>
      </c>
      <c r="B317" s="21" t="s">
        <v>1635</v>
      </c>
      <c r="D317">
        <v>0.98899999999999999</v>
      </c>
      <c r="G317" s="49">
        <v>44931</v>
      </c>
      <c r="H317" s="27" t="s">
        <v>1628</v>
      </c>
      <c r="I317" s="23"/>
      <c r="J317">
        <v>1.5723</v>
      </c>
      <c r="DQ317" s="49">
        <v>44931</v>
      </c>
      <c r="DR317" s="27" t="s">
        <v>1628</v>
      </c>
      <c r="DS317" s="23"/>
      <c r="DT317">
        <v>1.5723</v>
      </c>
    </row>
    <row r="318" spans="1:124">
      <c r="A318" s="49">
        <v>44862</v>
      </c>
      <c r="B318" s="21" t="s">
        <v>1635</v>
      </c>
      <c r="D318">
        <v>0.995</v>
      </c>
      <c r="G318" s="49">
        <v>44932</v>
      </c>
      <c r="H318" s="27" t="s">
        <v>1628</v>
      </c>
      <c r="I318" s="23"/>
      <c r="J318">
        <v>1.5709</v>
      </c>
      <c r="DQ318" s="49">
        <v>44932</v>
      </c>
      <c r="DR318" s="27" t="s">
        <v>1628</v>
      </c>
      <c r="DS318" s="23"/>
      <c r="DT318">
        <v>1.5709</v>
      </c>
    </row>
    <row r="319" spans="1:124">
      <c r="A319" s="49">
        <v>44865</v>
      </c>
      <c r="B319" s="21" t="s">
        <v>1635</v>
      </c>
      <c r="D319">
        <v>1.0009999999999999</v>
      </c>
      <c r="G319" s="49">
        <v>44935</v>
      </c>
      <c r="H319" s="27" t="s">
        <v>1628</v>
      </c>
      <c r="I319" s="23"/>
      <c r="J319">
        <v>1.5699000000000001</v>
      </c>
      <c r="DQ319" s="49">
        <v>44935</v>
      </c>
      <c r="DR319" s="27" t="s">
        <v>1628</v>
      </c>
      <c r="DS319" s="23"/>
      <c r="DT319">
        <v>1.5699000000000001</v>
      </c>
    </row>
    <row r="320" spans="1:124">
      <c r="A320" s="49">
        <v>44866</v>
      </c>
      <c r="B320" s="21" t="s">
        <v>359</v>
      </c>
      <c r="D320">
        <v>1.002</v>
      </c>
      <c r="G320" s="49">
        <v>44936</v>
      </c>
      <c r="H320" s="27" t="s">
        <v>1628</v>
      </c>
      <c r="I320" s="23"/>
      <c r="J320">
        <v>1.5571999999999999</v>
      </c>
      <c r="DQ320" s="49">
        <v>44936</v>
      </c>
      <c r="DR320" s="27" t="s">
        <v>1628</v>
      </c>
      <c r="DS320" s="23"/>
      <c r="DT320">
        <v>1.5571999999999999</v>
      </c>
    </row>
    <row r="321" spans="1:124">
      <c r="A321" s="49">
        <v>44867</v>
      </c>
      <c r="B321" s="21" t="s">
        <v>1636</v>
      </c>
      <c r="D321">
        <v>1</v>
      </c>
      <c r="G321" s="49">
        <v>44937</v>
      </c>
      <c r="H321" s="27" t="s">
        <v>1628</v>
      </c>
      <c r="I321" s="23"/>
      <c r="J321">
        <v>1.5542</v>
      </c>
      <c r="DQ321" s="49">
        <v>44937</v>
      </c>
      <c r="DR321" s="27" t="s">
        <v>1628</v>
      </c>
      <c r="DS321" s="23"/>
      <c r="DT321">
        <v>1.5542</v>
      </c>
    </row>
    <row r="322" spans="1:124">
      <c r="A322" s="49">
        <v>44868</v>
      </c>
      <c r="B322" s="21" t="s">
        <v>1636</v>
      </c>
      <c r="D322">
        <v>0.999</v>
      </c>
      <c r="G322" s="49">
        <v>44938</v>
      </c>
      <c r="H322" s="27" t="s">
        <v>1628</v>
      </c>
      <c r="I322" s="23"/>
      <c r="J322">
        <v>1.5611999999999999</v>
      </c>
      <c r="DQ322" s="49">
        <v>44938</v>
      </c>
      <c r="DR322" s="27" t="s">
        <v>1628</v>
      </c>
      <c r="DS322" s="23"/>
      <c r="DT322">
        <v>1.5611999999999999</v>
      </c>
    </row>
    <row r="323" spans="1:124">
      <c r="A323" s="49">
        <v>44869</v>
      </c>
      <c r="B323" s="21" t="s">
        <v>1636</v>
      </c>
      <c r="D323">
        <v>0.996</v>
      </c>
      <c r="G323" s="49">
        <v>44939</v>
      </c>
      <c r="H323" s="27" t="s">
        <v>1628</v>
      </c>
      <c r="I323" s="23"/>
      <c r="J323">
        <v>1.5593999999999999</v>
      </c>
      <c r="DQ323" s="49">
        <v>44939</v>
      </c>
      <c r="DR323" s="27" t="s">
        <v>1628</v>
      </c>
      <c r="DS323" s="23"/>
      <c r="DT323">
        <v>1.5593999999999999</v>
      </c>
    </row>
    <row r="324" spans="1:124">
      <c r="A324" s="49">
        <v>44872</v>
      </c>
      <c r="B324" s="21" t="s">
        <v>1636</v>
      </c>
      <c r="D324">
        <v>1</v>
      </c>
      <c r="G324" s="49">
        <v>44942</v>
      </c>
      <c r="H324" s="27" t="s">
        <v>1628</v>
      </c>
      <c r="I324" s="23"/>
      <c r="J324">
        <v>1.5558000000000001</v>
      </c>
      <c r="DQ324" s="49">
        <v>44942</v>
      </c>
      <c r="DR324" s="27" t="s">
        <v>1628</v>
      </c>
      <c r="DS324" s="23"/>
      <c r="DT324">
        <v>1.5558000000000001</v>
      </c>
    </row>
    <row r="325" spans="1:124">
      <c r="A325" s="49">
        <v>44873</v>
      </c>
      <c r="B325" s="21" t="s">
        <v>1636</v>
      </c>
      <c r="D325">
        <v>1</v>
      </c>
      <c r="G325" s="49">
        <v>44943</v>
      </c>
      <c r="H325" s="27" t="s">
        <v>1628</v>
      </c>
      <c r="I325" s="23"/>
      <c r="J325">
        <v>1.5568</v>
      </c>
      <c r="DQ325" s="49">
        <v>44943</v>
      </c>
      <c r="DR325" s="27" t="s">
        <v>1628</v>
      </c>
      <c r="DS325" s="23"/>
      <c r="DT325">
        <v>1.5568</v>
      </c>
    </row>
    <row r="326" spans="1:124">
      <c r="A326" s="49">
        <v>44874</v>
      </c>
      <c r="B326" s="21" t="s">
        <v>1636</v>
      </c>
      <c r="D326">
        <v>0.998</v>
      </c>
      <c r="G326" s="49">
        <v>44944</v>
      </c>
      <c r="H326" s="27" t="s">
        <v>1628</v>
      </c>
      <c r="I326" s="23"/>
      <c r="J326">
        <v>1.5589</v>
      </c>
      <c r="DQ326" s="49">
        <v>44944</v>
      </c>
      <c r="DR326" s="27" t="s">
        <v>1628</v>
      </c>
      <c r="DS326" s="23"/>
      <c r="DT326">
        <v>1.5589</v>
      </c>
    </row>
    <row r="327" spans="1:124">
      <c r="A327" s="49">
        <v>44875</v>
      </c>
      <c r="B327" s="21" t="s">
        <v>1636</v>
      </c>
      <c r="D327">
        <v>0.997</v>
      </c>
      <c r="G327" s="49">
        <v>44945</v>
      </c>
      <c r="H327" s="27" t="s">
        <v>1628</v>
      </c>
      <c r="I327" s="23"/>
      <c r="J327">
        <v>1.5693999999999999</v>
      </c>
      <c r="DQ327" s="49">
        <v>44945</v>
      </c>
      <c r="DR327" s="27" t="s">
        <v>1628</v>
      </c>
      <c r="DS327" s="23"/>
      <c r="DT327">
        <v>1.5693999999999999</v>
      </c>
    </row>
    <row r="328" spans="1:124">
      <c r="A328" s="49">
        <v>44876</v>
      </c>
      <c r="B328" s="21" t="s">
        <v>1636</v>
      </c>
      <c r="D328">
        <v>0.99299999999999999</v>
      </c>
      <c r="G328" s="49">
        <v>44946</v>
      </c>
      <c r="H328" s="27" t="s">
        <v>1628</v>
      </c>
      <c r="I328" s="23"/>
      <c r="J328">
        <v>1.5762</v>
      </c>
      <c r="DQ328" s="49">
        <v>44946</v>
      </c>
      <c r="DR328" s="27" t="s">
        <v>1628</v>
      </c>
      <c r="DS328" s="23"/>
      <c r="DT328">
        <v>1.5762</v>
      </c>
    </row>
    <row r="329" spans="1:124">
      <c r="A329" s="49">
        <v>44879</v>
      </c>
      <c r="B329" s="21" t="s">
        <v>1636</v>
      </c>
      <c r="D329">
        <v>0.996</v>
      </c>
      <c r="G329" s="49">
        <v>44956</v>
      </c>
      <c r="H329" s="27" t="s">
        <v>1628</v>
      </c>
      <c r="I329" s="23"/>
      <c r="J329">
        <v>1.5894999999999999</v>
      </c>
      <c r="DQ329" s="49">
        <v>44956</v>
      </c>
      <c r="DR329" s="27" t="s">
        <v>1628</v>
      </c>
      <c r="DS329" s="23"/>
      <c r="DT329">
        <v>1.5894999999999999</v>
      </c>
    </row>
    <row r="330" spans="1:124">
      <c r="A330" s="49">
        <v>44880</v>
      </c>
      <c r="B330" s="21" t="s">
        <v>1636</v>
      </c>
      <c r="D330">
        <v>0.999</v>
      </c>
      <c r="G330" s="49">
        <v>44957</v>
      </c>
      <c r="H330" s="27" t="s">
        <v>1628</v>
      </c>
      <c r="I330" s="23"/>
      <c r="J330">
        <v>1.5926</v>
      </c>
      <c r="DQ330" s="49">
        <v>44957</v>
      </c>
      <c r="DR330" s="27" t="s">
        <v>1628</v>
      </c>
      <c r="DS330" s="23"/>
      <c r="DT330">
        <v>1.5926</v>
      </c>
    </row>
    <row r="331" spans="1:124">
      <c r="A331" s="49">
        <v>44881</v>
      </c>
      <c r="B331" s="21" t="s">
        <v>1636</v>
      </c>
      <c r="D331">
        <v>1</v>
      </c>
      <c r="G331" s="49">
        <v>44958</v>
      </c>
      <c r="H331" s="27" t="s">
        <v>371</v>
      </c>
      <c r="I331" s="23"/>
      <c r="J331">
        <v>1.6042000000000001</v>
      </c>
      <c r="DQ331" s="49">
        <v>44958</v>
      </c>
      <c r="DR331" s="27" t="s">
        <v>371</v>
      </c>
      <c r="DS331" s="23"/>
      <c r="DT331">
        <v>1.6042000000000001</v>
      </c>
    </row>
    <row r="332" spans="1:124">
      <c r="A332" s="49">
        <v>44882</v>
      </c>
      <c r="B332" s="21" t="s">
        <v>1636</v>
      </c>
      <c r="D332">
        <v>0.997</v>
      </c>
      <c r="G332" s="49">
        <v>44959</v>
      </c>
      <c r="H332" s="27" t="s">
        <v>1637</v>
      </c>
      <c r="I332" s="23"/>
      <c r="J332">
        <v>1.6047</v>
      </c>
      <c r="DQ332" s="49">
        <v>44959</v>
      </c>
      <c r="DR332" s="27" t="s">
        <v>1637</v>
      </c>
      <c r="DS332" s="23"/>
      <c r="DT332">
        <v>1.6047</v>
      </c>
    </row>
    <row r="333" spans="1:124">
      <c r="A333" s="49">
        <v>44883</v>
      </c>
      <c r="B333" s="21" t="s">
        <v>1636</v>
      </c>
      <c r="D333">
        <v>0.996</v>
      </c>
      <c r="G333" s="49">
        <v>44960</v>
      </c>
      <c r="H333" s="27" t="s">
        <v>1637</v>
      </c>
      <c r="I333" s="23"/>
      <c r="J333">
        <v>1.603</v>
      </c>
      <c r="DQ333" s="49">
        <v>44960</v>
      </c>
      <c r="DR333" s="27" t="s">
        <v>1637</v>
      </c>
      <c r="DS333" s="23"/>
      <c r="DT333">
        <v>1.603</v>
      </c>
    </row>
    <row r="334" spans="1:124">
      <c r="A334" s="49">
        <v>44886</v>
      </c>
      <c r="B334" s="21" t="s">
        <v>1636</v>
      </c>
      <c r="D334">
        <v>0.99199999999999999</v>
      </c>
      <c r="G334" s="49">
        <v>44963</v>
      </c>
      <c r="H334" s="27" t="s">
        <v>1637</v>
      </c>
      <c r="I334" s="23"/>
      <c r="J334">
        <v>1.5904</v>
      </c>
      <c r="DQ334" s="49">
        <v>44963</v>
      </c>
      <c r="DR334" s="27" t="s">
        <v>1637</v>
      </c>
      <c r="DS334" s="23"/>
      <c r="DT334">
        <v>1.5904</v>
      </c>
    </row>
    <row r="335" spans="1:124">
      <c r="A335" s="49">
        <v>44887</v>
      </c>
      <c r="B335" s="21" t="s">
        <v>1636</v>
      </c>
      <c r="D335">
        <v>0.99</v>
      </c>
      <c r="G335" s="49">
        <v>44964</v>
      </c>
      <c r="H335" s="27" t="s">
        <v>1689</v>
      </c>
      <c r="I335" s="23"/>
      <c r="J335">
        <v>1.5940000000000001</v>
      </c>
      <c r="DQ335" s="49">
        <v>44964</v>
      </c>
      <c r="DR335" s="27" t="s">
        <v>1689</v>
      </c>
      <c r="DS335" s="23"/>
      <c r="DT335">
        <v>1.5940000000000001</v>
      </c>
    </row>
    <row r="336" spans="1:124">
      <c r="A336" s="49">
        <v>44888</v>
      </c>
      <c r="B336" s="21" t="s">
        <v>1636</v>
      </c>
      <c r="D336">
        <v>0.98499999999999999</v>
      </c>
      <c r="G336" s="49">
        <v>44965</v>
      </c>
      <c r="H336" s="27" t="s">
        <v>1700</v>
      </c>
      <c r="I336" s="23"/>
      <c r="J336">
        <v>1.5837000000000001</v>
      </c>
      <c r="DQ336" s="49">
        <v>44965</v>
      </c>
      <c r="DR336" s="27" t="s">
        <v>1700</v>
      </c>
      <c r="DS336" s="23"/>
      <c r="DT336">
        <v>1.5837000000000001</v>
      </c>
    </row>
    <row r="337" spans="1:124">
      <c r="A337" s="49">
        <v>44889</v>
      </c>
      <c r="B337" s="21" t="s">
        <v>1636</v>
      </c>
      <c r="D337">
        <v>0.98599999999999999</v>
      </c>
      <c r="G337" s="49">
        <v>44966</v>
      </c>
      <c r="H337" s="27" t="s">
        <v>1710</v>
      </c>
      <c r="I337" s="23"/>
      <c r="J337">
        <v>1.5920000000000001</v>
      </c>
      <c r="AK337"/>
      <c r="AL337"/>
      <c r="AM337"/>
      <c r="AN337"/>
      <c r="AO337"/>
      <c r="AP337"/>
      <c r="DQ337" s="49">
        <v>44966</v>
      </c>
      <c r="DR337" s="27" t="s">
        <v>1710</v>
      </c>
      <c r="DS337" s="23"/>
      <c r="DT337">
        <v>1.5920000000000001</v>
      </c>
    </row>
    <row r="338" spans="1:124">
      <c r="A338" s="49">
        <v>44890</v>
      </c>
      <c r="B338" s="21" t="s">
        <v>1636</v>
      </c>
      <c r="D338">
        <v>0.98799999999999999</v>
      </c>
      <c r="G338" s="49">
        <v>44967</v>
      </c>
      <c r="H338" s="27" t="s">
        <v>1720</v>
      </c>
      <c r="I338" s="23"/>
      <c r="J338">
        <v>1.5872999999999999</v>
      </c>
      <c r="AK338"/>
      <c r="AL338"/>
      <c r="AM338"/>
      <c r="AN338"/>
      <c r="AO338"/>
      <c r="AP338"/>
      <c r="DQ338" s="49">
        <v>44967</v>
      </c>
      <c r="DR338" s="27" t="s">
        <v>1720</v>
      </c>
      <c r="DS338" s="23"/>
      <c r="DT338">
        <v>1.5872999999999999</v>
      </c>
    </row>
    <row r="339" spans="1:124">
      <c r="A339" s="49">
        <v>44893</v>
      </c>
      <c r="B339" s="21" t="s">
        <v>1636</v>
      </c>
      <c r="D339">
        <v>0.98699999999999999</v>
      </c>
      <c r="AK339"/>
      <c r="AL339"/>
      <c r="AM339"/>
      <c r="AN339"/>
      <c r="AO339"/>
      <c r="AP339"/>
    </row>
    <row r="340" spans="1:124">
      <c r="A340" s="49">
        <v>44894</v>
      </c>
      <c r="B340" s="21" t="s">
        <v>1636</v>
      </c>
      <c r="D340">
        <v>0.98799999999999999</v>
      </c>
      <c r="AK340"/>
      <c r="AL340"/>
      <c r="AM340"/>
      <c r="AN340"/>
      <c r="AO340"/>
      <c r="AP340"/>
    </row>
    <row r="341" spans="1:124">
      <c r="A341" s="49">
        <v>44895</v>
      </c>
      <c r="B341" s="21" t="s">
        <v>1636</v>
      </c>
      <c r="D341">
        <v>0.98499999999999999</v>
      </c>
      <c r="AK341"/>
      <c r="AL341"/>
      <c r="AM341"/>
      <c r="AN341"/>
      <c r="AO341"/>
      <c r="AP341"/>
    </row>
    <row r="342" spans="1:124">
      <c r="A342" s="49">
        <v>44896</v>
      </c>
      <c r="B342" s="21" t="s">
        <v>360</v>
      </c>
      <c r="D342">
        <v>0.97899999999999998</v>
      </c>
      <c r="AK342"/>
      <c r="AL342"/>
      <c r="AM342"/>
      <c r="AN342"/>
      <c r="AO342"/>
      <c r="AP342"/>
    </row>
    <row r="343" spans="1:124">
      <c r="A343" s="49">
        <v>44897</v>
      </c>
      <c r="B343" s="21" t="s">
        <v>1627</v>
      </c>
      <c r="D343">
        <v>0.97899999999999998</v>
      </c>
      <c r="AK343"/>
      <c r="AL343"/>
      <c r="AM343"/>
      <c r="AN343"/>
      <c r="AO343"/>
      <c r="AP343"/>
    </row>
    <row r="344" spans="1:124">
      <c r="A344" s="49">
        <v>44900</v>
      </c>
      <c r="B344" s="21" t="s">
        <v>1627</v>
      </c>
      <c r="D344">
        <v>0.98199999999999998</v>
      </c>
      <c r="AK344"/>
      <c r="AL344"/>
      <c r="AM344"/>
      <c r="AN344"/>
      <c r="AO344"/>
      <c r="AP344"/>
    </row>
    <row r="345" spans="1:124">
      <c r="A345" s="49">
        <v>44901</v>
      </c>
      <c r="B345" s="21" t="s">
        <v>1627</v>
      </c>
      <c r="D345">
        <v>0.97899999999999998</v>
      </c>
      <c r="AK345"/>
      <c r="AL345"/>
      <c r="AM345"/>
      <c r="AN345"/>
      <c r="AO345"/>
      <c r="AP345"/>
    </row>
    <row r="346" spans="1:124">
      <c r="A346" s="49">
        <v>44902</v>
      </c>
      <c r="B346" s="21" t="s">
        <v>1627</v>
      </c>
      <c r="D346">
        <v>0.97899999999999998</v>
      </c>
      <c r="AK346"/>
      <c r="AL346"/>
      <c r="AM346"/>
      <c r="AN346"/>
      <c r="AO346"/>
      <c r="AP346"/>
    </row>
    <row r="347" spans="1:124">
      <c r="A347" s="49">
        <v>44903</v>
      </c>
      <c r="B347" s="21" t="s">
        <v>1627</v>
      </c>
      <c r="D347">
        <v>0.97599999999999998</v>
      </c>
      <c r="AK347"/>
      <c r="AL347"/>
      <c r="AM347"/>
      <c r="AN347"/>
      <c r="AO347"/>
      <c r="AP347"/>
    </row>
    <row r="348" spans="1:124">
      <c r="A348" s="49">
        <v>44904</v>
      </c>
      <c r="B348" s="21" t="s">
        <v>1627</v>
      </c>
      <c r="D348">
        <v>0.98299999999999998</v>
      </c>
      <c r="AK348"/>
      <c r="AL348"/>
      <c r="AM348"/>
      <c r="AN348"/>
      <c r="AO348"/>
      <c r="AP348"/>
    </row>
    <row r="349" spans="1:124">
      <c r="A349" s="49">
        <v>44907</v>
      </c>
      <c r="B349" s="21" t="s">
        <v>1627</v>
      </c>
      <c r="D349">
        <v>0.98499999999999999</v>
      </c>
      <c r="AK349"/>
      <c r="AL349"/>
      <c r="AM349"/>
      <c r="AN349"/>
      <c r="AO349"/>
      <c r="AP349"/>
    </row>
    <row r="350" spans="1:124">
      <c r="A350" s="49">
        <v>44908</v>
      </c>
      <c r="B350" s="21" t="s">
        <v>1627</v>
      </c>
      <c r="D350">
        <v>0.98299999999999998</v>
      </c>
      <c r="AK350"/>
      <c r="AL350"/>
      <c r="AM350"/>
      <c r="AN350"/>
      <c r="AO350"/>
      <c r="AP350"/>
    </row>
    <row r="351" spans="1:124">
      <c r="A351" s="49">
        <v>44909</v>
      </c>
      <c r="B351" s="21" t="s">
        <v>1627</v>
      </c>
      <c r="D351">
        <v>0.98699999999999999</v>
      </c>
      <c r="AK351"/>
      <c r="AL351"/>
      <c r="AM351"/>
      <c r="AN351"/>
      <c r="AO351"/>
      <c r="AP351"/>
    </row>
    <row r="352" spans="1:124">
      <c r="A352" s="49">
        <v>44910</v>
      </c>
      <c r="B352" s="21" t="s">
        <v>1627</v>
      </c>
      <c r="D352">
        <v>0.99</v>
      </c>
      <c r="AK352"/>
      <c r="AL352"/>
      <c r="AM352"/>
      <c r="AN352"/>
      <c r="AO352"/>
      <c r="AP352"/>
    </row>
    <row r="353" spans="1:4" customFormat="1">
      <c r="A353" s="49">
        <v>44911</v>
      </c>
      <c r="B353" s="21" t="s">
        <v>1627</v>
      </c>
      <c r="D353">
        <v>0.98699999999999999</v>
      </c>
    </row>
    <row r="354" spans="1:4" customFormat="1">
      <c r="A354" s="49">
        <v>44914</v>
      </c>
      <c r="B354" s="21" t="s">
        <v>1627</v>
      </c>
      <c r="D354">
        <v>0.98499999999999999</v>
      </c>
    </row>
    <row r="355" spans="1:4" customFormat="1">
      <c r="A355" s="49">
        <v>44915</v>
      </c>
      <c r="B355" s="21" t="s">
        <v>1627</v>
      </c>
      <c r="D355">
        <v>0.98499999999999999</v>
      </c>
    </row>
    <row r="356" spans="1:4" customFormat="1">
      <c r="A356" s="49">
        <v>44916</v>
      </c>
      <c r="B356" s="21" t="s">
        <v>1627</v>
      </c>
      <c r="D356">
        <v>0.98399999999999999</v>
      </c>
    </row>
    <row r="357" spans="1:4" customFormat="1">
      <c r="A357" s="49">
        <v>44917</v>
      </c>
      <c r="B357" s="21" t="s">
        <v>1627</v>
      </c>
      <c r="D357">
        <v>0.98499999999999999</v>
      </c>
    </row>
    <row r="358" spans="1:4" customFormat="1">
      <c r="A358" s="49">
        <v>44918</v>
      </c>
      <c r="B358" s="21" t="s">
        <v>1627</v>
      </c>
      <c r="D358">
        <v>0.98699999999999999</v>
      </c>
    </row>
    <row r="359" spans="1:4" customFormat="1">
      <c r="A359" s="49">
        <v>44921</v>
      </c>
      <c r="B359" s="21" t="s">
        <v>1627</v>
      </c>
      <c r="D359">
        <v>0.98399999999999999</v>
      </c>
    </row>
    <row r="360" spans="1:4" customFormat="1">
      <c r="A360" s="49">
        <v>44922</v>
      </c>
      <c r="B360" s="21" t="s">
        <v>1627</v>
      </c>
      <c r="D360">
        <v>0.98899999999999999</v>
      </c>
    </row>
    <row r="361" spans="1:4" customFormat="1">
      <c r="A361" s="49">
        <v>44923</v>
      </c>
      <c r="B361" s="21" t="s">
        <v>1627</v>
      </c>
      <c r="D361">
        <v>0.98899999999999999</v>
      </c>
    </row>
    <row r="362" spans="1:4" customFormat="1">
      <c r="A362" s="49">
        <v>44924</v>
      </c>
      <c r="B362" s="21" t="s">
        <v>1627</v>
      </c>
      <c r="D362">
        <v>0.98899999999999999</v>
      </c>
    </row>
    <row r="363" spans="1:4" customFormat="1">
      <c r="A363" s="49">
        <v>44925</v>
      </c>
      <c r="B363" s="21" t="s">
        <v>1627</v>
      </c>
      <c r="D363">
        <v>0.99</v>
      </c>
    </row>
    <row r="364" spans="1:4" customFormat="1">
      <c r="A364" s="49">
        <v>44929</v>
      </c>
      <c r="B364" s="21" t="s">
        <v>1628</v>
      </c>
      <c r="D364">
        <v>0.98799999999999999</v>
      </c>
    </row>
    <row r="365" spans="1:4" customFormat="1">
      <c r="A365" s="49">
        <v>44930</v>
      </c>
      <c r="B365" s="21" t="s">
        <v>1628</v>
      </c>
      <c r="D365">
        <v>0.98699999999999999</v>
      </c>
    </row>
    <row r="366" spans="1:4" customFormat="1">
      <c r="A366" s="49">
        <v>44931</v>
      </c>
      <c r="B366" s="21" t="s">
        <v>1628</v>
      </c>
      <c r="D366">
        <v>0.98599999999999999</v>
      </c>
    </row>
    <row r="367" spans="1:4" customFormat="1">
      <c r="A367" s="49">
        <v>44932</v>
      </c>
      <c r="B367" s="21" t="s">
        <v>1628</v>
      </c>
      <c r="D367">
        <v>0.98499999999999999</v>
      </c>
    </row>
    <row r="368" spans="1:4" customFormat="1">
      <c r="A368" s="49">
        <v>44935</v>
      </c>
      <c r="B368" s="21" t="s">
        <v>1628</v>
      </c>
      <c r="D368">
        <v>0.98699999999999999</v>
      </c>
    </row>
    <row r="369" spans="1:42">
      <c r="A369" s="49">
        <v>44936</v>
      </c>
      <c r="B369" s="21" t="s">
        <v>1628</v>
      </c>
      <c r="D369">
        <v>0.98599999999999999</v>
      </c>
      <c r="AK369"/>
      <c r="AL369"/>
      <c r="AM369"/>
      <c r="AN369"/>
      <c r="AO369"/>
      <c r="AP369"/>
    </row>
    <row r="370" spans="1:42">
      <c r="A370" s="49">
        <v>44937</v>
      </c>
      <c r="B370" s="21" t="s">
        <v>1628</v>
      </c>
      <c r="D370">
        <v>0.98599999999999999</v>
      </c>
      <c r="AK370"/>
      <c r="AL370"/>
      <c r="AM370"/>
      <c r="AN370"/>
      <c r="AO370"/>
      <c r="AP370"/>
    </row>
    <row r="371" spans="1:42">
      <c r="A371" s="49">
        <v>44938</v>
      </c>
      <c r="B371" s="21" t="s">
        <v>1628</v>
      </c>
      <c r="D371">
        <v>0.98599999999999999</v>
      </c>
      <c r="AK371"/>
      <c r="AL371"/>
      <c r="AM371"/>
      <c r="AN371"/>
      <c r="AO371"/>
      <c r="AP371"/>
    </row>
    <row r="372" spans="1:42">
      <c r="A372" s="49">
        <v>44939</v>
      </c>
      <c r="B372" s="21" t="s">
        <v>1628</v>
      </c>
      <c r="D372">
        <v>0.98699999999999999</v>
      </c>
      <c r="AK372"/>
      <c r="AL372"/>
      <c r="AM372"/>
      <c r="AN372"/>
      <c r="AO372"/>
      <c r="AP372"/>
    </row>
    <row r="373" spans="1:42">
      <c r="A373" s="49">
        <v>44942</v>
      </c>
      <c r="B373" s="21" t="s">
        <v>1628</v>
      </c>
      <c r="D373">
        <v>0.98199999999999998</v>
      </c>
      <c r="AK373"/>
      <c r="AL373"/>
      <c r="AM373"/>
      <c r="AN373"/>
      <c r="AO373"/>
      <c r="AP373"/>
    </row>
    <row r="374" spans="1:42">
      <c r="A374" s="49">
        <v>44943</v>
      </c>
      <c r="B374" s="21" t="s">
        <v>1628</v>
      </c>
      <c r="D374">
        <v>0.98099999999999998</v>
      </c>
      <c r="AK374"/>
      <c r="AL374"/>
      <c r="AM374"/>
      <c r="AN374"/>
      <c r="AO374"/>
      <c r="AP374"/>
    </row>
    <row r="375" spans="1:42">
      <c r="A375" s="49">
        <v>44944</v>
      </c>
      <c r="B375" s="21" t="s">
        <v>1628</v>
      </c>
      <c r="D375">
        <v>0.98299999999999998</v>
      </c>
      <c r="AK375"/>
      <c r="AL375"/>
      <c r="AM375"/>
      <c r="AN375"/>
      <c r="AO375"/>
      <c r="AP375"/>
    </row>
    <row r="376" spans="1:42">
      <c r="A376" s="49">
        <v>44945</v>
      </c>
      <c r="B376" s="21" t="s">
        <v>1628</v>
      </c>
      <c r="D376">
        <v>0.98499999999999999</v>
      </c>
      <c r="AK376"/>
      <c r="AL376"/>
      <c r="AM376"/>
      <c r="AN376"/>
      <c r="AO376"/>
      <c r="AP376"/>
    </row>
    <row r="377" spans="1:42">
      <c r="A377" s="49">
        <v>44946</v>
      </c>
      <c r="B377" s="21" t="s">
        <v>1628</v>
      </c>
      <c r="D377">
        <v>0.98499999999999999</v>
      </c>
      <c r="AK377"/>
      <c r="AL377"/>
      <c r="AM377"/>
      <c r="AN377"/>
      <c r="AO377"/>
      <c r="AP377"/>
    </row>
    <row r="378" spans="1:42">
      <c r="A378" s="49">
        <v>44956</v>
      </c>
      <c r="B378" s="21" t="s">
        <v>1628</v>
      </c>
      <c r="D378">
        <v>0.98199999999999998</v>
      </c>
      <c r="AK378"/>
      <c r="AL378"/>
      <c r="AM378"/>
      <c r="AN378"/>
      <c r="AO378"/>
      <c r="AP378"/>
    </row>
    <row r="379" spans="1:42">
      <c r="A379" s="49">
        <v>44957</v>
      </c>
      <c r="B379" s="21" t="s">
        <v>1628</v>
      </c>
      <c r="D379">
        <v>0.98</v>
      </c>
      <c r="AK379"/>
      <c r="AL379"/>
      <c r="AM379"/>
      <c r="AN379"/>
      <c r="AO379"/>
      <c r="AP379"/>
    </row>
    <row r="380" spans="1:42">
      <c r="A380" s="49">
        <v>44958</v>
      </c>
      <c r="B380" s="21" t="s">
        <v>371</v>
      </c>
      <c r="D380">
        <v>0.98299999999999998</v>
      </c>
      <c r="AK380"/>
      <c r="AL380"/>
      <c r="AM380"/>
      <c r="AN380"/>
      <c r="AO380"/>
      <c r="AP380"/>
    </row>
    <row r="381" spans="1:42">
      <c r="A381" s="49">
        <v>44959</v>
      </c>
      <c r="B381" s="21" t="s">
        <v>1637</v>
      </c>
      <c r="D381">
        <v>0.98099999999999998</v>
      </c>
      <c r="AK381"/>
      <c r="AL381"/>
      <c r="AM381"/>
      <c r="AN381"/>
      <c r="AO381"/>
      <c r="AP381"/>
    </row>
    <row r="382" spans="1:42">
      <c r="A382" s="49">
        <v>44960</v>
      </c>
      <c r="B382" s="21" t="s">
        <v>1637</v>
      </c>
      <c r="D382">
        <v>0.98299999999999998</v>
      </c>
    </row>
    <row r="383" spans="1:42">
      <c r="A383" s="49">
        <v>44963</v>
      </c>
      <c r="B383" s="21" t="s">
        <v>1637</v>
      </c>
      <c r="D383">
        <v>0.98099999999999998</v>
      </c>
    </row>
    <row r="384" spans="1:42">
      <c r="A384" s="49">
        <v>44964</v>
      </c>
      <c r="B384" s="21" t="s">
        <v>1691</v>
      </c>
      <c r="D384">
        <v>0.98</v>
      </c>
    </row>
    <row r="385" spans="1:4">
      <c r="A385" s="49">
        <v>44965</v>
      </c>
      <c r="B385" s="21" t="s">
        <v>1699</v>
      </c>
      <c r="D385">
        <v>0.97899999999999998</v>
      </c>
    </row>
    <row r="386" spans="1:4">
      <c r="A386" s="49">
        <v>44966</v>
      </c>
      <c r="B386" s="21" t="s">
        <v>1709</v>
      </c>
      <c r="D386">
        <v>0.98</v>
      </c>
    </row>
    <row r="387" spans="1:4">
      <c r="A387" s="49">
        <v>44967</v>
      </c>
      <c r="B387" s="21" t="s">
        <v>1722</v>
      </c>
      <c r="D387">
        <v>0.97799999999999998</v>
      </c>
    </row>
  </sheetData>
  <phoneticPr fontId="7" type="noConversion"/>
  <conditionalFormatting sqref="A2:XFD2">
    <cfRule type="cellIs" dxfId="9" priority="4" operator="lessThan">
      <formula>-0.12</formula>
    </cfRule>
  </conditionalFormatting>
  <conditionalFormatting sqref="A3:XFD3">
    <cfRule type="cellIs" dxfId="8" priority="3" operator="lessThan">
      <formula>-0.2</formula>
    </cfRule>
  </conditionalFormatting>
  <conditionalFormatting sqref="A4:XFD4">
    <cfRule type="cellIs" dxfId="7" priority="2" operator="lessThan">
      <formula>-0.1</formula>
    </cfRule>
  </conditionalFormatting>
  <conditionalFormatting sqref="A6:XFD6">
    <cfRule type="cellIs" dxfId="6" priority="1" operator="greaterThanOrEqual">
      <formula>2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/>
  <dimension ref="A1:BM563"/>
  <sheetViews>
    <sheetView topLeftCell="L1" zoomScaleNormal="100" workbookViewId="0">
      <selection activeCell="S14" sqref="S14:W16"/>
    </sheetView>
  </sheetViews>
  <sheetFormatPr defaultColWidth="9" defaultRowHeight="13.8"/>
  <cols>
    <col min="1" max="1" width="24.77734375" style="7" customWidth="1"/>
    <col min="2" max="2" width="9" style="7"/>
    <col min="3" max="3" width="10.77734375" style="7" customWidth="1"/>
    <col min="4" max="4" width="9" style="7"/>
    <col min="5" max="5" width="28.33203125" style="7" customWidth="1"/>
    <col min="7" max="7" width="24.77734375" style="7" customWidth="1"/>
    <col min="8" max="8" width="9" style="7"/>
    <col min="9" max="9" width="10.77734375" style="7" customWidth="1"/>
    <col min="10" max="10" width="11" style="7" customWidth="1"/>
    <col min="11" max="11" width="11.109375" style="7" customWidth="1"/>
    <col min="12" max="22" width="9" style="7"/>
    <col min="23" max="23" width="9.77734375" style="7" customWidth="1"/>
    <col min="25" max="25" width="12.33203125" style="7" customWidth="1"/>
    <col min="26" max="26" width="9" style="7"/>
    <col min="27" max="27" width="10.33203125" style="7" customWidth="1"/>
    <col min="28" max="29" width="9" style="7"/>
    <col min="31" max="31" width="12.33203125" style="7" customWidth="1"/>
    <col min="32" max="32" width="9" style="7"/>
    <col min="33" max="33" width="10.33203125" style="7" customWidth="1"/>
    <col min="34" max="35" width="9" style="7"/>
    <col min="37" max="37" width="11.109375" style="7" bestFit="1" customWidth="1"/>
    <col min="38" max="40" width="9" style="7"/>
    <col min="41" max="41" width="14.33203125" style="7" customWidth="1"/>
    <col min="43" max="43" width="13.33203125" style="7" customWidth="1"/>
    <col min="44" max="44" width="9" style="7"/>
    <col min="45" max="45" width="10.77734375" style="7" customWidth="1"/>
    <col min="46" max="46" width="9" style="7"/>
    <col min="47" max="47" width="11.77734375" style="7" customWidth="1"/>
    <col min="49" max="49" width="11.109375" customWidth="1"/>
    <col min="55" max="55" width="16" customWidth="1"/>
    <col min="57" max="57" width="12.77734375" customWidth="1"/>
    <col min="59" max="59" width="12.33203125" customWidth="1"/>
    <col min="61" max="61" width="12.33203125" style="7" customWidth="1"/>
    <col min="62" max="62" width="9" style="7"/>
    <col min="63" max="63" width="10.33203125" style="7" customWidth="1"/>
    <col min="64" max="65" width="9" style="7"/>
  </cols>
  <sheetData>
    <row r="1" spans="1:65" s="48" customFormat="1" ht="40.5" customHeight="1">
      <c r="A1" s="60"/>
      <c r="B1" s="29" t="s">
        <v>311</v>
      </c>
      <c r="C1" s="29"/>
      <c r="D1" s="591" t="s">
        <v>393</v>
      </c>
      <c r="E1" s="29" t="s">
        <v>313</v>
      </c>
      <c r="G1" s="60"/>
      <c r="H1" s="29" t="s">
        <v>311</v>
      </c>
      <c r="I1" s="29"/>
      <c r="J1" s="62" t="s">
        <v>139</v>
      </c>
      <c r="K1" s="29" t="s">
        <v>313</v>
      </c>
      <c r="L1" s="60"/>
      <c r="M1" s="29"/>
      <c r="N1" s="29" t="s">
        <v>311</v>
      </c>
      <c r="O1" s="29"/>
      <c r="P1" s="40" t="s">
        <v>120</v>
      </c>
      <c r="Q1" s="40" t="s">
        <v>313</v>
      </c>
      <c r="R1" s="60"/>
      <c r="S1" s="29"/>
      <c r="T1" s="29" t="s">
        <v>311</v>
      </c>
      <c r="U1" s="29"/>
      <c r="V1" s="40" t="s">
        <v>797</v>
      </c>
      <c r="W1" s="40" t="s">
        <v>313</v>
      </c>
      <c r="Y1" s="60"/>
      <c r="Z1" s="29" t="s">
        <v>311</v>
      </c>
      <c r="AA1" s="29"/>
      <c r="AB1" s="62" t="s">
        <v>220</v>
      </c>
      <c r="AC1" s="29" t="s">
        <v>313</v>
      </c>
      <c r="AE1" s="60"/>
      <c r="AF1" s="29" t="s">
        <v>311</v>
      </c>
      <c r="AG1" s="29"/>
      <c r="AH1" s="62" t="s">
        <v>1008</v>
      </c>
      <c r="AI1" s="29" t="s">
        <v>313</v>
      </c>
      <c r="AK1" s="29"/>
      <c r="AL1" s="29" t="s">
        <v>311</v>
      </c>
      <c r="AM1" s="29"/>
      <c r="AN1" s="40" t="s">
        <v>162</v>
      </c>
      <c r="AO1" s="40" t="s">
        <v>313</v>
      </c>
      <c r="AQ1" s="60"/>
      <c r="AR1" s="29" t="s">
        <v>311</v>
      </c>
      <c r="AS1" s="29"/>
      <c r="AT1" s="593" t="s">
        <v>1128</v>
      </c>
      <c r="AU1" s="29" t="s">
        <v>313</v>
      </c>
      <c r="AW1" s="29"/>
      <c r="AX1" s="29" t="s">
        <v>311</v>
      </c>
      <c r="AY1" s="29"/>
      <c r="AZ1" s="62" t="s">
        <v>218</v>
      </c>
      <c r="BA1" s="40" t="s">
        <v>313</v>
      </c>
      <c r="BC1" s="29"/>
      <c r="BD1" s="29" t="s">
        <v>311</v>
      </c>
      <c r="BE1" s="29"/>
      <c r="BF1" s="593" t="s">
        <v>414</v>
      </c>
      <c r="BG1" s="40" t="s">
        <v>313</v>
      </c>
      <c r="BI1" s="60"/>
      <c r="BJ1" s="29" t="s">
        <v>311</v>
      </c>
      <c r="BK1" s="29"/>
      <c r="BL1" s="62" t="s">
        <v>1577</v>
      </c>
      <c r="BM1" s="29" t="s">
        <v>313</v>
      </c>
    </row>
    <row r="2" spans="1:65" ht="30.6" customHeight="1">
      <c r="A2" s="291" t="s">
        <v>331</v>
      </c>
      <c r="B2" s="258" t="s">
        <v>23</v>
      </c>
      <c r="C2" s="258"/>
      <c r="D2" s="259">
        <f>INDEX(D41:D3000,COUNTA(D41:D3000))/D41-1</f>
        <v>-0.11149152839961374</v>
      </c>
      <c r="G2" s="291" t="s">
        <v>331</v>
      </c>
      <c r="H2" s="258" t="s">
        <v>23</v>
      </c>
      <c r="I2" s="258"/>
      <c r="J2" s="259">
        <f>INDEX(J41:J3000,COUNTA(J41:J3000))/J41-1</f>
        <v>-3.1498534951862722E-2</v>
      </c>
      <c r="M2" s="291" t="s">
        <v>331</v>
      </c>
      <c r="N2" s="258" t="s">
        <v>23</v>
      </c>
      <c r="O2" s="258"/>
      <c r="P2" s="259">
        <f>INDEX(P41:P3000,COUNTA(P41:P3000))/P41-1</f>
        <v>5.8626009619747732E-2</v>
      </c>
      <c r="Q2" s="36"/>
      <c r="S2" s="291" t="s">
        <v>331</v>
      </c>
      <c r="T2" s="258" t="s">
        <v>23</v>
      </c>
      <c r="U2" s="258"/>
      <c r="V2" s="259">
        <f>INDEX(V41:V3000,COUNTA(V41:V3000))/V41-1</f>
        <v>2.7018299246501565E-2</v>
      </c>
      <c r="W2" s="36"/>
      <c r="Y2" s="291" t="s">
        <v>331</v>
      </c>
      <c r="Z2" s="258" t="s">
        <v>23</v>
      </c>
      <c r="AA2" s="258"/>
      <c r="AB2" s="259">
        <f>INDEX(AB41:AB3000,COUNTA(AB41:AB3000))/AB41-1</f>
        <v>-1.0537407797682752E-3</v>
      </c>
      <c r="AC2" s="36"/>
      <c r="AE2" s="291" t="s">
        <v>331</v>
      </c>
      <c r="AF2" s="258" t="s">
        <v>23</v>
      </c>
      <c r="AG2" s="258"/>
      <c r="AH2" s="259">
        <f>INDEX(AH41:AH3000,COUNTA(AH41:AH3000))/AH41-1</f>
        <v>-1.8309429356118123E-3</v>
      </c>
      <c r="AI2" s="36"/>
      <c r="AK2" s="291" t="s">
        <v>331</v>
      </c>
      <c r="AL2" s="258" t="s">
        <v>23</v>
      </c>
      <c r="AM2" s="258"/>
      <c r="AN2" s="259">
        <f>INDEX(AN41:AN3000,COUNTA(AN41:AN3000))/AN41-1</f>
        <v>1.9328585961342792E-2</v>
      </c>
      <c r="AO2" s="36"/>
      <c r="AQ2" s="291" t="s">
        <v>331</v>
      </c>
      <c r="AR2" s="258" t="s">
        <v>23</v>
      </c>
      <c r="AS2" s="258"/>
      <c r="AT2" s="259">
        <f>INDEX(AT41:AT3000,COUNTA(AT41:AT3000))/AT41-1</f>
        <v>7.373015136038652E-2</v>
      </c>
      <c r="AW2" s="291" t="s">
        <v>331</v>
      </c>
      <c r="AX2" s="258" t="s">
        <v>23</v>
      </c>
      <c r="AY2" s="258"/>
      <c r="AZ2" s="259">
        <f>INDEX(AZ41:AZ3004,COUNTA(AZ41:AZ3004))/AZ41-1</f>
        <v>1.2487186655484095E-2</v>
      </c>
      <c r="BC2" s="291" t="s">
        <v>331</v>
      </c>
      <c r="BD2" s="258" t="s">
        <v>23</v>
      </c>
      <c r="BE2" s="258"/>
      <c r="BF2" s="259">
        <f>INDEX(BF41:BF3004,COUNTA(BF41:BF3004))/BF41-1</f>
        <v>0.14220528950516109</v>
      </c>
      <c r="BI2" s="291" t="s">
        <v>331</v>
      </c>
      <c r="BJ2" s="258" t="s">
        <v>23</v>
      </c>
      <c r="BK2" s="258"/>
      <c r="BL2" s="259">
        <f>INDEX(BL36:BL3000,COUNTA(BL36:BL3000))/BL36-1</f>
        <v>1.9512195121951237E-3</v>
      </c>
      <c r="BM2" s="36"/>
    </row>
    <row r="3" spans="1:65" ht="53.1" customHeight="1">
      <c r="A3" s="291" t="s">
        <v>1618</v>
      </c>
      <c r="B3" s="258" t="s">
        <v>22</v>
      </c>
      <c r="C3" s="258"/>
      <c r="D3" s="259">
        <f>-(MAX(D41:D3000)-INDEX(D41:D3000,COUNTA(D41:D3000)))/MAX(D41:D3000)</f>
        <v>-0.15595029605537492</v>
      </c>
      <c r="E3" s="217" t="s">
        <v>1681</v>
      </c>
      <c r="G3" s="291" t="s">
        <v>1618</v>
      </c>
      <c r="H3" s="258" t="s">
        <v>22</v>
      </c>
      <c r="I3" s="258"/>
      <c r="J3" s="259">
        <f>-(MAX(J41:J3000)-INDEX(J41:J3000,COUNTA(J41:J3000)))/MAX(J41:J3000)</f>
        <v>-4.3015200082721507E-2</v>
      </c>
      <c r="M3" s="291" t="s">
        <v>1618</v>
      </c>
      <c r="N3" s="258" t="s">
        <v>22</v>
      </c>
      <c r="O3" s="258"/>
      <c r="P3" s="259">
        <f>-(MAX(P41:P3000)-INDEX(P41:P3000,COUNTA(P41:P3000)))/MAX(P41:P3000)</f>
        <v>-4.2753979977022662E-2</v>
      </c>
      <c r="Q3" s="36"/>
      <c r="S3" s="291" t="s">
        <v>1618</v>
      </c>
      <c r="T3" s="258" t="s">
        <v>22</v>
      </c>
      <c r="U3" s="258"/>
      <c r="V3" s="259">
        <f>-(MAX(V41:V3000)-INDEX(V41:V3000,COUNTA(V41:V3000)))/MAX(V41:V3000)</f>
        <v>-2.6031033074724458E-2</v>
      </c>
      <c r="W3" s="36"/>
      <c r="Y3" s="291" t="s">
        <v>1618</v>
      </c>
      <c r="Z3" s="258" t="s">
        <v>22</v>
      </c>
      <c r="AA3" s="258"/>
      <c r="AB3" s="259">
        <f>-(MAX(AB41:AB3000)-INDEX(AB41:AB3000,COUNTA(AB41:AB3000)))/MAX(AB41:AB3000)</f>
        <v>-9.0065589505679125E-2</v>
      </c>
      <c r="AC3" s="36"/>
      <c r="AE3" s="291" t="s">
        <v>1618</v>
      </c>
      <c r="AF3" s="258" t="s">
        <v>22</v>
      </c>
      <c r="AG3" s="258"/>
      <c r="AH3" s="259">
        <f>-(MAX(AH41:AH3000)-INDEX(AH41:AH3000,COUNTA(AH41:AH3000)))/MAX(AH41:AH3000)</f>
        <v>-2.5134114842042511E-2</v>
      </c>
      <c r="AI3" s="36"/>
      <c r="AK3" s="291" t="s">
        <v>1618</v>
      </c>
      <c r="AL3" s="258" t="s">
        <v>22</v>
      </c>
      <c r="AM3" s="258"/>
      <c r="AN3" s="259">
        <f>-(MAX(AN41:AN3000)-INDEX(AN41:AN3000,COUNTA(AN41:AN3000)))/MAX(AN41:AN3000)</f>
        <v>-4.8433048433048374E-2</v>
      </c>
      <c r="AO3" s="36"/>
      <c r="AQ3" s="291" t="s">
        <v>1618</v>
      </c>
      <c r="AR3" s="258" t="s">
        <v>22</v>
      </c>
      <c r="AS3" s="258"/>
      <c r="AT3" s="259">
        <f>-(MAX(AT41:AT3000)-INDEX(AT41:AT3000,COUNTA(AT41:AT3000)))/MAX(AT41:AT3000)</f>
        <v>-1.8754243041411905E-2</v>
      </c>
      <c r="AW3" s="291" t="s">
        <v>1618</v>
      </c>
      <c r="AX3" s="258" t="s">
        <v>22</v>
      </c>
      <c r="AY3" s="258"/>
      <c r="AZ3" s="259">
        <f>-(MAX(AZ41:AZ3004)-INDEX(AZ41:AZ3004,COUNTA(AZ41:AZ3004)))/MAX(AZ41:AZ3004)</f>
        <v>-0.12095469255663428</v>
      </c>
      <c r="BC3" s="291" t="s">
        <v>1618</v>
      </c>
      <c r="BD3" s="258" t="s">
        <v>22</v>
      </c>
      <c r="BE3" s="258"/>
      <c r="BF3" s="259">
        <f>-(MAX(BF41:BF3004)-INDEX(BF41:BF3004,COUNTA(BF41:BF3004)))/MAX(BF41:BF3004)</f>
        <v>-2.2704874535668201E-2</v>
      </c>
      <c r="BI3" s="291" t="s">
        <v>1618</v>
      </c>
      <c r="BJ3" s="258" t="s">
        <v>22</v>
      </c>
      <c r="BK3" s="258"/>
      <c r="BL3" s="259">
        <f>-(MAX(BL36:BL3000)-INDEX(BL36:BL3000,COUNTA(BL36:BL3000)))/MAX(BL36:BL3000)</f>
        <v>-3.8797284190106732E-3</v>
      </c>
      <c r="BM3" s="36"/>
    </row>
    <row r="4" spans="1:65">
      <c r="C4" s="36"/>
      <c r="I4" s="36"/>
      <c r="O4" s="36"/>
      <c r="Q4" s="42"/>
      <c r="U4" s="36"/>
      <c r="W4" s="42"/>
      <c r="AA4" s="36"/>
      <c r="AC4" s="42"/>
      <c r="AG4" s="36"/>
      <c r="AI4" s="42"/>
      <c r="AK4" s="54"/>
      <c r="AL4"/>
      <c r="AM4" s="36"/>
      <c r="AN4"/>
      <c r="AO4" s="42"/>
      <c r="AS4" s="54"/>
      <c r="AW4" s="24"/>
      <c r="AX4" s="41"/>
      <c r="AY4" s="41"/>
      <c r="AZ4" s="36"/>
      <c r="BC4" s="24"/>
      <c r="BD4" s="41"/>
      <c r="BE4" s="41"/>
      <c r="BF4" s="36"/>
      <c r="BG4" s="41"/>
      <c r="BK4" s="36"/>
      <c r="BM4" s="42"/>
    </row>
    <row r="5" spans="1:65">
      <c r="C5" s="36"/>
      <c r="D5" s="52">
        <f>INDEX(A$36:A5001, COUNTA(A$36:A5001))</f>
        <v>44967</v>
      </c>
      <c r="I5" s="36"/>
      <c r="J5" s="52">
        <f>INDEX(G$36:G5001, COUNTA(G$36:G5001))</f>
        <v>44967</v>
      </c>
      <c r="O5" s="36"/>
      <c r="P5" s="52">
        <f>INDEX(M$36:M5001, COUNTA(M$36:M5001))</f>
        <v>44967</v>
      </c>
      <c r="Q5" s="36"/>
      <c r="U5" s="36"/>
      <c r="V5" s="52">
        <f>INDEX(S$36:S5001, COUNTA(S$36:S5001))</f>
        <v>44957</v>
      </c>
      <c r="W5" s="36"/>
      <c r="AA5" s="36"/>
      <c r="AB5" s="52">
        <f>INDEX(Y$36:Y5001, COUNTA(Y$36:Y5001))</f>
        <v>44967</v>
      </c>
      <c r="AG5" s="36"/>
      <c r="AH5" s="52">
        <f>INDEX(AE$36:AE5001, COUNTA(AE$36:AE5001))</f>
        <v>44967</v>
      </c>
      <c r="AK5" s="54"/>
      <c r="AL5"/>
      <c r="AM5" s="36"/>
      <c r="AN5" s="52">
        <f>INDEX(AK$36:AK5001, COUNTA(AK$36:AK5001))</f>
        <v>44967</v>
      </c>
      <c r="AO5" s="36"/>
      <c r="AS5" s="54"/>
      <c r="AT5" s="52">
        <f>INDEX(AQ$36:AQ5001, COUNTA(AQ$36:AQ5001))</f>
        <v>44967</v>
      </c>
      <c r="AW5" s="21"/>
      <c r="AX5" s="21"/>
      <c r="AY5" s="21"/>
      <c r="AZ5" s="52">
        <f>INDEX(AW$36:AW5001, COUNTA(AW$36:AW5001))</f>
        <v>44967</v>
      </c>
      <c r="BC5" s="24"/>
      <c r="BD5" s="41"/>
      <c r="BE5" s="41"/>
      <c r="BF5" s="52">
        <f>INDEX(BC$36:BC5001, COUNTA(BC$36:BC5001))</f>
        <v>44967</v>
      </c>
      <c r="BK5" s="36"/>
      <c r="BL5" s="52">
        <f>INDEX(BI$36:BI5001, COUNTA(BI$36:BI5001))</f>
        <v>44967</v>
      </c>
    </row>
    <row r="6" spans="1:65">
      <c r="A6" s="23" t="s">
        <v>333</v>
      </c>
      <c r="B6" s="41" t="s">
        <v>18</v>
      </c>
      <c r="C6" s="36"/>
      <c r="D6" s="42">
        <f>COUNTIF(D7:D17,"&lt;-0.1")</f>
        <v>0</v>
      </c>
      <c r="G6" s="23" t="s">
        <v>333</v>
      </c>
      <c r="H6" s="41" t="s">
        <v>18</v>
      </c>
      <c r="I6" s="36" t="str">
        <f>IF(I4&lt;-0.1,I4,"")</f>
        <v/>
      </c>
      <c r="J6" s="42">
        <f>COUNTIF(J7:J17,"&lt;-0.1")</f>
        <v>0</v>
      </c>
      <c r="M6" s="23" t="s">
        <v>333</v>
      </c>
      <c r="N6" s="41" t="s">
        <v>18</v>
      </c>
      <c r="O6" s="36" t="str">
        <f>IF(O4&lt;-0.1,O4,"")</f>
        <v/>
      </c>
      <c r="P6" s="42">
        <f>COUNTIF(P7:P17,"&lt;-0.1")</f>
        <v>0</v>
      </c>
      <c r="S6" s="23" t="s">
        <v>333</v>
      </c>
      <c r="T6" s="41" t="s">
        <v>18</v>
      </c>
      <c r="U6" s="36"/>
      <c r="V6" s="42">
        <f>COUNTIF(V7:V17,"&lt;-0.1")</f>
        <v>0</v>
      </c>
      <c r="Y6" s="23" t="s">
        <v>333</v>
      </c>
      <c r="Z6" s="41" t="s">
        <v>18</v>
      </c>
      <c r="AA6" s="36" t="str">
        <f>IF(AA4&lt;-0.1,AA4,"")</f>
        <v/>
      </c>
      <c r="AB6" s="42">
        <f>COUNTIF(AB7:AB18,"&lt;-0.1")</f>
        <v>0</v>
      </c>
      <c r="AE6" s="23" t="s">
        <v>333</v>
      </c>
      <c r="AF6" s="41" t="s">
        <v>18</v>
      </c>
      <c r="AG6" s="36" t="str">
        <f>IF(AG4&lt;-0.1,AG4,"")</f>
        <v/>
      </c>
      <c r="AH6" s="42">
        <f>COUNTIF(AH7:AH17,"&lt;-0.1")</f>
        <v>0</v>
      </c>
      <c r="AK6" s="23" t="s">
        <v>333</v>
      </c>
      <c r="AL6" s="41" t="s">
        <v>18</v>
      </c>
      <c r="AM6" s="36" t="str">
        <f>IF(AM4&lt;-0.1,AM4,"")</f>
        <v/>
      </c>
      <c r="AN6" s="21">
        <f>COUNTIF(AN7:AN18,"&lt;-0.1")</f>
        <v>0</v>
      </c>
      <c r="AO6" s="21"/>
      <c r="AQ6" s="7" t="s">
        <v>1657</v>
      </c>
      <c r="AR6" s="7" t="s">
        <v>18</v>
      </c>
      <c r="AS6" s="54"/>
      <c r="AT6" s="7">
        <f>COUNTIF(AT13:AT24,"&lt;-0.1")</f>
        <v>0</v>
      </c>
      <c r="AW6" s="21" t="s">
        <v>1657</v>
      </c>
      <c r="AX6" s="41" t="s">
        <v>18</v>
      </c>
      <c r="AY6" s="41"/>
      <c r="AZ6" s="42">
        <f>COUNTIF(AZ7:AZ35,"&lt;-0.1")</f>
        <v>0</v>
      </c>
      <c r="BC6" s="21" t="s">
        <v>416</v>
      </c>
      <c r="BD6" s="41" t="s">
        <v>18</v>
      </c>
      <c r="BE6" s="41"/>
      <c r="BF6" s="42">
        <f>COUNTIF(BF7:BF35,"&lt;-0.1")</f>
        <v>0</v>
      </c>
      <c r="BI6" s="23" t="s">
        <v>333</v>
      </c>
      <c r="BJ6" s="41" t="s">
        <v>18</v>
      </c>
      <c r="BK6" s="36" t="str">
        <f>IF(BK4&lt;-0.1,BK4,"")</f>
        <v/>
      </c>
      <c r="BL6" s="42">
        <f>COUNTIF(BL7:BL17,"&lt;-0.1")</f>
        <v>0</v>
      </c>
    </row>
    <row r="7" spans="1:65">
      <c r="A7" s="23">
        <v>44377</v>
      </c>
      <c r="B7" s="21" t="s">
        <v>338</v>
      </c>
      <c r="C7" s="54">
        <f t="array" ref="C7">MAX((B$36:B$646=B7)*A$36:A$646)</f>
        <v>44377</v>
      </c>
      <c r="D7" s="84">
        <f>VLOOKUP(C7,A$36:D3004,4,0)/D36-1</f>
        <v>2.2805017103764147E-3</v>
      </c>
      <c r="G7" s="23">
        <v>44681</v>
      </c>
      <c r="H7" s="21" t="s">
        <v>368</v>
      </c>
      <c r="I7" s="54">
        <f t="array" ref="I7">MAX((H$36:H$646=H7)*G$36:G$646)</f>
        <v>44680</v>
      </c>
      <c r="J7" s="84">
        <f>VLOOKUP(I7,G$36:J3004,4,0)/J36-1</f>
        <v>-3.0249480249480265E-2</v>
      </c>
      <c r="M7" s="23">
        <v>44712</v>
      </c>
      <c r="N7" s="27" t="s">
        <v>345</v>
      </c>
      <c r="O7" s="70">
        <f t="array" ref="O7">MAX((N$36:N$517=N7)*M$36:M$517)</f>
        <v>44712</v>
      </c>
      <c r="P7" s="84">
        <f>VLOOKUP(O7,M$36:P3004,4,0)/P36-1</f>
        <v>-6.389488840892632E-3</v>
      </c>
      <c r="S7" s="23">
        <v>44773</v>
      </c>
      <c r="T7" s="27" t="s">
        <v>638</v>
      </c>
      <c r="U7" s="70">
        <f t="array" ref="U7">MAX((T$36:T$517=T7)*S$36:S$517)</f>
        <v>44771</v>
      </c>
      <c r="V7" s="71">
        <f>VLOOKUP(U7,S$36:V3004,4,0)/V36-1</f>
        <v>0</v>
      </c>
      <c r="Y7" s="23">
        <v>44561</v>
      </c>
      <c r="Z7" s="21" t="s">
        <v>336</v>
      </c>
      <c r="AA7" s="30">
        <f t="array" ref="AA7">MAX((Z$36:Z$646=Z7)*Y$36:Y$646)</f>
        <v>44561</v>
      </c>
      <c r="AB7" s="71">
        <f>VLOOKUP(AA7,Y$36:AB3004,4,0)/AB36-1</f>
        <v>6.797316384180796E-3</v>
      </c>
      <c r="AE7" s="23">
        <v>44895</v>
      </c>
      <c r="AF7" s="21" t="s">
        <v>359</v>
      </c>
      <c r="AG7" s="30">
        <f t="array" ref="AG7">MAX((AF$36:AF$646=AF7)*AE$36:AE$646)</f>
        <v>44895</v>
      </c>
      <c r="AH7" s="71">
        <f>VLOOKUP(AG7,AE$36:AH3004,4,0)/AH36-1</f>
        <v>-2.2307848306631572E-2</v>
      </c>
      <c r="AK7" s="23">
        <v>44651</v>
      </c>
      <c r="AL7" s="27" t="s">
        <v>337</v>
      </c>
      <c r="AM7" s="26">
        <f t="array" ref="AM7">MAX((AL$36:AL$563=AL7)*AK$36:AK$563)</f>
        <v>44651</v>
      </c>
      <c r="AN7" s="36">
        <f>VLOOKUP(AM7,AK$36:AN53004,4,0)/AN36-1</f>
        <v>-1.2024048096192397E-2</v>
      </c>
      <c r="AO7" s="21"/>
      <c r="AQ7" s="23">
        <v>44377</v>
      </c>
      <c r="AR7" s="21" t="s">
        <v>338</v>
      </c>
      <c r="AS7" s="54">
        <f t="array" ref="AS7">MAX((AR$36:AR$529=AR7)*AQ$36:AQ$529)</f>
        <v>44377</v>
      </c>
      <c r="AT7" s="36">
        <f>VLOOKUP(AS7,AQ$36:AT53004,4,0)/AT36-1</f>
        <v>0</v>
      </c>
      <c r="AW7" s="23">
        <v>44561</v>
      </c>
      <c r="AX7" s="27" t="s">
        <v>336</v>
      </c>
      <c r="AY7" s="26">
        <f t="array" ref="AY7">MAX((AX$36:AX$383=AX7)*AW$36:AW$383)</f>
        <v>44561</v>
      </c>
      <c r="AZ7" s="36">
        <f>VLOOKUP(AY7,AW$36:AZ53004,4,0)/AZ36-1</f>
        <v>3.9066222010482043E-3</v>
      </c>
      <c r="BC7" s="23">
        <v>44469</v>
      </c>
      <c r="BD7" s="27" t="s">
        <v>340</v>
      </c>
      <c r="BE7" s="26">
        <f t="array" ref="BE7">MAX((BD$36:BD$188=BD7)*BC$36:BC$188)</f>
        <v>44469</v>
      </c>
      <c r="BF7" s="36">
        <f>VLOOKUP(BE7,BC$36:BF53004,4,0)/BF36-1</f>
        <v>-1.7939739765702734E-2</v>
      </c>
      <c r="BI7" s="23">
        <v>44957</v>
      </c>
      <c r="BJ7" s="21" t="s">
        <v>1625</v>
      </c>
      <c r="BK7" s="30">
        <f t="array" ref="BK7">MAX((BJ$36:BJ$646=BJ7)*BI$36:BI$646)</f>
        <v>44957</v>
      </c>
      <c r="BL7" s="71">
        <f>VLOOKUP(BK7,BI$36:BL3004,4,0)/BL36-1</f>
        <v>5.8536585365853711E-3</v>
      </c>
    </row>
    <row r="8" spans="1:65">
      <c r="A8" s="23">
        <v>44408</v>
      </c>
      <c r="B8" s="21" t="s">
        <v>347</v>
      </c>
      <c r="C8" s="54">
        <f t="array" ref="C8">MAX((B$36:B$646=B8)*A$36:A$646)</f>
        <v>44407</v>
      </c>
      <c r="D8" s="84">
        <f>VLOOKUP(C8,A$36:D3004,4,0)/VLOOKUP(C7,A$36:D3004,4,0)-1</f>
        <v>-1.8202502844141155E-2</v>
      </c>
      <c r="G8" s="23">
        <v>44712</v>
      </c>
      <c r="H8" s="21" t="s">
        <v>345</v>
      </c>
      <c r="I8" s="54">
        <f t="array" ref="I8">MAX((H$36:H$646=H8)*G$36:G$646)</f>
        <v>44712</v>
      </c>
      <c r="J8" s="84">
        <f>VLOOKUP(I8,G$36:J3004,4,0)/VLOOKUP(I7,G$36:J3004,4,0)-1</f>
        <v>1.9080287276235453E-2</v>
      </c>
      <c r="M8" s="23">
        <v>44742</v>
      </c>
      <c r="N8" s="21" t="s">
        <v>570</v>
      </c>
      <c r="O8" s="70">
        <f t="array" ref="O8">MAX((N$36:N$517=N8)*M$36:M$517)</f>
        <v>44742</v>
      </c>
      <c r="P8" s="84">
        <f>VLOOKUP(O8,M$36:P3004,4,0)/VLOOKUP(O7,M$36:P3004,4,0)-1</f>
        <v>6.9468345258581587E-2</v>
      </c>
      <c r="S8" s="23">
        <v>44804</v>
      </c>
      <c r="T8" s="41" t="s">
        <v>1623</v>
      </c>
      <c r="U8" s="70">
        <f t="array" ref="U8">MAX((T$36:T$517=T8)*S$36:S$517)</f>
        <v>44804</v>
      </c>
      <c r="V8" s="84">
        <f>VLOOKUP(U8,S$36:V3004,4,0)/VLOOKUP(U7,S$36:V3004,4,0)-1</f>
        <v>5.4467168998923565E-2</v>
      </c>
      <c r="Y8" s="23">
        <v>44592</v>
      </c>
      <c r="Z8" s="21" t="s">
        <v>346</v>
      </c>
      <c r="AA8" s="30">
        <f t="array" ref="AA8">MAX((Z$36:Z$646=Z8)*Y$36:Y$646)</f>
        <v>44589</v>
      </c>
      <c r="AB8" s="84">
        <f>VLOOKUP(AA8,Y$36:AB3004,4,0)/VLOOKUP(AA7,Y$36:AB3004,4,0)-1</f>
        <v>3.8579570363874716E-3</v>
      </c>
      <c r="AE8" s="23">
        <v>44926</v>
      </c>
      <c r="AF8" s="21" t="s">
        <v>360</v>
      </c>
      <c r="AG8" s="54">
        <f t="array" ref="AG8">MAX((AF$36:AF$646=AF8)*AE$36:AE$646)</f>
        <v>44925</v>
      </c>
      <c r="AH8" s="84">
        <f>VLOOKUP(AG8,AE$36:AH3004,4,0)/VLOOKUP(AG7,AE$36:AH3004,4,0)-1</f>
        <v>-6.9487658162206145E-3</v>
      </c>
      <c r="AK8" s="23">
        <v>44681</v>
      </c>
      <c r="AL8" s="23" t="s">
        <v>334</v>
      </c>
      <c r="AM8" s="23">
        <f t="array" ref="AM8">MAX((AL$36:AL$563=AL8)*AK$36:AK$563)</f>
        <v>44680</v>
      </c>
      <c r="AN8" s="84">
        <f>VLOOKUP(AM8,AK$36:AN3004,4,0)/VLOOKUP(AM7,AK$36:AN3004,4,0)-1</f>
        <v>-9.6348884381338706E-2</v>
      </c>
      <c r="AO8" s="21"/>
      <c r="AQ8" s="23">
        <v>44408</v>
      </c>
      <c r="AR8" s="21" t="s">
        <v>347</v>
      </c>
      <c r="AS8" s="54">
        <f t="array" ref="AS8">MAX((AR$36:AR$529=AR8)*AQ$36:AQ$529)</f>
        <v>44407</v>
      </c>
      <c r="AT8" s="84">
        <f>VLOOKUP(AS8,AQ$36:AT3004,4,0)/VLOOKUP(AS7,AQ$36:AT3004,4,0)-1</f>
        <v>7.5000000000000622E-3</v>
      </c>
      <c r="AW8" s="23">
        <v>44592</v>
      </c>
      <c r="AX8" s="27" t="s">
        <v>346</v>
      </c>
      <c r="AY8" s="26">
        <f t="array" ref="AY8">MAX((AX$36:AX$383=AX8)*AW$36:AW$383)</f>
        <v>44589</v>
      </c>
      <c r="AZ8" s="84">
        <f>VLOOKUP(AY8,AW$36:AZ3004,4,0)/VLOOKUP(AY7,AW$36:AZ3004,4,0)-1</f>
        <v>7.4411541381928403E-2</v>
      </c>
      <c r="BC8" s="23">
        <v>44500</v>
      </c>
      <c r="BD8" s="27" t="s">
        <v>341</v>
      </c>
      <c r="BE8" s="26">
        <f t="array" ref="BE8">MAX((BD$36:BD$188=BD8)*BC$36:BC$188)</f>
        <v>44498</v>
      </c>
      <c r="BF8" s="84">
        <f>VLOOKUP(BE8,BC$36:BF3004,4,0)/VLOOKUP(BE7,BC$36:BF3004,4,0)-1</f>
        <v>-3.3277577251518475E-2</v>
      </c>
      <c r="BI8" s="23">
        <v>44985</v>
      </c>
      <c r="BJ8" s="21" t="s">
        <v>344</v>
      </c>
      <c r="BK8" s="54">
        <f t="array" ref="BK8">MAX((BJ$36:BJ$646=BJ8)*BI$36:BI$646)</f>
        <v>44967</v>
      </c>
      <c r="BL8" s="84">
        <f>VLOOKUP(BK8,BI$36:BL3004,4,0)/VLOOKUP(BK7,BI$36:BL3004,4,0)-1</f>
        <v>-3.8797284190106307E-3</v>
      </c>
    </row>
    <row r="9" spans="1:65">
      <c r="A9" s="23">
        <v>44439</v>
      </c>
      <c r="B9" s="21" t="s">
        <v>339</v>
      </c>
      <c r="C9" s="54">
        <f t="array" ref="C9">MAX((B$36:B$646=B9)*A$36:A$646)</f>
        <v>44439</v>
      </c>
      <c r="D9" s="84">
        <f>VLOOKUP(C9,A$36:D3005,4,0)/VLOOKUP(C8,A$36:D3005,4,0)-1</f>
        <v>2.1748818967822547E-2</v>
      </c>
      <c r="G9" s="23">
        <v>44742</v>
      </c>
      <c r="H9" s="21" t="s">
        <v>569</v>
      </c>
      <c r="I9" s="54">
        <f t="array" ref="I9">MAX((H$36:H$646=H9)*G$36:G$646)</f>
        <v>44742</v>
      </c>
      <c r="J9" s="84">
        <f>VLOOKUP(I9,G$36:J3005,4,0)/VLOOKUP(I8,G$36:J3005,4,0)-1</f>
        <v>2.5244556642474159E-3</v>
      </c>
      <c r="M9" s="23">
        <v>44773</v>
      </c>
      <c r="N9" s="27" t="s">
        <v>347</v>
      </c>
      <c r="O9" s="70">
        <f t="array" ref="O9">MAX((N$36:N$517=N9)*M$36:M$517)</f>
        <v>44771</v>
      </c>
      <c r="P9" s="84">
        <f>VLOOKUP(O9,M$36:P3005,4,0)/VLOOKUP(O8,M$36:P3005,4,0)-1</f>
        <v>3.0233739837398188E-2</v>
      </c>
      <c r="S9" s="23">
        <v>44834</v>
      </c>
      <c r="T9" s="27" t="s">
        <v>340</v>
      </c>
      <c r="U9" s="70">
        <f t="array" ref="U9">MAX((T$36:T$517=T9)*S$36:S$517)</f>
        <v>44834</v>
      </c>
      <c r="V9" s="84">
        <f>VLOOKUP(U9,S$36:V3005,4,0)/VLOOKUP(U8,S$36:V3005,4,0)-1</f>
        <v>-6.5945283789301756E-2</v>
      </c>
      <c r="Y9" s="23">
        <v>44620</v>
      </c>
      <c r="Z9" s="21" t="s">
        <v>348</v>
      </c>
      <c r="AA9" s="30">
        <f t="array" ref="AA9">MAX((Z$36:Z$646=Z9)*Y$36:Y$646)</f>
        <v>44620</v>
      </c>
      <c r="AB9" s="84">
        <f>VLOOKUP(AA9,Y$36:AB3005,4,0)/VLOOKUP(AA8,Y$36:AB3005,4,0)-1</f>
        <v>6.5682592366145487E-2</v>
      </c>
      <c r="AE9" s="23">
        <v>44957</v>
      </c>
      <c r="AF9" s="21" t="s">
        <v>1628</v>
      </c>
      <c r="AG9" s="30">
        <f t="array" ref="AG9">MAX((AF$36:AF$646=AF9)*AE$36:AE$646)</f>
        <v>44957</v>
      </c>
      <c r="AH9" s="84">
        <f>VLOOKUP(AG9,AE$36:AH3005,4,0)/VLOOKUP(AG8,AE$36:AH3005,4,0)-1</f>
        <v>4.5221932114882346E-2</v>
      </c>
      <c r="AK9" s="23">
        <v>44712</v>
      </c>
      <c r="AL9" s="23" t="s">
        <v>345</v>
      </c>
      <c r="AM9" s="23">
        <f t="array" ref="AM9">MAX((AL$36:AL$563=AL9)*AK$36:AK$563)</f>
        <v>44712</v>
      </c>
      <c r="AN9" s="84">
        <f>VLOOKUP(AM9,AK$36:AN3005,4,0)/VLOOKUP(AM8,AK$36:AN3005,4,0)-1</f>
        <v>6.9584736251402823E-2</v>
      </c>
      <c r="AQ9" s="23">
        <v>44439</v>
      </c>
      <c r="AR9" s="21" t="s">
        <v>339</v>
      </c>
      <c r="AS9" s="54">
        <f t="array" ref="AS9">MAX((AR$36:AR$529=AR9)*AQ$36:AQ$529)</f>
        <v>44439</v>
      </c>
      <c r="AT9" s="84">
        <f>VLOOKUP(AS9,AQ$36:AT3005,4,0)/VLOOKUP(AS8,AQ$36:AT3005,4,0)-1</f>
        <v>-1.6542597187758634E-3</v>
      </c>
      <c r="AW9" s="23">
        <v>44620</v>
      </c>
      <c r="AX9" s="27" t="s">
        <v>349</v>
      </c>
      <c r="AY9" s="26">
        <f t="array" ref="AY9">MAX((AX$36:AX$383=AX9)*AW$36:AW$383)</f>
        <v>44620</v>
      </c>
      <c r="AZ9" s="84">
        <f>VLOOKUP(AY9,AW$36:AZ3005,4,0)/VLOOKUP(AY8,AW$36:AZ3005,4,0)-1</f>
        <v>1.3780918727915203E-2</v>
      </c>
      <c r="BC9" s="23">
        <v>44530</v>
      </c>
      <c r="BD9" s="27" t="s">
        <v>342</v>
      </c>
      <c r="BE9" s="26">
        <f t="array" ref="BE9">MAX((BD$36:BD$188=BD9)*BC$36:BC$188)</f>
        <v>44530</v>
      </c>
      <c r="BF9" s="84">
        <f>VLOOKUP(BE9,BC$36:BF3005,4,0)/VLOOKUP(BE8,BC$36:BF3005,4,0)-1</f>
        <v>-1.3659958109468739E-4</v>
      </c>
      <c r="BI9" s="23"/>
      <c r="BJ9" s="21"/>
      <c r="BK9" s="30"/>
      <c r="BL9" s="84"/>
    </row>
    <row r="10" spans="1:65">
      <c r="A10" s="23">
        <v>44469</v>
      </c>
      <c r="B10" s="21" t="s">
        <v>340</v>
      </c>
      <c r="C10" s="54">
        <f t="array" ref="C10">MAX((B$36:B$646=B10)*A$36:A$646)</f>
        <v>44469</v>
      </c>
      <c r="D10" s="84">
        <f>VLOOKUP(C10,A$36:D3006,4,0)/VLOOKUP(C9,A$36:D3006,4,0)-1</f>
        <v>3.6552385937363541E-2</v>
      </c>
      <c r="G10" s="23">
        <v>44773</v>
      </c>
      <c r="H10" s="21" t="s">
        <v>347</v>
      </c>
      <c r="I10" s="54">
        <f t="array" ref="I10">MAX((H$36:H$646=H10)*G$36:G$646)</f>
        <v>44771</v>
      </c>
      <c r="J10" s="84">
        <f>VLOOKUP(I10,G$36:J3006,4,0)/VLOOKUP(I9,G$36:J3006,4,0)-1</f>
        <v>9.7576329870947554E-3</v>
      </c>
      <c r="M10" s="23">
        <v>44804</v>
      </c>
      <c r="N10" s="21" t="s">
        <v>339</v>
      </c>
      <c r="O10" s="70">
        <f t="array" ref="O10">MAX((N$36:N$517=N10)*M$36:M$517)</f>
        <v>44804</v>
      </c>
      <c r="P10" s="84">
        <f>VLOOKUP(O10,M$36:P3006,4,0)/VLOOKUP(O9,M$36:P3006,4,0)-1</f>
        <v>-5.3185367858610721E-2</v>
      </c>
      <c r="S10" s="23">
        <v>44865</v>
      </c>
      <c r="T10" s="41" t="s">
        <v>341</v>
      </c>
      <c r="U10" s="70">
        <f t="array" ref="U10">MAX((T$36:T$517=T10)*S$36:S$517)</f>
        <v>44865</v>
      </c>
      <c r="V10" s="84">
        <f>VLOOKUP(U10,S$36:V3006,4,0)/VLOOKUP(U9,S$36:V3006,4,0)-1</f>
        <v>2.4590163934426146E-2</v>
      </c>
      <c r="Y10" s="23">
        <v>44651</v>
      </c>
      <c r="Z10" s="27" t="s">
        <v>350</v>
      </c>
      <c r="AA10" s="30">
        <f t="array" ref="AA10">MAX((Z$36:Z$646=Z10)*Y$36:Y$646)</f>
        <v>44651</v>
      </c>
      <c r="AB10" s="84">
        <f>VLOOKUP(AA10,Y$36:AB3006,4,0)/VLOOKUP(AA9,Y$36:AB3006,4,0)-1</f>
        <v>-3.9668879600032736E-2</v>
      </c>
      <c r="AE10" s="23">
        <v>44985</v>
      </c>
      <c r="AF10" s="21" t="s">
        <v>371</v>
      </c>
      <c r="AG10" s="54">
        <f t="array" ref="AG10">MAX((AF$36:AF$646=AF10)*AE$36:AE$646)</f>
        <v>44967</v>
      </c>
      <c r="AH10" s="84">
        <f>VLOOKUP(AG10,AE$36:AH3006,4,0)/VLOOKUP(AG9,AE$36:AH3006,4,0)-1</f>
        <v>-1.9484412470023971E-2</v>
      </c>
      <c r="AK10" s="23">
        <v>44742</v>
      </c>
      <c r="AL10" s="23" t="s">
        <v>338</v>
      </c>
      <c r="AM10" s="23">
        <f t="array" ref="AM10">MAX((AL$36:AL$563=AL10)*AK$36:AK$563)</f>
        <v>44742</v>
      </c>
      <c r="AN10" s="84">
        <f>VLOOKUP(AM10,AK$36:AN3006,4,0)/VLOOKUP(AM9,AK$36:AN3006,4,0)-1</f>
        <v>9.0241343126967521E-2</v>
      </c>
      <c r="AQ10" s="23">
        <v>44469</v>
      </c>
      <c r="AR10" s="21" t="s">
        <v>340</v>
      </c>
      <c r="AS10" s="54">
        <f t="array" ref="AS10">MAX((AR$36:AR$529=AR10)*AQ$36:AQ$529)</f>
        <v>44469</v>
      </c>
      <c r="AT10" s="84">
        <f>VLOOKUP(AS10,AQ$36:AT3006,4,0)/VLOOKUP(AS9,AQ$36:AT3006,4,0)-1</f>
        <v>4.234557672834427E-3</v>
      </c>
      <c r="AW10" s="23">
        <v>44651</v>
      </c>
      <c r="AX10" s="27" t="s">
        <v>350</v>
      </c>
      <c r="AY10" s="26">
        <f t="array" ref="AY10">MAX((AX$36:AX$383=AX10)*AW$36:AW$383)</f>
        <v>44651</v>
      </c>
      <c r="AZ10" s="84">
        <f>VLOOKUP(AY10,AW$36:AZ3006,4,0)/VLOOKUP(AY9,AW$36:AZ3006,4,0)-1</f>
        <v>2.0041826420356124E-3</v>
      </c>
      <c r="BC10" s="23">
        <v>44561</v>
      </c>
      <c r="BD10" s="27" t="s">
        <v>336</v>
      </c>
      <c r="BE10" s="26">
        <f t="array" ref="BE10">MAX((BD$36:BD$188=BD10)*BC$36:BC$188)</f>
        <v>44561</v>
      </c>
      <c r="BF10" s="84">
        <f>VLOOKUP(BE10,BC$36:BF3006,4,0)/VLOOKUP(BE9,BC$36:BF3006,4,0)-1</f>
        <v>9.8182977366911173E-2</v>
      </c>
      <c r="BI10" s="23"/>
      <c r="BJ10" s="27"/>
      <c r="BK10" s="30"/>
      <c r="BL10" s="85"/>
    </row>
    <row r="11" spans="1:65">
      <c r="A11" s="23">
        <v>44500</v>
      </c>
      <c r="B11" s="21" t="s">
        <v>341</v>
      </c>
      <c r="C11" s="54">
        <f t="array" ref="C11">MAX((B$36:B$646=B11)*A$36:A$646)</f>
        <v>44498</v>
      </c>
      <c r="D11" s="84">
        <f>VLOOKUP(C11,A$36:D3007,4,0)/VLOOKUP(C10,A$36:D3007,4,0)-1</f>
        <v>-1.4475677495371042E-2</v>
      </c>
      <c r="G11" s="23">
        <v>44804</v>
      </c>
      <c r="H11" s="21" t="s">
        <v>821</v>
      </c>
      <c r="I11" s="54">
        <f t="array" ref="I11">MAX((H$36:H$646=H11)*G$36:G$646)</f>
        <v>44804</v>
      </c>
      <c r="J11" s="84">
        <f>VLOOKUP(I11,G$36:J3007,4,0)/VLOOKUP(I10,G$36:J3007,4,0)-1</f>
        <v>-4.093931837073983E-2</v>
      </c>
      <c r="M11" s="23">
        <v>44834</v>
      </c>
      <c r="N11" s="21" t="s">
        <v>340</v>
      </c>
      <c r="O11" s="70">
        <f t="array" ref="O11">MAX((N$36:N$517=N11)*M$36:M$517)</f>
        <v>44834</v>
      </c>
      <c r="P11" s="84">
        <f>VLOOKUP(O11,M$36:P3007,4,0)/VLOOKUP(O10,M$36:P3007,4,0)-1</f>
        <v>-1.7190484459107536E-2</v>
      </c>
      <c r="S11" s="23">
        <v>44895</v>
      </c>
      <c r="T11" s="41" t="s">
        <v>342</v>
      </c>
      <c r="U11" s="70">
        <f t="array" ref="U11">MAX((T$36:T$517=T11)*S$36:S$517)</f>
        <v>44895</v>
      </c>
      <c r="V11" s="84">
        <f>VLOOKUP(U11,S$36:V3007,4,0)/VLOOKUP(U10,S$36:V3007,4,0)-1</f>
        <v>9.6000000000007191E-4</v>
      </c>
      <c r="Y11" s="23">
        <v>44681</v>
      </c>
      <c r="Z11" s="21" t="s">
        <v>351</v>
      </c>
      <c r="AA11" s="30">
        <f t="array" ref="AA11">MAX((Z$36:Z$646=Z11)*Y$36:Y$646)</f>
        <v>44680</v>
      </c>
      <c r="AB11" s="84">
        <f>VLOOKUP(AA11,Y$36:AB3007,4,0)/VLOOKUP(AA10,Y$36:AB3007,4,0)-1</f>
        <v>-6.8703593069898483E-2</v>
      </c>
      <c r="AE11" s="23"/>
      <c r="AF11" s="21"/>
      <c r="AG11" s="30"/>
      <c r="AH11" s="85"/>
      <c r="AK11" s="23">
        <v>44773</v>
      </c>
      <c r="AL11" s="23" t="s">
        <v>347</v>
      </c>
      <c r="AM11" s="23">
        <f t="array" ref="AM11">MAX((AL$36:AL$563=AL11)*AK$36:AK$563)</f>
        <v>44771</v>
      </c>
      <c r="AN11" s="84">
        <f>VLOOKUP(AM11,AK$36:AN3007,4,0)/VLOOKUP(AM10,AK$36:AN3007,4,0)-1</f>
        <v>-7.6997112608276908E-3</v>
      </c>
      <c r="AQ11" s="23">
        <v>44500</v>
      </c>
      <c r="AR11" s="21" t="s">
        <v>341</v>
      </c>
      <c r="AS11" s="54">
        <f t="array" ref="AS11">MAX((AR$36:AR$529=AR11)*AQ$36:AQ$529)</f>
        <v>44498</v>
      </c>
      <c r="AT11" s="84">
        <f>VLOOKUP(AS11,AQ$36:AT3007,4,0)/VLOOKUP(AS10,AQ$36:AT3007,4,0)-1</f>
        <v>-1.9066825556879552E-2</v>
      </c>
      <c r="AW11" s="23">
        <v>44681</v>
      </c>
      <c r="AX11" s="27" t="s">
        <v>352</v>
      </c>
      <c r="AY11" s="26">
        <f t="array" ref="AY11">MAX((AX$36:AX$383=AX11)*AW$36:AW$383)</f>
        <v>44680</v>
      </c>
      <c r="AZ11" s="84">
        <f>VLOOKUP(AY11,AW$36:AZ3007,4,0)/VLOOKUP(AY10,AW$36:AZ3007,4,0)-1</f>
        <v>1.2261935820506054E-2</v>
      </c>
      <c r="BC11" s="23">
        <v>44592</v>
      </c>
      <c r="BD11" s="27" t="s">
        <v>346</v>
      </c>
      <c r="BE11" s="26">
        <f t="array" ref="BE11">MAX((BD$36:BD$188=BD11)*BC$36:BC$188)</f>
        <v>44589</v>
      </c>
      <c r="BF11" s="84">
        <f>VLOOKUP(BE11,BC$36:BF3007,4,0)/VLOOKUP(BE10,BC$36:BF3007,4,0)-1</f>
        <v>-1.9738751814223576E-2</v>
      </c>
      <c r="BI11" s="23"/>
      <c r="BJ11" s="21"/>
      <c r="BK11" s="30"/>
      <c r="BL11" s="85"/>
    </row>
    <row r="12" spans="1:65">
      <c r="A12" s="23">
        <v>44530</v>
      </c>
      <c r="B12" s="21" t="s">
        <v>342</v>
      </c>
      <c r="C12" s="54">
        <f t="array" ref="C12">MAX((B$36:B$646=B12)*A$36:A$646)</f>
        <v>44530</v>
      </c>
      <c r="D12" s="84">
        <f>VLOOKUP(C12,A$36:D3008,4,0)/VLOOKUP(C11,A$36:D3008,4,0)-1</f>
        <v>-8.5397096498729397E-4</v>
      </c>
      <c r="G12" s="23">
        <v>44834</v>
      </c>
      <c r="H12" s="21" t="s">
        <v>904</v>
      </c>
      <c r="I12" s="54">
        <f t="array" ref="I12">MAX((H$36:H$646=H12)*G$36:G$646)</f>
        <v>44834</v>
      </c>
      <c r="J12" s="84">
        <f>VLOOKUP(I12,G$36:J3008,4,0)/VLOOKUP(I11,G$36:J3008,4,0)-1</f>
        <v>-3.4127843986998974E-2</v>
      </c>
      <c r="M12" s="23">
        <v>44865</v>
      </c>
      <c r="N12" s="21" t="s">
        <v>341</v>
      </c>
      <c r="O12" s="70">
        <f t="array" ref="O12">MAX((N$36:N$517=N12)*M$36:M$517)</f>
        <v>44865</v>
      </c>
      <c r="P12" s="84">
        <f>VLOOKUP(O12,M$36:P3008,4,0)/VLOOKUP(O11,M$36:P3008,4,0)-1</f>
        <v>1.5812720848056516E-2</v>
      </c>
      <c r="S12" s="23">
        <v>44926</v>
      </c>
      <c r="T12" s="41" t="s">
        <v>336</v>
      </c>
      <c r="U12" s="70">
        <f t="array" ref="U12">MAX((T$36:T$517=T12)*S$36:S$517)</f>
        <v>44925</v>
      </c>
      <c r="V12" s="84">
        <f>VLOOKUP(U12,S$36:V3008,4,0)/VLOOKUP(U11,S$36:V3008,4,0)-1</f>
        <v>5.4347826086955653E-3</v>
      </c>
      <c r="Y12" s="23">
        <v>44712</v>
      </c>
      <c r="Z12" s="27" t="s">
        <v>353</v>
      </c>
      <c r="AA12" s="30">
        <f t="array" ref="AA12">MAX((Z$36:Z$646=Z12)*Y$36:Y$646)</f>
        <v>44712</v>
      </c>
      <c r="AB12" s="84">
        <f>VLOOKUP(AA12,Y$36:AB3008,4,0)/VLOOKUP(AA11,Y$36:AB3008,4,0)-1</f>
        <v>4.1697214076246381E-2</v>
      </c>
      <c r="AE12" s="23"/>
      <c r="AF12" s="27"/>
      <c r="AG12" s="30"/>
      <c r="AH12" s="85"/>
      <c r="AK12" s="23">
        <v>44804</v>
      </c>
      <c r="AL12" s="23" t="s">
        <v>339</v>
      </c>
      <c r="AM12" s="23">
        <f t="array" ref="AM12">MAX((AL$36:AL$563=AL12)*AK$36:AK$563)</f>
        <v>44804</v>
      </c>
      <c r="AN12" s="84">
        <f>VLOOKUP(AM12,AK$36:AN3008,4,0)/VLOOKUP(AM11,AK$36:AN3008,4,0)-1</f>
        <v>-4.8496605237633328E-2</v>
      </c>
      <c r="AQ12" s="23">
        <v>44530</v>
      </c>
      <c r="AR12" s="21" t="s">
        <v>342</v>
      </c>
      <c r="AS12" s="54">
        <f t="array" ref="AS12">MAX((AR$36:AR$529=AR12)*AQ$36:AQ$529)</f>
        <v>44530</v>
      </c>
      <c r="AT12" s="84">
        <f>VLOOKUP(AS12,AQ$36:AT3008,4,0)/VLOOKUP(AS11,AQ$36:AT3008,4,0)-1</f>
        <v>-3.7379684141669589E-3</v>
      </c>
      <c r="AW12" s="23">
        <v>44712</v>
      </c>
      <c r="AX12" s="27" t="s">
        <v>353</v>
      </c>
      <c r="AY12" s="26">
        <f t="array" ref="AY12">MAX((AX$36:AX$383=AX12)*AW$36:AW$383)</f>
        <v>44712</v>
      </c>
      <c r="AZ12" s="84">
        <f>VLOOKUP(AY12,AW$36:AZ3008,4,0)/VLOOKUP(AY11,AW$36:AZ3008,4,0)-1</f>
        <v>-1.2371134020618513E-2</v>
      </c>
      <c r="BC12" s="23">
        <v>44620</v>
      </c>
      <c r="BD12" s="27" t="s">
        <v>349</v>
      </c>
      <c r="BE12" s="26">
        <f t="array" ref="BE12">MAX((BD$36:BD$188=BD12)*BC$36:BC$188)</f>
        <v>44620</v>
      </c>
      <c r="BF12" s="84">
        <f>VLOOKUP(BE12,BC$36:BF3008,4,0)/VLOOKUP(BE11,BC$36:BF3008,4,0)-1</f>
        <v>-3.2404078006683878E-2</v>
      </c>
      <c r="BI12" s="23"/>
      <c r="BJ12" s="27"/>
      <c r="BK12" s="30"/>
      <c r="BL12" s="85"/>
    </row>
    <row r="13" spans="1:65">
      <c r="A13" s="23">
        <v>44561</v>
      </c>
      <c r="B13" s="21" t="s">
        <v>336</v>
      </c>
      <c r="C13" s="54">
        <f t="array" ref="C13">MAX((B$36:B$646=B13)*A$36:A$646)</f>
        <v>44561</v>
      </c>
      <c r="D13" s="84">
        <f>VLOOKUP(C13,A$36:D3009,4,0)/VLOOKUP(C12,A$36:D3009,4,0)-1</f>
        <v>1.3162393162393204E-2</v>
      </c>
      <c r="G13" s="23">
        <v>44865</v>
      </c>
      <c r="H13" s="21" t="s">
        <v>976</v>
      </c>
      <c r="I13" s="54">
        <f t="array" ref="I13">MAX((H$36:H$646=H13)*G$36:G$646)</f>
        <v>44865</v>
      </c>
      <c r="J13" s="84">
        <f>VLOOKUP(I13,G$36:J3009,4,0)/VLOOKUP(I12,G$36:J3009,4,0)-1</f>
        <v>-5.1598429613011199E-3</v>
      </c>
      <c r="M13" s="23">
        <v>44895</v>
      </c>
      <c r="N13" s="21" t="s">
        <v>342</v>
      </c>
      <c r="O13" s="70">
        <f t="array" ref="O13">MAX((N$36:N$517=N13)*M$36:M$517)</f>
        <v>44895</v>
      </c>
      <c r="P13" s="84">
        <f>VLOOKUP(O13,M$36:P3009,4,0)/VLOOKUP(O12,M$36:P3009,4,0)-1</f>
        <v>-2.3132446299678144E-2</v>
      </c>
      <c r="S13" s="23">
        <v>44957</v>
      </c>
      <c r="T13" s="21" t="s">
        <v>1626</v>
      </c>
      <c r="U13" s="70">
        <f t="array" ref="U13">MAX((T$36:T$517=T13)*S$36:S$517)</f>
        <v>44957</v>
      </c>
      <c r="V13" s="84">
        <f>VLOOKUP(U13,S$36:V3009,4,0)/VLOOKUP(U12,S$36:V3009,4,0)-1</f>
        <v>1.1234764175940493E-2</v>
      </c>
      <c r="Y13" s="23">
        <v>44742</v>
      </c>
      <c r="Z13" s="21" t="s">
        <v>354</v>
      </c>
      <c r="AA13" s="30">
        <f t="array" ref="AA13">MAX((Z$36:Z$646=Z13)*Y$36:Y$646)</f>
        <v>44742</v>
      </c>
      <c r="AB13" s="84">
        <f>VLOOKUP(AA13,Y$36:AB3009,4,0)/VLOOKUP(AA12,Y$36:AB3009,4,0)-1</f>
        <v>2.9471276502155197E-2</v>
      </c>
      <c r="AE13" s="23"/>
      <c r="AF13" s="21"/>
      <c r="AG13" s="30"/>
      <c r="AH13" s="85"/>
      <c r="AK13" s="23">
        <v>44834</v>
      </c>
      <c r="AL13" s="23" t="s">
        <v>340</v>
      </c>
      <c r="AM13" s="23">
        <f t="array" ref="AM13">MAX((AL$36:AL$563=AL13)*AK$36:AK$563)</f>
        <v>44834</v>
      </c>
      <c r="AN13" s="84">
        <f>VLOOKUP(AM13,AK$36:AN3009,4,0)/VLOOKUP(AM12,AK$36:AN3009,4,0)-1</f>
        <v>-6.8297655453618655E-2</v>
      </c>
      <c r="AQ13" s="23">
        <v>44561</v>
      </c>
      <c r="AR13" s="21" t="s">
        <v>336</v>
      </c>
      <c r="AS13" s="54">
        <f t="array" ref="AS13">MAX((AR$36:AR$529=AR13)*AQ$36:AQ$529)</f>
        <v>44561</v>
      </c>
      <c r="AT13" s="84">
        <f>VLOOKUP(AS13,AQ$36:AT3009,4,0)/VLOOKUP(AS12,AQ$36:AT3009,4,0)-1</f>
        <v>8.1605853109463222E-3</v>
      </c>
      <c r="AW13" s="23">
        <v>44742</v>
      </c>
      <c r="AX13" s="27" t="s">
        <v>568</v>
      </c>
      <c r="AY13" s="26">
        <f t="array" ref="AY13">MAX((AX$36:AX$383=AX13)*AW$36:AW$383)</f>
        <v>44742</v>
      </c>
      <c r="AZ13" s="84">
        <f>VLOOKUP(AY13,AW$36:AZ3009,4,0)/VLOOKUP(AY12,AW$36:AZ3009,4,0)-1</f>
        <v>-4.10577592205984E-2</v>
      </c>
      <c r="BC13" s="23">
        <v>44651</v>
      </c>
      <c r="BD13" s="27" t="s">
        <v>350</v>
      </c>
      <c r="BE13" s="26">
        <f t="array" ref="BE13">MAX((BD$36:BD$188=BD13)*BC$36:BC$188)</f>
        <v>44651</v>
      </c>
      <c r="BF13" s="84">
        <f>VLOOKUP(BE13,BC$36:BF3009,4,0)/VLOOKUP(BE12,BC$36:BF3009,4,0)-1</f>
        <v>1.1498273073055509E-2</v>
      </c>
      <c r="BI13" s="23"/>
      <c r="BJ13" s="21"/>
      <c r="BK13" s="30"/>
      <c r="BL13" s="85"/>
    </row>
    <row r="14" spans="1:65">
      <c r="A14" s="23">
        <v>44592</v>
      </c>
      <c r="B14" s="21" t="s">
        <v>367</v>
      </c>
      <c r="C14" s="54">
        <f t="array" ref="C14">MAX((B$36:B$646=B14)*A$36:A$646)</f>
        <v>44589</v>
      </c>
      <c r="D14" s="84">
        <f>VLOOKUP(C14,A$36:D3010,4,0)/VLOOKUP(C13,A$36:D3010,4,0)-1</f>
        <v>-4.4879365614982181E-2</v>
      </c>
      <c r="G14" s="23">
        <v>44895</v>
      </c>
      <c r="H14" s="21" t="s">
        <v>1005</v>
      </c>
      <c r="I14" s="54">
        <f t="array" ref="I14">MAX((H$36:H$646=H14)*G$36:G$646)</f>
        <v>44895</v>
      </c>
      <c r="J14" s="84">
        <f>VLOOKUP(I14,G$36:J3010,4,0)/VLOOKUP(I13,G$36:J3010,4,0)-1</f>
        <v>3.3938437253354437E-2</v>
      </c>
      <c r="M14" s="23">
        <v>44926</v>
      </c>
      <c r="N14" s="21" t="s">
        <v>1653</v>
      </c>
      <c r="O14" s="70">
        <f t="array" ref="O14">MAX((N$36:N$517=N14)*M$36:M$517)</f>
        <v>44925</v>
      </c>
      <c r="P14" s="84">
        <f>VLOOKUP(O14,M$36:P3010,4,0)/VLOOKUP(O13,M$36:P3010,4,0)-1</f>
        <v>2.9021632689397281E-2</v>
      </c>
      <c r="S14" s="23"/>
      <c r="T14" s="41"/>
      <c r="U14" s="70"/>
      <c r="V14" s="84"/>
      <c r="Y14" s="23">
        <v>44773</v>
      </c>
      <c r="Z14" s="27" t="s">
        <v>355</v>
      </c>
      <c r="AA14" s="30">
        <f t="array" ref="AA14">MAX((Z$36:Z$646=Z14)*Y$36:Y$646)</f>
        <v>44771</v>
      </c>
      <c r="AB14" s="84">
        <f>VLOOKUP(AA14,Y$36:AB3010,4,0)/VLOOKUP(AA13,Y$36:AB3010,4,0)-1</f>
        <v>4.4778670312767055E-2</v>
      </c>
      <c r="AE14" s="23"/>
      <c r="AF14" s="27"/>
      <c r="AG14" s="30"/>
      <c r="AH14" s="85"/>
      <c r="AK14" s="23">
        <v>44865</v>
      </c>
      <c r="AL14" s="23" t="s">
        <v>341</v>
      </c>
      <c r="AM14" s="23">
        <f t="array" ref="AM14">MAX((AL$36:AL$563=AL14)*AK$36:AK$563)</f>
        <v>44865</v>
      </c>
      <c r="AN14" s="84">
        <f>VLOOKUP(AM14,AK$36:AN3010,4,0)/VLOOKUP(AM13,AK$36:AN3010,4,0)-1</f>
        <v>1.094091903719896E-3</v>
      </c>
      <c r="AQ14" s="23">
        <v>44592</v>
      </c>
      <c r="AR14" s="21" t="s">
        <v>346</v>
      </c>
      <c r="AS14" s="54">
        <f t="array" ref="AS14">MAX((AR$36:AR$529=AR14)*AQ$36:AQ$529)</f>
        <v>44589</v>
      </c>
      <c r="AT14" s="84">
        <f>VLOOKUP(AS14,AQ$36:AT3010,4,0)/VLOOKUP(AS13,AQ$36:AT3010,4,0)-1</f>
        <v>2.0189802754000841E-2</v>
      </c>
      <c r="AW14" s="23">
        <v>44773</v>
      </c>
      <c r="AX14" s="27" t="s">
        <v>355</v>
      </c>
      <c r="AY14" s="26">
        <f t="array" ref="AY14">MAX((AX$36:AX$383=AX14)*AW$36:AW$383)</f>
        <v>44771</v>
      </c>
      <c r="AZ14" s="84">
        <f>VLOOKUP(AY14,AW$36:AZ3010,4,0)/VLOOKUP(AY13,AW$36:AZ3010,4,0)-1</f>
        <v>4.263425253991282E-2</v>
      </c>
      <c r="BC14" s="23">
        <v>44681</v>
      </c>
      <c r="BD14" s="27" t="s">
        <v>352</v>
      </c>
      <c r="BE14" s="26">
        <f t="array" ref="BE14">MAX((BD$36:BD$188=BD14)*BC$36:BC$188)</f>
        <v>44680</v>
      </c>
      <c r="BF14" s="84">
        <f>VLOOKUP(BE14,BC$36:BF3010,4,0)/VLOOKUP(BE13,BC$36:BF3010,4,0)-1</f>
        <v>0.12154218533886585</v>
      </c>
      <c r="BI14" s="23"/>
      <c r="BJ14" s="27"/>
      <c r="BK14" s="30"/>
      <c r="BL14" s="85"/>
    </row>
    <row r="15" spans="1:65">
      <c r="A15" s="23">
        <v>44620</v>
      </c>
      <c r="B15" s="21" t="s">
        <v>349</v>
      </c>
      <c r="C15" s="54">
        <f t="array" ref="C15">MAX((B$36:B$646=B15)*A$36:A$646)</f>
        <v>44620</v>
      </c>
      <c r="D15" s="84">
        <f>VLOOKUP(C15,A$36:D3011,4,0)/VLOOKUP(C14,A$36:D3011,4,0)-1</f>
        <v>-2.5790496378731764E-2</v>
      </c>
      <c r="G15" s="23">
        <v>44926</v>
      </c>
      <c r="H15" s="21" t="s">
        <v>1653</v>
      </c>
      <c r="I15" s="54">
        <f t="array" ref="I15">MAX((H$36:H$646=H15)*G$36:G$646)</f>
        <v>44925</v>
      </c>
      <c r="J15" s="84">
        <f>VLOOKUP(I15,G$36:J3011,4,0)/VLOOKUP(I14,G$36:J3011,4,0)-1</f>
        <v>-5.8887677208289135E-3</v>
      </c>
      <c r="M15" s="23">
        <v>44957</v>
      </c>
      <c r="N15" s="21" t="s">
        <v>1626</v>
      </c>
      <c r="O15" s="70">
        <f t="array" ref="O15">MAX((N$36:N$517=N15)*M$36:M$517)</f>
        <v>44957</v>
      </c>
      <c r="P15" s="84">
        <f>VLOOKUP(O15,M$36:P3011,4,0)/VLOOKUP(O14,M$36:P3011,4,0)-1</f>
        <v>3.2009689419500997E-3</v>
      </c>
      <c r="Y15" s="23">
        <v>44804</v>
      </c>
      <c r="Z15" s="21" t="s">
        <v>356</v>
      </c>
      <c r="AA15" s="30">
        <f t="array" ref="AA15">MAX((Z$36:Z$646=Z15)*Y$36:Y$646)</f>
        <v>44804</v>
      </c>
      <c r="AB15" s="84">
        <f>VLOOKUP(AA15,Y$36:AB3011,4,0)/VLOOKUP(AA14,Y$36:AB3011,4,0)-1</f>
        <v>-3.6070669065924932E-2</v>
      </c>
      <c r="AE15" s="23"/>
      <c r="AF15" s="21"/>
      <c r="AG15" s="30"/>
      <c r="AH15" s="85"/>
      <c r="AK15" s="23">
        <v>44895</v>
      </c>
      <c r="AL15" s="23" t="s">
        <v>342</v>
      </c>
      <c r="AM15" s="23">
        <f t="array" ref="AM15">MAX((AL$36:AL$563=AL15)*AK$36:AK$563)</f>
        <v>44895</v>
      </c>
      <c r="AN15" s="84">
        <f>VLOOKUP(AM15,AK$36:AN3011,4,0)/VLOOKUP(AM14,AK$36:AN3011,4,0)-1</f>
        <v>6.6666666666666652E-2</v>
      </c>
      <c r="AQ15" s="23">
        <v>44620</v>
      </c>
      <c r="AR15" s="21" t="s">
        <v>349</v>
      </c>
      <c r="AS15" s="54">
        <f t="array" ref="AS15">MAX((AR$36:AR$529=AR15)*AQ$36:AQ$529)</f>
        <v>44620</v>
      </c>
      <c r="AT15" s="84">
        <f>VLOOKUP(AS15,AQ$36:AT3011,4,0)/VLOOKUP(AS14,AQ$36:AT3011,4,0)-1</f>
        <v>1.5959872321021473E-2</v>
      </c>
      <c r="AW15" s="23">
        <v>44804</v>
      </c>
      <c r="AX15" s="27" t="s">
        <v>820</v>
      </c>
      <c r="AY15" s="26">
        <f t="array" ref="AY15">MAX((AX$36:AX$383=AX15)*AW$36:AW$383)</f>
        <v>44804</v>
      </c>
      <c r="AZ15" s="84">
        <f>VLOOKUP(AY15,AW$36:AZ3011,4,0)/VLOOKUP(AY14,AW$36:AZ3011,4,0)-1</f>
        <v>-1.7922394292674393E-2</v>
      </c>
      <c r="BC15" s="23">
        <v>44712</v>
      </c>
      <c r="BD15" s="27" t="s">
        <v>394</v>
      </c>
      <c r="BE15" s="26">
        <f t="array" ref="BE15">MAX((BD$36:BD$299=BD15)*BC$36:BC$299)</f>
        <v>44712</v>
      </c>
      <c r="BF15" s="84">
        <f>VLOOKUP(BE15,BC$36:BF3011,4,0)/VLOOKUP(BE14,BC$36:BF3011,4,0)-1</f>
        <v>-2.4279327886542412E-2</v>
      </c>
      <c r="BI15" s="23"/>
      <c r="BJ15" s="21"/>
      <c r="BK15" s="30"/>
      <c r="BL15" s="85"/>
    </row>
    <row r="16" spans="1:65">
      <c r="A16" s="23">
        <v>44651</v>
      </c>
      <c r="B16" s="21" t="s">
        <v>392</v>
      </c>
      <c r="C16" s="54">
        <f t="array" ref="C16">MAX((B$36:B$646=B16)*A$36:A$646)</f>
        <v>44651</v>
      </c>
      <c r="D16" s="84">
        <f>VLOOKUP(C16,A$36:D3012,4,0)/VLOOKUP(C15,A$36:D3012,4,0)-1</f>
        <v>-4.8957388939256941E-3</v>
      </c>
      <c r="G16" s="23">
        <v>44957</v>
      </c>
      <c r="H16" s="21" t="s">
        <v>1626</v>
      </c>
      <c r="I16" s="54">
        <f t="array" ref="I16">MAX((H$36:H$646=H16)*G$36:G$646)</f>
        <v>44957</v>
      </c>
      <c r="J16" s="84">
        <f>VLOOKUP(I16,G$36:J3012,4,0)/VLOOKUP(I15,G$36:J3012,4,0)-1</f>
        <v>3.2031592803861253E-2</v>
      </c>
      <c r="M16" s="23">
        <v>44985</v>
      </c>
      <c r="N16" s="21" t="s">
        <v>348</v>
      </c>
      <c r="O16" s="54">
        <f t="array" ref="O16">MAX((N$36:N$646=N16)*M$36:M$646)</f>
        <v>44967</v>
      </c>
      <c r="P16" s="84">
        <f>VLOOKUP(O16,M$36:P3012,4,0)/VLOOKUP(O15,M$36:P3012,4,0)-1</f>
        <v>5.9503276992067811E-3</v>
      </c>
      <c r="Y16" s="23">
        <v>44834</v>
      </c>
      <c r="Z16" s="27" t="s">
        <v>357</v>
      </c>
      <c r="AA16" s="30">
        <f t="array" ref="AA16">MAX((Z$36:Z$646=Z16)*Y$36:Y$646)</f>
        <v>44834</v>
      </c>
      <c r="AB16" s="84">
        <f>VLOOKUP(AA16,Y$36:AB3012,4,0)/VLOOKUP(AA15,Y$36:AB3012,4,0)-1</f>
        <v>-8.5108188375053073E-2</v>
      </c>
      <c r="AE16" s="23"/>
      <c r="AF16" s="27"/>
      <c r="AG16" s="30"/>
      <c r="AH16" s="85"/>
      <c r="AK16" s="23">
        <v>44926</v>
      </c>
      <c r="AL16" s="23" t="s">
        <v>336</v>
      </c>
      <c r="AM16" s="23">
        <f t="array" ref="AM16">MAX((AL$36:AL$563=AL16)*AK$36:AK$563)</f>
        <v>44925</v>
      </c>
      <c r="AN16" s="84">
        <f>VLOOKUP(AM16,AK$36:AN3012,4,0)/VLOOKUP(AM15,AK$36:AN3012,4,0)-1</f>
        <v>-2.4590163934426257E-2</v>
      </c>
      <c r="AQ16" s="23">
        <v>44651</v>
      </c>
      <c r="AR16" s="21" t="s">
        <v>350</v>
      </c>
      <c r="AS16" s="54">
        <f t="array" ref="AS16">MAX((AR$36:AR$529=AR16)*AQ$36:AQ$529)</f>
        <v>44651</v>
      </c>
      <c r="AT16" s="84">
        <f>VLOOKUP(AS16,AQ$36:AT3012,4,0)/VLOOKUP(AS15,AQ$36:AT3012,4,0)-1</f>
        <v>2.4775583482944175E-2</v>
      </c>
      <c r="AW16" s="23">
        <v>44834</v>
      </c>
      <c r="AX16" s="27" t="s">
        <v>903</v>
      </c>
      <c r="AY16" s="26">
        <f t="array" ref="AY16">MAX((AX$36:AX$383=AX16)*AW$36:AW$383)</f>
        <v>44834</v>
      </c>
      <c r="AZ16" s="84">
        <f>VLOOKUP(AY16,AW$36:AZ3012,4,0)/VLOOKUP(AY15,AW$36:AZ3012,4,0)-1</f>
        <v>-2.6045357902197086E-2</v>
      </c>
      <c r="BC16" s="23">
        <v>44742</v>
      </c>
      <c r="BD16" s="27" t="s">
        <v>568</v>
      </c>
      <c r="BE16" s="26">
        <f t="array" ref="BE16">MAX((BD$36:BD$299=BD16)*BC$36:BC$299)</f>
        <v>44742</v>
      </c>
      <c r="BF16" s="84">
        <f>VLOOKUP(BE16,BC$36:BF3012,4,0)/VLOOKUP(BE15,BC$36:BF3012,4,0)-1</f>
        <v>1.6470495299786725E-2</v>
      </c>
      <c r="BI16" s="23"/>
      <c r="BJ16" s="27"/>
      <c r="BK16" s="30"/>
      <c r="BL16" s="85"/>
    </row>
    <row r="17" spans="1:64" customFormat="1">
      <c r="A17" s="23">
        <v>44681</v>
      </c>
      <c r="B17" s="21" t="s">
        <v>352</v>
      </c>
      <c r="C17" s="54">
        <f t="array" ref="C17">MAX((B$36:B$646=B17)*A$36:A$646)</f>
        <v>44680</v>
      </c>
      <c r="D17" s="84">
        <f>VLOOKUP(C17,A$36:D3013,4,0)/VLOOKUP(C16,A$36:D3013,4,0)-1</f>
        <v>-3.3709912536443065E-2</v>
      </c>
      <c r="E17" s="7"/>
      <c r="G17" s="23">
        <v>44985</v>
      </c>
      <c r="H17" s="21" t="s">
        <v>348</v>
      </c>
      <c r="I17" s="54">
        <f t="array" ref="I17">MAX((H$36:H$646=H17)*G$36:G$646)</f>
        <v>44967</v>
      </c>
      <c r="J17" s="84">
        <f>VLOOKUP(I17,G$36:J3013,4,0)/VLOOKUP(I16,G$36:J3013,4,0)-1</f>
        <v>-1.6262755102040782E-2</v>
      </c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Y17" s="23">
        <v>44865</v>
      </c>
      <c r="Z17" s="21" t="s">
        <v>358</v>
      </c>
      <c r="AA17" s="30">
        <f t="array" ref="AA17">MAX((Z$36:Z$646=Z17)*Y$36:Y$646)</f>
        <v>44865</v>
      </c>
      <c r="AB17" s="84">
        <f>VLOOKUP(AA17,Y$36:AB3013,4,0)/VLOOKUP(AA16,Y$36:AB3013,4,0)-1</f>
        <v>-6.7705434984233204E-3</v>
      </c>
      <c r="AC17" s="7"/>
      <c r="AE17" s="23"/>
      <c r="AF17" s="21"/>
      <c r="AG17" s="30"/>
      <c r="AH17" s="85"/>
      <c r="AI17" s="7"/>
      <c r="AK17" s="23">
        <v>44957</v>
      </c>
      <c r="AL17" s="23" t="s">
        <v>1626</v>
      </c>
      <c r="AM17" s="23">
        <f t="array" ref="AM17">MAX((AL$36:AL$563=AL17)*AK$36:AK$563)</f>
        <v>44957</v>
      </c>
      <c r="AN17" s="84">
        <f>VLOOKUP(AM17,AK$36:AN3013,4,0)/VLOOKUP(AM16,AK$36:AN3013,4,0)-1</f>
        <v>7.1428571428571397E-2</v>
      </c>
      <c r="AO17" s="7"/>
      <c r="AQ17" s="23">
        <v>44681</v>
      </c>
      <c r="AR17" s="21" t="s">
        <v>352</v>
      </c>
      <c r="AS17" s="54">
        <f t="array" ref="AS17">MAX((AR$36:AR$529=AR17)*AQ$36:AQ$529)</f>
        <v>44680</v>
      </c>
      <c r="AT17" s="84">
        <f>VLOOKUP(AS17,AQ$36:AT3013,4,0)/VLOOKUP(AS16,AQ$36:AT3013,4,0)-1</f>
        <v>-1.480378416257877E-2</v>
      </c>
      <c r="AU17" s="7"/>
      <c r="AW17" s="23">
        <v>44865</v>
      </c>
      <c r="AX17" s="27" t="s">
        <v>975</v>
      </c>
      <c r="AY17" s="26">
        <f t="array" ref="AY17">MAX((AX$36:AX$383=AX17)*AW$36:AW$383)</f>
        <v>44865</v>
      </c>
      <c r="AZ17" s="84">
        <f>VLOOKUP(AY17,AW$36:AZ3013,4,0)/VLOOKUP(AY16,AW$36:AZ3013,4,0)-1</f>
        <v>4.7298526468984026E-3</v>
      </c>
      <c r="BC17" s="23">
        <v>44773</v>
      </c>
      <c r="BD17" s="27" t="s">
        <v>637</v>
      </c>
      <c r="BE17" s="26">
        <f t="array" ref="BE17">MAX((BD$36:BD$299=BD17)*BC$36:BC$299)</f>
        <v>44771</v>
      </c>
      <c r="BF17" s="84">
        <f>VLOOKUP(BE17,BC$36:BF3013,4,0)/VLOOKUP(BE16,BC$36:BF3013,4,0)-1</f>
        <v>-3.4233534097532603E-2</v>
      </c>
      <c r="BI17" s="23"/>
      <c r="BJ17" s="21"/>
      <c r="BK17" s="30"/>
      <c r="BL17" s="85"/>
    </row>
    <row r="18" spans="1:64" customFormat="1">
      <c r="A18" s="23">
        <v>44712</v>
      </c>
      <c r="B18" s="21" t="s">
        <v>394</v>
      </c>
      <c r="C18" s="54">
        <f t="array" ref="C18">MAX((B$36:B$646=B18)*A$36:A$646)</f>
        <v>44712</v>
      </c>
      <c r="D18" s="84">
        <f>VLOOKUP(C18,A$36:D3014,4,0)/VLOOKUP(C17,A$36:D3014,4,0)-1</f>
        <v>8.5800490288516773E-3</v>
      </c>
      <c r="E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Y18" s="23">
        <v>44895</v>
      </c>
      <c r="Z18" s="21" t="s">
        <v>359</v>
      </c>
      <c r="AA18" s="30">
        <f t="array" ref="AA18">MAX((Z$36:Z$646=Z18)*Y$36:Y$646)</f>
        <v>44895</v>
      </c>
      <c r="AB18" s="84">
        <f>VLOOKUP(AA18,Y$36:AB3014,4,0)/VLOOKUP(AA17,Y$36:AB3014,4,0)-1</f>
        <v>1.5314221682696694E-2</v>
      </c>
      <c r="AC18" s="7"/>
      <c r="AE18" s="23"/>
      <c r="AF18" s="21"/>
      <c r="AG18" s="30"/>
      <c r="AH18" s="85"/>
      <c r="AI18" s="7"/>
      <c r="AK18" s="23">
        <v>44985</v>
      </c>
      <c r="AL18" s="23" t="s">
        <v>348</v>
      </c>
      <c r="AM18" s="54">
        <f t="array" ref="AM18">MAX((AL$36:AL$646=AL18)*AK$36:AK$646)</f>
        <v>44967</v>
      </c>
      <c r="AN18" s="84">
        <f>VLOOKUP(AM18,AK$36:AN3014,4,0)/VLOOKUP(AM17,AK$36:AN3014,4,0)-1</f>
        <v>-1.764705882352946E-2</v>
      </c>
      <c r="AO18" s="7"/>
      <c r="AQ18" s="23">
        <v>44712</v>
      </c>
      <c r="AR18" s="21" t="s">
        <v>353</v>
      </c>
      <c r="AS18" s="54">
        <f t="array" ref="AS18">MAX((AR$36:AR$529=AR18)*AQ$36:AQ$529)</f>
        <v>44712</v>
      </c>
      <c r="AT18" s="84">
        <f>VLOOKUP(AS18,AQ$36:AT3014,4,0)/VLOOKUP(AS17,AQ$36:AT3014,4,0)-1</f>
        <v>1.9560771761357731E-3</v>
      </c>
      <c r="AU18" s="7"/>
      <c r="AW18" s="23">
        <v>44895</v>
      </c>
      <c r="AX18" s="27" t="s">
        <v>1004</v>
      </c>
      <c r="AY18" s="26">
        <f t="array" ref="AY18">MAX((AX$36:AX$383=AX18)*AW$36:AW$383)</f>
        <v>44895</v>
      </c>
      <c r="AZ18" s="84">
        <f>VLOOKUP(AY18,AW$36:AZ3014,4,0)/VLOOKUP(AY17,AW$36:AZ3014,4,0)-1</f>
        <v>-1.892087633532491E-2</v>
      </c>
      <c r="BC18" s="23">
        <v>44804</v>
      </c>
      <c r="BD18" s="27" t="s">
        <v>820</v>
      </c>
      <c r="BE18" s="26">
        <f t="array" ref="BE18">MAX((BD$36:BD$299=BD18)*BC$36:BC$299)</f>
        <v>44804</v>
      </c>
      <c r="BF18" s="84">
        <f>VLOOKUP(BE18,BC$36:BF3014,4,0)/VLOOKUP(BE17,BC$36:BF3014,4,0)-1</f>
        <v>-4.264907057214129E-2</v>
      </c>
      <c r="BI18" s="23"/>
      <c r="BJ18" s="21"/>
      <c r="BK18" s="30"/>
      <c r="BL18" s="85"/>
    </row>
    <row r="19" spans="1:64" customFormat="1">
      <c r="A19" s="23">
        <v>44742</v>
      </c>
      <c r="B19" s="21" t="s">
        <v>568</v>
      </c>
      <c r="C19" s="54">
        <f t="array" ref="C19">MAX((B$36:B$646=B19)*A$36:A$646)</f>
        <v>44742</v>
      </c>
      <c r="D19" s="84">
        <f>VLOOKUP(C19,A$36:D3015,4,0)/VLOOKUP(C18,A$36:D3015,4,0)-1</f>
        <v>2.3371038608955619E-2</v>
      </c>
      <c r="E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Y19" s="23">
        <v>44926</v>
      </c>
      <c r="Z19" s="21" t="s">
        <v>360</v>
      </c>
      <c r="AA19" s="54">
        <f t="array" ref="AA19">MAX((Z$36:Z$646=Z19)*Y$36:Y$646)</f>
        <v>44925</v>
      </c>
      <c r="AB19" s="84">
        <f>VLOOKUP(AA19,Y$36:AB3015,4,0)/VLOOKUP(AA18,Y$36:AB3015,4,0)-1</f>
        <v>-4.5065759220085377E-3</v>
      </c>
      <c r="AC19" s="7"/>
      <c r="AE19" s="23"/>
      <c r="AF19" s="21"/>
      <c r="AG19" s="30"/>
      <c r="AH19" s="85"/>
      <c r="AI19" s="7"/>
      <c r="AK19" s="7"/>
      <c r="AL19" s="7"/>
      <c r="AM19" s="7"/>
      <c r="AN19" s="7"/>
      <c r="AO19" s="7"/>
      <c r="AQ19" s="23">
        <v>44742</v>
      </c>
      <c r="AR19" s="21" t="s">
        <v>568</v>
      </c>
      <c r="AS19" s="54">
        <f t="array" ref="AS19">MAX((AR$36:AR$529=AR19)*AQ$36:AQ$529)</f>
        <v>44742</v>
      </c>
      <c r="AT19" s="84">
        <f>VLOOKUP(AS19,AQ$36:AT3015,4,0)/VLOOKUP(AS18,AQ$36:AT3015,4,0)-1</f>
        <v>-1.5795545301269032E-2</v>
      </c>
      <c r="AU19" s="7"/>
      <c r="AW19" s="23">
        <v>44926</v>
      </c>
      <c r="AX19" s="21" t="s">
        <v>360</v>
      </c>
      <c r="AY19" s="26">
        <f t="array" ref="AY19">MAX((AX$36:AX$383=AX19)*AW$36:AW$383)</f>
        <v>44925</v>
      </c>
      <c r="AZ19" s="84">
        <f>VLOOKUP(AY19,AW$36:AZ3015,4,0)/VLOOKUP(AY18,AW$36:AZ3015,4,0)-1</f>
        <v>2.6391067638645405E-2</v>
      </c>
      <c r="BC19" s="23">
        <v>44834</v>
      </c>
      <c r="BD19" s="27" t="s">
        <v>903</v>
      </c>
      <c r="BE19" s="26">
        <f t="array" ref="BE19">MAX((BD$36:BD$299=BD19)*BC$36:BC$299)</f>
        <v>44834</v>
      </c>
      <c r="BF19" s="84">
        <f>VLOOKUP(BE19,BC$36:BF3015,4,0)/VLOOKUP(BE18,BC$36:BF3015,4,0)-1</f>
        <v>1.0674960073968176E-2</v>
      </c>
      <c r="BI19" s="23"/>
      <c r="BJ19" s="21"/>
      <c r="BK19" s="30"/>
      <c r="BL19" s="85"/>
    </row>
    <row r="20" spans="1:64" customFormat="1">
      <c r="A20" s="23">
        <v>44773</v>
      </c>
      <c r="B20" s="21" t="s">
        <v>637</v>
      </c>
      <c r="C20" s="54">
        <f t="array" ref="C20">MAX((B$36:B$646=B20)*A$36:A$646)</f>
        <v>44771</v>
      </c>
      <c r="D20" s="84">
        <f>VLOOKUP(C20,A$36:D3016,4,0)/VLOOKUP(C19,A$36:D3016,4,0)-1</f>
        <v>-1.3793733442952538E-2</v>
      </c>
      <c r="E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Y20" s="23">
        <v>44957</v>
      </c>
      <c r="Z20" s="21" t="s">
        <v>1628</v>
      </c>
      <c r="AA20" s="30">
        <f t="array" ref="AA20">MAX((Z$36:Z$646=Z20)*Y$36:Y$646)</f>
        <v>44957</v>
      </c>
      <c r="AB20" s="84">
        <f>VLOOKUP(AA20,Y$36:AB3016,4,0)/VLOOKUP(AA19,Y$36:AB3016,4,0)-1</f>
        <v>5.3677014042867732E-2</v>
      </c>
      <c r="AC20" s="7"/>
      <c r="AE20" s="7"/>
      <c r="AF20" s="7"/>
      <c r="AG20" s="7"/>
      <c r="AH20" s="7"/>
      <c r="AI20" s="7"/>
      <c r="AK20" s="7"/>
      <c r="AL20" s="7"/>
      <c r="AM20" s="7"/>
      <c r="AN20" s="7"/>
      <c r="AO20" s="7"/>
      <c r="AQ20" s="23">
        <v>44773</v>
      </c>
      <c r="AR20" s="21" t="s">
        <v>355</v>
      </c>
      <c r="AS20" s="54">
        <f t="array" ref="AS20">MAX((AR$36:AR$529=AR20)*AQ$36:AQ$529)</f>
        <v>44771</v>
      </c>
      <c r="AT20" s="84">
        <f>VLOOKUP(AS20,AQ$36:AT3016,4,0)/VLOOKUP(AS19,AQ$36:AT3016,4,0)-1</f>
        <v>2.3081778018213095E-2</v>
      </c>
      <c r="AU20" s="7"/>
      <c r="AW20" s="23">
        <v>44957</v>
      </c>
      <c r="AX20" s="27" t="s">
        <v>1628</v>
      </c>
      <c r="AY20" s="26">
        <f t="array" ref="AY20">MAX((AX$36:AX$383=AX20)*AW$36:AW$383)</f>
        <v>44957</v>
      </c>
      <c r="AZ20" s="84">
        <f>VLOOKUP(AY20,AW$36:AZ3016,4,0)/VLOOKUP(AY19,AW$36:AZ3016,4,0)-1</f>
        <v>-9.170187898948079E-3</v>
      </c>
      <c r="BC20" s="23">
        <v>44865</v>
      </c>
      <c r="BD20" s="27" t="s">
        <v>975</v>
      </c>
      <c r="BE20" s="26">
        <f t="array" ref="BE20">MAX((BD$36:BD$299=BD20)*BC$36:BC$299)</f>
        <v>44865</v>
      </c>
      <c r="BF20" s="84">
        <f>VLOOKUP(BE20,BC$36:BF3016,4,0)/VLOOKUP(BE19,BC$36:BF3016,4,0)-1</f>
        <v>1.5302727877578359E-2</v>
      </c>
      <c r="BI20" s="7"/>
      <c r="BJ20" s="7"/>
      <c r="BK20" s="7"/>
      <c r="BL20" s="7"/>
    </row>
    <row r="21" spans="1:64" customFormat="1">
      <c r="A21" s="23">
        <v>44804</v>
      </c>
      <c r="B21" s="21" t="s">
        <v>820</v>
      </c>
      <c r="C21" s="54">
        <f t="array" ref="C21">MAX((B$36:B$646=B21)*A$36:A$646)</f>
        <v>44804</v>
      </c>
      <c r="D21" s="84">
        <f>VLOOKUP(C21,A$36:D3017,4,0)/VLOOKUP(C20,A$36:D3017,4,0)-1</f>
        <v>-3.1678399407187641E-2</v>
      </c>
      <c r="E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Y21" s="23">
        <v>44985</v>
      </c>
      <c r="Z21" s="21" t="s">
        <v>371</v>
      </c>
      <c r="AA21" s="54">
        <f t="array" ref="AA21">MAX((Z$36:Z$646=Z21)*Y$36:Y$646)</f>
        <v>44967</v>
      </c>
      <c r="AB21" s="84">
        <f>VLOOKUP(AA21,Y$36:AB3017,4,0)/VLOOKUP(AA20,Y$36:AB3017,4,0)-1</f>
        <v>-2.5427444103464092E-3</v>
      </c>
      <c r="AC21" s="7"/>
      <c r="AE21" s="7"/>
      <c r="AF21" s="7"/>
      <c r="AG21" s="7"/>
      <c r="AH21" s="7"/>
      <c r="AI21" s="7"/>
      <c r="AK21" s="7"/>
      <c r="AL21" s="7"/>
      <c r="AM21" s="7"/>
      <c r="AN21" s="7"/>
      <c r="AO21" s="7"/>
      <c r="AQ21" s="23">
        <v>44804</v>
      </c>
      <c r="AR21" s="21" t="s">
        <v>820</v>
      </c>
      <c r="AS21" s="54">
        <f t="array" ref="AS21">MAX((AR$36:AR$529=AR21)*AQ$36:AQ$529)</f>
        <v>44804</v>
      </c>
      <c r="AT21" s="84">
        <f>VLOOKUP(AS21,AQ$36:AT3017,4,0)/VLOOKUP(AS20,AQ$36:AT3017,4,0)-1</f>
        <v>5.4639992949678806E-3</v>
      </c>
      <c r="AU21" s="7"/>
      <c r="AW21" s="23">
        <v>44985</v>
      </c>
      <c r="AX21" s="21" t="s">
        <v>371</v>
      </c>
      <c r="AY21" s="54">
        <f t="array" ref="AY21">MAX((AX$36:AX$646=AX21)*AW$36:AW$646)</f>
        <v>44967</v>
      </c>
      <c r="AZ21" s="84">
        <f>VLOOKUP(AY21,AW$36:AZ3017,4,0)/VLOOKUP(AY20,AW$36:AZ3017,4,0)-1</f>
        <v>-1.4154795390617925E-2</v>
      </c>
      <c r="BC21" s="23">
        <v>44895</v>
      </c>
      <c r="BD21" s="27" t="s">
        <v>1004</v>
      </c>
      <c r="BE21" s="26">
        <f t="array" ref="BE21">MAX((BD$43:BD$570=BD21)*BC$43:BC$570)</f>
        <v>44895</v>
      </c>
      <c r="BF21" s="84">
        <f>VLOOKUP(BE21,BC$36:BF3017,4,0)/VLOOKUP(BE20,BC$36:BF3017,4,0)-1</f>
        <v>4.4151376146788879E-2</v>
      </c>
      <c r="BI21" s="7"/>
      <c r="BJ21" s="7"/>
      <c r="BK21" s="7"/>
      <c r="BL21" s="7"/>
    </row>
    <row r="22" spans="1:64" customFormat="1">
      <c r="A22" s="23">
        <v>44834</v>
      </c>
      <c r="B22" s="21" t="s">
        <v>903</v>
      </c>
      <c r="C22" s="54">
        <f t="array" ref="C22">MAX((B$36:B$646=B22)*A$36:A$646)</f>
        <v>44834</v>
      </c>
      <c r="D22" s="84">
        <f>VLOOKUP(C22,A$36:D3018,4,0)/VLOOKUP(C21,A$36:D3018,4,0)-1</f>
        <v>-3.4436579299789605E-2</v>
      </c>
      <c r="E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Y22" s="7"/>
      <c r="Z22" s="7"/>
      <c r="AA22" s="7"/>
      <c r="AB22" s="7"/>
      <c r="AC22" s="7"/>
      <c r="AE22" s="7"/>
      <c r="AF22" s="7"/>
      <c r="AG22" s="7"/>
      <c r="AH22" s="7"/>
      <c r="AI22" s="7"/>
      <c r="AK22" s="7"/>
      <c r="AL22" s="7"/>
      <c r="AM22" s="7"/>
      <c r="AN22" s="7"/>
      <c r="AO22" s="7"/>
      <c r="AQ22" s="23">
        <v>44834</v>
      </c>
      <c r="AR22" s="21" t="s">
        <v>903</v>
      </c>
      <c r="AS22" s="54">
        <f t="array" ref="AS22">MAX((AR$36:AR$529=AR22)*AQ$36:AQ$529)</f>
        <v>44834</v>
      </c>
      <c r="AT22" s="84">
        <f>VLOOKUP(AS22,AQ$36:AT3018,4,0)/VLOOKUP(AS21,AQ$36:AT3018,4,0)-1</f>
        <v>-1.1394513103690218E-2</v>
      </c>
      <c r="AU22" s="7"/>
      <c r="BC22" s="23">
        <v>44926</v>
      </c>
      <c r="BD22" s="21" t="s">
        <v>360</v>
      </c>
      <c r="BE22" s="26">
        <f t="array" ref="BE22">MAX((BD$43:BD$570=BD22)*BC$43:BC$570)</f>
        <v>44925</v>
      </c>
      <c r="BF22" s="84">
        <f>VLOOKUP(BE22,BC$36:BF3018,4,0)/VLOOKUP(BE21,BC$36:BF3018,4,0)-1</f>
        <v>-8.1587824586176749E-3</v>
      </c>
      <c r="BI22" s="7"/>
      <c r="BJ22" s="7"/>
      <c r="BK22" s="7"/>
      <c r="BL22" s="7"/>
    </row>
    <row r="23" spans="1:64" customFormat="1">
      <c r="A23" s="23">
        <v>44865</v>
      </c>
      <c r="B23" s="21" t="s">
        <v>975</v>
      </c>
      <c r="C23" s="54">
        <f t="array" ref="C23">MAX((B$36:B$646=B23)*A$36:A$646)</f>
        <v>44865</v>
      </c>
      <c r="D23" s="84">
        <f>VLOOKUP(C23,A$36:D3019,4,0)/VLOOKUP(C22,A$36:D3019,4,0)-1</f>
        <v>-2.5856944719635511E-2</v>
      </c>
      <c r="E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Y23" s="7"/>
      <c r="Z23" s="7"/>
      <c r="AA23" s="7"/>
      <c r="AB23" s="7"/>
      <c r="AC23" s="7"/>
      <c r="AE23" s="7"/>
      <c r="AF23" s="7"/>
      <c r="AG23" s="7"/>
      <c r="AH23" s="7"/>
      <c r="AI23" s="7"/>
      <c r="AK23" s="7"/>
      <c r="AL23" s="7"/>
      <c r="AM23" s="7"/>
      <c r="AN23" s="7"/>
      <c r="AO23" s="7"/>
      <c r="AQ23" s="23">
        <v>44865</v>
      </c>
      <c r="AR23" s="21" t="s">
        <v>975</v>
      </c>
      <c r="AS23" s="54">
        <f t="array" ref="AS23">MAX((AR$36:AR$529=AR23)*AQ$36:AQ$529)</f>
        <v>44865</v>
      </c>
      <c r="AT23" s="84">
        <f>VLOOKUP(AS23,AQ$36:AT3019,4,0)/VLOOKUP(AS22,AQ$36:AT3019,4,0)-1</f>
        <v>-4.4330171114459471E-3</v>
      </c>
      <c r="AU23" s="7"/>
      <c r="BC23" s="23">
        <v>44957</v>
      </c>
      <c r="BD23" s="27" t="s">
        <v>1628</v>
      </c>
      <c r="BE23" s="26">
        <f t="array" ref="BE23">MAX((BD$43:BD$570=BD23)*BC$43:BC$570)</f>
        <v>44957</v>
      </c>
      <c r="BF23" s="84">
        <f>VLOOKUP(BE23,BC$36:BF3019,4,0)/VLOOKUP(BE22,BC$36:BF3019,4,0)-1</f>
        <v>7.7117772680534991E-3</v>
      </c>
      <c r="BI23" s="7"/>
      <c r="BJ23" s="7"/>
      <c r="BK23" s="7"/>
      <c r="BL23" s="7"/>
    </row>
    <row r="24" spans="1:64" customFormat="1">
      <c r="A24" s="23">
        <v>44895</v>
      </c>
      <c r="B24" s="21" t="s">
        <v>1004</v>
      </c>
      <c r="C24" s="54">
        <f t="array" ref="C24">MAX((B$36:B$646=B24)*A$36:A$646)</f>
        <v>44895</v>
      </c>
      <c r="D24" s="84">
        <f>VLOOKUP(C24,A$36:D3020,4,0)/VLOOKUP(C23,A$36:D3020,4,0)-1</f>
        <v>2.5221193938777642E-2</v>
      </c>
      <c r="E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Y24" s="7"/>
      <c r="Z24" s="7"/>
      <c r="AA24" s="7"/>
      <c r="AB24" s="7"/>
      <c r="AC24" s="7"/>
      <c r="AE24" s="7"/>
      <c r="AF24" s="7"/>
      <c r="AG24" s="7"/>
      <c r="AH24" s="7"/>
      <c r="AI24" s="7"/>
      <c r="AK24" s="7"/>
      <c r="AL24" s="7"/>
      <c r="AM24" s="7"/>
      <c r="AN24" s="7"/>
      <c r="AO24" s="7"/>
      <c r="AQ24" s="23">
        <v>44895</v>
      </c>
      <c r="AR24" s="21" t="s">
        <v>1004</v>
      </c>
      <c r="AS24" s="54">
        <f t="array" ref="AS24">MAX((AR$36:AR$529=AR24)*AQ$36:AQ$529)</f>
        <v>44895</v>
      </c>
      <c r="AT24" s="84">
        <f>VLOOKUP(AS24,AQ$36:AT3020,4,0)/VLOOKUP(AS23,AQ$36:AT3020,4,0)-1</f>
        <v>2.6627482411612835E-2</v>
      </c>
      <c r="AU24" s="7"/>
      <c r="BC24" s="23">
        <v>44985</v>
      </c>
      <c r="BD24" s="21" t="s">
        <v>371</v>
      </c>
      <c r="BE24" s="54">
        <f t="array" ref="BE24">MAX((BD$36:BD$646=BD24)*BC$36:BC$646)</f>
        <v>44967</v>
      </c>
      <c r="BF24" s="84">
        <f>VLOOKUP(BE24,BC$36:BF3020,4,0)/VLOOKUP(BE23,BC$36:BF3020,4,0)-1</f>
        <v>1.185196813311884E-2</v>
      </c>
      <c r="BI24" s="7"/>
      <c r="BJ24" s="7"/>
      <c r="BK24" s="7"/>
      <c r="BL24" s="7"/>
    </row>
    <row r="25" spans="1:64" customFormat="1">
      <c r="A25" s="23">
        <v>44926</v>
      </c>
      <c r="B25" s="21" t="s">
        <v>1142</v>
      </c>
      <c r="C25" s="54">
        <f t="array" ref="C25">MAX((B$36:B$646=B25)*A$36:A$646)</f>
        <v>44925</v>
      </c>
      <c r="D25" s="84">
        <f>VLOOKUP(C25,A$36:D3021,4,0)/VLOOKUP(C24,A$36:D3021,4,0)-1</f>
        <v>-1.3589921634758473E-2</v>
      </c>
      <c r="E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Y25" s="7"/>
      <c r="Z25" s="7"/>
      <c r="AA25" s="7"/>
      <c r="AB25" s="7"/>
      <c r="AC25" s="7"/>
      <c r="AE25" s="7"/>
      <c r="AF25" s="7"/>
      <c r="AG25" s="7"/>
      <c r="AH25" s="7"/>
      <c r="AI25" s="7"/>
      <c r="AK25" s="7"/>
      <c r="AL25" s="7"/>
      <c r="AM25" s="7"/>
      <c r="AN25" s="7"/>
      <c r="AO25" s="7"/>
      <c r="AQ25" s="23">
        <v>44926</v>
      </c>
      <c r="AR25" s="21" t="s">
        <v>360</v>
      </c>
      <c r="AS25" s="54">
        <f t="array" ref="AS25">MAX((AR$36:AR$529=AR25)*AQ$36:AQ$529)</f>
        <v>44925</v>
      </c>
      <c r="AT25" s="84">
        <f>VLOOKUP(AS25,AQ$36:AT3021,4,0)/VLOOKUP(AS24,AQ$36:AT3021,4,0)-1</f>
        <v>6.0721721027068298E-4</v>
      </c>
      <c r="AU25" s="7"/>
      <c r="BI25" s="7"/>
      <c r="BJ25" s="7"/>
      <c r="BK25" s="7"/>
      <c r="BL25" s="7"/>
    </row>
    <row r="26" spans="1:64" customFormat="1">
      <c r="A26" s="23">
        <v>44957</v>
      </c>
      <c r="B26" s="21" t="s">
        <v>1628</v>
      </c>
      <c r="C26" s="54">
        <f t="array" ref="C26">MAX((B$36:B$646=B26)*A$36:A$646)</f>
        <v>44957</v>
      </c>
      <c r="D26" s="84">
        <f>VLOOKUP(C26,A$36:D3022,4,0)/VLOOKUP(C25,A$36:D3022,4,0)-1</f>
        <v>1.2972646822204448E-2</v>
      </c>
      <c r="E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Y26" s="7"/>
      <c r="Z26" s="7"/>
      <c r="AA26" s="7"/>
      <c r="AB26" s="7"/>
      <c r="AC26" s="7"/>
      <c r="AE26" s="7"/>
      <c r="AF26" s="7"/>
      <c r="AG26" s="7"/>
      <c r="AH26" s="7"/>
      <c r="AI26" s="7"/>
      <c r="AK26" s="7"/>
      <c r="AL26" s="7"/>
      <c r="AM26" s="7"/>
      <c r="AN26" s="7"/>
      <c r="AO26" s="7"/>
      <c r="AQ26" s="23">
        <v>44957</v>
      </c>
      <c r="AR26" s="21" t="s">
        <v>1628</v>
      </c>
      <c r="AS26" s="54">
        <f t="array" ref="AS26">MAX((AR$36:AR$529=AR26)*AQ$36:AQ$529)</f>
        <v>44957</v>
      </c>
      <c r="AT26" s="84">
        <f>VLOOKUP(AS26,AQ$36:AT3022,4,0)/VLOOKUP(AS25,AQ$36:AT3022,4,0)-1</f>
        <v>-4.0745557000433363E-3</v>
      </c>
      <c r="AU26" s="7"/>
      <c r="BI26" s="7"/>
      <c r="BJ26" s="7"/>
      <c r="BK26" s="7"/>
      <c r="BL26" s="7"/>
    </row>
    <row r="27" spans="1:64" customFormat="1">
      <c r="A27" s="23">
        <v>44985</v>
      </c>
      <c r="B27" s="21" t="s">
        <v>371</v>
      </c>
      <c r="C27" s="54">
        <f t="array" ref="C27">MAX((B$36:B$646=B27)*A$36:A$646)</f>
        <v>44967</v>
      </c>
      <c r="D27" s="84">
        <f>VLOOKUP(C27,A$36:D3023,4,0)/VLOOKUP(C26,A$36:D3023,4,0)-1</f>
        <v>4.7652139382505787E-3</v>
      </c>
      <c r="E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Y27" s="7"/>
      <c r="Z27" s="7"/>
      <c r="AA27" s="7"/>
      <c r="AB27" s="7"/>
      <c r="AC27" s="7"/>
      <c r="AE27" s="7"/>
      <c r="AF27" s="7"/>
      <c r="AG27" s="7"/>
      <c r="AH27" s="7"/>
      <c r="AI27" s="7"/>
      <c r="AK27" s="7"/>
      <c r="AL27" s="7"/>
      <c r="AM27" s="7"/>
      <c r="AN27" s="7"/>
      <c r="AO27" s="7"/>
      <c r="AQ27" s="23">
        <v>44985</v>
      </c>
      <c r="AR27" s="21" t="s">
        <v>371</v>
      </c>
      <c r="AS27" s="54">
        <f t="array" ref="AS27">MAX((AR$36:AR$646=AR27)*AQ$36:AQ$646)</f>
        <v>44967</v>
      </c>
      <c r="AT27" s="84">
        <f>VLOOKUP(AS27,AQ$36:AT3023,4,0)/VLOOKUP(AS26,AQ$36:AT3023,4,0)-1</f>
        <v>6.5285515320334664E-3</v>
      </c>
      <c r="AU27" s="7"/>
      <c r="BI27" s="7"/>
      <c r="BJ27" s="7"/>
      <c r="BK27" s="7"/>
      <c r="BL27" s="7"/>
    </row>
    <row r="36" spans="1:65">
      <c r="A36" s="23">
        <v>44376</v>
      </c>
      <c r="B36" s="21" t="s">
        <v>338</v>
      </c>
      <c r="C36" s="140"/>
      <c r="D36" s="28">
        <v>1.1400999999999999</v>
      </c>
      <c r="E36" s="7">
        <v>1754232.08</v>
      </c>
      <c r="G36" s="23">
        <v>44659</v>
      </c>
      <c r="H36" s="21" t="s">
        <v>368</v>
      </c>
      <c r="I36" s="140"/>
      <c r="J36" s="28">
        <v>0.96199999999999997</v>
      </c>
      <c r="K36" s="32">
        <v>10395010.4</v>
      </c>
      <c r="M36" s="66">
        <v>44697</v>
      </c>
      <c r="N36" s="21" t="s">
        <v>345</v>
      </c>
      <c r="O36" s="140"/>
      <c r="P36" s="7">
        <v>1.1112</v>
      </c>
      <c r="Q36" s="32">
        <v>1799856.01</v>
      </c>
      <c r="S36" s="66">
        <v>44771</v>
      </c>
      <c r="T36" s="21" t="s">
        <v>638</v>
      </c>
      <c r="U36" s="140"/>
      <c r="V36" s="7">
        <v>0.92900000000000005</v>
      </c>
      <c r="W36" s="32">
        <v>10764262.65</v>
      </c>
      <c r="Y36" s="66">
        <v>44560</v>
      </c>
      <c r="Z36" s="21" t="s">
        <v>336</v>
      </c>
      <c r="AA36" s="140"/>
      <c r="AB36" s="21">
        <v>1.1328</v>
      </c>
      <c r="AC36" s="86">
        <v>7062146.8899999997</v>
      </c>
      <c r="AE36" s="66">
        <v>44869</v>
      </c>
      <c r="AF36" s="21" t="s">
        <v>1636</v>
      </c>
      <c r="AG36" s="21"/>
      <c r="AH36" s="21">
        <v>0.98619999999999997</v>
      </c>
      <c r="AI36" s="86">
        <v>20279862.100000001</v>
      </c>
      <c r="AK36" s="66">
        <v>44631</v>
      </c>
      <c r="AL36" s="21" t="s">
        <v>337</v>
      </c>
      <c r="AM36" s="140"/>
      <c r="AN36" s="111">
        <v>0.998</v>
      </c>
      <c r="AO36" s="32">
        <v>7014028.0599999996</v>
      </c>
      <c r="AQ36" s="23">
        <v>44377</v>
      </c>
      <c r="AR36" s="21" t="s">
        <v>338</v>
      </c>
      <c r="AT36" s="76">
        <v>1.08</v>
      </c>
      <c r="AU36" s="7">
        <v>4629629.63</v>
      </c>
      <c r="AW36" s="43">
        <v>44560</v>
      </c>
      <c r="AX36" s="27" t="s">
        <v>336</v>
      </c>
      <c r="AY36" s="23"/>
      <c r="AZ36" s="44">
        <v>1.0495000000000001</v>
      </c>
      <c r="BC36" s="43">
        <v>44467</v>
      </c>
      <c r="BD36" s="27" t="s">
        <v>340</v>
      </c>
      <c r="BE36" s="23"/>
      <c r="BF36" s="44">
        <v>2.3132999999999999</v>
      </c>
      <c r="BG36" s="45"/>
      <c r="BI36" s="66">
        <v>44939</v>
      </c>
      <c r="BJ36" s="21" t="s">
        <v>1625</v>
      </c>
      <c r="BK36" s="21"/>
      <c r="BL36" s="21">
        <v>1.0249999999999999</v>
      </c>
      <c r="BM36" s="86">
        <v>1951219.51</v>
      </c>
    </row>
    <row r="37" spans="1:65">
      <c r="A37" s="23">
        <v>44377</v>
      </c>
      <c r="B37" s="21" t="s">
        <v>338</v>
      </c>
      <c r="C37" s="140"/>
      <c r="D37" s="28">
        <v>1.1427</v>
      </c>
      <c r="E37" s="7">
        <v>1754232.08</v>
      </c>
      <c r="G37" s="58">
        <v>44662</v>
      </c>
      <c r="H37" s="21" t="s">
        <v>334</v>
      </c>
      <c r="I37" s="140"/>
      <c r="J37" s="28">
        <v>0.95530000000000004</v>
      </c>
      <c r="M37" s="66">
        <v>44698</v>
      </c>
      <c r="N37" s="21" t="s">
        <v>345</v>
      </c>
      <c r="O37" s="140"/>
      <c r="P37" s="7">
        <v>1.1067</v>
      </c>
      <c r="S37" s="66">
        <v>44774</v>
      </c>
      <c r="T37" s="21" t="s">
        <v>1623</v>
      </c>
      <c r="U37" s="140"/>
      <c r="V37" s="7">
        <v>0.92900000000000005</v>
      </c>
      <c r="Y37" s="66">
        <v>44561</v>
      </c>
      <c r="Z37" s="21" t="s">
        <v>336</v>
      </c>
      <c r="AA37" s="21"/>
      <c r="AB37" s="21">
        <v>1.1405000000000001</v>
      </c>
      <c r="AE37" s="66">
        <v>44872</v>
      </c>
      <c r="AF37" s="21" t="s">
        <v>1636</v>
      </c>
      <c r="AG37" s="21"/>
      <c r="AH37" s="21">
        <v>0.98619999999999997</v>
      </c>
      <c r="AK37" s="66">
        <v>44634</v>
      </c>
      <c r="AL37" s="21" t="s">
        <v>337</v>
      </c>
      <c r="AM37" s="140"/>
      <c r="AN37" s="7">
        <v>0.97499999999999998</v>
      </c>
      <c r="AQ37" s="23">
        <v>44378</v>
      </c>
      <c r="AR37" s="21" t="s">
        <v>347</v>
      </c>
      <c r="AT37" s="76">
        <v>1.08</v>
      </c>
      <c r="AW37" s="66">
        <v>44561</v>
      </c>
      <c r="AX37" s="21" t="s">
        <v>336</v>
      </c>
      <c r="AY37" s="7"/>
      <c r="AZ37" s="21">
        <v>1.0536000000000001</v>
      </c>
      <c r="BC37" s="43">
        <v>44468</v>
      </c>
      <c r="BD37" s="21" t="s">
        <v>340</v>
      </c>
      <c r="BF37" s="21">
        <v>2.3132999999999999</v>
      </c>
      <c r="BG37" s="45"/>
      <c r="BI37" s="66">
        <v>44942</v>
      </c>
      <c r="BJ37" s="21" t="s">
        <v>1625</v>
      </c>
      <c r="BK37" s="21"/>
      <c r="BL37" s="21">
        <v>1.0249999999999999</v>
      </c>
    </row>
    <row r="38" spans="1:65">
      <c r="A38" s="23">
        <v>44378</v>
      </c>
      <c r="B38" s="21" t="s">
        <v>347</v>
      </c>
      <c r="C38" s="140"/>
      <c r="D38" s="28">
        <v>1.1444000000000001</v>
      </c>
      <c r="E38" s="7">
        <v>1754232.08</v>
      </c>
      <c r="G38" s="58">
        <v>44663</v>
      </c>
      <c r="H38" s="21" t="s">
        <v>334</v>
      </c>
      <c r="I38" s="140"/>
      <c r="J38" s="28">
        <v>0.95740000000000003</v>
      </c>
      <c r="M38" s="66">
        <v>44699</v>
      </c>
      <c r="N38" s="21" t="s">
        <v>345</v>
      </c>
      <c r="O38" s="140"/>
      <c r="P38" s="7">
        <v>1.1051</v>
      </c>
      <c r="S38" s="66">
        <v>44775</v>
      </c>
      <c r="T38" s="21" t="s">
        <v>1623</v>
      </c>
      <c r="U38" s="140"/>
      <c r="V38" s="7">
        <v>0.92900000000000005</v>
      </c>
      <c r="Y38" s="66">
        <v>44565</v>
      </c>
      <c r="Z38" s="21" t="s">
        <v>346</v>
      </c>
      <c r="AA38" s="21"/>
      <c r="AB38" s="21">
        <v>1.139</v>
      </c>
      <c r="AE38" s="66">
        <v>44873</v>
      </c>
      <c r="AF38" s="21" t="s">
        <v>1636</v>
      </c>
      <c r="AG38" s="21"/>
      <c r="AH38" s="21">
        <v>0.98619999999999997</v>
      </c>
      <c r="AK38" s="66">
        <v>44635</v>
      </c>
      <c r="AL38" s="21" t="s">
        <v>337</v>
      </c>
      <c r="AM38" s="140"/>
      <c r="AN38" s="7">
        <v>0.92500000000000004</v>
      </c>
      <c r="AQ38" s="23">
        <v>44379</v>
      </c>
      <c r="AR38" s="21" t="s">
        <v>347</v>
      </c>
      <c r="AT38" s="76">
        <v>1.0792999999999999</v>
      </c>
      <c r="AU38" s="7">
        <v>4629629.63</v>
      </c>
      <c r="AW38" s="66">
        <v>44565</v>
      </c>
      <c r="AX38" s="21" t="s">
        <v>346</v>
      </c>
      <c r="AY38" s="7"/>
      <c r="AZ38" s="21">
        <v>1.0532999999999999</v>
      </c>
      <c r="BC38" s="43">
        <v>44469</v>
      </c>
      <c r="BD38" s="21" t="s">
        <v>340</v>
      </c>
      <c r="BF38" s="21">
        <v>2.2717999999999998</v>
      </c>
      <c r="BG38" s="45"/>
      <c r="BI38" s="66">
        <v>44943</v>
      </c>
      <c r="BJ38" s="21" t="s">
        <v>1625</v>
      </c>
      <c r="BK38" s="21"/>
      <c r="BL38" s="21">
        <v>1.0269999999999999</v>
      </c>
    </row>
    <row r="39" spans="1:65">
      <c r="A39" s="23">
        <v>44379</v>
      </c>
      <c r="B39" s="21" t="s">
        <v>347</v>
      </c>
      <c r="C39" s="140"/>
      <c r="D39" s="28">
        <v>1.1384000000000001</v>
      </c>
      <c r="E39" s="7">
        <v>1754232.08</v>
      </c>
      <c r="G39" s="58">
        <v>44664</v>
      </c>
      <c r="H39" s="21" t="s">
        <v>334</v>
      </c>
      <c r="I39" s="140"/>
      <c r="J39" s="28">
        <v>0.95179999999999998</v>
      </c>
      <c r="M39" s="66">
        <v>44700</v>
      </c>
      <c r="N39" s="21" t="s">
        <v>345</v>
      </c>
      <c r="O39" s="140"/>
      <c r="P39" s="7">
        <v>1.0991</v>
      </c>
      <c r="S39" s="66">
        <v>44776</v>
      </c>
      <c r="T39" s="21" t="s">
        <v>1623</v>
      </c>
      <c r="U39" s="140"/>
      <c r="V39" s="7">
        <v>0.92900000000000005</v>
      </c>
      <c r="Y39" s="66">
        <v>44566</v>
      </c>
      <c r="Z39" s="21" t="s">
        <v>346</v>
      </c>
      <c r="AA39" s="21"/>
      <c r="AB39" s="21">
        <v>1.1328</v>
      </c>
      <c r="AE39" s="66">
        <v>44874</v>
      </c>
      <c r="AF39" s="21" t="s">
        <v>1636</v>
      </c>
      <c r="AG39" s="21"/>
      <c r="AH39" s="21">
        <v>0.98199999999999998</v>
      </c>
      <c r="AK39" s="66">
        <v>44636</v>
      </c>
      <c r="AL39" s="21" t="s">
        <v>337</v>
      </c>
      <c r="AM39" s="140"/>
      <c r="AN39" s="112">
        <v>0.95399999999999996</v>
      </c>
      <c r="AQ39" s="23">
        <v>44382</v>
      </c>
      <c r="AR39" s="21" t="s">
        <v>347</v>
      </c>
      <c r="AT39" s="76">
        <v>1.0848</v>
      </c>
      <c r="AU39" s="7">
        <v>4629629.63</v>
      </c>
      <c r="AW39" s="66">
        <v>44566</v>
      </c>
      <c r="AX39" s="21" t="s">
        <v>346</v>
      </c>
      <c r="AY39" s="7"/>
      <c r="AZ39" s="21">
        <v>1.0613999999999999</v>
      </c>
      <c r="BC39" s="43">
        <v>44477</v>
      </c>
      <c r="BD39" s="21" t="s">
        <v>341</v>
      </c>
      <c r="BF39" s="21">
        <v>2.2683</v>
      </c>
      <c r="BI39" s="66">
        <v>44944</v>
      </c>
      <c r="BJ39" s="21" t="s">
        <v>1625</v>
      </c>
      <c r="BK39" s="21"/>
      <c r="BL39" s="21">
        <v>1.028</v>
      </c>
    </row>
    <row r="40" spans="1:65">
      <c r="A40" s="23">
        <v>44382</v>
      </c>
      <c r="B40" s="21" t="s">
        <v>347</v>
      </c>
      <c r="C40" s="140"/>
      <c r="D40" s="28">
        <v>1.1395999999999999</v>
      </c>
      <c r="E40" s="7">
        <v>1754232.08</v>
      </c>
      <c r="G40" s="58">
        <v>44665</v>
      </c>
      <c r="H40" s="21" t="s">
        <v>334</v>
      </c>
      <c r="I40" s="140"/>
      <c r="J40" s="28">
        <v>0.95599999999999996</v>
      </c>
      <c r="M40" s="66">
        <v>44701</v>
      </c>
      <c r="N40" s="21" t="s">
        <v>535</v>
      </c>
      <c r="O40" s="140"/>
      <c r="P40" s="7">
        <v>1.1017999999999999</v>
      </c>
      <c r="S40" s="66">
        <v>44777</v>
      </c>
      <c r="T40" s="21" t="s">
        <v>1623</v>
      </c>
      <c r="U40" s="140"/>
      <c r="V40" s="7">
        <v>0.92900000000000005</v>
      </c>
      <c r="Y40" s="66">
        <v>44567</v>
      </c>
      <c r="Z40" s="21" t="s">
        <v>346</v>
      </c>
      <c r="AA40" s="21"/>
      <c r="AB40" s="21">
        <v>1.131</v>
      </c>
      <c r="AE40" s="66">
        <v>44875</v>
      </c>
      <c r="AF40" s="21" t="s">
        <v>1636</v>
      </c>
      <c r="AG40" s="21"/>
      <c r="AH40" s="21">
        <v>0.97889999999999999</v>
      </c>
      <c r="AK40" s="66">
        <v>44637</v>
      </c>
      <c r="AL40" s="21" t="s">
        <v>337</v>
      </c>
      <c r="AM40" s="140"/>
      <c r="AN40" s="7">
        <v>0.97</v>
      </c>
      <c r="AQ40" s="23">
        <v>44383</v>
      </c>
      <c r="AR40" s="21" t="s">
        <v>347</v>
      </c>
      <c r="AT40" s="76">
        <v>1.0823</v>
      </c>
      <c r="AU40" s="7">
        <v>4629629.63</v>
      </c>
      <c r="AW40" s="49">
        <v>44567</v>
      </c>
      <c r="AX40" s="21" t="s">
        <v>346</v>
      </c>
      <c r="AY40" s="7"/>
      <c r="AZ40" s="20">
        <v>1.0591999999999999</v>
      </c>
      <c r="BC40" s="43">
        <v>44480</v>
      </c>
      <c r="BD40" s="21" t="s">
        <v>341</v>
      </c>
      <c r="BF40" s="21">
        <v>2.2603</v>
      </c>
      <c r="BI40" s="66">
        <v>44945</v>
      </c>
      <c r="BJ40" s="21" t="s">
        <v>1625</v>
      </c>
      <c r="BK40" s="21"/>
      <c r="BL40" s="21">
        <v>1.0269999999999999</v>
      </c>
    </row>
    <row r="41" spans="1:65">
      <c r="A41" s="23">
        <v>44383</v>
      </c>
      <c r="B41" s="21" t="s">
        <v>347</v>
      </c>
      <c r="C41" s="140"/>
      <c r="D41" s="28">
        <v>1.1391</v>
      </c>
      <c r="E41" s="7">
        <v>1754232.08</v>
      </c>
      <c r="G41" s="58">
        <v>44666</v>
      </c>
      <c r="H41" s="21" t="s">
        <v>334</v>
      </c>
      <c r="I41" s="140"/>
      <c r="J41" s="28">
        <v>0.9556</v>
      </c>
      <c r="M41" s="66">
        <v>44704</v>
      </c>
      <c r="N41" s="21" t="s">
        <v>535</v>
      </c>
      <c r="O41" s="140"/>
      <c r="P41" s="7">
        <v>1.1019000000000001</v>
      </c>
      <c r="S41" s="66">
        <v>44778</v>
      </c>
      <c r="T41" s="21" t="s">
        <v>1623</v>
      </c>
      <c r="U41" s="140"/>
      <c r="V41" s="7">
        <v>0.92900000000000005</v>
      </c>
      <c r="Y41" s="66">
        <v>44568</v>
      </c>
      <c r="Z41" s="21" t="s">
        <v>346</v>
      </c>
      <c r="AA41" s="21"/>
      <c r="AB41" s="7">
        <v>1.1388</v>
      </c>
      <c r="AE41" s="66">
        <v>44876</v>
      </c>
      <c r="AF41" s="21" t="s">
        <v>1636</v>
      </c>
      <c r="AG41" s="21"/>
      <c r="AH41" s="7">
        <v>0.98309999999999997</v>
      </c>
      <c r="AK41" s="66">
        <v>44638</v>
      </c>
      <c r="AL41" s="21" t="s">
        <v>337</v>
      </c>
      <c r="AM41" s="140"/>
      <c r="AN41" s="7">
        <v>0.98299999999999998</v>
      </c>
      <c r="AQ41" s="23">
        <v>44384</v>
      </c>
      <c r="AR41" s="21" t="s">
        <v>347</v>
      </c>
      <c r="AT41" s="76">
        <v>1.0769</v>
      </c>
      <c r="AU41" s="7">
        <v>4629629.63</v>
      </c>
      <c r="AW41" s="49">
        <v>44568</v>
      </c>
      <c r="AX41" s="21" t="s">
        <v>346</v>
      </c>
      <c r="AY41" s="7"/>
      <c r="AZ41" s="20">
        <v>1.0730999999999999</v>
      </c>
      <c r="BC41" s="43">
        <v>44481</v>
      </c>
      <c r="BD41" s="21" t="s">
        <v>341</v>
      </c>
      <c r="BF41" s="21">
        <v>2.2572999999999999</v>
      </c>
      <c r="BI41" s="66">
        <v>44946</v>
      </c>
      <c r="BJ41" s="21" t="s">
        <v>1625</v>
      </c>
      <c r="BK41" s="21"/>
      <c r="BL41" s="7">
        <v>1.028</v>
      </c>
    </row>
    <row r="42" spans="1:65">
      <c r="A42" s="23">
        <v>44384</v>
      </c>
      <c r="B42" s="21" t="s">
        <v>347</v>
      </c>
      <c r="C42" s="140"/>
      <c r="D42" s="28">
        <v>1.1418999999999999</v>
      </c>
      <c r="E42" s="7">
        <v>1754232.08</v>
      </c>
      <c r="G42" s="58">
        <v>44669</v>
      </c>
      <c r="H42" s="21" t="s">
        <v>334</v>
      </c>
      <c r="I42" s="140"/>
      <c r="J42" s="28">
        <v>0.95679999999999998</v>
      </c>
      <c r="M42" s="66">
        <v>44705</v>
      </c>
      <c r="N42" s="21" t="s">
        <v>535</v>
      </c>
      <c r="O42" s="140"/>
      <c r="P42" s="7">
        <v>1.1004</v>
      </c>
      <c r="S42" s="66">
        <v>44781</v>
      </c>
      <c r="T42" s="21" t="s">
        <v>1623</v>
      </c>
      <c r="U42" s="140"/>
      <c r="V42" s="7">
        <v>0.92900000000000005</v>
      </c>
      <c r="Y42" s="66">
        <v>44571</v>
      </c>
      <c r="Z42" s="21" t="s">
        <v>346</v>
      </c>
      <c r="AA42" s="21"/>
      <c r="AB42" s="7">
        <v>1.1385000000000001</v>
      </c>
      <c r="AE42" s="66">
        <v>44879</v>
      </c>
      <c r="AF42" s="21" t="s">
        <v>1636</v>
      </c>
      <c r="AG42" s="21"/>
      <c r="AH42" s="7">
        <v>0.97009999999999996</v>
      </c>
      <c r="AK42" s="66">
        <v>44641</v>
      </c>
      <c r="AL42" s="21" t="s">
        <v>337</v>
      </c>
      <c r="AM42" s="140"/>
      <c r="AN42" s="7">
        <v>0.98899999999999999</v>
      </c>
      <c r="AQ42" s="23">
        <v>44385</v>
      </c>
      <c r="AR42" s="21" t="s">
        <v>347</v>
      </c>
      <c r="AT42" s="76">
        <v>1.0744</v>
      </c>
      <c r="AU42" s="7">
        <v>4629629.63</v>
      </c>
      <c r="AW42" s="49">
        <v>44571</v>
      </c>
      <c r="AX42" s="21" t="s">
        <v>346</v>
      </c>
      <c r="AY42" s="7"/>
      <c r="AZ42" s="20">
        <v>1.0709</v>
      </c>
      <c r="BC42" s="43">
        <v>44482</v>
      </c>
      <c r="BD42" s="21" t="s">
        <v>341</v>
      </c>
      <c r="BF42" s="21">
        <v>2.2530999999999999</v>
      </c>
      <c r="BI42" s="66">
        <v>44956</v>
      </c>
      <c r="BJ42" s="21" t="s">
        <v>1625</v>
      </c>
      <c r="BK42" s="21"/>
      <c r="BL42" s="7">
        <v>1.03</v>
      </c>
    </row>
    <row r="43" spans="1:65">
      <c r="A43" s="23">
        <v>44385</v>
      </c>
      <c r="B43" s="21" t="s">
        <v>347</v>
      </c>
      <c r="C43" s="140"/>
      <c r="D43" s="28">
        <v>1.1416999999999999</v>
      </c>
      <c r="E43" s="7">
        <v>1754232.08</v>
      </c>
      <c r="G43" s="58">
        <v>44670</v>
      </c>
      <c r="H43" s="21" t="s">
        <v>334</v>
      </c>
      <c r="I43" s="140"/>
      <c r="J43" s="28">
        <v>0.95860000000000001</v>
      </c>
      <c r="M43" s="66">
        <v>44706</v>
      </c>
      <c r="N43" s="21" t="s">
        <v>535</v>
      </c>
      <c r="O43" s="140"/>
      <c r="P43" s="7">
        <v>1.1002000000000001</v>
      </c>
      <c r="S43" s="66">
        <v>44782</v>
      </c>
      <c r="T43" s="21" t="s">
        <v>1623</v>
      </c>
      <c r="U43" s="140"/>
      <c r="V43" s="7">
        <v>0.92900000000000005</v>
      </c>
      <c r="Y43" s="66">
        <v>44572</v>
      </c>
      <c r="Z43" s="21" t="s">
        <v>346</v>
      </c>
      <c r="AA43" s="21"/>
      <c r="AB43" s="7">
        <v>1.1308</v>
      </c>
      <c r="AE43" s="66">
        <v>44880</v>
      </c>
      <c r="AF43" s="21" t="s">
        <v>1636</v>
      </c>
      <c r="AG43" s="21"/>
      <c r="AH43" s="7">
        <v>0.97809999999999997</v>
      </c>
      <c r="AK43" s="66">
        <v>44642</v>
      </c>
      <c r="AL43" s="21" t="s">
        <v>337</v>
      </c>
      <c r="AM43" s="140"/>
      <c r="AN43" s="7">
        <v>0.99199999999999999</v>
      </c>
      <c r="AQ43" s="23">
        <v>44386</v>
      </c>
      <c r="AR43" s="21" t="s">
        <v>347</v>
      </c>
      <c r="AT43" s="76">
        <v>1.0751999999999999</v>
      </c>
      <c r="AU43" s="7">
        <v>4629629.63</v>
      </c>
      <c r="AW43" s="49">
        <v>44572</v>
      </c>
      <c r="AX43" s="21" t="s">
        <v>346</v>
      </c>
      <c r="AY43" s="7"/>
      <c r="AZ43" s="20">
        <v>1.0682</v>
      </c>
      <c r="BC43" s="43">
        <v>44483</v>
      </c>
      <c r="BD43" s="21" t="s">
        <v>341</v>
      </c>
      <c r="BF43" s="21">
        <v>2.2492000000000001</v>
      </c>
      <c r="BI43" s="66">
        <v>44957</v>
      </c>
      <c r="BJ43" s="21" t="s">
        <v>1625</v>
      </c>
      <c r="BK43" s="21"/>
      <c r="BL43" s="7">
        <v>1.0309999999999999</v>
      </c>
    </row>
    <row r="44" spans="1:65">
      <c r="A44" s="23">
        <v>44386</v>
      </c>
      <c r="B44" s="21" t="s">
        <v>347</v>
      </c>
      <c r="C44" s="140"/>
      <c r="D44" s="28">
        <v>1.1443000000000001</v>
      </c>
      <c r="E44" s="7">
        <v>1754232.08</v>
      </c>
      <c r="G44" s="58">
        <v>44671</v>
      </c>
      <c r="H44" s="21" t="s">
        <v>334</v>
      </c>
      <c r="I44" s="140"/>
      <c r="J44" s="28">
        <v>0.94910000000000005</v>
      </c>
      <c r="M44" s="66">
        <v>44707</v>
      </c>
      <c r="N44" s="21" t="s">
        <v>535</v>
      </c>
      <c r="O44" s="140"/>
      <c r="P44" s="7">
        <v>1.0940000000000001</v>
      </c>
      <c r="S44" s="66">
        <v>44783</v>
      </c>
      <c r="T44" s="21" t="s">
        <v>1623</v>
      </c>
      <c r="U44" s="140"/>
      <c r="V44" s="7">
        <v>0.92900000000000005</v>
      </c>
      <c r="Y44" s="66">
        <v>44573</v>
      </c>
      <c r="Z44" s="21" t="s">
        <v>346</v>
      </c>
      <c r="AA44" s="21"/>
      <c r="AB44" s="7">
        <v>1.1560999999999999</v>
      </c>
      <c r="AE44" s="66">
        <v>44881</v>
      </c>
      <c r="AF44" s="21" t="s">
        <v>1636</v>
      </c>
      <c r="AG44" s="21"/>
      <c r="AH44" s="7">
        <v>0.97440000000000004</v>
      </c>
      <c r="AK44" s="66">
        <v>44643</v>
      </c>
      <c r="AL44" s="21" t="s">
        <v>337</v>
      </c>
      <c r="AM44" s="140"/>
      <c r="AN44" s="7">
        <v>0.997</v>
      </c>
      <c r="AQ44" s="23">
        <v>44389</v>
      </c>
      <c r="AR44" s="21" t="s">
        <v>347</v>
      </c>
      <c r="AT44" s="76">
        <v>1.0766</v>
      </c>
      <c r="AU44" s="7">
        <v>4629629.63</v>
      </c>
      <c r="AW44" s="49">
        <v>44573</v>
      </c>
      <c r="AX44" s="21" t="s">
        <v>346</v>
      </c>
      <c r="AY44" s="7"/>
      <c r="AZ44" s="20">
        <v>1.0835999999999999</v>
      </c>
      <c r="BC44" s="43">
        <v>44484</v>
      </c>
      <c r="BD44" s="21" t="s">
        <v>341</v>
      </c>
      <c r="BF44" s="21">
        <v>2.2404999999999999</v>
      </c>
      <c r="BI44" s="66">
        <v>44958</v>
      </c>
      <c r="BJ44" s="21" t="s">
        <v>344</v>
      </c>
      <c r="BK44" s="21"/>
      <c r="BL44" s="7">
        <v>1.0309999999999999</v>
      </c>
    </row>
    <row r="45" spans="1:65">
      <c r="A45" s="23">
        <v>44389</v>
      </c>
      <c r="B45" s="21" t="s">
        <v>347</v>
      </c>
      <c r="C45" s="140"/>
      <c r="D45" s="76">
        <v>1.1479999999999999</v>
      </c>
      <c r="E45" s="7">
        <v>1754232.08</v>
      </c>
      <c r="G45" s="58">
        <v>44672</v>
      </c>
      <c r="H45" s="21" t="s">
        <v>334</v>
      </c>
      <c r="I45" s="140"/>
      <c r="J45" s="76">
        <v>0.93830000000000002</v>
      </c>
      <c r="M45" s="66">
        <v>44708</v>
      </c>
      <c r="N45" s="21" t="s">
        <v>535</v>
      </c>
      <c r="O45" s="140"/>
      <c r="P45" s="7">
        <v>1.0956999999999999</v>
      </c>
      <c r="S45" s="66">
        <v>44784</v>
      </c>
      <c r="T45" s="21" t="s">
        <v>1623</v>
      </c>
      <c r="U45" s="140"/>
      <c r="V45" s="7">
        <v>0.92900000000000005</v>
      </c>
      <c r="Y45" s="66">
        <v>44574</v>
      </c>
      <c r="Z45" s="21" t="s">
        <v>346</v>
      </c>
      <c r="AA45" s="21"/>
      <c r="AB45" s="7">
        <v>1.1601999999999999</v>
      </c>
      <c r="AE45" s="66">
        <v>44882</v>
      </c>
      <c r="AF45" s="21" t="s">
        <v>1636</v>
      </c>
      <c r="AG45" s="21"/>
      <c r="AH45" s="7">
        <v>0.97409999999999997</v>
      </c>
      <c r="AK45" s="66">
        <v>44644</v>
      </c>
      <c r="AL45" s="21" t="s">
        <v>337</v>
      </c>
      <c r="AM45" s="140"/>
      <c r="AN45" s="7">
        <v>0.99299999999999999</v>
      </c>
      <c r="AQ45" s="23">
        <v>44390</v>
      </c>
      <c r="AR45" s="21" t="s">
        <v>347</v>
      </c>
      <c r="AT45" s="28">
        <v>1.0812999999999999</v>
      </c>
      <c r="AU45" s="7">
        <v>4629629.63</v>
      </c>
      <c r="AW45" s="49">
        <v>44574</v>
      </c>
      <c r="AX45" s="21" t="s">
        <v>346</v>
      </c>
      <c r="AY45" s="7"/>
      <c r="AZ45" s="20">
        <v>1.0958000000000001</v>
      </c>
      <c r="BC45" s="43">
        <v>44487</v>
      </c>
      <c r="BD45" s="21" t="s">
        <v>341</v>
      </c>
      <c r="BF45" s="21">
        <v>2.2694999999999999</v>
      </c>
      <c r="BI45" s="66">
        <v>44959</v>
      </c>
      <c r="BJ45" s="21" t="s">
        <v>1631</v>
      </c>
      <c r="BK45" s="21"/>
      <c r="BL45" s="7">
        <v>1.03</v>
      </c>
    </row>
    <row r="46" spans="1:65">
      <c r="A46" s="23">
        <v>44390</v>
      </c>
      <c r="B46" s="21" t="s">
        <v>347</v>
      </c>
      <c r="C46" s="140"/>
      <c r="D46" s="76">
        <v>1.1493</v>
      </c>
      <c r="E46" s="7">
        <v>1754232.08</v>
      </c>
      <c r="G46" s="58">
        <v>44673</v>
      </c>
      <c r="H46" s="21" t="s">
        <v>334</v>
      </c>
      <c r="I46" s="140"/>
      <c r="J46" s="76">
        <v>0.9355</v>
      </c>
      <c r="M46" s="66">
        <v>44711</v>
      </c>
      <c r="N46" s="21" t="s">
        <v>535</v>
      </c>
      <c r="O46" s="140"/>
      <c r="P46" s="7">
        <v>1.0988</v>
      </c>
      <c r="S46" s="66">
        <v>44785</v>
      </c>
      <c r="T46" s="21" t="s">
        <v>1623</v>
      </c>
      <c r="U46" s="140"/>
      <c r="V46" s="7">
        <v>0.92900000000000005</v>
      </c>
      <c r="Y46" s="66">
        <v>44575</v>
      </c>
      <c r="Z46" s="21" t="s">
        <v>346</v>
      </c>
      <c r="AA46" s="21"/>
      <c r="AB46" s="7">
        <v>1.1544000000000001</v>
      </c>
      <c r="AE46" s="66">
        <v>44883</v>
      </c>
      <c r="AF46" s="21" t="s">
        <v>1636</v>
      </c>
      <c r="AG46" s="21"/>
      <c r="AH46" s="7">
        <v>0.96919999999999995</v>
      </c>
      <c r="AK46" s="66">
        <v>44645</v>
      </c>
      <c r="AL46" s="21" t="s">
        <v>337</v>
      </c>
      <c r="AM46" s="140"/>
      <c r="AN46" s="7">
        <v>0.97899999999999998</v>
      </c>
      <c r="AQ46" s="23">
        <v>44391</v>
      </c>
      <c r="AR46" s="21" t="s">
        <v>347</v>
      </c>
      <c r="AT46" s="28">
        <v>1.0810999999999999</v>
      </c>
      <c r="AU46" s="7">
        <v>4629629.63</v>
      </c>
      <c r="AW46" s="49">
        <v>44575</v>
      </c>
      <c r="AX46" s="21" t="s">
        <v>346</v>
      </c>
      <c r="AY46" s="7"/>
      <c r="AZ46" s="20">
        <v>1.0916999999999999</v>
      </c>
      <c r="BC46" s="43">
        <v>44488</v>
      </c>
      <c r="BD46" s="21" t="s">
        <v>341</v>
      </c>
      <c r="BF46" s="21">
        <v>2.2665000000000002</v>
      </c>
      <c r="BI46" s="66">
        <v>44960</v>
      </c>
      <c r="BJ46" s="21" t="s">
        <v>1631</v>
      </c>
      <c r="BK46" s="21"/>
      <c r="BL46" s="7">
        <v>1.028</v>
      </c>
    </row>
    <row r="47" spans="1:65">
      <c r="A47" s="23">
        <v>44391</v>
      </c>
      <c r="B47" s="21" t="s">
        <v>347</v>
      </c>
      <c r="C47" s="140"/>
      <c r="D47" s="76">
        <v>1.1466000000000001</v>
      </c>
      <c r="E47" s="7">
        <v>1754232.08</v>
      </c>
      <c r="G47" s="58">
        <v>44676</v>
      </c>
      <c r="H47" s="21" t="s">
        <v>334</v>
      </c>
      <c r="I47" s="140"/>
      <c r="J47" s="76">
        <v>0.91759999999999997</v>
      </c>
      <c r="M47" s="66">
        <v>44712</v>
      </c>
      <c r="N47" s="21" t="s">
        <v>535</v>
      </c>
      <c r="O47" s="140"/>
      <c r="P47" s="7">
        <v>1.1041000000000001</v>
      </c>
      <c r="S47" s="66">
        <v>44788</v>
      </c>
      <c r="T47" s="21" t="s">
        <v>1623</v>
      </c>
      <c r="U47" s="140"/>
      <c r="V47" s="7">
        <v>0.92900000000000005</v>
      </c>
      <c r="Y47" s="66">
        <v>44578</v>
      </c>
      <c r="Z47" s="21" t="s">
        <v>346</v>
      </c>
      <c r="AA47" s="21"/>
      <c r="AB47" s="7">
        <v>1.1554</v>
      </c>
      <c r="AE47" s="66">
        <v>44886</v>
      </c>
      <c r="AF47" s="21" t="s">
        <v>1636</v>
      </c>
      <c r="AG47" s="21"/>
      <c r="AH47" s="7">
        <v>0.96550000000000002</v>
      </c>
      <c r="AK47" s="66">
        <v>44648</v>
      </c>
      <c r="AL47" s="21" t="s">
        <v>337</v>
      </c>
      <c r="AM47" s="140"/>
      <c r="AN47" s="7">
        <v>0.97699999999999998</v>
      </c>
      <c r="AQ47" s="23">
        <v>44392</v>
      </c>
      <c r="AR47" s="21" t="s">
        <v>347</v>
      </c>
      <c r="AT47" s="28">
        <v>1.0833999999999999</v>
      </c>
      <c r="AU47" s="7">
        <v>4629629.63</v>
      </c>
      <c r="AW47" s="49">
        <v>44578</v>
      </c>
      <c r="AX47" s="21" t="s">
        <v>346</v>
      </c>
      <c r="AY47" s="7"/>
      <c r="AZ47" s="20">
        <v>1.0844</v>
      </c>
      <c r="BC47" s="43">
        <v>44489</v>
      </c>
      <c r="BD47" s="21" t="s">
        <v>341</v>
      </c>
      <c r="BF47" s="21">
        <v>2.2515999999999998</v>
      </c>
      <c r="BI47" s="66">
        <v>44963</v>
      </c>
      <c r="BJ47" s="21" t="s">
        <v>1631</v>
      </c>
      <c r="BK47" s="21"/>
      <c r="BL47" s="7">
        <v>1.026</v>
      </c>
    </row>
    <row r="48" spans="1:65">
      <c r="A48" s="23">
        <v>44392</v>
      </c>
      <c r="B48" s="21" t="s">
        <v>347</v>
      </c>
      <c r="C48" s="140"/>
      <c r="D48" s="76">
        <v>1.1453</v>
      </c>
      <c r="E48" s="7">
        <v>1754232.08</v>
      </c>
      <c r="G48" s="58">
        <v>44677</v>
      </c>
      <c r="H48" s="21" t="s">
        <v>334</v>
      </c>
      <c r="I48" s="140"/>
      <c r="J48" s="76">
        <v>0.91459999999999997</v>
      </c>
      <c r="M48" s="66">
        <v>44713</v>
      </c>
      <c r="N48" s="21" t="s">
        <v>570</v>
      </c>
      <c r="O48" s="140"/>
      <c r="P48" s="7">
        <v>1.099</v>
      </c>
      <c r="S48" s="66">
        <v>44789</v>
      </c>
      <c r="T48" s="21" t="s">
        <v>1623</v>
      </c>
      <c r="U48" s="140"/>
      <c r="V48" s="7">
        <v>0.92900000000000005</v>
      </c>
      <c r="Y48" s="66">
        <v>44579</v>
      </c>
      <c r="Z48" s="21" t="s">
        <v>346</v>
      </c>
      <c r="AA48" s="21"/>
      <c r="AB48" s="7">
        <v>1.1556</v>
      </c>
      <c r="AE48" s="66">
        <v>44887</v>
      </c>
      <c r="AF48" s="21" t="s">
        <v>1636</v>
      </c>
      <c r="AG48" s="21"/>
      <c r="AH48" s="7">
        <v>0.96030000000000004</v>
      </c>
      <c r="AK48" s="66">
        <v>44649</v>
      </c>
      <c r="AL48" s="21" t="s">
        <v>337</v>
      </c>
      <c r="AM48" s="140"/>
      <c r="AN48" s="7">
        <v>0.97199999999999998</v>
      </c>
      <c r="AQ48" s="23">
        <v>44393</v>
      </c>
      <c r="AR48" s="21" t="s">
        <v>347</v>
      </c>
      <c r="AT48" s="28">
        <v>1.0846</v>
      </c>
      <c r="AU48" s="7">
        <v>4629629.63</v>
      </c>
      <c r="AW48" s="49">
        <v>44579</v>
      </c>
      <c r="AX48" s="21" t="s">
        <v>346</v>
      </c>
      <c r="AY48" s="7"/>
      <c r="AZ48" s="20">
        <v>1.0853999999999999</v>
      </c>
      <c r="BC48" s="43">
        <v>44490</v>
      </c>
      <c r="BD48" s="21" t="s">
        <v>341</v>
      </c>
      <c r="BF48" s="21">
        <v>2.2263999999999999</v>
      </c>
      <c r="BI48" s="66">
        <v>44964</v>
      </c>
      <c r="BJ48" s="21" t="s">
        <v>1690</v>
      </c>
      <c r="BK48" s="21"/>
      <c r="BL48" s="7">
        <v>1.026</v>
      </c>
    </row>
    <row r="49" spans="1:64" customFormat="1">
      <c r="A49" s="23">
        <v>44393</v>
      </c>
      <c r="B49" s="21" t="s">
        <v>347</v>
      </c>
      <c r="C49" s="140"/>
      <c r="D49" s="76">
        <v>1.1420999999999999</v>
      </c>
      <c r="E49" s="7">
        <v>1754232.08</v>
      </c>
      <c r="G49" s="58">
        <v>44678</v>
      </c>
      <c r="H49" s="21" t="s">
        <v>334</v>
      </c>
      <c r="I49" s="140"/>
      <c r="J49" s="76">
        <v>0.92630000000000001</v>
      </c>
      <c r="K49" s="7"/>
      <c r="L49" s="7"/>
      <c r="M49" s="66">
        <v>44714</v>
      </c>
      <c r="N49" s="21" t="s">
        <v>570</v>
      </c>
      <c r="O49" s="140"/>
      <c r="P49" s="7">
        <v>1.0967</v>
      </c>
      <c r="Q49" s="7"/>
      <c r="R49" s="7"/>
      <c r="S49" s="66">
        <v>44790</v>
      </c>
      <c r="T49" s="21" t="s">
        <v>1623</v>
      </c>
      <c r="U49" s="140"/>
      <c r="V49" s="7">
        <v>0.92900000000000005</v>
      </c>
      <c r="W49" s="7"/>
      <c r="Y49" s="66">
        <v>44580</v>
      </c>
      <c r="Z49" s="21" t="s">
        <v>346</v>
      </c>
      <c r="AA49" s="21"/>
      <c r="AB49" s="7">
        <v>1.1669</v>
      </c>
      <c r="AC49" s="7"/>
      <c r="AE49" s="66">
        <v>44888</v>
      </c>
      <c r="AF49" s="21" t="s">
        <v>1636</v>
      </c>
      <c r="AG49" s="21"/>
      <c r="AH49" s="7">
        <v>0.95799999999999996</v>
      </c>
      <c r="AI49" s="7"/>
      <c r="AK49" s="66">
        <v>44650</v>
      </c>
      <c r="AL49" s="21" t="s">
        <v>337</v>
      </c>
      <c r="AM49" s="140"/>
      <c r="AN49" s="7">
        <v>0.99299999999999999</v>
      </c>
      <c r="AO49" s="7"/>
      <c r="AQ49" s="23">
        <v>44396</v>
      </c>
      <c r="AR49" s="21" t="s">
        <v>347</v>
      </c>
      <c r="AS49" s="7"/>
      <c r="AT49" s="28">
        <v>1.0832999999999999</v>
      </c>
      <c r="AU49" s="7">
        <v>4629629.63</v>
      </c>
      <c r="AW49" s="49">
        <v>44580</v>
      </c>
      <c r="AX49" s="21" t="s">
        <v>346</v>
      </c>
      <c r="AY49" s="7"/>
      <c r="AZ49">
        <v>1.1015999999999999</v>
      </c>
      <c r="BC49" s="43">
        <v>44491</v>
      </c>
      <c r="BD49" s="21" t="s">
        <v>341</v>
      </c>
      <c r="BF49" s="21">
        <v>2.2233000000000001</v>
      </c>
      <c r="BI49" s="66">
        <v>44965</v>
      </c>
      <c r="BJ49" s="21" t="s">
        <v>1702</v>
      </c>
      <c r="BK49" s="21"/>
      <c r="BL49">
        <v>1.0269999999999999</v>
      </c>
    </row>
    <row r="50" spans="1:64" customFormat="1">
      <c r="A50" s="23">
        <v>44396</v>
      </c>
      <c r="B50" s="21" t="s">
        <v>347</v>
      </c>
      <c r="C50" s="140"/>
      <c r="D50" s="76">
        <v>1.1431</v>
      </c>
      <c r="E50" s="7">
        <v>1754232.08</v>
      </c>
      <c r="G50" s="58">
        <v>44679</v>
      </c>
      <c r="H50" s="21" t="s">
        <v>334</v>
      </c>
      <c r="I50" s="140"/>
      <c r="J50" s="76">
        <v>0.92359999999999998</v>
      </c>
      <c r="K50" s="7"/>
      <c r="L50" s="7"/>
      <c r="M50" s="66">
        <v>44718</v>
      </c>
      <c r="N50" s="21" t="s">
        <v>570</v>
      </c>
      <c r="O50" s="140"/>
      <c r="P50" s="7">
        <v>1.0951</v>
      </c>
      <c r="Q50" s="7"/>
      <c r="R50" s="7"/>
      <c r="S50" s="66">
        <v>44791</v>
      </c>
      <c r="T50" s="21" t="s">
        <v>1623</v>
      </c>
      <c r="U50" s="140"/>
      <c r="V50" s="7">
        <v>0.92900000000000005</v>
      </c>
      <c r="W50" s="7"/>
      <c r="Y50" s="66">
        <v>44581</v>
      </c>
      <c r="Z50" s="21" t="s">
        <v>346</v>
      </c>
      <c r="AA50" s="21"/>
      <c r="AB50" s="7">
        <v>1.1682999999999999</v>
      </c>
      <c r="AC50" s="7"/>
      <c r="AE50" s="66">
        <v>44889</v>
      </c>
      <c r="AF50" s="21" t="s">
        <v>1636</v>
      </c>
      <c r="AG50" s="21"/>
      <c r="AH50" s="7">
        <v>0.96479999999999999</v>
      </c>
      <c r="AI50" s="7"/>
      <c r="AK50" s="66">
        <v>44651</v>
      </c>
      <c r="AL50" s="21" t="s">
        <v>337</v>
      </c>
      <c r="AM50" s="140"/>
      <c r="AN50" s="7">
        <v>0.98599999999999999</v>
      </c>
      <c r="AO50" s="7"/>
      <c r="AQ50" s="23">
        <v>44397</v>
      </c>
      <c r="AR50" s="21" t="s">
        <v>347</v>
      </c>
      <c r="AS50" s="7"/>
      <c r="AT50" s="28">
        <v>1.0838000000000001</v>
      </c>
      <c r="AU50" s="7">
        <v>4629629.63</v>
      </c>
      <c r="AW50" s="49">
        <v>44581</v>
      </c>
      <c r="AX50" s="21" t="s">
        <v>346</v>
      </c>
      <c r="AY50" s="7"/>
      <c r="AZ50">
        <v>1.1129</v>
      </c>
      <c r="BC50" s="43">
        <v>44494</v>
      </c>
      <c r="BD50" s="21" t="s">
        <v>341</v>
      </c>
      <c r="BF50" s="21">
        <v>2.2098</v>
      </c>
      <c r="BI50" s="66">
        <v>44966</v>
      </c>
      <c r="BJ50" s="21" t="s">
        <v>1712</v>
      </c>
      <c r="BK50" s="21"/>
      <c r="BL50">
        <v>1.0269999999999999</v>
      </c>
    </row>
    <row r="51" spans="1:64" customFormat="1">
      <c r="A51" s="23">
        <v>44397</v>
      </c>
      <c r="B51" s="21" t="s">
        <v>347</v>
      </c>
      <c r="C51" s="140"/>
      <c r="D51" s="76">
        <v>1.1387</v>
      </c>
      <c r="E51" s="7">
        <v>1754232.08</v>
      </c>
      <c r="G51" s="58">
        <v>44680</v>
      </c>
      <c r="H51" s="21" t="s">
        <v>368</v>
      </c>
      <c r="I51" s="140"/>
      <c r="J51" s="76">
        <v>0.93289999999999995</v>
      </c>
      <c r="K51" s="7"/>
      <c r="L51" s="7"/>
      <c r="M51" s="66">
        <v>44719</v>
      </c>
      <c r="N51" s="21" t="s">
        <v>570</v>
      </c>
      <c r="O51" s="140"/>
      <c r="P51" s="7">
        <v>1.0893999999999999</v>
      </c>
      <c r="Q51" s="7"/>
      <c r="R51" s="7"/>
      <c r="S51" s="66">
        <v>44792</v>
      </c>
      <c r="T51" s="21" t="s">
        <v>1623</v>
      </c>
      <c r="U51" s="140"/>
      <c r="V51" s="7">
        <v>0.92900000000000005</v>
      </c>
      <c r="W51" s="7"/>
      <c r="Y51" s="66">
        <v>44582</v>
      </c>
      <c r="Z51" s="21" t="s">
        <v>346</v>
      </c>
      <c r="AA51" s="21"/>
      <c r="AB51" s="7">
        <v>1.163</v>
      </c>
      <c r="AC51" s="7"/>
      <c r="AE51" s="66">
        <v>44890</v>
      </c>
      <c r="AF51" s="21" t="s">
        <v>1636</v>
      </c>
      <c r="AG51" s="21"/>
      <c r="AH51" s="7">
        <v>0.95879999999999999</v>
      </c>
      <c r="AI51" s="7"/>
      <c r="AK51" s="66">
        <v>44652</v>
      </c>
      <c r="AL51" s="21" t="s">
        <v>334</v>
      </c>
      <c r="AM51" s="140"/>
      <c r="AN51" s="7">
        <v>0.99199999999999999</v>
      </c>
      <c r="AO51" s="7"/>
      <c r="AQ51" s="23">
        <v>44398</v>
      </c>
      <c r="AR51" s="21" t="s">
        <v>347</v>
      </c>
      <c r="AS51" s="7"/>
      <c r="AT51" s="28">
        <v>1.0811999999999999</v>
      </c>
      <c r="AU51" s="7">
        <v>4629629.63</v>
      </c>
      <c r="AW51" s="49">
        <v>44582</v>
      </c>
      <c r="AX51" s="21" t="s">
        <v>346</v>
      </c>
      <c r="AY51" s="7"/>
      <c r="AZ51">
        <v>1.1151</v>
      </c>
      <c r="BC51" s="43">
        <v>44495</v>
      </c>
      <c r="BD51" s="21" t="s">
        <v>341</v>
      </c>
      <c r="BF51" s="21">
        <v>2.2094999999999998</v>
      </c>
      <c r="BI51" s="66">
        <v>44967</v>
      </c>
      <c r="BJ51" s="21" t="s">
        <v>1721</v>
      </c>
      <c r="BK51" s="21"/>
      <c r="BL51">
        <v>1.0269999999999999</v>
      </c>
    </row>
    <row r="52" spans="1:64" customFormat="1">
      <c r="A52" s="23">
        <v>44398</v>
      </c>
      <c r="B52" s="21" t="s">
        <v>347</v>
      </c>
      <c r="C52" s="140"/>
      <c r="D52" s="76">
        <v>1.1447000000000001</v>
      </c>
      <c r="E52" s="7">
        <v>1754232.08</v>
      </c>
      <c r="G52" s="58">
        <v>44686</v>
      </c>
      <c r="H52" s="21" t="s">
        <v>345</v>
      </c>
      <c r="I52" s="140"/>
      <c r="J52" s="76">
        <v>0.93440000000000001</v>
      </c>
      <c r="K52" s="7"/>
      <c r="L52" s="7"/>
      <c r="M52" s="66">
        <v>44720</v>
      </c>
      <c r="N52" s="21" t="s">
        <v>570</v>
      </c>
      <c r="O52" s="140"/>
      <c r="P52" s="7">
        <v>1.0915999999999999</v>
      </c>
      <c r="Q52" s="7"/>
      <c r="R52" s="7"/>
      <c r="S52" s="66">
        <v>44795</v>
      </c>
      <c r="T52" s="21" t="s">
        <v>1623</v>
      </c>
      <c r="U52" s="140"/>
      <c r="V52" s="7">
        <v>0.92900000000000005</v>
      </c>
      <c r="W52" s="7"/>
      <c r="Y52" s="66">
        <v>44585</v>
      </c>
      <c r="Z52" s="21" t="s">
        <v>346</v>
      </c>
      <c r="AA52" s="21"/>
      <c r="AB52" s="7">
        <v>1.1724000000000001</v>
      </c>
      <c r="AC52" s="7"/>
      <c r="AE52" s="66">
        <v>44893</v>
      </c>
      <c r="AF52" s="21" t="s">
        <v>1636</v>
      </c>
      <c r="AG52" s="21"/>
      <c r="AH52" s="7">
        <v>0.95730000000000004</v>
      </c>
      <c r="AI52" s="7"/>
      <c r="AK52" s="66">
        <v>44657</v>
      </c>
      <c r="AL52" s="21" t="s">
        <v>334</v>
      </c>
      <c r="AM52" s="140"/>
      <c r="AN52" s="7">
        <v>0.99</v>
      </c>
      <c r="AO52" s="7"/>
      <c r="AQ52" s="23">
        <v>44399</v>
      </c>
      <c r="AR52" s="21" t="s">
        <v>347</v>
      </c>
      <c r="AS52" s="7"/>
      <c r="AT52" s="28">
        <v>1.0867</v>
      </c>
      <c r="AU52" s="7">
        <v>4629629.63</v>
      </c>
      <c r="AW52" s="49">
        <v>44585</v>
      </c>
      <c r="AX52" s="21" t="s">
        <v>346</v>
      </c>
      <c r="AY52" s="7"/>
      <c r="AZ52">
        <v>1.1182000000000001</v>
      </c>
      <c r="BC52" s="43">
        <v>44496</v>
      </c>
      <c r="BD52" s="21" t="s">
        <v>341</v>
      </c>
      <c r="BF52" s="21">
        <v>2.2181999999999999</v>
      </c>
      <c r="BI52" s="66"/>
      <c r="BJ52" s="21"/>
      <c r="BK52" s="21"/>
    </row>
    <row r="53" spans="1:64" customFormat="1">
      <c r="A53" s="23">
        <v>44399</v>
      </c>
      <c r="B53" s="21" t="s">
        <v>347</v>
      </c>
      <c r="C53" s="140"/>
      <c r="D53" s="76">
        <v>1.1412</v>
      </c>
      <c r="E53" s="7">
        <v>1754232.08</v>
      </c>
      <c r="G53" s="58">
        <v>44687</v>
      </c>
      <c r="H53" s="21" t="s">
        <v>345</v>
      </c>
      <c r="I53" s="140"/>
      <c r="J53" s="76">
        <v>0.92920000000000003</v>
      </c>
      <c r="K53" s="7"/>
      <c r="L53" s="7"/>
      <c r="M53" s="66">
        <v>44721</v>
      </c>
      <c r="N53" s="21" t="s">
        <v>570</v>
      </c>
      <c r="O53" s="140"/>
      <c r="P53" s="7">
        <v>1.0841000000000001</v>
      </c>
      <c r="Q53" s="7"/>
      <c r="R53" s="7"/>
      <c r="S53" s="66">
        <v>44796</v>
      </c>
      <c r="T53" s="21" t="s">
        <v>1623</v>
      </c>
      <c r="U53" s="140"/>
      <c r="V53" s="7">
        <v>0.92900000000000005</v>
      </c>
      <c r="W53" s="7"/>
      <c r="Y53" s="66">
        <v>44586</v>
      </c>
      <c r="Z53" s="21" t="s">
        <v>346</v>
      </c>
      <c r="AA53" s="21"/>
      <c r="AB53" s="7">
        <v>1.1263000000000001</v>
      </c>
      <c r="AC53" s="7"/>
      <c r="AE53" s="66">
        <v>44894</v>
      </c>
      <c r="AF53" s="21" t="s">
        <v>1636</v>
      </c>
      <c r="AG53" s="21"/>
      <c r="AH53" s="7">
        <v>0.96589999999999998</v>
      </c>
      <c r="AI53" s="7"/>
      <c r="AK53" s="66">
        <v>44658</v>
      </c>
      <c r="AL53" s="21" t="s">
        <v>334</v>
      </c>
      <c r="AM53" s="140"/>
      <c r="AN53" s="7">
        <v>0.96799999999999997</v>
      </c>
      <c r="AO53" s="7"/>
      <c r="AQ53" s="23">
        <v>44400</v>
      </c>
      <c r="AR53" s="21" t="s">
        <v>347</v>
      </c>
      <c r="AS53" s="7"/>
      <c r="AT53" s="28">
        <v>1.0873999999999999</v>
      </c>
      <c r="AU53" s="7">
        <v>4629629.63</v>
      </c>
      <c r="AW53" s="49">
        <v>44586</v>
      </c>
      <c r="AX53" s="21" t="s">
        <v>346</v>
      </c>
      <c r="AY53" s="7"/>
      <c r="AZ53">
        <v>1.0968</v>
      </c>
      <c r="BC53" s="43">
        <v>44497</v>
      </c>
      <c r="BD53" s="21" t="s">
        <v>341</v>
      </c>
      <c r="BF53" s="21">
        <v>2.2086999999999999</v>
      </c>
      <c r="BI53" s="66"/>
      <c r="BJ53" s="21"/>
      <c r="BK53" s="21"/>
    </row>
    <row r="54" spans="1:64" customFormat="1">
      <c r="A54" s="23">
        <v>44400</v>
      </c>
      <c r="B54" s="21" t="s">
        <v>347</v>
      </c>
      <c r="C54" s="140"/>
      <c r="D54" s="76">
        <v>1.1357999999999999</v>
      </c>
      <c r="E54" s="7">
        <v>1754232.08</v>
      </c>
      <c r="G54" s="58">
        <v>44690</v>
      </c>
      <c r="H54" s="21" t="s">
        <v>345</v>
      </c>
      <c r="I54" s="140"/>
      <c r="J54" s="76">
        <v>0.93369999999999997</v>
      </c>
      <c r="K54" s="7"/>
      <c r="L54" s="7"/>
      <c r="M54" s="66">
        <v>44722</v>
      </c>
      <c r="N54" s="21" t="s">
        <v>570</v>
      </c>
      <c r="O54" s="140"/>
      <c r="P54" s="7">
        <v>1.0915999999999999</v>
      </c>
      <c r="Q54" s="7"/>
      <c r="R54" s="7"/>
      <c r="S54" s="66">
        <v>44797</v>
      </c>
      <c r="T54" s="21" t="s">
        <v>1623</v>
      </c>
      <c r="U54" s="140"/>
      <c r="V54" s="7">
        <v>0.92900000000000005</v>
      </c>
      <c r="W54" s="7"/>
      <c r="Y54" s="66">
        <v>44587</v>
      </c>
      <c r="Z54" s="21" t="s">
        <v>346</v>
      </c>
      <c r="AA54" s="21"/>
      <c r="AB54" s="7">
        <v>1.1353</v>
      </c>
      <c r="AC54" s="7"/>
      <c r="AE54" s="66">
        <v>44895</v>
      </c>
      <c r="AF54" s="21" t="s">
        <v>1636</v>
      </c>
      <c r="AG54" s="21"/>
      <c r="AH54" s="7">
        <v>0.96419999999999995</v>
      </c>
      <c r="AI54" s="7"/>
      <c r="AK54" s="66">
        <v>44659</v>
      </c>
      <c r="AL54" s="21" t="s">
        <v>334</v>
      </c>
      <c r="AM54" s="140"/>
      <c r="AN54" s="7">
        <v>0.96599999999999997</v>
      </c>
      <c r="AO54" s="7"/>
      <c r="AQ54" s="23">
        <v>44403</v>
      </c>
      <c r="AR54" s="21" t="s">
        <v>347</v>
      </c>
      <c r="AS54" s="7"/>
      <c r="AT54" s="28">
        <v>1.0881000000000001</v>
      </c>
      <c r="AU54" s="7">
        <v>4629629.63</v>
      </c>
      <c r="AW54" s="49">
        <v>44587</v>
      </c>
      <c r="AX54" s="21" t="s">
        <v>346</v>
      </c>
      <c r="AY54" s="7"/>
      <c r="AZ54">
        <v>1.1027</v>
      </c>
      <c r="BC54" s="43">
        <v>44498</v>
      </c>
      <c r="BD54" s="21" t="s">
        <v>341</v>
      </c>
      <c r="BF54" s="21">
        <v>2.1962000000000002</v>
      </c>
      <c r="BI54" s="66"/>
      <c r="BJ54" s="21"/>
      <c r="BK54" s="21"/>
    </row>
    <row r="55" spans="1:64" customFormat="1">
      <c r="A55" s="23">
        <v>44403</v>
      </c>
      <c r="B55" s="21" t="s">
        <v>347</v>
      </c>
      <c r="C55" s="140"/>
      <c r="D55" s="76">
        <v>1.1282000000000001</v>
      </c>
      <c r="E55" s="7">
        <v>1754232.08</v>
      </c>
      <c r="G55" s="58">
        <v>44691</v>
      </c>
      <c r="H55" s="21" t="s">
        <v>345</v>
      </c>
      <c r="I55" s="140"/>
      <c r="J55" s="76">
        <v>0.93569999999999998</v>
      </c>
      <c r="K55" s="7"/>
      <c r="L55" s="7"/>
      <c r="M55" s="66">
        <v>44725</v>
      </c>
      <c r="N55" s="21" t="s">
        <v>570</v>
      </c>
      <c r="O55" s="140"/>
      <c r="P55" s="7">
        <v>1.0925</v>
      </c>
      <c r="Q55" s="7"/>
      <c r="R55" s="7"/>
      <c r="S55" s="66">
        <v>44798</v>
      </c>
      <c r="T55" s="21" t="s">
        <v>1623</v>
      </c>
      <c r="U55" s="140"/>
      <c r="V55" s="7">
        <v>0.92900000000000005</v>
      </c>
      <c r="W55" s="7"/>
      <c r="Y55" s="66">
        <v>44588</v>
      </c>
      <c r="Z55" s="21" t="s">
        <v>346</v>
      </c>
      <c r="AA55" s="21"/>
      <c r="AB55" s="7">
        <v>1.1351</v>
      </c>
      <c r="AC55" s="7"/>
      <c r="AE55" s="66">
        <v>44896</v>
      </c>
      <c r="AF55" s="21" t="s">
        <v>360</v>
      </c>
      <c r="AG55" s="21"/>
      <c r="AH55" s="7">
        <v>0.97009999999999996</v>
      </c>
      <c r="AI55" s="7"/>
      <c r="AK55" s="66">
        <v>44662</v>
      </c>
      <c r="AL55" s="21" t="s">
        <v>334</v>
      </c>
      <c r="AM55" s="140"/>
      <c r="AN55" s="7">
        <v>0.93899999999999995</v>
      </c>
      <c r="AO55" s="7"/>
      <c r="AQ55" s="23">
        <v>44404</v>
      </c>
      <c r="AR55" s="21" t="s">
        <v>347</v>
      </c>
      <c r="AS55" s="7"/>
      <c r="AT55" s="28">
        <v>1.0884</v>
      </c>
      <c r="AU55" s="7">
        <v>4629629.63</v>
      </c>
      <c r="AW55" s="49">
        <v>44588</v>
      </c>
      <c r="AX55" s="21" t="s">
        <v>346</v>
      </c>
      <c r="AY55" s="7"/>
      <c r="AZ55">
        <v>1.1203000000000001</v>
      </c>
      <c r="BC55" s="43">
        <v>44501</v>
      </c>
      <c r="BD55" s="21" t="s">
        <v>342</v>
      </c>
      <c r="BF55" s="21">
        <v>2.1768000000000001</v>
      </c>
      <c r="BI55" s="66"/>
      <c r="BJ55" s="21"/>
      <c r="BK55" s="21"/>
    </row>
    <row r="56" spans="1:64" customFormat="1">
      <c r="A56" s="23">
        <v>44404</v>
      </c>
      <c r="B56" s="21" t="s">
        <v>347</v>
      </c>
      <c r="C56" s="140"/>
      <c r="D56" s="76">
        <v>1.1243000000000001</v>
      </c>
      <c r="E56" s="7">
        <v>1754232.08</v>
      </c>
      <c r="G56" s="58">
        <v>44692</v>
      </c>
      <c r="H56" s="21" t="s">
        <v>345</v>
      </c>
      <c r="I56" s="140"/>
      <c r="J56" s="76">
        <v>0.93440000000000001</v>
      </c>
      <c r="K56" s="7"/>
      <c r="L56" s="7"/>
      <c r="M56" s="66">
        <v>44726</v>
      </c>
      <c r="N56" s="21" t="s">
        <v>570</v>
      </c>
      <c r="O56" s="140"/>
      <c r="P56" s="7">
        <v>1.0985</v>
      </c>
      <c r="Q56" s="7"/>
      <c r="R56" s="7"/>
      <c r="S56" s="66">
        <v>44799</v>
      </c>
      <c r="T56" s="21" t="s">
        <v>1623</v>
      </c>
      <c r="U56" s="140"/>
      <c r="V56" s="7">
        <v>0.92900000000000005</v>
      </c>
      <c r="W56" s="7"/>
      <c r="Y56" s="66">
        <v>44589</v>
      </c>
      <c r="Z56" s="21" t="s">
        <v>346</v>
      </c>
      <c r="AA56" s="21"/>
      <c r="AB56" s="7">
        <v>1.1449</v>
      </c>
      <c r="AC56" s="7"/>
      <c r="AE56" s="66">
        <v>44897</v>
      </c>
      <c r="AF56" s="21" t="s">
        <v>1627</v>
      </c>
      <c r="AG56" s="21"/>
      <c r="AH56" s="7">
        <v>0.97030000000000005</v>
      </c>
      <c r="AI56" s="7"/>
      <c r="AK56" s="66">
        <v>44663</v>
      </c>
      <c r="AL56" s="21" t="s">
        <v>334</v>
      </c>
      <c r="AM56" s="140"/>
      <c r="AN56" s="7">
        <v>0.95399999999999996</v>
      </c>
      <c r="AO56" s="7"/>
      <c r="AQ56" s="23">
        <v>44405</v>
      </c>
      <c r="AR56" s="21" t="s">
        <v>347</v>
      </c>
      <c r="AS56" s="7"/>
      <c r="AT56" s="28">
        <v>1.0838000000000001</v>
      </c>
      <c r="AU56" s="7">
        <v>4629629.63</v>
      </c>
      <c r="AW56" s="49">
        <v>44589</v>
      </c>
      <c r="AX56" s="21" t="s">
        <v>346</v>
      </c>
      <c r="AY56" s="7"/>
      <c r="AZ56">
        <v>1.1319999999999999</v>
      </c>
      <c r="BC56" s="43">
        <v>44502</v>
      </c>
      <c r="BD56" s="21" t="s">
        <v>342</v>
      </c>
      <c r="BF56" s="21">
        <v>2.1977000000000002</v>
      </c>
      <c r="BI56" s="66"/>
      <c r="BJ56" s="21"/>
      <c r="BK56" s="21"/>
    </row>
    <row r="57" spans="1:64" customFormat="1">
      <c r="A57" s="23">
        <v>44405</v>
      </c>
      <c r="B57" s="21" t="s">
        <v>347</v>
      </c>
      <c r="C57" s="140"/>
      <c r="D57" s="76">
        <v>1.1171</v>
      </c>
      <c r="E57" s="7">
        <v>1754232.08</v>
      </c>
      <c r="G57" s="58">
        <v>44693</v>
      </c>
      <c r="H57" s="21" t="s">
        <v>345</v>
      </c>
      <c r="I57" s="140"/>
      <c r="J57" s="76">
        <v>0.93720000000000003</v>
      </c>
      <c r="K57" s="7"/>
      <c r="L57" s="7"/>
      <c r="M57" s="66">
        <v>44727</v>
      </c>
      <c r="N57" s="21" t="s">
        <v>570</v>
      </c>
      <c r="O57" s="140"/>
      <c r="P57" s="7">
        <v>1.1028</v>
      </c>
      <c r="Q57" s="7"/>
      <c r="R57" s="7"/>
      <c r="S57" s="66">
        <v>44802</v>
      </c>
      <c r="T57" s="21" t="s">
        <v>1623</v>
      </c>
      <c r="U57" s="140"/>
      <c r="V57" s="7">
        <v>0.92900000000000005</v>
      </c>
      <c r="W57" s="7"/>
      <c r="Y57" s="66">
        <v>44599</v>
      </c>
      <c r="Z57" s="21" t="s">
        <v>348</v>
      </c>
      <c r="AA57" s="21"/>
      <c r="AB57" s="7">
        <v>1.2002999999999999</v>
      </c>
      <c r="AC57" s="7"/>
      <c r="AE57" s="66">
        <v>44900</v>
      </c>
      <c r="AF57" s="21" t="s">
        <v>1627</v>
      </c>
      <c r="AG57" s="21"/>
      <c r="AH57" s="7">
        <v>0.9778</v>
      </c>
      <c r="AI57" s="7"/>
      <c r="AK57" s="66">
        <v>44664</v>
      </c>
      <c r="AL57" s="21" t="s">
        <v>334</v>
      </c>
      <c r="AM57" s="140"/>
      <c r="AN57" s="7">
        <v>0.94099999999999995</v>
      </c>
      <c r="AO57" s="7"/>
      <c r="AQ57" s="23">
        <v>44406</v>
      </c>
      <c r="AR57" s="21" t="s">
        <v>347</v>
      </c>
      <c r="AS57" s="7"/>
      <c r="AT57" s="28">
        <v>1.0865</v>
      </c>
      <c r="AU57" s="7">
        <v>4629629.63</v>
      </c>
      <c r="AW57" s="49">
        <v>44599</v>
      </c>
      <c r="AX57" s="21" t="s">
        <v>348</v>
      </c>
      <c r="AY57" s="7"/>
      <c r="AZ57">
        <v>1.1720999999999999</v>
      </c>
      <c r="BC57" s="43">
        <v>44503</v>
      </c>
      <c r="BD57" s="21" t="s">
        <v>342</v>
      </c>
      <c r="BF57" s="21">
        <v>2.1861999999999999</v>
      </c>
      <c r="BI57" s="66"/>
      <c r="BJ57" s="21"/>
      <c r="BK57" s="21"/>
    </row>
    <row r="58" spans="1:64" customFormat="1">
      <c r="A58" s="23">
        <v>44406</v>
      </c>
      <c r="B58" s="21" t="s">
        <v>347</v>
      </c>
      <c r="C58" s="140"/>
      <c r="D58" s="76">
        <v>1.1194</v>
      </c>
      <c r="E58" s="7">
        <v>1754232.08</v>
      </c>
      <c r="G58" s="58">
        <v>44694</v>
      </c>
      <c r="H58" s="21" t="s">
        <v>345</v>
      </c>
      <c r="I58" s="140"/>
      <c r="J58" s="76">
        <v>0.9415</v>
      </c>
      <c r="K58" s="7"/>
      <c r="L58" s="7"/>
      <c r="M58" s="66">
        <v>44728</v>
      </c>
      <c r="N58" s="21" t="s">
        <v>570</v>
      </c>
      <c r="O58" s="140"/>
      <c r="P58" s="7">
        <v>1.1147</v>
      </c>
      <c r="Q58" s="7"/>
      <c r="R58" s="7"/>
      <c r="S58" s="66">
        <v>44803</v>
      </c>
      <c r="T58" s="21" t="s">
        <v>1623</v>
      </c>
      <c r="U58" s="140"/>
      <c r="V58" s="7">
        <v>0.92900000000000005</v>
      </c>
      <c r="W58" s="7"/>
      <c r="Y58" s="66">
        <v>44600</v>
      </c>
      <c r="Z58" s="21" t="s">
        <v>348</v>
      </c>
      <c r="AA58" s="21"/>
      <c r="AB58" s="7">
        <v>1.1970000000000001</v>
      </c>
      <c r="AC58" s="7"/>
      <c r="AE58" s="66">
        <v>44901</v>
      </c>
      <c r="AF58" s="21" t="s">
        <v>1627</v>
      </c>
      <c r="AG58" s="21"/>
      <c r="AH58" s="7">
        <v>0.96909999999999996</v>
      </c>
      <c r="AI58" s="7"/>
      <c r="AK58" s="66">
        <v>44665</v>
      </c>
      <c r="AL58" s="21" t="s">
        <v>334</v>
      </c>
      <c r="AM58" s="140"/>
      <c r="AN58" s="7">
        <v>0.95299999999999996</v>
      </c>
      <c r="AO58" s="7"/>
      <c r="AQ58" s="23">
        <v>44407</v>
      </c>
      <c r="AR58" s="21" t="s">
        <v>347</v>
      </c>
      <c r="AS58" s="7"/>
      <c r="AT58" s="28">
        <v>1.0881000000000001</v>
      </c>
      <c r="AU58" s="7">
        <v>4629629.63</v>
      </c>
      <c r="AW58" s="49">
        <v>44600</v>
      </c>
      <c r="AX58" s="21" t="s">
        <v>348</v>
      </c>
      <c r="AY58" s="7"/>
      <c r="AZ58">
        <v>1.1680999999999999</v>
      </c>
      <c r="BC58" s="43">
        <v>44504</v>
      </c>
      <c r="BD58" s="21" t="s">
        <v>342</v>
      </c>
      <c r="BF58" s="21">
        <v>2.1905000000000001</v>
      </c>
      <c r="BI58" s="66"/>
      <c r="BJ58" s="21"/>
      <c r="BK58" s="21"/>
    </row>
    <row r="59" spans="1:64" customFormat="1">
      <c r="A59" s="23">
        <v>44407</v>
      </c>
      <c r="B59" s="21" t="s">
        <v>347</v>
      </c>
      <c r="C59" s="140"/>
      <c r="D59" s="76">
        <v>1.1218999999999999</v>
      </c>
      <c r="E59" s="7">
        <v>1754232.08</v>
      </c>
      <c r="G59" s="58">
        <v>44697</v>
      </c>
      <c r="H59" s="21" t="s">
        <v>345</v>
      </c>
      <c r="I59" s="140"/>
      <c r="J59" s="76">
        <v>0.94279999999999997</v>
      </c>
      <c r="K59" s="7"/>
      <c r="L59" s="7"/>
      <c r="M59" s="66">
        <v>44729</v>
      </c>
      <c r="N59" s="21" t="s">
        <v>570</v>
      </c>
      <c r="O59" s="140"/>
      <c r="P59" s="7">
        <v>1.1292</v>
      </c>
      <c r="Q59" s="7"/>
      <c r="R59" s="7"/>
      <c r="S59" s="66">
        <v>44804</v>
      </c>
      <c r="T59" s="21" t="s">
        <v>1623</v>
      </c>
      <c r="U59" s="140"/>
      <c r="V59" s="7">
        <v>0.97960000000000003</v>
      </c>
      <c r="W59" s="7"/>
      <c r="Y59" s="66">
        <v>44601</v>
      </c>
      <c r="Z59" s="21" t="s">
        <v>348</v>
      </c>
      <c r="AA59" s="21"/>
      <c r="AB59" s="7">
        <v>1.1860999999999999</v>
      </c>
      <c r="AC59" s="7"/>
      <c r="AE59" s="66">
        <v>44902</v>
      </c>
      <c r="AF59" s="21" t="s">
        <v>1627</v>
      </c>
      <c r="AG59" s="21"/>
      <c r="AH59" s="7">
        <v>0.97360000000000002</v>
      </c>
      <c r="AI59" s="7"/>
      <c r="AK59" s="66">
        <v>44666</v>
      </c>
      <c r="AL59" s="21" t="s">
        <v>334</v>
      </c>
      <c r="AM59" s="140"/>
      <c r="AN59" s="7">
        <v>0.94799999999999995</v>
      </c>
      <c r="AO59" s="7"/>
      <c r="AQ59" s="23">
        <v>44410</v>
      </c>
      <c r="AR59" s="21" t="s">
        <v>339</v>
      </c>
      <c r="AS59" s="7"/>
      <c r="AT59" s="28">
        <v>1.0899000000000001</v>
      </c>
      <c r="AU59" s="7">
        <v>4629629.63</v>
      </c>
      <c r="AW59" s="49">
        <v>44601</v>
      </c>
      <c r="AX59" s="21" t="s">
        <v>348</v>
      </c>
      <c r="AY59" s="7"/>
      <c r="AZ59">
        <v>1.1476999999999999</v>
      </c>
      <c r="BC59" s="43">
        <v>44505</v>
      </c>
      <c r="BD59" s="21" t="s">
        <v>342</v>
      </c>
      <c r="BF59" s="21">
        <v>2.1791999999999998</v>
      </c>
      <c r="BI59" s="66"/>
      <c r="BJ59" s="21"/>
      <c r="BK59" s="21"/>
    </row>
    <row r="60" spans="1:64" customFormat="1">
      <c r="A60" s="23">
        <v>44410</v>
      </c>
      <c r="B60" s="21" t="s">
        <v>339</v>
      </c>
      <c r="C60" s="140"/>
      <c r="D60" s="28">
        <v>1.1209</v>
      </c>
      <c r="E60" s="7">
        <v>1754232.08</v>
      </c>
      <c r="G60" s="58">
        <v>44698</v>
      </c>
      <c r="H60" s="21" t="s">
        <v>345</v>
      </c>
      <c r="I60" s="140"/>
      <c r="J60" s="28">
        <v>0.94499999999999995</v>
      </c>
      <c r="K60" s="7"/>
      <c r="L60" s="7"/>
      <c r="M60" s="66">
        <v>44732</v>
      </c>
      <c r="N60" s="21" t="s">
        <v>570</v>
      </c>
      <c r="O60" s="140"/>
      <c r="P60" s="7">
        <v>1.1415</v>
      </c>
      <c r="Q60" s="7"/>
      <c r="R60" s="7"/>
      <c r="S60" s="66">
        <v>44805</v>
      </c>
      <c r="T60" s="21" t="s">
        <v>340</v>
      </c>
      <c r="U60" s="140"/>
      <c r="V60" s="7">
        <v>0.97960000000000003</v>
      </c>
      <c r="W60" s="7"/>
      <c r="Y60" s="66">
        <v>44602</v>
      </c>
      <c r="Z60" s="21" t="s">
        <v>348</v>
      </c>
      <c r="AA60" s="21"/>
      <c r="AB60" s="7">
        <v>1.1866000000000001</v>
      </c>
      <c r="AC60" s="7"/>
      <c r="AE60" s="66">
        <v>44903</v>
      </c>
      <c r="AF60" s="21" t="s">
        <v>1627</v>
      </c>
      <c r="AG60" s="21"/>
      <c r="AH60" s="7">
        <v>0.97660000000000002</v>
      </c>
      <c r="AI60" s="7"/>
      <c r="AK60" s="66">
        <v>44669</v>
      </c>
      <c r="AL60" s="21" t="s">
        <v>334</v>
      </c>
      <c r="AM60" s="140"/>
      <c r="AN60" s="7">
        <v>0.95099999999999996</v>
      </c>
      <c r="AO60" s="7"/>
      <c r="AQ60" s="23">
        <v>44411</v>
      </c>
      <c r="AR60" s="21" t="s">
        <v>339</v>
      </c>
      <c r="AS60" s="7"/>
      <c r="AT60" s="28">
        <v>1.0813999999999999</v>
      </c>
      <c r="AU60" s="7">
        <v>4629629.63</v>
      </c>
      <c r="AW60" s="49">
        <v>44602</v>
      </c>
      <c r="AX60" s="21" t="s">
        <v>348</v>
      </c>
      <c r="AY60" s="7"/>
      <c r="AZ60">
        <v>1.1527000000000001</v>
      </c>
      <c r="BC60" s="43">
        <v>44508</v>
      </c>
      <c r="BD60" s="21" t="s">
        <v>342</v>
      </c>
      <c r="BF60" s="21">
        <v>2.1656</v>
      </c>
      <c r="BI60" s="66"/>
      <c r="BJ60" s="21"/>
      <c r="BK60" s="21"/>
    </row>
    <row r="61" spans="1:64" customFormat="1">
      <c r="A61" s="23">
        <v>44411</v>
      </c>
      <c r="B61" s="21" t="s">
        <v>339</v>
      </c>
      <c r="C61" s="140"/>
      <c r="D61" s="28">
        <v>1.1176999999999999</v>
      </c>
      <c r="E61" s="7">
        <v>1754232.08</v>
      </c>
      <c r="G61" s="58">
        <v>44699</v>
      </c>
      <c r="H61" s="21" t="s">
        <v>345</v>
      </c>
      <c r="I61" s="140"/>
      <c r="J61" s="28">
        <v>0.94589999999999996</v>
      </c>
      <c r="K61" s="7"/>
      <c r="L61" s="7"/>
      <c r="M61" s="66">
        <v>44733</v>
      </c>
      <c r="N61" s="21" t="s">
        <v>570</v>
      </c>
      <c r="O61" s="140"/>
      <c r="P61" s="7">
        <v>1.1435999999999999</v>
      </c>
      <c r="Q61" s="7"/>
      <c r="R61" s="7"/>
      <c r="S61" s="66">
        <v>44806</v>
      </c>
      <c r="T61" s="21" t="s">
        <v>340</v>
      </c>
      <c r="U61" s="140"/>
      <c r="V61" s="7">
        <v>0.97960000000000003</v>
      </c>
      <c r="W61" s="7"/>
      <c r="Y61" s="66">
        <v>44603</v>
      </c>
      <c r="Z61" s="21" t="s">
        <v>348</v>
      </c>
      <c r="AA61" s="21"/>
      <c r="AB61" s="7">
        <v>1.1761999999999999</v>
      </c>
      <c r="AC61" s="7"/>
      <c r="AE61" s="66">
        <v>44904</v>
      </c>
      <c r="AF61" s="21" t="s">
        <v>1627</v>
      </c>
      <c r="AG61" s="21"/>
      <c r="AH61" s="7">
        <v>0.98929999999999996</v>
      </c>
      <c r="AI61" s="7"/>
      <c r="AK61" s="66">
        <v>44670</v>
      </c>
      <c r="AL61" s="21" t="s">
        <v>334</v>
      </c>
      <c r="AM61" s="140"/>
      <c r="AN61" s="7">
        <v>0.95399999999999996</v>
      </c>
      <c r="AO61" s="7"/>
      <c r="AQ61" s="23">
        <v>44412</v>
      </c>
      <c r="AR61" s="21" t="s">
        <v>339</v>
      </c>
      <c r="AS61" s="7"/>
      <c r="AT61" s="28">
        <v>1.0793999999999999</v>
      </c>
      <c r="AU61" s="7">
        <v>4629629.63</v>
      </c>
      <c r="AW61" s="49">
        <v>44603</v>
      </c>
      <c r="AX61" s="21" t="s">
        <v>348</v>
      </c>
      <c r="AY61" s="7"/>
      <c r="AZ61">
        <v>1.1554</v>
      </c>
      <c r="BC61" s="43">
        <v>44509</v>
      </c>
      <c r="BD61" s="21" t="s">
        <v>342</v>
      </c>
      <c r="BF61" s="21">
        <v>2.1617000000000002</v>
      </c>
      <c r="BI61" s="66"/>
      <c r="BJ61" s="21"/>
      <c r="BK61" s="21"/>
    </row>
    <row r="62" spans="1:64" customFormat="1">
      <c r="A62" s="23">
        <v>44412</v>
      </c>
      <c r="B62" s="21" t="s">
        <v>339</v>
      </c>
      <c r="C62" s="140"/>
      <c r="D62" s="28">
        <v>1.1195999999999999</v>
      </c>
      <c r="E62" s="7">
        <v>1754232.08</v>
      </c>
      <c r="G62" s="58">
        <v>44700</v>
      </c>
      <c r="H62" s="21" t="s">
        <v>345</v>
      </c>
      <c r="I62" s="140"/>
      <c r="J62" s="28">
        <v>0.94789999999999996</v>
      </c>
      <c r="K62" s="7"/>
      <c r="L62" s="7"/>
      <c r="M62" s="66">
        <v>44734</v>
      </c>
      <c r="N62" s="21" t="s">
        <v>570</v>
      </c>
      <c r="O62" s="140"/>
      <c r="P62" s="7">
        <v>1.1409</v>
      </c>
      <c r="Q62" s="7"/>
      <c r="R62" s="7"/>
      <c r="S62" s="66">
        <v>44807</v>
      </c>
      <c r="T62" s="21" t="s">
        <v>340</v>
      </c>
      <c r="U62" s="140"/>
      <c r="V62" s="7">
        <v>0.97960000000000003</v>
      </c>
      <c r="W62" s="7"/>
      <c r="Y62" s="66">
        <v>44606</v>
      </c>
      <c r="Z62" s="21" t="s">
        <v>348</v>
      </c>
      <c r="AA62" s="21"/>
      <c r="AB62" s="7">
        <v>1.1626000000000001</v>
      </c>
      <c r="AC62" s="7"/>
      <c r="AE62" s="66">
        <v>44907</v>
      </c>
      <c r="AF62" s="21" t="s">
        <v>1627</v>
      </c>
      <c r="AG62" s="21"/>
      <c r="AH62" s="7">
        <v>0.99099999999999999</v>
      </c>
      <c r="AI62" s="7"/>
      <c r="AK62" s="66">
        <v>44671</v>
      </c>
      <c r="AL62" s="21" t="s">
        <v>334</v>
      </c>
      <c r="AM62" s="140"/>
      <c r="AN62" s="7">
        <v>0.93</v>
      </c>
      <c r="AO62" s="7"/>
      <c r="AQ62" s="23">
        <v>44413</v>
      </c>
      <c r="AR62" s="21" t="s">
        <v>339</v>
      </c>
      <c r="AS62" s="7"/>
      <c r="AT62" s="28">
        <v>1.0828</v>
      </c>
      <c r="AU62" s="7">
        <v>4629629.63</v>
      </c>
      <c r="AW62" s="49">
        <v>44606</v>
      </c>
      <c r="AX62" s="21" t="s">
        <v>348</v>
      </c>
      <c r="AY62" s="7"/>
      <c r="AZ62">
        <v>1.1424000000000001</v>
      </c>
      <c r="BC62" s="43">
        <v>44510</v>
      </c>
      <c r="BD62" s="21" t="s">
        <v>342</v>
      </c>
      <c r="BF62" s="21">
        <v>2.1865999999999999</v>
      </c>
      <c r="BI62" s="66"/>
      <c r="BJ62" s="21"/>
      <c r="BK62" s="21"/>
    </row>
    <row r="63" spans="1:64" customFormat="1">
      <c r="A63" s="23">
        <v>44413</v>
      </c>
      <c r="B63" s="21" t="s">
        <v>339</v>
      </c>
      <c r="C63" s="140"/>
      <c r="D63" s="28">
        <v>1.1193</v>
      </c>
      <c r="E63" s="7">
        <v>1754232.08</v>
      </c>
      <c r="G63" s="58">
        <v>44701</v>
      </c>
      <c r="H63" s="21" t="s">
        <v>345</v>
      </c>
      <c r="I63" s="140"/>
      <c r="J63" s="28">
        <v>0.95479999999999998</v>
      </c>
      <c r="K63" s="7"/>
      <c r="L63" s="7"/>
      <c r="M63" s="66">
        <v>44735</v>
      </c>
      <c r="N63" s="21" t="s">
        <v>570</v>
      </c>
      <c r="O63" s="140"/>
      <c r="P63" s="7">
        <v>1.1551</v>
      </c>
      <c r="Q63" s="7"/>
      <c r="R63" s="7"/>
      <c r="S63" s="66">
        <v>44808</v>
      </c>
      <c r="T63" s="21" t="s">
        <v>340</v>
      </c>
      <c r="U63" s="140"/>
      <c r="V63" s="7">
        <v>0.97960000000000003</v>
      </c>
      <c r="W63" s="7"/>
      <c r="Y63" s="66">
        <v>44607</v>
      </c>
      <c r="Z63" s="21" t="s">
        <v>348</v>
      </c>
      <c r="AA63" s="21"/>
      <c r="AB63" s="7">
        <v>1.1696</v>
      </c>
      <c r="AC63" s="7"/>
      <c r="AE63" s="66">
        <v>44908</v>
      </c>
      <c r="AF63" s="21" t="s">
        <v>1627</v>
      </c>
      <c r="AG63" s="21"/>
      <c r="AH63" s="7">
        <v>0.98270000000000002</v>
      </c>
      <c r="AI63" s="7"/>
      <c r="AK63" s="66">
        <v>44672</v>
      </c>
      <c r="AL63" s="21" t="s">
        <v>334</v>
      </c>
      <c r="AM63" s="140"/>
      <c r="AN63" s="7">
        <v>0.89900000000000002</v>
      </c>
      <c r="AO63" s="7"/>
      <c r="AQ63" s="23">
        <v>44414</v>
      </c>
      <c r="AR63" s="21" t="s">
        <v>339</v>
      </c>
      <c r="AS63" s="7"/>
      <c r="AT63" s="28">
        <v>1.0869</v>
      </c>
      <c r="AU63" s="7">
        <v>4629629.63</v>
      </c>
      <c r="AW63" s="49">
        <v>44607</v>
      </c>
      <c r="AX63" s="21" t="s">
        <v>348</v>
      </c>
      <c r="AY63" s="7"/>
      <c r="AZ63">
        <v>1.1346000000000001</v>
      </c>
      <c r="BC63" s="43">
        <v>44511</v>
      </c>
      <c r="BD63" s="21" t="s">
        <v>342</v>
      </c>
      <c r="BF63" s="21">
        <v>2.2214</v>
      </c>
      <c r="BI63" s="66"/>
      <c r="BJ63" s="21"/>
      <c r="BK63" s="21"/>
    </row>
    <row r="64" spans="1:64" customFormat="1">
      <c r="A64" s="23">
        <v>44414</v>
      </c>
      <c r="B64" s="21" t="s">
        <v>339</v>
      </c>
      <c r="C64" s="140"/>
      <c r="D64" s="28">
        <v>1.1182000000000001</v>
      </c>
      <c r="E64" s="7">
        <v>1754232.08</v>
      </c>
      <c r="G64" s="58">
        <v>44704</v>
      </c>
      <c r="H64" s="21" t="s">
        <v>535</v>
      </c>
      <c r="I64" s="140"/>
      <c r="J64" s="28">
        <v>0.95809999999999995</v>
      </c>
      <c r="K64" s="7"/>
      <c r="L64" s="7"/>
      <c r="M64" s="66">
        <v>44736</v>
      </c>
      <c r="N64" s="21" t="s">
        <v>570</v>
      </c>
      <c r="O64" s="140"/>
      <c r="P64" s="7">
        <v>1.1731</v>
      </c>
      <c r="Q64" s="7"/>
      <c r="R64" s="7"/>
      <c r="S64" s="66">
        <v>44809</v>
      </c>
      <c r="T64" s="21" t="s">
        <v>340</v>
      </c>
      <c r="U64" s="140"/>
      <c r="V64" s="7">
        <v>0.97960000000000003</v>
      </c>
      <c r="W64" s="7"/>
      <c r="Y64" s="66">
        <v>44608</v>
      </c>
      <c r="Z64" s="21" t="s">
        <v>348</v>
      </c>
      <c r="AA64" s="21"/>
      <c r="AB64" s="7">
        <v>1.1726000000000001</v>
      </c>
      <c r="AC64" s="7"/>
      <c r="AE64" s="66">
        <v>44909</v>
      </c>
      <c r="AF64" s="21" t="s">
        <v>1627</v>
      </c>
      <c r="AG64" s="21"/>
      <c r="AH64" s="7">
        <v>0.98419999999999996</v>
      </c>
      <c r="AI64" s="7"/>
      <c r="AK64" s="66">
        <v>44673</v>
      </c>
      <c r="AL64" s="21" t="s">
        <v>334</v>
      </c>
      <c r="AM64" s="140"/>
      <c r="AN64" s="7">
        <v>0.89400000000000002</v>
      </c>
      <c r="AO64" s="7"/>
      <c r="AQ64" s="23">
        <v>44417</v>
      </c>
      <c r="AR64" s="21" t="s">
        <v>339</v>
      </c>
      <c r="AS64" s="7"/>
      <c r="AT64" s="28">
        <v>1.0896999999999999</v>
      </c>
      <c r="AU64" s="7">
        <v>4629629.63</v>
      </c>
      <c r="AW64" s="49">
        <v>44608</v>
      </c>
      <c r="AX64" s="21" t="s">
        <v>348</v>
      </c>
      <c r="AY64" s="7"/>
      <c r="AZ64">
        <v>1.1294</v>
      </c>
      <c r="BC64" s="43">
        <v>44512</v>
      </c>
      <c r="BD64" s="21" t="s">
        <v>342</v>
      </c>
      <c r="BF64" s="21">
        <v>2.2210000000000001</v>
      </c>
      <c r="BI64" s="66"/>
      <c r="BJ64" s="21"/>
      <c r="BK64" s="21"/>
    </row>
    <row r="65" spans="1:65">
      <c r="A65" s="23">
        <v>44417</v>
      </c>
      <c r="B65" s="21" t="s">
        <v>339</v>
      </c>
      <c r="C65" s="140"/>
      <c r="D65" s="28">
        <v>1.1265000000000001</v>
      </c>
      <c r="E65" s="7">
        <v>1754232.08</v>
      </c>
      <c r="G65" s="58">
        <v>44705</v>
      </c>
      <c r="H65" s="21" t="s">
        <v>535</v>
      </c>
      <c r="I65" s="140"/>
      <c r="J65" s="28">
        <v>0.93779999999999997</v>
      </c>
      <c r="M65" s="66">
        <v>44739</v>
      </c>
      <c r="N65" s="21" t="s">
        <v>570</v>
      </c>
      <c r="O65" s="140"/>
      <c r="P65" s="7">
        <v>1.1772</v>
      </c>
      <c r="S65" s="66">
        <v>44810</v>
      </c>
      <c r="T65" s="21" t="s">
        <v>340</v>
      </c>
      <c r="U65" s="140"/>
      <c r="V65" s="7">
        <v>0.97960000000000003</v>
      </c>
      <c r="Y65" s="66">
        <v>44609</v>
      </c>
      <c r="Z65" s="21" t="s">
        <v>348</v>
      </c>
      <c r="AA65" s="21"/>
      <c r="AB65" s="7">
        <v>1.1823999999999999</v>
      </c>
      <c r="AE65" s="66">
        <v>44910</v>
      </c>
      <c r="AF65" s="21" t="s">
        <v>1627</v>
      </c>
      <c r="AG65" s="21"/>
      <c r="AH65" s="7">
        <v>0.9869</v>
      </c>
      <c r="AK65" s="66">
        <v>44676</v>
      </c>
      <c r="AL65" s="21" t="s">
        <v>334</v>
      </c>
      <c r="AM65" s="140"/>
      <c r="AN65" s="7">
        <v>0.84399999999999997</v>
      </c>
      <c r="AQ65" s="23">
        <v>44418</v>
      </c>
      <c r="AR65" s="21" t="s">
        <v>339</v>
      </c>
      <c r="AT65" s="28">
        <v>1.0907</v>
      </c>
      <c r="AU65" s="7">
        <v>4629629.63</v>
      </c>
      <c r="AW65" s="49">
        <v>44609</v>
      </c>
      <c r="AX65" s="21" t="s">
        <v>348</v>
      </c>
      <c r="AY65" s="7"/>
      <c r="AZ65">
        <v>1.1322000000000001</v>
      </c>
      <c r="BC65" s="43">
        <v>44515</v>
      </c>
      <c r="BD65" s="21" t="s">
        <v>342</v>
      </c>
      <c r="BF65" s="21">
        <v>2.2317</v>
      </c>
      <c r="BI65" s="66"/>
      <c r="BJ65" s="21"/>
      <c r="BK65" s="21"/>
    </row>
    <row r="66" spans="1:65">
      <c r="A66" s="23">
        <v>44418</v>
      </c>
      <c r="B66" s="21" t="s">
        <v>339</v>
      </c>
      <c r="C66" s="140"/>
      <c r="D66" s="28">
        <v>1.1397999999999999</v>
      </c>
      <c r="E66" s="7">
        <v>1754232.08</v>
      </c>
      <c r="G66" s="58">
        <v>44706</v>
      </c>
      <c r="H66" s="21" t="s">
        <v>535</v>
      </c>
      <c r="I66" s="140"/>
      <c r="J66" s="28">
        <v>0.94730000000000003</v>
      </c>
      <c r="M66" s="66">
        <v>44740</v>
      </c>
      <c r="N66" s="21" t="s">
        <v>570</v>
      </c>
      <c r="O66" s="140"/>
      <c r="P66" s="7">
        <v>1.1833</v>
      </c>
      <c r="S66" s="66">
        <v>44811</v>
      </c>
      <c r="T66" s="21" t="s">
        <v>340</v>
      </c>
      <c r="U66" s="140"/>
      <c r="V66" s="7">
        <v>0.97960000000000003</v>
      </c>
      <c r="Y66" s="66">
        <v>44610</v>
      </c>
      <c r="Z66" s="21" t="s">
        <v>348</v>
      </c>
      <c r="AA66" s="21"/>
      <c r="AB66" s="7">
        <v>1.1880999999999999</v>
      </c>
      <c r="AE66" s="66">
        <v>44911</v>
      </c>
      <c r="AF66" s="21" t="s">
        <v>1627</v>
      </c>
      <c r="AG66" s="21"/>
      <c r="AH66" s="7">
        <v>0.98409999999999997</v>
      </c>
      <c r="AK66" s="66">
        <v>44677</v>
      </c>
      <c r="AL66" s="21" t="s">
        <v>334</v>
      </c>
      <c r="AM66" s="140"/>
      <c r="AN66" s="7">
        <v>0.82499999999999996</v>
      </c>
      <c r="AQ66" s="23">
        <v>44419</v>
      </c>
      <c r="AR66" s="21" t="s">
        <v>339</v>
      </c>
      <c r="AT66" s="28">
        <v>1.0902000000000001</v>
      </c>
      <c r="AU66" s="7">
        <v>4629629.63</v>
      </c>
      <c r="AW66" s="49">
        <v>44610</v>
      </c>
      <c r="AX66" s="21" t="s">
        <v>348</v>
      </c>
      <c r="AY66" s="7"/>
      <c r="AZ66">
        <v>1.1354</v>
      </c>
      <c r="BC66" s="43">
        <v>44516</v>
      </c>
      <c r="BD66" s="21" t="s">
        <v>342</v>
      </c>
      <c r="BF66" s="21">
        <v>2.2206000000000001</v>
      </c>
      <c r="BI66" s="66"/>
      <c r="BJ66" s="21"/>
      <c r="BK66" s="21"/>
    </row>
    <row r="67" spans="1:65">
      <c r="A67" s="23">
        <v>44419</v>
      </c>
      <c r="B67" s="21" t="s">
        <v>339</v>
      </c>
      <c r="C67" s="140"/>
      <c r="D67" s="28">
        <v>1.1434</v>
      </c>
      <c r="E67" s="7">
        <v>1754232.08</v>
      </c>
      <c r="G67" s="58">
        <v>44707</v>
      </c>
      <c r="H67" s="21" t="s">
        <v>535</v>
      </c>
      <c r="I67" s="140"/>
      <c r="J67" s="28">
        <v>0.94640000000000002</v>
      </c>
      <c r="M67" s="66">
        <v>44741</v>
      </c>
      <c r="N67" s="21" t="s">
        <v>570</v>
      </c>
      <c r="O67" s="140"/>
      <c r="P67" s="7">
        <v>1.1791</v>
      </c>
      <c r="S67" s="66">
        <v>44812</v>
      </c>
      <c r="T67" s="21" t="s">
        <v>340</v>
      </c>
      <c r="U67" s="140"/>
      <c r="V67" s="7">
        <v>0.97960000000000003</v>
      </c>
      <c r="Y67" s="66">
        <v>44613</v>
      </c>
      <c r="Z67" s="21" t="s">
        <v>348</v>
      </c>
      <c r="AA67" s="21"/>
      <c r="AB67" s="7">
        <v>1.1958</v>
      </c>
      <c r="AE67" s="66">
        <v>44914</v>
      </c>
      <c r="AF67" s="21" t="s">
        <v>1627</v>
      </c>
      <c r="AG67" s="21"/>
      <c r="AH67" s="7">
        <v>0.95940000000000003</v>
      </c>
      <c r="AK67" s="66">
        <v>44678</v>
      </c>
      <c r="AL67" s="21" t="s">
        <v>334</v>
      </c>
      <c r="AM67" s="140"/>
      <c r="AN67" s="7">
        <v>0.85699999999999998</v>
      </c>
      <c r="AQ67" s="23">
        <v>44420</v>
      </c>
      <c r="AR67" s="21" t="s">
        <v>339</v>
      </c>
      <c r="AT67" s="28">
        <v>1.0914999999999999</v>
      </c>
      <c r="AU67" s="7">
        <v>4629629.63</v>
      </c>
      <c r="AW67" s="49">
        <v>44613</v>
      </c>
      <c r="AX67" s="21" t="s">
        <v>348</v>
      </c>
      <c r="AY67" s="7"/>
      <c r="AZ67">
        <v>1.1373</v>
      </c>
      <c r="BC67" s="43">
        <v>44517</v>
      </c>
      <c r="BD67" s="21" t="s">
        <v>342</v>
      </c>
      <c r="BF67" s="21">
        <v>2.2202999999999999</v>
      </c>
      <c r="BI67" s="66"/>
      <c r="BJ67" s="21"/>
      <c r="BK67" s="21"/>
    </row>
    <row r="68" spans="1:65">
      <c r="A68" s="23">
        <v>44420</v>
      </c>
      <c r="B68" s="21" t="s">
        <v>339</v>
      </c>
      <c r="C68" s="140"/>
      <c r="D68" s="28">
        <v>1.1415</v>
      </c>
      <c r="E68" s="7">
        <v>1754232.08</v>
      </c>
      <c r="G68" s="58">
        <v>44708</v>
      </c>
      <c r="H68" s="21" t="s">
        <v>535</v>
      </c>
      <c r="I68" s="140"/>
      <c r="J68" s="28">
        <v>0.94920000000000004</v>
      </c>
      <c r="M68" s="66">
        <v>44742</v>
      </c>
      <c r="N68" s="21" t="s">
        <v>570</v>
      </c>
      <c r="O68" s="140"/>
      <c r="P68" s="7">
        <v>1.1808000000000001</v>
      </c>
      <c r="S68" s="66">
        <v>44813</v>
      </c>
      <c r="T68" s="21" t="s">
        <v>340</v>
      </c>
      <c r="U68" s="140"/>
      <c r="V68" s="7">
        <v>0.97960000000000003</v>
      </c>
      <c r="Y68" s="66">
        <v>44614</v>
      </c>
      <c r="Z68" s="21" t="s">
        <v>348</v>
      </c>
      <c r="AA68" s="21"/>
      <c r="AB68" s="7">
        <v>1.1966000000000001</v>
      </c>
      <c r="AE68" s="66">
        <v>44915</v>
      </c>
      <c r="AF68" s="21" t="s">
        <v>1627</v>
      </c>
      <c r="AG68" s="21"/>
      <c r="AH68" s="7">
        <v>0.95099999999999996</v>
      </c>
      <c r="AK68" s="66">
        <v>44679</v>
      </c>
      <c r="AL68" s="21" t="s">
        <v>334</v>
      </c>
      <c r="AM68" s="140"/>
      <c r="AN68" s="7">
        <v>0.85499999999999998</v>
      </c>
      <c r="AQ68" s="23">
        <v>44421</v>
      </c>
      <c r="AR68" s="21" t="s">
        <v>339</v>
      </c>
      <c r="AT68" s="28">
        <v>1.0922000000000001</v>
      </c>
      <c r="AU68" s="7">
        <v>4629629.63</v>
      </c>
      <c r="AW68" s="49">
        <v>44614</v>
      </c>
      <c r="AX68" s="21" t="s">
        <v>348</v>
      </c>
      <c r="AY68" s="7"/>
      <c r="AZ68">
        <v>1.1429</v>
      </c>
      <c r="BC68" s="43">
        <v>44518</v>
      </c>
      <c r="BD68" s="21" t="s">
        <v>342</v>
      </c>
      <c r="BF68" s="21">
        <v>2.2197</v>
      </c>
      <c r="BI68" s="66"/>
      <c r="BJ68" s="21"/>
      <c r="BK68" s="21"/>
    </row>
    <row r="69" spans="1:65">
      <c r="A69" s="58">
        <v>44421</v>
      </c>
      <c r="B69" s="21" t="s">
        <v>340</v>
      </c>
      <c r="C69" s="140"/>
      <c r="D69" s="28">
        <v>1.1433</v>
      </c>
      <c r="E69" s="7">
        <v>1754232.08</v>
      </c>
      <c r="G69" s="58">
        <v>44711</v>
      </c>
      <c r="H69" s="21" t="s">
        <v>535</v>
      </c>
      <c r="I69" s="140"/>
      <c r="J69" s="28">
        <v>0.95109999999999995</v>
      </c>
      <c r="M69" s="66">
        <v>44743</v>
      </c>
      <c r="N69" s="21" t="s">
        <v>638</v>
      </c>
      <c r="O69" s="140"/>
      <c r="P69" s="7">
        <v>1.1802999999999999</v>
      </c>
      <c r="S69" s="66">
        <v>44814</v>
      </c>
      <c r="T69" s="21" t="s">
        <v>340</v>
      </c>
      <c r="U69" s="140"/>
      <c r="V69" s="7">
        <v>0.97960000000000003</v>
      </c>
      <c r="Y69" s="66">
        <v>44615</v>
      </c>
      <c r="Z69" s="21" t="s">
        <v>348</v>
      </c>
      <c r="AA69" s="21"/>
      <c r="AB69" s="7">
        <v>1.2173</v>
      </c>
      <c r="AE69" s="66">
        <v>44916</v>
      </c>
      <c r="AF69" s="21" t="s">
        <v>1627</v>
      </c>
      <c r="AG69" s="21"/>
      <c r="AH69" s="7">
        <v>0.95499999999999996</v>
      </c>
      <c r="AK69" s="66">
        <v>44680</v>
      </c>
      <c r="AL69" s="21" t="s">
        <v>334</v>
      </c>
      <c r="AM69" s="140"/>
      <c r="AN69" s="7">
        <v>0.89100000000000001</v>
      </c>
      <c r="AQ69" s="58">
        <v>44424</v>
      </c>
      <c r="AR69" s="21" t="s">
        <v>339</v>
      </c>
      <c r="AT69" s="28">
        <v>1.0933999999999999</v>
      </c>
      <c r="AU69" s="7">
        <v>4629629.63</v>
      </c>
      <c r="AW69" s="49">
        <v>44615</v>
      </c>
      <c r="AX69" s="21" t="s">
        <v>348</v>
      </c>
      <c r="AY69" s="7"/>
      <c r="AZ69">
        <v>1.1451</v>
      </c>
      <c r="BC69" s="43">
        <v>44519</v>
      </c>
      <c r="BD69" s="21" t="s">
        <v>342</v>
      </c>
      <c r="BF69" s="21">
        <v>2.2191999999999998</v>
      </c>
      <c r="BI69" s="66"/>
      <c r="BJ69" s="21"/>
      <c r="BK69" s="21"/>
    </row>
    <row r="70" spans="1:65">
      <c r="A70" s="58">
        <v>44424</v>
      </c>
      <c r="B70" s="21" t="s">
        <v>339</v>
      </c>
      <c r="C70" s="140"/>
      <c r="D70" s="21">
        <v>1.1478999999999999</v>
      </c>
      <c r="E70" s="7">
        <v>1754232.08</v>
      </c>
      <c r="G70" s="58">
        <v>44712</v>
      </c>
      <c r="H70" s="21" t="s">
        <v>535</v>
      </c>
      <c r="I70" s="140"/>
      <c r="J70" s="21">
        <v>0.95069999999999999</v>
      </c>
      <c r="M70" s="66">
        <v>44746</v>
      </c>
      <c r="N70" s="21" t="s">
        <v>638</v>
      </c>
      <c r="O70" s="140"/>
      <c r="P70" s="7">
        <v>1.194</v>
      </c>
      <c r="S70" s="66">
        <v>44815</v>
      </c>
      <c r="T70" s="21" t="s">
        <v>340</v>
      </c>
      <c r="U70" s="140"/>
      <c r="V70" s="7">
        <v>0.97960000000000003</v>
      </c>
      <c r="Y70" s="66">
        <v>44616</v>
      </c>
      <c r="Z70" s="21" t="s">
        <v>348</v>
      </c>
      <c r="AA70" s="21"/>
      <c r="AB70" s="7">
        <v>1.2158</v>
      </c>
      <c r="AE70" s="66">
        <v>44917</v>
      </c>
      <c r="AF70" s="21" t="s">
        <v>1627</v>
      </c>
      <c r="AG70" s="21"/>
      <c r="AH70" s="7">
        <v>0.9486</v>
      </c>
      <c r="AK70" s="66">
        <v>44686</v>
      </c>
      <c r="AL70" s="21" t="s">
        <v>345</v>
      </c>
      <c r="AM70" s="140"/>
      <c r="AN70" s="7">
        <v>0.9</v>
      </c>
      <c r="AQ70" s="58">
        <v>44425</v>
      </c>
      <c r="AR70" s="21" t="s">
        <v>339</v>
      </c>
      <c r="AT70" s="28">
        <v>1.095</v>
      </c>
      <c r="AU70" s="7">
        <v>4629629.63</v>
      </c>
      <c r="AW70" s="49">
        <v>44616</v>
      </c>
      <c r="AX70" s="21" t="s">
        <v>348</v>
      </c>
      <c r="AY70" s="7"/>
      <c r="AZ70">
        <v>1.1576</v>
      </c>
      <c r="BC70" s="43">
        <v>44522</v>
      </c>
      <c r="BD70" s="21" t="s">
        <v>342</v>
      </c>
      <c r="BF70" s="21">
        <v>2.2134999999999998</v>
      </c>
      <c r="BI70" s="66"/>
      <c r="BJ70" s="21"/>
      <c r="BK70" s="21"/>
    </row>
    <row r="71" spans="1:65">
      <c r="A71" s="58">
        <v>44425</v>
      </c>
      <c r="B71" s="21" t="s">
        <v>339</v>
      </c>
      <c r="C71" s="140"/>
      <c r="D71" s="21">
        <v>1.1284000000000001</v>
      </c>
      <c r="E71" s="7">
        <v>1754232.08</v>
      </c>
      <c r="G71" s="58">
        <v>44713</v>
      </c>
      <c r="H71" s="21" t="s">
        <v>570</v>
      </c>
      <c r="I71" s="140"/>
      <c r="J71" s="21">
        <v>0.95189999999999997</v>
      </c>
      <c r="M71" s="66">
        <v>44747</v>
      </c>
      <c r="N71" s="21" t="s">
        <v>638</v>
      </c>
      <c r="O71" s="140"/>
      <c r="P71" s="7">
        <v>1.1879999999999999</v>
      </c>
      <c r="S71" s="66">
        <v>44816</v>
      </c>
      <c r="T71" s="21" t="s">
        <v>340</v>
      </c>
      <c r="U71" s="140"/>
      <c r="V71" s="7">
        <v>0.97960000000000003</v>
      </c>
      <c r="Y71" s="66">
        <v>44617</v>
      </c>
      <c r="Z71" s="21" t="s">
        <v>348</v>
      </c>
      <c r="AA71" s="21"/>
      <c r="AB71" s="7">
        <v>1.2315</v>
      </c>
      <c r="AE71" s="66">
        <v>44918</v>
      </c>
      <c r="AF71" s="21" t="s">
        <v>1627</v>
      </c>
      <c r="AG71" s="21"/>
      <c r="AH71" s="7">
        <v>0.94089999999999996</v>
      </c>
      <c r="AK71" s="66">
        <v>44687</v>
      </c>
      <c r="AL71" s="21" t="s">
        <v>345</v>
      </c>
      <c r="AM71" s="140"/>
      <c r="AN71" s="7">
        <v>0.878</v>
      </c>
      <c r="AQ71" s="58">
        <v>44426</v>
      </c>
      <c r="AR71" s="21" t="s">
        <v>339</v>
      </c>
      <c r="AT71" s="28">
        <v>1.0934999999999999</v>
      </c>
      <c r="AU71" s="7">
        <v>4629629.63</v>
      </c>
      <c r="AW71" s="49">
        <v>44617</v>
      </c>
      <c r="AX71" s="21" t="s">
        <v>348</v>
      </c>
      <c r="AY71" s="7"/>
      <c r="AZ71">
        <v>1.1615</v>
      </c>
      <c r="BC71" s="43">
        <v>44523</v>
      </c>
      <c r="BD71" s="21" t="s">
        <v>342</v>
      </c>
      <c r="BF71" s="21">
        <v>2.2029000000000001</v>
      </c>
      <c r="BI71" s="66"/>
      <c r="BJ71" s="21"/>
      <c r="BK71" s="21"/>
    </row>
    <row r="72" spans="1:65">
      <c r="A72" s="58">
        <v>44426</v>
      </c>
      <c r="B72" s="21" t="s">
        <v>339</v>
      </c>
      <c r="C72" s="140"/>
      <c r="D72" s="21">
        <v>1.1309</v>
      </c>
      <c r="E72" s="7">
        <v>1754232.08</v>
      </c>
      <c r="G72" s="58">
        <v>44714</v>
      </c>
      <c r="H72" s="21" t="s">
        <v>570</v>
      </c>
      <c r="I72" s="140"/>
      <c r="J72" s="21">
        <v>0.94779999999999998</v>
      </c>
      <c r="M72" s="66">
        <v>44748</v>
      </c>
      <c r="N72" s="21" t="s">
        <v>638</v>
      </c>
      <c r="O72" s="140"/>
      <c r="P72" s="7">
        <v>1.1969000000000001</v>
      </c>
      <c r="S72" s="66">
        <v>44817</v>
      </c>
      <c r="T72" s="21" t="s">
        <v>340</v>
      </c>
      <c r="U72" s="140"/>
      <c r="V72" s="7">
        <v>0.97960000000000003</v>
      </c>
      <c r="Y72" s="66">
        <v>44620</v>
      </c>
      <c r="Z72" s="21" t="s">
        <v>348</v>
      </c>
      <c r="AA72" s="21"/>
      <c r="AB72" s="7">
        <v>1.2201</v>
      </c>
      <c r="AE72" s="66">
        <v>44921</v>
      </c>
      <c r="AF72" s="21" t="s">
        <v>1627</v>
      </c>
      <c r="AG72" s="21"/>
      <c r="AH72" s="7">
        <v>0.94879999999999998</v>
      </c>
      <c r="AK72" s="66">
        <v>44690</v>
      </c>
      <c r="AL72" s="21" t="s">
        <v>345</v>
      </c>
      <c r="AM72" s="140"/>
      <c r="AN72" s="7">
        <v>0.88400000000000001</v>
      </c>
      <c r="AQ72" s="58">
        <v>44427</v>
      </c>
      <c r="AR72" s="21" t="s">
        <v>339</v>
      </c>
      <c r="AT72" s="28">
        <v>1.0913999999999999</v>
      </c>
      <c r="AU72" s="7">
        <v>4629629.63</v>
      </c>
      <c r="AW72" s="49">
        <v>44620</v>
      </c>
      <c r="AX72" s="21" t="s">
        <v>348</v>
      </c>
      <c r="AY72" s="7"/>
      <c r="AZ72">
        <v>1.1476</v>
      </c>
      <c r="BC72" s="43">
        <v>44524</v>
      </c>
      <c r="BD72" s="21" t="s">
        <v>342</v>
      </c>
      <c r="BF72" s="21">
        <v>2.1919</v>
      </c>
      <c r="BI72" s="66"/>
      <c r="BJ72" s="21"/>
      <c r="BK72" s="21"/>
    </row>
    <row r="73" spans="1:65">
      <c r="A73" s="58">
        <v>44427</v>
      </c>
      <c r="B73" s="21" t="s">
        <v>339</v>
      </c>
      <c r="C73" s="140"/>
      <c r="D73" s="21">
        <v>1.1342000000000001</v>
      </c>
      <c r="E73" s="7">
        <v>1754232.08</v>
      </c>
      <c r="G73" s="58">
        <v>44718</v>
      </c>
      <c r="H73" s="21" t="s">
        <v>570</v>
      </c>
      <c r="I73" s="140"/>
      <c r="J73" s="21">
        <v>0.95009999999999994</v>
      </c>
      <c r="M73" s="66">
        <v>44749</v>
      </c>
      <c r="N73" s="21" t="s">
        <v>638</v>
      </c>
      <c r="O73" s="140"/>
      <c r="P73" s="7">
        <v>1.1944999999999999</v>
      </c>
      <c r="S73" s="66">
        <v>44818</v>
      </c>
      <c r="T73" s="21" t="s">
        <v>340</v>
      </c>
      <c r="U73" s="140"/>
      <c r="V73" s="7">
        <v>0.97960000000000003</v>
      </c>
      <c r="Y73" s="66">
        <v>44621</v>
      </c>
      <c r="Z73" s="21" t="s">
        <v>350</v>
      </c>
      <c r="AA73" s="21"/>
      <c r="AB73" s="7">
        <v>1.2301</v>
      </c>
      <c r="AE73" s="66">
        <v>44922</v>
      </c>
      <c r="AF73" s="21" t="s">
        <v>1627</v>
      </c>
      <c r="AG73" s="21"/>
      <c r="AH73" s="7">
        <v>0.95920000000000005</v>
      </c>
      <c r="AK73" s="66">
        <v>44691</v>
      </c>
      <c r="AL73" s="21" t="s">
        <v>345</v>
      </c>
      <c r="AM73" s="140"/>
      <c r="AN73" s="7">
        <v>0.89700000000000002</v>
      </c>
      <c r="AQ73" s="58">
        <v>44428</v>
      </c>
      <c r="AR73" s="21" t="s">
        <v>339</v>
      </c>
      <c r="AT73" s="21">
        <v>1.0913999999999999</v>
      </c>
      <c r="AU73" s="7">
        <v>4629629.63</v>
      </c>
      <c r="AW73" s="49">
        <v>44621</v>
      </c>
      <c r="AX73" s="21" t="s">
        <v>350</v>
      </c>
      <c r="AY73" s="7"/>
      <c r="AZ73">
        <v>1.1553</v>
      </c>
      <c r="BC73" s="43">
        <v>44525</v>
      </c>
      <c r="BD73" s="21" t="s">
        <v>342</v>
      </c>
      <c r="BF73" s="21">
        <v>2.1956000000000002</v>
      </c>
      <c r="BI73" s="66"/>
      <c r="BJ73" s="21"/>
      <c r="BK73" s="21"/>
    </row>
    <row r="74" spans="1:65">
      <c r="A74" s="58">
        <v>44428</v>
      </c>
      <c r="B74" s="21" t="s">
        <v>339</v>
      </c>
      <c r="C74" s="140"/>
      <c r="D74" s="21">
        <v>1.1312</v>
      </c>
      <c r="E74" s="7">
        <v>1754232.08</v>
      </c>
      <c r="G74" s="58">
        <v>44719</v>
      </c>
      <c r="H74" s="21" t="s">
        <v>570</v>
      </c>
      <c r="I74" s="140"/>
      <c r="J74" s="21">
        <v>0.95269999999999999</v>
      </c>
      <c r="M74" s="66">
        <v>44750</v>
      </c>
      <c r="N74" s="21" t="s">
        <v>638</v>
      </c>
      <c r="O74" s="140"/>
      <c r="P74" s="7">
        <v>1.1887000000000001</v>
      </c>
      <c r="S74" s="66">
        <v>44819</v>
      </c>
      <c r="T74" s="21" t="s">
        <v>340</v>
      </c>
      <c r="U74" s="140"/>
      <c r="V74" s="7">
        <v>0.97960000000000003</v>
      </c>
      <c r="Y74" s="66">
        <v>44622</v>
      </c>
      <c r="Z74" s="21" t="s">
        <v>350</v>
      </c>
      <c r="AA74" s="21"/>
      <c r="AB74" s="7">
        <v>1.2383</v>
      </c>
      <c r="AE74" s="66">
        <v>44923</v>
      </c>
      <c r="AF74" s="21" t="s">
        <v>1627</v>
      </c>
      <c r="AG74" s="21"/>
      <c r="AH74" s="7">
        <v>0.95550000000000002</v>
      </c>
      <c r="AK74" s="66">
        <v>44692</v>
      </c>
      <c r="AL74" s="21" t="s">
        <v>345</v>
      </c>
      <c r="AM74" s="140"/>
      <c r="AN74" s="7">
        <v>0.90500000000000003</v>
      </c>
      <c r="AQ74" s="58">
        <v>44431</v>
      </c>
      <c r="AR74" s="21" t="s">
        <v>339</v>
      </c>
      <c r="AT74" s="21">
        <v>1.0891</v>
      </c>
      <c r="AU74" s="7">
        <v>4629629.63</v>
      </c>
      <c r="AW74" s="49">
        <v>44622</v>
      </c>
      <c r="AX74" s="21" t="s">
        <v>350</v>
      </c>
      <c r="AY74" s="7"/>
      <c r="AZ74">
        <v>1.1649</v>
      </c>
      <c r="BC74" s="43">
        <v>44526</v>
      </c>
      <c r="BD74" s="21" t="s">
        <v>342</v>
      </c>
      <c r="BF74" s="21">
        <v>2.1970000000000001</v>
      </c>
      <c r="BI74" s="66"/>
      <c r="BJ74" s="21"/>
      <c r="BK74" s="21"/>
    </row>
    <row r="75" spans="1:65">
      <c r="A75" s="58">
        <v>44431</v>
      </c>
      <c r="B75" s="21" t="s">
        <v>339</v>
      </c>
      <c r="C75" s="140"/>
      <c r="D75" s="21">
        <v>1.1412</v>
      </c>
      <c r="E75" s="7">
        <v>1754232.08</v>
      </c>
      <c r="G75" s="58">
        <v>44720</v>
      </c>
      <c r="H75" s="21" t="s">
        <v>570</v>
      </c>
      <c r="I75" s="140"/>
      <c r="J75" s="21">
        <v>0.9546</v>
      </c>
      <c r="M75" s="66">
        <v>44753</v>
      </c>
      <c r="N75" s="21" t="s">
        <v>638</v>
      </c>
      <c r="O75" s="140"/>
      <c r="P75" s="7">
        <v>1.196</v>
      </c>
      <c r="S75" s="66">
        <v>44820</v>
      </c>
      <c r="T75" s="21" t="s">
        <v>340</v>
      </c>
      <c r="U75" s="140"/>
      <c r="V75" s="7">
        <v>0.97960000000000003</v>
      </c>
      <c r="Y75" s="66">
        <v>44623</v>
      </c>
      <c r="Z75" s="21" t="s">
        <v>350</v>
      </c>
      <c r="AA75" s="21"/>
      <c r="AB75" s="7">
        <v>1.2404999999999999</v>
      </c>
      <c r="AE75" s="66">
        <v>44924</v>
      </c>
      <c r="AF75" s="21" t="s">
        <v>1627</v>
      </c>
      <c r="AG75" s="21"/>
      <c r="AH75" s="7">
        <v>0.95279999999999998</v>
      </c>
      <c r="AK75" s="66">
        <v>44693</v>
      </c>
      <c r="AL75" s="21" t="s">
        <v>345</v>
      </c>
      <c r="AM75" s="140"/>
      <c r="AN75" s="7">
        <v>0.90700000000000003</v>
      </c>
      <c r="AQ75" s="58">
        <v>44432</v>
      </c>
      <c r="AR75" s="21" t="s">
        <v>339</v>
      </c>
      <c r="AT75" s="21">
        <v>1.0912999999999999</v>
      </c>
      <c r="AU75" s="7">
        <v>4629629.63</v>
      </c>
      <c r="AW75" s="49">
        <v>44623</v>
      </c>
      <c r="AX75" s="21" t="s">
        <v>350</v>
      </c>
      <c r="AY75" s="7"/>
      <c r="AZ75">
        <v>1.1732</v>
      </c>
      <c r="BC75" s="43">
        <v>44529</v>
      </c>
      <c r="BD75" s="21" t="s">
        <v>342</v>
      </c>
      <c r="BF75">
        <v>2.1976</v>
      </c>
      <c r="BI75" s="66"/>
      <c r="BJ75" s="21"/>
      <c r="BK75" s="21"/>
    </row>
    <row r="76" spans="1:65">
      <c r="A76" s="58">
        <v>44432</v>
      </c>
      <c r="B76" s="21" t="s">
        <v>339</v>
      </c>
      <c r="C76" s="140"/>
      <c r="D76" s="21">
        <v>1.1464000000000001</v>
      </c>
      <c r="E76" s="7">
        <v>1754232.08</v>
      </c>
      <c r="G76" s="58">
        <v>44721</v>
      </c>
      <c r="H76" s="21" t="s">
        <v>570</v>
      </c>
      <c r="I76" s="140"/>
      <c r="J76" s="21">
        <v>0.95369999999999999</v>
      </c>
      <c r="M76" s="66">
        <v>44754</v>
      </c>
      <c r="N76" s="21" t="s">
        <v>638</v>
      </c>
      <c r="O76" s="140"/>
      <c r="P76" s="7">
        <v>1.1962999999999999</v>
      </c>
      <c r="S76" s="66">
        <v>44821</v>
      </c>
      <c r="T76" s="21" t="s">
        <v>340</v>
      </c>
      <c r="U76" s="140"/>
      <c r="V76" s="7">
        <v>0.97960000000000003</v>
      </c>
      <c r="Y76" s="66">
        <v>44624</v>
      </c>
      <c r="Z76" s="21" t="s">
        <v>350</v>
      </c>
      <c r="AA76" s="21"/>
      <c r="AB76" s="7">
        <v>1.2263999999999999</v>
      </c>
      <c r="AE76" s="66">
        <v>44925</v>
      </c>
      <c r="AF76" s="21" t="s">
        <v>1627</v>
      </c>
      <c r="AG76" s="21"/>
      <c r="AH76" s="7">
        <v>0.95750000000000002</v>
      </c>
      <c r="AK76" s="66">
        <v>44694</v>
      </c>
      <c r="AL76" s="21" t="s">
        <v>345</v>
      </c>
      <c r="AM76" s="140"/>
      <c r="AN76" s="7">
        <v>0.91700000000000004</v>
      </c>
      <c r="AQ76" s="58">
        <v>44433</v>
      </c>
      <c r="AR76" s="21" t="s">
        <v>339</v>
      </c>
      <c r="AT76" s="21">
        <v>1.0859000000000001</v>
      </c>
      <c r="AU76" s="7">
        <v>4629629.63</v>
      </c>
      <c r="AW76" s="49">
        <v>44624</v>
      </c>
      <c r="AX76" s="21" t="s">
        <v>350</v>
      </c>
      <c r="AY76" s="7"/>
      <c r="AZ76">
        <v>1.1700999999999999</v>
      </c>
      <c r="BC76" s="43">
        <v>44530</v>
      </c>
      <c r="BD76" s="21" t="s">
        <v>342</v>
      </c>
      <c r="BF76">
        <v>2.1959</v>
      </c>
      <c r="BI76" s="66"/>
      <c r="BJ76" s="21"/>
      <c r="BK76" s="21"/>
    </row>
    <row r="77" spans="1:65">
      <c r="A77" s="58">
        <v>44433</v>
      </c>
      <c r="B77" s="21" t="s">
        <v>339</v>
      </c>
      <c r="C77" s="140"/>
      <c r="D77" s="21">
        <v>1.1554</v>
      </c>
      <c r="E77" s="7">
        <v>1754232.08</v>
      </c>
      <c r="G77" s="58">
        <v>44722</v>
      </c>
      <c r="H77" s="21" t="s">
        <v>570</v>
      </c>
      <c r="I77" s="140"/>
      <c r="J77" s="21">
        <v>0.95040000000000002</v>
      </c>
      <c r="M77" s="66">
        <v>44755</v>
      </c>
      <c r="N77" s="21" t="s">
        <v>638</v>
      </c>
      <c r="O77" s="140"/>
      <c r="P77" s="7">
        <v>1.2082999999999999</v>
      </c>
      <c r="S77" s="66">
        <v>44822</v>
      </c>
      <c r="T77" s="21" t="s">
        <v>340</v>
      </c>
      <c r="U77" s="140"/>
      <c r="V77" s="7">
        <v>0.97960000000000003</v>
      </c>
      <c r="Y77" s="66">
        <v>44627</v>
      </c>
      <c r="Z77" s="21" t="s">
        <v>350</v>
      </c>
      <c r="AA77" s="21"/>
      <c r="AB77" s="7">
        <v>1.2226999999999999</v>
      </c>
      <c r="AE77" s="66">
        <v>44929</v>
      </c>
      <c r="AF77" s="21" t="s">
        <v>1628</v>
      </c>
      <c r="AG77" s="21"/>
      <c r="AH77" s="7">
        <v>0.96330000000000005</v>
      </c>
      <c r="AK77" s="66">
        <v>44697</v>
      </c>
      <c r="AL77" s="21" t="s">
        <v>345</v>
      </c>
      <c r="AM77" s="140"/>
      <c r="AN77" s="7">
        <v>0.91700000000000004</v>
      </c>
      <c r="AQ77" s="58">
        <v>44434</v>
      </c>
      <c r="AR77" s="21" t="s">
        <v>339</v>
      </c>
      <c r="AT77" s="21">
        <v>1.0893999999999999</v>
      </c>
      <c r="AU77" s="7">
        <v>4629629.63</v>
      </c>
      <c r="AW77" s="49">
        <v>44627</v>
      </c>
      <c r="AX77" s="21" t="s">
        <v>350</v>
      </c>
      <c r="AY77" s="7"/>
      <c r="AZ77">
        <v>1.1859</v>
      </c>
      <c r="BC77" s="43">
        <v>44531</v>
      </c>
      <c r="BD77" s="21" t="s">
        <v>336</v>
      </c>
      <c r="BF77">
        <v>2.1915</v>
      </c>
      <c r="BI77" s="66"/>
      <c r="BJ77" s="21"/>
      <c r="BK77" s="21"/>
    </row>
    <row r="78" spans="1:65">
      <c r="A78" s="58">
        <v>44434</v>
      </c>
      <c r="B78" s="21" t="s">
        <v>339</v>
      </c>
      <c r="C78" s="140"/>
      <c r="D78" s="21">
        <v>1.1498999999999999</v>
      </c>
      <c r="E78" s="7">
        <v>1754232.08</v>
      </c>
      <c r="G78" s="58">
        <v>44725</v>
      </c>
      <c r="H78" s="21" t="s">
        <v>570</v>
      </c>
      <c r="I78" s="140"/>
      <c r="J78" s="21">
        <v>0.94779999999999998</v>
      </c>
      <c r="M78" s="66">
        <v>44756</v>
      </c>
      <c r="N78" s="21" t="s">
        <v>638</v>
      </c>
      <c r="O78" s="140"/>
      <c r="P78" s="7">
        <v>1.2040999999999999</v>
      </c>
      <c r="S78" s="66">
        <v>44823</v>
      </c>
      <c r="T78" s="21" t="s">
        <v>340</v>
      </c>
      <c r="U78" s="140"/>
      <c r="V78" s="7">
        <v>0.97960000000000003</v>
      </c>
      <c r="Y78" s="66">
        <v>44628</v>
      </c>
      <c r="Z78" s="21" t="s">
        <v>350</v>
      </c>
      <c r="AA78" s="21"/>
      <c r="AB78" s="7">
        <v>1.2116</v>
      </c>
      <c r="AE78" s="66">
        <v>44930</v>
      </c>
      <c r="AF78" s="21" t="s">
        <v>1628</v>
      </c>
      <c r="AG78" s="21"/>
      <c r="AH78" s="7">
        <v>0.96099999999999997</v>
      </c>
      <c r="AK78" s="66">
        <v>44698</v>
      </c>
      <c r="AL78" s="21" t="s">
        <v>345</v>
      </c>
      <c r="AM78" s="140"/>
      <c r="AN78" s="7">
        <v>0.92100000000000004</v>
      </c>
      <c r="AQ78" s="58">
        <v>44435</v>
      </c>
      <c r="AR78" s="21" t="s">
        <v>339</v>
      </c>
      <c r="AT78" s="21">
        <v>1.0902000000000001</v>
      </c>
      <c r="AU78" s="7">
        <v>4629629.63</v>
      </c>
      <c r="AW78" s="49">
        <v>44628</v>
      </c>
      <c r="AX78" s="21" t="s">
        <v>350</v>
      </c>
      <c r="AY78" s="7"/>
      <c r="AZ78">
        <v>1.2033</v>
      </c>
      <c r="BC78" s="43">
        <v>44532</v>
      </c>
      <c r="BD78" s="21" t="s">
        <v>336</v>
      </c>
      <c r="BF78">
        <v>2.1888999999999998</v>
      </c>
      <c r="BI78" s="66"/>
      <c r="BJ78" s="21"/>
      <c r="BK78" s="21"/>
    </row>
    <row r="79" spans="1:65">
      <c r="A79" s="58">
        <v>44435</v>
      </c>
      <c r="B79" s="21" t="s">
        <v>339</v>
      </c>
      <c r="C79" s="140"/>
      <c r="D79" s="21">
        <v>1.1448</v>
      </c>
      <c r="E79" s="7">
        <v>1754232.08</v>
      </c>
      <c r="G79" s="58">
        <v>44726</v>
      </c>
      <c r="H79" s="21" t="s">
        <v>570</v>
      </c>
      <c r="I79" s="140"/>
      <c r="J79" s="21">
        <v>0.94540000000000002</v>
      </c>
      <c r="M79" s="66">
        <v>44757</v>
      </c>
      <c r="N79" s="21" t="s">
        <v>638</v>
      </c>
      <c r="O79" s="140"/>
      <c r="P79" s="7">
        <v>1.2185999999999999</v>
      </c>
      <c r="S79" s="66">
        <v>44824</v>
      </c>
      <c r="T79" s="21" t="s">
        <v>340</v>
      </c>
      <c r="U79" s="140"/>
      <c r="V79" s="7">
        <v>0.97960000000000003</v>
      </c>
      <c r="Y79" s="66">
        <v>44629</v>
      </c>
      <c r="Z79" s="21" t="s">
        <v>350</v>
      </c>
      <c r="AA79" s="21"/>
      <c r="AB79" s="7">
        <v>1.2346999999999999</v>
      </c>
      <c r="AE79" s="66">
        <v>44931</v>
      </c>
      <c r="AF79" s="21" t="s">
        <v>1628</v>
      </c>
      <c r="AG79" s="21"/>
      <c r="AH79" s="7">
        <v>0.95569999999999999</v>
      </c>
      <c r="AK79" s="66">
        <v>44699</v>
      </c>
      <c r="AL79" s="21" t="s">
        <v>345</v>
      </c>
      <c r="AM79" s="140"/>
      <c r="AN79" s="7">
        <v>0.92100000000000004</v>
      </c>
      <c r="AQ79" s="58">
        <v>44438</v>
      </c>
      <c r="AR79" s="21" t="s">
        <v>339</v>
      </c>
      <c r="AT79" s="21">
        <v>1.0888</v>
      </c>
      <c r="AU79" s="7">
        <v>4629629.63</v>
      </c>
      <c r="AW79" s="49">
        <v>44629</v>
      </c>
      <c r="AX79" s="21" t="s">
        <v>350</v>
      </c>
      <c r="AY79" s="7"/>
      <c r="AZ79">
        <v>1.236</v>
      </c>
      <c r="BC79" s="43">
        <v>44533</v>
      </c>
      <c r="BD79" s="21" t="s">
        <v>336</v>
      </c>
      <c r="BF79">
        <v>2.1911999999999998</v>
      </c>
      <c r="BI79" s="66"/>
      <c r="BJ79" s="21"/>
      <c r="BK79" s="21"/>
    </row>
    <row r="80" spans="1:65">
      <c r="A80" s="58">
        <v>44438</v>
      </c>
      <c r="B80" s="21" t="s">
        <v>339</v>
      </c>
      <c r="C80" s="140"/>
      <c r="D80" s="21">
        <v>1.1469</v>
      </c>
      <c r="E80" s="7">
        <v>1754232.08</v>
      </c>
      <c r="G80" s="58">
        <v>44727</v>
      </c>
      <c r="H80" s="21" t="s">
        <v>570</v>
      </c>
      <c r="I80" s="140"/>
      <c r="J80" s="21">
        <v>0.93730000000000002</v>
      </c>
      <c r="M80" s="66">
        <v>44760</v>
      </c>
      <c r="N80" s="21" t="s">
        <v>638</v>
      </c>
      <c r="O80" s="140"/>
      <c r="P80" s="7">
        <v>1.2135</v>
      </c>
      <c r="S80" s="66">
        <v>44825</v>
      </c>
      <c r="T80" s="21" t="s">
        <v>340</v>
      </c>
      <c r="U80" s="140"/>
      <c r="V80" s="7">
        <v>0.97960000000000003</v>
      </c>
      <c r="Y80" s="66">
        <v>44630</v>
      </c>
      <c r="Z80" s="21" t="s">
        <v>350</v>
      </c>
      <c r="AA80" s="21"/>
      <c r="AB80" s="7">
        <v>1.2237</v>
      </c>
      <c r="AC80" s="86"/>
      <c r="AE80" s="66">
        <v>44932</v>
      </c>
      <c r="AF80" s="21" t="s">
        <v>1628</v>
      </c>
      <c r="AG80" s="21"/>
      <c r="AH80" s="7">
        <v>0.95499999999999996</v>
      </c>
      <c r="AI80" s="86"/>
      <c r="AK80" s="66">
        <v>44700</v>
      </c>
      <c r="AL80" s="21" t="s">
        <v>345</v>
      </c>
      <c r="AM80" s="140"/>
      <c r="AN80" s="7">
        <v>0.92300000000000004</v>
      </c>
      <c r="AQ80" s="58">
        <v>44439</v>
      </c>
      <c r="AR80" s="21" t="s">
        <v>339</v>
      </c>
      <c r="AT80" s="21">
        <v>1.0863</v>
      </c>
      <c r="AU80" s="7">
        <v>4629629.63</v>
      </c>
      <c r="AW80" s="49">
        <v>44630</v>
      </c>
      <c r="AX80" s="21" t="s">
        <v>350</v>
      </c>
      <c r="AY80" s="7"/>
      <c r="AZ80">
        <v>1.1991000000000001</v>
      </c>
      <c r="BC80" s="43">
        <v>44536</v>
      </c>
      <c r="BD80" s="21" t="s">
        <v>336</v>
      </c>
      <c r="BF80">
        <v>2.1913999999999998</v>
      </c>
      <c r="BI80" s="66"/>
      <c r="BJ80" s="21"/>
      <c r="BK80" s="21"/>
      <c r="BM80" s="86"/>
    </row>
    <row r="81" spans="1:63" customFormat="1">
      <c r="A81" s="58">
        <v>44439</v>
      </c>
      <c r="B81" s="21" t="s">
        <v>339</v>
      </c>
      <c r="C81" s="140"/>
      <c r="D81" s="21">
        <v>1.1463000000000001</v>
      </c>
      <c r="E81" s="7"/>
      <c r="G81" s="58">
        <v>44728</v>
      </c>
      <c r="H81" s="21" t="s">
        <v>570</v>
      </c>
      <c r="I81" s="140"/>
      <c r="J81" s="21">
        <v>0.93700000000000006</v>
      </c>
      <c r="K81" s="7"/>
      <c r="L81" s="7"/>
      <c r="M81" s="66">
        <v>44761</v>
      </c>
      <c r="N81" s="21" t="s">
        <v>638</v>
      </c>
      <c r="O81" s="140"/>
      <c r="P81" s="7">
        <v>1.2101999999999999</v>
      </c>
      <c r="Q81" s="7"/>
      <c r="R81" s="7"/>
      <c r="S81" s="66">
        <v>44826</v>
      </c>
      <c r="T81" s="21" t="s">
        <v>340</v>
      </c>
      <c r="U81" s="140"/>
      <c r="V81" s="7">
        <v>0.97960000000000003</v>
      </c>
      <c r="W81" s="7"/>
      <c r="Y81" s="66">
        <v>44631</v>
      </c>
      <c r="Z81" s="21" t="s">
        <v>350</v>
      </c>
      <c r="AA81" s="21"/>
      <c r="AB81" s="7">
        <v>1.2104999999999999</v>
      </c>
      <c r="AC81" s="7"/>
      <c r="AE81" s="66">
        <v>44935</v>
      </c>
      <c r="AF81" s="21" t="s">
        <v>1628</v>
      </c>
      <c r="AG81" s="21"/>
      <c r="AH81" s="7">
        <v>0.9577</v>
      </c>
      <c r="AI81" s="7"/>
      <c r="AK81" s="66">
        <v>44701</v>
      </c>
      <c r="AL81" s="21" t="s">
        <v>345</v>
      </c>
      <c r="AM81" s="140"/>
      <c r="AN81" s="7">
        <v>0.93700000000000006</v>
      </c>
      <c r="AO81" s="7"/>
      <c r="AQ81" s="58">
        <v>44440</v>
      </c>
      <c r="AR81" s="21" t="s">
        <v>340</v>
      </c>
      <c r="AS81" s="7"/>
      <c r="AT81" s="21">
        <v>1.0889</v>
      </c>
      <c r="AU81" s="7"/>
      <c r="AW81" s="49">
        <v>44631</v>
      </c>
      <c r="AX81" s="21" t="s">
        <v>350</v>
      </c>
      <c r="AY81" s="7"/>
      <c r="AZ81">
        <v>1.1822999999999999</v>
      </c>
      <c r="BC81" s="43">
        <v>44537</v>
      </c>
      <c r="BD81" s="21" t="s">
        <v>336</v>
      </c>
      <c r="BF81">
        <v>2.1814</v>
      </c>
      <c r="BI81" s="66"/>
      <c r="BJ81" s="21"/>
      <c r="BK81" s="21"/>
    </row>
    <row r="82" spans="1:63" customFormat="1">
      <c r="A82" s="58">
        <v>44440</v>
      </c>
      <c r="B82" s="21" t="s">
        <v>340</v>
      </c>
      <c r="C82" s="140"/>
      <c r="D82" s="21">
        <v>1.1463000000000001</v>
      </c>
      <c r="E82" s="7"/>
      <c r="G82" s="58">
        <v>44729</v>
      </c>
      <c r="H82" s="21" t="s">
        <v>570</v>
      </c>
      <c r="I82" s="140"/>
      <c r="J82" s="21">
        <v>0.93910000000000005</v>
      </c>
      <c r="K82" s="7"/>
      <c r="L82" s="7"/>
      <c r="M82" s="66">
        <v>44762</v>
      </c>
      <c r="N82" s="21" t="s">
        <v>638</v>
      </c>
      <c r="O82" s="140"/>
      <c r="P82" s="7">
        <v>1.2179</v>
      </c>
      <c r="Q82" s="7"/>
      <c r="R82" s="7"/>
      <c r="S82" s="66">
        <v>44827</v>
      </c>
      <c r="T82" s="21" t="s">
        <v>340</v>
      </c>
      <c r="U82" s="140"/>
      <c r="V82" s="7">
        <v>0.97960000000000003</v>
      </c>
      <c r="W82" s="7"/>
      <c r="Y82" s="66">
        <v>44634</v>
      </c>
      <c r="Z82" s="21" t="s">
        <v>350</v>
      </c>
      <c r="AA82" s="21"/>
      <c r="AB82" s="7">
        <v>1.1700999999999999</v>
      </c>
      <c r="AC82" s="7"/>
      <c r="AE82" s="66">
        <v>44936</v>
      </c>
      <c r="AF82" s="21" t="s">
        <v>1628</v>
      </c>
      <c r="AG82" s="21"/>
      <c r="AH82" s="7">
        <v>0.95250000000000001</v>
      </c>
      <c r="AI82" s="7"/>
      <c r="AK82" s="49">
        <v>44704</v>
      </c>
      <c r="AL82" s="21" t="s">
        <v>535</v>
      </c>
      <c r="AM82" s="140"/>
      <c r="AN82">
        <v>0.94199999999999995</v>
      </c>
      <c r="AQ82" s="58">
        <v>44441</v>
      </c>
      <c r="AR82" s="21" t="s">
        <v>340</v>
      </c>
      <c r="AS82" s="7"/>
      <c r="AT82" s="21">
        <v>1.0831</v>
      </c>
      <c r="AU82" s="7"/>
      <c r="AW82" s="49">
        <v>44634</v>
      </c>
      <c r="AX82" s="21" t="s">
        <v>350</v>
      </c>
      <c r="AY82" s="7"/>
      <c r="AZ82">
        <v>1.1635</v>
      </c>
      <c r="BC82" s="43">
        <v>44538</v>
      </c>
      <c r="BD82" s="21" t="s">
        <v>336</v>
      </c>
      <c r="BF82">
        <v>2.2183000000000002</v>
      </c>
      <c r="BI82" s="66"/>
      <c r="BJ82" s="21"/>
      <c r="BK82" s="21"/>
    </row>
    <row r="83" spans="1:63" customFormat="1">
      <c r="A83" s="58">
        <v>44441</v>
      </c>
      <c r="B83" s="21" t="s">
        <v>340</v>
      </c>
      <c r="C83" s="140"/>
      <c r="D83" s="21">
        <v>1.1475</v>
      </c>
      <c r="E83" s="7"/>
      <c r="G83" s="58">
        <v>44732</v>
      </c>
      <c r="H83" s="21" t="s">
        <v>570</v>
      </c>
      <c r="I83" s="140"/>
      <c r="J83" s="21">
        <v>0.94550000000000001</v>
      </c>
      <c r="K83" s="7"/>
      <c r="L83" s="7"/>
      <c r="M83" s="66">
        <v>44763</v>
      </c>
      <c r="N83" s="21" t="s">
        <v>638</v>
      </c>
      <c r="O83" s="140"/>
      <c r="P83" s="7">
        <v>1.2154</v>
      </c>
      <c r="Q83" s="7"/>
      <c r="R83" s="7"/>
      <c r="S83" s="66">
        <v>44828</v>
      </c>
      <c r="T83" s="21" t="s">
        <v>340</v>
      </c>
      <c r="U83" s="140"/>
      <c r="V83" s="7">
        <v>0.97960000000000003</v>
      </c>
      <c r="W83" s="7"/>
      <c r="Y83" s="66">
        <v>44635</v>
      </c>
      <c r="Z83" s="21" t="s">
        <v>350</v>
      </c>
      <c r="AA83" s="21"/>
      <c r="AB83" s="7">
        <v>1.1327</v>
      </c>
      <c r="AC83" s="7"/>
      <c r="AE83" s="66">
        <v>44937</v>
      </c>
      <c r="AF83" s="21" t="s">
        <v>1628</v>
      </c>
      <c r="AG83" s="21"/>
      <c r="AH83" s="7">
        <v>0.95279999999999998</v>
      </c>
      <c r="AI83" s="7"/>
      <c r="AK83" s="49">
        <v>44705</v>
      </c>
      <c r="AL83" s="21" t="s">
        <v>535</v>
      </c>
      <c r="AM83" s="140"/>
      <c r="AN83">
        <v>0.91</v>
      </c>
      <c r="AQ83" s="58">
        <v>44442</v>
      </c>
      <c r="AR83" s="21" t="s">
        <v>340</v>
      </c>
      <c r="AS83" s="7"/>
      <c r="AT83" s="21">
        <v>1.0818000000000001</v>
      </c>
      <c r="AU83" s="7"/>
      <c r="AW83" s="49">
        <v>44635</v>
      </c>
      <c r="AX83" s="21" t="s">
        <v>350</v>
      </c>
      <c r="AY83" s="7"/>
      <c r="AZ83">
        <v>1.1626000000000001</v>
      </c>
      <c r="BC83" s="43">
        <v>44539</v>
      </c>
      <c r="BD83" s="21" t="s">
        <v>336</v>
      </c>
      <c r="BF83">
        <v>2.3193999999999999</v>
      </c>
      <c r="BI83" s="66"/>
      <c r="BJ83" s="21"/>
      <c r="BK83" s="21"/>
    </row>
    <row r="84" spans="1:63" customFormat="1">
      <c r="A84" s="58">
        <v>44442</v>
      </c>
      <c r="B84" s="21" t="s">
        <v>340</v>
      </c>
      <c r="C84" s="140"/>
      <c r="D84" s="21">
        <v>1.1466000000000001</v>
      </c>
      <c r="E84" s="7"/>
      <c r="G84" s="58">
        <v>44733</v>
      </c>
      <c r="H84" s="21" t="s">
        <v>570</v>
      </c>
      <c r="I84" s="140"/>
      <c r="J84" s="21">
        <v>0.94869999999999999</v>
      </c>
      <c r="K84" s="7"/>
      <c r="L84" s="7"/>
      <c r="M84" s="66">
        <v>44764</v>
      </c>
      <c r="N84" s="21" t="s">
        <v>638</v>
      </c>
      <c r="O84" s="140"/>
      <c r="P84" s="7">
        <v>1.2093</v>
      </c>
      <c r="Q84" s="7"/>
      <c r="R84" s="7"/>
      <c r="S84" s="66">
        <v>44829</v>
      </c>
      <c r="T84" s="21" t="s">
        <v>340</v>
      </c>
      <c r="U84" s="140"/>
      <c r="V84" s="7">
        <v>0.97960000000000003</v>
      </c>
      <c r="W84" s="7"/>
      <c r="Y84" s="66">
        <v>44636</v>
      </c>
      <c r="Z84" s="21" t="s">
        <v>350</v>
      </c>
      <c r="AA84" s="21"/>
      <c r="AB84" s="7">
        <v>1.1617</v>
      </c>
      <c r="AC84" s="7"/>
      <c r="AE84" s="66">
        <v>44938</v>
      </c>
      <c r="AF84" s="21" t="s">
        <v>1628</v>
      </c>
      <c r="AG84" s="21"/>
      <c r="AH84" s="7">
        <v>0.96060000000000001</v>
      </c>
      <c r="AI84" s="7"/>
      <c r="AK84" s="49">
        <v>44706</v>
      </c>
      <c r="AL84" s="21" t="s">
        <v>535</v>
      </c>
      <c r="AM84" s="140"/>
      <c r="AN84">
        <v>0.92300000000000004</v>
      </c>
      <c r="AQ84" s="58">
        <v>44445</v>
      </c>
      <c r="AR84" s="21" t="s">
        <v>340</v>
      </c>
      <c r="AS84" s="7"/>
      <c r="AT84" s="21">
        <v>1.0789</v>
      </c>
      <c r="AU84" s="7"/>
      <c r="AW84" s="49">
        <v>44636</v>
      </c>
      <c r="AX84" s="21" t="s">
        <v>350</v>
      </c>
      <c r="AY84" s="7"/>
      <c r="AZ84">
        <v>1.1613</v>
      </c>
      <c r="BC84" s="43">
        <v>44540</v>
      </c>
      <c r="BD84" s="21" t="s">
        <v>336</v>
      </c>
      <c r="BF84">
        <v>2.3180000000000001</v>
      </c>
      <c r="BI84" s="66"/>
      <c r="BJ84" s="21"/>
      <c r="BK84" s="21"/>
    </row>
    <row r="85" spans="1:63" customFormat="1">
      <c r="A85" s="58">
        <v>44445</v>
      </c>
      <c r="B85" s="21" t="s">
        <v>340</v>
      </c>
      <c r="C85" s="140"/>
      <c r="D85" s="21">
        <v>1.1535</v>
      </c>
      <c r="E85" s="7"/>
      <c r="G85" s="58">
        <v>44734</v>
      </c>
      <c r="H85" s="21" t="s">
        <v>570</v>
      </c>
      <c r="I85" s="140"/>
      <c r="J85" s="21">
        <v>0.95230000000000004</v>
      </c>
      <c r="K85" s="7"/>
      <c r="L85" s="7"/>
      <c r="M85" s="66">
        <v>44767</v>
      </c>
      <c r="N85" s="21" t="s">
        <v>638</v>
      </c>
      <c r="O85" s="140"/>
      <c r="P85" s="7">
        <v>1.2071000000000001</v>
      </c>
      <c r="Q85" s="7"/>
      <c r="R85" s="7"/>
      <c r="S85" s="66">
        <v>44830</v>
      </c>
      <c r="T85" s="21" t="s">
        <v>340</v>
      </c>
      <c r="U85" s="140"/>
      <c r="V85" s="7">
        <v>0.97960000000000003</v>
      </c>
      <c r="W85" s="7"/>
      <c r="Y85" s="66">
        <v>44637</v>
      </c>
      <c r="Z85" s="21" t="s">
        <v>350</v>
      </c>
      <c r="AA85" s="21"/>
      <c r="AB85" s="7">
        <v>1.1763999999999999</v>
      </c>
      <c r="AC85" s="7"/>
      <c r="AE85" s="66">
        <v>44939</v>
      </c>
      <c r="AF85" s="21" t="s">
        <v>1628</v>
      </c>
      <c r="AG85" s="21"/>
      <c r="AH85" s="7">
        <v>0.96989999999999998</v>
      </c>
      <c r="AI85" s="7"/>
      <c r="AK85" s="49">
        <v>44707</v>
      </c>
      <c r="AL85" s="21" t="s">
        <v>535</v>
      </c>
      <c r="AM85" s="140"/>
      <c r="AN85">
        <v>0.92900000000000005</v>
      </c>
      <c r="AQ85" s="58">
        <v>44446</v>
      </c>
      <c r="AR85" s="21" t="s">
        <v>340</v>
      </c>
      <c r="AS85" s="7"/>
      <c r="AT85" s="21">
        <v>1.0780000000000001</v>
      </c>
      <c r="AU85" s="7"/>
      <c r="AW85" s="49">
        <v>44637</v>
      </c>
      <c r="AX85" s="21" t="s">
        <v>350</v>
      </c>
      <c r="AY85" s="7"/>
      <c r="AZ85">
        <v>1.1617</v>
      </c>
      <c r="BC85" s="43">
        <v>44543</v>
      </c>
      <c r="BD85" s="21" t="s">
        <v>336</v>
      </c>
      <c r="BF85">
        <v>2.3288000000000002</v>
      </c>
      <c r="BI85" s="66"/>
      <c r="BJ85" s="21"/>
      <c r="BK85" s="21"/>
    </row>
    <row r="86" spans="1:63" customFormat="1">
      <c r="A86" s="58">
        <v>44446</v>
      </c>
      <c r="B86" s="21" t="s">
        <v>340</v>
      </c>
      <c r="C86" s="140"/>
      <c r="D86" s="21">
        <v>1.1678999999999999</v>
      </c>
      <c r="E86" s="7"/>
      <c r="G86" s="58">
        <v>44735</v>
      </c>
      <c r="H86" s="21" t="s">
        <v>570</v>
      </c>
      <c r="I86" s="140"/>
      <c r="J86" s="21">
        <v>0.95330000000000004</v>
      </c>
      <c r="K86" s="7"/>
      <c r="L86" s="7"/>
      <c r="M86" s="66">
        <v>44768</v>
      </c>
      <c r="N86" s="21" t="s">
        <v>638</v>
      </c>
      <c r="O86" s="140"/>
      <c r="P86" s="7">
        <v>1.1972</v>
      </c>
      <c r="Q86" s="7"/>
      <c r="R86" s="7"/>
      <c r="S86" s="66">
        <v>44831</v>
      </c>
      <c r="T86" s="21" t="s">
        <v>340</v>
      </c>
      <c r="U86" s="140"/>
      <c r="V86" s="7">
        <v>0.97960000000000003</v>
      </c>
      <c r="W86" s="7"/>
      <c r="Y86" s="66">
        <v>44638</v>
      </c>
      <c r="Z86" s="21" t="s">
        <v>350</v>
      </c>
      <c r="AA86" s="21"/>
      <c r="AB86" s="7">
        <v>1.1821999999999999</v>
      </c>
      <c r="AC86" s="7"/>
      <c r="AE86" s="66">
        <v>44942</v>
      </c>
      <c r="AF86" s="21" t="s">
        <v>1628</v>
      </c>
      <c r="AG86" s="21"/>
      <c r="AH86" s="7">
        <v>0.97109999999999996</v>
      </c>
      <c r="AI86" s="7"/>
      <c r="AK86" s="49">
        <v>44708</v>
      </c>
      <c r="AL86" s="21" t="s">
        <v>535</v>
      </c>
      <c r="AM86" s="140"/>
      <c r="AN86">
        <v>0.93200000000000005</v>
      </c>
      <c r="AQ86" s="58">
        <v>44447</v>
      </c>
      <c r="AR86" s="21" t="s">
        <v>340</v>
      </c>
      <c r="AS86" s="7"/>
      <c r="AT86" s="21">
        <v>1.0817000000000001</v>
      </c>
      <c r="AU86" s="7"/>
      <c r="AW86" s="49">
        <v>44638</v>
      </c>
      <c r="AX86" s="21" t="s">
        <v>350</v>
      </c>
      <c r="AY86" s="7"/>
      <c r="AZ86">
        <v>1.1588000000000001</v>
      </c>
      <c r="BC86" s="43">
        <v>44544</v>
      </c>
      <c r="BD86" s="21" t="s">
        <v>336</v>
      </c>
      <c r="BF86">
        <v>2.3391000000000002</v>
      </c>
      <c r="BI86" s="66"/>
      <c r="BJ86" s="21"/>
      <c r="BK86" s="21"/>
    </row>
    <row r="87" spans="1:63" customFormat="1">
      <c r="A87" s="58">
        <v>44447</v>
      </c>
      <c r="B87" s="21" t="s">
        <v>340</v>
      </c>
      <c r="C87" s="140"/>
      <c r="D87" s="21">
        <v>1.1693</v>
      </c>
      <c r="E87" s="7"/>
      <c r="G87" s="58">
        <v>44736</v>
      </c>
      <c r="H87" s="21" t="s">
        <v>570</v>
      </c>
      <c r="I87" s="140"/>
      <c r="J87" s="21">
        <v>0.95489999999999997</v>
      </c>
      <c r="K87" s="7"/>
      <c r="L87" s="7"/>
      <c r="M87" s="66">
        <v>44769</v>
      </c>
      <c r="N87" s="21" t="s">
        <v>638</v>
      </c>
      <c r="O87" s="140"/>
      <c r="P87" s="7">
        <v>1.1982999999999999</v>
      </c>
      <c r="Q87" s="7"/>
      <c r="R87" s="7"/>
      <c r="S87" s="66">
        <v>44832</v>
      </c>
      <c r="T87" s="21" t="s">
        <v>340</v>
      </c>
      <c r="U87" s="140"/>
      <c r="V87" s="7">
        <v>0.97960000000000003</v>
      </c>
      <c r="W87" s="7"/>
      <c r="Y87" s="66">
        <v>44641</v>
      </c>
      <c r="Z87" s="21" t="s">
        <v>350</v>
      </c>
      <c r="AA87" s="21"/>
      <c r="AB87" s="7">
        <v>1.1862999999999999</v>
      </c>
      <c r="AC87" s="7"/>
      <c r="AE87" s="66">
        <v>44943</v>
      </c>
      <c r="AF87" s="21" t="s">
        <v>1628</v>
      </c>
      <c r="AG87" s="21"/>
      <c r="AH87" s="7">
        <v>0.97009999999999996</v>
      </c>
      <c r="AI87" s="7"/>
      <c r="AK87" s="49">
        <v>44711</v>
      </c>
      <c r="AL87" s="21" t="s">
        <v>535</v>
      </c>
      <c r="AM87" s="140"/>
      <c r="AN87">
        <v>0.93799999999999994</v>
      </c>
      <c r="AQ87" s="58">
        <v>44448</v>
      </c>
      <c r="AR87" s="21" t="s">
        <v>340</v>
      </c>
      <c r="AS87" s="7"/>
      <c r="AT87" s="21">
        <v>1.0839000000000001</v>
      </c>
      <c r="AU87" s="7"/>
      <c r="AW87" s="49">
        <v>44641</v>
      </c>
      <c r="AX87" s="21" t="s">
        <v>350</v>
      </c>
      <c r="AY87" s="7"/>
      <c r="AZ87">
        <v>1.1560999999999999</v>
      </c>
      <c r="BC87" s="43">
        <v>44545</v>
      </c>
      <c r="BD87" s="21" t="s">
        <v>336</v>
      </c>
      <c r="BF87">
        <v>2.3573</v>
      </c>
      <c r="BI87" s="66"/>
      <c r="BJ87" s="21"/>
      <c r="BK87" s="21"/>
    </row>
    <row r="88" spans="1:63" customFormat="1">
      <c r="A88" s="58">
        <v>44448</v>
      </c>
      <c r="B88" s="21" t="s">
        <v>340</v>
      </c>
      <c r="C88" s="140"/>
      <c r="D88" s="21">
        <v>1.1802999999999999</v>
      </c>
      <c r="E88" s="7"/>
      <c r="G88" s="58">
        <v>44739</v>
      </c>
      <c r="H88" s="21" t="s">
        <v>570</v>
      </c>
      <c r="I88" s="140"/>
      <c r="J88" s="21">
        <v>0.96009999999999995</v>
      </c>
      <c r="K88" s="7"/>
      <c r="L88" s="7"/>
      <c r="M88" s="66">
        <v>44770</v>
      </c>
      <c r="N88" s="21" t="s">
        <v>638</v>
      </c>
      <c r="O88" s="140"/>
      <c r="P88" s="7">
        <v>1.2061999999999999</v>
      </c>
      <c r="Q88" s="7"/>
      <c r="R88" s="7"/>
      <c r="S88" s="66">
        <v>44833</v>
      </c>
      <c r="T88" s="21" t="s">
        <v>340</v>
      </c>
      <c r="U88" s="140"/>
      <c r="V88" s="7">
        <v>0.97960000000000003</v>
      </c>
      <c r="W88" s="7"/>
      <c r="Y88" s="66">
        <v>44642</v>
      </c>
      <c r="Z88" s="21" t="s">
        <v>350</v>
      </c>
      <c r="AA88" s="21"/>
      <c r="AB88" s="7">
        <v>1.1845000000000001</v>
      </c>
      <c r="AC88" s="7"/>
      <c r="AE88" s="66">
        <v>44944</v>
      </c>
      <c r="AF88" s="21" t="s">
        <v>1628</v>
      </c>
      <c r="AG88" s="21"/>
      <c r="AH88" s="7">
        <v>0.97850000000000004</v>
      </c>
      <c r="AI88" s="7"/>
      <c r="AK88" s="49">
        <v>44712</v>
      </c>
      <c r="AL88" s="21" t="s">
        <v>535</v>
      </c>
      <c r="AM88" s="140"/>
      <c r="AN88">
        <v>0.95299999999999996</v>
      </c>
      <c r="AQ88" s="58">
        <v>44449</v>
      </c>
      <c r="AR88" s="21" t="s">
        <v>340</v>
      </c>
      <c r="AS88" s="7"/>
      <c r="AT88" s="21">
        <v>1.0854999999999999</v>
      </c>
      <c r="AU88" s="7"/>
      <c r="AW88" s="49">
        <v>44642</v>
      </c>
      <c r="AX88" s="21" t="s">
        <v>350</v>
      </c>
      <c r="AY88" s="7"/>
      <c r="AZ88">
        <v>1.1561999999999999</v>
      </c>
      <c r="BC88" s="43">
        <v>44546</v>
      </c>
      <c r="BD88" s="21" t="s">
        <v>336</v>
      </c>
      <c r="BF88">
        <v>2.3351999999999999</v>
      </c>
      <c r="BI88" s="66"/>
      <c r="BJ88" s="21"/>
      <c r="BK88" s="21"/>
    </row>
    <row r="89" spans="1:63" customFormat="1">
      <c r="A89" s="58">
        <v>44449</v>
      </c>
      <c r="B89" s="21" t="s">
        <v>340</v>
      </c>
      <c r="C89" s="140"/>
      <c r="D89" s="21">
        <v>1.177</v>
      </c>
      <c r="E89" s="7"/>
      <c r="G89" s="58">
        <v>44740</v>
      </c>
      <c r="H89" s="21" t="s">
        <v>570</v>
      </c>
      <c r="I89" s="140"/>
      <c r="J89" s="21">
        <v>0.95789999999999997</v>
      </c>
      <c r="K89" s="7"/>
      <c r="L89" s="7"/>
      <c r="M89" s="66">
        <v>44771</v>
      </c>
      <c r="N89" s="21" t="s">
        <v>638</v>
      </c>
      <c r="O89" s="140"/>
      <c r="P89" s="7">
        <v>1.2164999999999999</v>
      </c>
      <c r="Q89" s="7"/>
      <c r="R89" s="7"/>
      <c r="S89" s="66">
        <v>44834</v>
      </c>
      <c r="T89" s="21" t="s">
        <v>340</v>
      </c>
      <c r="U89" s="140"/>
      <c r="V89" s="7">
        <v>0.91500000000000004</v>
      </c>
      <c r="W89" s="7"/>
      <c r="Y89" s="66">
        <v>44643</v>
      </c>
      <c r="Z89" s="21" t="s">
        <v>350</v>
      </c>
      <c r="AA89" s="21"/>
      <c r="AB89" s="7">
        <v>1.1899</v>
      </c>
      <c r="AC89" s="7"/>
      <c r="AE89" s="66">
        <v>44945</v>
      </c>
      <c r="AF89" s="21" t="s">
        <v>1628</v>
      </c>
      <c r="AG89" s="21"/>
      <c r="AH89" s="7">
        <v>0.98599999999999999</v>
      </c>
      <c r="AI89" s="7"/>
      <c r="AK89" s="49">
        <v>44713</v>
      </c>
      <c r="AL89" s="21" t="s">
        <v>570</v>
      </c>
      <c r="AM89" s="140"/>
      <c r="AN89">
        <v>0.95099999999999996</v>
      </c>
      <c r="AQ89" s="58">
        <v>44452</v>
      </c>
      <c r="AR89" s="21" t="s">
        <v>340</v>
      </c>
      <c r="AS89" s="7"/>
      <c r="AT89" s="21">
        <v>1.0852999999999999</v>
      </c>
      <c r="AU89" s="7"/>
      <c r="AW89" s="49">
        <v>44643</v>
      </c>
      <c r="AX89" s="21" t="s">
        <v>350</v>
      </c>
      <c r="AY89" s="7"/>
      <c r="AZ89">
        <v>1.1552</v>
      </c>
      <c r="BC89" s="43">
        <v>44547</v>
      </c>
      <c r="BD89" s="21" t="s">
        <v>336</v>
      </c>
      <c r="BF89">
        <v>2.3376999999999999</v>
      </c>
      <c r="BI89" s="66"/>
      <c r="BJ89" s="21"/>
      <c r="BK89" s="21"/>
    </row>
    <row r="90" spans="1:63" customFormat="1">
      <c r="A90" s="58">
        <v>44452</v>
      </c>
      <c r="B90" s="21" t="s">
        <v>340</v>
      </c>
      <c r="C90" s="140"/>
      <c r="D90" s="21">
        <v>1.177</v>
      </c>
      <c r="E90" s="7"/>
      <c r="G90" s="58">
        <v>44741</v>
      </c>
      <c r="H90" s="21" t="s">
        <v>570</v>
      </c>
      <c r="I90" s="140"/>
      <c r="J90" s="21">
        <v>0.95340000000000003</v>
      </c>
      <c r="K90" s="7"/>
      <c r="L90" s="7"/>
      <c r="M90" s="66">
        <v>44774</v>
      </c>
      <c r="N90" s="21" t="s">
        <v>339</v>
      </c>
      <c r="O90" s="140"/>
      <c r="P90" s="7">
        <v>1.2145999999999999</v>
      </c>
      <c r="Q90" s="7"/>
      <c r="R90" s="7"/>
      <c r="S90" s="66">
        <v>44844</v>
      </c>
      <c r="T90" s="21" t="s">
        <v>341</v>
      </c>
      <c r="U90" s="140"/>
      <c r="V90" s="7">
        <v>0.91500000000000004</v>
      </c>
      <c r="W90" s="7"/>
      <c r="Y90" s="66">
        <v>44644</v>
      </c>
      <c r="Z90" s="21" t="s">
        <v>350</v>
      </c>
      <c r="AA90" s="21"/>
      <c r="AB90" s="7">
        <v>1.1872</v>
      </c>
      <c r="AC90" s="7"/>
      <c r="AE90" s="66">
        <v>44946</v>
      </c>
      <c r="AF90" s="21" t="s">
        <v>1628</v>
      </c>
      <c r="AG90" s="21"/>
      <c r="AH90" s="7">
        <v>0.99209999999999998</v>
      </c>
      <c r="AI90" s="7"/>
      <c r="AK90" s="49">
        <v>44714</v>
      </c>
      <c r="AL90" s="21" t="s">
        <v>570</v>
      </c>
      <c r="AM90" s="140"/>
      <c r="AN90">
        <v>0.96</v>
      </c>
      <c r="AQ90" s="58">
        <v>44453</v>
      </c>
      <c r="AR90" s="21" t="s">
        <v>340</v>
      </c>
      <c r="AS90" s="7"/>
      <c r="AT90" s="21">
        <v>1.0898000000000001</v>
      </c>
      <c r="AU90" s="7"/>
      <c r="AW90" s="49">
        <v>44644</v>
      </c>
      <c r="AX90" s="21" t="s">
        <v>350</v>
      </c>
      <c r="AY90" s="7"/>
      <c r="AZ90">
        <v>1.1573</v>
      </c>
      <c r="BC90" s="43">
        <v>44550</v>
      </c>
      <c r="BD90" s="21" t="s">
        <v>336</v>
      </c>
      <c r="BF90">
        <v>2.4203000000000001</v>
      </c>
      <c r="BI90" s="66"/>
      <c r="BJ90" s="21"/>
      <c r="BK90" s="21"/>
    </row>
    <row r="91" spans="1:63" customFormat="1">
      <c r="A91" s="58">
        <v>44453</v>
      </c>
      <c r="B91" s="21" t="s">
        <v>340</v>
      </c>
      <c r="C91" s="140"/>
      <c r="D91" s="21">
        <v>1.1671</v>
      </c>
      <c r="E91" s="7"/>
      <c r="G91" s="58">
        <v>44742</v>
      </c>
      <c r="H91" s="21" t="s">
        <v>570</v>
      </c>
      <c r="I91" s="140"/>
      <c r="J91" s="21">
        <v>0.95309999999999995</v>
      </c>
      <c r="K91" s="7"/>
      <c r="L91" s="7"/>
      <c r="M91" s="66">
        <v>44775</v>
      </c>
      <c r="N91" s="21" t="s">
        <v>1623</v>
      </c>
      <c r="O91" s="140"/>
      <c r="P91" s="7">
        <v>1.2073</v>
      </c>
      <c r="Q91" s="7"/>
      <c r="R91" s="7"/>
      <c r="S91" s="66">
        <v>44845</v>
      </c>
      <c r="T91" s="21" t="s">
        <v>341</v>
      </c>
      <c r="U91" s="140"/>
      <c r="V91" s="7">
        <v>0.91500000000000004</v>
      </c>
      <c r="W91" s="7"/>
      <c r="Y91" s="66">
        <v>44645</v>
      </c>
      <c r="Z91" s="21" t="s">
        <v>350</v>
      </c>
      <c r="AA91" s="21"/>
      <c r="AB91" s="7">
        <v>1.1786000000000001</v>
      </c>
      <c r="AC91" s="7"/>
      <c r="AE91" s="66">
        <v>44956</v>
      </c>
      <c r="AF91" s="21" t="s">
        <v>1628</v>
      </c>
      <c r="AG91" s="21"/>
      <c r="AH91" s="7">
        <v>1.0008999999999999</v>
      </c>
      <c r="AI91" s="7"/>
      <c r="AK91" s="49">
        <v>44718</v>
      </c>
      <c r="AL91" s="21" t="s">
        <v>570</v>
      </c>
      <c r="AM91" s="140"/>
      <c r="AN91">
        <v>0.98199999999999998</v>
      </c>
      <c r="AQ91" s="58">
        <v>44454</v>
      </c>
      <c r="AR91" s="21" t="s">
        <v>340</v>
      </c>
      <c r="AS91" s="7"/>
      <c r="AT91" s="21">
        <v>1.0891999999999999</v>
      </c>
      <c r="AU91" s="7"/>
      <c r="AW91" s="49">
        <v>44645</v>
      </c>
      <c r="AX91" s="21" t="s">
        <v>350</v>
      </c>
      <c r="AY91" s="7"/>
      <c r="AZ91">
        <v>1.1592</v>
      </c>
      <c r="BC91" s="43">
        <v>44551</v>
      </c>
      <c r="BD91" s="21" t="s">
        <v>336</v>
      </c>
      <c r="BF91">
        <v>2.4207000000000001</v>
      </c>
      <c r="BI91" s="66"/>
      <c r="BJ91" s="21"/>
      <c r="BK91" s="21"/>
    </row>
    <row r="92" spans="1:63" customFormat="1">
      <c r="A92" s="58">
        <v>44454</v>
      </c>
      <c r="B92" s="21" t="s">
        <v>340</v>
      </c>
      <c r="C92" s="140"/>
      <c r="D92" s="21">
        <v>1.1724000000000001</v>
      </c>
      <c r="E92" s="7"/>
      <c r="G92" s="58">
        <v>44743</v>
      </c>
      <c r="H92" s="21" t="s">
        <v>638</v>
      </c>
      <c r="I92" s="140"/>
      <c r="J92" s="21">
        <v>0.95550000000000002</v>
      </c>
      <c r="K92" s="7"/>
      <c r="L92" s="7"/>
      <c r="M92" s="66">
        <v>44776</v>
      </c>
      <c r="N92" s="21" t="s">
        <v>1623</v>
      </c>
      <c r="O92" s="140"/>
      <c r="P92" s="7">
        <v>1.2015</v>
      </c>
      <c r="Q92" s="7"/>
      <c r="R92" s="7"/>
      <c r="S92" s="66">
        <v>44846</v>
      </c>
      <c r="T92" s="21" t="s">
        <v>341</v>
      </c>
      <c r="U92" s="140"/>
      <c r="V92" s="7">
        <v>0.91500000000000004</v>
      </c>
      <c r="W92" s="7"/>
      <c r="Y92" s="66">
        <v>44648</v>
      </c>
      <c r="Z92" s="21" t="s">
        <v>350</v>
      </c>
      <c r="AA92" s="21"/>
      <c r="AB92" s="7">
        <v>1.1722999999999999</v>
      </c>
      <c r="AC92" s="7"/>
      <c r="AE92" s="66">
        <v>44957</v>
      </c>
      <c r="AF92" s="21" t="s">
        <v>1628</v>
      </c>
      <c r="AG92" s="21"/>
      <c r="AH92" s="7">
        <v>1.0007999999999999</v>
      </c>
      <c r="AI92" s="7"/>
      <c r="AK92" s="49">
        <v>44719</v>
      </c>
      <c r="AL92" s="21" t="s">
        <v>570</v>
      </c>
      <c r="AM92" s="140"/>
      <c r="AN92">
        <v>0.98199999999999998</v>
      </c>
      <c r="AQ92" s="58">
        <v>44455</v>
      </c>
      <c r="AR92" s="21" t="s">
        <v>340</v>
      </c>
      <c r="AS92" s="7"/>
      <c r="AT92" s="21">
        <v>1.0885</v>
      </c>
      <c r="AU92" s="7"/>
      <c r="AW92" s="49">
        <v>44648</v>
      </c>
      <c r="AX92" s="21" t="s">
        <v>350</v>
      </c>
      <c r="AY92" s="7"/>
      <c r="AZ92">
        <v>1.1571</v>
      </c>
      <c r="BC92" s="43">
        <v>44552</v>
      </c>
      <c r="BD92" s="21" t="s">
        <v>336</v>
      </c>
      <c r="BF92">
        <v>2.4188999999999998</v>
      </c>
      <c r="BI92" s="66"/>
      <c r="BJ92" s="21"/>
      <c r="BK92" s="21"/>
    </row>
    <row r="93" spans="1:63" customFormat="1">
      <c r="A93" s="58">
        <v>44455</v>
      </c>
      <c r="B93" s="21" t="s">
        <v>340</v>
      </c>
      <c r="C93" s="140"/>
      <c r="D93" s="21">
        <v>1.1753</v>
      </c>
      <c r="E93" s="7"/>
      <c r="G93" s="58">
        <v>44746</v>
      </c>
      <c r="H93" s="21" t="s">
        <v>638</v>
      </c>
      <c r="I93" s="140"/>
      <c r="J93" s="21">
        <v>0.9597</v>
      </c>
      <c r="K93" s="7"/>
      <c r="L93" s="7"/>
      <c r="M93" s="66">
        <v>44777</v>
      </c>
      <c r="N93" s="21" t="s">
        <v>1623</v>
      </c>
      <c r="O93" s="140"/>
      <c r="P93" s="7">
        <v>1.202</v>
      </c>
      <c r="Q93" s="7"/>
      <c r="R93" s="7"/>
      <c r="S93" s="66">
        <v>44847</v>
      </c>
      <c r="T93" s="21" t="s">
        <v>341</v>
      </c>
      <c r="U93" s="140"/>
      <c r="V93" s="7">
        <v>0.91500000000000004</v>
      </c>
      <c r="W93" s="7"/>
      <c r="Y93" s="66">
        <v>44649</v>
      </c>
      <c r="Z93" s="21" t="s">
        <v>350</v>
      </c>
      <c r="AA93" s="21"/>
      <c r="AB93" s="7">
        <v>1.1679999999999999</v>
      </c>
      <c r="AC93" s="7"/>
      <c r="AE93" s="66">
        <v>44958</v>
      </c>
      <c r="AF93" s="21" t="s">
        <v>371</v>
      </c>
      <c r="AG93" s="21"/>
      <c r="AH93" s="7">
        <v>1.0065</v>
      </c>
      <c r="AI93" s="7"/>
      <c r="AK93" s="49">
        <v>44720</v>
      </c>
      <c r="AL93" s="21" t="s">
        <v>570</v>
      </c>
      <c r="AM93" s="140"/>
      <c r="AN93">
        <v>0.98899999999999999</v>
      </c>
      <c r="AQ93" s="58">
        <v>44456</v>
      </c>
      <c r="AR93" s="21" t="s">
        <v>340</v>
      </c>
      <c r="AS93" s="7"/>
      <c r="AT93" s="21">
        <v>1.0946</v>
      </c>
      <c r="AU93" s="7"/>
      <c r="AW93" s="49">
        <v>44649</v>
      </c>
      <c r="AX93" s="21" t="s">
        <v>350</v>
      </c>
      <c r="AY93" s="7"/>
      <c r="AZ93">
        <v>1.1524000000000001</v>
      </c>
      <c r="BC93" s="43">
        <v>44553</v>
      </c>
      <c r="BD93" s="21" t="s">
        <v>336</v>
      </c>
      <c r="BF93">
        <v>2.4157000000000002</v>
      </c>
      <c r="BI93" s="66"/>
      <c r="BJ93" s="21"/>
      <c r="BK93" s="21"/>
    </row>
    <row r="94" spans="1:63" customFormat="1">
      <c r="A94" s="58">
        <v>44456</v>
      </c>
      <c r="B94" s="21" t="s">
        <v>340</v>
      </c>
      <c r="C94" s="140"/>
      <c r="D94" s="21">
        <v>1.1746000000000001</v>
      </c>
      <c r="E94" s="7"/>
      <c r="G94" s="58">
        <v>44747</v>
      </c>
      <c r="H94" s="21" t="s">
        <v>638</v>
      </c>
      <c r="I94" s="140"/>
      <c r="J94" s="21">
        <v>0.95909999999999995</v>
      </c>
      <c r="K94" s="7"/>
      <c r="L94" s="7"/>
      <c r="M94" s="66">
        <v>44778</v>
      </c>
      <c r="N94" s="21" t="s">
        <v>1623</v>
      </c>
      <c r="O94" s="140"/>
      <c r="P94" s="7">
        <v>1.2077</v>
      </c>
      <c r="Q94" s="7"/>
      <c r="R94" s="7"/>
      <c r="S94" s="66">
        <v>44848</v>
      </c>
      <c r="T94" s="21" t="s">
        <v>341</v>
      </c>
      <c r="U94" s="140"/>
      <c r="V94" s="7">
        <v>0.91500000000000004</v>
      </c>
      <c r="W94" s="7"/>
      <c r="Y94" s="66">
        <v>44650</v>
      </c>
      <c r="Z94" s="21" t="s">
        <v>350</v>
      </c>
      <c r="AA94" s="21"/>
      <c r="AB94" s="7">
        <v>1.1785000000000001</v>
      </c>
      <c r="AC94" s="7"/>
      <c r="AE94" s="66">
        <v>44959</v>
      </c>
      <c r="AF94" s="21" t="s">
        <v>1637</v>
      </c>
      <c r="AG94" s="21"/>
      <c r="AH94" s="7">
        <v>1.0065999999999999</v>
      </c>
      <c r="AI94" s="7"/>
      <c r="AK94" s="49">
        <v>44721</v>
      </c>
      <c r="AL94" s="21" t="s">
        <v>570</v>
      </c>
      <c r="AM94" s="140"/>
      <c r="AN94">
        <v>0.97799999999999998</v>
      </c>
      <c r="AO94" s="68">
        <v>10081512.720000001</v>
      </c>
      <c r="AQ94" s="58">
        <v>44461</v>
      </c>
      <c r="AR94" s="21" t="s">
        <v>340</v>
      </c>
      <c r="AS94" s="7"/>
      <c r="AT94" s="21">
        <v>1.0889</v>
      </c>
      <c r="AU94" s="7"/>
      <c r="AW94" s="49">
        <v>44650</v>
      </c>
      <c r="AX94" s="21" t="s">
        <v>350</v>
      </c>
      <c r="AY94" s="7"/>
      <c r="AZ94">
        <v>1.147</v>
      </c>
      <c r="BC94" s="43">
        <v>44554</v>
      </c>
      <c r="BD94" s="21" t="s">
        <v>336</v>
      </c>
      <c r="BF94">
        <v>2.4123999999999999</v>
      </c>
      <c r="BI94" s="66"/>
      <c r="BJ94" s="21"/>
      <c r="BK94" s="21"/>
    </row>
    <row r="95" spans="1:63" customFormat="1">
      <c r="A95" s="58">
        <v>44461</v>
      </c>
      <c r="B95" s="21" t="s">
        <v>340</v>
      </c>
      <c r="C95" s="140"/>
      <c r="D95" s="21">
        <v>1.175</v>
      </c>
      <c r="E95" s="7"/>
      <c r="G95" s="58">
        <v>44748</v>
      </c>
      <c r="H95" s="21" t="s">
        <v>638</v>
      </c>
      <c r="I95" s="140"/>
      <c r="J95" s="21">
        <v>0.96260000000000001</v>
      </c>
      <c r="K95" s="7"/>
      <c r="L95" s="7"/>
      <c r="M95" s="66">
        <v>44781</v>
      </c>
      <c r="N95" s="21" t="s">
        <v>1623</v>
      </c>
      <c r="O95" s="140"/>
      <c r="P95" s="7">
        <v>1.1938</v>
      </c>
      <c r="Q95" s="7"/>
      <c r="R95" s="7"/>
      <c r="S95" s="66">
        <v>44851</v>
      </c>
      <c r="T95" s="21" t="s">
        <v>341</v>
      </c>
      <c r="U95" s="140"/>
      <c r="V95" s="7">
        <v>0.91500000000000004</v>
      </c>
      <c r="W95" s="7"/>
      <c r="Y95" s="66">
        <v>44651</v>
      </c>
      <c r="Z95" s="21" t="s">
        <v>350</v>
      </c>
      <c r="AA95" s="21"/>
      <c r="AB95" s="7">
        <v>1.1717</v>
      </c>
      <c r="AC95" s="7"/>
      <c r="AE95" s="66">
        <v>44960</v>
      </c>
      <c r="AF95" s="21" t="s">
        <v>1637</v>
      </c>
      <c r="AG95" s="21"/>
      <c r="AH95" s="7">
        <v>0.99650000000000005</v>
      </c>
      <c r="AI95" s="7"/>
      <c r="AK95" s="49">
        <v>44722</v>
      </c>
      <c r="AL95" s="21" t="s">
        <v>570</v>
      </c>
      <c r="AM95" s="140"/>
      <c r="AN95">
        <v>0.997</v>
      </c>
      <c r="AQ95" s="58">
        <v>44462</v>
      </c>
      <c r="AR95" s="21" t="s">
        <v>340</v>
      </c>
      <c r="AS95" s="7"/>
      <c r="AT95" s="21">
        <v>1.0825</v>
      </c>
      <c r="AU95" s="7"/>
      <c r="AW95" s="49">
        <v>44651</v>
      </c>
      <c r="AX95" s="21" t="s">
        <v>350</v>
      </c>
      <c r="AY95" s="7"/>
      <c r="AZ95">
        <v>1.1498999999999999</v>
      </c>
      <c r="BC95" s="43">
        <v>44557</v>
      </c>
      <c r="BD95" s="21" t="s">
        <v>336</v>
      </c>
      <c r="BF95">
        <v>2.4262999999999999</v>
      </c>
      <c r="BI95" s="66"/>
      <c r="BJ95" s="21"/>
      <c r="BK95" s="21"/>
    </row>
    <row r="96" spans="1:63" customFormat="1">
      <c r="A96" s="58">
        <v>44462</v>
      </c>
      <c r="B96" s="21" t="s">
        <v>340</v>
      </c>
      <c r="C96" s="140"/>
      <c r="D96" s="21">
        <v>1.1866000000000001</v>
      </c>
      <c r="E96" s="7"/>
      <c r="G96" s="58">
        <v>44749</v>
      </c>
      <c r="H96" s="21" t="s">
        <v>638</v>
      </c>
      <c r="I96" s="140"/>
      <c r="J96" s="21">
        <v>0.96130000000000004</v>
      </c>
      <c r="K96" s="7"/>
      <c r="L96" s="7"/>
      <c r="M96" s="66">
        <v>44782</v>
      </c>
      <c r="N96" s="21" t="s">
        <v>1623</v>
      </c>
      <c r="O96" s="140"/>
      <c r="P96" s="7">
        <v>1.1940999999999999</v>
      </c>
      <c r="Q96" s="7"/>
      <c r="R96" s="7"/>
      <c r="S96" s="66">
        <v>44852</v>
      </c>
      <c r="T96" s="21" t="s">
        <v>341</v>
      </c>
      <c r="U96" s="140"/>
      <c r="V96" s="7">
        <v>0.91500000000000004</v>
      </c>
      <c r="W96" s="7"/>
      <c r="Y96" s="66">
        <v>44652</v>
      </c>
      <c r="Z96" s="21" t="s">
        <v>351</v>
      </c>
      <c r="AA96" s="21"/>
      <c r="AB96" s="7">
        <v>1.1752</v>
      </c>
      <c r="AC96" s="7"/>
      <c r="AE96" s="66">
        <v>44963</v>
      </c>
      <c r="AF96" s="21" t="s">
        <v>1637</v>
      </c>
      <c r="AG96" s="21"/>
      <c r="AH96" s="7">
        <v>0.98670000000000002</v>
      </c>
      <c r="AI96" s="7"/>
      <c r="AK96" s="49">
        <v>44725</v>
      </c>
      <c r="AL96" s="21" t="s">
        <v>570</v>
      </c>
      <c r="AM96" s="140"/>
      <c r="AN96">
        <v>0.98699999999999999</v>
      </c>
      <c r="AQ96" s="58">
        <v>44463</v>
      </c>
      <c r="AR96" s="21" t="s">
        <v>340</v>
      </c>
      <c r="AS96" s="7"/>
      <c r="AT96" s="21">
        <v>1.0942000000000001</v>
      </c>
      <c r="AU96" s="7"/>
      <c r="AW96" s="49">
        <v>44652</v>
      </c>
      <c r="AX96" s="21" t="s">
        <v>351</v>
      </c>
      <c r="AY96" s="7"/>
      <c r="AZ96" s="48">
        <v>1.1498999999999999</v>
      </c>
      <c r="BC96" s="43">
        <v>44558</v>
      </c>
      <c r="BD96" s="21" t="s">
        <v>336</v>
      </c>
      <c r="BF96">
        <v>2.4224999999999999</v>
      </c>
      <c r="BI96" s="66"/>
      <c r="BJ96" s="21"/>
      <c r="BK96" s="21"/>
    </row>
    <row r="97" spans="1:63" customFormat="1">
      <c r="A97" s="58">
        <v>44463</v>
      </c>
      <c r="B97" s="21" t="s">
        <v>340</v>
      </c>
      <c r="C97" s="140"/>
      <c r="D97" s="21">
        <v>1.1788000000000001</v>
      </c>
      <c r="E97" s="7"/>
      <c r="G97" s="58">
        <v>44750</v>
      </c>
      <c r="H97" s="21" t="s">
        <v>638</v>
      </c>
      <c r="I97" s="140"/>
      <c r="J97" s="21">
        <v>0.95469999999999999</v>
      </c>
      <c r="K97" s="7"/>
      <c r="L97" s="7"/>
      <c r="M97" s="66">
        <v>44783</v>
      </c>
      <c r="N97" s="21" t="s">
        <v>1623</v>
      </c>
      <c r="O97" s="140"/>
      <c r="P97" s="7">
        <v>1.1918</v>
      </c>
      <c r="Q97" s="7"/>
      <c r="R97" s="7"/>
      <c r="S97" s="66">
        <v>44853</v>
      </c>
      <c r="T97" s="21" t="s">
        <v>341</v>
      </c>
      <c r="U97" s="140"/>
      <c r="V97" s="7">
        <v>0.91500000000000004</v>
      </c>
      <c r="W97" s="7"/>
      <c r="Y97" s="66">
        <v>44657</v>
      </c>
      <c r="Z97" s="21" t="s">
        <v>351</v>
      </c>
      <c r="AA97" s="21"/>
      <c r="AB97" s="7">
        <v>1.1732</v>
      </c>
      <c r="AC97" s="7"/>
      <c r="AE97" s="66">
        <v>44964</v>
      </c>
      <c r="AF97" s="21" t="s">
        <v>1689</v>
      </c>
      <c r="AG97" s="21"/>
      <c r="AH97" s="7">
        <v>0.98170000000000002</v>
      </c>
      <c r="AI97" s="7"/>
      <c r="AK97" s="49">
        <v>44726</v>
      </c>
      <c r="AL97" s="21" t="s">
        <v>570</v>
      </c>
      <c r="AM97" s="140"/>
      <c r="AN97">
        <v>0.98799999999999999</v>
      </c>
      <c r="AQ97" s="58">
        <v>44466</v>
      </c>
      <c r="AR97" s="21" t="s">
        <v>340</v>
      </c>
      <c r="AS97" s="7"/>
      <c r="AT97" s="21">
        <v>1.0946</v>
      </c>
      <c r="AU97" s="7"/>
      <c r="AW97" s="49">
        <v>44657</v>
      </c>
      <c r="AX97" s="21" t="s">
        <v>351</v>
      </c>
      <c r="AY97" s="7"/>
      <c r="AZ97">
        <v>1.1515</v>
      </c>
      <c r="BC97" s="43">
        <v>44559</v>
      </c>
      <c r="BD97" s="21" t="s">
        <v>336</v>
      </c>
      <c r="BF97">
        <v>2.4355000000000002</v>
      </c>
      <c r="BI97" s="66"/>
      <c r="BJ97" s="21"/>
      <c r="BK97" s="21"/>
    </row>
    <row r="98" spans="1:63" customFormat="1">
      <c r="A98" s="58">
        <v>44466</v>
      </c>
      <c r="B98" s="21" t="s">
        <v>340</v>
      </c>
      <c r="C98" s="140"/>
      <c r="D98" s="21">
        <v>1.1785000000000001</v>
      </c>
      <c r="E98" s="7"/>
      <c r="G98" s="58">
        <v>44753</v>
      </c>
      <c r="H98" s="21" t="s">
        <v>638</v>
      </c>
      <c r="I98" s="140"/>
      <c r="J98" s="21">
        <v>0.95840000000000003</v>
      </c>
      <c r="K98" s="7"/>
      <c r="L98" s="7"/>
      <c r="M98" s="66">
        <v>44784</v>
      </c>
      <c r="N98" s="21" t="s">
        <v>1623</v>
      </c>
      <c r="O98" s="140"/>
      <c r="P98" s="7">
        <v>1.1816</v>
      </c>
      <c r="Q98" s="7"/>
      <c r="R98" s="7"/>
      <c r="S98" s="66">
        <v>44854</v>
      </c>
      <c r="T98" s="21" t="s">
        <v>341</v>
      </c>
      <c r="U98" s="140"/>
      <c r="V98" s="7">
        <v>0.91500000000000004</v>
      </c>
      <c r="W98" s="7"/>
      <c r="Y98" s="66">
        <v>44658</v>
      </c>
      <c r="Z98" s="21" t="s">
        <v>351</v>
      </c>
      <c r="AA98" s="21"/>
      <c r="AB98" s="7">
        <v>1.1535</v>
      </c>
      <c r="AC98" s="7"/>
      <c r="AE98" s="66">
        <v>44965</v>
      </c>
      <c r="AF98" s="21" t="s">
        <v>1700</v>
      </c>
      <c r="AG98" s="21"/>
      <c r="AH98" s="7">
        <v>0.97570000000000001</v>
      </c>
      <c r="AI98" s="7"/>
      <c r="AK98" s="49">
        <v>44727</v>
      </c>
      <c r="AL98" s="21" t="s">
        <v>570</v>
      </c>
      <c r="AM98" s="140"/>
      <c r="AN98">
        <v>0.99399999999999999</v>
      </c>
      <c r="AQ98" s="58">
        <v>44467</v>
      </c>
      <c r="AR98" s="21" t="s">
        <v>340</v>
      </c>
      <c r="AS98" s="7"/>
      <c r="AT98" s="21">
        <v>1.0916999999999999</v>
      </c>
      <c r="AU98" s="7"/>
      <c r="AW98" s="49">
        <v>44658</v>
      </c>
      <c r="AX98" s="21" t="s">
        <v>351</v>
      </c>
      <c r="AY98" s="7"/>
      <c r="AZ98">
        <v>1.1466000000000001</v>
      </c>
      <c r="BC98" s="43">
        <v>44560</v>
      </c>
      <c r="BD98" s="21" t="s">
        <v>336</v>
      </c>
      <c r="BF98">
        <v>2.4117000000000002</v>
      </c>
      <c r="BG98" s="45">
        <f>1296848.66-10561.94</f>
        <v>1286286.72</v>
      </c>
      <c r="BI98" s="66"/>
      <c r="BJ98" s="21"/>
      <c r="BK98" s="21"/>
    </row>
    <row r="99" spans="1:63" customFormat="1">
      <c r="A99" s="58">
        <v>44467</v>
      </c>
      <c r="B99" s="21" t="s">
        <v>340</v>
      </c>
      <c r="C99" s="140"/>
      <c r="D99" s="21">
        <v>1.1785000000000001</v>
      </c>
      <c r="E99" s="7"/>
      <c r="G99" s="58">
        <v>44754</v>
      </c>
      <c r="H99" s="21" t="s">
        <v>638</v>
      </c>
      <c r="I99" s="140"/>
      <c r="J99" s="21">
        <v>0.95860000000000001</v>
      </c>
      <c r="K99" s="7"/>
      <c r="L99" s="7"/>
      <c r="M99" s="66">
        <v>44785</v>
      </c>
      <c r="N99" s="21" t="s">
        <v>1623</v>
      </c>
      <c r="O99" s="140"/>
      <c r="P99" s="7">
        <v>1.1839</v>
      </c>
      <c r="Q99" s="7"/>
      <c r="R99" s="7"/>
      <c r="S99" s="66">
        <v>44855</v>
      </c>
      <c r="T99" s="21" t="s">
        <v>341</v>
      </c>
      <c r="U99" s="140"/>
      <c r="V99" s="7">
        <v>0.91500000000000004</v>
      </c>
      <c r="W99" s="7"/>
      <c r="Y99" s="66">
        <v>44659</v>
      </c>
      <c r="Z99" s="21" t="s">
        <v>351</v>
      </c>
      <c r="AA99" s="21"/>
      <c r="AB99" s="7">
        <v>1.1469</v>
      </c>
      <c r="AC99" s="7"/>
      <c r="AE99" s="66">
        <v>44966</v>
      </c>
      <c r="AF99" s="21" t="s">
        <v>1710</v>
      </c>
      <c r="AG99" s="21"/>
      <c r="AH99" s="7">
        <v>0.98270000000000002</v>
      </c>
      <c r="AI99" s="7"/>
      <c r="AK99" s="49">
        <v>44728</v>
      </c>
      <c r="AL99" s="21" t="s">
        <v>570</v>
      </c>
      <c r="AM99" s="140"/>
      <c r="AN99">
        <v>0.98699999999999999</v>
      </c>
      <c r="AQ99" s="58">
        <v>44468</v>
      </c>
      <c r="AR99" s="21" t="s">
        <v>340</v>
      </c>
      <c r="AS99" s="7"/>
      <c r="AT99" s="21">
        <v>1.0904</v>
      </c>
      <c r="AU99" s="7"/>
      <c r="AW99" s="49">
        <v>44659</v>
      </c>
      <c r="AX99" s="21" t="s">
        <v>351</v>
      </c>
      <c r="AY99" s="7"/>
      <c r="AZ99">
        <v>1.1431</v>
      </c>
      <c r="BC99" s="43">
        <v>44561</v>
      </c>
      <c r="BD99" s="21" t="s">
        <v>336</v>
      </c>
      <c r="BF99">
        <v>2.4115000000000002</v>
      </c>
      <c r="BI99" s="66"/>
      <c r="BJ99" s="21"/>
      <c r="BK99" s="21"/>
    </row>
    <row r="100" spans="1:63" customFormat="1">
      <c r="A100" s="58">
        <v>44468</v>
      </c>
      <c r="B100" s="21" t="s">
        <v>340</v>
      </c>
      <c r="C100" s="140"/>
      <c r="D100" s="21">
        <v>1.1786000000000001</v>
      </c>
      <c r="E100" s="7"/>
      <c r="G100" s="58">
        <v>44755</v>
      </c>
      <c r="H100" s="21" t="s">
        <v>638</v>
      </c>
      <c r="I100" s="140"/>
      <c r="J100" s="21">
        <v>0.9637</v>
      </c>
      <c r="K100" s="7"/>
      <c r="L100" s="7"/>
      <c r="M100" s="66">
        <v>44788</v>
      </c>
      <c r="N100" s="21" t="s">
        <v>1623</v>
      </c>
      <c r="O100" s="140"/>
      <c r="P100" s="7">
        <v>1.1677999999999999</v>
      </c>
      <c r="Q100" s="7"/>
      <c r="R100" s="7"/>
      <c r="S100" s="66">
        <v>44858</v>
      </c>
      <c r="T100" s="21" t="s">
        <v>341</v>
      </c>
      <c r="U100" s="140"/>
      <c r="V100" s="7">
        <v>0.91500000000000004</v>
      </c>
      <c r="W100" s="7"/>
      <c r="Y100" s="66">
        <v>44662</v>
      </c>
      <c r="Z100" s="21" t="s">
        <v>351</v>
      </c>
      <c r="AA100" s="21"/>
      <c r="AB100" s="7">
        <v>1.1177999999999999</v>
      </c>
      <c r="AC100" s="7"/>
      <c r="AE100" s="66">
        <v>44967</v>
      </c>
      <c r="AF100" s="21" t="s">
        <v>1720</v>
      </c>
      <c r="AG100" s="21"/>
      <c r="AH100" s="7">
        <v>0.98129999999999995</v>
      </c>
      <c r="AI100" s="7"/>
      <c r="AK100" s="49">
        <v>44729</v>
      </c>
      <c r="AL100" s="21" t="s">
        <v>570</v>
      </c>
      <c r="AM100" s="140"/>
      <c r="AN100">
        <v>0.998</v>
      </c>
      <c r="AQ100" s="58">
        <v>44469</v>
      </c>
      <c r="AR100" s="21" t="s">
        <v>340</v>
      </c>
      <c r="AS100" s="7"/>
      <c r="AT100" s="21">
        <v>1.0909</v>
      </c>
      <c r="AU100" s="7"/>
      <c r="AW100" s="49">
        <v>44662</v>
      </c>
      <c r="AX100" s="21" t="s">
        <v>351</v>
      </c>
      <c r="AY100" s="7"/>
      <c r="AZ100">
        <v>1.1416999999999999</v>
      </c>
      <c r="BC100" s="43">
        <v>44565</v>
      </c>
      <c r="BD100" s="21" t="s">
        <v>346</v>
      </c>
      <c r="BF100">
        <v>2.4121999999999999</v>
      </c>
      <c r="BI100" s="66"/>
      <c r="BJ100" s="21"/>
      <c r="BK100" s="21"/>
    </row>
    <row r="101" spans="1:63" customFormat="1">
      <c r="A101" s="58">
        <v>44469</v>
      </c>
      <c r="B101" s="21" t="s">
        <v>340</v>
      </c>
      <c r="C101" s="140"/>
      <c r="D101" s="21">
        <v>1.1881999999999999</v>
      </c>
      <c r="E101" s="7"/>
      <c r="G101" s="58">
        <v>44756</v>
      </c>
      <c r="H101" s="21" t="s">
        <v>638</v>
      </c>
      <c r="I101" s="140"/>
      <c r="J101" s="21">
        <v>0.96499999999999997</v>
      </c>
      <c r="K101" s="7"/>
      <c r="L101" s="7"/>
      <c r="M101" s="66">
        <v>44789</v>
      </c>
      <c r="N101" s="21" t="s">
        <v>1623</v>
      </c>
      <c r="O101" s="140"/>
      <c r="P101" s="7">
        <v>1.1655</v>
      </c>
      <c r="Q101" s="7"/>
      <c r="R101" s="7"/>
      <c r="S101" s="66">
        <v>44859</v>
      </c>
      <c r="T101" s="21" t="s">
        <v>341</v>
      </c>
      <c r="U101" s="140"/>
      <c r="V101" s="7">
        <v>0.91500000000000004</v>
      </c>
      <c r="W101" s="7"/>
      <c r="Y101" s="66">
        <v>44663</v>
      </c>
      <c r="Z101" s="21" t="s">
        <v>351</v>
      </c>
      <c r="AA101" s="21"/>
      <c r="AB101" s="7">
        <v>1.1329</v>
      </c>
      <c r="AC101" s="7"/>
      <c r="AE101" s="66"/>
      <c r="AF101" s="21"/>
      <c r="AG101" s="21"/>
      <c r="AH101" s="7"/>
      <c r="AI101" s="7"/>
      <c r="AK101" s="49">
        <v>44732</v>
      </c>
      <c r="AL101" s="21" t="s">
        <v>570</v>
      </c>
      <c r="AM101" s="140"/>
      <c r="AN101">
        <v>1.0069999999999999</v>
      </c>
      <c r="AQ101" s="58">
        <v>44477</v>
      </c>
      <c r="AR101" s="21" t="s">
        <v>341</v>
      </c>
      <c r="AS101" s="7"/>
      <c r="AT101" s="21">
        <v>1.0998000000000001</v>
      </c>
      <c r="AU101" s="7"/>
      <c r="AW101" s="49">
        <v>44663</v>
      </c>
      <c r="AX101" s="21" t="s">
        <v>351</v>
      </c>
      <c r="AY101" s="7"/>
      <c r="AZ101">
        <v>1.1425000000000001</v>
      </c>
      <c r="BC101" s="43">
        <v>44566</v>
      </c>
      <c r="BD101" s="21" t="s">
        <v>346</v>
      </c>
      <c r="BF101">
        <v>2.4319000000000002</v>
      </c>
      <c r="BI101" s="66"/>
      <c r="BJ101" s="21"/>
      <c r="BK101" s="21"/>
    </row>
    <row r="102" spans="1:63" customFormat="1">
      <c r="A102" s="58">
        <v>44477</v>
      </c>
      <c r="B102" s="21" t="s">
        <v>341</v>
      </c>
      <c r="C102" s="140"/>
      <c r="D102" s="21">
        <v>1.1848000000000001</v>
      </c>
      <c r="E102" s="7"/>
      <c r="G102" s="58">
        <v>44757</v>
      </c>
      <c r="H102" s="21" t="s">
        <v>638</v>
      </c>
      <c r="I102" s="140"/>
      <c r="J102" s="21">
        <v>0.96689999999999998</v>
      </c>
      <c r="K102" s="7"/>
      <c r="L102" s="7"/>
      <c r="M102" s="66">
        <v>44790</v>
      </c>
      <c r="N102" s="21" t="s">
        <v>1623</v>
      </c>
      <c r="O102" s="140"/>
      <c r="P102" s="7">
        <v>1.1623000000000001</v>
      </c>
      <c r="Q102" s="7"/>
      <c r="R102" s="7"/>
      <c r="S102" s="66">
        <v>44860</v>
      </c>
      <c r="T102" s="21" t="s">
        <v>341</v>
      </c>
      <c r="U102" s="140"/>
      <c r="V102" s="7">
        <v>0.91500000000000004</v>
      </c>
      <c r="W102" s="7"/>
      <c r="Y102" s="66">
        <v>44664</v>
      </c>
      <c r="Z102" s="21" t="s">
        <v>351</v>
      </c>
      <c r="AA102" s="21"/>
      <c r="AB102" s="7">
        <v>1.1284000000000001</v>
      </c>
      <c r="AC102" s="7"/>
      <c r="AE102" s="66"/>
      <c r="AF102" s="21"/>
      <c r="AG102" s="21"/>
      <c r="AH102" s="7"/>
      <c r="AI102" s="7"/>
      <c r="AK102" s="49">
        <v>44733</v>
      </c>
      <c r="AL102" s="21" t="s">
        <v>570</v>
      </c>
      <c r="AM102" s="140"/>
      <c r="AN102">
        <v>1.002</v>
      </c>
      <c r="AQ102" s="58">
        <v>44480</v>
      </c>
      <c r="AR102" s="21" t="s">
        <v>341</v>
      </c>
      <c r="AS102" s="7"/>
      <c r="AT102" s="21">
        <v>1.0914999999999999</v>
      </c>
      <c r="AU102" s="7"/>
      <c r="AW102" s="49">
        <v>44664</v>
      </c>
      <c r="AX102" s="21" t="s">
        <v>351</v>
      </c>
      <c r="AY102" s="7"/>
      <c r="AZ102">
        <v>1.1465000000000001</v>
      </c>
      <c r="BC102" s="43">
        <v>44567</v>
      </c>
      <c r="BD102" s="21" t="s">
        <v>346</v>
      </c>
      <c r="BF102">
        <v>2.4346000000000001</v>
      </c>
      <c r="BI102" s="66"/>
      <c r="BJ102" s="21"/>
      <c r="BK102" s="21"/>
    </row>
    <row r="103" spans="1:63" customFormat="1">
      <c r="A103" s="58">
        <v>44480</v>
      </c>
      <c r="B103" s="21" t="s">
        <v>341</v>
      </c>
      <c r="C103" s="140"/>
      <c r="D103" s="21">
        <v>1.1808000000000001</v>
      </c>
      <c r="E103" s="7"/>
      <c r="G103" s="58">
        <v>44760</v>
      </c>
      <c r="H103" s="21" t="s">
        <v>638</v>
      </c>
      <c r="I103" s="140"/>
      <c r="J103" s="21">
        <v>0.9657</v>
      </c>
      <c r="K103" s="7"/>
      <c r="L103" s="7"/>
      <c r="M103" s="66">
        <v>44791</v>
      </c>
      <c r="N103" s="21" t="s">
        <v>1623</v>
      </c>
      <c r="O103" s="140"/>
      <c r="P103" s="7">
        <v>1.1636</v>
      </c>
      <c r="Q103" s="7"/>
      <c r="R103" s="7"/>
      <c r="S103" s="66">
        <v>44861</v>
      </c>
      <c r="T103" s="21" t="s">
        <v>341</v>
      </c>
      <c r="U103" s="140"/>
      <c r="V103" s="7">
        <v>0.91500000000000004</v>
      </c>
      <c r="W103" s="7"/>
      <c r="Y103" s="66">
        <v>44665</v>
      </c>
      <c r="Z103" s="21" t="s">
        <v>351</v>
      </c>
      <c r="AA103" s="21"/>
      <c r="AB103" s="7">
        <v>1.1367</v>
      </c>
      <c r="AC103" s="7"/>
      <c r="AE103" s="66"/>
      <c r="AF103" s="21"/>
      <c r="AG103" s="21"/>
      <c r="AH103" s="7"/>
      <c r="AI103" s="7"/>
      <c r="AK103" s="49">
        <v>44734</v>
      </c>
      <c r="AL103" s="21" t="s">
        <v>570</v>
      </c>
      <c r="AM103" s="140"/>
      <c r="AN103">
        <v>0.99199999999999999</v>
      </c>
      <c r="AQ103" s="58">
        <v>44481</v>
      </c>
      <c r="AR103" s="21" t="s">
        <v>341</v>
      </c>
      <c r="AS103" s="7"/>
      <c r="AT103" s="21">
        <v>1.0918000000000001</v>
      </c>
      <c r="AU103" s="7"/>
      <c r="AW103" s="49">
        <v>44665</v>
      </c>
      <c r="AX103" s="21" t="s">
        <v>351</v>
      </c>
      <c r="AY103" s="7"/>
      <c r="AZ103">
        <v>1.1479999999999999</v>
      </c>
      <c r="BC103" s="43">
        <v>44568</v>
      </c>
      <c r="BD103" s="21" t="s">
        <v>346</v>
      </c>
      <c r="BF103">
        <v>2.4296000000000002</v>
      </c>
      <c r="BI103" s="66"/>
      <c r="BJ103" s="21"/>
      <c r="BK103" s="21"/>
    </row>
    <row r="104" spans="1:63" customFormat="1">
      <c r="A104" s="66">
        <v>44481</v>
      </c>
      <c r="B104" s="21" t="s">
        <v>341</v>
      </c>
      <c r="C104" s="140"/>
      <c r="D104" s="21">
        <v>1.1816</v>
      </c>
      <c r="E104" s="7"/>
      <c r="G104" s="66">
        <v>44761</v>
      </c>
      <c r="H104" s="21" t="s">
        <v>638</v>
      </c>
      <c r="I104" s="140"/>
      <c r="J104" s="21">
        <v>0.9627</v>
      </c>
      <c r="K104" s="7"/>
      <c r="L104" s="7"/>
      <c r="M104" s="66">
        <v>44792</v>
      </c>
      <c r="N104" s="21" t="s">
        <v>1623</v>
      </c>
      <c r="O104" s="140"/>
      <c r="P104" s="7">
        <v>1.1599999999999999</v>
      </c>
      <c r="Q104" s="7"/>
      <c r="R104" s="7"/>
      <c r="S104" s="66">
        <v>44862</v>
      </c>
      <c r="T104" s="21" t="s">
        <v>341</v>
      </c>
      <c r="U104" s="140"/>
      <c r="V104" s="7">
        <v>0.91500000000000004</v>
      </c>
      <c r="W104" s="7"/>
      <c r="Y104" s="66">
        <v>44666</v>
      </c>
      <c r="Z104" s="21" t="s">
        <v>351</v>
      </c>
      <c r="AA104" s="21"/>
      <c r="AB104" s="7">
        <v>1.1325000000000001</v>
      </c>
      <c r="AC104" s="7"/>
      <c r="AE104" s="66"/>
      <c r="AF104" s="21"/>
      <c r="AG104" s="21"/>
      <c r="AH104" s="7"/>
      <c r="AI104" s="7"/>
      <c r="AK104" s="49">
        <v>44735</v>
      </c>
      <c r="AL104" s="21" t="s">
        <v>570</v>
      </c>
      <c r="AM104" s="140"/>
      <c r="AN104">
        <v>1.014</v>
      </c>
      <c r="AQ104" s="58">
        <v>44482</v>
      </c>
      <c r="AR104" s="21" t="s">
        <v>341</v>
      </c>
      <c r="AS104" s="7"/>
      <c r="AT104" s="21">
        <v>1.0907</v>
      </c>
      <c r="AU104" s="7"/>
      <c r="AW104" s="49">
        <v>44666</v>
      </c>
      <c r="AX104" s="21" t="s">
        <v>351</v>
      </c>
      <c r="AY104" s="7"/>
      <c r="AZ104">
        <v>1.1519999999999999</v>
      </c>
      <c r="BC104" s="43">
        <v>44571</v>
      </c>
      <c r="BD104" s="21" t="s">
        <v>346</v>
      </c>
      <c r="BF104">
        <v>2.3938999999999999</v>
      </c>
      <c r="BI104" s="66"/>
      <c r="BJ104" s="21"/>
      <c r="BK104" s="21"/>
    </row>
    <row r="105" spans="1:63" customFormat="1">
      <c r="A105" s="66">
        <v>44482</v>
      </c>
      <c r="B105" s="21" t="s">
        <v>341</v>
      </c>
      <c r="C105" s="140"/>
      <c r="D105" s="21">
        <v>1.1816</v>
      </c>
      <c r="E105" s="7"/>
      <c r="G105" s="66">
        <v>44762</v>
      </c>
      <c r="H105" s="21" t="s">
        <v>638</v>
      </c>
      <c r="I105" s="140"/>
      <c r="J105" s="21">
        <v>0.9627</v>
      </c>
      <c r="K105" s="7"/>
      <c r="L105" s="7"/>
      <c r="M105" s="66">
        <v>44795</v>
      </c>
      <c r="N105" s="21" t="s">
        <v>1623</v>
      </c>
      <c r="O105" s="140"/>
      <c r="P105" s="7">
        <v>1.1634</v>
      </c>
      <c r="Q105" s="7"/>
      <c r="R105" s="7"/>
      <c r="S105" s="66">
        <v>44865</v>
      </c>
      <c r="T105" s="21" t="s">
        <v>341</v>
      </c>
      <c r="U105" s="140"/>
      <c r="V105" s="7">
        <v>0.9375</v>
      </c>
      <c r="W105" s="7"/>
      <c r="Y105" s="66">
        <v>44669</v>
      </c>
      <c r="Z105" s="21" t="s">
        <v>351</v>
      </c>
      <c r="AA105" s="21"/>
      <c r="AB105" s="7">
        <v>1.1388</v>
      </c>
      <c r="AC105" s="7"/>
      <c r="AE105" s="66"/>
      <c r="AF105" s="21"/>
      <c r="AG105" s="21"/>
      <c r="AH105" s="7"/>
      <c r="AI105" s="7"/>
      <c r="AK105" s="49">
        <v>44736</v>
      </c>
      <c r="AL105" s="21" t="s">
        <v>570</v>
      </c>
      <c r="AM105" s="140"/>
      <c r="AN105">
        <v>1.026</v>
      </c>
      <c r="AQ105" s="58">
        <v>44483</v>
      </c>
      <c r="AR105" s="21" t="s">
        <v>341</v>
      </c>
      <c r="AS105" s="7"/>
      <c r="AT105" s="21">
        <v>1.0860000000000001</v>
      </c>
      <c r="AU105" s="7"/>
      <c r="AW105" s="49">
        <v>44669</v>
      </c>
      <c r="AX105" s="21" t="s">
        <v>351</v>
      </c>
      <c r="AY105" s="7"/>
      <c r="AZ105">
        <v>1.1538999999999999</v>
      </c>
      <c r="BC105" s="43">
        <v>44572</v>
      </c>
      <c r="BD105" s="21" t="s">
        <v>346</v>
      </c>
      <c r="BF105">
        <v>2.3805000000000001</v>
      </c>
      <c r="BI105" s="66"/>
      <c r="BJ105" s="21"/>
      <c r="BK105" s="21"/>
    </row>
    <row r="106" spans="1:63" customFormat="1">
      <c r="A106" s="66">
        <v>44483</v>
      </c>
      <c r="B106" s="21" t="s">
        <v>341</v>
      </c>
      <c r="C106" s="140"/>
      <c r="D106" s="21">
        <v>1.1724000000000001</v>
      </c>
      <c r="E106" s="7"/>
      <c r="G106" s="66">
        <v>44763</v>
      </c>
      <c r="H106" s="21" t="s">
        <v>638</v>
      </c>
      <c r="I106" s="140"/>
      <c r="J106" s="21">
        <v>0.96250000000000002</v>
      </c>
      <c r="K106" s="7"/>
      <c r="L106" s="7"/>
      <c r="M106" s="66">
        <v>44796</v>
      </c>
      <c r="N106" s="21" t="s">
        <v>1623</v>
      </c>
      <c r="O106" s="140"/>
      <c r="P106" s="7">
        <v>1.1624000000000001</v>
      </c>
      <c r="Q106" s="7"/>
      <c r="R106" s="7"/>
      <c r="S106" s="66">
        <v>44866</v>
      </c>
      <c r="T106" s="21" t="s">
        <v>342</v>
      </c>
      <c r="U106" s="7"/>
      <c r="V106" s="7">
        <v>0.9375</v>
      </c>
      <c r="W106" s="7"/>
      <c r="Y106" s="66">
        <v>44670</v>
      </c>
      <c r="Z106" s="21" t="s">
        <v>351</v>
      </c>
      <c r="AA106" s="21"/>
      <c r="AB106" s="7">
        <v>1.1435999999999999</v>
      </c>
      <c r="AC106" s="7"/>
      <c r="AE106" s="66"/>
      <c r="AF106" s="21"/>
      <c r="AG106" s="21"/>
      <c r="AH106" s="7"/>
      <c r="AI106" s="7"/>
      <c r="AK106" s="49">
        <v>44739</v>
      </c>
      <c r="AL106" s="21" t="s">
        <v>570</v>
      </c>
      <c r="AM106" s="140"/>
      <c r="AN106">
        <v>1.036</v>
      </c>
      <c r="AQ106" s="58">
        <v>44484</v>
      </c>
      <c r="AR106" s="21" t="s">
        <v>341</v>
      </c>
      <c r="AS106" s="7"/>
      <c r="AT106" s="21">
        <v>1.0891999999999999</v>
      </c>
      <c r="AU106" s="7"/>
      <c r="AW106" s="49">
        <v>44670</v>
      </c>
      <c r="AX106" s="21" t="s">
        <v>351</v>
      </c>
      <c r="AY106" s="7"/>
      <c r="AZ106">
        <v>1.1544000000000001</v>
      </c>
      <c r="BC106" s="43">
        <v>44573</v>
      </c>
      <c r="BD106" s="21" t="s">
        <v>346</v>
      </c>
      <c r="BF106">
        <v>2.3815</v>
      </c>
      <c r="BI106" s="66"/>
      <c r="BJ106" s="21"/>
      <c r="BK106" s="21"/>
    </row>
    <row r="107" spans="1:63" customFormat="1">
      <c r="A107" s="66">
        <v>44484</v>
      </c>
      <c r="B107" s="21" t="s">
        <v>341</v>
      </c>
      <c r="C107" s="140"/>
      <c r="D107" s="21">
        <v>1.1744000000000001</v>
      </c>
      <c r="E107" s="7"/>
      <c r="G107" s="66">
        <v>44764</v>
      </c>
      <c r="H107" s="21" t="s">
        <v>638</v>
      </c>
      <c r="I107" s="140"/>
      <c r="J107" s="21">
        <v>0.96509999999999996</v>
      </c>
      <c r="K107" s="7"/>
      <c r="L107" s="7"/>
      <c r="M107" s="66">
        <v>44797</v>
      </c>
      <c r="N107" s="21" t="s">
        <v>1623</v>
      </c>
      <c r="O107" s="140"/>
      <c r="P107" s="7">
        <v>1.1620999999999999</v>
      </c>
      <c r="Q107" s="7"/>
      <c r="R107" s="7"/>
      <c r="S107" s="66">
        <v>44867</v>
      </c>
      <c r="T107" s="21" t="s">
        <v>342</v>
      </c>
      <c r="U107" s="7"/>
      <c r="V107" s="7">
        <v>0.9375</v>
      </c>
      <c r="W107" s="7"/>
      <c r="Y107" s="66">
        <v>44671</v>
      </c>
      <c r="Z107" s="21" t="s">
        <v>351</v>
      </c>
      <c r="AA107" s="21"/>
      <c r="AB107" s="7">
        <v>1.1200000000000001</v>
      </c>
      <c r="AC107" s="7"/>
      <c r="AE107" s="66"/>
      <c r="AF107" s="21"/>
      <c r="AG107" s="21"/>
      <c r="AH107" s="7"/>
      <c r="AI107" s="7"/>
      <c r="AK107" s="49">
        <v>44740</v>
      </c>
      <c r="AL107" s="21" t="s">
        <v>570</v>
      </c>
      <c r="AM107" s="140"/>
      <c r="AN107">
        <v>1.0469999999999999</v>
      </c>
      <c r="AQ107" s="58">
        <v>44487</v>
      </c>
      <c r="AR107" s="21" t="s">
        <v>341</v>
      </c>
      <c r="AS107" s="7"/>
      <c r="AT107" s="21">
        <v>1.0944</v>
      </c>
      <c r="AU107" s="7"/>
      <c r="AW107" s="49">
        <v>44671</v>
      </c>
      <c r="AX107" s="21" t="s">
        <v>351</v>
      </c>
      <c r="AY107" s="7"/>
      <c r="AZ107">
        <v>1.1485000000000001</v>
      </c>
      <c r="BC107" s="43">
        <v>44574</v>
      </c>
      <c r="BD107" s="21" t="s">
        <v>346</v>
      </c>
      <c r="BF107">
        <v>2.3934000000000002</v>
      </c>
      <c r="BI107" s="66"/>
      <c r="BJ107" s="21"/>
      <c r="BK107" s="21"/>
    </row>
    <row r="108" spans="1:63" customFormat="1">
      <c r="A108" s="66">
        <v>44487</v>
      </c>
      <c r="B108" s="21" t="s">
        <v>341</v>
      </c>
      <c r="C108" s="140"/>
      <c r="D108" s="21">
        <v>1.1818</v>
      </c>
      <c r="E108" s="7"/>
      <c r="G108" s="66">
        <v>44767</v>
      </c>
      <c r="H108" s="21" t="s">
        <v>638</v>
      </c>
      <c r="I108" s="140"/>
      <c r="J108" s="21">
        <v>0.9637</v>
      </c>
      <c r="K108" s="7"/>
      <c r="L108" s="7"/>
      <c r="M108" s="66">
        <v>44798</v>
      </c>
      <c r="N108" s="21" t="s">
        <v>1623</v>
      </c>
      <c r="O108" s="140"/>
      <c r="P108" s="7">
        <v>1.1672</v>
      </c>
      <c r="Q108" s="7"/>
      <c r="R108" s="7"/>
      <c r="S108" s="66">
        <v>44868</v>
      </c>
      <c r="T108" s="21" t="s">
        <v>342</v>
      </c>
      <c r="U108" s="7"/>
      <c r="V108" s="7">
        <v>0.9375</v>
      </c>
      <c r="W108" s="7"/>
      <c r="Y108" s="66">
        <v>44672</v>
      </c>
      <c r="Z108" s="21" t="s">
        <v>351</v>
      </c>
      <c r="AA108" s="21"/>
      <c r="AB108" s="7">
        <v>1.0932999999999999</v>
      </c>
      <c r="AC108" s="7"/>
      <c r="AE108" s="66"/>
      <c r="AF108" s="21"/>
      <c r="AG108" s="21"/>
      <c r="AH108" s="7"/>
      <c r="AI108" s="7"/>
      <c r="AK108" s="49">
        <v>44741</v>
      </c>
      <c r="AL108" s="21" t="s">
        <v>570</v>
      </c>
      <c r="AM108" s="140"/>
      <c r="AN108">
        <v>1.032</v>
      </c>
      <c r="AQ108" s="58">
        <v>44488</v>
      </c>
      <c r="AR108" s="21" t="s">
        <v>341</v>
      </c>
      <c r="AS108" s="7"/>
      <c r="AT108" s="21">
        <v>1.0905</v>
      </c>
      <c r="AU108" s="7"/>
      <c r="AW108" s="49">
        <v>44672</v>
      </c>
      <c r="AX108" s="21" t="s">
        <v>351</v>
      </c>
      <c r="AY108" s="7"/>
      <c r="AZ108">
        <v>1.151</v>
      </c>
      <c r="BC108" s="43">
        <v>44575</v>
      </c>
      <c r="BD108" s="21" t="s">
        <v>346</v>
      </c>
      <c r="BF108">
        <v>2.3954</v>
      </c>
      <c r="BI108" s="66"/>
      <c r="BJ108" s="21"/>
      <c r="BK108" s="21"/>
    </row>
    <row r="109" spans="1:63" customFormat="1">
      <c r="A109" s="66">
        <v>44488</v>
      </c>
      <c r="B109" s="21" t="s">
        <v>341</v>
      </c>
      <c r="C109" s="140"/>
      <c r="D109" s="21">
        <v>1.1909000000000001</v>
      </c>
      <c r="E109" s="7"/>
      <c r="G109" s="66">
        <v>44768</v>
      </c>
      <c r="H109" s="21" t="s">
        <v>638</v>
      </c>
      <c r="I109" s="140"/>
      <c r="J109" s="21">
        <v>0.96299999999999997</v>
      </c>
      <c r="K109" s="7"/>
      <c r="L109" s="7"/>
      <c r="M109" s="66">
        <v>44799</v>
      </c>
      <c r="N109" s="21" t="s">
        <v>1623</v>
      </c>
      <c r="O109" s="140"/>
      <c r="P109" s="7">
        <v>1.1603000000000001</v>
      </c>
      <c r="Q109" s="7"/>
      <c r="R109" s="7"/>
      <c r="S109" s="66">
        <v>44869</v>
      </c>
      <c r="T109" s="21" t="s">
        <v>342</v>
      </c>
      <c r="U109" s="7"/>
      <c r="V109" s="7">
        <v>0.9375</v>
      </c>
      <c r="W109" s="7"/>
      <c r="Y109" s="66">
        <v>44673</v>
      </c>
      <c r="Z109" s="21" t="s">
        <v>351</v>
      </c>
      <c r="AA109" s="21"/>
      <c r="AB109" s="7">
        <v>1.0904</v>
      </c>
      <c r="AC109" s="7"/>
      <c r="AE109" s="66"/>
      <c r="AF109" s="21"/>
      <c r="AG109" s="21"/>
      <c r="AH109" s="7"/>
      <c r="AI109" s="7"/>
      <c r="AK109" s="49">
        <v>44742</v>
      </c>
      <c r="AL109" s="21" t="s">
        <v>570</v>
      </c>
      <c r="AM109" s="140"/>
      <c r="AN109">
        <v>1.0389999999999999</v>
      </c>
      <c r="AQ109" s="58">
        <v>44489</v>
      </c>
      <c r="AR109" s="21" t="s">
        <v>341</v>
      </c>
      <c r="AS109" s="7"/>
      <c r="AT109" s="21">
        <v>1.0905</v>
      </c>
      <c r="AU109" s="7"/>
      <c r="AW109" s="49">
        <v>44673</v>
      </c>
      <c r="AX109" s="21" t="s">
        <v>351</v>
      </c>
      <c r="AY109" s="7"/>
      <c r="AZ109">
        <v>1.1520999999999999</v>
      </c>
      <c r="BC109" s="43">
        <v>44578</v>
      </c>
      <c r="BD109" s="21" t="s">
        <v>346</v>
      </c>
      <c r="BF109">
        <v>2.3898000000000001</v>
      </c>
      <c r="BI109" s="66"/>
      <c r="BJ109" s="21"/>
      <c r="BK109" s="21"/>
    </row>
    <row r="110" spans="1:63" customFormat="1">
      <c r="A110" s="66">
        <v>44489</v>
      </c>
      <c r="B110" s="21" t="s">
        <v>341</v>
      </c>
      <c r="C110" s="140"/>
      <c r="D110" s="21">
        <v>1.1856</v>
      </c>
      <c r="E110" s="7"/>
      <c r="G110" s="66">
        <v>44769</v>
      </c>
      <c r="H110" s="21" t="s">
        <v>638</v>
      </c>
      <c r="I110" s="140"/>
      <c r="J110" s="21">
        <v>0.9627</v>
      </c>
      <c r="K110" s="7"/>
      <c r="L110" s="7"/>
      <c r="M110" s="66">
        <v>44802</v>
      </c>
      <c r="N110" s="21" t="s">
        <v>1623</v>
      </c>
      <c r="O110" s="140"/>
      <c r="P110" s="7">
        <v>1.1560999999999999</v>
      </c>
      <c r="Q110" s="7"/>
      <c r="R110" s="7"/>
      <c r="S110" s="66">
        <v>44872</v>
      </c>
      <c r="T110" s="21" t="s">
        <v>342</v>
      </c>
      <c r="U110" s="7"/>
      <c r="V110" s="7">
        <v>0.9375</v>
      </c>
      <c r="W110" s="7"/>
      <c r="Y110" s="66">
        <v>44676</v>
      </c>
      <c r="Z110" s="21" t="s">
        <v>351</v>
      </c>
      <c r="AA110" s="21"/>
      <c r="AB110" s="7">
        <v>1.0327</v>
      </c>
      <c r="AC110" s="7"/>
      <c r="AE110" s="66"/>
      <c r="AF110" s="21"/>
      <c r="AG110" s="21"/>
      <c r="AH110" s="7"/>
      <c r="AI110" s="7"/>
      <c r="AK110" s="49">
        <v>44743</v>
      </c>
      <c r="AL110" s="21" t="s">
        <v>638</v>
      </c>
      <c r="AM110" s="140"/>
      <c r="AN110">
        <v>1.0389999999999999</v>
      </c>
      <c r="AQ110" s="58">
        <v>44490</v>
      </c>
      <c r="AR110" s="21" t="s">
        <v>341</v>
      </c>
      <c r="AS110" s="7"/>
      <c r="AT110" s="21">
        <v>1.0863</v>
      </c>
      <c r="AU110" s="7"/>
      <c r="AW110" s="49">
        <v>44676</v>
      </c>
      <c r="AX110" s="21" t="s">
        <v>351</v>
      </c>
      <c r="AY110" s="7"/>
      <c r="AZ110">
        <v>1.1505000000000001</v>
      </c>
      <c r="BC110" s="43">
        <v>44579</v>
      </c>
      <c r="BD110" s="21" t="s">
        <v>346</v>
      </c>
      <c r="BF110">
        <v>2.395</v>
      </c>
      <c r="BI110" s="66"/>
      <c r="BJ110" s="21"/>
      <c r="BK110" s="21"/>
    </row>
    <row r="111" spans="1:63" customFormat="1">
      <c r="A111" s="66">
        <v>44490</v>
      </c>
      <c r="B111" s="21" t="s">
        <v>341</v>
      </c>
      <c r="C111" s="140"/>
      <c r="D111" s="21">
        <v>1.1720999999999999</v>
      </c>
      <c r="E111" s="7"/>
      <c r="G111" s="66">
        <v>44770</v>
      </c>
      <c r="H111" s="21" t="s">
        <v>638</v>
      </c>
      <c r="I111" s="140"/>
      <c r="J111" s="21">
        <v>0.96079999999999999</v>
      </c>
      <c r="K111" s="7"/>
      <c r="L111" s="7"/>
      <c r="M111" s="66">
        <v>44803</v>
      </c>
      <c r="N111" s="21" t="s">
        <v>1623</v>
      </c>
      <c r="O111" s="140"/>
      <c r="P111" s="7">
        <v>1.1543000000000001</v>
      </c>
      <c r="Q111" s="7"/>
      <c r="R111" s="7"/>
      <c r="S111" s="66">
        <v>44873</v>
      </c>
      <c r="T111" s="21" t="s">
        <v>342</v>
      </c>
      <c r="U111" s="7"/>
      <c r="V111" s="7">
        <v>0.9375</v>
      </c>
      <c r="W111" s="7"/>
      <c r="Y111" s="66">
        <v>44677</v>
      </c>
      <c r="Z111" s="21" t="s">
        <v>351</v>
      </c>
      <c r="AA111" s="21"/>
      <c r="AB111" s="7">
        <v>1.0127999999999999</v>
      </c>
      <c r="AC111" s="7"/>
      <c r="AE111" s="66"/>
      <c r="AF111" s="21"/>
      <c r="AG111" s="21"/>
      <c r="AH111" s="7"/>
      <c r="AI111" s="7"/>
      <c r="AK111" s="49">
        <v>44746</v>
      </c>
      <c r="AL111" s="21" t="s">
        <v>638</v>
      </c>
      <c r="AM111" s="140"/>
      <c r="AN111">
        <v>1.0529999999999999</v>
      </c>
      <c r="AQ111" s="58">
        <v>44491</v>
      </c>
      <c r="AR111" s="21" t="s">
        <v>341</v>
      </c>
      <c r="AS111" s="7"/>
      <c r="AT111" s="21">
        <v>1.0825</v>
      </c>
      <c r="AU111" s="7"/>
      <c r="AW111" s="49">
        <v>44677</v>
      </c>
      <c r="AX111" s="21" t="s">
        <v>351</v>
      </c>
      <c r="AY111" s="7"/>
      <c r="AZ111">
        <v>1.1492</v>
      </c>
      <c r="BC111" s="43">
        <v>44580</v>
      </c>
      <c r="BD111" s="21" t="s">
        <v>346</v>
      </c>
      <c r="BF111">
        <v>2.3681999999999999</v>
      </c>
      <c r="BI111" s="66"/>
      <c r="BJ111" s="21"/>
      <c r="BK111" s="21"/>
    </row>
    <row r="112" spans="1:63" customFormat="1">
      <c r="A112" s="66">
        <v>44491</v>
      </c>
      <c r="B112" s="21" t="s">
        <v>341</v>
      </c>
      <c r="C112" s="140"/>
      <c r="D112" s="21">
        <v>1.1714</v>
      </c>
      <c r="E112" s="7"/>
      <c r="G112" s="66">
        <v>44771</v>
      </c>
      <c r="H112" s="21" t="s">
        <v>638</v>
      </c>
      <c r="I112" s="140"/>
      <c r="J112" s="21">
        <v>0.96240000000000003</v>
      </c>
      <c r="K112" s="7"/>
      <c r="L112" s="7"/>
      <c r="M112" s="66">
        <v>44804</v>
      </c>
      <c r="N112" s="21" t="s">
        <v>1623</v>
      </c>
      <c r="O112" s="140"/>
      <c r="P112" s="7">
        <v>1.1517999999999999</v>
      </c>
      <c r="Q112" s="7"/>
      <c r="R112" s="7"/>
      <c r="S112" s="66">
        <v>44874</v>
      </c>
      <c r="T112" s="21" t="s">
        <v>342</v>
      </c>
      <c r="U112" s="7"/>
      <c r="V112" s="7">
        <v>0.9375</v>
      </c>
      <c r="W112" s="7"/>
      <c r="Y112" s="66">
        <v>44678</v>
      </c>
      <c r="Z112" s="21" t="s">
        <v>351</v>
      </c>
      <c r="AA112" s="21"/>
      <c r="AB112" s="7">
        <v>1.0564</v>
      </c>
      <c r="AC112" s="7"/>
      <c r="AE112" s="66"/>
      <c r="AF112" s="21"/>
      <c r="AG112" s="21"/>
      <c r="AH112" s="7"/>
      <c r="AI112" s="7"/>
      <c r="AK112" s="49">
        <v>44747</v>
      </c>
      <c r="AL112" s="21" t="s">
        <v>638</v>
      </c>
      <c r="AM112" s="140"/>
      <c r="AN112">
        <v>1.048</v>
      </c>
      <c r="AQ112" s="58">
        <v>44494</v>
      </c>
      <c r="AR112" s="21" t="s">
        <v>341</v>
      </c>
      <c r="AS112" s="7"/>
      <c r="AT112" s="21">
        <v>1.0858000000000001</v>
      </c>
      <c r="AU112" s="7"/>
      <c r="AW112" s="49">
        <v>44678</v>
      </c>
      <c r="AX112" s="21" t="s">
        <v>351</v>
      </c>
      <c r="AY112" s="7"/>
      <c r="AZ112">
        <v>1.1567000000000001</v>
      </c>
      <c r="BC112" s="43">
        <v>44581</v>
      </c>
      <c r="BD112" s="21" t="s">
        <v>346</v>
      </c>
      <c r="BF112">
        <v>2.3336000000000001</v>
      </c>
      <c r="BI112" s="66"/>
      <c r="BJ112" s="21"/>
      <c r="BK112" s="21"/>
    </row>
    <row r="113" spans="1:65">
      <c r="A113" s="66">
        <v>44494</v>
      </c>
      <c r="B113" s="21" t="s">
        <v>341</v>
      </c>
      <c r="C113" s="140"/>
      <c r="D113" s="21">
        <v>1.1789000000000001</v>
      </c>
      <c r="G113" s="66">
        <v>44774</v>
      </c>
      <c r="H113" s="21" t="s">
        <v>339</v>
      </c>
      <c r="I113" s="140"/>
      <c r="J113" s="21">
        <v>0.96709999999999996</v>
      </c>
      <c r="M113" s="66">
        <v>44805</v>
      </c>
      <c r="N113" s="21" t="s">
        <v>340</v>
      </c>
      <c r="O113" s="140"/>
      <c r="P113" s="7">
        <v>1.1568000000000001</v>
      </c>
      <c r="S113" s="66">
        <v>44875</v>
      </c>
      <c r="T113" s="21" t="s">
        <v>342</v>
      </c>
      <c r="V113" s="7">
        <v>0.9375</v>
      </c>
      <c r="Y113" s="66">
        <v>44679</v>
      </c>
      <c r="Z113" s="21" t="s">
        <v>351</v>
      </c>
      <c r="AA113" s="21"/>
      <c r="AB113" s="7">
        <v>1.0632999999999999</v>
      </c>
      <c r="AE113" s="66"/>
      <c r="AF113" s="21"/>
      <c r="AG113" s="21"/>
      <c r="AK113" s="49">
        <v>44748</v>
      </c>
      <c r="AL113" s="21" t="s">
        <v>638</v>
      </c>
      <c r="AM113" s="140"/>
      <c r="AN113">
        <v>1.044</v>
      </c>
      <c r="AO113"/>
      <c r="AQ113" s="58">
        <v>44495</v>
      </c>
      <c r="AR113" s="21" t="s">
        <v>341</v>
      </c>
      <c r="AT113" s="21">
        <v>1.0833999999999999</v>
      </c>
      <c r="AW113" s="49">
        <v>44679</v>
      </c>
      <c r="AX113" s="21" t="s">
        <v>351</v>
      </c>
      <c r="AY113" s="7"/>
      <c r="AZ113">
        <v>1.1620999999999999</v>
      </c>
      <c r="BC113" s="43">
        <v>44582</v>
      </c>
      <c r="BD113" s="21" t="s">
        <v>346</v>
      </c>
      <c r="BF113">
        <v>2.3329</v>
      </c>
      <c r="BI113" s="66"/>
      <c r="BJ113" s="21"/>
      <c r="BK113" s="21"/>
    </row>
    <row r="114" spans="1:65">
      <c r="A114" s="66">
        <v>44495</v>
      </c>
      <c r="B114" s="21" t="s">
        <v>341</v>
      </c>
      <c r="C114" s="140"/>
      <c r="D114" s="21">
        <v>1.1812</v>
      </c>
      <c r="G114" s="66">
        <v>44775</v>
      </c>
      <c r="H114" s="21" t="s">
        <v>1623</v>
      </c>
      <c r="I114" s="140"/>
      <c r="J114" s="21">
        <v>0.95240000000000002</v>
      </c>
      <c r="M114" s="66">
        <v>44806</v>
      </c>
      <c r="N114" s="21" t="s">
        <v>1622</v>
      </c>
      <c r="O114" s="140"/>
      <c r="P114" s="7">
        <v>1.1727000000000001</v>
      </c>
      <c r="S114" s="66">
        <v>44876</v>
      </c>
      <c r="T114" s="21" t="s">
        <v>342</v>
      </c>
      <c r="V114" s="7">
        <v>0.9375</v>
      </c>
      <c r="Y114" s="66">
        <v>44680</v>
      </c>
      <c r="Z114" s="21" t="s">
        <v>351</v>
      </c>
      <c r="AA114" s="21"/>
      <c r="AB114" s="7">
        <v>1.0911999999999999</v>
      </c>
      <c r="AE114" s="66"/>
      <c r="AF114" s="21"/>
      <c r="AG114" s="21"/>
      <c r="AK114" s="49">
        <v>44749</v>
      </c>
      <c r="AL114" s="21" t="s">
        <v>638</v>
      </c>
      <c r="AM114" s="140"/>
      <c r="AN114">
        <v>1.046</v>
      </c>
      <c r="AO114"/>
      <c r="AQ114" s="58">
        <v>44496</v>
      </c>
      <c r="AR114" s="21" t="s">
        <v>341</v>
      </c>
      <c r="AT114" s="21">
        <v>1.0814999999999999</v>
      </c>
      <c r="AW114" s="49">
        <v>44680</v>
      </c>
      <c r="AX114" s="21" t="s">
        <v>351</v>
      </c>
      <c r="AY114" s="7"/>
      <c r="AZ114">
        <v>1.1639999999999999</v>
      </c>
      <c r="BC114" s="43">
        <v>44585</v>
      </c>
      <c r="BD114" s="21" t="s">
        <v>346</v>
      </c>
      <c r="BF114">
        <v>2.3132000000000001</v>
      </c>
      <c r="BI114" s="66"/>
      <c r="BJ114" s="21"/>
      <c r="BK114" s="21"/>
    </row>
    <row r="115" spans="1:65">
      <c r="A115" s="66">
        <v>44496</v>
      </c>
      <c r="B115" s="21" t="s">
        <v>341</v>
      </c>
      <c r="C115" s="140"/>
      <c r="D115" s="21">
        <v>1.1739999999999999</v>
      </c>
      <c r="G115" s="66">
        <v>44776</v>
      </c>
      <c r="H115" s="21" t="s">
        <v>1623</v>
      </c>
      <c r="I115" s="140"/>
      <c r="J115" s="21">
        <v>0.94940000000000002</v>
      </c>
      <c r="M115" s="66">
        <v>44809</v>
      </c>
      <c r="N115" s="21" t="s">
        <v>1622</v>
      </c>
      <c r="O115" s="140"/>
      <c r="P115" s="7">
        <v>1.1662999999999999</v>
      </c>
      <c r="S115" s="66">
        <v>44879</v>
      </c>
      <c r="T115" s="21" t="s">
        <v>342</v>
      </c>
      <c r="V115" s="7">
        <v>0.9375</v>
      </c>
      <c r="Y115" s="66">
        <v>44686</v>
      </c>
      <c r="Z115" s="21" t="s">
        <v>353</v>
      </c>
      <c r="AA115" s="21"/>
      <c r="AB115" s="7">
        <v>1.0973999999999999</v>
      </c>
      <c r="AE115" s="66"/>
      <c r="AF115" s="21"/>
      <c r="AG115" s="21"/>
      <c r="AK115" s="49">
        <v>44750</v>
      </c>
      <c r="AL115" s="21" t="s">
        <v>638</v>
      </c>
      <c r="AM115" s="140"/>
      <c r="AN115">
        <v>1.034</v>
      </c>
      <c r="AO115"/>
      <c r="AQ115" s="58">
        <v>44497</v>
      </c>
      <c r="AR115" s="21" t="s">
        <v>341</v>
      </c>
      <c r="AT115" s="21">
        <v>1.0724</v>
      </c>
      <c r="AW115" s="49">
        <v>44686</v>
      </c>
      <c r="AX115" s="21" t="s">
        <v>353</v>
      </c>
      <c r="AY115" s="7"/>
      <c r="AZ115">
        <v>1.1598999999999999</v>
      </c>
      <c r="BC115" s="43">
        <v>44586</v>
      </c>
      <c r="BD115" s="21" t="s">
        <v>346</v>
      </c>
      <c r="BF115">
        <v>2.3206000000000002</v>
      </c>
      <c r="BI115" s="66"/>
      <c r="BJ115" s="21"/>
      <c r="BK115" s="21"/>
    </row>
    <row r="116" spans="1:65">
      <c r="A116" s="66">
        <v>44497</v>
      </c>
      <c r="B116" s="21" t="s">
        <v>341</v>
      </c>
      <c r="C116" s="140"/>
      <c r="D116" s="21">
        <v>1.1677</v>
      </c>
      <c r="G116" s="66">
        <v>44777</v>
      </c>
      <c r="H116" s="21" t="s">
        <v>1623</v>
      </c>
      <c r="I116" s="140"/>
      <c r="J116" s="21">
        <v>0.95220000000000005</v>
      </c>
      <c r="M116" s="66">
        <v>44810</v>
      </c>
      <c r="N116" s="21" t="s">
        <v>1622</v>
      </c>
      <c r="O116" s="140"/>
      <c r="P116" s="7">
        <v>1.1734</v>
      </c>
      <c r="S116" s="66">
        <v>44880</v>
      </c>
      <c r="T116" s="21" t="s">
        <v>342</v>
      </c>
      <c r="V116" s="7">
        <v>0.9375</v>
      </c>
      <c r="Y116" s="66">
        <v>44687</v>
      </c>
      <c r="Z116" s="21" t="s">
        <v>353</v>
      </c>
      <c r="AA116" s="21"/>
      <c r="AB116" s="7">
        <v>1.0782</v>
      </c>
      <c r="AE116" s="66"/>
      <c r="AF116" s="21"/>
      <c r="AG116" s="21"/>
      <c r="AK116" s="49">
        <v>44753</v>
      </c>
      <c r="AL116" s="21" t="s">
        <v>638</v>
      </c>
      <c r="AM116" s="140"/>
      <c r="AN116">
        <v>1.0269999999999999</v>
      </c>
      <c r="AO116"/>
      <c r="AQ116" s="58">
        <v>44498</v>
      </c>
      <c r="AR116" s="21" t="s">
        <v>341</v>
      </c>
      <c r="AT116" s="21">
        <v>1.0701000000000001</v>
      </c>
      <c r="AW116" s="49">
        <v>44687</v>
      </c>
      <c r="AX116" s="21" t="s">
        <v>353</v>
      </c>
      <c r="AY116" s="7"/>
      <c r="AZ116">
        <v>1.1544000000000001</v>
      </c>
      <c r="BC116" s="43">
        <v>44587</v>
      </c>
      <c r="BD116" s="21" t="s">
        <v>346</v>
      </c>
      <c r="BF116">
        <v>2.3132000000000001</v>
      </c>
      <c r="BI116" s="66"/>
      <c r="BJ116" s="21"/>
      <c r="BK116" s="21"/>
    </row>
    <row r="117" spans="1:65">
      <c r="A117" s="66">
        <v>44498</v>
      </c>
      <c r="B117" s="21" t="s">
        <v>341</v>
      </c>
      <c r="C117" s="140"/>
      <c r="D117" s="21">
        <v>1.171</v>
      </c>
      <c r="G117" s="66">
        <v>44778</v>
      </c>
      <c r="H117" s="21" t="s">
        <v>1623</v>
      </c>
      <c r="I117" s="140"/>
      <c r="J117" s="21">
        <v>0.94479999999999997</v>
      </c>
      <c r="M117" s="66">
        <v>44811</v>
      </c>
      <c r="N117" s="21" t="s">
        <v>1622</v>
      </c>
      <c r="O117" s="140"/>
      <c r="P117" s="7">
        <v>1.1760999999999999</v>
      </c>
      <c r="S117" s="66">
        <v>44881</v>
      </c>
      <c r="T117" s="21" t="s">
        <v>342</v>
      </c>
      <c r="V117" s="7">
        <v>0.9375</v>
      </c>
      <c r="Y117" s="66">
        <v>44690</v>
      </c>
      <c r="Z117" s="21" t="s">
        <v>353</v>
      </c>
      <c r="AA117" s="21"/>
      <c r="AB117" s="7">
        <v>1.0821000000000001</v>
      </c>
      <c r="AE117" s="66"/>
      <c r="AF117" s="21"/>
      <c r="AG117" s="21"/>
      <c r="AK117" s="49">
        <v>44754</v>
      </c>
      <c r="AL117" s="21" t="s">
        <v>638</v>
      </c>
      <c r="AM117" s="140"/>
      <c r="AN117">
        <v>1.02</v>
      </c>
      <c r="AO117"/>
      <c r="AQ117" s="58">
        <v>44501</v>
      </c>
      <c r="AR117" s="21" t="s">
        <v>342</v>
      </c>
      <c r="AT117" s="21">
        <v>1.0709</v>
      </c>
      <c r="AW117" s="49">
        <v>44690</v>
      </c>
      <c r="AX117" s="21" t="s">
        <v>353</v>
      </c>
      <c r="AY117" s="7"/>
      <c r="AZ117">
        <v>1.1536999999999999</v>
      </c>
      <c r="BC117" s="43">
        <v>44588</v>
      </c>
      <c r="BD117" s="21" t="s">
        <v>346</v>
      </c>
      <c r="BF117">
        <v>2.31</v>
      </c>
      <c r="BI117" s="66"/>
      <c r="BJ117" s="21"/>
      <c r="BK117" s="21"/>
    </row>
    <row r="118" spans="1:65">
      <c r="A118" s="66">
        <v>44501</v>
      </c>
      <c r="B118" s="21" t="s">
        <v>342</v>
      </c>
      <c r="C118" s="140"/>
      <c r="D118" s="21">
        <v>1.1756</v>
      </c>
      <c r="G118" s="66">
        <v>44781</v>
      </c>
      <c r="H118" s="21" t="s">
        <v>1623</v>
      </c>
      <c r="I118" s="140"/>
      <c r="J118" s="21">
        <v>0.9506</v>
      </c>
      <c r="M118" s="66">
        <v>44812</v>
      </c>
      <c r="N118" s="21" t="s">
        <v>1622</v>
      </c>
      <c r="O118" s="140"/>
      <c r="P118" s="7">
        <v>1.1722999999999999</v>
      </c>
      <c r="S118" s="66">
        <v>44882</v>
      </c>
      <c r="T118" s="21" t="s">
        <v>342</v>
      </c>
      <c r="V118" s="7">
        <v>0.9375</v>
      </c>
      <c r="Y118" s="66">
        <v>44691</v>
      </c>
      <c r="Z118" s="21" t="s">
        <v>353</v>
      </c>
      <c r="AA118" s="21"/>
      <c r="AB118" s="7">
        <v>1.0843</v>
      </c>
      <c r="AE118" s="66"/>
      <c r="AF118" s="21"/>
      <c r="AG118" s="21"/>
      <c r="AK118" s="49">
        <v>44755</v>
      </c>
      <c r="AL118" s="21" t="s">
        <v>638</v>
      </c>
      <c r="AM118" s="140"/>
      <c r="AN118">
        <v>1.026</v>
      </c>
      <c r="AO118"/>
      <c r="AQ118" s="58">
        <v>44502</v>
      </c>
      <c r="AR118" s="21" t="s">
        <v>342</v>
      </c>
      <c r="AT118" s="21">
        <v>1.0693999999999999</v>
      </c>
      <c r="AW118" s="49">
        <v>44691</v>
      </c>
      <c r="AX118" s="21" t="s">
        <v>353</v>
      </c>
      <c r="AY118" s="7"/>
      <c r="AZ118">
        <v>1.1468</v>
      </c>
      <c r="BC118" s="43">
        <v>44589</v>
      </c>
      <c r="BD118" s="21" t="s">
        <v>346</v>
      </c>
      <c r="BF118">
        <v>2.3639000000000001</v>
      </c>
      <c r="BI118" s="66"/>
      <c r="BJ118" s="21"/>
      <c r="BK118" s="21"/>
    </row>
    <row r="119" spans="1:65">
      <c r="A119" s="66">
        <v>44502</v>
      </c>
      <c r="B119" s="21" t="s">
        <v>342</v>
      </c>
      <c r="C119" s="140"/>
      <c r="D119" s="21">
        <v>1.1697</v>
      </c>
      <c r="G119" s="66">
        <v>44782</v>
      </c>
      <c r="H119" s="21" t="s">
        <v>1623</v>
      </c>
      <c r="I119" s="140"/>
      <c r="J119" s="21">
        <v>0.95440000000000003</v>
      </c>
      <c r="M119" s="66">
        <v>44813</v>
      </c>
      <c r="N119" s="21" t="s">
        <v>1622</v>
      </c>
      <c r="O119" s="140"/>
      <c r="P119" s="7">
        <v>1.17</v>
      </c>
      <c r="S119" s="66">
        <v>44883</v>
      </c>
      <c r="T119" s="21" t="s">
        <v>342</v>
      </c>
      <c r="V119" s="7">
        <v>0.9375</v>
      </c>
      <c r="Y119" s="66">
        <v>44692</v>
      </c>
      <c r="Z119" s="21" t="s">
        <v>353</v>
      </c>
      <c r="AA119" s="21"/>
      <c r="AB119" s="7">
        <v>1.0858000000000001</v>
      </c>
      <c r="AE119" s="66"/>
      <c r="AF119" s="21"/>
      <c r="AG119" s="21"/>
      <c r="AK119" s="49">
        <v>44756</v>
      </c>
      <c r="AL119" s="21" t="s">
        <v>638</v>
      </c>
      <c r="AM119" s="140"/>
      <c r="AN119">
        <v>1.034</v>
      </c>
      <c r="AO119"/>
      <c r="AQ119" s="58">
        <v>44503</v>
      </c>
      <c r="AR119" s="21" t="s">
        <v>342</v>
      </c>
      <c r="AT119" s="21">
        <v>1.0657000000000001</v>
      </c>
      <c r="AW119" s="49">
        <v>44692</v>
      </c>
      <c r="AX119" s="21" t="s">
        <v>353</v>
      </c>
      <c r="AY119" s="7"/>
      <c r="AZ119">
        <v>1.1423000000000001</v>
      </c>
      <c r="BC119" s="43">
        <v>44599</v>
      </c>
      <c r="BD119" s="21" t="s">
        <v>348</v>
      </c>
      <c r="BF119">
        <v>2.3393999999999999</v>
      </c>
      <c r="BI119" s="66"/>
      <c r="BJ119" s="21"/>
      <c r="BK119" s="21"/>
    </row>
    <row r="120" spans="1:65">
      <c r="A120" s="66">
        <v>44503</v>
      </c>
      <c r="B120" s="21" t="s">
        <v>342</v>
      </c>
      <c r="C120" s="140"/>
      <c r="D120" s="21">
        <v>1.1697</v>
      </c>
      <c r="G120" s="66">
        <v>44783</v>
      </c>
      <c r="H120" s="21" t="s">
        <v>1623</v>
      </c>
      <c r="I120" s="140"/>
      <c r="J120" s="21">
        <v>0.95589999999999997</v>
      </c>
      <c r="M120" s="66">
        <v>44817</v>
      </c>
      <c r="N120" s="21" t="s">
        <v>1622</v>
      </c>
      <c r="O120" s="140"/>
      <c r="P120" s="7">
        <v>1.1776</v>
      </c>
      <c r="S120" s="66">
        <v>44886</v>
      </c>
      <c r="T120" s="21" t="s">
        <v>342</v>
      </c>
      <c r="V120" s="7">
        <v>0.9375</v>
      </c>
      <c r="Y120" s="66">
        <v>44693</v>
      </c>
      <c r="Z120" s="21" t="s">
        <v>353</v>
      </c>
      <c r="AA120" s="21"/>
      <c r="AB120" s="7">
        <v>1.0934999999999999</v>
      </c>
      <c r="AE120" s="66"/>
      <c r="AF120" s="21"/>
      <c r="AG120" s="21"/>
      <c r="AK120" s="49">
        <v>44757</v>
      </c>
      <c r="AL120" s="21" t="s">
        <v>638</v>
      </c>
      <c r="AM120" s="140"/>
      <c r="AN120">
        <v>1.026</v>
      </c>
      <c r="AO120"/>
      <c r="AQ120" s="58">
        <v>44504</v>
      </c>
      <c r="AR120" s="21" t="s">
        <v>342</v>
      </c>
      <c r="AT120" s="21">
        <v>1.0652999999999999</v>
      </c>
      <c r="AW120" s="49">
        <v>44693</v>
      </c>
      <c r="AX120" s="21" t="s">
        <v>353</v>
      </c>
      <c r="AY120" s="7"/>
      <c r="AZ120">
        <v>1.1467000000000001</v>
      </c>
      <c r="BC120" s="43">
        <v>44600</v>
      </c>
      <c r="BD120" s="21" t="s">
        <v>348</v>
      </c>
      <c r="BF120">
        <v>2.3397999999999999</v>
      </c>
      <c r="BI120" s="66"/>
      <c r="BJ120" s="21"/>
      <c r="BK120" s="21"/>
    </row>
    <row r="121" spans="1:65">
      <c r="A121" s="66">
        <v>44504</v>
      </c>
      <c r="B121" s="21" t="s">
        <v>342</v>
      </c>
      <c r="C121" s="140"/>
      <c r="D121" s="21">
        <v>1.1760999999999999</v>
      </c>
      <c r="G121" s="66">
        <v>44784</v>
      </c>
      <c r="H121" s="21" t="s">
        <v>1623</v>
      </c>
      <c r="I121" s="140"/>
      <c r="J121" s="21">
        <v>0.95469999999999999</v>
      </c>
      <c r="M121" s="66">
        <v>44818</v>
      </c>
      <c r="N121" s="21" t="s">
        <v>1622</v>
      </c>
      <c r="O121" s="140"/>
      <c r="P121" s="7">
        <v>1.1724000000000001</v>
      </c>
      <c r="S121" s="66">
        <v>44887</v>
      </c>
      <c r="T121" s="21" t="s">
        <v>342</v>
      </c>
      <c r="V121" s="7">
        <v>0.9375</v>
      </c>
      <c r="Y121" s="66">
        <v>44694</v>
      </c>
      <c r="Z121" s="21" t="s">
        <v>353</v>
      </c>
      <c r="AA121" s="21"/>
      <c r="AB121" s="7">
        <v>1.1032999999999999</v>
      </c>
      <c r="AE121" s="66"/>
      <c r="AF121" s="21"/>
      <c r="AG121" s="21"/>
      <c r="AK121" s="49">
        <v>44760</v>
      </c>
      <c r="AL121" s="21" t="s">
        <v>638</v>
      </c>
      <c r="AM121" s="140"/>
      <c r="AN121">
        <v>1.036</v>
      </c>
      <c r="AO121"/>
      <c r="AQ121" s="58">
        <v>44505</v>
      </c>
      <c r="AR121" s="21" t="s">
        <v>342</v>
      </c>
      <c r="AT121" s="21">
        <v>1.0606</v>
      </c>
      <c r="AW121" s="49">
        <v>44694</v>
      </c>
      <c r="AX121" s="21" t="s">
        <v>353</v>
      </c>
      <c r="AY121" s="7"/>
      <c r="AZ121">
        <v>1.1498999999999999</v>
      </c>
      <c r="BC121" s="43">
        <v>44601</v>
      </c>
      <c r="BD121" s="21" t="s">
        <v>348</v>
      </c>
      <c r="BF121">
        <v>2.3531</v>
      </c>
      <c r="BI121" s="66"/>
      <c r="BJ121" s="21"/>
      <c r="BK121" s="21"/>
    </row>
    <row r="122" spans="1:65">
      <c r="A122" s="66">
        <v>44505</v>
      </c>
      <c r="B122" s="21" t="s">
        <v>342</v>
      </c>
      <c r="C122" s="140"/>
      <c r="D122" s="21">
        <v>1.1716</v>
      </c>
      <c r="G122" s="66">
        <v>44785</v>
      </c>
      <c r="H122" s="21" t="s">
        <v>1623</v>
      </c>
      <c r="I122" s="140"/>
      <c r="J122" s="21">
        <v>0.95350000000000001</v>
      </c>
      <c r="M122" s="66">
        <v>44819</v>
      </c>
      <c r="N122" s="21" t="s">
        <v>1622</v>
      </c>
      <c r="O122" s="140"/>
      <c r="P122" s="7">
        <v>1.1640999999999999</v>
      </c>
      <c r="S122" s="66">
        <v>44888</v>
      </c>
      <c r="T122" s="21" t="s">
        <v>342</v>
      </c>
      <c r="V122" s="7">
        <v>0.9375</v>
      </c>
      <c r="Y122" s="66">
        <v>44697</v>
      </c>
      <c r="Z122" s="21" t="s">
        <v>353</v>
      </c>
      <c r="AA122" s="21"/>
      <c r="AB122" s="7">
        <v>1.0992999999999999</v>
      </c>
      <c r="AE122" s="66"/>
      <c r="AF122" s="21"/>
      <c r="AG122" s="21"/>
      <c r="AK122" s="49">
        <v>44761</v>
      </c>
      <c r="AL122" s="21" t="s">
        <v>638</v>
      </c>
      <c r="AM122" s="140"/>
      <c r="AN122">
        <v>1.036</v>
      </c>
      <c r="AO122"/>
      <c r="AQ122" s="58">
        <v>44508</v>
      </c>
      <c r="AR122" s="21" t="s">
        <v>342</v>
      </c>
      <c r="AT122" s="7">
        <v>1.0618000000000001</v>
      </c>
      <c r="AW122" s="49">
        <v>44697</v>
      </c>
      <c r="AX122" s="21" t="s">
        <v>353</v>
      </c>
      <c r="AY122" s="7"/>
      <c r="AZ122">
        <v>1.1473</v>
      </c>
      <c r="BC122" s="43">
        <v>44602</v>
      </c>
      <c r="BD122" s="21" t="s">
        <v>348</v>
      </c>
      <c r="BF122">
        <v>2.339</v>
      </c>
      <c r="BI122" s="66"/>
      <c r="BJ122" s="21"/>
      <c r="BK122" s="21"/>
    </row>
    <row r="123" spans="1:65">
      <c r="A123" s="66">
        <v>44508</v>
      </c>
      <c r="B123" s="21" t="s">
        <v>342</v>
      </c>
      <c r="C123" s="140"/>
      <c r="D123" s="21">
        <v>1.1698</v>
      </c>
      <c r="G123" s="66">
        <v>44788</v>
      </c>
      <c r="H123" s="21" t="s">
        <v>1623</v>
      </c>
      <c r="I123" s="140"/>
      <c r="J123" s="21">
        <v>0.95340000000000003</v>
      </c>
      <c r="M123" s="66">
        <v>44820</v>
      </c>
      <c r="N123" s="21" t="s">
        <v>1622</v>
      </c>
      <c r="O123" s="140"/>
      <c r="P123" s="7">
        <v>1.1540999999999999</v>
      </c>
      <c r="S123" s="66">
        <v>44889</v>
      </c>
      <c r="T123" s="21" t="s">
        <v>342</v>
      </c>
      <c r="V123" s="7">
        <v>0.9375</v>
      </c>
      <c r="Y123" s="66">
        <v>44698</v>
      </c>
      <c r="Z123" s="21" t="s">
        <v>353</v>
      </c>
      <c r="AA123" s="21"/>
      <c r="AB123" s="7">
        <v>1.1028</v>
      </c>
      <c r="AE123" s="66"/>
      <c r="AF123" s="21"/>
      <c r="AG123" s="21"/>
      <c r="AK123" s="49">
        <v>44762</v>
      </c>
      <c r="AL123" s="21" t="s">
        <v>638</v>
      </c>
      <c r="AM123" s="140"/>
      <c r="AN123">
        <v>1.0449999999999999</v>
      </c>
      <c r="AO123"/>
      <c r="AQ123" s="58">
        <v>44509</v>
      </c>
      <c r="AR123" s="21" t="s">
        <v>342</v>
      </c>
      <c r="AT123" s="7">
        <v>1.0628</v>
      </c>
      <c r="AW123" s="49">
        <v>44698</v>
      </c>
      <c r="AX123" s="21" t="s">
        <v>353</v>
      </c>
      <c r="AY123" s="7"/>
      <c r="AZ123">
        <v>1.1443000000000001</v>
      </c>
      <c r="BC123" s="43">
        <v>44603</v>
      </c>
      <c r="BD123" s="21" t="s">
        <v>348</v>
      </c>
      <c r="BF123">
        <v>2.3001999999999998</v>
      </c>
      <c r="BI123" s="66"/>
      <c r="BJ123" s="21"/>
      <c r="BK123" s="21"/>
    </row>
    <row r="124" spans="1:65">
      <c r="A124" s="66">
        <v>44509</v>
      </c>
      <c r="B124" s="21" t="s">
        <v>342</v>
      </c>
      <c r="C124" s="140"/>
      <c r="D124" s="21">
        <v>1.1727000000000001</v>
      </c>
      <c r="G124" s="66">
        <v>44789</v>
      </c>
      <c r="H124" s="21" t="s">
        <v>1623</v>
      </c>
      <c r="I124" s="140"/>
      <c r="J124" s="21">
        <v>0.95189999999999997</v>
      </c>
      <c r="M124" s="66">
        <v>44823</v>
      </c>
      <c r="N124" s="21" t="s">
        <v>1622</v>
      </c>
      <c r="O124" s="140"/>
      <c r="P124" s="7">
        <v>1.1537999999999999</v>
      </c>
      <c r="S124" s="66">
        <v>44890</v>
      </c>
      <c r="T124" s="21" t="s">
        <v>342</v>
      </c>
      <c r="V124" s="7">
        <v>0.9375</v>
      </c>
      <c r="Y124" s="66">
        <v>44699</v>
      </c>
      <c r="Z124" s="21" t="s">
        <v>353</v>
      </c>
      <c r="AA124" s="21"/>
      <c r="AB124" s="7">
        <v>1.1012999999999999</v>
      </c>
      <c r="AC124" s="21"/>
      <c r="AE124" s="66"/>
      <c r="AF124" s="21"/>
      <c r="AG124" s="21"/>
      <c r="AI124" s="21"/>
      <c r="AK124" s="49">
        <v>44763</v>
      </c>
      <c r="AL124" s="21" t="s">
        <v>638</v>
      </c>
      <c r="AM124" s="140"/>
      <c r="AN124">
        <v>1.04</v>
      </c>
      <c r="AO124"/>
      <c r="AQ124" s="58">
        <v>44510</v>
      </c>
      <c r="AR124" s="21" t="s">
        <v>342</v>
      </c>
      <c r="AT124" s="7">
        <v>1.0584</v>
      </c>
      <c r="AW124" s="49">
        <v>44699</v>
      </c>
      <c r="AX124" s="21" t="s">
        <v>353</v>
      </c>
      <c r="AY124" s="7"/>
      <c r="AZ124">
        <v>1.1439999999999999</v>
      </c>
      <c r="BC124" s="43">
        <v>44606</v>
      </c>
      <c r="BD124" s="21" t="s">
        <v>348</v>
      </c>
      <c r="BF124">
        <v>2.3001999999999998</v>
      </c>
      <c r="BI124" s="66"/>
      <c r="BJ124" s="21"/>
      <c r="BK124" s="21"/>
      <c r="BM124" s="21"/>
    </row>
    <row r="125" spans="1:65">
      <c r="A125" s="66">
        <v>44510</v>
      </c>
      <c r="B125" s="21" t="s">
        <v>342</v>
      </c>
      <c r="C125" s="140"/>
      <c r="D125" s="21">
        <v>1.1709000000000001</v>
      </c>
      <c r="G125" s="66">
        <v>44790</v>
      </c>
      <c r="H125" s="21" t="s">
        <v>1623</v>
      </c>
      <c r="I125" s="140"/>
      <c r="J125" s="21">
        <v>0.94750000000000001</v>
      </c>
      <c r="M125" s="66">
        <v>44824</v>
      </c>
      <c r="N125" s="21" t="s">
        <v>1622</v>
      </c>
      <c r="O125" s="140"/>
      <c r="P125" s="7">
        <v>1.1547000000000001</v>
      </c>
      <c r="S125" s="66">
        <v>44893</v>
      </c>
      <c r="T125" s="21" t="s">
        <v>342</v>
      </c>
      <c r="V125" s="7">
        <v>0.9375</v>
      </c>
      <c r="Y125" s="66">
        <v>44700</v>
      </c>
      <c r="Z125" s="21" t="s">
        <v>353</v>
      </c>
      <c r="AA125" s="21"/>
      <c r="AB125" s="7">
        <v>1.1049</v>
      </c>
      <c r="AC125" s="33"/>
      <c r="AE125" s="66"/>
      <c r="AF125" s="21"/>
      <c r="AG125" s="21"/>
      <c r="AI125" s="33"/>
      <c r="AK125" s="49">
        <v>44764</v>
      </c>
      <c r="AL125" s="21" t="s">
        <v>638</v>
      </c>
      <c r="AM125" s="140"/>
      <c r="AN125">
        <v>1.03</v>
      </c>
      <c r="AO125"/>
      <c r="AQ125" s="58">
        <v>44511</v>
      </c>
      <c r="AR125" s="21" t="s">
        <v>342</v>
      </c>
      <c r="AT125" s="7">
        <v>1.0637000000000001</v>
      </c>
      <c r="AW125" s="49">
        <v>44700</v>
      </c>
      <c r="AX125" s="21" t="s">
        <v>353</v>
      </c>
      <c r="AY125" s="7"/>
      <c r="AZ125">
        <v>1.1422000000000001</v>
      </c>
      <c r="BC125" s="43">
        <v>44607</v>
      </c>
      <c r="BD125" s="21" t="s">
        <v>348</v>
      </c>
      <c r="BF125">
        <v>2.2961999999999998</v>
      </c>
      <c r="BI125" s="66"/>
      <c r="BJ125" s="21"/>
      <c r="BK125" s="21"/>
      <c r="BM125" s="33"/>
    </row>
    <row r="126" spans="1:65">
      <c r="A126" s="66">
        <v>44511</v>
      </c>
      <c r="B126" s="21" t="s">
        <v>342</v>
      </c>
      <c r="C126" s="140"/>
      <c r="D126" s="21">
        <v>1.1675</v>
      </c>
      <c r="G126" s="66">
        <v>44791</v>
      </c>
      <c r="H126" s="21" t="s">
        <v>1623</v>
      </c>
      <c r="I126" s="140"/>
      <c r="J126" s="21">
        <v>0.94969999999999999</v>
      </c>
      <c r="M126" s="66">
        <v>44825</v>
      </c>
      <c r="N126" s="21" t="s">
        <v>1622</v>
      </c>
      <c r="O126" s="140"/>
      <c r="P126" s="7">
        <v>1.1486000000000001</v>
      </c>
      <c r="S126" s="66">
        <v>44894</v>
      </c>
      <c r="T126" s="21" t="s">
        <v>342</v>
      </c>
      <c r="V126" s="7">
        <v>0.9375</v>
      </c>
      <c r="Y126" s="66">
        <v>44701</v>
      </c>
      <c r="Z126" s="21" t="s">
        <v>353</v>
      </c>
      <c r="AA126" s="21"/>
      <c r="AB126" s="7">
        <v>1.1128</v>
      </c>
      <c r="AE126" s="66"/>
      <c r="AF126" s="21"/>
      <c r="AG126" s="21"/>
      <c r="AK126" s="49">
        <v>44767</v>
      </c>
      <c r="AL126" s="21" t="s">
        <v>638</v>
      </c>
      <c r="AM126" s="140"/>
      <c r="AN126">
        <v>1.0229999999999999</v>
      </c>
      <c r="AO126"/>
      <c r="AQ126" s="58">
        <v>44512</v>
      </c>
      <c r="AR126" s="21" t="s">
        <v>342</v>
      </c>
      <c r="AT126" s="7">
        <v>1.0628</v>
      </c>
      <c r="AW126" s="49">
        <v>44701</v>
      </c>
      <c r="AX126" s="21" t="s">
        <v>353</v>
      </c>
      <c r="AY126" s="7"/>
      <c r="AZ126">
        <v>1.1384000000000001</v>
      </c>
      <c r="BC126" s="43">
        <v>44608</v>
      </c>
      <c r="BD126" s="21" t="s">
        <v>348</v>
      </c>
      <c r="BF126">
        <v>2.2991000000000001</v>
      </c>
      <c r="BI126" s="66"/>
      <c r="BJ126" s="21"/>
      <c r="BK126" s="21"/>
    </row>
    <row r="127" spans="1:65">
      <c r="A127" s="66">
        <v>44512</v>
      </c>
      <c r="B127" s="21" t="s">
        <v>342</v>
      </c>
      <c r="C127" s="140"/>
      <c r="D127" s="21">
        <v>1.1696</v>
      </c>
      <c r="G127" s="66">
        <v>44792</v>
      </c>
      <c r="H127" s="21" t="s">
        <v>1623</v>
      </c>
      <c r="I127" s="140"/>
      <c r="J127" s="21">
        <v>0.94710000000000005</v>
      </c>
      <c r="M127" s="66">
        <v>44826</v>
      </c>
      <c r="N127" s="21" t="s">
        <v>1622</v>
      </c>
      <c r="O127" s="140"/>
      <c r="P127" s="7">
        <v>1.1501999999999999</v>
      </c>
      <c r="S127" s="66">
        <v>44895</v>
      </c>
      <c r="T127" s="21" t="s">
        <v>342</v>
      </c>
      <c r="V127" s="7">
        <v>0.93840000000000001</v>
      </c>
      <c r="Y127" s="66">
        <v>44704</v>
      </c>
      <c r="Z127" s="21" t="s">
        <v>353</v>
      </c>
      <c r="AA127" s="21"/>
      <c r="AB127" s="7">
        <v>1.1234</v>
      </c>
      <c r="AE127" s="66"/>
      <c r="AF127" s="21"/>
      <c r="AG127" s="21"/>
      <c r="AK127" s="49">
        <v>44768</v>
      </c>
      <c r="AL127" s="21" t="s">
        <v>638</v>
      </c>
      <c r="AM127" s="140"/>
      <c r="AN127">
        <v>1.032</v>
      </c>
      <c r="AO127"/>
      <c r="AQ127" s="66">
        <v>44515</v>
      </c>
      <c r="AR127" s="21" t="s">
        <v>342</v>
      </c>
      <c r="AT127" s="7">
        <v>1.0601</v>
      </c>
      <c r="AW127" s="49">
        <v>44704</v>
      </c>
      <c r="AX127" s="21" t="s">
        <v>534</v>
      </c>
      <c r="AY127" s="7"/>
      <c r="AZ127">
        <v>1.1400999999999999</v>
      </c>
      <c r="BC127" s="43">
        <v>44609</v>
      </c>
      <c r="BD127" s="21" t="s">
        <v>348</v>
      </c>
      <c r="BF127">
        <v>2.2850000000000001</v>
      </c>
      <c r="BI127" s="66"/>
      <c r="BJ127" s="21"/>
      <c r="BK127" s="21"/>
    </row>
    <row r="128" spans="1:65">
      <c r="A128" s="66">
        <v>44515</v>
      </c>
      <c r="B128" s="21" t="s">
        <v>342</v>
      </c>
      <c r="C128" s="140"/>
      <c r="D128" s="21">
        <v>1.1718999999999999</v>
      </c>
      <c r="G128" s="66">
        <v>44795</v>
      </c>
      <c r="H128" s="21" t="s">
        <v>1623</v>
      </c>
      <c r="I128" s="140"/>
      <c r="J128" s="21">
        <v>0.93789999999999996</v>
      </c>
      <c r="M128" s="66">
        <v>44827</v>
      </c>
      <c r="N128" s="21" t="s">
        <v>1622</v>
      </c>
      <c r="O128" s="140"/>
      <c r="P128" s="7">
        <v>1.1468</v>
      </c>
      <c r="S128" s="66">
        <v>44896</v>
      </c>
      <c r="T128" s="21" t="s">
        <v>1624</v>
      </c>
      <c r="V128" s="7">
        <v>0.93840000000000001</v>
      </c>
      <c r="Y128" s="66">
        <v>44705</v>
      </c>
      <c r="Z128" s="21" t="s">
        <v>353</v>
      </c>
      <c r="AA128" s="21"/>
      <c r="AB128" s="7">
        <v>1.0931999999999999</v>
      </c>
      <c r="AE128" s="66"/>
      <c r="AF128" s="21"/>
      <c r="AG128" s="21"/>
      <c r="AK128" s="49">
        <v>44769</v>
      </c>
      <c r="AL128" s="21" t="s">
        <v>638</v>
      </c>
      <c r="AM128" s="140"/>
      <c r="AN128">
        <v>1.0349999999999999</v>
      </c>
      <c r="AO128"/>
      <c r="AQ128" s="66">
        <v>44516</v>
      </c>
      <c r="AR128" s="21" t="s">
        <v>342</v>
      </c>
      <c r="AT128" s="7">
        <v>1.0596000000000001</v>
      </c>
      <c r="AW128" s="49">
        <v>44705</v>
      </c>
      <c r="AX128" s="21" t="s">
        <v>534</v>
      </c>
      <c r="AY128" s="7"/>
      <c r="AZ128">
        <v>1.1408</v>
      </c>
      <c r="BC128" s="43">
        <v>44610</v>
      </c>
      <c r="BD128" s="21" t="s">
        <v>348</v>
      </c>
      <c r="BF128">
        <v>2.2892000000000001</v>
      </c>
      <c r="BI128" s="66"/>
      <c r="BJ128" s="21"/>
      <c r="BK128" s="21"/>
    </row>
    <row r="129" spans="1:64" customFormat="1">
      <c r="A129" s="66">
        <v>44516</v>
      </c>
      <c r="B129" s="21" t="s">
        <v>342</v>
      </c>
      <c r="C129" s="140"/>
      <c r="D129" s="21">
        <v>1.1678999999999999</v>
      </c>
      <c r="E129" s="7"/>
      <c r="G129" s="66">
        <v>44796</v>
      </c>
      <c r="H129" s="21" t="s">
        <v>1623</v>
      </c>
      <c r="I129" s="140"/>
      <c r="J129" s="21">
        <v>0.94289999999999996</v>
      </c>
      <c r="K129" s="7"/>
      <c r="L129" s="7"/>
      <c r="M129" s="66">
        <v>44830</v>
      </c>
      <c r="N129" s="21" t="s">
        <v>1622</v>
      </c>
      <c r="O129" s="140"/>
      <c r="P129" s="7">
        <v>1.1534</v>
      </c>
      <c r="Q129" s="7"/>
      <c r="R129" s="7"/>
      <c r="S129" s="66">
        <v>44897</v>
      </c>
      <c r="T129" s="21" t="s">
        <v>1624</v>
      </c>
      <c r="U129" s="7"/>
      <c r="V129" s="7">
        <v>0.93840000000000001</v>
      </c>
      <c r="W129" s="7"/>
      <c r="Y129" s="66">
        <v>44706</v>
      </c>
      <c r="Z129" s="21" t="s">
        <v>353</v>
      </c>
      <c r="AA129" s="21"/>
      <c r="AB129" s="7">
        <v>1.1106</v>
      </c>
      <c r="AC129" s="7"/>
      <c r="AE129" s="66"/>
      <c r="AF129" s="21"/>
      <c r="AG129" s="21"/>
      <c r="AH129" s="7"/>
      <c r="AI129" s="7"/>
      <c r="AK129" s="49">
        <v>44770</v>
      </c>
      <c r="AL129" s="21" t="s">
        <v>638</v>
      </c>
      <c r="AM129" s="140"/>
      <c r="AN129">
        <v>1.0349999999999999</v>
      </c>
      <c r="AQ129" s="66">
        <v>44517</v>
      </c>
      <c r="AR129" s="21" t="s">
        <v>342</v>
      </c>
      <c r="AS129" s="7"/>
      <c r="AT129" s="7">
        <v>1.0602</v>
      </c>
      <c r="AU129" s="7"/>
      <c r="AW129" s="49">
        <v>44706</v>
      </c>
      <c r="AX129" s="21" t="s">
        <v>534</v>
      </c>
      <c r="AY129" s="7"/>
      <c r="AZ129">
        <v>1.1448</v>
      </c>
      <c r="BC129" s="43">
        <v>44613</v>
      </c>
      <c r="BD129" s="21" t="s">
        <v>348</v>
      </c>
      <c r="BF129">
        <v>2.2875999999999999</v>
      </c>
      <c r="BI129" s="66"/>
      <c r="BJ129" s="21"/>
      <c r="BK129" s="21"/>
      <c r="BL129" s="7"/>
    </row>
    <row r="130" spans="1:64" customFormat="1">
      <c r="A130" s="66">
        <v>44517</v>
      </c>
      <c r="B130" s="21" t="s">
        <v>342</v>
      </c>
      <c r="C130" s="140"/>
      <c r="D130" s="21">
        <v>1.1678999999999999</v>
      </c>
      <c r="E130" s="7"/>
      <c r="G130" s="66">
        <v>44797</v>
      </c>
      <c r="H130" s="21" t="s">
        <v>1623</v>
      </c>
      <c r="I130" s="140"/>
      <c r="J130" s="21">
        <v>0.94679999999999997</v>
      </c>
      <c r="K130" s="7"/>
      <c r="L130" s="7"/>
      <c r="M130" s="66">
        <v>44831</v>
      </c>
      <c r="N130" s="21" t="s">
        <v>1622</v>
      </c>
      <c r="O130" s="140"/>
      <c r="P130" s="7">
        <v>1.1489</v>
      </c>
      <c r="Q130" s="7"/>
      <c r="R130" s="7"/>
      <c r="S130" s="66">
        <v>44900</v>
      </c>
      <c r="T130" s="21" t="s">
        <v>1624</v>
      </c>
      <c r="U130" s="7"/>
      <c r="V130" s="7">
        <v>0.93840000000000001</v>
      </c>
      <c r="W130" s="7"/>
      <c r="Y130" s="66">
        <v>44707</v>
      </c>
      <c r="Z130" s="21" t="s">
        <v>353</v>
      </c>
      <c r="AA130" s="21"/>
      <c r="AB130" s="7">
        <v>1.1127</v>
      </c>
      <c r="AC130" s="7"/>
      <c r="AE130" s="66"/>
      <c r="AF130" s="21"/>
      <c r="AG130" s="21"/>
      <c r="AH130" s="7"/>
      <c r="AI130" s="7"/>
      <c r="AK130" s="49">
        <v>44771</v>
      </c>
      <c r="AL130" s="21" t="s">
        <v>638</v>
      </c>
      <c r="AM130" s="140"/>
      <c r="AN130">
        <v>1.0309999999999999</v>
      </c>
      <c r="AQ130" s="66">
        <v>44518</v>
      </c>
      <c r="AR130" s="21" t="s">
        <v>342</v>
      </c>
      <c r="AS130" s="7"/>
      <c r="AT130" s="7">
        <v>1.0593999999999999</v>
      </c>
      <c r="AU130" s="7"/>
      <c r="AW130" s="49">
        <v>44707</v>
      </c>
      <c r="AX130" s="21" t="s">
        <v>534</v>
      </c>
      <c r="AY130" s="7"/>
      <c r="AZ130">
        <v>1.1426000000000001</v>
      </c>
      <c r="BC130" s="43">
        <v>44614</v>
      </c>
      <c r="BD130" s="21" t="s">
        <v>348</v>
      </c>
      <c r="BF130">
        <v>2.2879</v>
      </c>
      <c r="BI130" s="66"/>
      <c r="BJ130" s="21"/>
      <c r="BK130" s="21"/>
      <c r="BL130" s="7"/>
    </row>
    <row r="131" spans="1:64" customFormat="1">
      <c r="A131" s="66">
        <v>44518</v>
      </c>
      <c r="B131" s="21" t="s">
        <v>342</v>
      </c>
      <c r="C131" s="140"/>
      <c r="D131" s="21">
        <v>1.1700999999999999</v>
      </c>
      <c r="E131" s="7"/>
      <c r="G131" s="66">
        <v>44798</v>
      </c>
      <c r="H131" s="21" t="s">
        <v>1623</v>
      </c>
      <c r="I131" s="140"/>
      <c r="J131" s="21">
        <v>0.94510000000000005</v>
      </c>
      <c r="K131" s="7"/>
      <c r="L131" s="7"/>
      <c r="M131" s="66">
        <v>44832</v>
      </c>
      <c r="N131" s="21" t="s">
        <v>1622</v>
      </c>
      <c r="O131" s="140"/>
      <c r="P131" s="7">
        <v>1.1478999999999999</v>
      </c>
      <c r="Q131" s="7"/>
      <c r="R131" s="7"/>
      <c r="S131" s="66">
        <v>44901</v>
      </c>
      <c r="T131" s="21" t="s">
        <v>1624</v>
      </c>
      <c r="U131" s="7"/>
      <c r="V131" s="7">
        <v>0.93840000000000001</v>
      </c>
      <c r="W131" s="7"/>
      <c r="Y131" s="66">
        <v>44708</v>
      </c>
      <c r="Z131" s="21" t="s">
        <v>353</v>
      </c>
      <c r="AA131" s="21"/>
      <c r="AB131" s="7">
        <v>1.1206</v>
      </c>
      <c r="AC131" s="7"/>
      <c r="AE131" s="66"/>
      <c r="AF131" s="21"/>
      <c r="AG131" s="21"/>
      <c r="AH131" s="7"/>
      <c r="AI131" s="7"/>
      <c r="AK131" s="49">
        <v>44774</v>
      </c>
      <c r="AL131" s="21" t="s">
        <v>339</v>
      </c>
      <c r="AM131" s="140"/>
      <c r="AN131">
        <v>1.0409999999999999</v>
      </c>
      <c r="AQ131" s="66">
        <v>44519</v>
      </c>
      <c r="AR131" s="21" t="s">
        <v>342</v>
      </c>
      <c r="AS131" s="7"/>
      <c r="AT131" s="7">
        <v>1.0589999999999999</v>
      </c>
      <c r="AU131" s="7"/>
      <c r="AW131" s="49">
        <v>44708</v>
      </c>
      <c r="AX131" s="21" t="s">
        <v>534</v>
      </c>
      <c r="AY131" s="7"/>
      <c r="AZ131">
        <v>1.1479999999999999</v>
      </c>
      <c r="BC131" s="43">
        <v>44615</v>
      </c>
      <c r="BD131" s="21" t="s">
        <v>348</v>
      </c>
      <c r="BF131">
        <v>2.3001</v>
      </c>
      <c r="BI131" s="66"/>
      <c r="BJ131" s="21"/>
      <c r="BK131" s="21"/>
      <c r="BL131" s="7"/>
    </row>
    <row r="132" spans="1:64" customFormat="1">
      <c r="A132" s="66">
        <v>44519</v>
      </c>
      <c r="B132" s="21" t="s">
        <v>342</v>
      </c>
      <c r="C132" s="140"/>
      <c r="D132" s="21">
        <v>1.1772</v>
      </c>
      <c r="E132" s="7"/>
      <c r="G132" s="66">
        <v>44799</v>
      </c>
      <c r="H132" s="21" t="s">
        <v>1623</v>
      </c>
      <c r="I132" s="140"/>
      <c r="J132" s="21">
        <v>0.94</v>
      </c>
      <c r="K132" s="7"/>
      <c r="L132" s="7"/>
      <c r="M132" s="66">
        <v>44833</v>
      </c>
      <c r="N132" s="21" t="s">
        <v>1622</v>
      </c>
      <c r="O132" s="140"/>
      <c r="P132" s="7">
        <v>1.1478999999999999</v>
      </c>
      <c r="Q132" s="7"/>
      <c r="R132" s="7"/>
      <c r="S132" s="66">
        <v>44902</v>
      </c>
      <c r="T132" s="21" t="s">
        <v>1624</v>
      </c>
      <c r="U132" s="7"/>
      <c r="V132" s="7">
        <v>0.93840000000000001</v>
      </c>
      <c r="W132" s="7"/>
      <c r="Y132" s="66">
        <v>44711</v>
      </c>
      <c r="Z132" s="21" t="s">
        <v>353</v>
      </c>
      <c r="AA132" s="21"/>
      <c r="AB132" s="7">
        <v>1.1252</v>
      </c>
      <c r="AC132" s="7"/>
      <c r="AE132" s="66"/>
      <c r="AF132" s="21"/>
      <c r="AG132" s="21"/>
      <c r="AH132" s="7"/>
      <c r="AI132" s="7"/>
      <c r="AK132" s="49">
        <v>44775</v>
      </c>
      <c r="AL132" s="21" t="s">
        <v>1623</v>
      </c>
      <c r="AM132" s="140"/>
      <c r="AN132">
        <v>1.012</v>
      </c>
      <c r="AQ132" s="66">
        <v>44522</v>
      </c>
      <c r="AR132" s="21" t="s">
        <v>342</v>
      </c>
      <c r="AS132" s="7"/>
      <c r="AT132" s="7">
        <v>1.0617000000000001</v>
      </c>
      <c r="AU132" s="7"/>
      <c r="AW132" s="49">
        <v>44711</v>
      </c>
      <c r="AX132" s="21" t="s">
        <v>534</v>
      </c>
      <c r="AY132" s="7"/>
      <c r="AZ132">
        <v>1.1466000000000001</v>
      </c>
      <c r="BC132" s="43">
        <v>44616</v>
      </c>
      <c r="BD132" s="21" t="s">
        <v>348</v>
      </c>
      <c r="BF132">
        <v>2.2968999999999999</v>
      </c>
      <c r="BI132" s="66"/>
      <c r="BJ132" s="21"/>
      <c r="BK132" s="21"/>
      <c r="BL132" s="7"/>
    </row>
    <row r="133" spans="1:64" customFormat="1">
      <c r="A133" s="66">
        <v>44522</v>
      </c>
      <c r="B133" s="21" t="s">
        <v>342</v>
      </c>
      <c r="C133" s="140"/>
      <c r="D133" s="21">
        <v>1.1775</v>
      </c>
      <c r="E133" s="7"/>
      <c r="G133" s="66">
        <v>44802</v>
      </c>
      <c r="H133" s="21" t="s">
        <v>1623</v>
      </c>
      <c r="I133" s="140"/>
      <c r="J133" s="21">
        <v>0.93630000000000002</v>
      </c>
      <c r="K133" s="7"/>
      <c r="L133" s="7"/>
      <c r="M133" s="66">
        <v>44834</v>
      </c>
      <c r="N133" s="21" t="s">
        <v>1622</v>
      </c>
      <c r="O133" s="140"/>
      <c r="P133" s="7">
        <v>1.1319999999999999</v>
      </c>
      <c r="Q133" s="7"/>
      <c r="R133" s="7"/>
      <c r="S133" s="66">
        <v>44903</v>
      </c>
      <c r="T133" s="21" t="s">
        <v>1624</v>
      </c>
      <c r="U133" s="7"/>
      <c r="V133" s="7">
        <v>0.93840000000000001</v>
      </c>
      <c r="W133" s="7"/>
      <c r="Y133" s="66">
        <v>44712</v>
      </c>
      <c r="Z133" s="21" t="s">
        <v>353</v>
      </c>
      <c r="AA133" s="21"/>
      <c r="AB133" s="7">
        <v>1.1367</v>
      </c>
      <c r="AC133" s="7"/>
      <c r="AE133" s="66"/>
      <c r="AF133" s="21"/>
      <c r="AG133" s="21"/>
      <c r="AH133" s="7"/>
      <c r="AI133" s="7"/>
      <c r="AK133" s="49">
        <v>44776</v>
      </c>
      <c r="AL133" s="21" t="s">
        <v>1623</v>
      </c>
      <c r="AM133" s="140"/>
      <c r="AN133">
        <v>1.0029999999999999</v>
      </c>
      <c r="AQ133" s="66">
        <v>44523</v>
      </c>
      <c r="AR133" s="21" t="s">
        <v>342</v>
      </c>
      <c r="AS133" s="7"/>
      <c r="AT133" s="7">
        <v>1.0639000000000001</v>
      </c>
      <c r="AU133" s="7"/>
      <c r="AW133" s="49">
        <v>44712</v>
      </c>
      <c r="AX133" s="21" t="s">
        <v>534</v>
      </c>
      <c r="AY133" s="7"/>
      <c r="AZ133">
        <v>1.1496</v>
      </c>
      <c r="BC133" s="43">
        <v>44617</v>
      </c>
      <c r="BD133" s="21" t="s">
        <v>348</v>
      </c>
      <c r="BF133">
        <v>2.2949000000000002</v>
      </c>
      <c r="BI133" s="66"/>
      <c r="BJ133" s="21"/>
      <c r="BK133" s="21"/>
      <c r="BL133" s="7"/>
    </row>
    <row r="134" spans="1:64" customFormat="1">
      <c r="A134" s="66">
        <v>44523</v>
      </c>
      <c r="B134" s="21" t="s">
        <v>342</v>
      </c>
      <c r="C134" s="140"/>
      <c r="D134" s="21">
        <v>1.1775</v>
      </c>
      <c r="E134" s="7"/>
      <c r="G134" s="66">
        <v>44803</v>
      </c>
      <c r="H134" s="21" t="s">
        <v>1623</v>
      </c>
      <c r="I134" s="140"/>
      <c r="J134" s="21">
        <v>0.93179999999999996</v>
      </c>
      <c r="K134" s="7"/>
      <c r="L134" s="7"/>
      <c r="M134" s="66">
        <v>44844</v>
      </c>
      <c r="N134" s="21" t="s">
        <v>341</v>
      </c>
      <c r="O134" s="140"/>
      <c r="P134" s="7">
        <v>1.1372</v>
      </c>
      <c r="Q134" s="7"/>
      <c r="R134" s="7"/>
      <c r="S134" s="66">
        <v>44904</v>
      </c>
      <c r="T134" s="21" t="s">
        <v>1624</v>
      </c>
      <c r="U134" s="7"/>
      <c r="V134" s="7">
        <v>0.93840000000000001</v>
      </c>
      <c r="W134" s="7"/>
      <c r="Y134" s="66">
        <v>44713</v>
      </c>
      <c r="Z134" s="21" t="s">
        <v>354</v>
      </c>
      <c r="AA134" s="21"/>
      <c r="AB134" s="7">
        <v>1.1306</v>
      </c>
      <c r="AC134" s="7"/>
      <c r="AE134" s="66"/>
      <c r="AF134" s="21"/>
      <c r="AG134" s="21"/>
      <c r="AH134" s="7"/>
      <c r="AI134" s="7"/>
      <c r="AK134" s="49">
        <v>44777</v>
      </c>
      <c r="AL134" s="21" t="s">
        <v>1623</v>
      </c>
      <c r="AM134" s="140"/>
      <c r="AN134">
        <v>1.0049999999999999</v>
      </c>
      <c r="AQ134" s="66">
        <v>44524</v>
      </c>
      <c r="AR134" s="21" t="s">
        <v>342</v>
      </c>
      <c r="AS134" s="7"/>
      <c r="AT134" s="7">
        <v>1.0648</v>
      </c>
      <c r="AU134" s="7"/>
      <c r="AW134" s="49">
        <v>44713</v>
      </c>
      <c r="AX134" s="21" t="s">
        <v>571</v>
      </c>
      <c r="AY134" s="7"/>
      <c r="AZ134">
        <v>1.1434</v>
      </c>
      <c r="BC134" s="43">
        <v>44620</v>
      </c>
      <c r="BD134" s="21" t="s">
        <v>348</v>
      </c>
      <c r="BF134">
        <v>2.2873000000000001</v>
      </c>
      <c r="BI134" s="66"/>
      <c r="BJ134" s="21"/>
      <c r="BK134" s="21"/>
      <c r="BL134" s="7"/>
    </row>
    <row r="135" spans="1:64" customFormat="1">
      <c r="A135" s="66">
        <v>44524</v>
      </c>
      <c r="B135" s="21" t="s">
        <v>342</v>
      </c>
      <c r="C135" s="140"/>
      <c r="D135" s="21">
        <v>1.1691</v>
      </c>
      <c r="E135" s="7"/>
      <c r="G135" s="66">
        <v>44804</v>
      </c>
      <c r="H135" s="21" t="s">
        <v>1623</v>
      </c>
      <c r="I135" s="140"/>
      <c r="J135" s="21">
        <v>0.92300000000000004</v>
      </c>
      <c r="K135" s="7"/>
      <c r="L135" s="7"/>
      <c r="M135" s="66">
        <v>44845</v>
      </c>
      <c r="N135" s="21" t="s">
        <v>1621</v>
      </c>
      <c r="O135" s="140"/>
      <c r="P135" s="7">
        <v>1.1329</v>
      </c>
      <c r="Q135" s="7"/>
      <c r="R135" s="7"/>
      <c r="S135" s="66">
        <v>44907</v>
      </c>
      <c r="T135" s="21" t="s">
        <v>1624</v>
      </c>
      <c r="U135" s="7"/>
      <c r="V135" s="7">
        <v>0.93840000000000001</v>
      </c>
      <c r="W135" s="7"/>
      <c r="Y135" s="66">
        <v>44714</v>
      </c>
      <c r="Z135" s="21" t="s">
        <v>354</v>
      </c>
      <c r="AA135" s="21"/>
      <c r="AB135" s="7">
        <v>1.1368</v>
      </c>
      <c r="AC135" s="7"/>
      <c r="AE135" s="66"/>
      <c r="AF135" s="21"/>
      <c r="AG135" s="21"/>
      <c r="AH135" s="7"/>
      <c r="AI135" s="7"/>
      <c r="AK135" s="49">
        <v>44778</v>
      </c>
      <c r="AL135" s="21" t="s">
        <v>1623</v>
      </c>
      <c r="AM135" s="140"/>
      <c r="AN135">
        <v>1.0129999999999999</v>
      </c>
      <c r="AQ135" s="66">
        <v>44525</v>
      </c>
      <c r="AR135" s="21" t="s">
        <v>342</v>
      </c>
      <c r="AS135" s="7"/>
      <c r="AT135" s="7">
        <v>1.0660000000000001</v>
      </c>
      <c r="AU135" s="7"/>
      <c r="AW135" s="49">
        <v>44714</v>
      </c>
      <c r="AX135" s="21" t="s">
        <v>571</v>
      </c>
      <c r="AY135" s="7"/>
      <c r="AZ135">
        <v>1.1437999999999999</v>
      </c>
      <c r="BC135" s="43">
        <v>44621</v>
      </c>
      <c r="BD135" s="21" t="s">
        <v>350</v>
      </c>
      <c r="BF135">
        <v>2.2728999999999999</v>
      </c>
      <c r="BI135" s="66"/>
      <c r="BJ135" s="21"/>
      <c r="BK135" s="21"/>
      <c r="BL135" s="7"/>
    </row>
    <row r="136" spans="1:64" customFormat="1">
      <c r="A136" s="66">
        <v>44525</v>
      </c>
      <c r="B136" s="21" t="s">
        <v>342</v>
      </c>
      <c r="C136" s="140"/>
      <c r="D136" s="21">
        <v>1.1686000000000001</v>
      </c>
      <c r="E136" s="7"/>
      <c r="G136" s="66">
        <v>44805</v>
      </c>
      <c r="H136" s="21" t="s">
        <v>340</v>
      </c>
      <c r="I136" s="140"/>
      <c r="J136" s="21">
        <v>0.92110000000000003</v>
      </c>
      <c r="K136" s="7"/>
      <c r="L136" s="7"/>
      <c r="M136" s="66">
        <v>44846</v>
      </c>
      <c r="N136" s="21" t="s">
        <v>1621</v>
      </c>
      <c r="O136" s="140"/>
      <c r="P136" s="7">
        <v>1.1367</v>
      </c>
      <c r="Q136" s="7"/>
      <c r="R136" s="7"/>
      <c r="S136" s="66">
        <v>44908</v>
      </c>
      <c r="T136" s="21" t="s">
        <v>1624</v>
      </c>
      <c r="U136" s="7"/>
      <c r="V136" s="7">
        <v>0.93840000000000001</v>
      </c>
      <c r="W136" s="7"/>
      <c r="Y136" s="66">
        <v>44718</v>
      </c>
      <c r="Z136" s="21" t="s">
        <v>354</v>
      </c>
      <c r="AA136" s="21"/>
      <c r="AB136" s="7">
        <v>1.1736</v>
      </c>
      <c r="AC136" s="7"/>
      <c r="AE136" s="66"/>
      <c r="AF136" s="21"/>
      <c r="AG136" s="21"/>
      <c r="AH136" s="7"/>
      <c r="AI136" s="7"/>
      <c r="AK136" s="49">
        <v>44781</v>
      </c>
      <c r="AL136" s="21" t="s">
        <v>1623</v>
      </c>
      <c r="AM136" s="140"/>
      <c r="AN136">
        <v>1.0229999999999999</v>
      </c>
      <c r="AQ136" s="66">
        <v>44526</v>
      </c>
      <c r="AR136" s="21" t="s">
        <v>342</v>
      </c>
      <c r="AS136" s="7"/>
      <c r="AT136" s="7">
        <v>1.0662</v>
      </c>
      <c r="AU136" s="7"/>
      <c r="AW136" s="49">
        <v>44718</v>
      </c>
      <c r="AX136" s="21" t="s">
        <v>571</v>
      </c>
      <c r="AY136" s="7"/>
      <c r="AZ136">
        <v>1.1564000000000001</v>
      </c>
      <c r="BC136" s="43">
        <v>44622</v>
      </c>
      <c r="BD136" s="21" t="s">
        <v>350</v>
      </c>
      <c r="BF136">
        <v>2.2658999999999998</v>
      </c>
      <c r="BI136" s="66"/>
      <c r="BJ136" s="21"/>
      <c r="BK136" s="21"/>
      <c r="BL136" s="7"/>
    </row>
    <row r="137" spans="1:64" customFormat="1">
      <c r="A137" s="66">
        <v>44526</v>
      </c>
      <c r="B137" s="21" t="s">
        <v>342</v>
      </c>
      <c r="C137" s="140"/>
      <c r="D137" s="21">
        <v>1.1616</v>
      </c>
      <c r="E137" s="7"/>
      <c r="G137" s="66">
        <v>44806</v>
      </c>
      <c r="H137" s="21" t="s">
        <v>1622</v>
      </c>
      <c r="I137" s="140"/>
      <c r="J137" s="21">
        <v>0.92620000000000002</v>
      </c>
      <c r="K137" s="7"/>
      <c r="L137" s="7"/>
      <c r="M137" s="66">
        <v>44847</v>
      </c>
      <c r="N137" s="21" t="s">
        <v>1621</v>
      </c>
      <c r="O137" s="140"/>
      <c r="P137" s="7">
        <v>1.1395999999999999</v>
      </c>
      <c r="Q137" s="7"/>
      <c r="R137" s="7"/>
      <c r="S137" s="66">
        <v>44909</v>
      </c>
      <c r="T137" s="21" t="s">
        <v>1624</v>
      </c>
      <c r="U137" s="7"/>
      <c r="V137" s="7">
        <v>0.93840000000000001</v>
      </c>
      <c r="W137" s="7"/>
      <c r="Y137" s="66">
        <v>44719</v>
      </c>
      <c r="Z137" s="21" t="s">
        <v>354</v>
      </c>
      <c r="AA137" s="21"/>
      <c r="AB137" s="7">
        <v>1.1812</v>
      </c>
      <c r="AC137" s="7"/>
      <c r="AE137" s="66"/>
      <c r="AF137" s="21"/>
      <c r="AG137" s="21"/>
      <c r="AH137" s="7"/>
      <c r="AI137" s="7"/>
      <c r="AK137" s="49">
        <v>44782</v>
      </c>
      <c r="AL137" s="21" t="s">
        <v>1623</v>
      </c>
      <c r="AM137" s="140"/>
      <c r="AN137">
        <v>1.028</v>
      </c>
      <c r="AQ137" s="66">
        <v>44529</v>
      </c>
      <c r="AR137" s="21" t="s">
        <v>342</v>
      </c>
      <c r="AS137" s="7"/>
      <c r="AT137" s="7">
        <v>1.0667</v>
      </c>
      <c r="AU137" s="7"/>
      <c r="AW137" s="49">
        <v>44719</v>
      </c>
      <c r="AX137" s="21" t="s">
        <v>571</v>
      </c>
      <c r="AY137" s="7"/>
      <c r="AZ137">
        <v>1.1600999999999999</v>
      </c>
      <c r="BC137" s="43">
        <v>44623</v>
      </c>
      <c r="BD137" s="21" t="s">
        <v>350</v>
      </c>
      <c r="BF137">
        <v>2.2698</v>
      </c>
      <c r="BI137" s="66"/>
      <c r="BJ137" s="21"/>
      <c r="BK137" s="21"/>
      <c r="BL137" s="7"/>
    </row>
    <row r="138" spans="1:64" customFormat="1">
      <c r="A138" s="66">
        <v>44529</v>
      </c>
      <c r="B138" s="21" t="s">
        <v>342</v>
      </c>
      <c r="C138" s="140"/>
      <c r="D138" s="21">
        <v>1.1678999999999999</v>
      </c>
      <c r="E138" s="7"/>
      <c r="G138" s="66">
        <v>44809</v>
      </c>
      <c r="H138" s="21" t="s">
        <v>1622</v>
      </c>
      <c r="I138" s="140"/>
      <c r="J138" s="21">
        <v>0.9224</v>
      </c>
      <c r="K138" s="7"/>
      <c r="L138" s="7"/>
      <c r="M138" s="66">
        <v>44848</v>
      </c>
      <c r="N138" s="21" t="s">
        <v>1621</v>
      </c>
      <c r="O138" s="140"/>
      <c r="P138" s="7">
        <v>1.1415999999999999</v>
      </c>
      <c r="Q138" s="7"/>
      <c r="R138" s="7"/>
      <c r="S138" s="66">
        <v>44910</v>
      </c>
      <c r="T138" s="21" t="s">
        <v>1624</v>
      </c>
      <c r="U138" s="7"/>
      <c r="V138" s="7">
        <v>0.93840000000000001</v>
      </c>
      <c r="W138" s="7"/>
      <c r="Y138" s="66">
        <v>44720</v>
      </c>
      <c r="Z138" s="21" t="s">
        <v>354</v>
      </c>
      <c r="AA138" s="21"/>
      <c r="AB138" s="60">
        <v>1.1997</v>
      </c>
      <c r="AC138" s="7"/>
      <c r="AE138" s="66"/>
      <c r="AF138" s="21"/>
      <c r="AG138" s="21"/>
      <c r="AH138" s="60"/>
      <c r="AI138" s="7"/>
      <c r="AK138" s="49">
        <v>44783</v>
      </c>
      <c r="AL138" s="21" t="s">
        <v>1623</v>
      </c>
      <c r="AM138" s="140"/>
      <c r="AN138">
        <v>1.028</v>
      </c>
      <c r="AQ138" s="66">
        <v>44530</v>
      </c>
      <c r="AR138" s="21" t="s">
        <v>342</v>
      </c>
      <c r="AS138" s="7"/>
      <c r="AT138" s="7">
        <v>1.0661</v>
      </c>
      <c r="AU138" s="7"/>
      <c r="AW138" s="49">
        <v>44720</v>
      </c>
      <c r="AX138" s="21" t="s">
        <v>571</v>
      </c>
      <c r="AY138" s="7"/>
      <c r="AZ138">
        <v>1.1704000000000001</v>
      </c>
      <c r="BC138" s="43">
        <v>44624</v>
      </c>
      <c r="BD138" s="21" t="s">
        <v>350</v>
      </c>
      <c r="BF138">
        <v>2.2631999999999999</v>
      </c>
      <c r="BI138" s="66"/>
      <c r="BJ138" s="21"/>
      <c r="BK138" s="21"/>
      <c r="BL138" s="60"/>
    </row>
    <row r="139" spans="1:64" customFormat="1">
      <c r="A139" s="66">
        <v>44530</v>
      </c>
      <c r="B139" s="21" t="s">
        <v>342</v>
      </c>
      <c r="C139" s="140"/>
      <c r="D139" s="21">
        <v>1.17</v>
      </c>
      <c r="E139" s="7"/>
      <c r="G139" s="66">
        <v>44810</v>
      </c>
      <c r="H139" s="21" t="s">
        <v>1622</v>
      </c>
      <c r="I139" s="140"/>
      <c r="J139" s="21">
        <v>0.92290000000000005</v>
      </c>
      <c r="K139" s="7"/>
      <c r="L139" s="7"/>
      <c r="M139" s="66">
        <v>44851</v>
      </c>
      <c r="N139" s="21" t="s">
        <v>1621</v>
      </c>
      <c r="O139" s="140"/>
      <c r="P139" s="7">
        <v>1.1452</v>
      </c>
      <c r="Q139" s="7"/>
      <c r="R139" s="7"/>
      <c r="S139" s="66">
        <v>44911</v>
      </c>
      <c r="T139" s="21" t="s">
        <v>1624</v>
      </c>
      <c r="U139" s="7"/>
      <c r="V139" s="7">
        <v>0.93840000000000001</v>
      </c>
      <c r="W139" s="7"/>
      <c r="Y139" s="66">
        <v>44721</v>
      </c>
      <c r="Z139" s="21" t="s">
        <v>354</v>
      </c>
      <c r="AA139" s="21"/>
      <c r="AB139" s="7">
        <v>1.1897</v>
      </c>
      <c r="AC139" s="7"/>
      <c r="AE139" s="66"/>
      <c r="AF139" s="21"/>
      <c r="AG139" s="21"/>
      <c r="AH139" s="7"/>
      <c r="AI139" s="7"/>
      <c r="AK139" s="49">
        <v>44784</v>
      </c>
      <c r="AL139" s="21" t="s">
        <v>1623</v>
      </c>
      <c r="AM139" s="140"/>
      <c r="AN139">
        <v>1.0449999999999999</v>
      </c>
      <c r="AQ139" s="66">
        <v>44531</v>
      </c>
      <c r="AR139" s="21" t="s">
        <v>336</v>
      </c>
      <c r="AS139" s="7"/>
      <c r="AT139" s="7">
        <v>1.0645</v>
      </c>
      <c r="AU139" s="7"/>
      <c r="AW139" s="49">
        <v>44721</v>
      </c>
      <c r="AX139" s="21" t="s">
        <v>571</v>
      </c>
      <c r="AY139" s="7"/>
      <c r="AZ139">
        <v>1.1715</v>
      </c>
      <c r="BC139" s="43">
        <v>44627</v>
      </c>
      <c r="BD139" s="21" t="s">
        <v>350</v>
      </c>
      <c r="BF139">
        <v>2.3395000000000001</v>
      </c>
      <c r="BI139" s="66"/>
      <c r="BJ139" s="21"/>
      <c r="BK139" s="21"/>
      <c r="BL139" s="7"/>
    </row>
    <row r="140" spans="1:64" customFormat="1">
      <c r="A140" s="66">
        <v>44531</v>
      </c>
      <c r="B140" s="21" t="s">
        <v>336</v>
      </c>
      <c r="C140" s="140"/>
      <c r="D140" s="21">
        <v>1.1777</v>
      </c>
      <c r="E140" s="7"/>
      <c r="G140" s="66">
        <v>44811</v>
      </c>
      <c r="H140" s="21" t="s">
        <v>1622</v>
      </c>
      <c r="I140" s="140"/>
      <c r="J140" s="21">
        <v>0.92410000000000003</v>
      </c>
      <c r="K140" s="7"/>
      <c r="L140" s="7"/>
      <c r="M140" s="66">
        <v>44852</v>
      </c>
      <c r="N140" s="21" t="s">
        <v>1621</v>
      </c>
      <c r="O140" s="140"/>
      <c r="P140" s="7">
        <v>1.1454</v>
      </c>
      <c r="Q140" s="7"/>
      <c r="R140" s="7"/>
      <c r="S140" s="66">
        <v>44914</v>
      </c>
      <c r="T140" s="21" t="s">
        <v>1624</v>
      </c>
      <c r="U140" s="7"/>
      <c r="V140" s="7">
        <v>0.93840000000000001</v>
      </c>
      <c r="W140" s="7"/>
      <c r="Y140" s="66">
        <v>44722</v>
      </c>
      <c r="Z140" s="21" t="s">
        <v>354</v>
      </c>
      <c r="AA140" s="21"/>
      <c r="AB140" s="7">
        <v>1.2009000000000001</v>
      </c>
      <c r="AC140" s="7"/>
      <c r="AE140" s="66"/>
      <c r="AF140" s="21"/>
      <c r="AG140" s="21"/>
      <c r="AH140" s="7"/>
      <c r="AI140" s="7"/>
      <c r="AK140" s="49">
        <v>44785</v>
      </c>
      <c r="AL140" s="21" t="s">
        <v>1623</v>
      </c>
      <c r="AM140" s="140"/>
      <c r="AN140">
        <v>1.044</v>
      </c>
      <c r="AQ140" s="66">
        <v>44532</v>
      </c>
      <c r="AR140" s="21" t="s">
        <v>336</v>
      </c>
      <c r="AS140" s="7"/>
      <c r="AT140" s="7">
        <v>1.0648</v>
      </c>
      <c r="AU140" s="7"/>
      <c r="AW140" s="49">
        <v>44722</v>
      </c>
      <c r="AX140" s="21" t="s">
        <v>571</v>
      </c>
      <c r="AY140" s="7"/>
      <c r="AZ140">
        <v>1.1657</v>
      </c>
      <c r="BC140" s="43">
        <v>44628</v>
      </c>
      <c r="BD140" s="21" t="s">
        <v>350</v>
      </c>
      <c r="BF140">
        <v>2.3620999999999999</v>
      </c>
      <c r="BI140" s="66"/>
      <c r="BJ140" s="21"/>
      <c r="BK140" s="21"/>
      <c r="BL140" s="7"/>
    </row>
    <row r="141" spans="1:64" customFormat="1">
      <c r="A141" s="66">
        <v>44532</v>
      </c>
      <c r="B141" s="21" t="s">
        <v>336</v>
      </c>
      <c r="C141" s="140"/>
      <c r="D141" s="21">
        <v>1.1779999999999999</v>
      </c>
      <c r="E141" s="7"/>
      <c r="G141" s="66">
        <v>44812</v>
      </c>
      <c r="H141" s="21" t="s">
        <v>1622</v>
      </c>
      <c r="I141" s="140"/>
      <c r="J141" s="21">
        <v>0.91949999999999998</v>
      </c>
      <c r="K141" s="7"/>
      <c r="L141" s="7"/>
      <c r="M141" s="66">
        <v>44853</v>
      </c>
      <c r="N141" s="21" t="s">
        <v>1621</v>
      </c>
      <c r="O141" s="140"/>
      <c r="P141" s="7">
        <v>1.1426000000000001</v>
      </c>
      <c r="Q141" s="7"/>
      <c r="R141" s="7"/>
      <c r="S141" s="66">
        <v>44915</v>
      </c>
      <c r="T141" s="21" t="s">
        <v>1624</v>
      </c>
      <c r="U141" s="7"/>
      <c r="V141" s="7">
        <v>0.93840000000000001</v>
      </c>
      <c r="W141" s="7"/>
      <c r="Y141" s="66">
        <v>44725</v>
      </c>
      <c r="Z141" s="21" t="s">
        <v>354</v>
      </c>
      <c r="AA141" s="21"/>
      <c r="AB141" s="7">
        <v>1.1826000000000001</v>
      </c>
      <c r="AC141" s="7"/>
      <c r="AE141" s="66"/>
      <c r="AF141" s="21"/>
      <c r="AG141" s="21"/>
      <c r="AH141" s="7"/>
      <c r="AI141" s="7"/>
      <c r="AK141" s="49">
        <v>44788</v>
      </c>
      <c r="AL141" s="21" t="s">
        <v>1623</v>
      </c>
      <c r="AM141" s="140"/>
      <c r="AN141">
        <v>1.0449999999999999</v>
      </c>
      <c r="AQ141" s="66">
        <v>44533</v>
      </c>
      <c r="AR141" s="21" t="s">
        <v>336</v>
      </c>
      <c r="AS141" s="7"/>
      <c r="AT141" s="7">
        <v>1.0636000000000001</v>
      </c>
      <c r="AU141" s="7"/>
      <c r="AW141" s="49">
        <v>44725</v>
      </c>
      <c r="AX141" s="21" t="s">
        <v>571</v>
      </c>
      <c r="AY141" s="7"/>
      <c r="AZ141">
        <v>1.1449</v>
      </c>
      <c r="BC141" s="43">
        <v>44629</v>
      </c>
      <c r="BD141" s="21" t="s">
        <v>350</v>
      </c>
      <c r="BF141">
        <v>2.3548</v>
      </c>
      <c r="BI141" s="66"/>
      <c r="BJ141" s="21"/>
      <c r="BK141" s="21"/>
      <c r="BL141" s="7"/>
    </row>
    <row r="142" spans="1:64" customFormat="1">
      <c r="A142" s="66">
        <v>44533</v>
      </c>
      <c r="B142" s="21" t="s">
        <v>336</v>
      </c>
      <c r="C142" s="140"/>
      <c r="D142" s="21">
        <v>1.1839999999999999</v>
      </c>
      <c r="E142" s="7"/>
      <c r="G142" s="66">
        <v>44813</v>
      </c>
      <c r="H142" s="21" t="s">
        <v>1622</v>
      </c>
      <c r="I142" s="140"/>
      <c r="J142" s="21">
        <v>0.92330000000000001</v>
      </c>
      <c r="K142" s="7"/>
      <c r="L142" s="7"/>
      <c r="M142" s="66">
        <v>44854</v>
      </c>
      <c r="N142" s="21" t="s">
        <v>1621</v>
      </c>
      <c r="O142" s="140"/>
      <c r="P142" s="7">
        <v>1.1445000000000001</v>
      </c>
      <c r="Q142" s="7"/>
      <c r="R142" s="7"/>
      <c r="S142" s="66">
        <v>44916</v>
      </c>
      <c r="T142" s="21" t="s">
        <v>1624</v>
      </c>
      <c r="U142" s="7"/>
      <c r="V142" s="7">
        <v>0.93840000000000001</v>
      </c>
      <c r="W142" s="7"/>
      <c r="Y142" s="66">
        <v>44726</v>
      </c>
      <c r="Z142" s="21" t="s">
        <v>354</v>
      </c>
      <c r="AA142" s="21"/>
      <c r="AB142" s="7">
        <v>1.1756</v>
      </c>
      <c r="AC142" s="7"/>
      <c r="AE142" s="66"/>
      <c r="AF142" s="21"/>
      <c r="AG142" s="21"/>
      <c r="AH142" s="7"/>
      <c r="AI142" s="7"/>
      <c r="AK142" s="49">
        <v>44789</v>
      </c>
      <c r="AL142" s="21" t="s">
        <v>1623</v>
      </c>
      <c r="AM142" s="140"/>
      <c r="AN142">
        <v>1.044</v>
      </c>
      <c r="AQ142" s="66">
        <v>44536</v>
      </c>
      <c r="AR142" s="21" t="s">
        <v>336</v>
      </c>
      <c r="AS142" s="7"/>
      <c r="AT142" s="7">
        <v>1.0657000000000001</v>
      </c>
      <c r="AU142" s="7"/>
      <c r="AW142" s="49">
        <v>44726</v>
      </c>
      <c r="AX142" s="21" t="s">
        <v>571</v>
      </c>
      <c r="AY142" s="7"/>
      <c r="AZ142">
        <v>1.1371</v>
      </c>
      <c r="BC142" s="43">
        <v>44630</v>
      </c>
      <c r="BD142" s="21" t="s">
        <v>350</v>
      </c>
      <c r="BF142">
        <v>2.3393999999999999</v>
      </c>
      <c r="BI142" s="66"/>
      <c r="BJ142" s="21"/>
      <c r="BK142" s="21"/>
      <c r="BL142" s="7"/>
    </row>
    <row r="143" spans="1:64" customFormat="1">
      <c r="A143" s="66">
        <v>44536</v>
      </c>
      <c r="B143" s="21" t="s">
        <v>336</v>
      </c>
      <c r="C143" s="140"/>
      <c r="D143" s="21">
        <v>1.1758999999999999</v>
      </c>
      <c r="E143" s="7"/>
      <c r="G143" s="66">
        <v>44817</v>
      </c>
      <c r="H143" s="21" t="s">
        <v>1622</v>
      </c>
      <c r="I143" s="140"/>
      <c r="J143" s="21">
        <v>0.93100000000000005</v>
      </c>
      <c r="K143" s="7"/>
      <c r="L143" s="7"/>
      <c r="M143" s="66">
        <v>44855</v>
      </c>
      <c r="N143" s="21" t="s">
        <v>1621</v>
      </c>
      <c r="O143" s="140"/>
      <c r="P143" s="7">
        <v>1.1386000000000001</v>
      </c>
      <c r="Q143" s="7"/>
      <c r="R143" s="7"/>
      <c r="S143" s="66">
        <v>44917</v>
      </c>
      <c r="T143" s="21" t="s">
        <v>1624</v>
      </c>
      <c r="U143" s="7"/>
      <c r="V143" s="7">
        <v>0.93840000000000001</v>
      </c>
      <c r="W143" s="7"/>
      <c r="Y143" s="66">
        <v>44727</v>
      </c>
      <c r="Z143" s="21" t="s">
        <v>354</v>
      </c>
      <c r="AA143" s="21"/>
      <c r="AB143" s="7">
        <v>1.1681999999999999</v>
      </c>
      <c r="AC143" s="7"/>
      <c r="AE143" s="66"/>
      <c r="AF143" s="21"/>
      <c r="AG143" s="21"/>
      <c r="AH143" s="7"/>
      <c r="AI143" s="7"/>
      <c r="AK143" s="49">
        <v>44790</v>
      </c>
      <c r="AL143" s="21" t="s">
        <v>1623</v>
      </c>
      <c r="AM143" s="140"/>
      <c r="AN143">
        <v>1.044</v>
      </c>
      <c r="AQ143" s="66">
        <v>44537</v>
      </c>
      <c r="AR143" s="21" t="s">
        <v>336</v>
      </c>
      <c r="AS143" s="7"/>
      <c r="AT143" s="7">
        <v>1.0656000000000001</v>
      </c>
      <c r="AU143" s="7"/>
      <c r="AW143" s="49">
        <v>44727</v>
      </c>
      <c r="AX143" s="21" t="s">
        <v>571</v>
      </c>
      <c r="AY143" s="7"/>
      <c r="AZ143">
        <v>1.1335</v>
      </c>
      <c r="BC143" s="43">
        <v>44631</v>
      </c>
      <c r="BD143" s="21" t="s">
        <v>350</v>
      </c>
      <c r="BF143">
        <v>2.2703000000000002</v>
      </c>
      <c r="BI143" s="66"/>
      <c r="BJ143" s="21"/>
      <c r="BK143" s="21"/>
      <c r="BL143" s="7"/>
    </row>
    <row r="144" spans="1:64" customFormat="1">
      <c r="A144" s="66">
        <v>44537</v>
      </c>
      <c r="B144" s="21" t="s">
        <v>336</v>
      </c>
      <c r="C144" s="140"/>
      <c r="D144" s="21">
        <v>1.173</v>
      </c>
      <c r="E144" s="7"/>
      <c r="G144" s="66">
        <v>44818</v>
      </c>
      <c r="H144" s="21" t="s">
        <v>1622</v>
      </c>
      <c r="I144" s="140"/>
      <c r="J144" s="21">
        <v>0.92120000000000002</v>
      </c>
      <c r="K144" s="7"/>
      <c r="L144" s="7"/>
      <c r="M144" s="66">
        <v>44858</v>
      </c>
      <c r="N144" s="21" t="s">
        <v>1621</v>
      </c>
      <c r="O144" s="140"/>
      <c r="P144" s="7">
        <v>1.1274999999999999</v>
      </c>
      <c r="Q144" s="7"/>
      <c r="R144" s="7"/>
      <c r="S144" s="66">
        <v>44918</v>
      </c>
      <c r="T144" s="21" t="s">
        <v>1624</v>
      </c>
      <c r="U144" s="7"/>
      <c r="V144" s="7">
        <v>0.93840000000000001</v>
      </c>
      <c r="W144" s="7"/>
      <c r="Y144" s="66">
        <v>44728</v>
      </c>
      <c r="Z144" s="21" t="s">
        <v>354</v>
      </c>
      <c r="AA144" s="21"/>
      <c r="AB144" s="7">
        <v>1.1517999999999999</v>
      </c>
      <c r="AC144" s="7"/>
      <c r="AE144" s="66"/>
      <c r="AF144" s="21"/>
      <c r="AG144" s="21"/>
      <c r="AH144" s="7"/>
      <c r="AI144" s="7"/>
      <c r="AK144" s="49">
        <v>44791</v>
      </c>
      <c r="AL144" s="21" t="s">
        <v>1623</v>
      </c>
      <c r="AM144" s="140"/>
      <c r="AN144">
        <v>1.0429999999999999</v>
      </c>
      <c r="AQ144" s="66">
        <v>44538</v>
      </c>
      <c r="AR144" s="21" t="s">
        <v>336</v>
      </c>
      <c r="AS144" s="7"/>
      <c r="AT144" s="7">
        <v>1.0681</v>
      </c>
      <c r="AU144" s="7"/>
      <c r="AW144" s="49">
        <v>44728</v>
      </c>
      <c r="AX144" s="21" t="s">
        <v>571</v>
      </c>
      <c r="AY144" s="7"/>
      <c r="AZ144">
        <v>1.1173</v>
      </c>
      <c r="BC144" s="43">
        <v>44634</v>
      </c>
      <c r="BD144" s="21" t="s">
        <v>350</v>
      </c>
      <c r="BF144">
        <v>2.2890999999999999</v>
      </c>
      <c r="BI144" s="66"/>
      <c r="BJ144" s="21"/>
      <c r="BK144" s="21"/>
      <c r="BL144" s="7"/>
    </row>
    <row r="145" spans="1:63" customFormat="1">
      <c r="A145" s="66">
        <v>44538</v>
      </c>
      <c r="B145" s="21" t="s">
        <v>336</v>
      </c>
      <c r="C145" s="140"/>
      <c r="D145" s="21">
        <v>1.1825000000000001</v>
      </c>
      <c r="E145" s="7"/>
      <c r="G145" s="66">
        <v>44819</v>
      </c>
      <c r="H145" s="21" t="s">
        <v>1622</v>
      </c>
      <c r="I145" s="140"/>
      <c r="J145" s="21">
        <v>0.91369999999999996</v>
      </c>
      <c r="K145" s="7"/>
      <c r="L145" s="7"/>
      <c r="M145" s="66">
        <v>44859</v>
      </c>
      <c r="N145" s="21" t="s">
        <v>1621</v>
      </c>
      <c r="O145" s="140"/>
      <c r="P145" s="7">
        <v>1.1315999999999999</v>
      </c>
      <c r="Q145" s="7"/>
      <c r="R145" s="7"/>
      <c r="S145" s="66">
        <v>44921</v>
      </c>
      <c r="T145" s="21" t="s">
        <v>1624</v>
      </c>
      <c r="U145" s="7"/>
      <c r="V145" s="7">
        <v>0.93840000000000001</v>
      </c>
      <c r="W145" s="7"/>
      <c r="Y145" s="66">
        <v>44729</v>
      </c>
      <c r="Z145" s="21" t="s">
        <v>354</v>
      </c>
      <c r="AA145" s="21"/>
      <c r="AB145" s="7">
        <v>1.1503000000000001</v>
      </c>
      <c r="AC145" s="7"/>
      <c r="AE145" s="66"/>
      <c r="AF145" s="21"/>
      <c r="AG145" s="21"/>
      <c r="AH145" s="7"/>
      <c r="AI145" s="7"/>
      <c r="AK145" s="49">
        <v>44792</v>
      </c>
      <c r="AL145" s="21" t="s">
        <v>1623</v>
      </c>
      <c r="AM145" s="140"/>
      <c r="AN145">
        <v>1.032</v>
      </c>
      <c r="AQ145" s="66">
        <v>44539</v>
      </c>
      <c r="AR145" s="21" t="s">
        <v>336</v>
      </c>
      <c r="AS145" s="7"/>
      <c r="AT145" s="7">
        <v>1.0688</v>
      </c>
      <c r="AU145" s="7"/>
      <c r="AW145" s="49">
        <v>44729</v>
      </c>
      <c r="AX145" s="21" t="s">
        <v>571</v>
      </c>
      <c r="AY145" s="7"/>
      <c r="AZ145">
        <v>1.1076999999999999</v>
      </c>
      <c r="BC145" s="43">
        <v>44635</v>
      </c>
      <c r="BD145" s="21" t="s">
        <v>350</v>
      </c>
      <c r="BF145">
        <v>2.3140999999999998</v>
      </c>
      <c r="BI145" s="66"/>
      <c r="BJ145" s="21"/>
      <c r="BK145" s="21"/>
    </row>
    <row r="146" spans="1:63" customFormat="1">
      <c r="A146" s="66">
        <v>44539</v>
      </c>
      <c r="B146" s="21" t="s">
        <v>336</v>
      </c>
      <c r="C146" s="140"/>
      <c r="D146" s="21">
        <v>1.1882999999999999</v>
      </c>
      <c r="E146" s="7"/>
      <c r="G146" s="66">
        <v>44820</v>
      </c>
      <c r="H146" s="21" t="s">
        <v>1622</v>
      </c>
      <c r="I146" s="140"/>
      <c r="J146" s="21">
        <v>0.91110000000000002</v>
      </c>
      <c r="K146" s="7"/>
      <c r="L146" s="7"/>
      <c r="M146" s="66">
        <v>44860</v>
      </c>
      <c r="N146" s="21" t="s">
        <v>1621</v>
      </c>
      <c r="O146" s="140"/>
      <c r="P146" s="7">
        <v>1.1238999999999999</v>
      </c>
      <c r="Q146" s="7"/>
      <c r="R146" s="7"/>
      <c r="S146" s="66">
        <v>44922</v>
      </c>
      <c r="T146" s="21" t="s">
        <v>1624</v>
      </c>
      <c r="U146" s="7"/>
      <c r="V146" s="7">
        <v>0.93840000000000001</v>
      </c>
      <c r="W146" s="7"/>
      <c r="Y146" s="66">
        <v>44732</v>
      </c>
      <c r="Z146" s="21" t="s">
        <v>354</v>
      </c>
      <c r="AA146" s="21"/>
      <c r="AB146" s="7">
        <v>1.1516999999999999</v>
      </c>
      <c r="AC146" s="7"/>
      <c r="AE146" s="66"/>
      <c r="AF146" s="21"/>
      <c r="AG146" s="21"/>
      <c r="AH146" s="7"/>
      <c r="AI146" s="7"/>
      <c r="AK146" s="49">
        <v>44795</v>
      </c>
      <c r="AL146" s="21" t="s">
        <v>1623</v>
      </c>
      <c r="AM146" s="140"/>
      <c r="AN146">
        <v>1.0309999999999999</v>
      </c>
      <c r="AQ146" s="66">
        <v>44540</v>
      </c>
      <c r="AR146" s="21" t="s">
        <v>336</v>
      </c>
      <c r="AS146" s="7"/>
      <c r="AT146" s="7">
        <v>1.0692999999999999</v>
      </c>
      <c r="AU146" s="7"/>
      <c r="AW146" s="49">
        <v>44732</v>
      </c>
      <c r="AX146" s="21" t="s">
        <v>571</v>
      </c>
      <c r="AY146" s="7"/>
      <c r="AZ146">
        <v>1.1065</v>
      </c>
      <c r="BC146" s="43">
        <v>44636</v>
      </c>
      <c r="BD146" s="21" t="s">
        <v>350</v>
      </c>
      <c r="BF146">
        <v>2.3441000000000001</v>
      </c>
      <c r="BI146" s="66"/>
      <c r="BJ146" s="21"/>
      <c r="BK146" s="21"/>
    </row>
    <row r="147" spans="1:63" customFormat="1">
      <c r="A147" s="66">
        <v>44540</v>
      </c>
      <c r="B147" s="21" t="s">
        <v>336</v>
      </c>
      <c r="C147" s="140"/>
      <c r="D147" s="21">
        <v>1.1888000000000001</v>
      </c>
      <c r="E147" s="7"/>
      <c r="G147" s="66">
        <v>44823</v>
      </c>
      <c r="H147" s="21" t="s">
        <v>1622</v>
      </c>
      <c r="I147" s="140"/>
      <c r="J147" s="21">
        <v>0.91369999999999996</v>
      </c>
      <c r="K147" s="7"/>
      <c r="L147" s="7"/>
      <c r="M147" s="66">
        <v>44861</v>
      </c>
      <c r="N147" s="21" t="s">
        <v>1621</v>
      </c>
      <c r="O147" s="140"/>
      <c r="P147" s="7">
        <v>1.1195999999999999</v>
      </c>
      <c r="Q147" s="7"/>
      <c r="R147" s="7"/>
      <c r="S147" s="66">
        <v>44923</v>
      </c>
      <c r="T147" s="21" t="s">
        <v>1624</v>
      </c>
      <c r="U147" s="7"/>
      <c r="V147" s="7">
        <v>0.93840000000000001</v>
      </c>
      <c r="W147" s="7"/>
      <c r="Y147" s="66">
        <v>44733</v>
      </c>
      <c r="Z147" s="21" t="s">
        <v>354</v>
      </c>
      <c r="AA147" s="21"/>
      <c r="AB147" s="7">
        <v>1.1448</v>
      </c>
      <c r="AC147" s="7"/>
      <c r="AE147" s="66"/>
      <c r="AF147" s="21"/>
      <c r="AG147" s="21"/>
      <c r="AH147" s="7"/>
      <c r="AI147" s="7"/>
      <c r="AK147" s="49">
        <v>44796</v>
      </c>
      <c r="AL147" s="21" t="s">
        <v>1623</v>
      </c>
      <c r="AM147" s="140"/>
      <c r="AN147">
        <v>1.0349999999999999</v>
      </c>
      <c r="AQ147" s="66">
        <v>44543</v>
      </c>
      <c r="AR147" s="21" t="s">
        <v>336</v>
      </c>
      <c r="AS147" s="7"/>
      <c r="AT147" s="7">
        <v>1.0690999999999999</v>
      </c>
      <c r="AU147" s="7"/>
      <c r="AW147" s="49">
        <v>44733</v>
      </c>
      <c r="AX147" s="21" t="s">
        <v>571</v>
      </c>
      <c r="AY147" s="7"/>
      <c r="AZ147">
        <v>1.1069</v>
      </c>
      <c r="BC147" s="43">
        <v>44637</v>
      </c>
      <c r="BD147" s="21" t="s">
        <v>350</v>
      </c>
      <c r="BF147">
        <v>2.3536000000000001</v>
      </c>
      <c r="BI147" s="66"/>
      <c r="BJ147" s="21"/>
      <c r="BK147" s="21"/>
    </row>
    <row r="148" spans="1:63" customFormat="1">
      <c r="A148" s="66">
        <v>44543</v>
      </c>
      <c r="B148" s="21" t="s">
        <v>336</v>
      </c>
      <c r="C148" s="140"/>
      <c r="D148" s="21">
        <v>1.1946000000000001</v>
      </c>
      <c r="E148" s="7"/>
      <c r="G148" s="66">
        <v>44824</v>
      </c>
      <c r="H148" s="21" t="s">
        <v>1622</v>
      </c>
      <c r="I148" s="140"/>
      <c r="J148" s="21">
        <v>0.91559999999999997</v>
      </c>
      <c r="K148" s="7"/>
      <c r="L148" s="7"/>
      <c r="M148" s="66">
        <v>44862</v>
      </c>
      <c r="N148" s="21" t="s">
        <v>1621</v>
      </c>
      <c r="O148" s="140"/>
      <c r="P148" s="7">
        <v>1.1299999999999999</v>
      </c>
      <c r="Q148" s="7"/>
      <c r="R148" s="7"/>
      <c r="S148" s="66">
        <v>44924</v>
      </c>
      <c r="T148" s="21" t="s">
        <v>1624</v>
      </c>
      <c r="U148" s="7"/>
      <c r="V148" s="7">
        <v>0.93840000000000001</v>
      </c>
      <c r="W148" s="7"/>
      <c r="Y148" s="66">
        <v>44734</v>
      </c>
      <c r="Z148" s="21" t="s">
        <v>354</v>
      </c>
      <c r="AA148" s="21"/>
      <c r="AB148" s="7">
        <v>1.1392</v>
      </c>
      <c r="AC148" s="7"/>
      <c r="AE148" s="66"/>
      <c r="AF148" s="21"/>
      <c r="AG148" s="21"/>
      <c r="AH148" s="7"/>
      <c r="AI148" s="7"/>
      <c r="AK148" s="49">
        <v>44797</v>
      </c>
      <c r="AL148" s="21" t="s">
        <v>1623</v>
      </c>
      <c r="AM148" s="140"/>
      <c r="AN148">
        <v>1.018</v>
      </c>
      <c r="AQ148" s="66">
        <v>44544</v>
      </c>
      <c r="AR148" s="21" t="s">
        <v>336</v>
      </c>
      <c r="AS148" s="7"/>
      <c r="AT148" s="7">
        <v>1.0685</v>
      </c>
      <c r="AU148" s="7"/>
      <c r="AW148" s="49">
        <v>44734</v>
      </c>
      <c r="AX148" s="21" t="s">
        <v>571</v>
      </c>
      <c r="AY148" s="7"/>
      <c r="AZ148">
        <v>1.1100000000000001</v>
      </c>
      <c r="BC148" s="43">
        <v>44638</v>
      </c>
      <c r="BD148" s="21" t="s">
        <v>350</v>
      </c>
      <c r="BF148">
        <v>2.3418000000000001</v>
      </c>
      <c r="BI148" s="66"/>
      <c r="BJ148" s="21"/>
      <c r="BK148" s="21"/>
    </row>
    <row r="149" spans="1:63" customFormat="1">
      <c r="A149" s="66">
        <v>44544</v>
      </c>
      <c r="B149" s="21" t="s">
        <v>336</v>
      </c>
      <c r="C149" s="140"/>
      <c r="D149" s="21">
        <v>1.1937</v>
      </c>
      <c r="E149" s="7"/>
      <c r="G149" s="66">
        <v>44825</v>
      </c>
      <c r="H149" s="21" t="s">
        <v>1622</v>
      </c>
      <c r="I149" s="140"/>
      <c r="J149" s="21">
        <v>0.91310000000000002</v>
      </c>
      <c r="K149" s="7"/>
      <c r="L149" s="7"/>
      <c r="M149" s="66">
        <v>44865</v>
      </c>
      <c r="N149" s="21" t="s">
        <v>1621</v>
      </c>
      <c r="O149" s="140"/>
      <c r="P149" s="7">
        <v>1.1498999999999999</v>
      </c>
      <c r="Q149" s="7"/>
      <c r="R149" s="7"/>
      <c r="S149" s="66">
        <v>44925</v>
      </c>
      <c r="T149" s="21" t="s">
        <v>1624</v>
      </c>
      <c r="U149" s="7"/>
      <c r="V149" s="7">
        <v>0.94350000000000001</v>
      </c>
      <c r="W149" s="37">
        <f>W36-33085.7</f>
        <v>10731176.950000001</v>
      </c>
      <c r="Y149" s="66">
        <v>44735</v>
      </c>
      <c r="Z149" s="21" t="s">
        <v>354</v>
      </c>
      <c r="AA149" s="21"/>
      <c r="AB149" s="7">
        <v>1.1574</v>
      </c>
      <c r="AC149" s="7"/>
      <c r="AE149" s="66"/>
      <c r="AF149" s="21"/>
      <c r="AG149" s="21"/>
      <c r="AH149" s="7"/>
      <c r="AI149" s="7"/>
      <c r="AK149" s="49">
        <v>44798</v>
      </c>
      <c r="AL149" s="21" t="s">
        <v>1623</v>
      </c>
      <c r="AM149" s="140"/>
      <c r="AN149">
        <v>1.02</v>
      </c>
      <c r="AQ149" s="66">
        <v>44545</v>
      </c>
      <c r="AR149" s="21" t="s">
        <v>336</v>
      </c>
      <c r="AS149" s="7"/>
      <c r="AT149" s="7">
        <v>1.0683</v>
      </c>
      <c r="AU149" s="7"/>
      <c r="AW149" s="49">
        <v>44735</v>
      </c>
      <c r="AX149" s="21" t="s">
        <v>571</v>
      </c>
      <c r="AY149" s="7"/>
      <c r="AZ149">
        <v>1.1132</v>
      </c>
      <c r="BC149" s="43">
        <v>44641</v>
      </c>
      <c r="BD149" s="21" t="s">
        <v>350</v>
      </c>
      <c r="BF149">
        <v>2.3433999999999999</v>
      </c>
      <c r="BI149" s="66"/>
      <c r="BJ149" s="21"/>
      <c r="BK149" s="21"/>
    </row>
    <row r="150" spans="1:63" customFormat="1">
      <c r="A150" s="66">
        <v>44545</v>
      </c>
      <c r="B150" s="21" t="s">
        <v>336</v>
      </c>
      <c r="C150" s="140"/>
      <c r="D150" s="21">
        <v>1.1940999999999999</v>
      </c>
      <c r="E150" s="7"/>
      <c r="G150" s="66">
        <v>44826</v>
      </c>
      <c r="H150" s="21" t="s">
        <v>1622</v>
      </c>
      <c r="I150" s="140"/>
      <c r="J150" s="21">
        <v>0.9123</v>
      </c>
      <c r="K150" s="7"/>
      <c r="L150" s="7"/>
      <c r="M150" s="66">
        <v>44866</v>
      </c>
      <c r="N150" s="21" t="s">
        <v>342</v>
      </c>
      <c r="O150" s="140"/>
      <c r="P150" s="7">
        <v>1.145</v>
      </c>
      <c r="Q150" s="7"/>
      <c r="R150" s="7"/>
      <c r="S150" s="66">
        <v>44929</v>
      </c>
      <c r="T150" s="21" t="s">
        <v>1626</v>
      </c>
      <c r="U150" s="7"/>
      <c r="V150" s="7">
        <v>0.94350000000000001</v>
      </c>
      <c r="W150" s="7"/>
      <c r="Y150" s="66">
        <v>44736</v>
      </c>
      <c r="Z150" s="21" t="s">
        <v>354</v>
      </c>
      <c r="AA150" s="21"/>
      <c r="AB150" s="7">
        <v>1.1697</v>
      </c>
      <c r="AC150" s="7"/>
      <c r="AE150" s="66"/>
      <c r="AF150" s="21"/>
      <c r="AG150" s="21"/>
      <c r="AH150" s="7"/>
      <c r="AI150" s="7"/>
      <c r="AK150" s="49">
        <v>44799</v>
      </c>
      <c r="AL150" s="21" t="s">
        <v>1623</v>
      </c>
      <c r="AM150" s="140"/>
      <c r="AN150">
        <v>1.0149999999999999</v>
      </c>
      <c r="AQ150" s="66">
        <v>44546</v>
      </c>
      <c r="AR150" s="21" t="s">
        <v>336</v>
      </c>
      <c r="AS150" s="7"/>
      <c r="AT150" s="7">
        <v>1.0705</v>
      </c>
      <c r="AU150" s="7"/>
      <c r="AW150" s="49">
        <v>44736</v>
      </c>
      <c r="AX150" s="21" t="s">
        <v>571</v>
      </c>
      <c r="AY150" s="7"/>
      <c r="AZ150">
        <v>1.1155999999999999</v>
      </c>
      <c r="BC150" s="43">
        <v>44642</v>
      </c>
      <c r="BD150" s="21" t="s">
        <v>350</v>
      </c>
      <c r="BF150">
        <v>2.3431000000000002</v>
      </c>
      <c r="BI150" s="66"/>
      <c r="BJ150" s="21"/>
      <c r="BK150" s="21"/>
    </row>
    <row r="151" spans="1:63" customFormat="1">
      <c r="A151" s="66">
        <v>44546</v>
      </c>
      <c r="B151" s="21" t="s">
        <v>336</v>
      </c>
      <c r="C151" s="140"/>
      <c r="D151" s="21">
        <v>1.1991000000000001</v>
      </c>
      <c r="E151" s="7"/>
      <c r="G151" s="66">
        <v>44827</v>
      </c>
      <c r="H151" s="21" t="s">
        <v>1622</v>
      </c>
      <c r="I151" s="140"/>
      <c r="J151" s="21">
        <v>0.9073</v>
      </c>
      <c r="K151" s="7"/>
      <c r="L151" s="7"/>
      <c r="M151" s="126">
        <v>44867</v>
      </c>
      <c r="N151" s="21" t="s">
        <v>1630</v>
      </c>
      <c r="O151" s="140"/>
      <c r="P151" s="77">
        <v>1.1477999999999999</v>
      </c>
      <c r="Q151" s="77"/>
      <c r="R151" s="77"/>
      <c r="S151" s="126">
        <v>44930</v>
      </c>
      <c r="T151" s="21" t="s">
        <v>1626</v>
      </c>
      <c r="U151" s="7"/>
      <c r="V151" s="7">
        <v>0.94350000000000001</v>
      </c>
      <c r="W151" s="77"/>
      <c r="Y151" s="66">
        <v>44739</v>
      </c>
      <c r="Z151" s="21" t="s">
        <v>354</v>
      </c>
      <c r="AA151" s="21"/>
      <c r="AB151" s="7">
        <v>1.1839</v>
      </c>
      <c r="AC151" s="7"/>
      <c r="AE151" s="66"/>
      <c r="AF151" s="21"/>
      <c r="AG151" s="21"/>
      <c r="AH151" s="7"/>
      <c r="AI151" s="7"/>
      <c r="AK151" s="49">
        <v>44802</v>
      </c>
      <c r="AL151" s="21" t="s">
        <v>1623</v>
      </c>
      <c r="AM151" s="140"/>
      <c r="AN151">
        <v>1.0109999999999999</v>
      </c>
      <c r="AQ151" s="66">
        <v>44547</v>
      </c>
      <c r="AR151" s="21" t="s">
        <v>336</v>
      </c>
      <c r="AS151" s="7"/>
      <c r="AT151" s="7">
        <v>1.069</v>
      </c>
      <c r="AU151" s="7"/>
      <c r="AW151" s="49">
        <v>44739</v>
      </c>
      <c r="AX151" s="21" t="s">
        <v>571</v>
      </c>
      <c r="AY151" s="7"/>
      <c r="AZ151">
        <v>1.1192</v>
      </c>
      <c r="BC151" s="43">
        <v>44643</v>
      </c>
      <c r="BD151" s="21" t="s">
        <v>350</v>
      </c>
      <c r="BF151">
        <v>2.3368000000000002</v>
      </c>
      <c r="BI151" s="66"/>
      <c r="BJ151" s="21"/>
      <c r="BK151" s="21"/>
    </row>
    <row r="152" spans="1:63" customFormat="1">
      <c r="A152" s="66">
        <v>44547</v>
      </c>
      <c r="B152" s="21" t="s">
        <v>336</v>
      </c>
      <c r="C152" s="140"/>
      <c r="D152" s="21">
        <v>1.1897</v>
      </c>
      <c r="E152" s="7"/>
      <c r="G152" s="66">
        <v>44830</v>
      </c>
      <c r="H152" s="21" t="s">
        <v>1622</v>
      </c>
      <c r="I152" s="140"/>
      <c r="J152" s="21">
        <v>0.89810000000000001</v>
      </c>
      <c r="K152" s="7"/>
      <c r="L152" s="7"/>
      <c r="M152" s="66">
        <v>44868</v>
      </c>
      <c r="N152" s="21" t="s">
        <v>1630</v>
      </c>
      <c r="O152" s="140"/>
      <c r="P152" s="7">
        <v>1.1408</v>
      </c>
      <c r="Q152" s="7"/>
      <c r="R152" s="7"/>
      <c r="S152" s="66">
        <v>44931</v>
      </c>
      <c r="T152" s="21" t="s">
        <v>1626</v>
      </c>
      <c r="U152" s="7"/>
      <c r="V152" s="7">
        <v>0.94350000000000001</v>
      </c>
      <c r="W152" s="7"/>
      <c r="Y152" s="66">
        <v>44740</v>
      </c>
      <c r="Z152" s="21" t="s">
        <v>354</v>
      </c>
      <c r="AA152" s="21"/>
      <c r="AB152" s="7">
        <v>1.1841999999999999</v>
      </c>
      <c r="AC152" s="7"/>
      <c r="AE152" s="66"/>
      <c r="AF152" s="21"/>
      <c r="AG152" s="21"/>
      <c r="AH152" s="7"/>
      <c r="AI152" s="7"/>
      <c r="AK152" s="49">
        <v>44803</v>
      </c>
      <c r="AL152" s="21" t="s">
        <v>1623</v>
      </c>
      <c r="AM152" s="140"/>
      <c r="AN152">
        <v>1.004</v>
      </c>
      <c r="AQ152" s="66">
        <v>44550</v>
      </c>
      <c r="AR152" s="21" t="s">
        <v>336</v>
      </c>
      <c r="AS152" s="7"/>
      <c r="AT152" s="7">
        <v>1.0666</v>
      </c>
      <c r="AU152" s="7"/>
      <c r="AW152" s="49">
        <v>44740</v>
      </c>
      <c r="AX152" s="21" t="s">
        <v>571</v>
      </c>
      <c r="AY152" s="7"/>
      <c r="AZ152">
        <v>1.1092</v>
      </c>
      <c r="BC152" s="43">
        <v>44644</v>
      </c>
      <c r="BD152" s="21" t="s">
        <v>350</v>
      </c>
      <c r="BF152">
        <v>2.3146</v>
      </c>
      <c r="BI152" s="66"/>
      <c r="BJ152" s="21"/>
      <c r="BK152" s="21"/>
    </row>
    <row r="153" spans="1:63" customFormat="1">
      <c r="A153" s="66">
        <v>44550</v>
      </c>
      <c r="B153" s="21" t="s">
        <v>336</v>
      </c>
      <c r="C153" s="140"/>
      <c r="D153" s="21">
        <v>1.1868000000000001</v>
      </c>
      <c r="E153" s="7"/>
      <c r="G153" s="66">
        <v>44831</v>
      </c>
      <c r="H153" s="21" t="s">
        <v>1622</v>
      </c>
      <c r="I153" s="140"/>
      <c r="J153" s="21">
        <v>0.90769999999999995</v>
      </c>
      <c r="K153" s="7"/>
      <c r="L153" s="7"/>
      <c r="M153" s="66">
        <v>44869</v>
      </c>
      <c r="N153" s="21" t="s">
        <v>1630</v>
      </c>
      <c r="O153" s="140"/>
      <c r="P153" s="7">
        <v>1.1398999999999999</v>
      </c>
      <c r="Q153" s="7"/>
      <c r="R153" s="7"/>
      <c r="S153" s="66">
        <v>44932</v>
      </c>
      <c r="T153" s="21" t="s">
        <v>1626</v>
      </c>
      <c r="U153" s="7"/>
      <c r="V153" s="7">
        <v>0.94350000000000001</v>
      </c>
      <c r="W153" s="7"/>
      <c r="Y153" s="66">
        <v>44741</v>
      </c>
      <c r="Z153" s="21" t="s">
        <v>354</v>
      </c>
      <c r="AA153" s="21"/>
      <c r="AB153" s="7">
        <v>1.1605000000000001</v>
      </c>
      <c r="AC153" s="7"/>
      <c r="AE153" s="66"/>
      <c r="AF153" s="21"/>
      <c r="AG153" s="21"/>
      <c r="AH153" s="7"/>
      <c r="AI153" s="7"/>
      <c r="AK153" s="49">
        <v>44804</v>
      </c>
      <c r="AL153" s="21" t="s">
        <v>1623</v>
      </c>
      <c r="AM153" s="140"/>
      <c r="AN153">
        <v>0.98099999999999998</v>
      </c>
      <c r="AQ153" s="66">
        <v>44551</v>
      </c>
      <c r="AR153" s="21" t="s">
        <v>336</v>
      </c>
      <c r="AS153" s="7"/>
      <c r="AT153" s="7">
        <v>1.0656000000000001</v>
      </c>
      <c r="AU153" s="7"/>
      <c r="AW153" s="49">
        <v>44741</v>
      </c>
      <c r="AX153" s="21" t="s">
        <v>571</v>
      </c>
      <c r="AY153" s="7"/>
      <c r="AZ153">
        <v>1.1040000000000001</v>
      </c>
      <c r="BC153" s="43">
        <v>44645</v>
      </c>
      <c r="BD153" s="21" t="s">
        <v>350</v>
      </c>
      <c r="BF153">
        <v>2.3388</v>
      </c>
      <c r="BI153" s="66"/>
      <c r="BJ153" s="21"/>
      <c r="BK153" s="21"/>
    </row>
    <row r="154" spans="1:63" customFormat="1">
      <c r="A154" s="66">
        <v>44551</v>
      </c>
      <c r="B154" s="21" t="s">
        <v>336</v>
      </c>
      <c r="C154" s="140"/>
      <c r="D154" s="21">
        <v>1.1912</v>
      </c>
      <c r="E154" s="7"/>
      <c r="G154" s="66">
        <v>44832</v>
      </c>
      <c r="H154" s="21" t="s">
        <v>1622</v>
      </c>
      <c r="I154" s="140"/>
      <c r="J154" s="21">
        <v>0.89910000000000001</v>
      </c>
      <c r="K154" s="7"/>
      <c r="L154" s="7"/>
      <c r="M154" s="66">
        <v>44872</v>
      </c>
      <c r="N154" s="21" t="s">
        <v>1630</v>
      </c>
      <c r="O154" s="140"/>
      <c r="P154" s="7">
        <v>1.1438999999999999</v>
      </c>
      <c r="Q154" s="7"/>
      <c r="R154" s="7"/>
      <c r="S154" s="66">
        <v>44935</v>
      </c>
      <c r="T154" s="21" t="s">
        <v>1626</v>
      </c>
      <c r="U154" s="7"/>
      <c r="V154" s="7">
        <v>0.94350000000000001</v>
      </c>
      <c r="W154" s="7"/>
      <c r="Y154" s="66">
        <v>44742</v>
      </c>
      <c r="Z154" s="21" t="s">
        <v>354</v>
      </c>
      <c r="AA154" s="21"/>
      <c r="AB154" s="7">
        <v>1.1701999999999999</v>
      </c>
      <c r="AC154" s="7"/>
      <c r="AE154" s="66"/>
      <c r="AF154" s="21"/>
      <c r="AG154" s="21"/>
      <c r="AH154" s="7"/>
      <c r="AI154" s="7"/>
      <c r="AK154" s="49">
        <v>44805</v>
      </c>
      <c r="AL154" s="21" t="s">
        <v>340</v>
      </c>
      <c r="AM154" s="140"/>
      <c r="AN154">
        <v>0.97599999999999998</v>
      </c>
      <c r="AQ154" s="66">
        <v>44552</v>
      </c>
      <c r="AR154" s="21" t="s">
        <v>336</v>
      </c>
      <c r="AS154" s="7"/>
      <c r="AT154" s="7">
        <v>1.0681</v>
      </c>
      <c r="AU154" s="7"/>
      <c r="AW154" s="49">
        <v>44742</v>
      </c>
      <c r="AX154" s="21" t="s">
        <v>571</v>
      </c>
      <c r="AY154" s="7"/>
      <c r="AZ154">
        <v>1.1024</v>
      </c>
      <c r="BC154" s="43">
        <v>44648</v>
      </c>
      <c r="BD154" s="21" t="s">
        <v>350</v>
      </c>
      <c r="BF154">
        <v>2.2753999999999999</v>
      </c>
      <c r="BI154" s="66"/>
      <c r="BJ154" s="21"/>
      <c r="BK154" s="21"/>
    </row>
    <row r="155" spans="1:63" customFormat="1">
      <c r="A155" s="66">
        <v>44552</v>
      </c>
      <c r="B155" s="21" t="s">
        <v>336</v>
      </c>
      <c r="C155" s="140"/>
      <c r="D155" s="21">
        <v>1.1873</v>
      </c>
      <c r="E155" s="7"/>
      <c r="G155" s="66">
        <v>44833</v>
      </c>
      <c r="H155" s="21" t="s">
        <v>1622</v>
      </c>
      <c r="I155" s="140"/>
      <c r="J155" s="21">
        <v>0.89580000000000004</v>
      </c>
      <c r="K155" s="7"/>
      <c r="L155" s="7"/>
      <c r="M155" s="66">
        <v>44873</v>
      </c>
      <c r="N155" s="21" t="s">
        <v>1630</v>
      </c>
      <c r="O155" s="140"/>
      <c r="P155" s="7">
        <v>1.1434</v>
      </c>
      <c r="Q155" s="7"/>
      <c r="R155" s="7"/>
      <c r="S155" s="66">
        <v>44936</v>
      </c>
      <c r="T155" s="21" t="s">
        <v>1626</v>
      </c>
      <c r="U155" s="7"/>
      <c r="V155" s="7">
        <v>0.94350000000000001</v>
      </c>
      <c r="W155" s="7"/>
      <c r="Y155" s="66">
        <v>44743</v>
      </c>
      <c r="Z155" s="21" t="s">
        <v>355</v>
      </c>
      <c r="AA155" s="21"/>
      <c r="AB155" s="7">
        <v>1.1868000000000001</v>
      </c>
      <c r="AC155" s="7"/>
      <c r="AE155" s="66"/>
      <c r="AF155" s="21"/>
      <c r="AG155" s="21"/>
      <c r="AH155" s="7"/>
      <c r="AI155" s="7"/>
      <c r="AK155" s="49">
        <v>44806</v>
      </c>
      <c r="AL155" s="21" t="s">
        <v>1622</v>
      </c>
      <c r="AM155" s="140"/>
      <c r="AN155">
        <v>0.98399999999999999</v>
      </c>
      <c r="AQ155" s="66">
        <v>44553</v>
      </c>
      <c r="AR155" s="21" t="s">
        <v>336</v>
      </c>
      <c r="AS155" s="7"/>
      <c r="AT155" s="7">
        <v>1.0677000000000001</v>
      </c>
      <c r="AU155" s="7"/>
      <c r="AW155" s="49">
        <v>44743</v>
      </c>
      <c r="AX155" s="21" t="s">
        <v>639</v>
      </c>
      <c r="AY155" s="7"/>
      <c r="AZ155">
        <v>1.1116999999999999</v>
      </c>
      <c r="BC155" s="43">
        <v>44649</v>
      </c>
      <c r="BD155" s="21" t="s">
        <v>350</v>
      </c>
      <c r="BF155">
        <v>2.2728000000000002</v>
      </c>
      <c r="BI155" s="66"/>
      <c r="BJ155" s="21"/>
      <c r="BK155" s="21"/>
    </row>
    <row r="156" spans="1:63" customFormat="1">
      <c r="A156" s="66">
        <v>44553</v>
      </c>
      <c r="B156" s="21" t="s">
        <v>336</v>
      </c>
      <c r="C156" s="140"/>
      <c r="D156" s="21">
        <v>1.1902999999999999</v>
      </c>
      <c r="E156" s="7"/>
      <c r="G156" s="66">
        <v>44834</v>
      </c>
      <c r="H156" s="21" t="s">
        <v>1622</v>
      </c>
      <c r="I156" s="140"/>
      <c r="J156" s="21">
        <v>0.89149999999999996</v>
      </c>
      <c r="K156" s="7"/>
      <c r="L156" s="7"/>
      <c r="M156" s="66">
        <v>44874</v>
      </c>
      <c r="N156" s="21" t="s">
        <v>1630</v>
      </c>
      <c r="O156" s="140"/>
      <c r="P156" s="7">
        <v>1.1400999999999999</v>
      </c>
      <c r="Q156" s="7"/>
      <c r="R156" s="7"/>
      <c r="S156" s="66">
        <v>44937</v>
      </c>
      <c r="T156" s="21" t="s">
        <v>1626</v>
      </c>
      <c r="U156" s="7"/>
      <c r="V156" s="7">
        <v>0.94350000000000001</v>
      </c>
      <c r="W156" s="7"/>
      <c r="Y156" s="66">
        <v>44746</v>
      </c>
      <c r="Z156" s="21" t="s">
        <v>355</v>
      </c>
      <c r="AA156" s="21"/>
      <c r="AB156" s="7">
        <v>1.2104999999999999</v>
      </c>
      <c r="AC156" s="7"/>
      <c r="AE156" s="66"/>
      <c r="AF156" s="21"/>
      <c r="AG156" s="21"/>
      <c r="AH156" s="7"/>
      <c r="AI156" s="7"/>
      <c r="AK156" s="49">
        <v>44809</v>
      </c>
      <c r="AL156" s="21" t="s">
        <v>1622</v>
      </c>
      <c r="AM156" s="140"/>
      <c r="AN156">
        <v>0.98199999999999998</v>
      </c>
      <c r="AQ156" s="66">
        <v>44554</v>
      </c>
      <c r="AR156" s="21" t="s">
        <v>336</v>
      </c>
      <c r="AS156" s="7"/>
      <c r="AT156" s="7">
        <v>1.0723</v>
      </c>
      <c r="AU156" s="7"/>
      <c r="AW156" s="49">
        <v>44746</v>
      </c>
      <c r="AX156" s="21" t="s">
        <v>639</v>
      </c>
      <c r="AY156" s="7"/>
      <c r="AZ156">
        <v>1.1214</v>
      </c>
      <c r="BC156" s="43">
        <v>44650</v>
      </c>
      <c r="BD156" s="21" t="s">
        <v>350</v>
      </c>
      <c r="BF156">
        <v>2.3123</v>
      </c>
      <c r="BI156" s="66"/>
      <c r="BJ156" s="21"/>
      <c r="BK156" s="21"/>
    </row>
    <row r="157" spans="1:63" customFormat="1">
      <c r="A157" s="66">
        <v>44554</v>
      </c>
      <c r="B157" s="21" t="s">
        <v>336</v>
      </c>
      <c r="C157" s="140"/>
      <c r="D157" s="21">
        <v>1.1860999999999999</v>
      </c>
      <c r="E157" s="7"/>
      <c r="G157" s="66">
        <v>44844</v>
      </c>
      <c r="H157" s="21" t="s">
        <v>341</v>
      </c>
      <c r="I157" s="140"/>
      <c r="J157" s="21">
        <v>0.88839999999999997</v>
      </c>
      <c r="K157" s="7"/>
      <c r="L157" s="77"/>
      <c r="M157" s="66">
        <v>44875</v>
      </c>
      <c r="N157" s="21" t="s">
        <v>1630</v>
      </c>
      <c r="O157" s="140"/>
      <c r="P157" s="7">
        <v>1.1415999999999999</v>
      </c>
      <c r="Q157" s="7"/>
      <c r="R157" s="7"/>
      <c r="S157" s="66">
        <v>44938</v>
      </c>
      <c r="T157" s="21" t="s">
        <v>1626</v>
      </c>
      <c r="U157" s="7"/>
      <c r="V157" s="7">
        <v>0.94350000000000001</v>
      </c>
      <c r="W157" s="7"/>
      <c r="Y157" s="66">
        <v>44747</v>
      </c>
      <c r="Z157" s="21" t="s">
        <v>355</v>
      </c>
      <c r="AA157" s="21"/>
      <c r="AB157" s="7">
        <v>1.2087000000000001</v>
      </c>
      <c r="AC157" s="7"/>
      <c r="AE157" s="66"/>
      <c r="AF157" s="21"/>
      <c r="AG157" s="21"/>
      <c r="AH157" s="7"/>
      <c r="AI157" s="7"/>
      <c r="AK157" s="49">
        <v>44810</v>
      </c>
      <c r="AL157" s="21" t="s">
        <v>1622</v>
      </c>
      <c r="AM157" s="140"/>
      <c r="AN157">
        <v>0.995</v>
      </c>
      <c r="AQ157" s="66">
        <v>44557</v>
      </c>
      <c r="AR157" s="21" t="s">
        <v>336</v>
      </c>
      <c r="AS157" s="7"/>
      <c r="AT157" s="7">
        <v>1.0693999999999999</v>
      </c>
      <c r="AU157" s="7"/>
      <c r="AW157" s="49">
        <v>44747</v>
      </c>
      <c r="AX157" s="21" t="s">
        <v>639</v>
      </c>
      <c r="AY157" s="7"/>
      <c r="AZ157">
        <v>1.1211</v>
      </c>
      <c r="BC157" s="43">
        <v>44651</v>
      </c>
      <c r="BD157" s="21" t="s">
        <v>350</v>
      </c>
      <c r="BF157">
        <v>2.3136000000000001</v>
      </c>
      <c r="BI157" s="66"/>
      <c r="BJ157" s="21"/>
      <c r="BK157" s="21"/>
    </row>
    <row r="158" spans="1:63" customFormat="1">
      <c r="A158" s="66">
        <v>44557</v>
      </c>
      <c r="B158" s="21" t="s">
        <v>336</v>
      </c>
      <c r="C158" s="140"/>
      <c r="D158" s="21">
        <v>1.1811</v>
      </c>
      <c r="E158" s="7"/>
      <c r="G158" s="66">
        <v>44845</v>
      </c>
      <c r="H158" s="21" t="s">
        <v>1621</v>
      </c>
      <c r="I158" s="140"/>
      <c r="J158" s="21">
        <v>0.88639999999999997</v>
      </c>
      <c r="K158" s="7"/>
      <c r="L158" s="7"/>
      <c r="M158" s="66">
        <v>44876</v>
      </c>
      <c r="N158" s="21" t="s">
        <v>1630</v>
      </c>
      <c r="O158" s="140"/>
      <c r="P158" s="7">
        <v>1.1345000000000001</v>
      </c>
      <c r="Q158" s="7"/>
      <c r="R158" s="7"/>
      <c r="S158" s="66">
        <v>44939</v>
      </c>
      <c r="T158" s="21" t="s">
        <v>1626</v>
      </c>
      <c r="U158" s="7"/>
      <c r="V158" s="7">
        <v>0.94350000000000001</v>
      </c>
      <c r="W158" s="7"/>
      <c r="Y158" s="66">
        <v>44748</v>
      </c>
      <c r="Z158" s="21" t="s">
        <v>355</v>
      </c>
      <c r="AA158" s="21"/>
      <c r="AB158" s="7">
        <v>1.2270000000000001</v>
      </c>
      <c r="AC158" s="7"/>
      <c r="AE158" s="66"/>
      <c r="AF158" s="21"/>
      <c r="AG158" s="21"/>
      <c r="AH158" s="7"/>
      <c r="AI158" s="7"/>
      <c r="AK158" s="49">
        <v>44811</v>
      </c>
      <c r="AL158" s="21" t="s">
        <v>1622</v>
      </c>
      <c r="AM158" s="140"/>
      <c r="AN158">
        <v>0.999</v>
      </c>
      <c r="AQ158" s="66">
        <v>44558</v>
      </c>
      <c r="AR158" s="21" t="s">
        <v>336</v>
      </c>
      <c r="AS158" s="7"/>
      <c r="AT158" s="7">
        <v>1.0739000000000001</v>
      </c>
      <c r="AU158" s="7"/>
      <c r="AW158" s="49">
        <v>44748</v>
      </c>
      <c r="AX158" s="21" t="s">
        <v>639</v>
      </c>
      <c r="AY158" s="7"/>
      <c r="AZ158">
        <v>1.145</v>
      </c>
      <c r="BC158" s="43">
        <v>44652</v>
      </c>
      <c r="BD158" s="21" t="s">
        <v>351</v>
      </c>
      <c r="BF158">
        <v>2.3574000000000002</v>
      </c>
      <c r="BI158" s="66"/>
      <c r="BJ158" s="21"/>
      <c r="BK158" s="21"/>
    </row>
    <row r="159" spans="1:63" customFormat="1">
      <c r="A159" s="66">
        <v>44558</v>
      </c>
      <c r="B159" s="21" t="s">
        <v>336</v>
      </c>
      <c r="C159" s="140"/>
      <c r="D159" s="21">
        <v>1.1843999999999999</v>
      </c>
      <c r="E159" s="7"/>
      <c r="G159" s="66">
        <v>44846</v>
      </c>
      <c r="H159" s="21" t="s">
        <v>1621</v>
      </c>
      <c r="I159" s="140"/>
      <c r="J159" s="21">
        <v>0.89280000000000004</v>
      </c>
      <c r="K159" s="7"/>
      <c r="L159" s="7"/>
      <c r="M159" s="66">
        <v>44879</v>
      </c>
      <c r="N159" s="21" t="s">
        <v>1630</v>
      </c>
      <c r="O159" s="140"/>
      <c r="P159" s="7">
        <v>1.1292</v>
      </c>
      <c r="Q159" s="7"/>
      <c r="R159" s="7"/>
      <c r="S159" s="66">
        <v>44942</v>
      </c>
      <c r="T159" s="21" t="s">
        <v>1626</v>
      </c>
      <c r="U159" s="7"/>
      <c r="V159" s="7">
        <v>0.94350000000000001</v>
      </c>
      <c r="W159" s="7"/>
      <c r="Y159" s="66">
        <v>44749</v>
      </c>
      <c r="Z159" s="21" t="s">
        <v>355</v>
      </c>
      <c r="AA159" s="21"/>
      <c r="AB159" s="7">
        <v>1.2250000000000001</v>
      </c>
      <c r="AC159" s="7"/>
      <c r="AE159" s="66"/>
      <c r="AF159" s="21"/>
      <c r="AG159" s="21"/>
      <c r="AH159" s="7"/>
      <c r="AI159" s="7"/>
      <c r="AK159" s="49">
        <v>44812</v>
      </c>
      <c r="AL159" s="21" t="s">
        <v>1622</v>
      </c>
      <c r="AM159" s="140"/>
      <c r="AN159">
        <v>0.99299999999999999</v>
      </c>
      <c r="AQ159" s="66">
        <v>44559</v>
      </c>
      <c r="AR159" s="21" t="s">
        <v>336</v>
      </c>
      <c r="AS159" s="7"/>
      <c r="AT159" s="7">
        <v>1.0728</v>
      </c>
      <c r="AU159" s="7"/>
      <c r="AW159" s="49">
        <v>44749</v>
      </c>
      <c r="AX159" s="21" t="s">
        <v>639</v>
      </c>
      <c r="AY159" s="7"/>
      <c r="AZ159">
        <v>1.1385000000000001</v>
      </c>
      <c r="BC159" s="43">
        <v>44657</v>
      </c>
      <c r="BD159" s="21" t="s">
        <v>351</v>
      </c>
      <c r="BF159">
        <v>2.3529</v>
      </c>
      <c r="BI159" s="66"/>
      <c r="BJ159" s="21"/>
      <c r="BK159" s="21"/>
    </row>
    <row r="160" spans="1:63" customFormat="1">
      <c r="A160" s="66">
        <v>44559</v>
      </c>
      <c r="B160" s="21" t="s">
        <v>336</v>
      </c>
      <c r="C160" s="140"/>
      <c r="D160" s="21">
        <v>1.1819999999999999</v>
      </c>
      <c r="E160" s="7"/>
      <c r="G160" s="66">
        <v>44847</v>
      </c>
      <c r="H160" s="21" t="s">
        <v>1621</v>
      </c>
      <c r="I160" s="140"/>
      <c r="J160" s="21">
        <v>0.89349999999999996</v>
      </c>
      <c r="K160" s="7"/>
      <c r="L160" s="7"/>
      <c r="M160" s="66">
        <v>44880</v>
      </c>
      <c r="N160" s="21" t="s">
        <v>1630</v>
      </c>
      <c r="O160" s="140"/>
      <c r="P160" s="7">
        <v>1.1307</v>
      </c>
      <c r="Q160" s="7"/>
      <c r="R160" s="7"/>
      <c r="S160" s="66">
        <v>44943</v>
      </c>
      <c r="T160" s="21" t="s">
        <v>1626</v>
      </c>
      <c r="U160" s="7"/>
      <c r="V160" s="7">
        <v>0.94350000000000001</v>
      </c>
      <c r="W160" s="7"/>
      <c r="Y160" s="66">
        <v>44750</v>
      </c>
      <c r="Z160" s="21" t="s">
        <v>355</v>
      </c>
      <c r="AA160" s="21"/>
      <c r="AB160" s="7">
        <v>1.208</v>
      </c>
      <c r="AC160" s="7"/>
      <c r="AE160" s="66"/>
      <c r="AF160" s="21"/>
      <c r="AG160" s="21"/>
      <c r="AH160" s="7"/>
      <c r="AI160" s="7"/>
      <c r="AK160" s="49">
        <v>44813</v>
      </c>
      <c r="AL160" s="21" t="s">
        <v>1622</v>
      </c>
      <c r="AM160" s="140"/>
      <c r="AN160">
        <v>1.0029999999999999</v>
      </c>
      <c r="AQ160" s="66">
        <v>44560</v>
      </c>
      <c r="AR160" s="21" t="s">
        <v>336</v>
      </c>
      <c r="AS160" s="7"/>
      <c r="AT160" s="7">
        <v>1.0753999999999999</v>
      </c>
      <c r="AU160" s="7"/>
      <c r="AW160" s="49">
        <v>44750</v>
      </c>
      <c r="AX160" s="21" t="s">
        <v>639</v>
      </c>
      <c r="AY160" s="7"/>
      <c r="AZ160">
        <v>1.1277999999999999</v>
      </c>
      <c r="BC160" s="43">
        <v>44658</v>
      </c>
      <c r="BD160" s="21" t="s">
        <v>351</v>
      </c>
      <c r="BF160">
        <v>2.3730000000000002</v>
      </c>
      <c r="BI160" s="66"/>
      <c r="BJ160" s="21"/>
      <c r="BK160" s="21"/>
    </row>
    <row r="161" spans="1:63" customFormat="1">
      <c r="A161" s="66">
        <v>44560</v>
      </c>
      <c r="B161" s="21" t="s">
        <v>336</v>
      </c>
      <c r="C161" s="140"/>
      <c r="D161" s="21">
        <v>1.1842999999999999</v>
      </c>
      <c r="E161" s="7"/>
      <c r="G161" s="66">
        <v>44848</v>
      </c>
      <c r="H161" s="21" t="s">
        <v>1621</v>
      </c>
      <c r="I161" s="140"/>
      <c r="J161" s="21">
        <v>0.9052</v>
      </c>
      <c r="K161" s="7"/>
      <c r="L161" s="7"/>
      <c r="M161" s="66">
        <v>44881</v>
      </c>
      <c r="N161" s="21" t="s">
        <v>1630</v>
      </c>
      <c r="O161" s="140"/>
      <c r="P161" s="7">
        <v>1.1302000000000001</v>
      </c>
      <c r="Q161" s="7"/>
      <c r="R161" s="7"/>
      <c r="S161" s="66">
        <v>44944</v>
      </c>
      <c r="T161" s="21" t="s">
        <v>1626</v>
      </c>
      <c r="U161" s="7"/>
      <c r="V161" s="7">
        <v>0.94350000000000001</v>
      </c>
      <c r="W161" s="7"/>
      <c r="Y161" s="66">
        <v>44753</v>
      </c>
      <c r="Z161" s="21" t="s">
        <v>355</v>
      </c>
      <c r="AA161" s="21"/>
      <c r="AB161" s="7">
        <v>1.2035</v>
      </c>
      <c r="AC161" s="7"/>
      <c r="AE161" s="66"/>
      <c r="AF161" s="21"/>
      <c r="AG161" s="21"/>
      <c r="AH161" s="7"/>
      <c r="AI161" s="7"/>
      <c r="AK161" s="49">
        <v>44817</v>
      </c>
      <c r="AL161" s="21" t="s">
        <v>1622</v>
      </c>
      <c r="AM161" s="140"/>
      <c r="AN161">
        <v>1.01</v>
      </c>
      <c r="AQ161" s="66">
        <v>44561</v>
      </c>
      <c r="AR161" s="21" t="s">
        <v>336</v>
      </c>
      <c r="AS161" s="7"/>
      <c r="AT161" s="7">
        <v>1.0748</v>
      </c>
      <c r="AU161" s="7"/>
      <c r="AW161" s="49">
        <v>44753</v>
      </c>
      <c r="AX161" s="21" t="s">
        <v>639</v>
      </c>
      <c r="AY161" s="7"/>
      <c r="AZ161">
        <v>1.1368</v>
      </c>
      <c r="BC161" s="43">
        <v>44659</v>
      </c>
      <c r="BD161" s="21" t="s">
        <v>351</v>
      </c>
      <c r="BF161">
        <v>2.3306</v>
      </c>
      <c r="BI161" s="66"/>
      <c r="BJ161" s="21"/>
      <c r="BK161" s="21"/>
    </row>
    <row r="162" spans="1:63" customFormat="1">
      <c r="A162" s="66">
        <v>44561</v>
      </c>
      <c r="B162" s="21" t="s">
        <v>336</v>
      </c>
      <c r="C162" s="140"/>
      <c r="D162" s="21">
        <v>1.1854</v>
      </c>
      <c r="E162" s="7"/>
      <c r="G162" s="66">
        <v>44851</v>
      </c>
      <c r="H162" s="21" t="s">
        <v>1621</v>
      </c>
      <c r="I162" s="140"/>
      <c r="J162" s="21">
        <v>0.90820000000000001</v>
      </c>
      <c r="K162" s="7"/>
      <c r="L162" s="7"/>
      <c r="M162" s="66">
        <v>44882</v>
      </c>
      <c r="N162" s="21" t="s">
        <v>1630</v>
      </c>
      <c r="O162" s="140"/>
      <c r="P162" s="7">
        <v>1.1315</v>
      </c>
      <c r="Q162" s="7"/>
      <c r="R162" s="7"/>
      <c r="S162" s="66">
        <v>44945</v>
      </c>
      <c r="T162" s="21" t="s">
        <v>1626</v>
      </c>
      <c r="U162" s="7"/>
      <c r="V162" s="7">
        <v>0.94350000000000001</v>
      </c>
      <c r="W162" s="7"/>
      <c r="Y162" s="66">
        <v>44754</v>
      </c>
      <c r="Z162" s="21" t="s">
        <v>355</v>
      </c>
      <c r="AA162" s="21"/>
      <c r="AB162" s="7">
        <v>1.1988000000000001</v>
      </c>
      <c r="AC162" s="7"/>
      <c r="AE162" s="66"/>
      <c r="AF162" s="21"/>
      <c r="AG162" s="21"/>
      <c r="AH162" s="7"/>
      <c r="AI162" s="7"/>
      <c r="AK162" s="49">
        <v>44818</v>
      </c>
      <c r="AL162" s="21" t="s">
        <v>1622</v>
      </c>
      <c r="AM162" s="140"/>
      <c r="AN162">
        <v>0.99399999999999999</v>
      </c>
      <c r="AQ162" s="66">
        <v>44565</v>
      </c>
      <c r="AR162" s="21" t="s">
        <v>346</v>
      </c>
      <c r="AS162" s="7"/>
      <c r="AT162" s="7">
        <v>1.0749</v>
      </c>
      <c r="AU162" s="7"/>
      <c r="AW162" s="49">
        <v>44754</v>
      </c>
      <c r="AX162" s="21" t="s">
        <v>639</v>
      </c>
      <c r="AY162" s="7"/>
      <c r="AZ162">
        <v>1.1462000000000001</v>
      </c>
      <c r="BC162" s="43">
        <v>44662</v>
      </c>
      <c r="BD162" s="21" t="s">
        <v>351</v>
      </c>
      <c r="BF162">
        <v>2.4289000000000001</v>
      </c>
      <c r="BI162" s="66"/>
      <c r="BJ162" s="21"/>
      <c r="BK162" s="21"/>
    </row>
    <row r="163" spans="1:63" customFormat="1">
      <c r="A163" s="66">
        <v>44565</v>
      </c>
      <c r="B163" s="25" t="s">
        <v>346</v>
      </c>
      <c r="C163" s="140"/>
      <c r="D163" s="25">
        <v>1.1874</v>
      </c>
      <c r="E163" s="77"/>
      <c r="G163" s="66">
        <v>44852</v>
      </c>
      <c r="H163" s="21" t="s">
        <v>1621</v>
      </c>
      <c r="I163" s="140"/>
      <c r="J163" s="25">
        <v>0.90790000000000004</v>
      </c>
      <c r="K163" s="77"/>
      <c r="L163" s="7"/>
      <c r="M163" s="66">
        <v>44883</v>
      </c>
      <c r="N163" s="21" t="s">
        <v>1630</v>
      </c>
      <c r="O163" s="140"/>
      <c r="P163" s="7">
        <v>1.1365000000000001</v>
      </c>
      <c r="Q163" s="7"/>
      <c r="R163" s="7"/>
      <c r="S163" s="66">
        <v>44946</v>
      </c>
      <c r="T163" s="21" t="s">
        <v>1626</v>
      </c>
      <c r="U163" s="7"/>
      <c r="V163" s="7">
        <v>0.94350000000000001</v>
      </c>
      <c r="W163" s="7"/>
      <c r="Y163" s="66">
        <v>44755</v>
      </c>
      <c r="Z163" s="21" t="s">
        <v>355</v>
      </c>
      <c r="AA163" s="21"/>
      <c r="AB163" s="7">
        <v>1.2233000000000001</v>
      </c>
      <c r="AC163" s="7"/>
      <c r="AE163" s="66"/>
      <c r="AF163" s="21"/>
      <c r="AG163" s="21"/>
      <c r="AH163" s="7"/>
      <c r="AI163" s="7"/>
      <c r="AK163" s="49">
        <v>44819</v>
      </c>
      <c r="AL163" s="21" t="s">
        <v>1622</v>
      </c>
      <c r="AM163" s="140"/>
      <c r="AN163">
        <v>0.96799999999999997</v>
      </c>
      <c r="AQ163" s="126">
        <v>44566</v>
      </c>
      <c r="AR163" s="21" t="s">
        <v>346</v>
      </c>
      <c r="AS163" s="7"/>
      <c r="AT163" s="77">
        <v>1.0745</v>
      </c>
      <c r="AU163" s="77"/>
      <c r="AW163" s="49">
        <v>44755</v>
      </c>
      <c r="AX163" s="21" t="s">
        <v>639</v>
      </c>
      <c r="AY163" s="7"/>
      <c r="AZ163">
        <v>1.1639999999999999</v>
      </c>
      <c r="BC163" s="43">
        <v>44663</v>
      </c>
      <c r="BD163" s="21" t="s">
        <v>351</v>
      </c>
      <c r="BF163">
        <v>2.407</v>
      </c>
      <c r="BI163" s="66"/>
      <c r="BJ163" s="21"/>
      <c r="BK163" s="21"/>
    </row>
    <row r="164" spans="1:63" customFormat="1">
      <c r="A164" s="66">
        <v>44566</v>
      </c>
      <c r="B164" s="21" t="s">
        <v>346</v>
      </c>
      <c r="C164" s="140"/>
      <c r="D164" s="25">
        <v>1.1809000000000001</v>
      </c>
      <c r="E164" s="7"/>
      <c r="G164" s="66">
        <v>44853</v>
      </c>
      <c r="H164" s="21" t="s">
        <v>1621</v>
      </c>
      <c r="I164" s="140"/>
      <c r="J164" s="25">
        <v>0.90349999999999997</v>
      </c>
      <c r="K164" s="7"/>
      <c r="L164" s="7"/>
      <c r="M164" s="66">
        <v>44886</v>
      </c>
      <c r="N164" s="21" t="s">
        <v>1630</v>
      </c>
      <c r="O164" s="140"/>
      <c r="P164" s="7">
        <v>1.1323000000000001</v>
      </c>
      <c r="Q164" s="7"/>
      <c r="R164" s="7"/>
      <c r="S164" s="66">
        <v>44956</v>
      </c>
      <c r="T164" s="21" t="s">
        <v>1626</v>
      </c>
      <c r="U164" s="7"/>
      <c r="V164" s="7">
        <v>0.94350000000000001</v>
      </c>
      <c r="W164" s="7"/>
      <c r="Y164" s="66">
        <v>44756</v>
      </c>
      <c r="Z164" s="21" t="s">
        <v>355</v>
      </c>
      <c r="AA164" s="21"/>
      <c r="AB164" s="7">
        <v>1.2359</v>
      </c>
      <c r="AC164" s="7"/>
      <c r="AE164" s="66"/>
      <c r="AF164" s="21"/>
      <c r="AG164" s="21"/>
      <c r="AH164" s="7"/>
      <c r="AI164" s="7"/>
      <c r="AK164" s="49">
        <v>44820</v>
      </c>
      <c r="AL164" s="21" t="s">
        <v>1622</v>
      </c>
      <c r="AM164" s="140"/>
      <c r="AN164">
        <v>0.95</v>
      </c>
      <c r="AQ164" s="66">
        <v>44567</v>
      </c>
      <c r="AR164" s="21" t="s">
        <v>346</v>
      </c>
      <c r="AS164" s="7"/>
      <c r="AT164" s="7">
        <v>1.0712999999999999</v>
      </c>
      <c r="AU164" s="7"/>
      <c r="AW164" s="49">
        <v>44756</v>
      </c>
      <c r="AX164" s="21" t="s">
        <v>639</v>
      </c>
      <c r="AY164" s="7"/>
      <c r="AZ164">
        <v>1.1674</v>
      </c>
      <c r="BC164" s="43">
        <v>44664</v>
      </c>
      <c r="BD164" s="21" t="s">
        <v>351</v>
      </c>
      <c r="BF164">
        <v>2.3565</v>
      </c>
      <c r="BI164" s="66"/>
      <c r="BJ164" s="21"/>
      <c r="BK164" s="21"/>
    </row>
    <row r="165" spans="1:63" customFormat="1">
      <c r="A165" s="66">
        <v>44567</v>
      </c>
      <c r="B165" s="21" t="s">
        <v>346</v>
      </c>
      <c r="C165" s="140"/>
      <c r="D165" s="21">
        <v>1.1773</v>
      </c>
      <c r="E165" s="7"/>
      <c r="G165" s="66">
        <v>44854</v>
      </c>
      <c r="H165" s="21" t="s">
        <v>1621</v>
      </c>
      <c r="I165" s="140"/>
      <c r="J165" s="21">
        <v>0.90180000000000005</v>
      </c>
      <c r="K165" s="7"/>
      <c r="L165" s="7"/>
      <c r="M165" s="66">
        <v>44887</v>
      </c>
      <c r="N165" s="21" t="s">
        <v>1630</v>
      </c>
      <c r="O165" s="140"/>
      <c r="P165" s="7">
        <v>1.1352</v>
      </c>
      <c r="Q165" s="7"/>
      <c r="R165" s="7"/>
      <c r="S165" s="66">
        <v>44957</v>
      </c>
      <c r="T165" s="21" t="s">
        <v>1626</v>
      </c>
      <c r="U165" s="7"/>
      <c r="V165" s="7">
        <v>0.95409999999999995</v>
      </c>
      <c r="W165" s="7"/>
      <c r="Y165" s="66">
        <v>44757</v>
      </c>
      <c r="Z165" s="21" t="s">
        <v>355</v>
      </c>
      <c r="AA165" s="21"/>
      <c r="AB165" s="7">
        <v>1.2405999999999999</v>
      </c>
      <c r="AC165" s="7"/>
      <c r="AE165" s="66"/>
      <c r="AF165" s="21"/>
      <c r="AG165" s="21"/>
      <c r="AH165" s="7"/>
      <c r="AI165" s="7"/>
      <c r="AK165" s="49">
        <v>44823</v>
      </c>
      <c r="AL165" s="21" t="s">
        <v>1622</v>
      </c>
      <c r="AM165" s="140"/>
      <c r="AN165">
        <v>0.94699999999999995</v>
      </c>
      <c r="AQ165" s="66">
        <v>44568</v>
      </c>
      <c r="AR165" s="21" t="s">
        <v>346</v>
      </c>
      <c r="AS165" s="7"/>
      <c r="AT165" s="7">
        <v>1.0731999999999999</v>
      </c>
      <c r="AU165" s="7"/>
      <c r="AW165" s="49">
        <v>44757</v>
      </c>
      <c r="AX165" s="21" t="s">
        <v>639</v>
      </c>
      <c r="AY165" s="7"/>
      <c r="AZ165">
        <v>1.1836</v>
      </c>
      <c r="BC165" s="43">
        <v>44665</v>
      </c>
      <c r="BD165" s="21" t="s">
        <v>351</v>
      </c>
      <c r="BF165">
        <v>2.33</v>
      </c>
      <c r="BI165" s="66"/>
      <c r="BJ165" s="21"/>
      <c r="BK165" s="21"/>
    </row>
    <row r="166" spans="1:63" customFormat="1">
      <c r="A166" s="66">
        <v>44568</v>
      </c>
      <c r="B166" s="21" t="s">
        <v>346</v>
      </c>
      <c r="C166" s="140"/>
      <c r="D166" s="21">
        <v>1.1732</v>
      </c>
      <c r="E166" s="7"/>
      <c r="G166" s="66">
        <v>44855</v>
      </c>
      <c r="H166" s="21" t="s">
        <v>1621</v>
      </c>
      <c r="I166" s="140"/>
      <c r="J166" s="21">
        <v>0.90310000000000001</v>
      </c>
      <c r="K166" s="7"/>
      <c r="L166" s="7"/>
      <c r="M166" s="66">
        <v>44888</v>
      </c>
      <c r="N166" s="21" t="s">
        <v>1630</v>
      </c>
      <c r="O166" s="140"/>
      <c r="P166" s="7">
        <v>1.1367</v>
      </c>
      <c r="Q166" s="7"/>
      <c r="R166" s="7"/>
      <c r="S166" s="7"/>
      <c r="T166" s="7"/>
      <c r="U166" s="7"/>
      <c r="V166" s="7"/>
      <c r="W166" s="7"/>
      <c r="Y166" s="66">
        <v>44760</v>
      </c>
      <c r="Z166" s="21" t="s">
        <v>355</v>
      </c>
      <c r="AA166" s="21"/>
      <c r="AB166" s="7">
        <v>1.2417</v>
      </c>
      <c r="AC166" s="7"/>
      <c r="AE166" s="66"/>
      <c r="AF166" s="21"/>
      <c r="AG166" s="21"/>
      <c r="AH166" s="7"/>
      <c r="AI166" s="7"/>
      <c r="AK166" s="49">
        <v>44824</v>
      </c>
      <c r="AL166" s="21" t="s">
        <v>1622</v>
      </c>
      <c r="AM166" s="140"/>
      <c r="AN166">
        <v>0.95499999999999996</v>
      </c>
      <c r="AQ166" s="66">
        <v>44571</v>
      </c>
      <c r="AR166" s="21" t="s">
        <v>346</v>
      </c>
      <c r="AS166" s="7"/>
      <c r="AT166" s="7">
        <v>1.0759000000000001</v>
      </c>
      <c r="AU166" s="7"/>
      <c r="AW166" s="49">
        <v>44760</v>
      </c>
      <c r="AX166" s="21" t="s">
        <v>639</v>
      </c>
      <c r="AY166" s="7"/>
      <c r="AZ166">
        <v>1.1713</v>
      </c>
      <c r="BC166" s="43">
        <v>44666</v>
      </c>
      <c r="BD166" s="21" t="s">
        <v>351</v>
      </c>
      <c r="BF166">
        <v>2.2955000000000001</v>
      </c>
      <c r="BI166" s="66"/>
      <c r="BJ166" s="21"/>
      <c r="BK166" s="21"/>
    </row>
    <row r="167" spans="1:63" customFormat="1">
      <c r="A167" s="66">
        <v>44571</v>
      </c>
      <c r="B167" s="21" t="s">
        <v>346</v>
      </c>
      <c r="C167" s="140"/>
      <c r="D167" s="21">
        <v>1.1732</v>
      </c>
      <c r="E167" s="7"/>
      <c r="G167" s="66">
        <v>44858</v>
      </c>
      <c r="H167" s="21" t="s">
        <v>1621</v>
      </c>
      <c r="I167" s="140"/>
      <c r="J167" s="21">
        <v>0.89659999999999995</v>
      </c>
      <c r="K167" s="7"/>
      <c r="L167" s="7"/>
      <c r="M167" s="66">
        <v>44889</v>
      </c>
      <c r="N167" s="21" t="s">
        <v>1630</v>
      </c>
      <c r="O167" s="140"/>
      <c r="P167" s="7">
        <v>1.1400999999999999</v>
      </c>
      <c r="Q167" s="7"/>
      <c r="R167" s="7"/>
      <c r="S167" s="7"/>
      <c r="T167" s="7"/>
      <c r="U167" s="7"/>
      <c r="V167" s="7"/>
      <c r="W167" s="7"/>
      <c r="Y167" s="66">
        <v>44761</v>
      </c>
      <c r="Z167" s="21" t="s">
        <v>355</v>
      </c>
      <c r="AA167" s="21"/>
      <c r="AB167" s="7">
        <v>1.2382</v>
      </c>
      <c r="AC167" s="7"/>
      <c r="AE167" s="66"/>
      <c r="AF167" s="21"/>
      <c r="AG167" s="21"/>
      <c r="AH167" s="7"/>
      <c r="AI167" s="7"/>
      <c r="AK167" s="49">
        <v>44825</v>
      </c>
      <c r="AL167" s="21" t="s">
        <v>1622</v>
      </c>
      <c r="AM167" s="140"/>
      <c r="AN167">
        <v>0.95699999999999996</v>
      </c>
      <c r="AQ167" s="66">
        <v>44572</v>
      </c>
      <c r="AR167" s="21" t="s">
        <v>346</v>
      </c>
      <c r="AS167" s="7"/>
      <c r="AT167" s="7">
        <v>1.0754999999999999</v>
      </c>
      <c r="AU167" s="7"/>
      <c r="AW167" s="49">
        <v>44761</v>
      </c>
      <c r="AX167" s="21" t="s">
        <v>639</v>
      </c>
      <c r="AY167" s="7"/>
      <c r="AZ167">
        <v>1.1603000000000001</v>
      </c>
      <c r="BC167" s="43">
        <v>44669</v>
      </c>
      <c r="BD167" s="21" t="s">
        <v>351</v>
      </c>
      <c r="BF167">
        <v>2.2837000000000001</v>
      </c>
      <c r="BI167" s="66"/>
      <c r="BJ167" s="21"/>
      <c r="BK167" s="21"/>
    </row>
    <row r="168" spans="1:63" customFormat="1">
      <c r="A168" s="66">
        <v>44572</v>
      </c>
      <c r="B168" s="21" t="s">
        <v>346</v>
      </c>
      <c r="C168" s="140"/>
      <c r="D168" s="21">
        <v>1.1668000000000001</v>
      </c>
      <c r="E168" s="7"/>
      <c r="G168" s="66">
        <v>44859</v>
      </c>
      <c r="H168" s="21" t="s">
        <v>1621</v>
      </c>
      <c r="I168" s="140"/>
      <c r="J168" s="21">
        <v>0.8982</v>
      </c>
      <c r="K168" s="7"/>
      <c r="L168" s="7"/>
      <c r="M168" s="66">
        <v>44890</v>
      </c>
      <c r="N168" s="21" t="s">
        <v>1630</v>
      </c>
      <c r="O168" s="140"/>
      <c r="P168" s="7">
        <v>1.1407</v>
      </c>
      <c r="Q168" s="7"/>
      <c r="R168" s="7"/>
      <c r="S168" s="7"/>
      <c r="T168" s="7"/>
      <c r="U168" s="7"/>
      <c r="V168" s="7"/>
      <c r="W168" s="7"/>
      <c r="Y168" s="66">
        <v>44762</v>
      </c>
      <c r="Z168" s="21" t="s">
        <v>355</v>
      </c>
      <c r="AA168" s="21"/>
      <c r="AB168" s="7">
        <v>1.2502</v>
      </c>
      <c r="AC168" s="7"/>
      <c r="AE168" s="66"/>
      <c r="AF168" s="21"/>
      <c r="AG168" s="21"/>
      <c r="AH168" s="7"/>
      <c r="AI168" s="7"/>
      <c r="AK168" s="49">
        <v>44826</v>
      </c>
      <c r="AL168" s="21" t="s">
        <v>1622</v>
      </c>
      <c r="AM168" s="140"/>
      <c r="AN168">
        <v>0.95599999999999996</v>
      </c>
      <c r="AQ168" s="66">
        <v>44573</v>
      </c>
      <c r="AR168" s="21" t="s">
        <v>346</v>
      </c>
      <c r="AS168" s="7"/>
      <c r="AT168" s="7">
        <v>1.0819000000000001</v>
      </c>
      <c r="AU168" s="7"/>
      <c r="AW168" s="49">
        <v>44762</v>
      </c>
      <c r="AX168" s="21" t="s">
        <v>639</v>
      </c>
      <c r="AY168" s="7"/>
      <c r="AZ168">
        <v>1.1634</v>
      </c>
      <c r="BC168" s="43">
        <v>44670</v>
      </c>
      <c r="BD168" s="21" t="s">
        <v>351</v>
      </c>
      <c r="BF168">
        <v>2.2875999999999999</v>
      </c>
      <c r="BI168" s="66"/>
      <c r="BJ168" s="21"/>
      <c r="BK168" s="21"/>
    </row>
    <row r="169" spans="1:63" customFormat="1">
      <c r="A169" s="66">
        <v>44573</v>
      </c>
      <c r="B169" s="21" t="s">
        <v>346</v>
      </c>
      <c r="C169" s="140"/>
      <c r="D169" s="21">
        <v>1.1668000000000001</v>
      </c>
      <c r="E169" s="7"/>
      <c r="G169" s="66">
        <v>44860</v>
      </c>
      <c r="H169" s="21" t="s">
        <v>1621</v>
      </c>
      <c r="I169" s="140"/>
      <c r="J169" s="21">
        <v>0.90290000000000004</v>
      </c>
      <c r="K169" s="7"/>
      <c r="L169" s="7"/>
      <c r="M169" s="66">
        <v>44893</v>
      </c>
      <c r="N169" s="21" t="s">
        <v>1630</v>
      </c>
      <c r="O169" s="140"/>
      <c r="P169" s="7">
        <v>1.1354</v>
      </c>
      <c r="Q169" s="7"/>
      <c r="R169" s="7"/>
      <c r="S169" s="7"/>
      <c r="T169" s="7"/>
      <c r="U169" s="7"/>
      <c r="V169" s="7"/>
      <c r="W169" s="7"/>
      <c r="Y169" s="66">
        <v>44763</v>
      </c>
      <c r="Z169" s="21" t="s">
        <v>355</v>
      </c>
      <c r="AA169" s="21"/>
      <c r="AB169" s="7">
        <v>1.2415</v>
      </c>
      <c r="AC169" s="7"/>
      <c r="AE169" s="66"/>
      <c r="AF169" s="21"/>
      <c r="AG169" s="21"/>
      <c r="AH169" s="7"/>
      <c r="AI169" s="7"/>
      <c r="AK169" s="49">
        <v>44827</v>
      </c>
      <c r="AL169" s="21" t="s">
        <v>1622</v>
      </c>
      <c r="AM169" s="140"/>
      <c r="AN169">
        <v>0.94499999999999995</v>
      </c>
      <c r="AQ169" s="66">
        <v>44574</v>
      </c>
      <c r="AR169" s="21" t="s">
        <v>346</v>
      </c>
      <c r="AS169" s="7"/>
      <c r="AT169" s="7">
        <v>1.0801000000000001</v>
      </c>
      <c r="AU169" s="7"/>
      <c r="AW169" s="49">
        <v>44763</v>
      </c>
      <c r="AX169" s="21" t="s">
        <v>639</v>
      </c>
      <c r="AY169" s="7"/>
      <c r="AZ169">
        <v>1.1646000000000001</v>
      </c>
      <c r="BC169" s="43">
        <v>44671</v>
      </c>
      <c r="BD169" s="21" t="s">
        <v>351</v>
      </c>
      <c r="BF169">
        <v>2.3367</v>
      </c>
      <c r="BI169" s="66"/>
      <c r="BJ169" s="21"/>
      <c r="BK169" s="21"/>
    </row>
    <row r="170" spans="1:63" customFormat="1">
      <c r="A170" s="66">
        <v>44574</v>
      </c>
      <c r="B170" s="21" t="s">
        <v>346</v>
      </c>
      <c r="C170" s="140"/>
      <c r="D170" s="21">
        <v>1.1675</v>
      </c>
      <c r="E170" s="7"/>
      <c r="G170" s="66">
        <v>44861</v>
      </c>
      <c r="H170" s="21" t="s">
        <v>1621</v>
      </c>
      <c r="I170" s="140"/>
      <c r="J170" s="21">
        <v>0.89890000000000003</v>
      </c>
      <c r="K170" s="7"/>
      <c r="L170" s="7"/>
      <c r="M170" s="66">
        <v>44894</v>
      </c>
      <c r="N170" s="21" t="s">
        <v>1630</v>
      </c>
      <c r="O170" s="140"/>
      <c r="P170" s="7">
        <v>1.1289</v>
      </c>
      <c r="Q170" s="7"/>
      <c r="R170" s="7"/>
      <c r="S170" s="7"/>
      <c r="T170" s="7"/>
      <c r="U170" s="7"/>
      <c r="V170" s="7"/>
      <c r="W170" s="7"/>
      <c r="Y170" s="66">
        <v>44764</v>
      </c>
      <c r="Z170" s="21" t="s">
        <v>355</v>
      </c>
      <c r="AA170" s="21"/>
      <c r="AB170" s="7">
        <v>1.2430000000000001</v>
      </c>
      <c r="AC170" s="7"/>
      <c r="AE170" s="66"/>
      <c r="AF170" s="21"/>
      <c r="AG170" s="21"/>
      <c r="AH170" s="7"/>
      <c r="AI170" s="7"/>
      <c r="AK170" s="49">
        <v>44830</v>
      </c>
      <c r="AL170" s="21" t="s">
        <v>1622</v>
      </c>
      <c r="AM170" s="140"/>
      <c r="AN170">
        <v>0.92900000000000005</v>
      </c>
      <c r="AQ170" s="66">
        <v>44575</v>
      </c>
      <c r="AR170" s="21" t="s">
        <v>346</v>
      </c>
      <c r="AS170" s="7"/>
      <c r="AT170" s="7">
        <v>1.0827</v>
      </c>
      <c r="AU170" s="7"/>
      <c r="AW170" s="49">
        <v>44764</v>
      </c>
      <c r="AX170" s="21" t="s">
        <v>639</v>
      </c>
      <c r="AY170" s="7"/>
      <c r="AZ170">
        <v>1.169</v>
      </c>
      <c r="BC170" s="43">
        <v>44672</v>
      </c>
      <c r="BD170" s="21" t="s">
        <v>351</v>
      </c>
      <c r="BF170">
        <v>2.4129</v>
      </c>
      <c r="BI170" s="66"/>
      <c r="BJ170" s="21"/>
      <c r="BK170" s="21"/>
    </row>
    <row r="171" spans="1:63" customFormat="1">
      <c r="A171" s="66">
        <v>44575</v>
      </c>
      <c r="B171" s="21" t="s">
        <v>346</v>
      </c>
      <c r="C171" s="140"/>
      <c r="D171" s="21">
        <v>1.1606000000000001</v>
      </c>
      <c r="E171" s="7"/>
      <c r="G171" s="66">
        <v>44862</v>
      </c>
      <c r="H171" s="21" t="s">
        <v>1621</v>
      </c>
      <c r="I171" s="140"/>
      <c r="J171" s="21">
        <v>0.88570000000000004</v>
      </c>
      <c r="K171" s="7"/>
      <c r="L171" s="7"/>
      <c r="M171" s="66">
        <v>44895</v>
      </c>
      <c r="N171" s="21" t="s">
        <v>1630</v>
      </c>
      <c r="O171" s="140"/>
      <c r="P171" s="7">
        <v>1.1233</v>
      </c>
      <c r="Q171" s="7"/>
      <c r="R171" s="7"/>
      <c r="S171" s="7"/>
      <c r="T171" s="7"/>
      <c r="U171" s="7"/>
      <c r="V171" s="7"/>
      <c r="W171" s="7"/>
      <c r="Y171" s="66">
        <v>44767</v>
      </c>
      <c r="Z171" s="21" t="s">
        <v>355</v>
      </c>
      <c r="AA171" s="21"/>
      <c r="AB171" s="7">
        <v>1.2245999999999999</v>
      </c>
      <c r="AC171" s="7"/>
      <c r="AE171" s="66"/>
      <c r="AF171" s="21"/>
      <c r="AG171" s="21"/>
      <c r="AH171" s="7"/>
      <c r="AI171" s="7"/>
      <c r="AK171" s="49">
        <v>44831</v>
      </c>
      <c r="AL171" s="21" t="s">
        <v>1622</v>
      </c>
      <c r="AM171" s="140"/>
      <c r="AN171">
        <v>0.94599999999999995</v>
      </c>
      <c r="AQ171" s="66">
        <v>44578</v>
      </c>
      <c r="AR171" s="21" t="s">
        <v>346</v>
      </c>
      <c r="AS171" s="7"/>
      <c r="AT171" s="7">
        <v>1.0866</v>
      </c>
      <c r="AU171" s="7"/>
      <c r="AW171" s="49">
        <v>44767</v>
      </c>
      <c r="AX171" s="21" t="s">
        <v>639</v>
      </c>
      <c r="AY171" s="7"/>
      <c r="AZ171">
        <v>1.1592</v>
      </c>
      <c r="BC171" s="43">
        <v>44673</v>
      </c>
      <c r="BD171" s="21" t="s">
        <v>351</v>
      </c>
      <c r="BF171">
        <v>2.3831000000000002</v>
      </c>
      <c r="BI171" s="66"/>
      <c r="BJ171" s="21"/>
      <c r="BK171" s="21"/>
    </row>
    <row r="172" spans="1:63" customFormat="1">
      <c r="A172" s="66">
        <v>44578</v>
      </c>
      <c r="B172" s="21" t="s">
        <v>346</v>
      </c>
      <c r="C172" s="140"/>
      <c r="D172" s="21">
        <v>1.1629</v>
      </c>
      <c r="E172" s="7"/>
      <c r="G172" s="66">
        <v>44865</v>
      </c>
      <c r="H172" s="21" t="s">
        <v>1621</v>
      </c>
      <c r="I172" s="140"/>
      <c r="J172" s="21">
        <v>0.88690000000000002</v>
      </c>
      <c r="K172" s="7"/>
      <c r="L172" s="7"/>
      <c r="M172" s="66">
        <v>44896</v>
      </c>
      <c r="N172" s="21" t="s">
        <v>336</v>
      </c>
      <c r="O172" s="140"/>
      <c r="P172" s="7">
        <v>1.1125</v>
      </c>
      <c r="Q172" s="7"/>
      <c r="R172" s="7"/>
      <c r="S172" s="7"/>
      <c r="T172" s="7"/>
      <c r="U172" s="7"/>
      <c r="V172" s="7"/>
      <c r="W172" s="7"/>
      <c r="Y172" s="66">
        <v>44768</v>
      </c>
      <c r="Z172" s="21" t="s">
        <v>355</v>
      </c>
      <c r="AA172" s="21"/>
      <c r="AB172" s="7">
        <v>1.2321</v>
      </c>
      <c r="AC172" s="7"/>
      <c r="AE172" s="66"/>
      <c r="AF172" s="21"/>
      <c r="AG172" s="21"/>
      <c r="AH172" s="7"/>
      <c r="AI172" s="7"/>
      <c r="AK172" s="49">
        <v>44832</v>
      </c>
      <c r="AL172" s="21" t="s">
        <v>1622</v>
      </c>
      <c r="AM172" s="140"/>
      <c r="AN172">
        <v>0.94599999999999995</v>
      </c>
      <c r="AQ172" s="66">
        <v>44579</v>
      </c>
      <c r="AR172" s="21" t="s">
        <v>346</v>
      </c>
      <c r="AS172" s="7"/>
      <c r="AT172" s="7">
        <v>1.0907</v>
      </c>
      <c r="AU172" s="7"/>
      <c r="AW172" s="49">
        <v>44768</v>
      </c>
      <c r="AX172" s="21" t="s">
        <v>639</v>
      </c>
      <c r="AY172" s="7"/>
      <c r="AZ172">
        <v>1.1552</v>
      </c>
      <c r="BC172" s="43">
        <v>44676</v>
      </c>
      <c r="BD172" s="21" t="s">
        <v>351</v>
      </c>
      <c r="BF172">
        <v>2.5503999999999998</v>
      </c>
      <c r="BI172" s="66"/>
      <c r="BJ172" s="21"/>
      <c r="BK172" s="21"/>
    </row>
    <row r="173" spans="1:63" customFormat="1">
      <c r="A173" s="66">
        <v>44579</v>
      </c>
      <c r="B173" s="21" t="s">
        <v>346</v>
      </c>
      <c r="C173" s="140"/>
      <c r="D173" s="21">
        <v>1.1628000000000001</v>
      </c>
      <c r="E173" s="7"/>
      <c r="G173" s="66">
        <v>44866</v>
      </c>
      <c r="H173" s="21" t="s">
        <v>342</v>
      </c>
      <c r="I173" s="140"/>
      <c r="J173" s="21">
        <v>0.89510000000000001</v>
      </c>
      <c r="K173" s="7"/>
      <c r="L173" s="7"/>
      <c r="M173" s="66">
        <v>44897</v>
      </c>
      <c r="N173" s="21" t="s">
        <v>1624</v>
      </c>
      <c r="O173" s="140"/>
      <c r="P173" s="7">
        <v>1.1106</v>
      </c>
      <c r="Q173" s="7"/>
      <c r="R173" s="7"/>
      <c r="S173" s="7"/>
      <c r="T173" s="7"/>
      <c r="U173" s="7"/>
      <c r="V173" s="7"/>
      <c r="W173" s="7"/>
      <c r="Y173" s="66">
        <v>44769</v>
      </c>
      <c r="Z173" s="21" t="s">
        <v>355</v>
      </c>
      <c r="AA173" s="21"/>
      <c r="AB173" s="7">
        <v>1.2323999999999999</v>
      </c>
      <c r="AC173" s="7"/>
      <c r="AE173" s="66"/>
      <c r="AF173" s="21"/>
      <c r="AG173" s="21"/>
      <c r="AH173" s="7"/>
      <c r="AI173" s="7"/>
      <c r="AK173" s="49">
        <v>44833</v>
      </c>
      <c r="AL173" s="21" t="s">
        <v>1622</v>
      </c>
      <c r="AM173" s="140"/>
      <c r="AN173">
        <v>0.92400000000000004</v>
      </c>
      <c r="AQ173" s="66">
        <v>44580</v>
      </c>
      <c r="AR173" s="21" t="s">
        <v>346</v>
      </c>
      <c r="AS173" s="7"/>
      <c r="AT173" s="7">
        <v>1.0903</v>
      </c>
      <c r="AU173" s="7"/>
      <c r="AW173" s="49">
        <v>44769</v>
      </c>
      <c r="AX173" s="21" t="s">
        <v>639</v>
      </c>
      <c r="AY173" s="7"/>
      <c r="AZ173">
        <v>1.1527000000000001</v>
      </c>
      <c r="BC173" s="43">
        <v>44677</v>
      </c>
      <c r="BD173" s="21" t="s">
        <v>351</v>
      </c>
      <c r="BF173">
        <v>2.5874999999999999</v>
      </c>
      <c r="BI173" s="66"/>
      <c r="BJ173" s="21"/>
      <c r="BK173" s="21"/>
    </row>
    <row r="174" spans="1:63" customFormat="1">
      <c r="A174" s="66">
        <v>44580</v>
      </c>
      <c r="B174" s="21" t="s">
        <v>346</v>
      </c>
      <c r="C174" s="140"/>
      <c r="D174" s="21">
        <v>1.1644000000000001</v>
      </c>
      <c r="E174" s="7"/>
      <c r="G174" s="66">
        <v>44867</v>
      </c>
      <c r="H174" s="21" t="s">
        <v>1630</v>
      </c>
      <c r="I174" s="140"/>
      <c r="J174" s="21">
        <v>0.90239999999999998</v>
      </c>
      <c r="K174" s="7"/>
      <c r="L174" s="7"/>
      <c r="M174" s="66">
        <v>44900</v>
      </c>
      <c r="N174" s="21" t="s">
        <v>1624</v>
      </c>
      <c r="O174" s="140"/>
      <c r="P174" s="7">
        <v>1.1057999999999999</v>
      </c>
      <c r="Q174" s="7"/>
      <c r="R174" s="7"/>
      <c r="S174" s="7"/>
      <c r="T174" s="7"/>
      <c r="U174" s="7"/>
      <c r="V174" s="7"/>
      <c r="W174" s="7"/>
      <c r="Y174" s="66">
        <v>44770</v>
      </c>
      <c r="Z174" s="21" t="s">
        <v>355</v>
      </c>
      <c r="AA174" s="21"/>
      <c r="AB174" s="7">
        <v>1.2287999999999999</v>
      </c>
      <c r="AC174" s="7"/>
      <c r="AE174" s="66"/>
      <c r="AF174" s="21"/>
      <c r="AG174" s="21"/>
      <c r="AH174" s="7"/>
      <c r="AI174" s="7"/>
      <c r="AK174" s="49">
        <v>44834</v>
      </c>
      <c r="AL174" s="21" t="s">
        <v>1622</v>
      </c>
      <c r="AM174" s="140"/>
      <c r="AN174">
        <v>0.91400000000000003</v>
      </c>
      <c r="AQ174" s="66">
        <v>44581</v>
      </c>
      <c r="AR174" s="21" t="s">
        <v>346</v>
      </c>
      <c r="AS174" s="7"/>
      <c r="AT174" s="7">
        <v>1.0919000000000001</v>
      </c>
      <c r="AU174" s="7"/>
      <c r="AW174" s="49">
        <v>44770</v>
      </c>
      <c r="AX174" s="21" t="s">
        <v>639</v>
      </c>
      <c r="AY174" s="7"/>
      <c r="AZ174">
        <v>1.1478999999999999</v>
      </c>
      <c r="BC174" s="43">
        <v>44678</v>
      </c>
      <c r="BD174" s="21" t="s">
        <v>351</v>
      </c>
      <c r="BF174">
        <v>2.5985</v>
      </c>
      <c r="BI174" s="66"/>
      <c r="BJ174" s="21"/>
      <c r="BK174" s="21"/>
    </row>
    <row r="175" spans="1:63" customFormat="1">
      <c r="A175" s="66">
        <v>44581</v>
      </c>
      <c r="B175" s="21" t="s">
        <v>346</v>
      </c>
      <c r="C175" s="140"/>
      <c r="D175" s="21">
        <v>1.1647000000000001</v>
      </c>
      <c r="E175" s="7"/>
      <c r="G175" s="66">
        <v>44868</v>
      </c>
      <c r="H175" s="21" t="s">
        <v>1630</v>
      </c>
      <c r="I175" s="140"/>
      <c r="J175" s="21">
        <v>0.90380000000000005</v>
      </c>
      <c r="K175" s="7"/>
      <c r="L175" s="7"/>
      <c r="M175" s="66">
        <v>44901</v>
      </c>
      <c r="N175" s="21" t="s">
        <v>1624</v>
      </c>
      <c r="O175" s="140"/>
      <c r="P175" s="7">
        <v>1.1112</v>
      </c>
      <c r="Q175" s="7"/>
      <c r="R175" s="7"/>
      <c r="S175" s="7"/>
      <c r="T175" s="7"/>
      <c r="U175" s="7"/>
      <c r="V175" s="7"/>
      <c r="W175" s="7"/>
      <c r="Y175" s="66">
        <v>44771</v>
      </c>
      <c r="Z175" s="21" t="s">
        <v>355</v>
      </c>
      <c r="AA175" s="21"/>
      <c r="AB175" s="7">
        <v>1.2225999999999999</v>
      </c>
      <c r="AC175" s="7"/>
      <c r="AE175" s="66"/>
      <c r="AF175" s="21"/>
      <c r="AG175" s="21"/>
      <c r="AH175" s="7"/>
      <c r="AI175" s="7"/>
      <c r="AK175" s="49">
        <v>44844</v>
      </c>
      <c r="AL175" s="21" t="s">
        <v>341</v>
      </c>
      <c r="AM175" s="140"/>
      <c r="AN175">
        <v>0.90500000000000003</v>
      </c>
      <c r="AQ175" s="66">
        <v>44582</v>
      </c>
      <c r="AR175" s="21" t="s">
        <v>346</v>
      </c>
      <c r="AS175" s="7"/>
      <c r="AT175" s="7">
        <v>1.0945</v>
      </c>
      <c r="AU175" s="7"/>
      <c r="AW175" s="49">
        <v>44771</v>
      </c>
      <c r="AX175" s="21" t="s">
        <v>639</v>
      </c>
      <c r="AY175" s="7"/>
      <c r="AZ175">
        <v>1.1494</v>
      </c>
      <c r="BC175" s="43">
        <v>44679</v>
      </c>
      <c r="BD175" s="21" t="s">
        <v>351</v>
      </c>
      <c r="BF175">
        <v>2.6116000000000001</v>
      </c>
      <c r="BI175" s="66"/>
      <c r="BJ175" s="21"/>
      <c r="BK175" s="21"/>
    </row>
    <row r="176" spans="1:63" customFormat="1">
      <c r="A176" s="66">
        <v>44582</v>
      </c>
      <c r="B176" s="21" t="s">
        <v>346</v>
      </c>
      <c r="C176" s="140"/>
      <c r="D176" s="21">
        <v>1.1596</v>
      </c>
      <c r="E176" s="7"/>
      <c r="G176" s="66">
        <v>44869</v>
      </c>
      <c r="H176" s="21" t="s">
        <v>1630</v>
      </c>
      <c r="I176" s="140"/>
      <c r="J176" s="21">
        <v>0.91359999999999997</v>
      </c>
      <c r="K176" s="7"/>
      <c r="L176" s="7"/>
      <c r="M176" s="66">
        <v>44902</v>
      </c>
      <c r="N176" s="21" t="s">
        <v>1624</v>
      </c>
      <c r="O176" s="140"/>
      <c r="P176" s="7">
        <v>1.1153999999999999</v>
      </c>
      <c r="Q176" s="7"/>
      <c r="R176" s="7"/>
      <c r="S176" s="7"/>
      <c r="T176" s="7"/>
      <c r="U176" s="7"/>
      <c r="V176" s="7"/>
      <c r="W176" s="7"/>
      <c r="Y176" s="66">
        <v>44774</v>
      </c>
      <c r="Z176" s="21" t="s">
        <v>356</v>
      </c>
      <c r="AA176" s="21"/>
      <c r="AB176" s="7">
        <v>1.2345999999999999</v>
      </c>
      <c r="AC176" s="7"/>
      <c r="AE176" s="66"/>
      <c r="AF176" s="21"/>
      <c r="AG176" s="21"/>
      <c r="AH176" s="7"/>
      <c r="AI176" s="7"/>
      <c r="AK176" s="49">
        <v>44845</v>
      </c>
      <c r="AL176" s="21" t="s">
        <v>1621</v>
      </c>
      <c r="AM176" s="140"/>
      <c r="AN176">
        <v>0.90500000000000003</v>
      </c>
      <c r="AQ176" s="66">
        <v>44585</v>
      </c>
      <c r="AR176" s="21" t="s">
        <v>346</v>
      </c>
      <c r="AS176" s="7"/>
      <c r="AT176" s="7">
        <v>1.1003000000000001</v>
      </c>
      <c r="AU176" s="7"/>
      <c r="AW176" s="49">
        <v>44774</v>
      </c>
      <c r="AX176" s="21" t="s">
        <v>356</v>
      </c>
      <c r="AY176" s="7"/>
      <c r="AZ176">
        <v>1.1528</v>
      </c>
      <c r="BC176" s="43">
        <v>44680</v>
      </c>
      <c r="BD176" s="21" t="s">
        <v>351</v>
      </c>
      <c r="BF176">
        <v>2.5948000000000002</v>
      </c>
      <c r="BI176" s="66"/>
      <c r="BJ176" s="21"/>
      <c r="BK176" s="21"/>
    </row>
    <row r="177" spans="1:63" customFormat="1">
      <c r="A177" s="66">
        <v>44585</v>
      </c>
      <c r="B177" s="21" t="s">
        <v>346</v>
      </c>
      <c r="C177" s="140"/>
      <c r="D177" s="21">
        <v>1.1615</v>
      </c>
      <c r="E177" s="7"/>
      <c r="G177" s="66">
        <v>44872</v>
      </c>
      <c r="H177" s="21" t="s">
        <v>1630</v>
      </c>
      <c r="I177" s="140"/>
      <c r="J177" s="21">
        <v>0.91539999999999999</v>
      </c>
      <c r="K177" s="7"/>
      <c r="L177" s="7"/>
      <c r="M177" s="66">
        <v>44903</v>
      </c>
      <c r="N177" s="21" t="s">
        <v>1624</v>
      </c>
      <c r="O177" s="140"/>
      <c r="P177" s="7">
        <v>1.1168</v>
      </c>
      <c r="Q177" s="7"/>
      <c r="R177" s="7"/>
      <c r="S177" s="7"/>
      <c r="T177" s="7"/>
      <c r="U177" s="7"/>
      <c r="V177" s="7"/>
      <c r="W177" s="7"/>
      <c r="Y177" s="66">
        <v>44775</v>
      </c>
      <c r="Z177" s="21" t="s">
        <v>356</v>
      </c>
      <c r="AA177" s="21"/>
      <c r="AB177" s="7">
        <v>1.1978</v>
      </c>
      <c r="AC177" s="7"/>
      <c r="AE177" s="66"/>
      <c r="AF177" s="21"/>
      <c r="AG177" s="21"/>
      <c r="AH177" s="7"/>
      <c r="AI177" s="7"/>
      <c r="AK177" s="49">
        <v>44846</v>
      </c>
      <c r="AL177" s="21" t="s">
        <v>1621</v>
      </c>
      <c r="AM177" s="140"/>
      <c r="AN177">
        <v>0.92100000000000004</v>
      </c>
      <c r="AQ177" s="66">
        <v>44586</v>
      </c>
      <c r="AR177" s="21" t="s">
        <v>346</v>
      </c>
      <c r="AS177" s="7"/>
      <c r="AT177" s="7">
        <v>1.0936999999999999</v>
      </c>
      <c r="AU177" s="7"/>
      <c r="AW177" s="49">
        <v>44775</v>
      </c>
      <c r="AX177" s="21" t="s">
        <v>1633</v>
      </c>
      <c r="AY177" s="7"/>
      <c r="AZ177">
        <v>1.1472</v>
      </c>
      <c r="BC177" s="43">
        <v>44686</v>
      </c>
      <c r="BD177" s="21" t="s">
        <v>353</v>
      </c>
      <c r="BF177">
        <v>2.5977999999999999</v>
      </c>
      <c r="BI177" s="66"/>
      <c r="BJ177" s="21"/>
      <c r="BK177" s="21"/>
    </row>
    <row r="178" spans="1:63" customFormat="1">
      <c r="A178" s="66">
        <v>44586</v>
      </c>
      <c r="B178" s="21" t="s">
        <v>346</v>
      </c>
      <c r="C178" s="140"/>
      <c r="D178" s="21">
        <v>1.1363000000000001</v>
      </c>
      <c r="E178" s="7"/>
      <c r="G178" s="66">
        <v>44873</v>
      </c>
      <c r="H178" s="21" t="s">
        <v>1630</v>
      </c>
      <c r="I178" s="140"/>
      <c r="J178" s="21">
        <v>0.91390000000000005</v>
      </c>
      <c r="K178" s="7"/>
      <c r="L178" s="7"/>
      <c r="M178" s="66">
        <v>44904</v>
      </c>
      <c r="N178" s="21" t="s">
        <v>1624</v>
      </c>
      <c r="O178" s="140"/>
      <c r="P178" s="7">
        <v>1.1275999999999999</v>
      </c>
      <c r="Q178" s="7"/>
      <c r="R178" s="7"/>
      <c r="S178" s="7"/>
      <c r="T178" s="7"/>
      <c r="U178" s="7"/>
      <c r="V178" s="7"/>
      <c r="W178" s="7"/>
      <c r="Y178" s="66">
        <v>44776</v>
      </c>
      <c r="Z178" s="21" t="s">
        <v>356</v>
      </c>
      <c r="AA178" s="21"/>
      <c r="AB178" s="7">
        <v>1.1878</v>
      </c>
      <c r="AC178" s="7"/>
      <c r="AE178" s="66"/>
      <c r="AF178" s="21"/>
      <c r="AG178" s="21"/>
      <c r="AH178" s="7"/>
      <c r="AI178" s="7"/>
      <c r="AK178" s="49">
        <v>44847</v>
      </c>
      <c r="AL178" s="21" t="s">
        <v>1621</v>
      </c>
      <c r="AM178" s="140"/>
      <c r="AN178">
        <v>0.92400000000000004</v>
      </c>
      <c r="AQ178" s="66">
        <v>44587</v>
      </c>
      <c r="AR178" s="21" t="s">
        <v>346</v>
      </c>
      <c r="AS178" s="7"/>
      <c r="AT178" s="7">
        <v>1.0952</v>
      </c>
      <c r="AU178" s="7"/>
      <c r="AW178" s="49">
        <v>44776</v>
      </c>
      <c r="AX178" s="21" t="s">
        <v>1633</v>
      </c>
      <c r="AY178" s="7"/>
      <c r="AZ178">
        <v>1.1448</v>
      </c>
      <c r="BC178" s="43">
        <v>44687</v>
      </c>
      <c r="BD178" s="21" t="s">
        <v>353</v>
      </c>
      <c r="BF178">
        <v>2.6280999999999999</v>
      </c>
      <c r="BI178" s="66"/>
      <c r="BJ178" s="21"/>
      <c r="BK178" s="21"/>
    </row>
    <row r="179" spans="1:63" customFormat="1">
      <c r="A179" s="66">
        <v>44587</v>
      </c>
      <c r="B179" s="21" t="s">
        <v>346</v>
      </c>
      <c r="C179" s="140"/>
      <c r="D179" s="21">
        <v>1.1364000000000001</v>
      </c>
      <c r="E179" s="7"/>
      <c r="G179" s="66">
        <v>44874</v>
      </c>
      <c r="H179" s="21" t="s">
        <v>1630</v>
      </c>
      <c r="I179" s="140"/>
      <c r="J179" s="21">
        <v>0.9133</v>
      </c>
      <c r="K179" s="7"/>
      <c r="L179" s="7"/>
      <c r="M179" s="66">
        <v>44907</v>
      </c>
      <c r="N179" s="21" t="s">
        <v>1624</v>
      </c>
      <c r="O179" s="140"/>
      <c r="P179" s="7">
        <v>1.1338999999999999</v>
      </c>
      <c r="Q179" s="7"/>
      <c r="R179" s="7"/>
      <c r="S179" s="7"/>
      <c r="T179" s="7"/>
      <c r="U179" s="7"/>
      <c r="V179" s="7"/>
      <c r="W179" s="7"/>
      <c r="Y179" s="66">
        <v>44777</v>
      </c>
      <c r="Z179" s="21" t="s">
        <v>356</v>
      </c>
      <c r="AA179" s="21"/>
      <c r="AB179" s="7">
        <v>1.1907000000000001</v>
      </c>
      <c r="AC179" s="7"/>
      <c r="AE179" s="66"/>
      <c r="AF179" s="21"/>
      <c r="AG179" s="21"/>
      <c r="AH179" s="7"/>
      <c r="AI179" s="7"/>
      <c r="AK179" s="49">
        <v>44848</v>
      </c>
      <c r="AL179" s="21" t="s">
        <v>1621</v>
      </c>
      <c r="AM179" s="140"/>
      <c r="AN179">
        <v>0.94799999999999995</v>
      </c>
      <c r="AQ179" s="66">
        <v>44588</v>
      </c>
      <c r="AR179" s="21" t="s">
        <v>346</v>
      </c>
      <c r="AS179" s="7"/>
      <c r="AT179" s="7">
        <v>1.0999000000000001</v>
      </c>
      <c r="AU179" s="7"/>
      <c r="AW179" s="49">
        <v>44777</v>
      </c>
      <c r="AX179" s="21" t="s">
        <v>1633</v>
      </c>
      <c r="AY179" s="7"/>
      <c r="AZ179">
        <v>1.1396999999999999</v>
      </c>
      <c r="BC179" s="43">
        <v>44690</v>
      </c>
      <c r="BD179" s="21" t="s">
        <v>353</v>
      </c>
      <c r="BF179">
        <v>2.6381999999999999</v>
      </c>
      <c r="BI179" s="66"/>
      <c r="BJ179" s="21"/>
      <c r="BK179" s="21"/>
    </row>
    <row r="180" spans="1:63" customFormat="1">
      <c r="A180" s="66">
        <v>44588</v>
      </c>
      <c r="B180" s="21" t="s">
        <v>367</v>
      </c>
      <c r="C180" s="140"/>
      <c r="D180" s="21">
        <v>1.1309</v>
      </c>
      <c r="E180" s="7"/>
      <c r="G180" s="66">
        <v>44875</v>
      </c>
      <c r="H180" s="21" t="s">
        <v>1630</v>
      </c>
      <c r="I180" s="140"/>
      <c r="J180" s="21">
        <v>0.91180000000000005</v>
      </c>
      <c r="K180" s="7"/>
      <c r="L180" s="7"/>
      <c r="M180" s="66">
        <v>44908</v>
      </c>
      <c r="N180" s="21" t="s">
        <v>1624</v>
      </c>
      <c r="O180" s="140"/>
      <c r="P180" s="7">
        <v>1.1372</v>
      </c>
      <c r="Q180" s="7"/>
      <c r="R180" s="7"/>
      <c r="S180" s="7"/>
      <c r="T180" s="7"/>
      <c r="U180" s="7"/>
      <c r="V180" s="7"/>
      <c r="W180" s="7"/>
      <c r="Y180" s="66">
        <v>44778</v>
      </c>
      <c r="Z180" s="21" t="s">
        <v>356</v>
      </c>
      <c r="AA180" s="21"/>
      <c r="AB180" s="7">
        <v>1.2056</v>
      </c>
      <c r="AC180" s="7"/>
      <c r="AE180" s="66"/>
      <c r="AF180" s="21"/>
      <c r="AG180" s="21"/>
      <c r="AH180" s="7"/>
      <c r="AI180" s="7"/>
      <c r="AK180" s="49">
        <v>44851</v>
      </c>
      <c r="AL180" s="21" t="s">
        <v>1621</v>
      </c>
      <c r="AM180" s="140"/>
      <c r="AN180">
        <v>0.95399999999999996</v>
      </c>
      <c r="AQ180" s="66">
        <v>44589</v>
      </c>
      <c r="AR180" s="21" t="s">
        <v>346</v>
      </c>
      <c r="AS180" s="7"/>
      <c r="AT180" s="7">
        <v>1.0965</v>
      </c>
      <c r="AU180" s="7"/>
      <c r="AW180" s="49">
        <v>44778</v>
      </c>
      <c r="AX180" s="21" t="s">
        <v>1633</v>
      </c>
      <c r="AY180" s="7"/>
      <c r="AZ180">
        <v>1.1425000000000001</v>
      </c>
      <c r="BC180" s="43">
        <v>44691</v>
      </c>
      <c r="BD180" s="21" t="s">
        <v>353</v>
      </c>
      <c r="BF180">
        <v>2.5211999999999999</v>
      </c>
      <c r="BI180" s="66"/>
      <c r="BJ180" s="21"/>
      <c r="BK180" s="21"/>
    </row>
    <row r="181" spans="1:63" customFormat="1">
      <c r="A181" s="66">
        <v>44589</v>
      </c>
      <c r="B181" s="21" t="s">
        <v>346</v>
      </c>
      <c r="C181" s="140"/>
      <c r="D181" s="21">
        <v>1.1322000000000001</v>
      </c>
      <c r="E181" s="7"/>
      <c r="G181" s="66">
        <v>44876</v>
      </c>
      <c r="H181" s="21" t="s">
        <v>1630</v>
      </c>
      <c r="I181" s="140"/>
      <c r="J181" s="21">
        <v>0.91779999999999995</v>
      </c>
      <c r="K181" s="7"/>
      <c r="L181" s="7"/>
      <c r="M181" s="66">
        <v>44909</v>
      </c>
      <c r="N181" s="21" t="s">
        <v>1624</v>
      </c>
      <c r="O181" s="140"/>
      <c r="P181" s="7">
        <v>1.1496999999999999</v>
      </c>
      <c r="Q181" s="7"/>
      <c r="R181" s="7"/>
      <c r="S181" s="7"/>
      <c r="T181" s="7"/>
      <c r="U181" s="7"/>
      <c r="V181" s="7"/>
      <c r="W181" s="7"/>
      <c r="Y181" s="66">
        <v>44781</v>
      </c>
      <c r="Z181" s="21" t="s">
        <v>356</v>
      </c>
      <c r="AA181" s="21"/>
      <c r="AB181" s="7">
        <v>1.2124999999999999</v>
      </c>
      <c r="AC181" s="7"/>
      <c r="AE181" s="66"/>
      <c r="AF181" s="21"/>
      <c r="AG181" s="21"/>
      <c r="AH181" s="7"/>
      <c r="AI181" s="7"/>
      <c r="AK181" s="49">
        <v>44852</v>
      </c>
      <c r="AL181" s="21" t="s">
        <v>1621</v>
      </c>
      <c r="AM181" s="140"/>
      <c r="AN181">
        <v>0.95499999999999996</v>
      </c>
      <c r="AQ181" s="66">
        <v>44599</v>
      </c>
      <c r="AR181" s="21" t="s">
        <v>349</v>
      </c>
      <c r="AS181" s="7"/>
      <c r="AT181" s="7">
        <v>1.1076999999999999</v>
      </c>
      <c r="AU181" s="7"/>
      <c r="AW181" s="49">
        <v>44781</v>
      </c>
      <c r="AX181" s="21" t="s">
        <v>1633</v>
      </c>
      <c r="AY181" s="7"/>
      <c r="AZ181">
        <v>1.1399999999999999</v>
      </c>
      <c r="BC181" s="43">
        <v>44692</v>
      </c>
      <c r="BD181" s="21" t="s">
        <v>353</v>
      </c>
      <c r="BF181">
        <v>2.5411999999999999</v>
      </c>
      <c r="BI181" s="66"/>
      <c r="BJ181" s="21"/>
      <c r="BK181" s="21"/>
    </row>
    <row r="182" spans="1:63" customFormat="1">
      <c r="A182" s="66">
        <v>44599</v>
      </c>
      <c r="B182" s="21" t="s">
        <v>348</v>
      </c>
      <c r="C182" s="140"/>
      <c r="D182" s="29">
        <v>1.1322000000000001</v>
      </c>
      <c r="E182" s="7"/>
      <c r="G182" s="66">
        <v>44879</v>
      </c>
      <c r="H182" s="21" t="s">
        <v>1630</v>
      </c>
      <c r="I182" s="140"/>
      <c r="J182" s="29">
        <v>0.91779999999999995</v>
      </c>
      <c r="K182" s="7"/>
      <c r="L182" s="7"/>
      <c r="M182" s="66">
        <v>44910</v>
      </c>
      <c r="N182" s="21" t="s">
        <v>1624</v>
      </c>
      <c r="O182" s="140"/>
      <c r="P182" s="7">
        <v>1.1586000000000001</v>
      </c>
      <c r="Q182" s="7"/>
      <c r="R182" s="7"/>
      <c r="S182" s="7"/>
      <c r="T182" s="7"/>
      <c r="U182" s="7"/>
      <c r="V182" s="7"/>
      <c r="W182" s="7"/>
      <c r="Y182" s="66">
        <v>44782</v>
      </c>
      <c r="Z182" s="21" t="s">
        <v>356</v>
      </c>
      <c r="AA182" s="21"/>
      <c r="AB182" s="7">
        <v>1.2252000000000001</v>
      </c>
      <c r="AC182" s="7"/>
      <c r="AE182" s="66"/>
      <c r="AF182" s="21"/>
      <c r="AG182" s="21"/>
      <c r="AH182" s="7"/>
      <c r="AI182" s="7"/>
      <c r="AK182" s="49">
        <v>44853</v>
      </c>
      <c r="AL182" s="21" t="s">
        <v>1621</v>
      </c>
      <c r="AM182" s="140"/>
      <c r="AN182">
        <v>0.94599999999999995</v>
      </c>
      <c r="AQ182" s="66">
        <v>44600</v>
      </c>
      <c r="AR182" s="21" t="s">
        <v>349</v>
      </c>
      <c r="AS182" s="7"/>
      <c r="AT182" s="7">
        <v>1.1093</v>
      </c>
      <c r="AU182" s="7"/>
      <c r="AW182" s="49">
        <v>44782</v>
      </c>
      <c r="AX182" s="21" t="s">
        <v>1633</v>
      </c>
      <c r="AY182" s="7"/>
      <c r="AZ182">
        <v>1.1429</v>
      </c>
      <c r="BC182" s="43">
        <v>44693</v>
      </c>
      <c r="BD182" s="21" t="s">
        <v>353</v>
      </c>
      <c r="BF182">
        <v>2.5449000000000002</v>
      </c>
      <c r="BI182" s="66"/>
      <c r="BJ182" s="21"/>
      <c r="BK182" s="21"/>
    </row>
    <row r="183" spans="1:63" customFormat="1">
      <c r="A183" s="66">
        <v>44600</v>
      </c>
      <c r="B183" s="21" t="s">
        <v>348</v>
      </c>
      <c r="C183" s="140"/>
      <c r="D183" s="21">
        <v>1.1456</v>
      </c>
      <c r="E183" s="7"/>
      <c r="G183" s="66">
        <v>44880</v>
      </c>
      <c r="H183" s="21" t="s">
        <v>1630</v>
      </c>
      <c r="I183" s="140"/>
      <c r="J183" s="21">
        <v>0.92149999999999999</v>
      </c>
      <c r="K183" s="7"/>
      <c r="L183" s="7"/>
      <c r="M183" s="66">
        <v>44911</v>
      </c>
      <c r="N183" s="21" t="s">
        <v>1624</v>
      </c>
      <c r="O183" s="140"/>
      <c r="P183" s="7">
        <v>1.1592</v>
      </c>
      <c r="Q183" s="7"/>
      <c r="R183" s="7"/>
      <c r="S183" s="7"/>
      <c r="T183" s="7"/>
      <c r="U183" s="7"/>
      <c r="V183" s="7"/>
      <c r="W183" s="7"/>
      <c r="Y183" s="66">
        <v>44783</v>
      </c>
      <c r="Z183" s="21" t="s">
        <v>356</v>
      </c>
      <c r="AA183" s="21"/>
      <c r="AB183" s="7">
        <v>1.2231000000000001</v>
      </c>
      <c r="AC183" s="7"/>
      <c r="AE183" s="66"/>
      <c r="AF183" s="21"/>
      <c r="AG183" s="21"/>
      <c r="AH183" s="7"/>
      <c r="AI183" s="7"/>
      <c r="AK183" s="49">
        <v>44854</v>
      </c>
      <c r="AL183" s="21" t="s">
        <v>1621</v>
      </c>
      <c r="AM183" s="140"/>
      <c r="AN183">
        <v>0.94299999999999995</v>
      </c>
      <c r="AQ183" s="66">
        <v>44601</v>
      </c>
      <c r="AR183" s="21" t="s">
        <v>348</v>
      </c>
      <c r="AS183" s="7"/>
      <c r="AT183" s="7">
        <v>1.1059000000000001</v>
      </c>
      <c r="AU183" s="7"/>
      <c r="AW183" s="49">
        <v>44783</v>
      </c>
      <c r="AX183" s="21" t="s">
        <v>1633</v>
      </c>
      <c r="AY183" s="7"/>
      <c r="AZ183">
        <v>1.1447000000000001</v>
      </c>
      <c r="BC183" s="43">
        <v>44694</v>
      </c>
      <c r="BD183" s="21" t="s">
        <v>353</v>
      </c>
      <c r="BF183">
        <v>2.5295000000000001</v>
      </c>
      <c r="BI183" s="66"/>
      <c r="BJ183" s="21"/>
      <c r="BK183" s="21"/>
    </row>
    <row r="184" spans="1:63" customFormat="1">
      <c r="A184" s="66">
        <v>44601</v>
      </c>
      <c r="B184" s="21" t="s">
        <v>348</v>
      </c>
      <c r="C184" s="140"/>
      <c r="D184" s="21">
        <v>1.1476</v>
      </c>
      <c r="E184" s="7"/>
      <c r="G184" s="66">
        <v>44881</v>
      </c>
      <c r="H184" s="21" t="s">
        <v>1630</v>
      </c>
      <c r="I184" s="140"/>
      <c r="J184" s="21">
        <v>0.92169999999999996</v>
      </c>
      <c r="K184" s="7"/>
      <c r="L184" s="7"/>
      <c r="M184" s="66">
        <v>44914</v>
      </c>
      <c r="N184" s="21" t="s">
        <v>1624</v>
      </c>
      <c r="O184" s="140"/>
      <c r="P184" s="7">
        <v>1.1565000000000001</v>
      </c>
      <c r="Q184" s="7"/>
      <c r="R184" s="7"/>
      <c r="S184" s="7"/>
      <c r="T184" s="7"/>
      <c r="U184" s="7"/>
      <c r="V184" s="7"/>
      <c r="W184" s="7"/>
      <c r="Y184" s="66">
        <v>44784</v>
      </c>
      <c r="Z184" s="21" t="s">
        <v>356</v>
      </c>
      <c r="AA184" s="21"/>
      <c r="AB184" s="7">
        <v>1.2417</v>
      </c>
      <c r="AC184" s="7"/>
      <c r="AE184" s="66"/>
      <c r="AF184" s="21"/>
      <c r="AG184" s="21"/>
      <c r="AH184" s="7"/>
      <c r="AI184" s="7"/>
      <c r="AK184" s="49">
        <v>44855</v>
      </c>
      <c r="AL184" s="21" t="s">
        <v>1621</v>
      </c>
      <c r="AM184" s="140"/>
      <c r="AN184">
        <v>0.94399999999999995</v>
      </c>
      <c r="AQ184" s="66">
        <v>44602</v>
      </c>
      <c r="AR184" s="21" t="s">
        <v>349</v>
      </c>
      <c r="AS184" s="7"/>
      <c r="AT184" s="7">
        <v>1.1080000000000001</v>
      </c>
      <c r="AU184" s="7"/>
      <c r="AW184" s="49">
        <v>44784</v>
      </c>
      <c r="AX184" s="21" t="s">
        <v>1633</v>
      </c>
      <c r="AY184" s="7"/>
      <c r="AZ184">
        <v>1.1492</v>
      </c>
      <c r="BC184" s="43">
        <v>44697</v>
      </c>
      <c r="BD184" s="21" t="s">
        <v>353</v>
      </c>
      <c r="BF184">
        <v>2.5331999999999999</v>
      </c>
      <c r="BI184" s="66"/>
      <c r="BJ184" s="21"/>
      <c r="BK184" s="21"/>
    </row>
    <row r="185" spans="1:63" customFormat="1">
      <c r="A185" s="66">
        <v>44602</v>
      </c>
      <c r="B185" s="21" t="s">
        <v>348</v>
      </c>
      <c r="C185" s="140"/>
      <c r="D185" s="21">
        <v>1.1439999999999999</v>
      </c>
      <c r="E185" s="7"/>
      <c r="G185" s="66">
        <v>44882</v>
      </c>
      <c r="H185" s="21" t="s">
        <v>1630</v>
      </c>
      <c r="I185" s="140"/>
      <c r="J185" s="21">
        <v>0.91930000000000001</v>
      </c>
      <c r="K185" s="7"/>
      <c r="L185" s="7"/>
      <c r="M185" s="66">
        <v>44915</v>
      </c>
      <c r="N185" s="21" t="s">
        <v>1624</v>
      </c>
      <c r="O185" s="140"/>
      <c r="P185" s="7">
        <v>1.1671</v>
      </c>
      <c r="Q185" s="7"/>
      <c r="R185" s="7"/>
      <c r="S185" s="7"/>
      <c r="T185" s="7"/>
      <c r="U185" s="7"/>
      <c r="V185" s="7"/>
      <c r="W185" s="7"/>
      <c r="Y185" s="66">
        <v>44785</v>
      </c>
      <c r="Z185" s="21" t="s">
        <v>356</v>
      </c>
      <c r="AA185" s="21"/>
      <c r="AB185" s="7">
        <v>1.2453000000000001</v>
      </c>
      <c r="AC185" s="7"/>
      <c r="AE185" s="66"/>
      <c r="AF185" s="21"/>
      <c r="AG185" s="21"/>
      <c r="AH185" s="7"/>
      <c r="AI185" s="7"/>
      <c r="AK185" s="49">
        <v>44858</v>
      </c>
      <c r="AL185" s="21" t="s">
        <v>1621</v>
      </c>
      <c r="AM185" s="140"/>
      <c r="AN185">
        <v>0.93300000000000005</v>
      </c>
      <c r="AQ185" s="66">
        <v>44603</v>
      </c>
      <c r="AR185" s="21" t="s">
        <v>348</v>
      </c>
      <c r="AS185" s="7"/>
      <c r="AT185" s="7">
        <v>1.1048</v>
      </c>
      <c r="AU185" s="7"/>
      <c r="AW185" s="49">
        <v>44785</v>
      </c>
      <c r="AX185" s="21" t="s">
        <v>1633</v>
      </c>
      <c r="AY185" s="7"/>
      <c r="AZ185">
        <v>1.1539999999999999</v>
      </c>
      <c r="BC185" s="43">
        <v>44698</v>
      </c>
      <c r="BD185" s="21" t="s">
        <v>353</v>
      </c>
      <c r="BF185">
        <v>2.5377000000000001</v>
      </c>
      <c r="BI185" s="66"/>
      <c r="BJ185" s="21"/>
      <c r="BK185" s="21"/>
    </row>
    <row r="186" spans="1:63" customFormat="1">
      <c r="A186" s="66">
        <v>44603</v>
      </c>
      <c r="B186" s="21" t="s">
        <v>348</v>
      </c>
      <c r="C186" s="140"/>
      <c r="D186" s="21">
        <v>1.1312</v>
      </c>
      <c r="E186" s="7"/>
      <c r="G186" s="66">
        <v>44883</v>
      </c>
      <c r="H186" s="21" t="s">
        <v>342</v>
      </c>
      <c r="I186" s="21"/>
      <c r="J186" s="21">
        <v>0.91690000000000005</v>
      </c>
      <c r="K186" s="7"/>
      <c r="L186" s="7"/>
      <c r="M186" s="66">
        <v>44916</v>
      </c>
      <c r="N186" s="21" t="s">
        <v>1624</v>
      </c>
      <c r="O186" s="140"/>
      <c r="P186" s="7">
        <v>1.1609</v>
      </c>
      <c r="Q186" s="7"/>
      <c r="R186" s="7"/>
      <c r="S186" s="7"/>
      <c r="T186" s="7"/>
      <c r="U186" s="7"/>
      <c r="V186" s="7"/>
      <c r="W186" s="7"/>
      <c r="Y186" s="66">
        <v>44788</v>
      </c>
      <c r="Z186" s="21" t="s">
        <v>356</v>
      </c>
      <c r="AA186" s="21"/>
      <c r="AB186" s="7">
        <v>1.2464999999999999</v>
      </c>
      <c r="AC186" s="7"/>
      <c r="AE186" s="66"/>
      <c r="AF186" s="21"/>
      <c r="AG186" s="21"/>
      <c r="AH186" s="7"/>
      <c r="AI186" s="7"/>
      <c r="AK186" s="49">
        <v>44859</v>
      </c>
      <c r="AL186" s="21" t="s">
        <v>1621</v>
      </c>
      <c r="AM186" s="140"/>
      <c r="AN186">
        <v>0.93300000000000005</v>
      </c>
      <c r="AQ186" s="66">
        <v>44606</v>
      </c>
      <c r="AR186" s="21" t="s">
        <v>348</v>
      </c>
      <c r="AS186" s="7"/>
      <c r="AT186" s="7">
        <v>1.1033999999999999</v>
      </c>
      <c r="AU186" s="7"/>
      <c r="AW186" s="49">
        <v>44788</v>
      </c>
      <c r="AX186" s="21" t="s">
        <v>1633</v>
      </c>
      <c r="AY186" s="7"/>
      <c r="AZ186">
        <v>1.1480999999999999</v>
      </c>
      <c r="BC186" s="43">
        <v>44699</v>
      </c>
      <c r="BD186" s="21" t="s">
        <v>353</v>
      </c>
      <c r="BF186">
        <v>2.5388999999999999</v>
      </c>
      <c r="BI186" s="66"/>
      <c r="BJ186" s="21"/>
      <c r="BK186" s="21"/>
    </row>
    <row r="187" spans="1:63" customFormat="1">
      <c r="A187" s="66">
        <v>44606</v>
      </c>
      <c r="B187" s="21" t="s">
        <v>348</v>
      </c>
      <c r="C187" s="140"/>
      <c r="D187" s="21">
        <v>1.1185</v>
      </c>
      <c r="E187" s="7"/>
      <c r="G187" s="66">
        <v>44886</v>
      </c>
      <c r="H187" s="21" t="s">
        <v>342</v>
      </c>
      <c r="I187" s="21"/>
      <c r="J187" s="21">
        <v>0.91549999999999998</v>
      </c>
      <c r="K187" s="7"/>
      <c r="L187" s="7"/>
      <c r="M187" s="66">
        <v>44917</v>
      </c>
      <c r="N187" s="21" t="s">
        <v>1624</v>
      </c>
      <c r="O187" s="140"/>
      <c r="P187" s="7">
        <v>1.1639999999999999</v>
      </c>
      <c r="Q187" s="7"/>
      <c r="R187" s="7"/>
      <c r="S187" s="7"/>
      <c r="T187" s="7"/>
      <c r="U187" s="7"/>
      <c r="V187" s="7"/>
      <c r="W187" s="7"/>
      <c r="Y187" s="66">
        <v>44789</v>
      </c>
      <c r="Z187" s="21" t="s">
        <v>356</v>
      </c>
      <c r="AA187" s="21"/>
      <c r="AB187" s="7">
        <v>1.2430000000000001</v>
      </c>
      <c r="AC187" s="7"/>
      <c r="AE187" s="66"/>
      <c r="AF187" s="21"/>
      <c r="AG187" s="21"/>
      <c r="AH187" s="7"/>
      <c r="AI187" s="7"/>
      <c r="AK187" s="49">
        <v>44860</v>
      </c>
      <c r="AL187" s="21" t="s">
        <v>1621</v>
      </c>
      <c r="AM187" s="140"/>
      <c r="AN187">
        <v>0.94799999999999995</v>
      </c>
      <c r="AQ187" s="66">
        <v>44607</v>
      </c>
      <c r="AR187" s="21" t="s">
        <v>348</v>
      </c>
      <c r="AS187" s="7"/>
      <c r="AT187" s="7">
        <v>1.105</v>
      </c>
      <c r="AU187" s="7"/>
      <c r="AW187" s="49">
        <v>44789</v>
      </c>
      <c r="AX187" s="21" t="s">
        <v>1633</v>
      </c>
      <c r="AY187" s="7"/>
      <c r="AZ187">
        <v>1.1420999999999999</v>
      </c>
      <c r="BC187" s="43">
        <v>44700</v>
      </c>
      <c r="BD187" s="21" t="s">
        <v>353</v>
      </c>
      <c r="BF187">
        <v>2.4910999999999999</v>
      </c>
      <c r="BI187" s="66"/>
      <c r="BJ187" s="21"/>
      <c r="BK187" s="21"/>
    </row>
    <row r="188" spans="1:63" customFormat="1">
      <c r="A188" s="66">
        <v>44607</v>
      </c>
      <c r="B188" s="21" t="s">
        <v>348</v>
      </c>
      <c r="C188" s="140"/>
      <c r="D188" s="21">
        <v>1.121</v>
      </c>
      <c r="E188" s="7"/>
      <c r="G188" s="66">
        <v>44887</v>
      </c>
      <c r="H188" s="21" t="s">
        <v>342</v>
      </c>
      <c r="I188" s="21"/>
      <c r="J188" s="21">
        <v>0.91490000000000005</v>
      </c>
      <c r="K188" s="7"/>
      <c r="L188" s="7"/>
      <c r="M188" s="66">
        <v>44918</v>
      </c>
      <c r="N188" s="21" t="s">
        <v>1624</v>
      </c>
      <c r="O188" s="140"/>
      <c r="P188" s="7">
        <v>1.1686000000000001</v>
      </c>
      <c r="Q188" s="7"/>
      <c r="R188" s="7"/>
      <c r="S188" s="7"/>
      <c r="T188" s="7"/>
      <c r="U188" s="7"/>
      <c r="V188" s="7"/>
      <c r="W188" s="7"/>
      <c r="Y188" s="66">
        <v>44790</v>
      </c>
      <c r="Z188" s="21" t="s">
        <v>356</v>
      </c>
      <c r="AA188" s="21"/>
      <c r="AB188" s="7">
        <v>1.2436</v>
      </c>
      <c r="AC188" s="7"/>
      <c r="AE188" s="66"/>
      <c r="AF188" s="21"/>
      <c r="AG188" s="21"/>
      <c r="AH188" s="7"/>
      <c r="AI188" s="7"/>
      <c r="AK188" s="49">
        <v>44861</v>
      </c>
      <c r="AL188" s="21" t="s">
        <v>1621</v>
      </c>
      <c r="AM188" s="140"/>
      <c r="AN188">
        <v>0.94299999999999995</v>
      </c>
      <c r="AQ188" s="66">
        <v>44608</v>
      </c>
      <c r="AR188" s="21" t="s">
        <v>348</v>
      </c>
      <c r="AS188" s="7"/>
      <c r="AT188" s="7">
        <v>1.1047</v>
      </c>
      <c r="AU188" s="7"/>
      <c r="AW188" s="49">
        <v>44790</v>
      </c>
      <c r="AX188" s="21" t="s">
        <v>1633</v>
      </c>
      <c r="AY188" s="7"/>
      <c r="AZ188">
        <v>1.1434</v>
      </c>
      <c r="BC188" s="43">
        <v>44701</v>
      </c>
      <c r="BD188" s="21" t="s">
        <v>353</v>
      </c>
      <c r="BF188">
        <v>2.5198999999999998</v>
      </c>
      <c r="BI188" s="66"/>
      <c r="BJ188" s="21"/>
      <c r="BK188" s="21"/>
    </row>
    <row r="189" spans="1:63" customFormat="1">
      <c r="A189" s="66">
        <v>44608</v>
      </c>
      <c r="B189" s="21" t="s">
        <v>348</v>
      </c>
      <c r="C189" s="140"/>
      <c r="D189" s="21">
        <v>1.1240000000000001</v>
      </c>
      <c r="E189" s="7"/>
      <c r="G189" s="66">
        <v>44888</v>
      </c>
      <c r="H189" s="21" t="s">
        <v>342</v>
      </c>
      <c r="I189" s="21"/>
      <c r="J189" s="21">
        <v>0.91249999999999998</v>
      </c>
      <c r="K189" s="7"/>
      <c r="L189" s="7"/>
      <c r="M189" s="66">
        <v>44921</v>
      </c>
      <c r="N189" s="21" t="s">
        <v>1624</v>
      </c>
      <c r="O189" s="140"/>
      <c r="P189" s="7">
        <v>1.1501999999999999</v>
      </c>
      <c r="Q189" s="7"/>
      <c r="R189" s="7"/>
      <c r="S189" s="7"/>
      <c r="T189" s="7"/>
      <c r="U189" s="7"/>
      <c r="V189" s="7"/>
      <c r="W189" s="7"/>
      <c r="Y189" s="66">
        <v>44791</v>
      </c>
      <c r="Z189" s="21" t="s">
        <v>356</v>
      </c>
      <c r="AA189" s="21"/>
      <c r="AB189" s="7">
        <v>1.2352000000000001</v>
      </c>
      <c r="AC189" s="7"/>
      <c r="AE189" s="66"/>
      <c r="AF189" s="21"/>
      <c r="AG189" s="21"/>
      <c r="AH189" s="7"/>
      <c r="AI189" s="7"/>
      <c r="AK189" s="49">
        <v>44862</v>
      </c>
      <c r="AL189" s="21" t="s">
        <v>1621</v>
      </c>
      <c r="AM189" s="140"/>
      <c r="AN189">
        <v>0.91200000000000003</v>
      </c>
      <c r="AQ189" s="66">
        <v>44609</v>
      </c>
      <c r="AR189" s="21" t="s">
        <v>348</v>
      </c>
      <c r="AS189" s="7"/>
      <c r="AT189" s="7">
        <v>1.1016999999999999</v>
      </c>
      <c r="AU189" s="7"/>
      <c r="AW189" s="49">
        <v>44791</v>
      </c>
      <c r="AX189" s="21" t="s">
        <v>1633</v>
      </c>
      <c r="AY189" s="7"/>
      <c r="AZ189">
        <v>1.1368</v>
      </c>
      <c r="BC189" s="43">
        <v>44704</v>
      </c>
      <c r="BD189" s="21" t="s">
        <v>534</v>
      </c>
      <c r="BF189">
        <v>2.5226999999999999</v>
      </c>
      <c r="BI189" s="66"/>
      <c r="BJ189" s="21"/>
      <c r="BK189" s="21"/>
    </row>
    <row r="190" spans="1:63" customFormat="1">
      <c r="A190" s="66">
        <v>44609</v>
      </c>
      <c r="B190" s="21" t="s">
        <v>348</v>
      </c>
      <c r="C190" s="140"/>
      <c r="D190" s="21">
        <v>1.1240000000000001</v>
      </c>
      <c r="E190" s="7"/>
      <c r="G190" s="66">
        <v>44889</v>
      </c>
      <c r="H190" s="21" t="s">
        <v>342</v>
      </c>
      <c r="I190" s="21"/>
      <c r="J190" s="21">
        <v>0.9143</v>
      </c>
      <c r="K190" s="7"/>
      <c r="L190" s="7"/>
      <c r="M190" s="66">
        <v>44922</v>
      </c>
      <c r="N190" s="21" t="s">
        <v>1624</v>
      </c>
      <c r="O190" s="140"/>
      <c r="P190" s="7">
        <v>1.1594</v>
      </c>
      <c r="Q190" s="7"/>
      <c r="R190" s="7"/>
      <c r="S190" s="7"/>
      <c r="T190" s="7"/>
      <c r="U190" s="7"/>
      <c r="V190" s="7"/>
      <c r="W190" s="7"/>
      <c r="Y190" s="66">
        <v>44792</v>
      </c>
      <c r="Z190" s="21" t="s">
        <v>356</v>
      </c>
      <c r="AA190" s="21"/>
      <c r="AB190" s="7">
        <v>1.2259</v>
      </c>
      <c r="AC190" s="7"/>
      <c r="AE190" s="66"/>
      <c r="AF190" s="21"/>
      <c r="AG190" s="21"/>
      <c r="AH190" s="7"/>
      <c r="AI190" s="7"/>
      <c r="AK190" s="49">
        <v>44865</v>
      </c>
      <c r="AL190" s="21" t="s">
        <v>1621</v>
      </c>
      <c r="AM190" s="140"/>
      <c r="AN190">
        <v>0.91500000000000004</v>
      </c>
      <c r="AQ190" s="66">
        <v>44610</v>
      </c>
      <c r="AR190" s="21" t="s">
        <v>348</v>
      </c>
      <c r="AS190" s="7"/>
      <c r="AT190" s="7">
        <v>1.1066</v>
      </c>
      <c r="AU190" s="7"/>
      <c r="AW190" s="49">
        <v>44792</v>
      </c>
      <c r="AX190" s="21" t="s">
        <v>1633</v>
      </c>
      <c r="AY190" s="7"/>
      <c r="AZ190">
        <v>1.1372</v>
      </c>
      <c r="BC190" s="43">
        <v>44705</v>
      </c>
      <c r="BD190" s="21" t="s">
        <v>534</v>
      </c>
      <c r="BF190">
        <v>2.5508000000000002</v>
      </c>
      <c r="BI190" s="66"/>
      <c r="BJ190" s="21"/>
      <c r="BK190" s="21"/>
    </row>
    <row r="191" spans="1:63" customFormat="1">
      <c r="A191" s="66">
        <v>44610</v>
      </c>
      <c r="B191" s="21" t="s">
        <v>348</v>
      </c>
      <c r="C191" s="140"/>
      <c r="D191" s="21">
        <v>1.1255999999999999</v>
      </c>
      <c r="E191" s="7"/>
      <c r="G191" s="66">
        <v>44890</v>
      </c>
      <c r="H191" s="21" t="s">
        <v>342</v>
      </c>
      <c r="I191" s="21"/>
      <c r="J191" s="21">
        <v>0.91259999999999997</v>
      </c>
      <c r="K191" s="7"/>
      <c r="L191" s="7"/>
      <c r="M191" s="66">
        <v>44923</v>
      </c>
      <c r="N191" s="21" t="s">
        <v>1624</v>
      </c>
      <c r="O191" s="140"/>
      <c r="P191" s="7">
        <v>1.1579999999999999</v>
      </c>
      <c r="Q191" s="7"/>
      <c r="R191" s="7"/>
      <c r="S191" s="7"/>
      <c r="T191" s="7"/>
      <c r="U191" s="7"/>
      <c r="V191" s="7"/>
      <c r="W191" s="7"/>
      <c r="Y191" s="66">
        <v>44795</v>
      </c>
      <c r="Z191" s="21" t="s">
        <v>356</v>
      </c>
      <c r="AA191" s="21"/>
      <c r="AB191" s="7">
        <v>1.2346999999999999</v>
      </c>
      <c r="AC191" s="7"/>
      <c r="AE191" s="66"/>
      <c r="AF191" s="21"/>
      <c r="AG191" s="21"/>
      <c r="AH191" s="7"/>
      <c r="AI191" s="7"/>
      <c r="AK191" s="49">
        <v>44866</v>
      </c>
      <c r="AL191" s="21" t="s">
        <v>342</v>
      </c>
      <c r="AM191" s="140"/>
      <c r="AN191">
        <v>0.93500000000000005</v>
      </c>
      <c r="AQ191" s="66">
        <v>44613</v>
      </c>
      <c r="AR191" s="21" t="s">
        <v>348</v>
      </c>
      <c r="AS191" s="7"/>
      <c r="AT191" s="7">
        <v>1.1044</v>
      </c>
      <c r="AU191" s="7"/>
      <c r="AW191" s="49">
        <v>44795</v>
      </c>
      <c r="AX191" s="21" t="s">
        <v>1633</v>
      </c>
      <c r="AY191" s="7"/>
      <c r="AZ191">
        <v>1.1345000000000001</v>
      </c>
      <c r="BC191" s="43">
        <v>44706</v>
      </c>
      <c r="BD191" s="21" t="s">
        <v>534</v>
      </c>
      <c r="BF191">
        <v>2.5586000000000002</v>
      </c>
      <c r="BI191" s="66"/>
      <c r="BJ191" s="21"/>
      <c r="BK191" s="21"/>
    </row>
    <row r="192" spans="1:63" customFormat="1">
      <c r="A192" s="66">
        <v>44613</v>
      </c>
      <c r="B192" s="21" t="s">
        <v>348</v>
      </c>
      <c r="C192" s="140"/>
      <c r="D192" s="21">
        <v>1.1264000000000001</v>
      </c>
      <c r="E192" s="7"/>
      <c r="G192" s="66">
        <v>44893</v>
      </c>
      <c r="H192" s="21" t="s">
        <v>342</v>
      </c>
      <c r="I192" s="21"/>
      <c r="J192" s="21">
        <v>0.90769999999999995</v>
      </c>
      <c r="K192" s="7"/>
      <c r="L192" s="7"/>
      <c r="M192" s="66">
        <v>44924</v>
      </c>
      <c r="N192" s="21" t="s">
        <v>1624</v>
      </c>
      <c r="O192" s="140"/>
      <c r="P192" s="7">
        <v>1.1533</v>
      </c>
      <c r="Q192" s="7"/>
      <c r="R192" s="7"/>
      <c r="S192" s="7"/>
      <c r="T192" s="7"/>
      <c r="U192" s="7"/>
      <c r="V192" s="7"/>
      <c r="W192" s="7"/>
      <c r="Y192" s="66">
        <v>44796</v>
      </c>
      <c r="Z192" s="21" t="s">
        <v>356</v>
      </c>
      <c r="AA192" s="21"/>
      <c r="AB192" s="7">
        <v>1.2383</v>
      </c>
      <c r="AC192" s="7"/>
      <c r="AE192" s="66"/>
      <c r="AF192" s="21"/>
      <c r="AG192" s="21"/>
      <c r="AH192" s="7"/>
      <c r="AI192" s="7"/>
      <c r="AK192" s="49">
        <v>44867</v>
      </c>
      <c r="AL192" s="21" t="s">
        <v>1630</v>
      </c>
      <c r="AM192" s="140"/>
      <c r="AN192">
        <v>0.94799999999999995</v>
      </c>
      <c r="AQ192" s="66">
        <v>44614</v>
      </c>
      <c r="AR192" s="21" t="s">
        <v>348</v>
      </c>
      <c r="AS192" s="7"/>
      <c r="AT192" s="7">
        <v>1.1099000000000001</v>
      </c>
      <c r="AU192" s="7"/>
      <c r="AW192" s="49">
        <v>44796</v>
      </c>
      <c r="AX192" s="21" t="s">
        <v>1633</v>
      </c>
      <c r="AY192" s="7"/>
      <c r="AZ192">
        <v>1.1349</v>
      </c>
      <c r="BC192" s="43">
        <v>44707</v>
      </c>
      <c r="BD192" s="21" t="s">
        <v>534</v>
      </c>
      <c r="BF192">
        <v>2.5444</v>
      </c>
      <c r="BI192" s="66"/>
      <c r="BJ192" s="21"/>
      <c r="BK192" s="21"/>
    </row>
    <row r="193" spans="1:63" customFormat="1">
      <c r="A193" s="66">
        <v>44614</v>
      </c>
      <c r="B193" s="21" t="s">
        <v>348</v>
      </c>
      <c r="C193" s="140"/>
      <c r="D193" s="21">
        <v>1.1178999999999999</v>
      </c>
      <c r="E193" s="7"/>
      <c r="G193" s="66">
        <v>44894</v>
      </c>
      <c r="H193" s="21" t="s">
        <v>342</v>
      </c>
      <c r="I193" s="21"/>
      <c r="J193" s="21">
        <v>0.91779999999999995</v>
      </c>
      <c r="K193" s="7"/>
      <c r="L193" s="7"/>
      <c r="M193" s="66">
        <v>44925</v>
      </c>
      <c r="N193" s="21" t="s">
        <v>1624</v>
      </c>
      <c r="O193" s="140"/>
      <c r="P193" s="7">
        <v>1.1558999999999999</v>
      </c>
      <c r="Q193" s="7"/>
      <c r="R193" s="7"/>
      <c r="S193" s="7"/>
      <c r="T193" s="7"/>
      <c r="U193" s="7"/>
      <c r="V193" s="7"/>
      <c r="W193" s="7"/>
      <c r="Y193" s="66">
        <v>44797</v>
      </c>
      <c r="Z193" s="21" t="s">
        <v>356</v>
      </c>
      <c r="AA193" s="21"/>
      <c r="AB193" s="7">
        <v>1.2181999999999999</v>
      </c>
      <c r="AC193" s="7"/>
      <c r="AE193" s="66"/>
      <c r="AF193" s="21"/>
      <c r="AG193" s="21"/>
      <c r="AH193" s="7"/>
      <c r="AI193" s="7"/>
      <c r="AK193" s="49">
        <v>44868</v>
      </c>
      <c r="AL193" s="21" t="s">
        <v>1630</v>
      </c>
      <c r="AM193" s="140"/>
      <c r="AN193">
        <v>0.94799999999999995</v>
      </c>
      <c r="AQ193" s="66">
        <v>44615</v>
      </c>
      <c r="AR193" s="21" t="s">
        <v>348</v>
      </c>
      <c r="AS193" s="7"/>
      <c r="AT193" s="7">
        <v>1.1093999999999999</v>
      </c>
      <c r="AU193" s="7"/>
      <c r="AW193" s="49">
        <v>44797</v>
      </c>
      <c r="AX193" s="21" t="s">
        <v>1633</v>
      </c>
      <c r="AY193" s="7"/>
      <c r="AZ193">
        <v>1.1412</v>
      </c>
      <c r="BC193" s="43">
        <v>44708</v>
      </c>
      <c r="BD193" s="21" t="s">
        <v>534</v>
      </c>
      <c r="BF193">
        <v>2.5470999999999999</v>
      </c>
      <c r="BI193" s="66"/>
      <c r="BJ193" s="21"/>
      <c r="BK193" s="21"/>
    </row>
    <row r="194" spans="1:63" customFormat="1">
      <c r="A194" s="66">
        <v>44615</v>
      </c>
      <c r="B194" s="21" t="s">
        <v>348</v>
      </c>
      <c r="C194" s="140"/>
      <c r="D194" s="21">
        <v>1.1234999999999999</v>
      </c>
      <c r="E194" s="7"/>
      <c r="G194" s="66">
        <v>44895</v>
      </c>
      <c r="H194" s="21" t="s">
        <v>1630</v>
      </c>
      <c r="I194" s="21"/>
      <c r="J194" s="21">
        <v>0.91700000000000004</v>
      </c>
      <c r="K194" s="7"/>
      <c r="L194" s="7"/>
      <c r="M194" s="66">
        <v>44929</v>
      </c>
      <c r="N194" s="21" t="s">
        <v>1626</v>
      </c>
      <c r="O194" s="140"/>
      <c r="P194" s="7">
        <v>1.1488</v>
      </c>
      <c r="Q194" s="7"/>
      <c r="R194" s="7"/>
      <c r="S194" s="7"/>
      <c r="T194" s="7"/>
      <c r="U194" s="7"/>
      <c r="V194" s="7"/>
      <c r="W194" s="7"/>
      <c r="Y194" s="66">
        <v>44798</v>
      </c>
      <c r="Z194" s="21" t="s">
        <v>356</v>
      </c>
      <c r="AA194" s="21"/>
      <c r="AB194" s="7">
        <v>1.2219</v>
      </c>
      <c r="AC194" s="7"/>
      <c r="AE194" s="66"/>
      <c r="AF194" s="21"/>
      <c r="AG194" s="21"/>
      <c r="AH194" s="7"/>
      <c r="AI194" s="7"/>
      <c r="AK194" s="49">
        <v>44869</v>
      </c>
      <c r="AL194" s="21" t="s">
        <v>1630</v>
      </c>
      <c r="AM194" s="140"/>
      <c r="AN194">
        <v>0.97</v>
      </c>
      <c r="AQ194" s="66">
        <v>44616</v>
      </c>
      <c r="AR194" s="21" t="s">
        <v>348</v>
      </c>
      <c r="AS194" s="7"/>
      <c r="AT194" s="7">
        <v>1.1122000000000001</v>
      </c>
      <c r="AU194" s="7"/>
      <c r="AW194" s="49">
        <v>44798</v>
      </c>
      <c r="AX194" s="21" t="s">
        <v>1633</v>
      </c>
      <c r="AY194" s="7"/>
      <c r="AZ194">
        <v>1.1444000000000001</v>
      </c>
      <c r="BC194" s="43">
        <v>44711</v>
      </c>
      <c r="BD194" s="21" t="s">
        <v>534</v>
      </c>
      <c r="BF194">
        <v>2.5242</v>
      </c>
      <c r="BI194" s="66"/>
      <c r="BJ194" s="21"/>
      <c r="BK194" s="21"/>
    </row>
    <row r="195" spans="1:63" customFormat="1">
      <c r="A195" s="66">
        <v>44616</v>
      </c>
      <c r="B195" s="21" t="s">
        <v>348</v>
      </c>
      <c r="C195" s="140"/>
      <c r="D195" s="21">
        <v>1.1084000000000001</v>
      </c>
      <c r="E195" s="7"/>
      <c r="G195" s="66">
        <v>44896</v>
      </c>
      <c r="H195" s="21" t="s">
        <v>336</v>
      </c>
      <c r="I195" s="21"/>
      <c r="J195" s="21">
        <v>0.91900000000000004</v>
      </c>
      <c r="K195" s="7"/>
      <c r="L195" s="7"/>
      <c r="M195" s="66">
        <v>44930</v>
      </c>
      <c r="N195" s="21" t="s">
        <v>1626</v>
      </c>
      <c r="O195" s="140"/>
      <c r="P195" s="7">
        <v>1.1439999999999999</v>
      </c>
      <c r="Q195" s="7"/>
      <c r="R195" s="7"/>
      <c r="S195" s="7"/>
      <c r="T195" s="7"/>
      <c r="U195" s="7"/>
      <c r="V195" s="7"/>
      <c r="W195" s="7"/>
      <c r="Y195" s="66">
        <v>44799</v>
      </c>
      <c r="Z195" s="21" t="s">
        <v>356</v>
      </c>
      <c r="AA195" s="21"/>
      <c r="AB195" s="7">
        <v>1.2192000000000001</v>
      </c>
      <c r="AC195" s="7"/>
      <c r="AE195" s="66"/>
      <c r="AF195" s="21"/>
      <c r="AG195" s="21"/>
      <c r="AH195" s="7"/>
      <c r="AI195" s="7"/>
      <c r="AK195" s="49">
        <v>44872</v>
      </c>
      <c r="AL195" s="21" t="s">
        <v>1630</v>
      </c>
      <c r="AM195" s="140"/>
      <c r="AN195">
        <v>0.97199999999999998</v>
      </c>
      <c r="AQ195" s="66">
        <v>44617</v>
      </c>
      <c r="AR195" s="21" t="s">
        <v>348</v>
      </c>
      <c r="AS195" s="7"/>
      <c r="AT195" s="7">
        <v>1.1138999999999999</v>
      </c>
      <c r="AU195" s="7"/>
      <c r="AW195" s="49">
        <v>44799</v>
      </c>
      <c r="AX195" s="21" t="s">
        <v>1633</v>
      </c>
      <c r="AY195" s="7"/>
      <c r="AZ195">
        <v>1.1440999999999999</v>
      </c>
      <c r="BC195" s="43">
        <v>44712</v>
      </c>
      <c r="BD195" s="21" t="s">
        <v>534</v>
      </c>
      <c r="BF195">
        <v>2.5318000000000001</v>
      </c>
      <c r="BI195" s="66"/>
      <c r="BJ195" s="21"/>
      <c r="BK195" s="21"/>
    </row>
    <row r="196" spans="1:63" customFormat="1">
      <c r="A196" s="66">
        <v>44617</v>
      </c>
      <c r="B196" s="21" t="s">
        <v>348</v>
      </c>
      <c r="C196" s="140"/>
      <c r="D196" s="7">
        <v>1.109</v>
      </c>
      <c r="E196" s="7"/>
      <c r="G196" s="66">
        <v>44897</v>
      </c>
      <c r="H196" s="21" t="s">
        <v>1624</v>
      </c>
      <c r="I196" s="21"/>
      <c r="J196" s="7">
        <v>0.92179999999999995</v>
      </c>
      <c r="K196" s="7"/>
      <c r="L196" s="7"/>
      <c r="M196" s="66">
        <v>44931</v>
      </c>
      <c r="N196" s="21" t="s">
        <v>1626</v>
      </c>
      <c r="O196" s="140"/>
      <c r="P196" s="7">
        <v>1.1628000000000001</v>
      </c>
      <c r="Q196" s="7"/>
      <c r="R196" s="7"/>
      <c r="S196" s="7"/>
      <c r="T196" s="7"/>
      <c r="U196" s="7"/>
      <c r="V196" s="7"/>
      <c r="W196" s="7"/>
      <c r="Y196" s="66">
        <v>44802</v>
      </c>
      <c r="Z196" s="21" t="s">
        <v>356</v>
      </c>
      <c r="AA196" s="21"/>
      <c r="AB196" s="7">
        <v>1.2139</v>
      </c>
      <c r="AC196" s="7"/>
      <c r="AE196" s="66"/>
      <c r="AF196" s="21"/>
      <c r="AG196" s="21"/>
      <c r="AH196" s="7"/>
      <c r="AI196" s="7"/>
      <c r="AK196" s="49">
        <v>44873</v>
      </c>
      <c r="AL196" s="21" t="s">
        <v>1630</v>
      </c>
      <c r="AM196" s="140"/>
      <c r="AN196">
        <v>0.97</v>
      </c>
      <c r="AQ196" s="66">
        <v>44620</v>
      </c>
      <c r="AR196" s="21" t="s">
        <v>348</v>
      </c>
      <c r="AS196" s="7"/>
      <c r="AT196" s="7">
        <v>1.1140000000000001</v>
      </c>
      <c r="AU196" s="7"/>
      <c r="AW196" s="49">
        <v>44802</v>
      </c>
      <c r="AX196" s="21" t="s">
        <v>1633</v>
      </c>
      <c r="AY196" s="7"/>
      <c r="AZ196">
        <v>1.1331</v>
      </c>
      <c r="BC196" s="43">
        <v>44713</v>
      </c>
      <c r="BD196" s="21" t="s">
        <v>571</v>
      </c>
      <c r="BF196">
        <v>2.5177999999999998</v>
      </c>
      <c r="BI196" s="66"/>
      <c r="BJ196" s="21"/>
      <c r="BK196" s="21"/>
    </row>
    <row r="197" spans="1:63" customFormat="1">
      <c r="A197" s="66">
        <v>44620</v>
      </c>
      <c r="B197" s="21" t="s">
        <v>348</v>
      </c>
      <c r="C197" s="140"/>
      <c r="D197" s="7">
        <v>1.103</v>
      </c>
      <c r="E197" s="7"/>
      <c r="G197" s="66">
        <v>44900</v>
      </c>
      <c r="H197" s="21" t="s">
        <v>1624</v>
      </c>
      <c r="I197" s="21"/>
      <c r="J197" s="7">
        <v>0.92900000000000005</v>
      </c>
      <c r="K197" s="7"/>
      <c r="L197" s="7"/>
      <c r="M197" s="66">
        <v>44932</v>
      </c>
      <c r="N197" s="21" t="s">
        <v>1626</v>
      </c>
      <c r="O197" s="140"/>
      <c r="P197" s="7">
        <v>1.1576</v>
      </c>
      <c r="Q197" s="7"/>
      <c r="R197" s="7"/>
      <c r="S197" s="7"/>
      <c r="T197" s="7"/>
      <c r="U197" s="7"/>
      <c r="V197" s="7"/>
      <c r="W197" s="7"/>
      <c r="Y197" s="66">
        <v>44803</v>
      </c>
      <c r="Z197" s="21" t="s">
        <v>356</v>
      </c>
      <c r="AA197" s="21"/>
      <c r="AB197" s="7">
        <v>1.2078</v>
      </c>
      <c r="AC197" s="7"/>
      <c r="AE197" s="66"/>
      <c r="AF197" s="21"/>
      <c r="AG197" s="21"/>
      <c r="AH197" s="7"/>
      <c r="AI197" s="7"/>
      <c r="AK197" s="49">
        <v>44874</v>
      </c>
      <c r="AL197" s="21" t="s">
        <v>1630</v>
      </c>
      <c r="AM197" s="140"/>
      <c r="AN197">
        <v>0.96899999999999997</v>
      </c>
      <c r="AQ197" s="66">
        <v>44621</v>
      </c>
      <c r="AR197" s="21" t="s">
        <v>350</v>
      </c>
      <c r="AS197" s="7"/>
      <c r="AT197" s="7">
        <v>1.1178999999999999</v>
      </c>
      <c r="AU197" s="7"/>
      <c r="AW197" s="49">
        <v>44803</v>
      </c>
      <c r="AX197" s="21" t="s">
        <v>1633</v>
      </c>
      <c r="AY197" s="7"/>
      <c r="AZ197">
        <v>1.1335999999999999</v>
      </c>
      <c r="BC197" s="49">
        <v>44714</v>
      </c>
      <c r="BD197" s="21" t="s">
        <v>571</v>
      </c>
      <c r="BF197">
        <v>2.5175000000000001</v>
      </c>
      <c r="BI197" s="66"/>
      <c r="BJ197" s="21"/>
      <c r="BK197" s="21"/>
    </row>
    <row r="198" spans="1:63" customFormat="1">
      <c r="A198" s="66">
        <v>44621</v>
      </c>
      <c r="B198" s="21" t="s">
        <v>350</v>
      </c>
      <c r="C198" s="140"/>
      <c r="D198" s="7">
        <v>1.1099000000000001</v>
      </c>
      <c r="E198" s="7"/>
      <c r="G198" s="66">
        <v>44901</v>
      </c>
      <c r="H198" s="21" t="s">
        <v>1624</v>
      </c>
      <c r="I198" s="21"/>
      <c r="J198" s="7">
        <v>0.92649999999999999</v>
      </c>
      <c r="K198" s="7"/>
      <c r="L198" s="7"/>
      <c r="M198" s="66">
        <v>44935</v>
      </c>
      <c r="N198" s="21" t="s">
        <v>1626</v>
      </c>
      <c r="O198" s="140"/>
      <c r="P198" s="7">
        <v>1.1533</v>
      </c>
      <c r="Q198" s="7"/>
      <c r="R198" s="7"/>
      <c r="S198" s="7"/>
      <c r="T198" s="7"/>
      <c r="U198" s="7"/>
      <c r="V198" s="7"/>
      <c r="W198" s="7"/>
      <c r="Y198" s="66">
        <v>44804</v>
      </c>
      <c r="Z198" s="21" t="s">
        <v>356</v>
      </c>
      <c r="AA198" s="21"/>
      <c r="AB198" s="7">
        <v>1.1785000000000001</v>
      </c>
      <c r="AC198" s="7">
        <f>AC36-43817.07</f>
        <v>7018329.8199999994</v>
      </c>
      <c r="AE198" s="66"/>
      <c r="AF198" s="21"/>
      <c r="AG198" s="21"/>
      <c r="AH198" s="7"/>
      <c r="AI198" s="7"/>
      <c r="AK198" s="49">
        <v>44875</v>
      </c>
      <c r="AL198" s="21" t="s">
        <v>1630</v>
      </c>
      <c r="AM198" s="140"/>
      <c r="AN198">
        <v>0.96499999999999997</v>
      </c>
      <c r="AQ198" s="66">
        <v>44622</v>
      </c>
      <c r="AR198" s="21" t="s">
        <v>350</v>
      </c>
      <c r="AS198" s="7"/>
      <c r="AT198" s="7">
        <v>1.1194</v>
      </c>
      <c r="AU198" s="7"/>
      <c r="AW198" s="49">
        <v>44804</v>
      </c>
      <c r="AX198" s="21" t="s">
        <v>1633</v>
      </c>
      <c r="AY198" s="7"/>
      <c r="AZ198">
        <v>1.1288</v>
      </c>
      <c r="BC198" s="49">
        <v>44718</v>
      </c>
      <c r="BD198" s="21" t="s">
        <v>571</v>
      </c>
      <c r="BF198">
        <v>2.5224000000000002</v>
      </c>
      <c r="BI198" s="66"/>
      <c r="BJ198" s="21"/>
      <c r="BK198" s="21"/>
    </row>
    <row r="199" spans="1:63" customFormat="1">
      <c r="A199" s="66">
        <v>44622</v>
      </c>
      <c r="B199" s="21" t="s">
        <v>350</v>
      </c>
      <c r="C199" s="140"/>
      <c r="D199" s="7">
        <v>1.1065</v>
      </c>
      <c r="E199" s="7"/>
      <c r="G199" s="66">
        <v>44902</v>
      </c>
      <c r="H199" s="21" t="s">
        <v>1624</v>
      </c>
      <c r="I199" s="21"/>
      <c r="J199" s="7">
        <v>0.92759999999999998</v>
      </c>
      <c r="K199" s="7"/>
      <c r="L199" s="7"/>
      <c r="M199" s="66">
        <v>44936</v>
      </c>
      <c r="N199" s="21" t="s">
        <v>1626</v>
      </c>
      <c r="O199" s="140"/>
      <c r="P199" s="7">
        <v>1.1446000000000001</v>
      </c>
      <c r="Q199" s="7"/>
      <c r="R199" s="7"/>
      <c r="S199" s="7"/>
      <c r="T199" s="7"/>
      <c r="U199" s="7"/>
      <c r="V199" s="7"/>
      <c r="W199" s="7"/>
      <c r="Y199" s="66">
        <v>44805</v>
      </c>
      <c r="Z199" s="21" t="s">
        <v>357</v>
      </c>
      <c r="AA199" s="21"/>
      <c r="AB199" s="7">
        <v>1.1701999999999999</v>
      </c>
      <c r="AC199" s="7"/>
      <c r="AE199" s="66"/>
      <c r="AF199" s="21"/>
      <c r="AG199" s="21"/>
      <c r="AH199" s="7"/>
      <c r="AI199" s="7"/>
      <c r="AK199" s="49">
        <v>44876</v>
      </c>
      <c r="AL199" s="21" t="s">
        <v>1630</v>
      </c>
      <c r="AM199" s="140"/>
      <c r="AN199">
        <v>0.97699999999999998</v>
      </c>
      <c r="AQ199" s="66">
        <v>44623</v>
      </c>
      <c r="AR199" s="21" t="s">
        <v>350</v>
      </c>
      <c r="AS199" s="7"/>
      <c r="AT199" s="7">
        <v>1.1176999999999999</v>
      </c>
      <c r="AU199" s="7"/>
      <c r="AW199" s="49">
        <v>44805</v>
      </c>
      <c r="AX199" s="21" t="s">
        <v>357</v>
      </c>
      <c r="AY199" s="7"/>
      <c r="AZ199">
        <v>1.1235999999999999</v>
      </c>
      <c r="BC199" s="49">
        <v>44719</v>
      </c>
      <c r="BD199" s="21" t="s">
        <v>571</v>
      </c>
      <c r="BF199">
        <v>2.5110999999999999</v>
      </c>
      <c r="BI199" s="66"/>
      <c r="BJ199" s="21"/>
      <c r="BK199" s="21"/>
    </row>
    <row r="200" spans="1:63" customFormat="1">
      <c r="A200" s="66">
        <v>44623</v>
      </c>
      <c r="B200" s="21" t="s">
        <v>350</v>
      </c>
      <c r="C200" s="140"/>
      <c r="D200" s="7">
        <v>1.1069</v>
      </c>
      <c r="E200" s="7"/>
      <c r="G200" s="66">
        <v>44903</v>
      </c>
      <c r="H200" s="21" t="s">
        <v>1624</v>
      </c>
      <c r="I200" s="21"/>
      <c r="J200" s="7">
        <v>0.92889999999999995</v>
      </c>
      <c r="K200" s="7"/>
      <c r="L200" s="7"/>
      <c r="M200" s="66">
        <v>44937</v>
      </c>
      <c r="N200" s="21" t="s">
        <v>1626</v>
      </c>
      <c r="O200" s="140"/>
      <c r="P200" s="7">
        <v>1.147</v>
      </c>
      <c r="Q200" s="7"/>
      <c r="R200" s="7"/>
      <c r="S200" s="7"/>
      <c r="T200" s="7"/>
      <c r="U200" s="7"/>
      <c r="V200" s="7"/>
      <c r="W200" s="7"/>
      <c r="Y200" s="66">
        <v>44806</v>
      </c>
      <c r="Z200" s="21" t="s">
        <v>357</v>
      </c>
      <c r="AA200" s="21"/>
      <c r="AB200" s="7">
        <v>1.1747000000000001</v>
      </c>
      <c r="AC200" s="7"/>
      <c r="AE200" s="66"/>
      <c r="AF200" s="21"/>
      <c r="AG200" s="21"/>
      <c r="AH200" s="7"/>
      <c r="AI200" s="7"/>
      <c r="AK200" s="49">
        <v>44879</v>
      </c>
      <c r="AL200" s="21" t="s">
        <v>1630</v>
      </c>
      <c r="AM200" s="140"/>
      <c r="AN200">
        <v>0.97199999999999998</v>
      </c>
      <c r="AQ200" s="66">
        <v>44624</v>
      </c>
      <c r="AR200" s="21" t="s">
        <v>350</v>
      </c>
      <c r="AS200" s="7"/>
      <c r="AT200" s="7">
        <v>1.1177999999999999</v>
      </c>
      <c r="AU200" s="7"/>
      <c r="AW200" s="49">
        <v>44806</v>
      </c>
      <c r="AX200" s="21" t="s">
        <v>1634</v>
      </c>
      <c r="AY200" s="7"/>
      <c r="AZ200">
        <v>1.1220000000000001</v>
      </c>
      <c r="BC200" s="49">
        <v>44720</v>
      </c>
      <c r="BD200" s="21" t="s">
        <v>571</v>
      </c>
      <c r="BF200">
        <v>2.5121000000000002</v>
      </c>
      <c r="BI200" s="66"/>
      <c r="BJ200" s="21"/>
      <c r="BK200" s="21"/>
    </row>
    <row r="201" spans="1:63" customFormat="1">
      <c r="A201" s="66">
        <v>44624</v>
      </c>
      <c r="B201" s="21" t="s">
        <v>350</v>
      </c>
      <c r="C201" s="140"/>
      <c r="D201" s="7">
        <v>1.1016999999999999</v>
      </c>
      <c r="E201" s="7"/>
      <c r="G201" s="66">
        <v>44904</v>
      </c>
      <c r="H201" s="21" t="s">
        <v>1624</v>
      </c>
      <c r="I201" s="21"/>
      <c r="J201" s="7">
        <v>0.93569999999999998</v>
      </c>
      <c r="K201" s="7"/>
      <c r="L201" s="7"/>
      <c r="M201" s="66">
        <v>44938</v>
      </c>
      <c r="N201" s="21" t="s">
        <v>1626</v>
      </c>
      <c r="O201" s="140"/>
      <c r="P201" s="7">
        <v>1.1476</v>
      </c>
      <c r="Q201" s="7"/>
      <c r="R201" s="7"/>
      <c r="S201" s="7"/>
      <c r="T201" s="7"/>
      <c r="U201" s="7"/>
      <c r="V201" s="7"/>
      <c r="W201" s="7"/>
      <c r="Y201" s="66">
        <v>44809</v>
      </c>
      <c r="Z201" s="21" t="s">
        <v>357</v>
      </c>
      <c r="AA201" s="21"/>
      <c r="AB201" s="7">
        <v>1.1738</v>
      </c>
      <c r="AC201" s="7"/>
      <c r="AE201" s="66"/>
      <c r="AF201" s="21"/>
      <c r="AG201" s="21"/>
      <c r="AH201" s="7"/>
      <c r="AI201" s="7"/>
      <c r="AK201" s="49">
        <v>44880</v>
      </c>
      <c r="AL201" s="21" t="s">
        <v>1630</v>
      </c>
      <c r="AM201" s="140"/>
      <c r="AN201">
        <v>0.99</v>
      </c>
      <c r="AQ201" s="66">
        <v>44627</v>
      </c>
      <c r="AR201" s="21" t="s">
        <v>350</v>
      </c>
      <c r="AS201" s="7"/>
      <c r="AT201" s="134">
        <v>1.1161000000000001</v>
      </c>
      <c r="AU201" s="7"/>
      <c r="AW201" s="49">
        <v>44809</v>
      </c>
      <c r="AX201" s="21" t="s">
        <v>1634</v>
      </c>
      <c r="AY201" s="7"/>
      <c r="AZ201">
        <v>1.1173999999999999</v>
      </c>
      <c r="BC201" s="49">
        <v>44721</v>
      </c>
      <c r="BD201" s="21" t="s">
        <v>571</v>
      </c>
      <c r="BF201">
        <v>2.4971000000000001</v>
      </c>
      <c r="BI201" s="66"/>
      <c r="BJ201" s="21"/>
      <c r="BK201" s="21"/>
    </row>
    <row r="202" spans="1:63" customFormat="1">
      <c r="A202" s="66">
        <v>44627</v>
      </c>
      <c r="B202" s="21" t="s">
        <v>350</v>
      </c>
      <c r="C202" s="140"/>
      <c r="D202" s="7">
        <v>1.0981000000000001</v>
      </c>
      <c r="E202" s="7"/>
      <c r="G202" s="66">
        <v>44907</v>
      </c>
      <c r="H202" s="21" t="s">
        <v>1624</v>
      </c>
      <c r="I202" s="21"/>
      <c r="J202" s="7">
        <v>0.93659999999999999</v>
      </c>
      <c r="K202" s="7"/>
      <c r="L202" s="7"/>
      <c r="M202" s="66">
        <v>44939</v>
      </c>
      <c r="N202" s="21" t="s">
        <v>1626</v>
      </c>
      <c r="O202" s="140"/>
      <c r="P202" s="7">
        <v>1.153</v>
      </c>
      <c r="Q202" s="7"/>
      <c r="R202" s="7"/>
      <c r="S202" s="7"/>
      <c r="T202" s="7"/>
      <c r="U202" s="7"/>
      <c r="V202" s="7"/>
      <c r="W202" s="7"/>
      <c r="Y202" s="66">
        <v>44810</v>
      </c>
      <c r="Z202" s="21" t="s">
        <v>357</v>
      </c>
      <c r="AA202" s="21"/>
      <c r="AB202" s="7">
        <v>1.1939</v>
      </c>
      <c r="AC202" s="7"/>
      <c r="AE202" s="66"/>
      <c r="AF202" s="21"/>
      <c r="AG202" s="21"/>
      <c r="AH202" s="7"/>
      <c r="AI202" s="7"/>
      <c r="AK202" s="49">
        <v>44881</v>
      </c>
      <c r="AL202" s="21" t="s">
        <v>1630</v>
      </c>
      <c r="AM202" s="140"/>
      <c r="AN202">
        <v>0.98799999999999999</v>
      </c>
      <c r="AQ202" s="66">
        <v>44628</v>
      </c>
      <c r="AR202" s="21" t="s">
        <v>350</v>
      </c>
      <c r="AS202" s="7"/>
      <c r="AT202" s="134">
        <v>1.1161000000000001</v>
      </c>
      <c r="AU202" s="7"/>
      <c r="AW202" s="49">
        <v>44810</v>
      </c>
      <c r="AX202" s="21" t="s">
        <v>1634</v>
      </c>
      <c r="AY202" s="7"/>
      <c r="AZ202">
        <v>1.1213</v>
      </c>
      <c r="BC202" s="49">
        <v>44722</v>
      </c>
      <c r="BD202" s="21" t="s">
        <v>571</v>
      </c>
      <c r="BF202">
        <v>2.5289000000000001</v>
      </c>
      <c r="BI202" s="66"/>
      <c r="BJ202" s="21"/>
      <c r="BK202" s="21"/>
    </row>
    <row r="203" spans="1:63" customFormat="1">
      <c r="A203" s="66">
        <v>44628</v>
      </c>
      <c r="B203" s="21" t="s">
        <v>350</v>
      </c>
      <c r="C203" s="140"/>
      <c r="D203" s="7">
        <v>1.0971</v>
      </c>
      <c r="E203" s="7"/>
      <c r="G203" s="66">
        <v>44908</v>
      </c>
      <c r="H203" s="21" t="s">
        <v>1624</v>
      </c>
      <c r="I203" s="21"/>
      <c r="J203" s="7">
        <v>0.93200000000000005</v>
      </c>
      <c r="K203" s="7"/>
      <c r="L203" s="7"/>
      <c r="M203" s="66">
        <v>44942</v>
      </c>
      <c r="N203" s="21" t="s">
        <v>1626</v>
      </c>
      <c r="O203" s="140"/>
      <c r="P203" s="7">
        <v>1.1544000000000001</v>
      </c>
      <c r="Q203" s="7"/>
      <c r="R203" s="7"/>
      <c r="S203" s="7"/>
      <c r="T203" s="7"/>
      <c r="U203" s="7"/>
      <c r="V203" s="7"/>
      <c r="W203" s="7"/>
      <c r="Y203" s="66">
        <v>44811</v>
      </c>
      <c r="Z203" s="21" t="s">
        <v>357</v>
      </c>
      <c r="AA203" s="21"/>
      <c r="AB203" s="7">
        <v>1.1944999999999999</v>
      </c>
      <c r="AC203" s="7"/>
      <c r="AE203" s="66"/>
      <c r="AF203" s="21"/>
      <c r="AG203" s="21"/>
      <c r="AH203" s="7"/>
      <c r="AI203" s="7"/>
      <c r="AK203" s="49">
        <v>44882</v>
      </c>
      <c r="AL203" s="21" t="s">
        <v>1630</v>
      </c>
      <c r="AM203" s="140"/>
      <c r="AN203">
        <v>0.98599999999999999</v>
      </c>
      <c r="AQ203" s="66">
        <v>44629</v>
      </c>
      <c r="AR203" s="21" t="s">
        <v>350</v>
      </c>
      <c r="AS203" s="7"/>
      <c r="AT203" s="134">
        <v>1.1365000000000001</v>
      </c>
      <c r="AU203" s="7"/>
      <c r="AW203" s="49">
        <v>44811</v>
      </c>
      <c r="AX203" s="21" t="s">
        <v>1634</v>
      </c>
      <c r="AY203" s="7"/>
      <c r="AZ203">
        <v>1.1188</v>
      </c>
      <c r="BC203" s="49">
        <v>44725</v>
      </c>
      <c r="BD203" s="21" t="s">
        <v>571</v>
      </c>
      <c r="BF203">
        <v>2.5104000000000002</v>
      </c>
      <c r="BI203" s="66"/>
      <c r="BJ203" s="21"/>
      <c r="BK203" s="21"/>
    </row>
    <row r="204" spans="1:63" customFormat="1">
      <c r="A204" s="66">
        <v>44629</v>
      </c>
      <c r="B204" s="21" t="s">
        <v>350</v>
      </c>
      <c r="C204" s="140"/>
      <c r="D204" s="7">
        <v>1.1015999999999999</v>
      </c>
      <c r="E204" s="7"/>
      <c r="G204" s="66">
        <v>44909</v>
      </c>
      <c r="H204" s="21" t="s">
        <v>1624</v>
      </c>
      <c r="I204" s="21"/>
      <c r="J204" s="7">
        <v>0.93079999999999996</v>
      </c>
      <c r="K204" s="7"/>
      <c r="L204" s="7"/>
      <c r="M204" s="66">
        <v>44943</v>
      </c>
      <c r="N204" s="21" t="s">
        <v>1626</v>
      </c>
      <c r="O204" s="140"/>
      <c r="P204" s="7">
        <v>1.1492</v>
      </c>
      <c r="Q204" s="7"/>
      <c r="R204" s="7"/>
      <c r="S204" s="7"/>
      <c r="T204" s="7"/>
      <c r="U204" s="7"/>
      <c r="V204" s="7"/>
      <c r="W204" s="7"/>
      <c r="Y204" s="66">
        <v>44812</v>
      </c>
      <c r="Z204" s="21" t="s">
        <v>357</v>
      </c>
      <c r="AA204" s="21"/>
      <c r="AB204" s="7">
        <v>1.1792</v>
      </c>
      <c r="AC204" s="7"/>
      <c r="AE204" s="66"/>
      <c r="AF204" s="21"/>
      <c r="AG204" s="21"/>
      <c r="AH204" s="7"/>
      <c r="AI204" s="7"/>
      <c r="AK204" s="49">
        <v>44883</v>
      </c>
      <c r="AL204" s="21" t="s">
        <v>1630</v>
      </c>
      <c r="AM204" s="140"/>
      <c r="AN204">
        <v>0.98499999999999999</v>
      </c>
      <c r="AQ204" s="66">
        <v>44630</v>
      </c>
      <c r="AR204" s="21" t="s">
        <v>350</v>
      </c>
      <c r="AS204" s="7"/>
      <c r="AT204" s="7">
        <v>1.133</v>
      </c>
      <c r="AU204" s="7"/>
      <c r="AW204" s="49">
        <v>44812</v>
      </c>
      <c r="AX204" s="21" t="s">
        <v>1634</v>
      </c>
      <c r="AY204" s="7"/>
      <c r="AZ204">
        <v>1.1127</v>
      </c>
      <c r="BC204" s="49">
        <v>44726</v>
      </c>
      <c r="BD204" s="21" t="s">
        <v>571</v>
      </c>
      <c r="BF204">
        <v>2.5615000000000001</v>
      </c>
      <c r="BI204" s="66"/>
      <c r="BJ204" s="21"/>
      <c r="BK204" s="21"/>
    </row>
    <row r="205" spans="1:63" customFormat="1">
      <c r="A205" s="66">
        <v>44630</v>
      </c>
      <c r="B205" s="21" t="s">
        <v>350</v>
      </c>
      <c r="C205" s="140"/>
      <c r="D205" s="7">
        <v>1.1012</v>
      </c>
      <c r="E205" s="7"/>
      <c r="G205" s="66">
        <v>44910</v>
      </c>
      <c r="H205" s="21" t="s">
        <v>1624</v>
      </c>
      <c r="I205" s="21"/>
      <c r="J205" s="7">
        <v>0.93310000000000004</v>
      </c>
      <c r="K205" s="7"/>
      <c r="L205" s="7"/>
      <c r="M205" s="66">
        <v>44944</v>
      </c>
      <c r="N205" s="21" t="s">
        <v>1626</v>
      </c>
      <c r="O205" s="140"/>
      <c r="P205" s="7">
        <v>1.1664000000000001</v>
      </c>
      <c r="Q205" s="7"/>
      <c r="R205" s="7"/>
      <c r="S205" s="7"/>
      <c r="T205" s="7"/>
      <c r="U205" s="7"/>
      <c r="V205" s="7"/>
      <c r="W205" s="7"/>
      <c r="Y205" s="66">
        <v>44813</v>
      </c>
      <c r="Z205" s="21" t="s">
        <v>357</v>
      </c>
      <c r="AA205" s="21"/>
      <c r="AB205" s="7">
        <v>1.1830000000000001</v>
      </c>
      <c r="AC205" s="7"/>
      <c r="AE205" s="66"/>
      <c r="AF205" s="21"/>
      <c r="AG205" s="21"/>
      <c r="AH205" s="7"/>
      <c r="AI205" s="7"/>
      <c r="AK205" s="49">
        <v>44886</v>
      </c>
      <c r="AL205" s="21" t="s">
        <v>1630</v>
      </c>
      <c r="AM205" s="140"/>
      <c r="AN205">
        <v>0.98199999999999998</v>
      </c>
      <c r="AQ205" s="66">
        <v>44631</v>
      </c>
      <c r="AR205" s="21" t="s">
        <v>350</v>
      </c>
      <c r="AS205" s="7"/>
      <c r="AT205" s="7">
        <v>1.131</v>
      </c>
      <c r="AU205" s="7"/>
      <c r="AW205" s="49">
        <v>44813</v>
      </c>
      <c r="AX205" s="21" t="s">
        <v>1634</v>
      </c>
      <c r="AY205" s="7"/>
      <c r="AZ205">
        <v>1.1160000000000001</v>
      </c>
      <c r="BC205" s="49">
        <v>44727</v>
      </c>
      <c r="BD205" s="21" t="s">
        <v>571</v>
      </c>
      <c r="BF205">
        <v>2.5920000000000001</v>
      </c>
      <c r="BI205" s="66"/>
      <c r="BJ205" s="21"/>
      <c r="BK205" s="21"/>
    </row>
    <row r="206" spans="1:63" customFormat="1">
      <c r="A206" s="66">
        <v>44631</v>
      </c>
      <c r="B206" s="21" t="s">
        <v>350</v>
      </c>
      <c r="C206" s="140"/>
      <c r="D206" s="7">
        <v>1.0973999999999999</v>
      </c>
      <c r="E206" s="7"/>
      <c r="G206" s="66">
        <v>44911</v>
      </c>
      <c r="H206" s="21" t="s">
        <v>1624</v>
      </c>
      <c r="I206" s="21"/>
      <c r="J206" s="7">
        <v>0.93079999999999996</v>
      </c>
      <c r="K206" s="7"/>
      <c r="L206" s="7"/>
      <c r="M206" s="66">
        <v>44945</v>
      </c>
      <c r="N206" s="21" t="s">
        <v>1626</v>
      </c>
      <c r="O206" s="140"/>
      <c r="P206" s="7">
        <v>1.1713</v>
      </c>
      <c r="Q206" s="7"/>
      <c r="R206" s="7"/>
      <c r="S206" s="7"/>
      <c r="T206" s="7"/>
      <c r="U206" s="7"/>
      <c r="V206" s="7"/>
      <c r="W206" s="7"/>
      <c r="Y206" s="66">
        <v>44817</v>
      </c>
      <c r="Z206" s="21" t="s">
        <v>357</v>
      </c>
      <c r="AA206" s="21"/>
      <c r="AB206" s="7">
        <v>1.1917</v>
      </c>
      <c r="AC206" s="7"/>
      <c r="AE206" s="66"/>
      <c r="AF206" s="21"/>
      <c r="AG206" s="21"/>
      <c r="AH206" s="7"/>
      <c r="AI206" s="7"/>
      <c r="AK206" s="49">
        <v>44887</v>
      </c>
      <c r="AL206" s="21" t="s">
        <v>1630</v>
      </c>
      <c r="AM206" s="140"/>
      <c r="AN206">
        <v>0.97299999999999998</v>
      </c>
      <c r="AQ206" s="66">
        <v>44634</v>
      </c>
      <c r="AR206" s="21" t="s">
        <v>350</v>
      </c>
      <c r="AS206" s="7"/>
      <c r="AT206" s="7">
        <v>1.1253</v>
      </c>
      <c r="AU206" s="7"/>
      <c r="AW206" s="49">
        <v>44817</v>
      </c>
      <c r="AX206" s="21" t="s">
        <v>1634</v>
      </c>
      <c r="AY206" s="7"/>
      <c r="AZ206">
        <v>1.1226</v>
      </c>
      <c r="BC206" s="49">
        <v>44728</v>
      </c>
      <c r="BD206" s="21" t="s">
        <v>571</v>
      </c>
      <c r="BF206">
        <v>2.605</v>
      </c>
      <c r="BI206" s="66"/>
      <c r="BJ206" s="21"/>
      <c r="BK206" s="21"/>
    </row>
    <row r="207" spans="1:63" customFormat="1">
      <c r="A207" s="66">
        <v>44634</v>
      </c>
      <c r="B207" s="21" t="s">
        <v>350</v>
      </c>
      <c r="C207" s="140"/>
      <c r="D207" s="7">
        <v>1.0854999999999999</v>
      </c>
      <c r="E207" s="7"/>
      <c r="G207" s="66">
        <v>44914</v>
      </c>
      <c r="H207" s="21" t="s">
        <v>1624</v>
      </c>
      <c r="I207" s="21"/>
      <c r="J207" s="7">
        <v>0.90939999999999999</v>
      </c>
      <c r="K207" s="7"/>
      <c r="L207" s="7"/>
      <c r="M207" s="66">
        <v>44946</v>
      </c>
      <c r="N207" s="21" t="s">
        <v>1626</v>
      </c>
      <c r="O207" s="140"/>
      <c r="P207" s="7">
        <v>1.1698</v>
      </c>
      <c r="Q207" s="7"/>
      <c r="R207" s="7"/>
      <c r="S207" s="7"/>
      <c r="T207" s="7"/>
      <c r="U207" s="7"/>
      <c r="V207" s="7"/>
      <c r="W207" s="7"/>
      <c r="Y207" s="66">
        <v>44818</v>
      </c>
      <c r="Z207" s="21" t="s">
        <v>357</v>
      </c>
      <c r="AA207" s="21"/>
      <c r="AB207" s="7">
        <v>1.1757</v>
      </c>
      <c r="AC207" s="7"/>
      <c r="AE207" s="66"/>
      <c r="AF207" s="21"/>
      <c r="AG207" s="21"/>
      <c r="AH207" s="7"/>
      <c r="AI207" s="7"/>
      <c r="AK207" s="49">
        <v>44888</v>
      </c>
      <c r="AL207" s="21" t="s">
        <v>1630</v>
      </c>
      <c r="AM207" s="140"/>
      <c r="AN207">
        <v>0.96799999999999997</v>
      </c>
      <c r="AQ207" s="66">
        <v>44635</v>
      </c>
      <c r="AR207" s="21" t="s">
        <v>350</v>
      </c>
      <c r="AS207" s="7"/>
      <c r="AT207" s="7">
        <v>1.1254999999999999</v>
      </c>
      <c r="AU207" s="7"/>
      <c r="AW207" s="49">
        <v>44818</v>
      </c>
      <c r="AX207" s="21" t="s">
        <v>1634</v>
      </c>
      <c r="AY207" s="7"/>
      <c r="AZ207">
        <v>1.1177999999999999</v>
      </c>
      <c r="BC207" s="49">
        <v>44729</v>
      </c>
      <c r="BD207" s="21" t="s">
        <v>571</v>
      </c>
      <c r="BF207">
        <v>2.6036999999999999</v>
      </c>
      <c r="BI207" s="66"/>
      <c r="BJ207" s="21"/>
      <c r="BK207" s="21"/>
    </row>
    <row r="208" spans="1:63" customFormat="1">
      <c r="A208" s="66">
        <v>44635</v>
      </c>
      <c r="B208" s="21" t="s">
        <v>350</v>
      </c>
      <c r="C208" s="140"/>
      <c r="D208" s="7">
        <v>1.0788</v>
      </c>
      <c r="E208" s="7"/>
      <c r="G208" s="66">
        <v>44915</v>
      </c>
      <c r="H208" s="21" t="s">
        <v>1624</v>
      </c>
      <c r="I208" s="21"/>
      <c r="J208" s="7">
        <v>0.90580000000000005</v>
      </c>
      <c r="K208" s="7"/>
      <c r="L208" s="7"/>
      <c r="M208" s="66">
        <v>44956</v>
      </c>
      <c r="N208" s="21" t="s">
        <v>1626</v>
      </c>
      <c r="O208" s="140"/>
      <c r="P208" s="7">
        <v>1.1553</v>
      </c>
      <c r="Q208" s="7"/>
      <c r="R208" s="7"/>
      <c r="S208" s="7"/>
      <c r="T208" s="7"/>
      <c r="U208" s="7"/>
      <c r="V208" s="7"/>
      <c r="W208" s="7"/>
      <c r="Y208" s="66">
        <v>44819</v>
      </c>
      <c r="Z208" s="21" t="s">
        <v>357</v>
      </c>
      <c r="AA208" s="21"/>
      <c r="AB208" s="7">
        <v>1.1459999999999999</v>
      </c>
      <c r="AC208" s="7"/>
      <c r="AE208" s="66"/>
      <c r="AF208" s="21"/>
      <c r="AG208" s="21"/>
      <c r="AH208" s="7"/>
      <c r="AI208" s="7"/>
      <c r="AK208" s="49">
        <v>44889</v>
      </c>
      <c r="AL208" s="21" t="s">
        <v>1630</v>
      </c>
      <c r="AM208" s="140"/>
      <c r="AN208">
        <v>0.97199999999999998</v>
      </c>
      <c r="AQ208" s="66">
        <v>44636</v>
      </c>
      <c r="AR208" s="21" t="s">
        <v>350</v>
      </c>
      <c r="AS208" s="7"/>
      <c r="AT208" s="7">
        <v>1.1345000000000001</v>
      </c>
      <c r="AU208" s="7"/>
      <c r="AW208" s="49">
        <v>44819</v>
      </c>
      <c r="AX208" s="21" t="s">
        <v>1634</v>
      </c>
      <c r="AY208" s="7"/>
      <c r="AZ208">
        <v>1.1145</v>
      </c>
      <c r="BC208" s="49">
        <v>44732</v>
      </c>
      <c r="BD208" s="21" t="s">
        <v>571</v>
      </c>
      <c r="BF208">
        <v>2.5996000000000001</v>
      </c>
      <c r="BI208" s="66"/>
      <c r="BJ208" s="21"/>
      <c r="BK208" s="21"/>
    </row>
    <row r="209" spans="1:63" customFormat="1">
      <c r="A209" s="66">
        <v>44636</v>
      </c>
      <c r="B209" s="21" t="s">
        <v>350</v>
      </c>
      <c r="C209" s="140"/>
      <c r="D209" s="7">
        <v>1.0999000000000001</v>
      </c>
      <c r="E209" s="7"/>
      <c r="G209" s="66">
        <v>44916</v>
      </c>
      <c r="H209" s="21" t="s">
        <v>1624</v>
      </c>
      <c r="I209" s="21"/>
      <c r="J209" s="7">
        <v>0.90649999999999997</v>
      </c>
      <c r="K209" s="7"/>
      <c r="L209" s="7"/>
      <c r="M209" s="66">
        <v>44957</v>
      </c>
      <c r="N209" s="21" t="s">
        <v>1626</v>
      </c>
      <c r="O209" s="140"/>
      <c r="P209" s="7">
        <v>1.1596</v>
      </c>
      <c r="Q209" s="7"/>
      <c r="R209" s="7"/>
      <c r="S209" s="7"/>
      <c r="T209" s="7"/>
      <c r="U209" s="7"/>
      <c r="V209" s="7"/>
      <c r="W209" s="7"/>
      <c r="Y209" s="66">
        <v>44820</v>
      </c>
      <c r="Z209" s="21" t="s">
        <v>357</v>
      </c>
      <c r="AA209" s="21"/>
      <c r="AB209" s="7">
        <v>1.1242000000000001</v>
      </c>
      <c r="AC209" s="7"/>
      <c r="AE209" s="66"/>
      <c r="AF209" s="21"/>
      <c r="AG209" s="21"/>
      <c r="AH209" s="7"/>
      <c r="AI209" s="7"/>
      <c r="AK209" s="49">
        <v>44890</v>
      </c>
      <c r="AL209" s="21" t="s">
        <v>1630</v>
      </c>
      <c r="AM209" s="140"/>
      <c r="AN209">
        <v>0.96799999999999997</v>
      </c>
      <c r="AQ209" s="66">
        <v>44637</v>
      </c>
      <c r="AR209" s="21" t="s">
        <v>350</v>
      </c>
      <c r="AS209" s="7"/>
      <c r="AT209" s="7">
        <v>1.1287</v>
      </c>
      <c r="AU209" s="7"/>
      <c r="AW209" s="49">
        <v>44820</v>
      </c>
      <c r="AX209" s="21" t="s">
        <v>1634</v>
      </c>
      <c r="AY209" s="7"/>
      <c r="AZ209">
        <v>1.1134999999999999</v>
      </c>
      <c r="BC209" s="49">
        <v>44733</v>
      </c>
      <c r="BD209" s="21" t="s">
        <v>571</v>
      </c>
      <c r="BF209">
        <v>2.5556999999999999</v>
      </c>
      <c r="BI209" s="66"/>
      <c r="BJ209" s="21"/>
      <c r="BK209" s="21"/>
    </row>
    <row r="210" spans="1:63" customFormat="1">
      <c r="A210" s="66">
        <v>44637</v>
      </c>
      <c r="B210" s="21" t="s">
        <v>350</v>
      </c>
      <c r="C210" s="140"/>
      <c r="D210" s="7">
        <v>1.1064000000000001</v>
      </c>
      <c r="E210" s="7"/>
      <c r="G210" s="66">
        <v>44917</v>
      </c>
      <c r="H210" s="21" t="s">
        <v>1624</v>
      </c>
      <c r="I210" s="21"/>
      <c r="J210" s="7">
        <v>0.90459999999999996</v>
      </c>
      <c r="K210" s="7"/>
      <c r="L210" s="7"/>
      <c r="M210" s="66">
        <v>44958</v>
      </c>
      <c r="N210" s="21" t="s">
        <v>348</v>
      </c>
      <c r="O210" s="140"/>
      <c r="P210" s="7">
        <v>1.1744000000000001</v>
      </c>
      <c r="Q210" s="7"/>
      <c r="R210" s="7"/>
      <c r="S210" s="7"/>
      <c r="T210" s="7"/>
      <c r="U210" s="7"/>
      <c r="V210" s="7"/>
      <c r="W210" s="7"/>
      <c r="Y210" s="66">
        <v>44823</v>
      </c>
      <c r="Z210" s="21" t="s">
        <v>357</v>
      </c>
      <c r="AA210" s="21"/>
      <c r="AB210" s="7">
        <v>1.1211</v>
      </c>
      <c r="AC210" s="7"/>
      <c r="AE210" s="66"/>
      <c r="AF210" s="21"/>
      <c r="AG210" s="21"/>
      <c r="AH210" s="7"/>
      <c r="AI210" s="7"/>
      <c r="AK210" s="49">
        <v>44893</v>
      </c>
      <c r="AL210" s="21" t="s">
        <v>1630</v>
      </c>
      <c r="AM210" s="140"/>
      <c r="AN210">
        <v>0.95799999999999996</v>
      </c>
      <c r="AQ210" s="66">
        <v>44638</v>
      </c>
      <c r="AR210" s="21" t="s">
        <v>350</v>
      </c>
      <c r="AS210" s="7"/>
      <c r="AT210" s="7">
        <v>1.1337999999999999</v>
      </c>
      <c r="AU210" s="7"/>
      <c r="AW210" s="49">
        <v>44823</v>
      </c>
      <c r="AX210" s="21" t="s">
        <v>1634</v>
      </c>
      <c r="AY210" s="7"/>
      <c r="AZ210">
        <v>1.1153</v>
      </c>
      <c r="BC210" s="49">
        <v>44734</v>
      </c>
      <c r="BD210" s="21" t="s">
        <v>571</v>
      </c>
      <c r="BF210">
        <v>2.5270999999999999</v>
      </c>
      <c r="BI210" s="66"/>
      <c r="BJ210" s="21"/>
      <c r="BK210" s="21"/>
    </row>
    <row r="211" spans="1:63" customFormat="1">
      <c r="A211" s="66">
        <v>44638</v>
      </c>
      <c r="B211" s="21" t="s">
        <v>350</v>
      </c>
      <c r="C211" s="140"/>
      <c r="D211" s="7">
        <v>1.1095999999999999</v>
      </c>
      <c r="E211" s="7"/>
      <c r="G211" s="66">
        <v>44918</v>
      </c>
      <c r="H211" s="21" t="s">
        <v>1624</v>
      </c>
      <c r="I211" s="21"/>
      <c r="J211" s="7">
        <v>0.89970000000000006</v>
      </c>
      <c r="K211" s="7"/>
      <c r="L211" s="7"/>
      <c r="M211" s="66">
        <v>44959</v>
      </c>
      <c r="N211" s="21" t="s">
        <v>1632</v>
      </c>
      <c r="O211" s="140"/>
      <c r="P211" s="7">
        <v>1.1705000000000001</v>
      </c>
      <c r="Q211" s="7"/>
      <c r="R211" s="7"/>
      <c r="S211" s="7"/>
      <c r="T211" s="7"/>
      <c r="U211" s="7"/>
      <c r="V211" s="7"/>
      <c r="W211" s="7"/>
      <c r="Y211" s="66">
        <v>44824</v>
      </c>
      <c r="Z211" s="21" t="s">
        <v>357</v>
      </c>
      <c r="AA211" s="21"/>
      <c r="AB211" s="7">
        <v>1.1303000000000001</v>
      </c>
      <c r="AC211" s="7"/>
      <c r="AE211" s="66"/>
      <c r="AF211" s="21"/>
      <c r="AG211" s="21"/>
      <c r="AH211" s="7"/>
      <c r="AI211" s="7"/>
      <c r="AK211" s="49">
        <v>44894</v>
      </c>
      <c r="AL211" s="21" t="s">
        <v>1630</v>
      </c>
      <c r="AM211" s="140"/>
      <c r="AN211">
        <v>0.97699999999999998</v>
      </c>
      <c r="AQ211" s="66">
        <v>44641</v>
      </c>
      <c r="AR211" s="21" t="s">
        <v>350</v>
      </c>
      <c r="AS211" s="7"/>
      <c r="AT211" s="7">
        <v>1.1412</v>
      </c>
      <c r="AU211" s="7"/>
      <c r="AW211" s="49">
        <v>44824</v>
      </c>
      <c r="AX211" s="21" t="s">
        <v>1634</v>
      </c>
      <c r="AY211" s="7"/>
      <c r="AZ211">
        <v>1.1127</v>
      </c>
      <c r="BC211" s="49">
        <v>44735</v>
      </c>
      <c r="BD211" s="21" t="s">
        <v>571</v>
      </c>
      <c r="BF211">
        <v>2.5613999999999999</v>
      </c>
      <c r="BI211" s="66"/>
      <c r="BJ211" s="21"/>
      <c r="BK211" s="21"/>
    </row>
    <row r="212" spans="1:63" customFormat="1">
      <c r="A212" s="66">
        <v>44641</v>
      </c>
      <c r="B212" s="21" t="s">
        <v>350</v>
      </c>
      <c r="C212" s="140"/>
      <c r="D212" s="7">
        <v>1.1134999999999999</v>
      </c>
      <c r="E212" s="7"/>
      <c r="G212" s="66">
        <v>44921</v>
      </c>
      <c r="H212" s="21" t="s">
        <v>1624</v>
      </c>
      <c r="I212" s="21"/>
      <c r="J212" s="7">
        <v>0.90639999999999998</v>
      </c>
      <c r="K212" s="7"/>
      <c r="L212" s="7"/>
      <c r="M212" s="66">
        <v>44960</v>
      </c>
      <c r="N212" s="21" t="s">
        <v>1632</v>
      </c>
      <c r="O212" s="140"/>
      <c r="P212" s="7">
        <v>1.1780999999999999</v>
      </c>
      <c r="Q212" s="7"/>
      <c r="R212" s="7"/>
      <c r="S212" s="7"/>
      <c r="T212" s="7"/>
      <c r="U212" s="7"/>
      <c r="V212" s="7"/>
      <c r="W212" s="7"/>
      <c r="Y212" s="66">
        <v>44825</v>
      </c>
      <c r="Z212" s="21" t="s">
        <v>357</v>
      </c>
      <c r="AA212" s="21"/>
      <c r="AB212" s="7">
        <v>1.1275999999999999</v>
      </c>
      <c r="AC212" s="7"/>
      <c r="AE212" s="66"/>
      <c r="AF212" s="21"/>
      <c r="AG212" s="21"/>
      <c r="AH212" s="7"/>
      <c r="AI212" s="7"/>
      <c r="AK212" s="49">
        <v>44895</v>
      </c>
      <c r="AL212" s="21" t="s">
        <v>1630</v>
      </c>
      <c r="AM212" s="140"/>
      <c r="AN212">
        <v>0.97599999999999998</v>
      </c>
      <c r="AQ212" s="66">
        <v>44642</v>
      </c>
      <c r="AR212" s="21" t="s">
        <v>350</v>
      </c>
      <c r="AS212" s="7"/>
      <c r="AT212" s="7">
        <v>1.1363000000000001</v>
      </c>
      <c r="AU212" s="7"/>
      <c r="AW212" s="49">
        <v>44825</v>
      </c>
      <c r="AX212" s="21" t="s">
        <v>1634</v>
      </c>
      <c r="AY212" s="7"/>
      <c r="AZ212">
        <v>1.1094999999999999</v>
      </c>
      <c r="BC212" s="49">
        <v>44736</v>
      </c>
      <c r="BD212" s="21" t="s">
        <v>571</v>
      </c>
      <c r="BF212">
        <v>2.5589</v>
      </c>
      <c r="BI212" s="66"/>
      <c r="BJ212" s="21"/>
      <c r="BK212" s="21"/>
    </row>
    <row r="213" spans="1:63" customFormat="1">
      <c r="A213" s="66">
        <v>44642</v>
      </c>
      <c r="B213" s="21" t="s">
        <v>350</v>
      </c>
      <c r="C213" s="140"/>
      <c r="D213" s="7">
        <v>1.1112</v>
      </c>
      <c r="E213" s="7"/>
      <c r="G213" s="66">
        <v>44922</v>
      </c>
      <c r="H213" s="21" t="s">
        <v>1624</v>
      </c>
      <c r="I213" s="21"/>
      <c r="J213" s="7">
        <v>0.9123</v>
      </c>
      <c r="K213" s="7"/>
      <c r="L213" s="7"/>
      <c r="M213" s="66">
        <v>44963</v>
      </c>
      <c r="N213" s="21" t="s">
        <v>1632</v>
      </c>
      <c r="O213" s="140"/>
      <c r="P213" s="7">
        <v>1.1718999999999999</v>
      </c>
      <c r="Q213" s="7"/>
      <c r="R213" s="7"/>
      <c r="S213" s="7"/>
      <c r="T213" s="7"/>
      <c r="U213" s="7"/>
      <c r="V213" s="7"/>
      <c r="W213" s="7"/>
      <c r="Y213" s="66">
        <v>44826</v>
      </c>
      <c r="Z213" s="21" t="s">
        <v>357</v>
      </c>
      <c r="AA213" s="21"/>
      <c r="AB213" s="7">
        <v>1.1254</v>
      </c>
      <c r="AC213" s="7"/>
      <c r="AE213" s="66"/>
      <c r="AF213" s="21"/>
      <c r="AG213" s="21"/>
      <c r="AH213" s="7"/>
      <c r="AI213" s="7"/>
      <c r="AK213" s="49">
        <v>44896</v>
      </c>
      <c r="AL213" s="21" t="s">
        <v>336</v>
      </c>
      <c r="AM213" s="140"/>
      <c r="AN213">
        <v>0.98</v>
      </c>
      <c r="AQ213" s="66">
        <v>44643</v>
      </c>
      <c r="AR213" s="21" t="s">
        <v>350</v>
      </c>
      <c r="AS213" s="7"/>
      <c r="AT213" s="7">
        <v>1.1357999999999999</v>
      </c>
      <c r="AU213" s="7"/>
      <c r="AW213" s="49">
        <v>44826</v>
      </c>
      <c r="AX213" s="21" t="s">
        <v>1634</v>
      </c>
      <c r="AY213" s="7"/>
      <c r="AZ213">
        <v>1.1081000000000001</v>
      </c>
      <c r="BC213" s="49">
        <v>44739</v>
      </c>
      <c r="BD213" s="21" t="s">
        <v>571</v>
      </c>
      <c r="BF213">
        <v>2.5421999999999998</v>
      </c>
      <c r="BI213" s="66"/>
      <c r="BJ213" s="21"/>
      <c r="BK213" s="21"/>
    </row>
    <row r="214" spans="1:63" customFormat="1">
      <c r="A214" s="66">
        <v>44643</v>
      </c>
      <c r="B214" s="21" t="s">
        <v>350</v>
      </c>
      <c r="C214" s="140"/>
      <c r="D214" s="60">
        <v>1.1112</v>
      </c>
      <c r="E214" s="7"/>
      <c r="G214" s="66">
        <v>44923</v>
      </c>
      <c r="H214" s="21" t="s">
        <v>1624</v>
      </c>
      <c r="I214" s="21"/>
      <c r="J214" s="60">
        <v>0.90849999999999997</v>
      </c>
      <c r="K214" s="7"/>
      <c r="L214" s="7"/>
      <c r="M214" s="66">
        <v>44964</v>
      </c>
      <c r="N214" s="21" t="s">
        <v>1688</v>
      </c>
      <c r="O214" s="140"/>
      <c r="P214" s="7">
        <v>1.1722999999999999</v>
      </c>
      <c r="Q214" s="7"/>
      <c r="R214" s="7"/>
      <c r="S214" s="7"/>
      <c r="T214" s="7"/>
      <c r="U214" s="7"/>
      <c r="V214" s="7"/>
      <c r="W214" s="7"/>
      <c r="Y214" s="66">
        <v>44827</v>
      </c>
      <c r="Z214" s="21" t="s">
        <v>357</v>
      </c>
      <c r="AA214" s="21"/>
      <c r="AB214" s="7">
        <v>1.1075999999999999</v>
      </c>
      <c r="AC214" s="7"/>
      <c r="AE214" s="66"/>
      <c r="AF214" s="21"/>
      <c r="AG214" s="21"/>
      <c r="AH214" s="7"/>
      <c r="AI214" s="7"/>
      <c r="AK214" s="49">
        <v>44897</v>
      </c>
      <c r="AL214" s="21" t="s">
        <v>1624</v>
      </c>
      <c r="AM214" s="140"/>
      <c r="AN214">
        <v>0.98299999999999998</v>
      </c>
      <c r="AQ214" s="66">
        <v>44644</v>
      </c>
      <c r="AR214" s="21" t="s">
        <v>350</v>
      </c>
      <c r="AS214" s="7"/>
      <c r="AT214" s="7">
        <v>1.1387</v>
      </c>
      <c r="AU214" s="7"/>
      <c r="AW214" s="49">
        <v>44827</v>
      </c>
      <c r="AX214" s="21" t="s">
        <v>1634</v>
      </c>
      <c r="AY214" s="7"/>
      <c r="AZ214">
        <v>1.1048</v>
      </c>
      <c r="BC214" s="49">
        <v>44740</v>
      </c>
      <c r="BD214" s="21" t="s">
        <v>571</v>
      </c>
      <c r="BF214">
        <v>2.5847000000000002</v>
      </c>
      <c r="BI214" s="66"/>
      <c r="BJ214" s="21"/>
      <c r="BK214" s="21"/>
    </row>
    <row r="215" spans="1:63" customFormat="1">
      <c r="A215" s="66">
        <v>44644</v>
      </c>
      <c r="B215" s="21" t="s">
        <v>350</v>
      </c>
      <c r="C215" s="140"/>
      <c r="D215" s="7">
        <v>1.1055999999999999</v>
      </c>
      <c r="E215" s="7"/>
      <c r="G215" s="66">
        <v>44924</v>
      </c>
      <c r="H215" s="21" t="s">
        <v>1624</v>
      </c>
      <c r="I215" s="21"/>
      <c r="J215" s="7">
        <v>0.90559999999999996</v>
      </c>
      <c r="K215" s="7"/>
      <c r="L215" s="7"/>
      <c r="M215" s="66">
        <v>44965</v>
      </c>
      <c r="N215" s="21" t="s">
        <v>1701</v>
      </c>
      <c r="O215" s="140"/>
      <c r="P215" s="7">
        <v>1.1697</v>
      </c>
      <c r="Q215" s="7"/>
      <c r="R215" s="7"/>
      <c r="S215" s="7"/>
      <c r="T215" s="7"/>
      <c r="U215" s="7"/>
      <c r="V215" s="7"/>
      <c r="W215" s="7"/>
      <c r="Y215" s="66">
        <v>44830</v>
      </c>
      <c r="Z215" s="21" t="s">
        <v>357</v>
      </c>
      <c r="AA215" s="21"/>
      <c r="AB215" s="7">
        <v>1.0896999999999999</v>
      </c>
      <c r="AC215" s="7"/>
      <c r="AE215" s="66"/>
      <c r="AF215" s="21"/>
      <c r="AG215" s="21"/>
      <c r="AH215" s="7"/>
      <c r="AI215" s="7"/>
      <c r="AK215" s="49">
        <v>44900</v>
      </c>
      <c r="AL215" s="21" t="s">
        <v>1624</v>
      </c>
      <c r="AM215" s="140"/>
      <c r="AN215">
        <v>0.99399999999999999</v>
      </c>
      <c r="AQ215" s="66">
        <v>44645</v>
      </c>
      <c r="AR215" s="21" t="s">
        <v>350</v>
      </c>
      <c r="AS215" s="7"/>
      <c r="AT215" s="7">
        <v>1.1437999999999999</v>
      </c>
      <c r="AU215" s="7"/>
      <c r="AW215" s="49">
        <v>44830</v>
      </c>
      <c r="AX215" s="21" t="s">
        <v>1634</v>
      </c>
      <c r="AY215" s="7"/>
      <c r="AZ215">
        <v>1.0949</v>
      </c>
      <c r="BC215" s="49">
        <v>44741</v>
      </c>
      <c r="BD215" s="21" t="s">
        <v>571</v>
      </c>
      <c r="BF215">
        <v>2.5949</v>
      </c>
      <c r="BI215" s="66"/>
      <c r="BJ215" s="21"/>
      <c r="BK215" s="21"/>
    </row>
    <row r="216" spans="1:63" customFormat="1">
      <c r="A216" s="66">
        <v>44645</v>
      </c>
      <c r="B216" s="21" t="s">
        <v>350</v>
      </c>
      <c r="C216" s="140"/>
      <c r="D216" s="7">
        <v>1.1014999999999999</v>
      </c>
      <c r="E216" s="7"/>
      <c r="G216" s="66">
        <v>44925</v>
      </c>
      <c r="H216" s="21" t="s">
        <v>1624</v>
      </c>
      <c r="I216" s="21"/>
      <c r="J216" s="7">
        <v>0.91159999999999997</v>
      </c>
      <c r="K216" s="7"/>
      <c r="L216" s="7"/>
      <c r="M216" s="66">
        <v>44966</v>
      </c>
      <c r="N216" s="21" t="s">
        <v>1711</v>
      </c>
      <c r="O216" s="140"/>
      <c r="P216" s="7">
        <v>1.1722999999999999</v>
      </c>
      <c r="Q216" s="7"/>
      <c r="R216" s="7"/>
      <c r="S216" s="7"/>
      <c r="T216" s="7"/>
      <c r="U216" s="7"/>
      <c r="V216" s="7"/>
      <c r="W216" s="7"/>
      <c r="Y216" s="66">
        <v>44831</v>
      </c>
      <c r="Z216" s="21" t="s">
        <v>357</v>
      </c>
      <c r="AA216" s="21"/>
      <c r="AB216" s="7">
        <v>1.1079000000000001</v>
      </c>
      <c r="AC216" s="7"/>
      <c r="AE216" s="66"/>
      <c r="AF216" s="21"/>
      <c r="AG216" s="21"/>
      <c r="AH216" s="7"/>
      <c r="AI216" s="7"/>
      <c r="AK216" s="49">
        <v>44901</v>
      </c>
      <c r="AL216" s="21" t="s">
        <v>1624</v>
      </c>
      <c r="AM216" s="140"/>
      <c r="AN216">
        <v>0.99199999999999999</v>
      </c>
      <c r="AQ216" s="66">
        <v>44648</v>
      </c>
      <c r="AR216" s="21" t="s">
        <v>350</v>
      </c>
      <c r="AS216" s="7"/>
      <c r="AT216" s="7">
        <v>1.1416999999999999</v>
      </c>
      <c r="AU216" s="7"/>
      <c r="AW216" s="49">
        <v>44831</v>
      </c>
      <c r="AX216" s="21" t="s">
        <v>1634</v>
      </c>
      <c r="AY216" s="7"/>
      <c r="AZ216">
        <v>1.0982000000000001</v>
      </c>
      <c r="BC216" s="49">
        <v>44742</v>
      </c>
      <c r="BD216" s="21" t="s">
        <v>571</v>
      </c>
      <c r="BF216">
        <v>2.5735000000000001</v>
      </c>
      <c r="BI216" s="66"/>
      <c r="BJ216" s="21"/>
      <c r="BK216" s="21"/>
    </row>
    <row r="217" spans="1:63" customFormat="1">
      <c r="A217" s="66">
        <v>44648</v>
      </c>
      <c r="B217" s="21" t="s">
        <v>350</v>
      </c>
      <c r="C217" s="140"/>
      <c r="D217" s="7">
        <v>1.0935999999999999</v>
      </c>
      <c r="E217" s="7"/>
      <c r="G217" s="66">
        <v>44929</v>
      </c>
      <c r="H217" s="21" t="s">
        <v>1626</v>
      </c>
      <c r="I217" s="21"/>
      <c r="J217" s="7">
        <v>0.91779999999999995</v>
      </c>
      <c r="K217" s="7"/>
      <c r="L217" s="7"/>
      <c r="M217" s="66">
        <v>44967</v>
      </c>
      <c r="N217" s="21" t="s">
        <v>1719</v>
      </c>
      <c r="O217" s="140"/>
      <c r="P217" s="7">
        <v>1.1665000000000001</v>
      </c>
      <c r="Q217" s="7"/>
      <c r="R217" s="7"/>
      <c r="S217" s="7"/>
      <c r="T217" s="7"/>
      <c r="U217" s="7"/>
      <c r="V217" s="7"/>
      <c r="W217" s="7"/>
      <c r="Y217" s="66">
        <v>44832</v>
      </c>
      <c r="Z217" s="21" t="s">
        <v>357</v>
      </c>
      <c r="AA217" s="21"/>
      <c r="AB217" s="7">
        <v>1.0873999999999999</v>
      </c>
      <c r="AC217" s="7"/>
      <c r="AE217" s="66"/>
      <c r="AF217" s="21"/>
      <c r="AG217" s="21"/>
      <c r="AH217" s="7"/>
      <c r="AI217" s="7"/>
      <c r="AK217" s="49">
        <v>44902</v>
      </c>
      <c r="AL217" s="21" t="s">
        <v>1624</v>
      </c>
      <c r="AM217" s="140"/>
      <c r="AN217">
        <v>0.99299999999999999</v>
      </c>
      <c r="AQ217" s="66">
        <v>44649</v>
      </c>
      <c r="AR217" s="21" t="s">
        <v>350</v>
      </c>
      <c r="AS217" s="7"/>
      <c r="AT217" s="7">
        <v>1.1409</v>
      </c>
      <c r="AU217" s="7"/>
      <c r="AW217" s="49">
        <v>44832</v>
      </c>
      <c r="AX217" s="21" t="s">
        <v>1634</v>
      </c>
      <c r="AY217" s="7"/>
      <c r="AZ217">
        <v>1.101</v>
      </c>
      <c r="BC217" s="49">
        <v>44743</v>
      </c>
      <c r="BD217" s="21" t="s">
        <v>639</v>
      </c>
      <c r="BF217">
        <v>2.5678999999999998</v>
      </c>
      <c r="BI217" s="66"/>
      <c r="BJ217" s="21"/>
      <c r="BK217" s="21"/>
    </row>
    <row r="218" spans="1:63" customFormat="1">
      <c r="A218" s="66">
        <v>44649</v>
      </c>
      <c r="B218" s="21" t="s">
        <v>350</v>
      </c>
      <c r="C218" s="140"/>
      <c r="D218" s="7">
        <v>1.0867</v>
      </c>
      <c r="E218" s="7"/>
      <c r="G218" s="66">
        <v>44930</v>
      </c>
      <c r="H218" s="21" t="s">
        <v>1626</v>
      </c>
      <c r="I218" s="21"/>
      <c r="J218" s="7">
        <v>0.91510000000000002</v>
      </c>
      <c r="K218" s="7"/>
      <c r="L218" s="7"/>
      <c r="M218" s="7"/>
      <c r="N218" s="7"/>
      <c r="O218" s="7"/>
      <c r="P218" s="7"/>
      <c r="Q218" s="7"/>
      <c r="R218" s="7"/>
      <c r="S218" s="7"/>
      <c r="T218" s="7"/>
      <c r="U218" s="7"/>
      <c r="V218" s="7"/>
      <c r="W218" s="7"/>
      <c r="Y218" s="66">
        <v>44833</v>
      </c>
      <c r="Z218" s="21" t="s">
        <v>357</v>
      </c>
      <c r="AA218" s="21"/>
      <c r="AB218" s="7">
        <v>1.0905</v>
      </c>
      <c r="AC218" s="7"/>
      <c r="AE218" s="66"/>
      <c r="AF218" s="21"/>
      <c r="AG218" s="21"/>
      <c r="AH218" s="7"/>
      <c r="AI218" s="7"/>
      <c r="AK218" s="49">
        <v>44903</v>
      </c>
      <c r="AL218" s="21" t="s">
        <v>1624</v>
      </c>
      <c r="AM218" s="140"/>
      <c r="AN218">
        <v>0.99299999999999999</v>
      </c>
      <c r="AQ218" s="66">
        <v>44650</v>
      </c>
      <c r="AR218" s="21" t="s">
        <v>350</v>
      </c>
      <c r="AS218" s="7"/>
      <c r="AT218" s="7">
        <v>1.1395999999999999</v>
      </c>
      <c r="AU218" s="7"/>
      <c r="AW218" s="49">
        <v>44833</v>
      </c>
      <c r="AX218" s="21" t="s">
        <v>1634</v>
      </c>
      <c r="AY218" s="7"/>
      <c r="AZ218">
        <v>1.101</v>
      </c>
      <c r="BC218" s="49">
        <v>44746</v>
      </c>
      <c r="BD218" s="21" t="s">
        <v>639</v>
      </c>
      <c r="BF218">
        <v>2.5533000000000001</v>
      </c>
      <c r="BI218" s="66"/>
      <c r="BJ218" s="21"/>
      <c r="BK218" s="21"/>
    </row>
    <row r="219" spans="1:63" customFormat="1">
      <c r="A219" s="66">
        <v>44650</v>
      </c>
      <c r="B219" s="21" t="s">
        <v>350</v>
      </c>
      <c r="C219" s="140"/>
      <c r="D219" s="60">
        <v>1.0867</v>
      </c>
      <c r="E219" s="7"/>
      <c r="G219" s="66">
        <v>44931</v>
      </c>
      <c r="H219" s="21" t="s">
        <v>1626</v>
      </c>
      <c r="I219" s="21"/>
      <c r="J219" s="60">
        <v>0.91720000000000002</v>
      </c>
      <c r="K219" s="7"/>
      <c r="L219" s="7"/>
      <c r="M219" s="7"/>
      <c r="N219" s="7"/>
      <c r="O219" s="7"/>
      <c r="P219" s="7"/>
      <c r="Q219" s="7"/>
      <c r="R219" s="7"/>
      <c r="S219" s="7"/>
      <c r="T219" s="7"/>
      <c r="U219" s="7"/>
      <c r="V219" s="7"/>
      <c r="W219" s="7"/>
      <c r="Y219" s="66">
        <v>44834</v>
      </c>
      <c r="Z219" s="21" t="s">
        <v>357</v>
      </c>
      <c r="AA219" s="21"/>
      <c r="AB219" s="7">
        <v>1.0782</v>
      </c>
      <c r="AC219" s="7"/>
      <c r="AE219" s="66"/>
      <c r="AF219" s="21"/>
      <c r="AG219" s="21"/>
      <c r="AH219" s="7"/>
      <c r="AI219" s="7"/>
      <c r="AK219" s="49">
        <v>44904</v>
      </c>
      <c r="AL219" s="21" t="s">
        <v>1624</v>
      </c>
      <c r="AM219" s="140"/>
      <c r="AN219">
        <v>1.004</v>
      </c>
      <c r="AQ219" s="66">
        <v>44651</v>
      </c>
      <c r="AR219" s="21" t="s">
        <v>350</v>
      </c>
      <c r="AS219" s="7"/>
      <c r="AT219" s="7">
        <v>1.1415999999999999</v>
      </c>
      <c r="AU219" s="7"/>
      <c r="AW219" s="49">
        <v>44834</v>
      </c>
      <c r="AX219" s="21" t="s">
        <v>1634</v>
      </c>
      <c r="AY219" s="7"/>
      <c r="AZ219">
        <v>1.0993999999999999</v>
      </c>
      <c r="BC219" s="49">
        <v>44747</v>
      </c>
      <c r="BD219" s="21" t="s">
        <v>639</v>
      </c>
      <c r="BF219">
        <v>2.6046</v>
      </c>
      <c r="BI219" s="66"/>
      <c r="BJ219" s="21"/>
      <c r="BK219" s="21"/>
    </row>
    <row r="220" spans="1:63" customFormat="1">
      <c r="A220" s="66">
        <v>44651</v>
      </c>
      <c r="B220" s="21" t="s">
        <v>350</v>
      </c>
      <c r="C220" s="140"/>
      <c r="D220" s="7">
        <v>1.0975999999999999</v>
      </c>
      <c r="E220" s="7"/>
      <c r="G220" s="66">
        <v>44932</v>
      </c>
      <c r="H220" s="21" t="s">
        <v>1626</v>
      </c>
      <c r="I220" s="21"/>
      <c r="J220" s="7">
        <v>0.91349999999999998</v>
      </c>
      <c r="K220" s="7"/>
      <c r="L220" s="7"/>
      <c r="M220" s="7"/>
      <c r="N220" s="7"/>
      <c r="O220" s="7"/>
      <c r="P220" s="7"/>
      <c r="Q220" s="7"/>
      <c r="R220" s="7"/>
      <c r="S220" s="7"/>
      <c r="T220" s="7"/>
      <c r="U220" s="7"/>
      <c r="V220" s="7"/>
      <c r="W220" s="7"/>
      <c r="Y220" s="66">
        <v>44844</v>
      </c>
      <c r="Z220" s="21" t="s">
        <v>358</v>
      </c>
      <c r="AA220" s="21"/>
      <c r="AB220" s="7">
        <v>1.0623</v>
      </c>
      <c r="AC220" s="7"/>
      <c r="AE220" s="66"/>
      <c r="AF220" s="21"/>
      <c r="AG220" s="21"/>
      <c r="AH220" s="7"/>
      <c r="AI220" s="7"/>
      <c r="AK220" s="49">
        <v>44907</v>
      </c>
      <c r="AL220" s="21" t="s">
        <v>1624</v>
      </c>
      <c r="AM220" s="140"/>
      <c r="AN220">
        <v>1.0009999999999999</v>
      </c>
      <c r="AQ220" s="66">
        <v>44652</v>
      </c>
      <c r="AR220" s="21" t="s">
        <v>351</v>
      </c>
      <c r="AS220" s="7"/>
      <c r="AT220" s="7">
        <v>1.1374</v>
      </c>
      <c r="AU220" s="7"/>
      <c r="AW220" s="49">
        <v>44844</v>
      </c>
      <c r="AX220" s="21" t="s">
        <v>358</v>
      </c>
      <c r="AY220" s="7"/>
      <c r="AZ220">
        <v>1.0963000000000001</v>
      </c>
      <c r="BC220" s="49">
        <v>44748</v>
      </c>
      <c r="BD220" s="21" t="s">
        <v>639</v>
      </c>
      <c r="BF220">
        <v>2.5556999999999999</v>
      </c>
      <c r="BI220" s="66"/>
      <c r="BJ220" s="21"/>
      <c r="BK220" s="21"/>
    </row>
    <row r="221" spans="1:63" customFormat="1">
      <c r="A221" s="66">
        <v>44652</v>
      </c>
      <c r="B221" s="21" t="s">
        <v>351</v>
      </c>
      <c r="C221" s="140"/>
      <c r="D221" s="7">
        <v>1.1000000000000001</v>
      </c>
      <c r="E221" s="7"/>
      <c r="G221" s="66">
        <v>44935</v>
      </c>
      <c r="H221" s="21" t="s">
        <v>1626</v>
      </c>
      <c r="I221" s="21"/>
      <c r="J221" s="7">
        <v>0.91439999999999999</v>
      </c>
      <c r="K221" s="7"/>
      <c r="L221" s="7"/>
      <c r="M221" s="7"/>
      <c r="N221" s="7"/>
      <c r="O221" s="7"/>
      <c r="P221" s="7"/>
      <c r="Q221" s="7"/>
      <c r="R221" s="7"/>
      <c r="S221" s="7"/>
      <c r="T221" s="7"/>
      <c r="U221" s="7"/>
      <c r="V221" s="7"/>
      <c r="W221" s="7"/>
      <c r="Y221" s="66">
        <v>44845</v>
      </c>
      <c r="Z221" s="21" t="s">
        <v>358</v>
      </c>
      <c r="AA221" s="21"/>
      <c r="AB221" s="7">
        <v>1.0611999999999999</v>
      </c>
      <c r="AC221" s="7"/>
      <c r="AE221" s="66"/>
      <c r="AF221" s="21"/>
      <c r="AG221" s="21"/>
      <c r="AH221" s="7"/>
      <c r="AI221" s="7"/>
      <c r="AK221" s="49">
        <v>44908</v>
      </c>
      <c r="AL221" s="21" t="s">
        <v>1624</v>
      </c>
      <c r="AM221" s="140"/>
      <c r="AN221">
        <v>0.99199999999999999</v>
      </c>
      <c r="AQ221" s="66">
        <v>44657</v>
      </c>
      <c r="AR221" s="21" t="s">
        <v>351</v>
      </c>
      <c r="AS221" s="7"/>
      <c r="AT221" s="60">
        <v>1.1374</v>
      </c>
      <c r="AU221" s="7"/>
      <c r="AW221" s="49">
        <v>44845</v>
      </c>
      <c r="AX221" s="21" t="s">
        <v>1635</v>
      </c>
      <c r="AY221" s="7"/>
      <c r="AZ221">
        <v>1.0863</v>
      </c>
      <c r="BC221" s="49">
        <v>44749</v>
      </c>
      <c r="BD221" s="21" t="s">
        <v>639</v>
      </c>
      <c r="BF221">
        <v>2.5468000000000002</v>
      </c>
      <c r="BI221" s="66"/>
      <c r="BJ221" s="21"/>
      <c r="BK221" s="21"/>
    </row>
    <row r="222" spans="1:63" customFormat="1">
      <c r="A222" s="66">
        <v>44657</v>
      </c>
      <c r="B222" s="21" t="s">
        <v>351</v>
      </c>
      <c r="C222" s="140"/>
      <c r="D222" s="7">
        <v>1.1028</v>
      </c>
      <c r="E222" s="7"/>
      <c r="G222" s="66">
        <v>44936</v>
      </c>
      <c r="H222" s="21" t="s">
        <v>1626</v>
      </c>
      <c r="I222" s="21"/>
      <c r="J222" s="7">
        <v>0.90890000000000004</v>
      </c>
      <c r="K222" s="7"/>
      <c r="L222" s="7"/>
      <c r="M222" s="7"/>
      <c r="N222" s="7"/>
      <c r="O222" s="7"/>
      <c r="P222" s="7"/>
      <c r="Q222" s="7"/>
      <c r="R222" s="7"/>
      <c r="S222" s="7"/>
      <c r="T222" s="7"/>
      <c r="U222" s="7"/>
      <c r="V222" s="7"/>
      <c r="W222" s="7"/>
      <c r="Y222" s="66">
        <v>44846</v>
      </c>
      <c r="Z222" s="21" t="s">
        <v>1635</v>
      </c>
      <c r="AA222" s="21"/>
      <c r="AB222" s="7">
        <v>1.0760000000000001</v>
      </c>
      <c r="AC222" s="7"/>
      <c r="AE222" s="66"/>
      <c r="AF222" s="21"/>
      <c r="AG222" s="21"/>
      <c r="AH222" s="7"/>
      <c r="AI222" s="7"/>
      <c r="AK222" s="49">
        <v>44909</v>
      </c>
      <c r="AL222" s="21" t="s">
        <v>1624</v>
      </c>
      <c r="AM222" s="140"/>
      <c r="AN222">
        <v>0.98799999999999999</v>
      </c>
      <c r="AQ222" s="66">
        <v>44658</v>
      </c>
      <c r="AR222" s="21" t="s">
        <v>351</v>
      </c>
      <c r="AS222" s="7"/>
      <c r="AT222" s="7">
        <v>1.1391</v>
      </c>
      <c r="AU222" s="7"/>
      <c r="AW222" s="49">
        <v>44846</v>
      </c>
      <c r="AX222" s="21" t="s">
        <v>1635</v>
      </c>
      <c r="AY222" s="7"/>
      <c r="AZ222">
        <v>1.0811999999999999</v>
      </c>
      <c r="BC222" s="49">
        <v>44750</v>
      </c>
      <c r="BD222" s="21" t="s">
        <v>639</v>
      </c>
      <c r="BF222">
        <v>2.5447000000000002</v>
      </c>
      <c r="BI222" s="66"/>
      <c r="BJ222" s="21"/>
      <c r="BK222" s="21"/>
    </row>
    <row r="223" spans="1:63" customFormat="1">
      <c r="A223" s="66">
        <v>44658</v>
      </c>
      <c r="B223" s="21" t="s">
        <v>351</v>
      </c>
      <c r="C223" s="140"/>
      <c r="D223" s="7">
        <v>1.0907</v>
      </c>
      <c r="E223" s="7"/>
      <c r="G223" s="66">
        <v>44937</v>
      </c>
      <c r="H223" s="21" t="s">
        <v>1626</v>
      </c>
      <c r="I223" s="21"/>
      <c r="J223" s="7">
        <v>0.90669999999999995</v>
      </c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Y223" s="66">
        <v>44847</v>
      </c>
      <c r="Z223" s="21" t="s">
        <v>1635</v>
      </c>
      <c r="AA223" s="21"/>
      <c r="AB223" s="7">
        <v>1.0824</v>
      </c>
      <c r="AC223" s="7"/>
      <c r="AE223" s="66"/>
      <c r="AF223" s="21"/>
      <c r="AG223" s="21"/>
      <c r="AH223" s="7"/>
      <c r="AI223" s="7"/>
      <c r="AK223" s="49">
        <v>44910</v>
      </c>
      <c r="AL223" s="21" t="s">
        <v>1624</v>
      </c>
      <c r="AM223" s="140"/>
      <c r="AN223">
        <v>0.99099999999999999</v>
      </c>
      <c r="AQ223" s="66">
        <v>44659</v>
      </c>
      <c r="AR223" s="21" t="s">
        <v>351</v>
      </c>
      <c r="AS223" s="7"/>
      <c r="AT223" s="7">
        <v>1.1375</v>
      </c>
      <c r="AU223" s="7"/>
      <c r="AW223" s="49">
        <v>44847</v>
      </c>
      <c r="AX223" s="21" t="s">
        <v>1635</v>
      </c>
      <c r="AY223" s="7"/>
      <c r="AZ223">
        <v>1.0831</v>
      </c>
      <c r="BC223" s="49">
        <v>44753</v>
      </c>
      <c r="BD223" s="21" t="s">
        <v>639</v>
      </c>
      <c r="BF223">
        <v>2.5535000000000001</v>
      </c>
      <c r="BI223" s="66"/>
      <c r="BJ223" s="21"/>
      <c r="BK223" s="21"/>
    </row>
    <row r="224" spans="1:63" customFormat="1">
      <c r="A224" s="66">
        <v>44659</v>
      </c>
      <c r="B224" s="21" t="s">
        <v>351</v>
      </c>
      <c r="C224" s="140"/>
      <c r="D224" s="7">
        <v>1.0873999999999999</v>
      </c>
      <c r="E224" s="7"/>
      <c r="G224" s="66">
        <v>44938</v>
      </c>
      <c r="H224" s="21" t="s">
        <v>1626</v>
      </c>
      <c r="I224" s="21"/>
      <c r="J224" s="7">
        <v>0.90880000000000005</v>
      </c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Y224" s="66">
        <v>44848</v>
      </c>
      <c r="Z224" s="21" t="s">
        <v>1635</v>
      </c>
      <c r="AA224" s="21"/>
      <c r="AB224" s="7">
        <v>1.1051</v>
      </c>
      <c r="AC224" s="7"/>
      <c r="AE224" s="66"/>
      <c r="AF224" s="21"/>
      <c r="AG224" s="21"/>
      <c r="AH224" s="7"/>
      <c r="AI224" s="7"/>
      <c r="AK224" s="49">
        <v>44911</v>
      </c>
      <c r="AL224" s="21" t="s">
        <v>1624</v>
      </c>
      <c r="AM224" s="140"/>
      <c r="AN224">
        <v>0.98799999999999999</v>
      </c>
      <c r="AQ224" s="66">
        <v>44662</v>
      </c>
      <c r="AR224" s="21" t="s">
        <v>351</v>
      </c>
      <c r="AS224" s="7"/>
      <c r="AT224" s="7">
        <v>1.1400999999999999</v>
      </c>
      <c r="AU224" s="7"/>
      <c r="AW224" s="49">
        <v>44848</v>
      </c>
      <c r="AX224" s="21" t="s">
        <v>1635</v>
      </c>
      <c r="AY224" s="7"/>
      <c r="AZ224">
        <v>1.0857000000000001</v>
      </c>
      <c r="BC224" s="49">
        <v>44754</v>
      </c>
      <c r="BD224" s="21" t="s">
        <v>639</v>
      </c>
      <c r="BF224">
        <v>2.5577999999999999</v>
      </c>
      <c r="BI224" s="66"/>
      <c r="BJ224" s="21"/>
      <c r="BK224" s="21"/>
    </row>
    <row r="225" spans="1:63" customFormat="1">
      <c r="A225" s="66">
        <v>44662</v>
      </c>
      <c r="B225" s="21" t="s">
        <v>351</v>
      </c>
      <c r="C225" s="140"/>
      <c r="D225" s="7">
        <v>1.0788</v>
      </c>
      <c r="E225" s="7"/>
      <c r="G225" s="66">
        <v>44939</v>
      </c>
      <c r="H225" s="21" t="s">
        <v>1626</v>
      </c>
      <c r="I225" s="21"/>
      <c r="J225" s="7">
        <v>0.91639999999999999</v>
      </c>
      <c r="K225" s="7"/>
      <c r="L225" s="7"/>
      <c r="M225" s="7"/>
      <c r="N225" s="7"/>
      <c r="O225" s="7"/>
      <c r="P225" s="7"/>
      <c r="Q225" s="7"/>
      <c r="R225" s="7"/>
      <c r="S225" s="7"/>
      <c r="T225" s="7"/>
      <c r="U225" s="7"/>
      <c r="V225" s="7"/>
      <c r="W225" s="7"/>
      <c r="Y225" s="66">
        <v>44851</v>
      </c>
      <c r="Z225" s="21" t="s">
        <v>1635</v>
      </c>
      <c r="AA225" s="21"/>
      <c r="AB225" s="7">
        <v>1.105</v>
      </c>
      <c r="AC225" s="7"/>
      <c r="AE225" s="66"/>
      <c r="AF225" s="21"/>
      <c r="AG225" s="21"/>
      <c r="AH225" s="7"/>
      <c r="AI225" s="7"/>
      <c r="AK225" s="49">
        <v>44914</v>
      </c>
      <c r="AL225" s="21" t="s">
        <v>1624</v>
      </c>
      <c r="AM225" s="140"/>
      <c r="AN225">
        <v>0.95499999999999996</v>
      </c>
      <c r="AQ225" s="66">
        <v>44663</v>
      </c>
      <c r="AR225" s="21" t="s">
        <v>351</v>
      </c>
      <c r="AS225" s="7"/>
      <c r="AT225" s="7">
        <v>1.1385000000000001</v>
      </c>
      <c r="AU225" s="7"/>
      <c r="AW225" s="49">
        <v>44851</v>
      </c>
      <c r="AX225" s="21" t="s">
        <v>1635</v>
      </c>
      <c r="AY225" s="7"/>
      <c r="AZ225">
        <v>1.081</v>
      </c>
      <c r="BC225" s="49">
        <v>44755</v>
      </c>
      <c r="BD225" s="21" t="s">
        <v>639</v>
      </c>
      <c r="BF225">
        <v>2.5554000000000001</v>
      </c>
      <c r="BI225" s="66"/>
      <c r="BJ225" s="21"/>
      <c r="BK225" s="21"/>
    </row>
    <row r="226" spans="1:63" customFormat="1">
      <c r="A226" s="66">
        <v>44663</v>
      </c>
      <c r="B226" s="21" t="s">
        <v>351</v>
      </c>
      <c r="C226" s="140"/>
      <c r="D226" s="7">
        <v>1.0771999999999999</v>
      </c>
      <c r="E226" s="7"/>
      <c r="G226" s="66">
        <v>44942</v>
      </c>
      <c r="H226" s="21" t="s">
        <v>1626</v>
      </c>
      <c r="I226" s="21"/>
      <c r="J226" s="7">
        <v>0.92190000000000005</v>
      </c>
      <c r="K226" s="7"/>
      <c r="L226" s="7"/>
      <c r="M226" s="7"/>
      <c r="N226" s="7"/>
      <c r="O226" s="7"/>
      <c r="P226" s="7"/>
      <c r="Q226" s="7"/>
      <c r="R226" s="7"/>
      <c r="S226" s="7"/>
      <c r="T226" s="7"/>
      <c r="U226" s="7"/>
      <c r="V226" s="7"/>
      <c r="W226" s="7"/>
      <c r="Y226" s="66">
        <v>44852</v>
      </c>
      <c r="Z226" s="21" t="s">
        <v>1635</v>
      </c>
      <c r="AA226" s="21"/>
      <c r="AB226" s="7">
        <v>1.105</v>
      </c>
      <c r="AC226" s="7"/>
      <c r="AE226" s="66"/>
      <c r="AF226" s="21"/>
      <c r="AG226" s="21"/>
      <c r="AH226" s="7"/>
      <c r="AI226" s="7"/>
      <c r="AK226" s="49">
        <v>44915</v>
      </c>
      <c r="AL226" s="21" t="s">
        <v>1624</v>
      </c>
      <c r="AM226" s="140"/>
      <c r="AN226">
        <v>0.94699999999999995</v>
      </c>
      <c r="AQ226" s="66">
        <v>44664</v>
      </c>
      <c r="AR226" s="21" t="s">
        <v>351</v>
      </c>
      <c r="AS226" s="7"/>
      <c r="AT226" s="7">
        <v>1.133</v>
      </c>
      <c r="AU226" s="7"/>
      <c r="AW226" s="49">
        <v>44852</v>
      </c>
      <c r="AX226" s="21" t="s">
        <v>1635</v>
      </c>
      <c r="AY226" s="7"/>
      <c r="AZ226">
        <v>1.0773999999999999</v>
      </c>
      <c r="BC226" s="49">
        <v>44756</v>
      </c>
      <c r="BD226" s="21" t="s">
        <v>639</v>
      </c>
      <c r="BF226">
        <v>2.5373000000000001</v>
      </c>
      <c r="BI226" s="66"/>
      <c r="BJ226" s="21"/>
      <c r="BK226" s="21"/>
    </row>
    <row r="227" spans="1:63" customFormat="1">
      <c r="A227" s="66">
        <v>44664</v>
      </c>
      <c r="B227" s="21" t="s">
        <v>351</v>
      </c>
      <c r="C227" s="140"/>
      <c r="D227" s="7">
        <v>1.0729</v>
      </c>
      <c r="E227" s="7"/>
      <c r="G227" s="66">
        <v>44943</v>
      </c>
      <c r="H227" s="21" t="s">
        <v>1626</v>
      </c>
      <c r="I227" s="21"/>
      <c r="J227" s="7">
        <v>0.91969999999999996</v>
      </c>
      <c r="K227" s="7"/>
      <c r="L227" s="7"/>
      <c r="M227" s="7"/>
      <c r="N227" s="7"/>
      <c r="O227" s="7"/>
      <c r="P227" s="7"/>
      <c r="Q227" s="7"/>
      <c r="R227" s="7"/>
      <c r="S227" s="7"/>
      <c r="T227" s="7"/>
      <c r="U227" s="7"/>
      <c r="V227" s="7"/>
      <c r="W227" s="7"/>
      <c r="Y227" s="66">
        <v>44853</v>
      </c>
      <c r="Z227" s="21" t="s">
        <v>1635</v>
      </c>
      <c r="AA227" s="21"/>
      <c r="AB227" s="7">
        <v>1.0982000000000001</v>
      </c>
      <c r="AC227" s="7"/>
      <c r="AE227" s="66"/>
      <c r="AF227" s="21"/>
      <c r="AG227" s="21"/>
      <c r="AH227" s="7"/>
      <c r="AI227" s="7"/>
      <c r="AK227" s="49">
        <v>44916</v>
      </c>
      <c r="AL227" s="21" t="s">
        <v>1624</v>
      </c>
      <c r="AM227" s="140"/>
      <c r="AN227">
        <v>0.94599999999999995</v>
      </c>
      <c r="AQ227" s="66">
        <v>44665</v>
      </c>
      <c r="AR227" s="21" t="s">
        <v>351</v>
      </c>
      <c r="AS227" s="7"/>
      <c r="AT227" s="7">
        <v>1.1292</v>
      </c>
      <c r="AU227" s="7"/>
      <c r="AW227" s="49">
        <v>44853</v>
      </c>
      <c r="AX227" s="21" t="s">
        <v>1635</v>
      </c>
      <c r="AY227" s="7"/>
      <c r="AZ227">
        <v>1.0787</v>
      </c>
      <c r="BC227" s="49">
        <v>44757</v>
      </c>
      <c r="BD227" s="21" t="s">
        <v>639</v>
      </c>
      <c r="BF227">
        <v>2.4759000000000002</v>
      </c>
      <c r="BI227" s="66"/>
      <c r="BJ227" s="21"/>
      <c r="BK227" s="21"/>
    </row>
    <row r="228" spans="1:63" customFormat="1">
      <c r="A228" s="66">
        <v>44665</v>
      </c>
      <c r="B228" s="21" t="s">
        <v>351</v>
      </c>
      <c r="C228" s="140"/>
      <c r="D228" s="7">
        <v>1.0811999999999999</v>
      </c>
      <c r="E228" s="7"/>
      <c r="G228" s="66">
        <v>44944</v>
      </c>
      <c r="H228" s="21" t="s">
        <v>1626</v>
      </c>
      <c r="I228" s="21"/>
      <c r="J228" s="7">
        <v>0.92510000000000003</v>
      </c>
      <c r="K228" s="7"/>
      <c r="L228" s="7"/>
      <c r="M228" s="7"/>
      <c r="N228" s="7"/>
      <c r="O228" s="7"/>
      <c r="P228" s="7"/>
      <c r="Q228" s="7"/>
      <c r="R228" s="7"/>
      <c r="S228" s="7"/>
      <c r="T228" s="7"/>
      <c r="U228" s="7"/>
      <c r="V228" s="7"/>
      <c r="W228" s="7"/>
      <c r="Y228" s="66">
        <v>44854</v>
      </c>
      <c r="Z228" s="21" t="s">
        <v>1635</v>
      </c>
      <c r="AA228" s="21"/>
      <c r="AB228" s="7">
        <v>1.0924</v>
      </c>
      <c r="AC228" s="7"/>
      <c r="AE228" s="66"/>
      <c r="AF228" s="21"/>
      <c r="AG228" s="21"/>
      <c r="AH228" s="7"/>
      <c r="AI228" s="7"/>
      <c r="AK228" s="49">
        <v>44917</v>
      </c>
      <c r="AL228" s="21" t="s">
        <v>1624</v>
      </c>
      <c r="AM228" s="140"/>
      <c r="AN228">
        <v>0.93899999999999995</v>
      </c>
      <c r="AQ228" s="66">
        <v>44666</v>
      </c>
      <c r="AR228" s="21" t="s">
        <v>351</v>
      </c>
      <c r="AS228" s="7"/>
      <c r="AT228" s="7">
        <v>1.1285000000000001</v>
      </c>
      <c r="AU228" s="7"/>
      <c r="AW228" s="49">
        <v>44854</v>
      </c>
      <c r="AX228" s="21" t="s">
        <v>1635</v>
      </c>
      <c r="AY228" s="7"/>
      <c r="AZ228">
        <v>1.0810999999999999</v>
      </c>
      <c r="BC228" s="49">
        <v>44760</v>
      </c>
      <c r="BD228" s="21" t="s">
        <v>639</v>
      </c>
      <c r="BF228">
        <v>2.4500999999999999</v>
      </c>
      <c r="BI228" s="66"/>
      <c r="BJ228" s="21"/>
      <c r="BK228" s="21"/>
    </row>
    <row r="229" spans="1:63" customFormat="1">
      <c r="A229" s="66">
        <v>44666</v>
      </c>
      <c r="B229" s="21" t="s">
        <v>351</v>
      </c>
      <c r="C229" s="140"/>
      <c r="D229" s="7">
        <v>1.0775999999999999</v>
      </c>
      <c r="E229" s="7"/>
      <c r="G229" s="66">
        <v>44945</v>
      </c>
      <c r="H229" s="21" t="s">
        <v>1626</v>
      </c>
      <c r="I229" s="21"/>
      <c r="J229" s="7">
        <v>0.93210000000000004</v>
      </c>
      <c r="K229" s="7"/>
      <c r="L229" s="7"/>
      <c r="M229" s="7"/>
      <c r="N229" s="7"/>
      <c r="O229" s="7"/>
      <c r="P229" s="7"/>
      <c r="Q229" s="7"/>
      <c r="R229" s="7"/>
      <c r="S229" s="7"/>
      <c r="T229" s="7"/>
      <c r="U229" s="7"/>
      <c r="V229" s="7"/>
      <c r="W229" s="7"/>
      <c r="Y229" s="66">
        <v>44855</v>
      </c>
      <c r="Z229" s="21" t="s">
        <v>1635</v>
      </c>
      <c r="AA229" s="21"/>
      <c r="AB229" s="7">
        <v>1.0905</v>
      </c>
      <c r="AC229" s="7"/>
      <c r="AE229" s="66"/>
      <c r="AF229" s="21"/>
      <c r="AG229" s="21"/>
      <c r="AH229" s="7"/>
      <c r="AI229" s="7"/>
      <c r="AK229" s="49">
        <v>44918</v>
      </c>
      <c r="AL229" s="21" t="s">
        <v>1624</v>
      </c>
      <c r="AM229" s="140"/>
      <c r="AN229">
        <v>0.93200000000000005</v>
      </c>
      <c r="AQ229" s="66">
        <v>44669</v>
      </c>
      <c r="AR229" s="21" t="s">
        <v>351</v>
      </c>
      <c r="AS229" s="7"/>
      <c r="AT229" s="7">
        <v>1.1288</v>
      </c>
      <c r="AU229" s="7"/>
      <c r="AW229" s="49">
        <v>44855</v>
      </c>
      <c r="AX229" s="21" t="s">
        <v>1635</v>
      </c>
      <c r="AY229" s="7"/>
      <c r="AZ229">
        <v>1.0804</v>
      </c>
      <c r="BC229" s="49">
        <v>44761</v>
      </c>
      <c r="BD229" s="21" t="s">
        <v>639</v>
      </c>
      <c r="BF229">
        <v>2.4803000000000002</v>
      </c>
      <c r="BI229" s="66"/>
      <c r="BJ229" s="21"/>
      <c r="BK229" s="21"/>
    </row>
    <row r="230" spans="1:63" customFormat="1">
      <c r="A230" s="66">
        <v>44669</v>
      </c>
      <c r="B230" s="21" t="s">
        <v>351</v>
      </c>
      <c r="C230" s="140"/>
      <c r="D230" s="7">
        <v>1.0809</v>
      </c>
      <c r="E230" s="7"/>
      <c r="G230" s="66">
        <v>44946</v>
      </c>
      <c r="H230" s="21" t="s">
        <v>1626</v>
      </c>
      <c r="I230" s="21"/>
      <c r="J230" s="7">
        <v>0.93859999999999999</v>
      </c>
      <c r="K230" s="7"/>
      <c r="L230" s="7"/>
      <c r="M230" s="7"/>
      <c r="N230" s="7"/>
      <c r="O230" s="7"/>
      <c r="P230" s="7"/>
      <c r="Q230" s="7"/>
      <c r="R230" s="7"/>
      <c r="S230" s="7"/>
      <c r="T230" s="7"/>
      <c r="U230" s="7"/>
      <c r="V230" s="7"/>
      <c r="W230" s="7"/>
      <c r="Y230" s="66">
        <v>44858</v>
      </c>
      <c r="Z230" s="21" t="s">
        <v>1635</v>
      </c>
      <c r="AA230" s="21"/>
      <c r="AB230" s="7">
        <v>1.0759000000000001</v>
      </c>
      <c r="AC230" s="7"/>
      <c r="AE230" s="66"/>
      <c r="AF230" s="21"/>
      <c r="AG230" s="21"/>
      <c r="AH230" s="7"/>
      <c r="AI230" s="7"/>
      <c r="AK230" s="49">
        <v>44921</v>
      </c>
      <c r="AL230" s="21" t="s">
        <v>1624</v>
      </c>
      <c r="AM230" s="140"/>
      <c r="AN230">
        <v>0.94399999999999995</v>
      </c>
      <c r="AQ230" s="66">
        <v>44670</v>
      </c>
      <c r="AR230" s="21" t="s">
        <v>351</v>
      </c>
      <c r="AS230" s="7"/>
      <c r="AT230" s="7">
        <v>1.131</v>
      </c>
      <c r="AU230" s="7"/>
      <c r="AW230" s="49">
        <v>44858</v>
      </c>
      <c r="AX230" s="21" t="s">
        <v>1635</v>
      </c>
      <c r="AY230" s="7"/>
      <c r="AZ230">
        <v>1.0795999999999999</v>
      </c>
      <c r="BC230" s="49">
        <v>44762</v>
      </c>
      <c r="BD230" s="21" t="s">
        <v>639</v>
      </c>
      <c r="BF230">
        <v>2.4775</v>
      </c>
      <c r="BI230" s="66"/>
      <c r="BJ230" s="21"/>
      <c r="BK230" s="21"/>
    </row>
    <row r="231" spans="1:63" customFormat="1">
      <c r="A231" s="66">
        <v>44670</v>
      </c>
      <c r="B231" s="21" t="s">
        <v>351</v>
      </c>
      <c r="C231" s="140"/>
      <c r="D231" s="60">
        <v>1.0809</v>
      </c>
      <c r="E231" s="7"/>
      <c r="G231" s="66">
        <v>44956</v>
      </c>
      <c r="H231" s="21" t="s">
        <v>1626</v>
      </c>
      <c r="I231" s="21"/>
      <c r="J231" s="7">
        <v>0.94599999999999995</v>
      </c>
      <c r="K231" s="7"/>
      <c r="L231" s="7"/>
      <c r="M231" s="7"/>
      <c r="N231" s="7"/>
      <c r="O231" s="7"/>
      <c r="P231" s="7"/>
      <c r="Q231" s="7"/>
      <c r="R231" s="7"/>
      <c r="S231" s="7"/>
      <c r="T231" s="7"/>
      <c r="U231" s="7"/>
      <c r="V231" s="7"/>
      <c r="W231" s="7"/>
      <c r="Y231" s="66">
        <v>44859</v>
      </c>
      <c r="Z231" s="21" t="s">
        <v>1635</v>
      </c>
      <c r="AA231" s="21"/>
      <c r="AB231" s="7">
        <v>1.0790999999999999</v>
      </c>
      <c r="AC231" s="7"/>
      <c r="AE231" s="66"/>
      <c r="AF231" s="21"/>
      <c r="AG231" s="21"/>
      <c r="AH231" s="7"/>
      <c r="AI231" s="7"/>
      <c r="AK231" s="49">
        <v>44922</v>
      </c>
      <c r="AL231" s="21" t="s">
        <v>1624</v>
      </c>
      <c r="AM231" s="140"/>
      <c r="AN231">
        <v>0.95299999999999996</v>
      </c>
      <c r="AQ231" s="66">
        <v>44671</v>
      </c>
      <c r="AR231" s="21" t="s">
        <v>351</v>
      </c>
      <c r="AS231" s="7"/>
      <c r="AT231" s="7">
        <v>1.1325000000000001</v>
      </c>
      <c r="AU231" s="7"/>
      <c r="AW231" s="49">
        <v>44859</v>
      </c>
      <c r="AX231" s="21" t="s">
        <v>1635</v>
      </c>
      <c r="AY231" s="7"/>
      <c r="AZ231">
        <v>1.0832999999999999</v>
      </c>
      <c r="BC231" s="49">
        <v>44763</v>
      </c>
      <c r="BD231" s="21" t="s">
        <v>639</v>
      </c>
      <c r="BF231">
        <v>2.4571999999999998</v>
      </c>
      <c r="BI231" s="66"/>
      <c r="BJ231" s="21"/>
      <c r="BK231" s="21"/>
    </row>
    <row r="232" spans="1:63" customFormat="1">
      <c r="A232" s="66">
        <v>44671</v>
      </c>
      <c r="B232" s="21" t="s">
        <v>351</v>
      </c>
      <c r="C232" s="140"/>
      <c r="D232" s="7">
        <v>1.0687</v>
      </c>
      <c r="E232" s="7"/>
      <c r="G232" s="66">
        <v>44957</v>
      </c>
      <c r="H232" s="21" t="s">
        <v>1626</v>
      </c>
      <c r="I232" s="21"/>
      <c r="J232" s="7">
        <v>0.94079999999999997</v>
      </c>
      <c r="K232" s="7"/>
      <c r="L232" s="7"/>
      <c r="M232" s="7"/>
      <c r="N232" s="7"/>
      <c r="O232" s="7"/>
      <c r="P232" s="7"/>
      <c r="Q232" s="7"/>
      <c r="R232" s="7"/>
      <c r="S232" s="7"/>
      <c r="T232" s="7"/>
      <c r="U232" s="7"/>
      <c r="V232" s="7"/>
      <c r="W232" s="7"/>
      <c r="Y232" s="66">
        <v>44860</v>
      </c>
      <c r="Z232" s="21" t="s">
        <v>1635</v>
      </c>
      <c r="AA232" s="21"/>
      <c r="AB232" s="7">
        <v>1.0926</v>
      </c>
      <c r="AC232" s="7"/>
      <c r="AE232" s="66"/>
      <c r="AF232" s="21"/>
      <c r="AG232" s="21"/>
      <c r="AH232" s="7"/>
      <c r="AI232" s="7"/>
      <c r="AK232" s="49">
        <v>44923</v>
      </c>
      <c r="AL232" s="21" t="s">
        <v>1624</v>
      </c>
      <c r="AM232" s="140"/>
      <c r="AN232">
        <v>0.94799999999999995</v>
      </c>
      <c r="AQ232" s="66">
        <v>44672</v>
      </c>
      <c r="AR232" s="21" t="s">
        <v>351</v>
      </c>
      <c r="AS232" s="7"/>
      <c r="AT232" s="7">
        <v>1.1240000000000001</v>
      </c>
      <c r="AU232" s="7"/>
      <c r="AW232" s="49">
        <v>44860</v>
      </c>
      <c r="AX232" s="21" t="s">
        <v>1635</v>
      </c>
      <c r="AY232" s="7"/>
      <c r="AZ232">
        <v>1.0843</v>
      </c>
      <c r="BC232" s="49">
        <v>44764</v>
      </c>
      <c r="BD232" s="21" t="s">
        <v>639</v>
      </c>
      <c r="BF232">
        <v>2.4516</v>
      </c>
      <c r="BI232" s="66"/>
      <c r="BJ232" s="21"/>
      <c r="BK232" s="21"/>
    </row>
    <row r="233" spans="1:63" customFormat="1">
      <c r="A233" s="66">
        <v>44672</v>
      </c>
      <c r="B233" s="21" t="s">
        <v>351</v>
      </c>
      <c r="C233" s="140"/>
      <c r="D233" s="7">
        <v>1.0511999999999999</v>
      </c>
      <c r="E233" s="7"/>
      <c r="G233" s="66">
        <v>44958</v>
      </c>
      <c r="H233" s="21" t="s">
        <v>348</v>
      </c>
      <c r="I233" s="21"/>
      <c r="J233" s="7">
        <v>0.94499999999999995</v>
      </c>
      <c r="K233" s="7"/>
      <c r="L233" s="7"/>
      <c r="M233" s="7"/>
      <c r="N233" s="7"/>
      <c r="O233" s="7"/>
      <c r="P233" s="7"/>
      <c r="Q233" s="7"/>
      <c r="R233" s="7"/>
      <c r="S233" s="7"/>
      <c r="T233" s="7"/>
      <c r="U233" s="7"/>
      <c r="V233" s="7"/>
      <c r="W233" s="7"/>
      <c r="Y233" s="66">
        <v>44861</v>
      </c>
      <c r="Z233" s="21" t="s">
        <v>1635</v>
      </c>
      <c r="AA233" s="21"/>
      <c r="AB233" s="7">
        <v>1.0896999999999999</v>
      </c>
      <c r="AC233" s="7"/>
      <c r="AE233" s="66"/>
      <c r="AF233" s="21"/>
      <c r="AG233" s="21"/>
      <c r="AH233" s="7"/>
      <c r="AI233" s="7"/>
      <c r="AK233" s="49">
        <v>44924</v>
      </c>
      <c r="AL233" s="21" t="s">
        <v>1624</v>
      </c>
      <c r="AM233" s="140"/>
      <c r="AN233">
        <v>0.94499999999999995</v>
      </c>
      <c r="AQ233" s="66">
        <v>44673</v>
      </c>
      <c r="AR233" s="21" t="s">
        <v>351</v>
      </c>
      <c r="AS233" s="7"/>
      <c r="AT233" s="7">
        <v>1.1253</v>
      </c>
      <c r="AU233" s="7"/>
      <c r="AW233" s="49">
        <v>44861</v>
      </c>
      <c r="AX233" s="21" t="s">
        <v>1635</v>
      </c>
      <c r="AY233" s="7"/>
      <c r="AZ233">
        <v>1.0894999999999999</v>
      </c>
      <c r="BC233" s="49">
        <v>44767</v>
      </c>
      <c r="BD233" s="21" t="s">
        <v>639</v>
      </c>
      <c r="BF233">
        <v>2.444</v>
      </c>
      <c r="BI233" s="66"/>
      <c r="BJ233" s="21"/>
      <c r="BK233" s="21"/>
    </row>
    <row r="234" spans="1:63" customFormat="1">
      <c r="A234" s="66">
        <v>44673</v>
      </c>
      <c r="B234" s="21" t="s">
        <v>351</v>
      </c>
      <c r="C234" s="140"/>
      <c r="D234" s="7">
        <v>1.0496000000000001</v>
      </c>
      <c r="E234" s="7"/>
      <c r="G234" s="66">
        <v>44959</v>
      </c>
      <c r="H234" s="21" t="s">
        <v>1632</v>
      </c>
      <c r="I234" s="21"/>
      <c r="J234" s="7">
        <v>0.93689999999999996</v>
      </c>
      <c r="K234" s="7"/>
      <c r="L234" s="7"/>
      <c r="M234" s="7"/>
      <c r="N234" s="7"/>
      <c r="O234" s="7"/>
      <c r="P234" s="7"/>
      <c r="Q234" s="7"/>
      <c r="R234" s="7"/>
      <c r="S234" s="7"/>
      <c r="T234" s="7"/>
      <c r="U234" s="7"/>
      <c r="V234" s="7"/>
      <c r="W234" s="7"/>
      <c r="Y234" s="66">
        <v>44862</v>
      </c>
      <c r="Z234" s="21" t="s">
        <v>1635</v>
      </c>
      <c r="AA234" s="21"/>
      <c r="AB234" s="7">
        <v>1.0648</v>
      </c>
      <c r="AC234" s="7"/>
      <c r="AE234" s="66"/>
      <c r="AF234" s="21"/>
      <c r="AG234" s="21"/>
      <c r="AH234" s="7"/>
      <c r="AI234" s="7"/>
      <c r="AK234" s="49">
        <v>44925</v>
      </c>
      <c r="AL234" s="21" t="s">
        <v>1624</v>
      </c>
      <c r="AM234" s="140"/>
      <c r="AN234">
        <v>0.95199999999999996</v>
      </c>
      <c r="AQ234" s="66">
        <v>44676</v>
      </c>
      <c r="AR234" s="21" t="s">
        <v>351</v>
      </c>
      <c r="AS234" s="7"/>
      <c r="AT234" s="7">
        <v>1.1196999999999999</v>
      </c>
      <c r="AU234" s="7"/>
      <c r="AW234" s="49">
        <v>44862</v>
      </c>
      <c r="AX234" s="21" t="s">
        <v>1635</v>
      </c>
      <c r="AY234" s="7"/>
      <c r="AZ234">
        <v>1.0976999999999999</v>
      </c>
      <c r="BC234" s="49">
        <v>44768</v>
      </c>
      <c r="BD234" s="21" t="s">
        <v>639</v>
      </c>
      <c r="BF234">
        <v>2.4472999999999998</v>
      </c>
      <c r="BI234" s="66"/>
      <c r="BJ234" s="21"/>
      <c r="BK234" s="21"/>
    </row>
    <row r="235" spans="1:63" customFormat="1">
      <c r="A235" s="66">
        <v>44676</v>
      </c>
      <c r="B235" s="21" t="s">
        <v>351</v>
      </c>
      <c r="C235" s="140"/>
      <c r="D235" s="7">
        <v>1.0367999999999999</v>
      </c>
      <c r="E235" s="7"/>
      <c r="G235" s="66">
        <v>44960</v>
      </c>
      <c r="H235" s="21" t="s">
        <v>1632</v>
      </c>
      <c r="I235" s="21"/>
      <c r="J235" s="7">
        <v>0.92900000000000005</v>
      </c>
      <c r="K235" s="7"/>
      <c r="L235" s="7"/>
      <c r="M235" s="7"/>
      <c r="N235" s="7"/>
      <c r="O235" s="7"/>
      <c r="P235" s="7"/>
      <c r="Q235" s="7"/>
      <c r="R235" s="7"/>
      <c r="S235" s="7"/>
      <c r="T235" s="7"/>
      <c r="U235" s="7"/>
      <c r="V235" s="7"/>
      <c r="W235" s="7"/>
      <c r="Y235" s="66">
        <v>44865</v>
      </c>
      <c r="Z235" s="21" t="s">
        <v>1635</v>
      </c>
      <c r="AA235" s="21"/>
      <c r="AB235" s="7">
        <v>1.0709</v>
      </c>
      <c r="AC235" s="7"/>
      <c r="AE235" s="66"/>
      <c r="AF235" s="21"/>
      <c r="AG235" s="21"/>
      <c r="AH235" s="7"/>
      <c r="AI235" s="7"/>
      <c r="AK235" s="49">
        <v>44929</v>
      </c>
      <c r="AL235" s="21" t="s">
        <v>1626</v>
      </c>
      <c r="AM235" s="140"/>
      <c r="AN235">
        <v>0.96499999999999997</v>
      </c>
      <c r="AQ235" s="66">
        <v>44677</v>
      </c>
      <c r="AR235" s="21" t="s">
        <v>351</v>
      </c>
      <c r="AS235" s="7"/>
      <c r="AT235" s="7">
        <v>1.1222000000000001</v>
      </c>
      <c r="AU235" s="7"/>
      <c r="AW235" s="49">
        <v>44865</v>
      </c>
      <c r="AX235" s="21" t="s">
        <v>1635</v>
      </c>
      <c r="AY235" s="7"/>
      <c r="AZ235">
        <v>1.1046</v>
      </c>
      <c r="BC235" s="49">
        <v>44769</v>
      </c>
      <c r="BD235" s="21" t="s">
        <v>639</v>
      </c>
      <c r="BF235">
        <v>2.4382999999999999</v>
      </c>
      <c r="BI235" s="66"/>
      <c r="BJ235" s="21"/>
      <c r="BK235" s="21"/>
    </row>
    <row r="236" spans="1:63" customFormat="1">
      <c r="A236" s="66">
        <v>44677</v>
      </c>
      <c r="B236" s="21" t="s">
        <v>352</v>
      </c>
      <c r="C236" s="140"/>
      <c r="D236" s="7">
        <v>1.0343</v>
      </c>
      <c r="E236" s="7"/>
      <c r="G236" s="66">
        <v>44963</v>
      </c>
      <c r="H236" s="21" t="s">
        <v>1632</v>
      </c>
      <c r="I236" s="21"/>
      <c r="J236" s="7">
        <v>0.92620000000000002</v>
      </c>
      <c r="K236" s="7"/>
      <c r="L236" s="7"/>
      <c r="M236" s="7"/>
      <c r="N236" s="7"/>
      <c r="O236" s="7"/>
      <c r="P236" s="7"/>
      <c r="Q236" s="7"/>
      <c r="R236" s="7"/>
      <c r="S236" s="7"/>
      <c r="T236" s="7"/>
      <c r="U236" s="7"/>
      <c r="V236" s="7"/>
      <c r="W236" s="7"/>
      <c r="Y236" s="66">
        <v>44866</v>
      </c>
      <c r="Z236" s="21" t="s">
        <v>359</v>
      </c>
      <c r="AA236" s="21"/>
      <c r="AB236" s="7">
        <v>1.0880000000000001</v>
      </c>
      <c r="AC236" s="7"/>
      <c r="AE236" s="66"/>
      <c r="AF236" s="21"/>
      <c r="AG236" s="21"/>
      <c r="AH236" s="7"/>
      <c r="AI236" s="7"/>
      <c r="AK236" s="49">
        <v>44930</v>
      </c>
      <c r="AL236" s="21" t="s">
        <v>1626</v>
      </c>
      <c r="AM236" s="140"/>
      <c r="AN236">
        <v>0.96099999999999997</v>
      </c>
      <c r="AQ236" s="66">
        <v>44678</v>
      </c>
      <c r="AR236" s="21" t="s">
        <v>351</v>
      </c>
      <c r="AS236" s="7"/>
      <c r="AT236" s="7">
        <v>1.1306</v>
      </c>
      <c r="AU236" s="7"/>
      <c r="AW236" s="49">
        <v>44866</v>
      </c>
      <c r="AX236" s="21" t="s">
        <v>359</v>
      </c>
      <c r="AY236" s="7"/>
      <c r="AZ236">
        <v>1.1002000000000001</v>
      </c>
      <c r="BC236" s="49">
        <v>44770</v>
      </c>
      <c r="BD236" s="21" t="s">
        <v>639</v>
      </c>
      <c r="BF236">
        <v>2.4565000000000001</v>
      </c>
      <c r="BI236" s="66"/>
      <c r="BJ236" s="21"/>
      <c r="BK236" s="21"/>
    </row>
    <row r="237" spans="1:63" customFormat="1">
      <c r="A237" s="66">
        <v>44678</v>
      </c>
      <c r="B237" s="21" t="s">
        <v>351</v>
      </c>
      <c r="C237" s="140"/>
      <c r="D237" s="7">
        <v>1.0458000000000001</v>
      </c>
      <c r="E237" s="7"/>
      <c r="G237" s="66">
        <v>44964</v>
      </c>
      <c r="H237" s="21" t="s">
        <v>1688</v>
      </c>
      <c r="I237" s="21"/>
      <c r="J237" s="7">
        <v>0.92749999999999999</v>
      </c>
      <c r="K237" s="7"/>
      <c r="L237" s="7"/>
      <c r="M237" s="7"/>
      <c r="N237" s="7"/>
      <c r="O237" s="7"/>
      <c r="P237" s="7"/>
      <c r="Q237" s="7"/>
      <c r="R237" s="7"/>
      <c r="S237" s="7"/>
      <c r="T237" s="7"/>
      <c r="U237" s="7"/>
      <c r="V237" s="7"/>
      <c r="W237" s="7"/>
      <c r="Y237" s="66">
        <v>44867</v>
      </c>
      <c r="Z237" s="21" t="s">
        <v>1636</v>
      </c>
      <c r="AA237" s="21"/>
      <c r="AB237" s="7">
        <v>1.1011</v>
      </c>
      <c r="AC237" s="7"/>
      <c r="AE237" s="66"/>
      <c r="AF237" s="21"/>
      <c r="AG237" s="21"/>
      <c r="AH237" s="7"/>
      <c r="AI237" s="7"/>
      <c r="AK237" s="49">
        <v>44931</v>
      </c>
      <c r="AL237" s="21" t="s">
        <v>1626</v>
      </c>
      <c r="AM237" s="140"/>
      <c r="AN237">
        <v>0.97</v>
      </c>
      <c r="AQ237" s="66">
        <v>44679</v>
      </c>
      <c r="AR237" s="21" t="s">
        <v>351</v>
      </c>
      <c r="AS237" s="7"/>
      <c r="AT237" s="7">
        <v>1.1286</v>
      </c>
      <c r="AU237" s="7"/>
      <c r="AW237" s="49">
        <v>44867</v>
      </c>
      <c r="AX237" s="21" t="s">
        <v>1636</v>
      </c>
      <c r="AY237" s="7"/>
      <c r="AZ237">
        <v>1.1019000000000001</v>
      </c>
      <c r="BC237" s="49">
        <v>44771</v>
      </c>
      <c r="BD237" s="21" t="s">
        <v>639</v>
      </c>
      <c r="BF237">
        <v>2.4853999999999998</v>
      </c>
      <c r="BI237" s="66"/>
      <c r="BJ237" s="21"/>
      <c r="BK237" s="21"/>
    </row>
    <row r="238" spans="1:63" customFormat="1">
      <c r="A238" s="66">
        <v>44679</v>
      </c>
      <c r="B238" s="21" t="s">
        <v>351</v>
      </c>
      <c r="C238" s="140"/>
      <c r="D238" s="7">
        <v>1.0432999999999999</v>
      </c>
      <c r="E238" s="7"/>
      <c r="G238" s="66">
        <v>44965</v>
      </c>
      <c r="H238" s="21" t="s">
        <v>1701</v>
      </c>
      <c r="I238" s="21"/>
      <c r="J238" s="7">
        <v>0.92449999999999999</v>
      </c>
      <c r="K238" s="7"/>
      <c r="L238" s="7"/>
      <c r="M238" s="7"/>
      <c r="N238" s="7"/>
      <c r="O238" s="7"/>
      <c r="P238" s="7"/>
      <c r="Q238" s="7"/>
      <c r="R238" s="7"/>
      <c r="S238" s="7"/>
      <c r="T238" s="7"/>
      <c r="U238" s="7"/>
      <c r="V238" s="7"/>
      <c r="W238" s="7"/>
      <c r="Y238" s="66">
        <v>44868</v>
      </c>
      <c r="Z238" s="21" t="s">
        <v>1636</v>
      </c>
      <c r="AA238" s="21"/>
      <c r="AB238" s="7">
        <v>1.1047</v>
      </c>
      <c r="AC238" s="7"/>
      <c r="AE238" s="66"/>
      <c r="AF238" s="21"/>
      <c r="AG238" s="21"/>
      <c r="AH238" s="7"/>
      <c r="AI238" s="7"/>
      <c r="AK238" s="49">
        <v>44932</v>
      </c>
      <c r="AL238" s="21" t="s">
        <v>1626</v>
      </c>
      <c r="AM238" s="140"/>
      <c r="AN238">
        <v>0.96599999999999997</v>
      </c>
      <c r="AQ238" s="66">
        <v>44680</v>
      </c>
      <c r="AR238" s="21" t="s">
        <v>352</v>
      </c>
      <c r="AS238" s="7"/>
      <c r="AT238" s="7">
        <v>1.1247</v>
      </c>
      <c r="AU238" s="7"/>
      <c r="AW238" s="49">
        <v>44868</v>
      </c>
      <c r="AX238" s="21" t="s">
        <v>1636</v>
      </c>
      <c r="AY238" s="7"/>
      <c r="AZ238">
        <v>1.0978000000000001</v>
      </c>
      <c r="BC238" s="49">
        <v>44774</v>
      </c>
      <c r="BD238" s="21" t="s">
        <v>356</v>
      </c>
      <c r="BF238">
        <v>2.4662000000000002</v>
      </c>
      <c r="BI238" s="66"/>
      <c r="BJ238" s="21"/>
      <c r="BK238" s="21"/>
    </row>
    <row r="239" spans="1:63" customFormat="1">
      <c r="A239" s="66">
        <v>44680</v>
      </c>
      <c r="B239" s="21" t="s">
        <v>352</v>
      </c>
      <c r="C239" s="140"/>
      <c r="D239" s="7">
        <v>1.0606</v>
      </c>
      <c r="E239" s="7"/>
      <c r="G239" s="66">
        <v>44966</v>
      </c>
      <c r="H239" s="21" t="s">
        <v>1711</v>
      </c>
      <c r="I239" s="21"/>
      <c r="J239" s="7">
        <v>0.92889999999999995</v>
      </c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Y239" s="66">
        <v>44869</v>
      </c>
      <c r="Z239" s="21" t="s">
        <v>1636</v>
      </c>
      <c r="AA239" s="21"/>
      <c r="AB239" s="7">
        <v>1.117</v>
      </c>
      <c r="AC239" s="7"/>
      <c r="AE239" s="66"/>
      <c r="AF239" s="21"/>
      <c r="AG239" s="21"/>
      <c r="AH239" s="7"/>
      <c r="AI239" s="7"/>
      <c r="AK239" s="49">
        <v>44935</v>
      </c>
      <c r="AL239" s="21" t="s">
        <v>1626</v>
      </c>
      <c r="AM239" s="140"/>
      <c r="AN239">
        <v>0.96799999999999997</v>
      </c>
      <c r="AQ239" s="66">
        <v>44686</v>
      </c>
      <c r="AR239" s="21" t="s">
        <v>353</v>
      </c>
      <c r="AS239" s="7"/>
      <c r="AT239" s="7">
        <v>1.1329</v>
      </c>
      <c r="AU239" s="7"/>
      <c r="AW239" s="49">
        <v>44869</v>
      </c>
      <c r="AX239" s="21" t="s">
        <v>1636</v>
      </c>
      <c r="AY239" s="7"/>
      <c r="AZ239">
        <v>1.0929</v>
      </c>
      <c r="BC239" s="49">
        <v>44775</v>
      </c>
      <c r="BD239" s="21" t="s">
        <v>1633</v>
      </c>
      <c r="BF239">
        <v>2.4499</v>
      </c>
      <c r="BI239" s="66"/>
      <c r="BJ239" s="21"/>
      <c r="BK239" s="21"/>
    </row>
    <row r="240" spans="1:63" customFormat="1">
      <c r="A240" s="66">
        <v>44686</v>
      </c>
      <c r="B240" s="21" t="s">
        <v>353</v>
      </c>
      <c r="C240" s="140"/>
      <c r="D240" s="7">
        <v>1.0660000000000001</v>
      </c>
      <c r="E240" s="7"/>
      <c r="G240" s="66">
        <v>44967</v>
      </c>
      <c r="H240" s="21" t="s">
        <v>1719</v>
      </c>
      <c r="I240" s="21"/>
      <c r="J240" s="7">
        <v>0.92549999999999999</v>
      </c>
      <c r="K240" s="7"/>
      <c r="L240" s="7"/>
      <c r="M240" s="7"/>
      <c r="N240" s="7"/>
      <c r="O240" s="7"/>
      <c r="P240" s="7"/>
      <c r="Q240" s="7"/>
      <c r="R240" s="7"/>
      <c r="S240" s="7"/>
      <c r="T240" s="7"/>
      <c r="U240" s="7"/>
      <c r="V240" s="7"/>
      <c r="W240" s="7"/>
      <c r="Y240" s="66">
        <v>44872</v>
      </c>
      <c r="Z240" s="21" t="s">
        <v>1636</v>
      </c>
      <c r="AA240" s="21"/>
      <c r="AB240" s="7">
        <v>1.123</v>
      </c>
      <c r="AC240" s="7"/>
      <c r="AE240" s="66"/>
      <c r="AF240" s="21"/>
      <c r="AG240" s="21"/>
      <c r="AH240" s="7"/>
      <c r="AI240" s="7"/>
      <c r="AK240" s="49">
        <v>44936</v>
      </c>
      <c r="AL240" s="21" t="s">
        <v>1626</v>
      </c>
      <c r="AM240" s="140"/>
      <c r="AN240">
        <v>0.96299999999999997</v>
      </c>
      <c r="AQ240" s="66">
        <v>44687</v>
      </c>
      <c r="AR240" s="21" t="s">
        <v>353</v>
      </c>
      <c r="AS240" s="7"/>
      <c r="AT240" s="7">
        <v>1.1358999999999999</v>
      </c>
      <c r="AU240" s="7"/>
      <c r="AW240" s="49">
        <v>44872</v>
      </c>
      <c r="AX240" s="21" t="s">
        <v>1636</v>
      </c>
      <c r="AY240" s="7"/>
      <c r="AZ240">
        <v>1.097</v>
      </c>
      <c r="BC240" s="49">
        <v>44776</v>
      </c>
      <c r="BD240" s="21" t="s">
        <v>1633</v>
      </c>
      <c r="BF240">
        <v>2.4304000000000001</v>
      </c>
      <c r="BI240" s="66"/>
      <c r="BJ240" s="21"/>
      <c r="BK240" s="21"/>
    </row>
    <row r="241" spans="1:63" customFormat="1">
      <c r="A241" s="66">
        <v>44687</v>
      </c>
      <c r="B241" s="21" t="s">
        <v>353</v>
      </c>
      <c r="C241" s="140"/>
      <c r="D241" s="7">
        <v>1.0609999999999999</v>
      </c>
      <c r="E241" s="7"/>
      <c r="G241" s="7"/>
      <c r="H241" s="7"/>
      <c r="I241" s="7"/>
      <c r="J241" s="7"/>
      <c r="K241" s="7"/>
      <c r="L241" s="7"/>
      <c r="M241" s="7"/>
      <c r="N241" s="7"/>
      <c r="O241" s="7"/>
      <c r="P241" s="7"/>
      <c r="Q241" s="7"/>
      <c r="R241" s="7"/>
      <c r="S241" s="7"/>
      <c r="T241" s="7"/>
      <c r="U241" s="7"/>
      <c r="V241" s="7"/>
      <c r="W241" s="7"/>
      <c r="Y241" s="66">
        <v>44873</v>
      </c>
      <c r="Z241" s="21" t="s">
        <v>1636</v>
      </c>
      <c r="AA241" s="21"/>
      <c r="AB241" s="7">
        <v>1.1175999999999999</v>
      </c>
      <c r="AC241" s="7"/>
      <c r="AE241" s="66"/>
      <c r="AF241" s="21"/>
      <c r="AG241" s="21"/>
      <c r="AH241" s="7"/>
      <c r="AI241" s="7"/>
      <c r="AK241" s="49">
        <v>44937</v>
      </c>
      <c r="AL241" s="21" t="s">
        <v>1626</v>
      </c>
      <c r="AM241" s="140"/>
      <c r="AN241">
        <v>0.95899999999999996</v>
      </c>
      <c r="AQ241" s="66">
        <v>44690</v>
      </c>
      <c r="AR241" s="21" t="s">
        <v>353</v>
      </c>
      <c r="AS241" s="7"/>
      <c r="AT241" s="7">
        <v>1.1313</v>
      </c>
      <c r="AU241" s="7"/>
      <c r="AW241" s="49">
        <v>44873</v>
      </c>
      <c r="AX241" s="21" t="s">
        <v>1636</v>
      </c>
      <c r="AY241" s="7"/>
      <c r="AZ241">
        <v>1.0963000000000001</v>
      </c>
      <c r="BC241" s="49">
        <v>44777</v>
      </c>
      <c r="BD241" s="21" t="s">
        <v>1633</v>
      </c>
      <c r="BF241">
        <v>2.4226999999999999</v>
      </c>
      <c r="BI241" s="66"/>
      <c r="BJ241" s="21"/>
      <c r="BK241" s="21"/>
    </row>
    <row r="242" spans="1:63" customFormat="1">
      <c r="A242" s="66">
        <v>44690</v>
      </c>
      <c r="B242" s="21" t="s">
        <v>353</v>
      </c>
      <c r="C242" s="140"/>
      <c r="D242" s="7">
        <v>1.0689</v>
      </c>
      <c r="E242" s="7"/>
      <c r="G242" s="7"/>
      <c r="H242" s="7"/>
      <c r="I242" s="7"/>
      <c r="J242" s="7"/>
      <c r="K242" s="7"/>
      <c r="L242" s="7"/>
      <c r="M242" s="7"/>
      <c r="N242" s="7"/>
      <c r="O242" s="7"/>
      <c r="P242" s="7"/>
      <c r="Q242" s="7"/>
      <c r="R242" s="7"/>
      <c r="S242" s="7"/>
      <c r="T242" s="7"/>
      <c r="U242" s="7"/>
      <c r="V242" s="7"/>
      <c r="W242" s="7"/>
      <c r="Y242" s="66">
        <v>44874</v>
      </c>
      <c r="Z242" s="21" t="s">
        <v>1636</v>
      </c>
      <c r="AA242" s="21"/>
      <c r="AB242" s="7">
        <v>1.1140000000000001</v>
      </c>
      <c r="AC242" s="7"/>
      <c r="AE242" s="66"/>
      <c r="AF242" s="21"/>
      <c r="AG242" s="21"/>
      <c r="AH242" s="7"/>
      <c r="AI242" s="7"/>
      <c r="AK242" s="49">
        <v>44938</v>
      </c>
      <c r="AL242" s="21" t="s">
        <v>1626</v>
      </c>
      <c r="AM242" s="140"/>
      <c r="AN242">
        <v>0.96099999999999997</v>
      </c>
      <c r="AQ242" s="66">
        <v>44691</v>
      </c>
      <c r="AR242" s="21" t="s">
        <v>353</v>
      </c>
      <c r="AS242" s="7"/>
      <c r="AT242" s="7">
        <v>1.1292</v>
      </c>
      <c r="AU242" s="7"/>
      <c r="AW242" s="49">
        <v>44874</v>
      </c>
      <c r="AX242" s="21" t="s">
        <v>1636</v>
      </c>
      <c r="AY242" s="7"/>
      <c r="AZ242">
        <v>1.0963000000000001</v>
      </c>
      <c r="BC242" s="49">
        <v>44778</v>
      </c>
      <c r="BD242" s="21" t="s">
        <v>1633</v>
      </c>
      <c r="BF242">
        <v>2.4599000000000002</v>
      </c>
      <c r="BI242" s="66"/>
      <c r="BJ242" s="21"/>
      <c r="BK242" s="21"/>
    </row>
    <row r="243" spans="1:63" customFormat="1">
      <c r="A243" s="66">
        <v>44691</v>
      </c>
      <c r="B243" s="21" t="s">
        <v>353</v>
      </c>
      <c r="C243" s="140"/>
      <c r="D243" s="7">
        <v>1.0681</v>
      </c>
      <c r="E243" s="7"/>
      <c r="G243" s="7"/>
      <c r="H243" s="7"/>
      <c r="I243" s="7"/>
      <c r="J243" s="7"/>
      <c r="K243" s="7"/>
      <c r="L243" s="7"/>
      <c r="M243" s="7"/>
      <c r="N243" s="7"/>
      <c r="O243" s="7"/>
      <c r="P243" s="7"/>
      <c r="Q243" s="7"/>
      <c r="R243" s="7"/>
      <c r="S243" s="7"/>
      <c r="T243" s="7"/>
      <c r="U243" s="7"/>
      <c r="V243" s="7"/>
      <c r="W243" s="7"/>
      <c r="Y243" s="66">
        <v>44875</v>
      </c>
      <c r="Z243" s="21" t="s">
        <v>1636</v>
      </c>
      <c r="AA243" s="21"/>
      <c r="AB243" s="7">
        <v>1.1069</v>
      </c>
      <c r="AC243" s="7"/>
      <c r="AE243" s="66"/>
      <c r="AF243" s="21"/>
      <c r="AG243" s="21"/>
      <c r="AH243" s="7"/>
      <c r="AI243" s="7"/>
      <c r="AK243" s="49">
        <v>44939</v>
      </c>
      <c r="AL243" s="21" t="s">
        <v>1626</v>
      </c>
      <c r="AM243" s="140"/>
      <c r="AN243">
        <v>0.97399999999999998</v>
      </c>
      <c r="AQ243" s="66">
        <v>44692</v>
      </c>
      <c r="AR243" s="21" t="s">
        <v>353</v>
      </c>
      <c r="AS243" s="7"/>
      <c r="AT243" s="7">
        <v>1.1231</v>
      </c>
      <c r="AU243" s="7"/>
      <c r="AW243" s="49">
        <v>44875</v>
      </c>
      <c r="AX243" s="21" t="s">
        <v>1636</v>
      </c>
      <c r="AY243" s="7"/>
      <c r="AZ243">
        <v>1.0991</v>
      </c>
      <c r="BC243" s="49">
        <v>44781</v>
      </c>
      <c r="BD243" s="21" t="s">
        <v>1633</v>
      </c>
      <c r="BF243">
        <v>2.4660000000000002</v>
      </c>
      <c r="BI243" s="66"/>
      <c r="BJ243" s="21"/>
      <c r="BK243" s="21"/>
    </row>
    <row r="244" spans="1:63" customFormat="1">
      <c r="A244" s="66">
        <v>44692</v>
      </c>
      <c r="B244" s="21" t="s">
        <v>353</v>
      </c>
      <c r="C244" s="140"/>
      <c r="D244" s="7">
        <v>1.0698000000000001</v>
      </c>
      <c r="E244" s="7"/>
      <c r="G244" s="7"/>
      <c r="H244" s="7"/>
      <c r="I244" s="7"/>
      <c r="J244" s="7"/>
      <c r="K244" s="7"/>
      <c r="L244" s="7"/>
      <c r="M244" s="7"/>
      <c r="N244" s="7"/>
      <c r="O244" s="7"/>
      <c r="P244" s="7"/>
      <c r="Q244" s="7"/>
      <c r="R244" s="7"/>
      <c r="S244" s="7"/>
      <c r="T244" s="7"/>
      <c r="U244" s="7"/>
      <c r="V244" s="7"/>
      <c r="W244" s="7"/>
      <c r="Y244" s="66">
        <v>44876</v>
      </c>
      <c r="Z244" s="21" t="s">
        <v>1636</v>
      </c>
      <c r="AA244" s="21"/>
      <c r="AB244" s="7">
        <v>1.1145</v>
      </c>
      <c r="AC244" s="7"/>
      <c r="AE244" s="66"/>
      <c r="AF244" s="21"/>
      <c r="AG244" s="21"/>
      <c r="AH244" s="7"/>
      <c r="AI244" s="7"/>
      <c r="AK244" s="49">
        <v>44942</v>
      </c>
      <c r="AL244" s="21" t="s">
        <v>1626</v>
      </c>
      <c r="AM244" s="140"/>
      <c r="AN244">
        <v>0.98499999999999999</v>
      </c>
      <c r="AQ244" s="66">
        <v>44693</v>
      </c>
      <c r="AR244" s="21" t="s">
        <v>353</v>
      </c>
      <c r="AS244" s="7"/>
      <c r="AT244" s="7">
        <v>1.1271</v>
      </c>
      <c r="AU244" s="7"/>
      <c r="AW244" s="49">
        <v>44876</v>
      </c>
      <c r="AX244" s="21" t="s">
        <v>1636</v>
      </c>
      <c r="AY244" s="7"/>
      <c r="AZ244">
        <v>1.1017999999999999</v>
      </c>
      <c r="BC244" s="49">
        <v>44782</v>
      </c>
      <c r="BD244" s="21" t="s">
        <v>1633</v>
      </c>
      <c r="BF244">
        <v>2.4620000000000002</v>
      </c>
      <c r="BI244" s="66"/>
      <c r="BJ244" s="21"/>
      <c r="BK244" s="21"/>
    </row>
    <row r="245" spans="1:63" customFormat="1">
      <c r="A245" s="66">
        <v>44693</v>
      </c>
      <c r="B245" s="21" t="s">
        <v>353</v>
      </c>
      <c r="C245" s="140"/>
      <c r="D245" s="7">
        <v>1.0703</v>
      </c>
      <c r="E245" s="7"/>
      <c r="G245" s="7"/>
      <c r="H245" s="7"/>
      <c r="I245" s="7"/>
      <c r="J245" s="7"/>
      <c r="K245" s="7"/>
      <c r="L245" s="7"/>
      <c r="M245" s="7"/>
      <c r="N245" s="7"/>
      <c r="O245" s="7"/>
      <c r="P245" s="7"/>
      <c r="Q245" s="7"/>
      <c r="R245" s="7"/>
      <c r="S245" s="7"/>
      <c r="T245" s="7"/>
      <c r="U245" s="7"/>
      <c r="V245" s="7"/>
      <c r="W245" s="7"/>
      <c r="Y245" s="66">
        <v>44879</v>
      </c>
      <c r="Z245" s="21" t="s">
        <v>1636</v>
      </c>
      <c r="AA245" s="21"/>
      <c r="AB245" s="7">
        <v>1.1059000000000001</v>
      </c>
      <c r="AC245" s="7"/>
      <c r="AE245" s="66"/>
      <c r="AF245" s="21"/>
      <c r="AG245" s="21"/>
      <c r="AH245" s="7"/>
      <c r="AI245" s="7"/>
      <c r="AK245" s="49">
        <v>44943</v>
      </c>
      <c r="AL245" s="21" t="s">
        <v>1626</v>
      </c>
      <c r="AM245" s="140"/>
      <c r="AN245">
        <v>0.98399999999999999</v>
      </c>
      <c r="AQ245" s="66">
        <v>44694</v>
      </c>
      <c r="AR245" s="21" t="s">
        <v>353</v>
      </c>
      <c r="AS245" s="7"/>
      <c r="AT245" s="7">
        <v>1.1257999999999999</v>
      </c>
      <c r="AU245" s="7"/>
      <c r="AW245" s="49">
        <v>44879</v>
      </c>
      <c r="AX245" s="21" t="s">
        <v>1636</v>
      </c>
      <c r="AY245" s="7"/>
      <c r="AZ245">
        <v>1.099</v>
      </c>
      <c r="BC245" s="49">
        <v>44783</v>
      </c>
      <c r="BD245" s="21" t="s">
        <v>1633</v>
      </c>
      <c r="BF245">
        <v>2.4723999999999999</v>
      </c>
      <c r="BI245" s="66"/>
      <c r="BJ245" s="21"/>
      <c r="BK245" s="21"/>
    </row>
    <row r="246" spans="1:63" customFormat="1">
      <c r="A246" s="66">
        <v>44694</v>
      </c>
      <c r="B246" s="21" t="s">
        <v>353</v>
      </c>
      <c r="C246" s="140"/>
      <c r="D246" s="7">
        <v>1.0709</v>
      </c>
      <c r="E246" s="7"/>
      <c r="G246" s="7"/>
      <c r="H246" s="7"/>
      <c r="I246" s="7"/>
      <c r="J246" s="7"/>
      <c r="K246" s="7"/>
      <c r="L246" s="7"/>
      <c r="M246" s="7"/>
      <c r="N246" s="7"/>
      <c r="O246" s="7"/>
      <c r="P246" s="7"/>
      <c r="Q246" s="7"/>
      <c r="R246" s="7"/>
      <c r="S246" s="7"/>
      <c r="T246" s="7"/>
      <c r="U246" s="7"/>
      <c r="V246" s="7"/>
      <c r="W246" s="7"/>
      <c r="Y246" s="66">
        <v>44880</v>
      </c>
      <c r="Z246" s="21" t="s">
        <v>1636</v>
      </c>
      <c r="AA246" s="21"/>
      <c r="AB246" s="7">
        <v>1.119</v>
      </c>
      <c r="AC246" s="7"/>
      <c r="AE246" s="66"/>
      <c r="AF246" s="21"/>
      <c r="AG246" s="21"/>
      <c r="AH246" s="7"/>
      <c r="AI246" s="7"/>
      <c r="AK246" s="49">
        <v>44944</v>
      </c>
      <c r="AL246" s="21" t="s">
        <v>1626</v>
      </c>
      <c r="AM246" s="140"/>
      <c r="AN246">
        <v>0.99199999999999999</v>
      </c>
      <c r="AQ246" s="66">
        <v>44697</v>
      </c>
      <c r="AR246" s="21" t="s">
        <v>353</v>
      </c>
      <c r="AS246" s="7"/>
      <c r="AT246" s="7">
        <v>1.1241000000000001</v>
      </c>
      <c r="AU246" s="7"/>
      <c r="AW246" s="49">
        <v>44880</v>
      </c>
      <c r="AX246" s="21" t="s">
        <v>1636</v>
      </c>
      <c r="AY246" s="7"/>
      <c r="AZ246">
        <v>1.0971</v>
      </c>
      <c r="BC246" s="49">
        <v>44784</v>
      </c>
      <c r="BD246" s="21" t="s">
        <v>1633</v>
      </c>
      <c r="BF246">
        <v>2.4817999999999998</v>
      </c>
      <c r="BI246" s="66"/>
      <c r="BJ246" s="21"/>
      <c r="BK246" s="21"/>
    </row>
    <row r="247" spans="1:63" customFormat="1">
      <c r="A247" s="66">
        <v>44697</v>
      </c>
      <c r="B247" s="21" t="s">
        <v>353</v>
      </c>
      <c r="C247" s="140"/>
      <c r="D247" s="7">
        <v>1.0711999999999999</v>
      </c>
      <c r="E247" s="7"/>
      <c r="G247" s="7"/>
      <c r="H247" s="7"/>
      <c r="I247" s="7"/>
      <c r="J247" s="7"/>
      <c r="K247" s="7"/>
      <c r="L247" s="7"/>
      <c r="M247" s="7"/>
      <c r="N247" s="7"/>
      <c r="O247" s="7"/>
      <c r="P247" s="7"/>
      <c r="Q247" s="7"/>
      <c r="R247" s="7"/>
      <c r="S247" s="7"/>
      <c r="T247" s="7"/>
      <c r="U247" s="7"/>
      <c r="V247" s="7"/>
      <c r="W247" s="7"/>
      <c r="Y247" s="66">
        <v>44881</v>
      </c>
      <c r="Z247" s="21" t="s">
        <v>1636</v>
      </c>
      <c r="AA247" s="21"/>
      <c r="AB247" s="7">
        <v>1.1184000000000001</v>
      </c>
      <c r="AC247" s="7"/>
      <c r="AE247" s="66"/>
      <c r="AF247" s="21"/>
      <c r="AG247" s="21"/>
      <c r="AH247" s="7"/>
      <c r="AI247" s="7"/>
      <c r="AK247" s="49">
        <v>44945</v>
      </c>
      <c r="AL247" s="21" t="s">
        <v>1626</v>
      </c>
      <c r="AM247" s="140"/>
      <c r="AN247">
        <v>1.004</v>
      </c>
      <c r="AQ247" s="66">
        <v>44698</v>
      </c>
      <c r="AR247" s="21" t="s">
        <v>353</v>
      </c>
      <c r="AS247" s="7"/>
      <c r="AT247" s="7">
        <v>1.1232</v>
      </c>
      <c r="AU247" s="7"/>
      <c r="AW247" s="49">
        <v>44881</v>
      </c>
      <c r="AX247" s="21" t="s">
        <v>1636</v>
      </c>
      <c r="AY247" s="7"/>
      <c r="AZ247">
        <v>1.1012</v>
      </c>
      <c r="BC247" s="49">
        <v>44785</v>
      </c>
      <c r="BD247" s="21" t="s">
        <v>1633</v>
      </c>
      <c r="BF247">
        <v>2.4668999999999999</v>
      </c>
      <c r="BI247" s="66"/>
      <c r="BJ247" s="21"/>
      <c r="BK247" s="21"/>
    </row>
    <row r="248" spans="1:63" customFormat="1">
      <c r="A248" s="66">
        <v>44698</v>
      </c>
      <c r="B248" s="21" t="s">
        <v>353</v>
      </c>
      <c r="C248" s="140"/>
      <c r="D248" s="7">
        <v>1.0698000000000001</v>
      </c>
      <c r="E248" s="7"/>
      <c r="G248" s="7"/>
      <c r="H248" s="7"/>
      <c r="I248" s="7"/>
      <c r="J248" s="7"/>
      <c r="K248" s="7"/>
      <c r="L248" s="7"/>
      <c r="M248" s="7"/>
      <c r="N248" s="7"/>
      <c r="O248" s="7"/>
      <c r="P248" s="7"/>
      <c r="Q248" s="7"/>
      <c r="R248" s="7"/>
      <c r="S248" s="7"/>
      <c r="T248" s="7"/>
      <c r="U248" s="7"/>
      <c r="V248" s="7"/>
      <c r="W248" s="7"/>
      <c r="Y248" s="66">
        <v>44882</v>
      </c>
      <c r="Z248" s="21" t="s">
        <v>1636</v>
      </c>
      <c r="AA248" s="21"/>
      <c r="AB248" s="7">
        <v>1.111</v>
      </c>
      <c r="AC248" s="7"/>
      <c r="AE248" s="66"/>
      <c r="AF248" s="21"/>
      <c r="AG248" s="21"/>
      <c r="AH248" s="7"/>
      <c r="AI248" s="7"/>
      <c r="AK248" s="49">
        <v>44946</v>
      </c>
      <c r="AL248" s="21" t="s">
        <v>1626</v>
      </c>
      <c r="AM248" s="140"/>
      <c r="AN248">
        <v>1.014</v>
      </c>
      <c r="AQ248" s="66">
        <v>44699</v>
      </c>
      <c r="AR248" s="21" t="s">
        <v>353</v>
      </c>
      <c r="AS248" s="7"/>
      <c r="AT248" s="7">
        <v>1.1783999999999999</v>
      </c>
      <c r="AU248" s="7"/>
      <c r="AW248" s="49">
        <v>44882</v>
      </c>
      <c r="AX248" s="21" t="s">
        <v>1636</v>
      </c>
      <c r="AY248" s="7"/>
      <c r="AZ248">
        <v>1.0961000000000001</v>
      </c>
      <c r="BC248" s="49">
        <v>44788</v>
      </c>
      <c r="BD248" s="21" t="s">
        <v>1633</v>
      </c>
      <c r="BF248">
        <v>2.4670000000000001</v>
      </c>
      <c r="BI248" s="66"/>
      <c r="BJ248" s="21"/>
      <c r="BK248" s="21"/>
    </row>
    <row r="249" spans="1:63" customFormat="1">
      <c r="A249" s="66">
        <v>44699</v>
      </c>
      <c r="B249" s="21" t="s">
        <v>394</v>
      </c>
      <c r="C249" s="140"/>
      <c r="D249" s="7">
        <v>1.0704</v>
      </c>
      <c r="E249" s="7"/>
      <c r="G249" s="7"/>
      <c r="H249" s="7"/>
      <c r="I249" s="7"/>
      <c r="J249" s="7"/>
      <c r="K249" s="7"/>
      <c r="L249" s="7"/>
      <c r="M249" s="7"/>
      <c r="N249" s="7"/>
      <c r="O249" s="7"/>
      <c r="P249" s="7"/>
      <c r="Q249" s="7"/>
      <c r="R249" s="7"/>
      <c r="S249" s="7"/>
      <c r="T249" s="7"/>
      <c r="U249" s="7"/>
      <c r="V249" s="7"/>
      <c r="W249" s="7"/>
      <c r="Y249" s="66">
        <v>44883</v>
      </c>
      <c r="Z249" s="21" t="s">
        <v>1636</v>
      </c>
      <c r="AA249" s="21"/>
      <c r="AB249" s="7">
        <v>1.1084000000000001</v>
      </c>
      <c r="AC249" s="7"/>
      <c r="AE249" s="66"/>
      <c r="AF249" s="21"/>
      <c r="AG249" s="21"/>
      <c r="AH249" s="7"/>
      <c r="AI249" s="7"/>
      <c r="AK249" s="49">
        <v>44956</v>
      </c>
      <c r="AL249" s="21" t="s">
        <v>1626</v>
      </c>
      <c r="AM249" s="140"/>
      <c r="AN249">
        <v>1.0249999999999999</v>
      </c>
      <c r="AQ249" s="66">
        <v>44700</v>
      </c>
      <c r="AR249" s="21" t="s">
        <v>353</v>
      </c>
      <c r="AS249" s="7"/>
      <c r="AT249" s="7">
        <v>1.1259999999999999</v>
      </c>
      <c r="AU249" s="7"/>
      <c r="AW249" s="49">
        <v>44883</v>
      </c>
      <c r="AX249" s="21" t="s">
        <v>1636</v>
      </c>
      <c r="AY249" s="7"/>
      <c r="AZ249">
        <v>1.097</v>
      </c>
      <c r="BC249" s="49">
        <v>44789</v>
      </c>
      <c r="BD249" s="21" t="s">
        <v>1633</v>
      </c>
      <c r="BF249">
        <v>2.4601999999999999</v>
      </c>
      <c r="BI249" s="66"/>
      <c r="BJ249" s="21"/>
      <c r="BK249" s="21"/>
    </row>
    <row r="250" spans="1:63" customFormat="1">
      <c r="A250" s="66">
        <v>44700</v>
      </c>
      <c r="B250" s="21" t="s">
        <v>394</v>
      </c>
      <c r="C250" s="140"/>
      <c r="D250" s="7">
        <v>1.0651999999999999</v>
      </c>
      <c r="E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  <c r="T250" s="7"/>
      <c r="U250" s="7"/>
      <c r="V250" s="7"/>
      <c r="W250" s="7"/>
      <c r="Y250" s="66">
        <v>44886</v>
      </c>
      <c r="Z250" s="21" t="s">
        <v>1636</v>
      </c>
      <c r="AA250" s="21"/>
      <c r="AB250" s="7">
        <v>1.1005</v>
      </c>
      <c r="AC250" s="7"/>
      <c r="AE250" s="66"/>
      <c r="AF250" s="21"/>
      <c r="AG250" s="21"/>
      <c r="AH250" s="7"/>
      <c r="AI250" s="7"/>
      <c r="AK250" s="49">
        <v>44957</v>
      </c>
      <c r="AL250" s="21" t="s">
        <v>1626</v>
      </c>
      <c r="AM250" s="140"/>
      <c r="AN250">
        <v>1.02</v>
      </c>
      <c r="AQ250" s="66">
        <v>44701</v>
      </c>
      <c r="AR250" s="21" t="s">
        <v>534</v>
      </c>
      <c r="AS250" s="7"/>
      <c r="AT250" s="7">
        <v>1.1247</v>
      </c>
      <c r="AU250" s="7"/>
      <c r="AW250" s="49">
        <v>44886</v>
      </c>
      <c r="AX250" s="21" t="s">
        <v>1636</v>
      </c>
      <c r="AY250" s="7"/>
      <c r="AZ250">
        <v>1.0868</v>
      </c>
      <c r="BC250" s="49">
        <v>44790</v>
      </c>
      <c r="BD250" s="21" t="s">
        <v>1633</v>
      </c>
      <c r="BF250">
        <v>2.4603999999999999</v>
      </c>
      <c r="BI250" s="66"/>
      <c r="BJ250" s="21"/>
      <c r="BK250" s="21"/>
    </row>
    <row r="251" spans="1:63" customFormat="1">
      <c r="A251" s="66">
        <v>44701</v>
      </c>
      <c r="B251" s="21" t="s">
        <v>534</v>
      </c>
      <c r="C251" s="140"/>
      <c r="D251" s="7">
        <v>1.0671999999999999</v>
      </c>
      <c r="E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  <c r="T251" s="7"/>
      <c r="U251" s="7"/>
      <c r="V251" s="7"/>
      <c r="W251" s="7"/>
      <c r="Y251" s="66">
        <v>44887</v>
      </c>
      <c r="Z251" s="21" t="s">
        <v>1636</v>
      </c>
      <c r="AA251" s="21"/>
      <c r="AB251" s="7">
        <v>1.0888</v>
      </c>
      <c r="AC251" s="7"/>
      <c r="AE251" s="66"/>
      <c r="AF251" s="21"/>
      <c r="AG251" s="21"/>
      <c r="AH251" s="7"/>
      <c r="AI251" s="7"/>
      <c r="AK251" s="49">
        <v>44958</v>
      </c>
      <c r="AL251" s="21" t="s">
        <v>348</v>
      </c>
      <c r="AM251" s="140"/>
      <c r="AN251">
        <v>1.0289999999999999</v>
      </c>
      <c r="AQ251" s="66">
        <v>44704</v>
      </c>
      <c r="AR251" s="21" t="s">
        <v>534</v>
      </c>
      <c r="AS251" s="7"/>
      <c r="AT251" s="7">
        <v>1.1274999999999999</v>
      </c>
      <c r="AU251" s="7"/>
      <c r="AW251" s="49">
        <v>44887</v>
      </c>
      <c r="AX251" s="21" t="s">
        <v>1636</v>
      </c>
      <c r="AY251" s="7"/>
      <c r="AZ251">
        <v>1.0845</v>
      </c>
      <c r="BC251" s="49">
        <v>44791</v>
      </c>
      <c r="BD251" s="21" t="s">
        <v>1633</v>
      </c>
      <c r="BF251">
        <v>2.4638</v>
      </c>
      <c r="BI251" s="66"/>
      <c r="BJ251" s="21"/>
      <c r="BK251" s="21"/>
    </row>
    <row r="252" spans="1:63" customFormat="1">
      <c r="A252" s="66">
        <v>44704</v>
      </c>
      <c r="B252" s="21" t="s">
        <v>534</v>
      </c>
      <c r="C252" s="140"/>
      <c r="D252" s="7">
        <v>1.069</v>
      </c>
      <c r="E252" s="7"/>
      <c r="G252" s="7"/>
      <c r="H252" s="7"/>
      <c r="I252" s="7"/>
      <c r="J252" s="7"/>
      <c r="K252" s="7"/>
      <c r="L252" s="7"/>
      <c r="M252" s="7"/>
      <c r="N252" s="7"/>
      <c r="O252" s="7"/>
      <c r="P252" s="7"/>
      <c r="Q252" s="7"/>
      <c r="R252" s="7"/>
      <c r="S252" s="7"/>
      <c r="T252" s="7"/>
      <c r="U252" s="7"/>
      <c r="V252" s="7"/>
      <c r="W252" s="7"/>
      <c r="Y252" s="66">
        <v>44888</v>
      </c>
      <c r="Z252" s="21" t="s">
        <v>1636</v>
      </c>
      <c r="AA252" s="21"/>
      <c r="AB252" s="7">
        <v>1.0855999999999999</v>
      </c>
      <c r="AC252" s="7"/>
      <c r="AE252" s="66"/>
      <c r="AF252" s="21"/>
      <c r="AG252" s="21"/>
      <c r="AH252" s="7"/>
      <c r="AI252" s="7"/>
      <c r="AK252" s="49">
        <v>44959</v>
      </c>
      <c r="AL252" s="21" t="s">
        <v>1632</v>
      </c>
      <c r="AM252" s="140"/>
      <c r="AN252">
        <v>1.0189999999999999</v>
      </c>
      <c r="AQ252" s="66">
        <v>44705</v>
      </c>
      <c r="AR252" s="21" t="s">
        <v>534</v>
      </c>
      <c r="AS252" s="7"/>
      <c r="AT252" s="7">
        <v>1.1213</v>
      </c>
      <c r="AU252" s="7"/>
      <c r="AW252" s="49">
        <v>44888</v>
      </c>
      <c r="AX252" s="21" t="s">
        <v>1636</v>
      </c>
      <c r="AY252" s="7"/>
      <c r="AZ252">
        <v>1.0823</v>
      </c>
      <c r="BC252" s="49">
        <v>44792</v>
      </c>
      <c r="BD252" s="21" t="s">
        <v>1633</v>
      </c>
      <c r="BF252">
        <v>2.4569000000000001</v>
      </c>
      <c r="BI252" s="66"/>
      <c r="BJ252" s="21"/>
      <c r="BK252" s="21"/>
    </row>
    <row r="253" spans="1:63" customFormat="1">
      <c r="A253" s="66">
        <v>44705</v>
      </c>
      <c r="B253" s="21" t="s">
        <v>534</v>
      </c>
      <c r="C253" s="140"/>
      <c r="D253" s="7">
        <v>1.069</v>
      </c>
      <c r="E253" s="7"/>
      <c r="G253" s="7"/>
      <c r="H253" s="7"/>
      <c r="I253" s="7"/>
      <c r="J253" s="7"/>
      <c r="K253" s="7"/>
      <c r="L253" s="7"/>
      <c r="M253" s="7"/>
      <c r="N253" s="7"/>
      <c r="O253" s="7"/>
      <c r="P253" s="7"/>
      <c r="Q253" s="7"/>
      <c r="R253" s="7"/>
      <c r="S253" s="7"/>
      <c r="T253" s="7"/>
      <c r="U253" s="7"/>
      <c r="V253" s="7"/>
      <c r="W253" s="7"/>
      <c r="Y253" s="66">
        <v>44889</v>
      </c>
      <c r="Z253" s="21" t="s">
        <v>1636</v>
      </c>
      <c r="AA253" s="21"/>
      <c r="AB253" s="7">
        <v>1.0942000000000001</v>
      </c>
      <c r="AC253" s="7"/>
      <c r="AE253" s="66"/>
      <c r="AF253" s="21"/>
      <c r="AG253" s="21"/>
      <c r="AH253" s="7"/>
      <c r="AI253" s="7"/>
      <c r="AK253" s="49">
        <v>44960</v>
      </c>
      <c r="AL253" s="21" t="s">
        <v>1632</v>
      </c>
      <c r="AM253" s="140"/>
      <c r="AN253">
        <v>1.0089999999999999</v>
      </c>
      <c r="AQ253" s="66">
        <v>44706</v>
      </c>
      <c r="AR253" s="21" t="s">
        <v>534</v>
      </c>
      <c r="AS253" s="7"/>
      <c r="AT253" s="7">
        <v>1.1248</v>
      </c>
      <c r="AU253" s="7"/>
      <c r="AW253" s="49">
        <v>44889</v>
      </c>
      <c r="AX253" s="21" t="s">
        <v>1636</v>
      </c>
      <c r="AY253" s="7"/>
      <c r="AZ253">
        <v>1.0879000000000001</v>
      </c>
      <c r="BC253" s="49">
        <v>44795</v>
      </c>
      <c r="BD253" s="21" t="s">
        <v>1633</v>
      </c>
      <c r="BF253">
        <v>2.4167999999999998</v>
      </c>
      <c r="BI253" s="66"/>
      <c r="BJ253" s="21"/>
      <c r="BK253" s="21"/>
    </row>
    <row r="254" spans="1:63" customFormat="1">
      <c r="A254" s="66">
        <v>44706</v>
      </c>
      <c r="B254" s="21" t="s">
        <v>534</v>
      </c>
      <c r="C254" s="140"/>
      <c r="D254" s="7">
        <v>1.069</v>
      </c>
      <c r="E254" s="7"/>
      <c r="G254" s="7"/>
      <c r="H254" s="7"/>
      <c r="I254" s="7"/>
      <c r="J254" s="7"/>
      <c r="K254" s="7"/>
      <c r="L254" s="7"/>
      <c r="M254" s="7"/>
      <c r="N254" s="7"/>
      <c r="O254" s="7"/>
      <c r="P254" s="7"/>
      <c r="Q254" s="7"/>
      <c r="R254" s="7"/>
      <c r="S254" s="7"/>
      <c r="T254" s="7"/>
      <c r="U254" s="7"/>
      <c r="V254" s="7"/>
      <c r="W254" s="7"/>
      <c r="Y254" s="66">
        <v>44890</v>
      </c>
      <c r="Z254" s="21" t="s">
        <v>1636</v>
      </c>
      <c r="AA254" s="21"/>
      <c r="AB254" s="7">
        <v>1.085</v>
      </c>
      <c r="AC254" s="7"/>
      <c r="AE254" s="66"/>
      <c r="AF254" s="21"/>
      <c r="AG254" s="21"/>
      <c r="AH254" s="7"/>
      <c r="AI254" s="7"/>
      <c r="AK254" s="49">
        <v>44963</v>
      </c>
      <c r="AL254" s="21" t="s">
        <v>1632</v>
      </c>
      <c r="AM254" s="140"/>
      <c r="AN254">
        <v>1.002</v>
      </c>
      <c r="AQ254" s="66">
        <v>44707</v>
      </c>
      <c r="AR254" s="21" t="s">
        <v>534</v>
      </c>
      <c r="AS254" s="7"/>
      <c r="AT254" s="7">
        <v>1.1225000000000001</v>
      </c>
      <c r="AU254" s="7"/>
      <c r="AW254" s="49">
        <v>44890</v>
      </c>
      <c r="AX254" s="21" t="s">
        <v>1636</v>
      </c>
      <c r="AY254" s="7"/>
      <c r="AZ254">
        <v>1.0879000000000001</v>
      </c>
      <c r="BC254" s="49">
        <v>44796</v>
      </c>
      <c r="BD254" s="21" t="s">
        <v>1633</v>
      </c>
      <c r="BF254">
        <v>2.4138000000000002</v>
      </c>
      <c r="BI254" s="66"/>
      <c r="BJ254" s="21"/>
      <c r="BK254" s="21"/>
    </row>
    <row r="255" spans="1:63" customFormat="1">
      <c r="A255" s="66">
        <v>44707</v>
      </c>
      <c r="B255" s="21" t="s">
        <v>534</v>
      </c>
      <c r="C255" s="140"/>
      <c r="D255" s="7">
        <v>1.0539000000000001</v>
      </c>
      <c r="E255" s="7"/>
      <c r="G255" s="7"/>
      <c r="H255" s="7"/>
      <c r="I255" s="7"/>
      <c r="J255" s="7"/>
      <c r="K255" s="7"/>
      <c r="L255" s="7"/>
      <c r="M255" s="7"/>
      <c r="N255" s="7"/>
      <c r="O255" s="7"/>
      <c r="P255" s="7"/>
      <c r="Q255" s="7"/>
      <c r="R255" s="7"/>
      <c r="S255" s="7"/>
      <c r="T255" s="7"/>
      <c r="U255" s="7"/>
      <c r="V255" s="7"/>
      <c r="W255" s="7"/>
      <c r="Y255" s="66">
        <v>44893</v>
      </c>
      <c r="Z255" s="21" t="s">
        <v>1636</v>
      </c>
      <c r="AA255" s="21"/>
      <c r="AB255" s="7">
        <v>1.0773999999999999</v>
      </c>
      <c r="AC255" s="7"/>
      <c r="AE255" s="66"/>
      <c r="AF255" s="21"/>
      <c r="AG255" s="21"/>
      <c r="AH255" s="7"/>
      <c r="AI255" s="7"/>
      <c r="AK255" s="49">
        <v>44964</v>
      </c>
      <c r="AL255" s="21" t="s">
        <v>1688</v>
      </c>
      <c r="AM255" s="140"/>
      <c r="AN255">
        <v>1.0029999999999999</v>
      </c>
      <c r="AQ255" s="66">
        <v>44708</v>
      </c>
      <c r="AR255" s="21" t="s">
        <v>534</v>
      </c>
      <c r="AS255" s="7"/>
      <c r="AT255" s="7">
        <v>1.1252</v>
      </c>
      <c r="AU255" s="7"/>
      <c r="AW255" s="49">
        <v>44893</v>
      </c>
      <c r="AX255" s="21" t="s">
        <v>1636</v>
      </c>
      <c r="AY255" s="7"/>
      <c r="AZ255">
        <v>1.0842000000000001</v>
      </c>
      <c r="BC255" s="49">
        <v>44797</v>
      </c>
      <c r="BD255" s="21" t="s">
        <v>1633</v>
      </c>
      <c r="BF255">
        <v>2.4563999999999999</v>
      </c>
      <c r="BI255" s="66"/>
      <c r="BJ255" s="21"/>
      <c r="BK255" s="21"/>
    </row>
    <row r="256" spans="1:63" customFormat="1">
      <c r="A256" s="66">
        <v>44708</v>
      </c>
      <c r="B256" s="21" t="s">
        <v>534</v>
      </c>
      <c r="C256" s="140"/>
      <c r="D256" s="7">
        <v>1.0579000000000001</v>
      </c>
      <c r="E256" s="7"/>
      <c r="G256" s="7"/>
      <c r="H256" s="7"/>
      <c r="I256" s="7"/>
      <c r="J256" s="7"/>
      <c r="K256" s="7"/>
      <c r="L256" s="7"/>
      <c r="M256" s="7"/>
      <c r="N256" s="7"/>
      <c r="O256" s="7"/>
      <c r="P256" s="7"/>
      <c r="Q256" s="7"/>
      <c r="R256" s="7"/>
      <c r="S256" s="7"/>
      <c r="T256" s="7"/>
      <c r="U256" s="7"/>
      <c r="V256" s="7"/>
      <c r="W256" s="7"/>
      <c r="Y256" s="66">
        <v>44894</v>
      </c>
      <c r="Z256" s="21" t="s">
        <v>1636</v>
      </c>
      <c r="AA256" s="21"/>
      <c r="AB256" s="7">
        <v>1.0904</v>
      </c>
      <c r="AC256" s="7"/>
      <c r="AE256" s="66"/>
      <c r="AF256" s="21"/>
      <c r="AG256" s="21"/>
      <c r="AH256" s="7"/>
      <c r="AI256" s="7"/>
      <c r="AK256" s="49">
        <v>44965</v>
      </c>
      <c r="AL256" s="21" t="s">
        <v>1701</v>
      </c>
      <c r="AM256" s="140"/>
      <c r="AN256">
        <v>0.995</v>
      </c>
      <c r="AQ256" s="66">
        <v>44711</v>
      </c>
      <c r="AR256" s="21" t="s">
        <v>534</v>
      </c>
      <c r="AS256" s="7"/>
      <c r="AT256" s="7">
        <v>1.129</v>
      </c>
      <c r="AU256" s="7"/>
      <c r="AW256" s="49">
        <v>44894</v>
      </c>
      <c r="AX256" s="21" t="s">
        <v>1636</v>
      </c>
      <c r="AY256" s="7"/>
      <c r="AZ256">
        <v>1.087</v>
      </c>
      <c r="BC256" s="49">
        <v>44798</v>
      </c>
      <c r="BD256" s="21" t="s">
        <v>1633</v>
      </c>
      <c r="BF256">
        <v>2.4220999999999999</v>
      </c>
      <c r="BI256" s="66"/>
      <c r="BJ256" s="21"/>
      <c r="BK256" s="21"/>
    </row>
    <row r="257" spans="1:63" customFormat="1">
      <c r="A257" s="66">
        <v>44711</v>
      </c>
      <c r="B257" s="21" t="s">
        <v>534</v>
      </c>
      <c r="C257" s="140"/>
      <c r="D257" s="7">
        <v>1.0633999999999999</v>
      </c>
      <c r="E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  <c r="T257" s="7"/>
      <c r="U257" s="7"/>
      <c r="V257" s="7"/>
      <c r="W257" s="7"/>
      <c r="Y257" s="66">
        <v>44895</v>
      </c>
      <c r="Z257" s="21" t="s">
        <v>1636</v>
      </c>
      <c r="AA257" s="21"/>
      <c r="AB257" s="7">
        <v>1.0872999999999999</v>
      </c>
      <c r="AC257" s="7"/>
      <c r="AE257" s="66"/>
      <c r="AF257" s="21"/>
      <c r="AG257" s="21"/>
      <c r="AH257" s="7"/>
      <c r="AI257" s="7"/>
      <c r="AK257" s="49">
        <v>44966</v>
      </c>
      <c r="AL257" s="21" t="s">
        <v>1711</v>
      </c>
      <c r="AM257" s="140"/>
      <c r="AN257">
        <v>1.0069999999999999</v>
      </c>
      <c r="AQ257" s="66">
        <v>44712</v>
      </c>
      <c r="AR257" s="21" t="s">
        <v>534</v>
      </c>
      <c r="AS257" s="7"/>
      <c r="AT257" s="7">
        <v>1.1269</v>
      </c>
      <c r="AU257" s="7"/>
      <c r="AW257" s="49">
        <v>44895</v>
      </c>
      <c r="AX257" s="21" t="s">
        <v>1636</v>
      </c>
      <c r="AY257" s="7"/>
      <c r="AZ257">
        <v>1.0837000000000001</v>
      </c>
      <c r="BC257" s="49">
        <v>44799</v>
      </c>
      <c r="BD257" s="21" t="s">
        <v>1633</v>
      </c>
      <c r="BF257">
        <v>2.4161000000000001</v>
      </c>
      <c r="BI257" s="66"/>
      <c r="BJ257" s="21"/>
      <c r="BK257" s="21"/>
    </row>
    <row r="258" spans="1:63" customFormat="1">
      <c r="A258" s="66">
        <v>44712</v>
      </c>
      <c r="B258" s="21" t="s">
        <v>534</v>
      </c>
      <c r="C258" s="140"/>
      <c r="D258" s="7">
        <v>1.0697000000000001</v>
      </c>
      <c r="E258" s="7"/>
      <c r="G258" s="7"/>
      <c r="H258" s="7"/>
      <c r="I258" s="7"/>
      <c r="J258" s="7"/>
      <c r="K258" s="7"/>
      <c r="L258" s="7"/>
      <c r="M258" s="7"/>
      <c r="N258" s="7"/>
      <c r="O258" s="7"/>
      <c r="P258" s="7"/>
      <c r="Q258" s="7"/>
      <c r="R258" s="7"/>
      <c r="S258" s="7"/>
      <c r="T258" s="7"/>
      <c r="U258" s="7"/>
      <c r="V258" s="7"/>
      <c r="W258" s="7"/>
      <c r="Y258" s="66">
        <v>44896</v>
      </c>
      <c r="Z258" s="21" t="s">
        <v>360</v>
      </c>
      <c r="AA258" s="21"/>
      <c r="AB258" s="7">
        <v>1.0992999999999999</v>
      </c>
      <c r="AC258" s="7"/>
      <c r="AE258" s="66"/>
      <c r="AF258" s="21"/>
      <c r="AG258" s="21"/>
      <c r="AH258" s="7"/>
      <c r="AI258" s="7"/>
      <c r="AK258" s="49">
        <v>44967</v>
      </c>
      <c r="AL258" s="21" t="s">
        <v>1719</v>
      </c>
      <c r="AM258" s="140"/>
      <c r="AN258">
        <v>1.002</v>
      </c>
      <c r="AQ258" s="66">
        <v>44713</v>
      </c>
      <c r="AR258" s="21" t="s">
        <v>571</v>
      </c>
      <c r="AS258" s="7"/>
      <c r="AT258" s="7">
        <v>1.1286</v>
      </c>
      <c r="AU258" s="7"/>
      <c r="AW258" s="49">
        <v>44896</v>
      </c>
      <c r="AX258" s="21" t="s">
        <v>360</v>
      </c>
      <c r="AY258" s="7"/>
      <c r="AZ258">
        <v>1.0893999999999999</v>
      </c>
      <c r="BC258" s="49">
        <v>44802</v>
      </c>
      <c r="BD258" s="21" t="s">
        <v>1633</v>
      </c>
      <c r="BF258">
        <v>2.4094000000000002</v>
      </c>
      <c r="BI258" s="66"/>
      <c r="BJ258" s="21"/>
      <c r="BK258" s="21"/>
    </row>
    <row r="259" spans="1:63" customFormat="1">
      <c r="A259" s="66">
        <v>44713</v>
      </c>
      <c r="B259" s="21" t="s">
        <v>571</v>
      </c>
      <c r="C259" s="140"/>
      <c r="D259" s="7">
        <v>1.0696000000000001</v>
      </c>
      <c r="E259" s="7"/>
      <c r="G259" s="7"/>
      <c r="H259" s="7"/>
      <c r="I259" s="7"/>
      <c r="J259" s="7"/>
      <c r="K259" s="7"/>
      <c r="L259" s="7"/>
      <c r="M259" s="7"/>
      <c r="N259" s="7"/>
      <c r="O259" s="7"/>
      <c r="P259" s="7"/>
      <c r="Q259" s="7"/>
      <c r="R259" s="7"/>
      <c r="S259" s="7"/>
      <c r="T259" s="7"/>
      <c r="U259" s="7"/>
      <c r="V259" s="7"/>
      <c r="W259" s="7"/>
      <c r="Y259" s="66">
        <v>44897</v>
      </c>
      <c r="Z259" s="21" t="s">
        <v>1627</v>
      </c>
      <c r="AA259" s="21"/>
      <c r="AB259" s="7">
        <v>1.1052999999999999</v>
      </c>
      <c r="AC259" s="7"/>
      <c r="AE259" s="66"/>
      <c r="AF259" s="21"/>
      <c r="AG259" s="21"/>
      <c r="AH259" s="7"/>
      <c r="AI259" s="7"/>
      <c r="AQ259" s="66">
        <v>44714</v>
      </c>
      <c r="AR259" s="21" t="s">
        <v>571</v>
      </c>
      <c r="AS259" s="7"/>
      <c r="AT259" s="7">
        <v>1.1315</v>
      </c>
      <c r="AU259" s="7"/>
      <c r="AW259" s="49">
        <v>44897</v>
      </c>
      <c r="AX259" s="21" t="s">
        <v>1627</v>
      </c>
      <c r="AY259" s="7"/>
      <c r="AZ259">
        <v>1.0936999999999999</v>
      </c>
      <c r="BC259" s="49">
        <v>44803</v>
      </c>
      <c r="BD259" s="21" t="s">
        <v>1633</v>
      </c>
      <c r="BF259">
        <v>2.4304000000000001</v>
      </c>
      <c r="BI259" s="66"/>
      <c r="BJ259" s="21"/>
      <c r="BK259" s="21"/>
    </row>
    <row r="260" spans="1:63" customFormat="1">
      <c r="A260" s="66">
        <v>44714</v>
      </c>
      <c r="B260" s="21" t="s">
        <v>571</v>
      </c>
      <c r="C260" s="140"/>
      <c r="D260" s="7">
        <v>1.0746</v>
      </c>
      <c r="E260" s="7"/>
      <c r="G260" s="7"/>
      <c r="H260" s="7"/>
      <c r="I260" s="7"/>
      <c r="J260" s="7"/>
      <c r="K260" s="7"/>
      <c r="L260" s="7"/>
      <c r="M260" s="7"/>
      <c r="N260" s="7"/>
      <c r="O260" s="7"/>
      <c r="P260" s="7"/>
      <c r="Q260" s="7"/>
      <c r="R260" s="7"/>
      <c r="S260" s="7"/>
      <c r="T260" s="7"/>
      <c r="U260" s="7"/>
      <c r="V260" s="7"/>
      <c r="W260" s="7"/>
      <c r="Y260" s="66">
        <v>44900</v>
      </c>
      <c r="Z260" s="21" t="s">
        <v>1627</v>
      </c>
      <c r="AA260" s="21"/>
      <c r="AB260" s="7">
        <v>1.1151</v>
      </c>
      <c r="AC260" s="7"/>
      <c r="AE260" s="66"/>
      <c r="AF260" s="21"/>
      <c r="AG260" s="21"/>
      <c r="AH260" s="7"/>
      <c r="AI260" s="7"/>
      <c r="AQ260" s="66">
        <v>44718</v>
      </c>
      <c r="AR260" s="21" t="s">
        <v>571</v>
      </c>
      <c r="AS260" s="7"/>
      <c r="AT260" s="7">
        <v>1.1355</v>
      </c>
      <c r="AU260" s="7"/>
      <c r="AW260" s="49">
        <v>44900</v>
      </c>
      <c r="AX260" s="21" t="s">
        <v>1627</v>
      </c>
      <c r="AY260" s="7"/>
      <c r="AZ260">
        <v>1.1012999999999999</v>
      </c>
      <c r="BC260" s="49">
        <v>44804</v>
      </c>
      <c r="BD260" s="21" t="s">
        <v>1633</v>
      </c>
      <c r="BF260">
        <v>2.3794</v>
      </c>
      <c r="BI260" s="66"/>
      <c r="BJ260" s="21"/>
      <c r="BK260" s="21"/>
    </row>
    <row r="261" spans="1:63" customFormat="1">
      <c r="A261" s="66">
        <v>44718</v>
      </c>
      <c r="B261" s="21" t="s">
        <v>571</v>
      </c>
      <c r="C261" s="140"/>
      <c r="D261" s="7">
        <v>1.0806</v>
      </c>
      <c r="E261" s="7"/>
      <c r="G261" s="7"/>
      <c r="H261" s="7"/>
      <c r="I261" s="7"/>
      <c r="J261" s="7"/>
      <c r="K261" s="7"/>
      <c r="L261" s="7"/>
      <c r="M261" s="7"/>
      <c r="N261" s="7"/>
      <c r="O261" s="7"/>
      <c r="P261" s="7"/>
      <c r="Q261" s="7"/>
      <c r="R261" s="7"/>
      <c r="S261" s="7"/>
      <c r="T261" s="7"/>
      <c r="U261" s="7"/>
      <c r="V261" s="7"/>
      <c r="W261" s="7"/>
      <c r="Y261" s="66">
        <v>44901</v>
      </c>
      <c r="Z261" s="21" t="s">
        <v>1627</v>
      </c>
      <c r="AA261" s="21"/>
      <c r="AB261" s="7">
        <v>1.1116999999999999</v>
      </c>
      <c r="AC261" s="7"/>
      <c r="AE261" s="66"/>
      <c r="AF261" s="21"/>
      <c r="AG261" s="21"/>
      <c r="AH261" s="7"/>
      <c r="AI261" s="7"/>
      <c r="AQ261" s="66">
        <v>44719</v>
      </c>
      <c r="AR261" s="21" t="s">
        <v>571</v>
      </c>
      <c r="AS261" s="7"/>
      <c r="AT261" s="7">
        <v>1.1341000000000001</v>
      </c>
      <c r="AU261" s="7"/>
      <c r="AW261" s="49">
        <v>44901</v>
      </c>
      <c r="AX261" s="21" t="s">
        <v>1627</v>
      </c>
      <c r="AY261" s="7"/>
      <c r="AZ261">
        <v>1.0988</v>
      </c>
      <c r="BC261" s="49">
        <v>44805</v>
      </c>
      <c r="BD261" s="21" t="s">
        <v>357</v>
      </c>
      <c r="BF261">
        <v>2.3761000000000001</v>
      </c>
      <c r="BI261" s="66"/>
      <c r="BJ261" s="21"/>
      <c r="BK261" s="21"/>
    </row>
    <row r="262" spans="1:63" customFormat="1">
      <c r="A262" s="66">
        <v>44719</v>
      </c>
      <c r="B262" s="21" t="s">
        <v>571</v>
      </c>
      <c r="C262" s="140"/>
      <c r="D262" s="7">
        <v>1.0770999999999999</v>
      </c>
      <c r="E262" s="7"/>
      <c r="G262" s="7"/>
      <c r="H262" s="7"/>
      <c r="I262" s="7"/>
      <c r="J262" s="7"/>
      <c r="K262" s="7"/>
      <c r="L262" s="7"/>
      <c r="M262" s="7"/>
      <c r="N262" s="7"/>
      <c r="O262" s="7"/>
      <c r="P262" s="7"/>
      <c r="Q262" s="7"/>
      <c r="R262" s="7"/>
      <c r="S262" s="7"/>
      <c r="T262" s="7"/>
      <c r="U262" s="7"/>
      <c r="V262" s="7"/>
      <c r="W262" s="7"/>
      <c r="Y262" s="66">
        <v>44902</v>
      </c>
      <c r="Z262" s="21" t="s">
        <v>1627</v>
      </c>
      <c r="AA262" s="21"/>
      <c r="AB262" s="7">
        <v>1.1172</v>
      </c>
      <c r="AC262" s="7"/>
      <c r="AE262" s="66"/>
      <c r="AF262" s="21"/>
      <c r="AG262" s="21"/>
      <c r="AH262" s="7"/>
      <c r="AI262" s="7"/>
      <c r="AQ262" s="66">
        <v>44720</v>
      </c>
      <c r="AR262" s="21" t="s">
        <v>571</v>
      </c>
      <c r="AS262" s="7"/>
      <c r="AT262" s="7">
        <v>1.1323000000000001</v>
      </c>
      <c r="AU262" s="7"/>
      <c r="AW262" s="49">
        <v>44902</v>
      </c>
      <c r="AX262" s="21" t="s">
        <v>1627</v>
      </c>
      <c r="AY262" s="7"/>
      <c r="AZ262">
        <v>1.1048</v>
      </c>
      <c r="BC262" s="49">
        <v>44806</v>
      </c>
      <c r="BD262" s="21" t="s">
        <v>1634</v>
      </c>
      <c r="BF262">
        <v>2.3618999999999999</v>
      </c>
      <c r="BI262" s="66"/>
      <c r="BJ262" s="21"/>
      <c r="BK262" s="21"/>
    </row>
    <row r="263" spans="1:63" customFormat="1">
      <c r="A263" s="66">
        <v>44720</v>
      </c>
      <c r="B263" s="21" t="s">
        <v>571</v>
      </c>
      <c r="C263" s="140"/>
      <c r="D263" s="7">
        <v>1.0775999999999999</v>
      </c>
      <c r="E263" s="7"/>
      <c r="G263" s="7"/>
      <c r="H263" s="7"/>
      <c r="I263" s="7"/>
      <c r="J263" s="7"/>
      <c r="K263" s="7"/>
      <c r="L263" s="7"/>
      <c r="M263" s="7"/>
      <c r="N263" s="7"/>
      <c r="O263" s="7"/>
      <c r="P263" s="7"/>
      <c r="Q263" s="7"/>
      <c r="R263" s="7"/>
      <c r="S263" s="7"/>
      <c r="T263" s="7"/>
      <c r="U263" s="7"/>
      <c r="V263" s="7"/>
      <c r="W263" s="7"/>
      <c r="Y263" s="66">
        <v>44903</v>
      </c>
      <c r="Z263" s="21" t="s">
        <v>1627</v>
      </c>
      <c r="AA263" s="21"/>
      <c r="AB263" s="7">
        <v>1.1189</v>
      </c>
      <c r="AC263" s="7"/>
      <c r="AE263" s="66"/>
      <c r="AF263" s="21"/>
      <c r="AG263" s="21"/>
      <c r="AH263" s="7"/>
      <c r="AI263" s="7"/>
      <c r="AQ263" s="66">
        <v>44721</v>
      </c>
      <c r="AR263" s="21" t="s">
        <v>571</v>
      </c>
      <c r="AS263" s="7"/>
      <c r="AT263" s="7">
        <v>1.1329</v>
      </c>
      <c r="AU263" s="7"/>
      <c r="AW263" s="49">
        <v>44903</v>
      </c>
      <c r="AX263" s="21" t="s">
        <v>1627</v>
      </c>
      <c r="AY263" s="7"/>
      <c r="AZ263">
        <v>1.1086</v>
      </c>
      <c r="BC263" s="49">
        <v>44809</v>
      </c>
      <c r="BD263" s="21" t="s">
        <v>1634</v>
      </c>
      <c r="BF263">
        <v>2.3416000000000001</v>
      </c>
      <c r="BI263" s="66"/>
      <c r="BJ263" s="21"/>
      <c r="BK263" s="21"/>
    </row>
    <row r="264" spans="1:63" customFormat="1">
      <c r="A264" s="66">
        <v>44721</v>
      </c>
      <c r="B264" s="21" t="s">
        <v>571</v>
      </c>
      <c r="C264" s="140"/>
      <c r="D264" s="7">
        <v>1.0743</v>
      </c>
      <c r="E264" s="7"/>
      <c r="G264" s="7"/>
      <c r="H264" s="7"/>
      <c r="I264" s="7"/>
      <c r="J264" s="7"/>
      <c r="K264" s="7"/>
      <c r="L264" s="7"/>
      <c r="M264" s="7"/>
      <c r="N264" s="7"/>
      <c r="O264" s="7"/>
      <c r="P264" s="7"/>
      <c r="Q264" s="7"/>
      <c r="R264" s="7"/>
      <c r="S264" s="7"/>
      <c r="T264" s="7"/>
      <c r="U264" s="7"/>
      <c r="V264" s="7"/>
      <c r="W264" s="7"/>
      <c r="Y264" s="66">
        <v>44904</v>
      </c>
      <c r="Z264" s="21" t="s">
        <v>1627</v>
      </c>
      <c r="AA264" s="21"/>
      <c r="AB264" s="7">
        <v>1.1287</v>
      </c>
      <c r="AC264" s="7"/>
      <c r="AE264" s="66"/>
      <c r="AF264" s="21"/>
      <c r="AG264" s="21"/>
      <c r="AH264" s="7"/>
      <c r="AI264" s="7"/>
      <c r="AQ264" s="66">
        <v>44722</v>
      </c>
      <c r="AR264" s="21" t="s">
        <v>571</v>
      </c>
      <c r="AS264" s="7"/>
      <c r="AT264" s="7">
        <v>1.1362000000000001</v>
      </c>
      <c r="AU264" s="7"/>
      <c r="AW264" s="49">
        <v>44904</v>
      </c>
      <c r="AX264" s="21" t="s">
        <v>1627</v>
      </c>
      <c r="AY264" s="7"/>
      <c r="AZ264">
        <v>1.1200000000000001</v>
      </c>
      <c r="BC264" s="49">
        <v>44810</v>
      </c>
      <c r="BD264" s="21" t="s">
        <v>1634</v>
      </c>
      <c r="BF264">
        <v>2.3702000000000001</v>
      </c>
      <c r="BI264" s="66"/>
      <c r="BJ264" s="21"/>
      <c r="BK264" s="21"/>
    </row>
    <row r="265" spans="1:63" customFormat="1">
      <c r="A265" s="66">
        <v>44722</v>
      </c>
      <c r="B265" s="21" t="s">
        <v>571</v>
      </c>
      <c r="C265" s="140"/>
      <c r="D265" s="7">
        <v>1.0798000000000001</v>
      </c>
      <c r="E265" s="7"/>
      <c r="G265" s="7"/>
      <c r="H265" s="7"/>
      <c r="I265" s="7"/>
      <c r="J265" s="7"/>
      <c r="K265" s="7"/>
      <c r="L265" s="7"/>
      <c r="M265" s="7"/>
      <c r="N265" s="7"/>
      <c r="O265" s="7"/>
      <c r="P265" s="7"/>
      <c r="Q265" s="7"/>
      <c r="R265" s="7"/>
      <c r="S265" s="7"/>
      <c r="T265" s="7"/>
      <c r="U265" s="7"/>
      <c r="V265" s="7"/>
      <c r="W265" s="7"/>
      <c r="Y265" s="66">
        <v>44907</v>
      </c>
      <c r="Z265" s="21" t="s">
        <v>1627</v>
      </c>
      <c r="AA265" s="21"/>
      <c r="AB265" s="7">
        <v>1.1259999999999999</v>
      </c>
      <c r="AC265" s="7"/>
      <c r="AE265" s="66"/>
      <c r="AF265" s="21"/>
      <c r="AG265" s="21"/>
      <c r="AH265" s="7"/>
      <c r="AI265" s="7"/>
      <c r="AQ265" s="66">
        <v>44725</v>
      </c>
      <c r="AR265" s="21" t="s">
        <v>571</v>
      </c>
      <c r="AS265" s="7"/>
      <c r="AT265" s="7">
        <v>1.1396999999999999</v>
      </c>
      <c r="AU265" s="7"/>
      <c r="AW265" s="49">
        <v>44907</v>
      </c>
      <c r="AX265" s="21" t="s">
        <v>1627</v>
      </c>
      <c r="AY265" s="7"/>
      <c r="AZ265">
        <v>1.1216999999999999</v>
      </c>
      <c r="BC265" s="49">
        <v>44811</v>
      </c>
      <c r="BD265" s="21" t="s">
        <v>1634</v>
      </c>
      <c r="BF265">
        <v>2.3534000000000002</v>
      </c>
      <c r="BI265" s="66"/>
      <c r="BJ265" s="21"/>
      <c r="BK265" s="21"/>
    </row>
    <row r="266" spans="1:63" customFormat="1">
      <c r="A266" s="66">
        <v>44725</v>
      </c>
      <c r="B266" s="21" t="s">
        <v>571</v>
      </c>
      <c r="C266" s="140"/>
      <c r="D266" s="7">
        <v>1.0739000000000001</v>
      </c>
      <c r="E266" s="7"/>
      <c r="G266" s="7"/>
      <c r="H266" s="7"/>
      <c r="I266" s="7"/>
      <c r="J266" s="7"/>
      <c r="K266" s="7"/>
      <c r="L266" s="7"/>
      <c r="M266" s="7"/>
      <c r="N266" s="7"/>
      <c r="O266" s="7"/>
      <c r="P266" s="7"/>
      <c r="Q266" s="7"/>
      <c r="R266" s="7"/>
      <c r="S266" s="7"/>
      <c r="T266" s="7"/>
      <c r="U266" s="7"/>
      <c r="V266" s="7"/>
      <c r="W266" s="7"/>
      <c r="Y266" s="66">
        <v>44908</v>
      </c>
      <c r="Z266" s="21" t="s">
        <v>1627</v>
      </c>
      <c r="AA266" s="21"/>
      <c r="AB266" s="7">
        <v>1.1157999999999999</v>
      </c>
      <c r="AC266" s="7"/>
      <c r="AE266" s="7"/>
      <c r="AF266" s="7"/>
      <c r="AG266" s="7"/>
      <c r="AH266" s="7"/>
      <c r="AI266" s="7"/>
      <c r="AQ266" s="66">
        <v>44726</v>
      </c>
      <c r="AR266" s="21" t="s">
        <v>571</v>
      </c>
      <c r="AS266" s="7"/>
      <c r="AT266" s="7">
        <v>1.1378999999999999</v>
      </c>
      <c r="AU266" s="7"/>
      <c r="AW266" s="49">
        <v>44908</v>
      </c>
      <c r="AX266" s="21" t="s">
        <v>1627</v>
      </c>
      <c r="AY266" s="7"/>
      <c r="AZ266">
        <v>1.1147</v>
      </c>
      <c r="BC266" s="49">
        <v>44812</v>
      </c>
      <c r="BD266" s="21" t="s">
        <v>1634</v>
      </c>
      <c r="BF266">
        <v>2.3647999999999998</v>
      </c>
      <c r="BI266" s="7"/>
      <c r="BJ266" s="7"/>
      <c r="BK266" s="7"/>
    </row>
    <row r="267" spans="1:63" customFormat="1">
      <c r="A267" s="66">
        <v>44726</v>
      </c>
      <c r="B267" s="21" t="s">
        <v>571</v>
      </c>
      <c r="C267" s="140"/>
      <c r="D267" s="7">
        <v>1.0687</v>
      </c>
      <c r="E267" s="7"/>
      <c r="G267" s="7"/>
      <c r="H267" s="7"/>
      <c r="I267" s="7"/>
      <c r="J267" s="7"/>
      <c r="K267" s="7"/>
      <c r="L267" s="7"/>
      <c r="M267" s="7"/>
      <c r="N267" s="7"/>
      <c r="O267" s="7"/>
      <c r="P267" s="7"/>
      <c r="Q267" s="7"/>
      <c r="R267" s="7"/>
      <c r="S267" s="7"/>
      <c r="T267" s="7"/>
      <c r="U267" s="7"/>
      <c r="V267" s="7"/>
      <c r="W267" s="7"/>
      <c r="Y267" s="66">
        <v>44909</v>
      </c>
      <c r="Z267" s="21" t="s">
        <v>1627</v>
      </c>
      <c r="AA267" s="21"/>
      <c r="AB267" s="7">
        <v>1.113</v>
      </c>
      <c r="AC267" s="7"/>
      <c r="AE267" s="7"/>
      <c r="AF267" s="7"/>
      <c r="AG267" s="7"/>
      <c r="AH267" s="7"/>
      <c r="AI267" s="7"/>
      <c r="AQ267" s="66">
        <v>44727</v>
      </c>
      <c r="AR267" s="21" t="s">
        <v>571</v>
      </c>
      <c r="AS267" s="7"/>
      <c r="AT267" s="7">
        <v>1.1323000000000001</v>
      </c>
      <c r="AU267" s="7"/>
      <c r="AW267" s="49">
        <v>44909</v>
      </c>
      <c r="AX267" s="21" t="s">
        <v>1627</v>
      </c>
      <c r="AY267" s="7"/>
      <c r="AZ267">
        <v>1.1152</v>
      </c>
      <c r="BC267" s="49">
        <v>44813</v>
      </c>
      <c r="BD267" s="21" t="s">
        <v>1634</v>
      </c>
      <c r="BF267">
        <v>2.3919000000000001</v>
      </c>
      <c r="BI267" s="7"/>
      <c r="BJ267" s="7"/>
      <c r="BK267" s="7"/>
    </row>
    <row r="268" spans="1:63" customFormat="1">
      <c r="A268" s="66">
        <v>44727</v>
      </c>
      <c r="B268" s="21" t="s">
        <v>571</v>
      </c>
      <c r="C268" s="140"/>
      <c r="D268" s="7">
        <v>1.0728</v>
      </c>
      <c r="E268" s="7"/>
      <c r="G268" s="7"/>
      <c r="H268" s="7"/>
      <c r="I268" s="7"/>
      <c r="J268" s="7"/>
      <c r="K268" s="7"/>
      <c r="L268" s="7"/>
      <c r="M268" s="7"/>
      <c r="N268" s="7"/>
      <c r="O268" s="7"/>
      <c r="P268" s="7"/>
      <c r="Q268" s="7"/>
      <c r="R268" s="7"/>
      <c r="S268" s="7"/>
      <c r="T268" s="7"/>
      <c r="U268" s="7"/>
      <c r="V268" s="7"/>
      <c r="W268" s="7"/>
      <c r="Y268" s="66">
        <v>44910</v>
      </c>
      <c r="Z268" s="21" t="s">
        <v>1627</v>
      </c>
      <c r="AA268" s="21"/>
      <c r="AB268" s="7">
        <v>1.1168</v>
      </c>
      <c r="AC268" s="7"/>
      <c r="AE268" s="7"/>
      <c r="AF268" s="7"/>
      <c r="AG268" s="7"/>
      <c r="AH268" s="7"/>
      <c r="AI268" s="7"/>
      <c r="AQ268" s="66">
        <v>44728</v>
      </c>
      <c r="AR268" s="21" t="s">
        <v>571</v>
      </c>
      <c r="AS268" s="7"/>
      <c r="AT268" s="7">
        <v>1.1374</v>
      </c>
      <c r="AU268" s="7"/>
      <c r="AW268" s="49">
        <v>44910</v>
      </c>
      <c r="AX268" s="21" t="s">
        <v>1627</v>
      </c>
      <c r="AY268" s="7"/>
      <c r="AZ268">
        <v>1.1166</v>
      </c>
      <c r="BC268" s="49">
        <v>44817</v>
      </c>
      <c r="BD268" s="21" t="s">
        <v>1634</v>
      </c>
      <c r="BF268">
        <v>2.3809999999999998</v>
      </c>
      <c r="BI268" s="7"/>
      <c r="BJ268" s="7"/>
      <c r="BK268" s="7"/>
    </row>
    <row r="269" spans="1:63" customFormat="1">
      <c r="A269" s="66">
        <v>44728</v>
      </c>
      <c r="B269" s="21" t="s">
        <v>571</v>
      </c>
      <c r="C269" s="140"/>
      <c r="D269" s="7">
        <v>1.0707</v>
      </c>
      <c r="E269" s="7"/>
      <c r="G269" s="7"/>
      <c r="H269" s="7"/>
      <c r="I269" s="7"/>
      <c r="J269" s="7"/>
      <c r="K269" s="7"/>
      <c r="L269" s="7"/>
      <c r="M269" s="7"/>
      <c r="N269" s="7"/>
      <c r="O269" s="7"/>
      <c r="P269" s="7"/>
      <c r="Q269" s="7"/>
      <c r="R269" s="7"/>
      <c r="S269" s="7"/>
      <c r="T269" s="7"/>
      <c r="U269" s="7"/>
      <c r="V269" s="7"/>
      <c r="W269" s="7"/>
      <c r="Y269" s="66">
        <v>44911</v>
      </c>
      <c r="Z269" s="21" t="s">
        <v>1627</v>
      </c>
      <c r="AA269" s="21"/>
      <c r="AB269" s="7">
        <v>1.1093</v>
      </c>
      <c r="AC269" s="7"/>
      <c r="AE269" s="7"/>
      <c r="AF269" s="7"/>
      <c r="AG269" s="7"/>
      <c r="AH269" s="7"/>
      <c r="AI269" s="7"/>
      <c r="AQ269" s="66">
        <v>44729</v>
      </c>
      <c r="AR269" s="21" t="s">
        <v>571</v>
      </c>
      <c r="AS269" s="7"/>
      <c r="AT269" s="7">
        <v>1.1336999999999999</v>
      </c>
      <c r="AU269" s="7"/>
      <c r="AW269" s="49">
        <v>44911</v>
      </c>
      <c r="AX269" s="21" t="s">
        <v>1627</v>
      </c>
      <c r="AY269" s="7"/>
      <c r="AZ269">
        <v>1.1194</v>
      </c>
      <c r="BC269" s="49">
        <v>44818</v>
      </c>
      <c r="BD269" s="21" t="s">
        <v>1634</v>
      </c>
      <c r="BF269">
        <v>2.3898000000000001</v>
      </c>
      <c r="BI269" s="7"/>
      <c r="BJ269" s="7"/>
      <c r="BK269" s="7"/>
    </row>
    <row r="270" spans="1:63" customFormat="1">
      <c r="A270" s="66">
        <v>44729</v>
      </c>
      <c r="B270" s="21" t="s">
        <v>571</v>
      </c>
      <c r="C270" s="140"/>
      <c r="D270" s="7">
        <v>1.0727</v>
      </c>
      <c r="E270" s="7"/>
      <c r="G270" s="7"/>
      <c r="H270" s="7"/>
      <c r="I270" s="7"/>
      <c r="J270" s="7"/>
      <c r="K270" s="7"/>
      <c r="L270" s="7"/>
      <c r="M270" s="7"/>
      <c r="N270" s="7"/>
      <c r="O270" s="7"/>
      <c r="P270" s="7"/>
      <c r="Q270" s="7"/>
      <c r="R270" s="7"/>
      <c r="S270" s="7"/>
      <c r="T270" s="7"/>
      <c r="U270" s="7"/>
      <c r="V270" s="7"/>
      <c r="W270" s="7"/>
      <c r="Y270" s="66">
        <v>44914</v>
      </c>
      <c r="Z270" s="21" t="s">
        <v>1627</v>
      </c>
      <c r="AA270" s="21"/>
      <c r="AB270" s="7">
        <v>1.0838000000000001</v>
      </c>
      <c r="AC270" s="7"/>
      <c r="AE270" s="7"/>
      <c r="AF270" s="7"/>
      <c r="AG270" s="7"/>
      <c r="AH270" s="7"/>
      <c r="AI270" s="7"/>
      <c r="AQ270" s="66">
        <v>44732</v>
      </c>
      <c r="AR270" s="21" t="s">
        <v>571</v>
      </c>
      <c r="AS270" s="7"/>
      <c r="AT270" s="7">
        <v>1.1308</v>
      </c>
      <c r="AU270" s="7"/>
      <c r="AW270" s="49">
        <v>44914</v>
      </c>
      <c r="AX270" s="21" t="s">
        <v>1627</v>
      </c>
      <c r="AY270" s="7"/>
      <c r="AZ270">
        <v>1.1066</v>
      </c>
      <c r="BC270" s="49">
        <v>44819</v>
      </c>
      <c r="BD270" s="21" t="s">
        <v>1634</v>
      </c>
      <c r="BF270">
        <v>2.4275000000000002</v>
      </c>
      <c r="BI270" s="7"/>
      <c r="BJ270" s="7"/>
      <c r="BK270" s="7"/>
    </row>
    <row r="271" spans="1:63" customFormat="1">
      <c r="A271" s="66">
        <v>44732</v>
      </c>
      <c r="B271" s="21" t="s">
        <v>571</v>
      </c>
      <c r="C271" s="140"/>
      <c r="D271" s="7">
        <v>1.0789</v>
      </c>
      <c r="E271" s="7"/>
      <c r="G271" s="7"/>
      <c r="H271" s="7"/>
      <c r="I271" s="7"/>
      <c r="J271" s="7"/>
      <c r="K271" s="7"/>
      <c r="L271" s="7"/>
      <c r="M271" s="7"/>
      <c r="N271" s="7"/>
      <c r="O271" s="7"/>
      <c r="P271" s="7"/>
      <c r="Q271" s="7"/>
      <c r="R271" s="7"/>
      <c r="S271" s="7"/>
      <c r="T271" s="7"/>
      <c r="U271" s="7"/>
      <c r="V271" s="7"/>
      <c r="W271" s="7"/>
      <c r="Y271" s="66">
        <v>44915</v>
      </c>
      <c r="Z271" s="21" t="s">
        <v>1627</v>
      </c>
      <c r="AA271" s="21"/>
      <c r="AB271" s="7">
        <v>1.0762</v>
      </c>
      <c r="AC271" s="7"/>
      <c r="AE271" s="7"/>
      <c r="AF271" s="7"/>
      <c r="AG271" s="7"/>
      <c r="AH271" s="7"/>
      <c r="AI271" s="7"/>
      <c r="AQ271" s="66">
        <v>44733</v>
      </c>
      <c r="AR271" s="21" t="s">
        <v>571</v>
      </c>
      <c r="AS271" s="7"/>
      <c r="AT271" s="7">
        <v>1.1305000000000001</v>
      </c>
      <c r="AU271" s="7"/>
      <c r="AW271" s="49">
        <v>44915</v>
      </c>
      <c r="AX271" s="21" t="s">
        <v>1627</v>
      </c>
      <c r="AY271" s="7"/>
      <c r="AZ271">
        <v>1.1035999999999999</v>
      </c>
      <c r="BC271" s="49">
        <v>44820</v>
      </c>
      <c r="BD271" s="21" t="s">
        <v>1634</v>
      </c>
      <c r="BF271">
        <v>2.4639000000000002</v>
      </c>
      <c r="BI271" s="7"/>
      <c r="BJ271" s="7"/>
      <c r="BK271" s="7"/>
    </row>
    <row r="272" spans="1:63" customFormat="1">
      <c r="A272" s="66">
        <v>44733</v>
      </c>
      <c r="B272" s="21" t="s">
        <v>571</v>
      </c>
      <c r="C272" s="140"/>
      <c r="D272" s="7">
        <v>1.0789</v>
      </c>
      <c r="E272" s="7"/>
      <c r="G272" s="7"/>
      <c r="H272" s="7"/>
      <c r="I272" s="7"/>
      <c r="J272" s="7"/>
      <c r="K272" s="7"/>
      <c r="L272" s="7"/>
      <c r="M272" s="7"/>
      <c r="N272" s="7"/>
      <c r="O272" s="7"/>
      <c r="P272" s="7"/>
      <c r="Q272" s="7"/>
      <c r="R272" s="7"/>
      <c r="S272" s="7"/>
      <c r="T272" s="7"/>
      <c r="U272" s="7"/>
      <c r="V272" s="7"/>
      <c r="W272" s="7"/>
      <c r="Y272" s="66">
        <v>44916</v>
      </c>
      <c r="Z272" s="21" t="s">
        <v>1627</v>
      </c>
      <c r="AA272" s="21"/>
      <c r="AB272" s="7">
        <v>1.0728</v>
      </c>
      <c r="AC272" s="7"/>
      <c r="AE272" s="7"/>
      <c r="AF272" s="7"/>
      <c r="AG272" s="7"/>
      <c r="AH272" s="7"/>
      <c r="AI272" s="7"/>
      <c r="AQ272" s="66">
        <v>44734</v>
      </c>
      <c r="AR272" s="21" t="s">
        <v>571</v>
      </c>
      <c r="AS272" s="7"/>
      <c r="AT272" s="7">
        <v>1.1321000000000001</v>
      </c>
      <c r="AU272" s="7"/>
      <c r="AW272" s="49">
        <v>44916</v>
      </c>
      <c r="AX272" s="21" t="s">
        <v>1627</v>
      </c>
      <c r="AY272" s="7"/>
      <c r="AZ272">
        <v>1.1068</v>
      </c>
      <c r="BC272" s="49">
        <v>44823</v>
      </c>
      <c r="BD272" s="21" t="s">
        <v>1634</v>
      </c>
      <c r="BF272">
        <v>2.4241000000000001</v>
      </c>
      <c r="BI272" s="7"/>
      <c r="BJ272" s="7"/>
      <c r="BK272" s="7"/>
    </row>
    <row r="273" spans="1:58" customFormat="1">
      <c r="A273" s="66">
        <v>44734</v>
      </c>
      <c r="B273" s="21" t="s">
        <v>571</v>
      </c>
      <c r="C273" s="140"/>
      <c r="D273" s="7">
        <v>1.0744</v>
      </c>
      <c r="E273" s="7"/>
      <c r="G273" s="7"/>
      <c r="H273" s="7"/>
      <c r="I273" s="7"/>
      <c r="J273" s="7"/>
      <c r="K273" s="7"/>
      <c r="L273" s="7"/>
      <c r="M273" s="7"/>
      <c r="N273" s="7"/>
      <c r="O273" s="7"/>
      <c r="P273" s="7"/>
      <c r="Q273" s="7"/>
      <c r="R273" s="7"/>
      <c r="S273" s="7"/>
      <c r="T273" s="7"/>
      <c r="U273" s="7"/>
      <c r="V273" s="7"/>
      <c r="W273" s="7"/>
      <c r="Y273" s="66">
        <v>44917</v>
      </c>
      <c r="Z273" s="21" t="s">
        <v>1627</v>
      </c>
      <c r="AA273" s="21"/>
      <c r="AB273" s="7">
        <v>1.0657000000000001</v>
      </c>
      <c r="AC273" s="7"/>
      <c r="AE273" s="7"/>
      <c r="AF273" s="7"/>
      <c r="AG273" s="7"/>
      <c r="AH273" s="7"/>
      <c r="AI273" s="7"/>
      <c r="AQ273" s="66">
        <v>44735</v>
      </c>
      <c r="AR273" s="21" t="s">
        <v>571</v>
      </c>
      <c r="AS273" s="7"/>
      <c r="AT273" s="7">
        <v>1.1259999999999999</v>
      </c>
      <c r="AU273" s="7"/>
      <c r="AW273" s="49">
        <v>44917</v>
      </c>
      <c r="AX273" s="21" t="s">
        <v>1627</v>
      </c>
      <c r="AY273" s="7"/>
      <c r="AZ273">
        <v>1.1089</v>
      </c>
      <c r="BC273" s="49">
        <v>44824</v>
      </c>
      <c r="BD273" s="21" t="s">
        <v>1634</v>
      </c>
      <c r="BF273">
        <v>2.4108000000000001</v>
      </c>
    </row>
    <row r="274" spans="1:58" customFormat="1">
      <c r="A274" s="66">
        <v>44735</v>
      </c>
      <c r="B274" s="21" t="s">
        <v>571</v>
      </c>
      <c r="C274" s="140"/>
      <c r="D274" s="7">
        <v>1.0798000000000001</v>
      </c>
      <c r="E274" s="7"/>
      <c r="G274" s="7"/>
      <c r="H274" s="7"/>
      <c r="I274" s="7"/>
      <c r="J274" s="7"/>
      <c r="K274" s="7"/>
      <c r="L274" s="7"/>
      <c r="M274" s="7"/>
      <c r="N274" s="7"/>
      <c r="O274" s="7"/>
      <c r="P274" s="7"/>
      <c r="Q274" s="7"/>
      <c r="R274" s="7"/>
      <c r="S274" s="7"/>
      <c r="T274" s="7"/>
      <c r="U274" s="7"/>
      <c r="V274" s="7"/>
      <c r="W274" s="7"/>
      <c r="Y274" s="66">
        <v>44918</v>
      </c>
      <c r="Z274" s="21" t="s">
        <v>1627</v>
      </c>
      <c r="AA274" s="21"/>
      <c r="AB274" s="7">
        <v>1.0543</v>
      </c>
      <c r="AC274" s="7"/>
      <c r="AE274" s="7"/>
      <c r="AF274" s="7"/>
      <c r="AG274" s="7"/>
      <c r="AH274" s="7"/>
      <c r="AI274" s="7"/>
      <c r="AQ274" s="66">
        <v>44736</v>
      </c>
      <c r="AR274" s="21" t="s">
        <v>571</v>
      </c>
      <c r="AS274" s="7"/>
      <c r="AT274" s="7">
        <v>1.117</v>
      </c>
      <c r="AU274" s="7"/>
      <c r="AW274" s="49">
        <v>44918</v>
      </c>
      <c r="AX274" s="21" t="s">
        <v>1627</v>
      </c>
      <c r="AY274" s="7"/>
      <c r="AZ274">
        <v>1.1022000000000001</v>
      </c>
      <c r="BC274" s="49">
        <v>44825</v>
      </c>
      <c r="BD274" s="21" t="s">
        <v>1634</v>
      </c>
      <c r="BF274">
        <v>2.415</v>
      </c>
    </row>
    <row r="275" spans="1:58" customFormat="1">
      <c r="A275" s="66">
        <v>44736</v>
      </c>
      <c r="B275" s="21" t="s">
        <v>571</v>
      </c>
      <c r="C275" s="140"/>
      <c r="D275" s="7">
        <v>1.0860000000000001</v>
      </c>
      <c r="E275" s="7"/>
      <c r="G275" s="7"/>
      <c r="H275" s="7"/>
      <c r="I275" s="7"/>
      <c r="J275" s="7"/>
      <c r="K275" s="7"/>
      <c r="L275" s="7"/>
      <c r="M275" s="7"/>
      <c r="N275" s="7"/>
      <c r="O275" s="7"/>
      <c r="P275" s="7"/>
      <c r="Q275" s="7"/>
      <c r="R275" s="7"/>
      <c r="S275" s="7"/>
      <c r="T275" s="7"/>
      <c r="U275" s="7"/>
      <c r="V275" s="7"/>
      <c r="W275" s="7"/>
      <c r="Y275" s="66">
        <v>44921</v>
      </c>
      <c r="Z275" s="21" t="s">
        <v>1627</v>
      </c>
      <c r="AA275" s="21"/>
      <c r="AB275" s="7">
        <v>1.0722</v>
      </c>
      <c r="AC275" s="7"/>
      <c r="AE275" s="7"/>
      <c r="AF275" s="7"/>
      <c r="AG275" s="7"/>
      <c r="AH275" s="7"/>
      <c r="AI275" s="7"/>
      <c r="AQ275" s="66">
        <v>44739</v>
      </c>
      <c r="AR275" s="21" t="s">
        <v>571</v>
      </c>
      <c r="AS275" s="7"/>
      <c r="AT275" s="60">
        <v>1.117</v>
      </c>
      <c r="AU275" s="7"/>
      <c r="AW275" s="49">
        <v>44921</v>
      </c>
      <c r="AX275" s="21" t="s">
        <v>1627</v>
      </c>
      <c r="AY275" s="7"/>
      <c r="AZ275">
        <v>1.1042000000000001</v>
      </c>
      <c r="BC275" s="49">
        <v>44826</v>
      </c>
      <c r="BD275" s="21" t="s">
        <v>1634</v>
      </c>
      <c r="BF275">
        <v>2.4009</v>
      </c>
    </row>
    <row r="276" spans="1:58" customFormat="1">
      <c r="A276" s="66">
        <v>44739</v>
      </c>
      <c r="B276" s="21" t="s">
        <v>571</v>
      </c>
      <c r="C276" s="140"/>
      <c r="D276" s="7">
        <v>1.0860000000000001</v>
      </c>
      <c r="E276" s="7"/>
      <c r="G276" s="7"/>
      <c r="H276" s="7"/>
      <c r="I276" s="7"/>
      <c r="J276" s="7"/>
      <c r="K276" s="7"/>
      <c r="L276" s="7"/>
      <c r="M276" s="7"/>
      <c r="N276" s="7"/>
      <c r="O276" s="7"/>
      <c r="P276" s="7"/>
      <c r="Q276" s="7"/>
      <c r="R276" s="7"/>
      <c r="S276" s="7"/>
      <c r="T276" s="7"/>
      <c r="U276" s="7"/>
      <c r="V276" s="7"/>
      <c r="W276" s="7"/>
      <c r="Y276" s="66">
        <v>44922</v>
      </c>
      <c r="Z276" s="21" t="s">
        <v>1627</v>
      </c>
      <c r="AA276" s="21"/>
      <c r="AB276" s="7">
        <v>1.0854999999999999</v>
      </c>
      <c r="AC276" s="7"/>
      <c r="AE276" s="7"/>
      <c r="AF276" s="7"/>
      <c r="AG276" s="7"/>
      <c r="AH276" s="7"/>
      <c r="AI276" s="7"/>
      <c r="AQ276" s="66">
        <v>44740</v>
      </c>
      <c r="AR276" s="21" t="s">
        <v>571</v>
      </c>
      <c r="AS276" s="7"/>
      <c r="AT276" s="7">
        <v>1.1095999999999999</v>
      </c>
      <c r="AU276" s="7"/>
      <c r="AW276" s="49">
        <v>44922</v>
      </c>
      <c r="AX276" s="21" t="s">
        <v>1627</v>
      </c>
      <c r="AY276" s="7"/>
      <c r="AZ276">
        <v>1.1103000000000001</v>
      </c>
      <c r="BC276" s="49">
        <v>44827</v>
      </c>
      <c r="BD276" s="21" t="s">
        <v>1634</v>
      </c>
      <c r="BF276">
        <v>2.3782999999999999</v>
      </c>
    </row>
    <row r="277" spans="1:58" customFormat="1">
      <c r="A277" s="66">
        <v>44740</v>
      </c>
      <c r="B277" s="21" t="s">
        <v>571</v>
      </c>
      <c r="C277" s="140"/>
      <c r="D277" s="7">
        <v>1.0964</v>
      </c>
      <c r="E277" s="7"/>
      <c r="G277" s="7"/>
      <c r="H277" s="7"/>
      <c r="I277" s="7"/>
      <c r="J277" s="7"/>
      <c r="K277" s="7"/>
      <c r="L277" s="7"/>
      <c r="M277" s="7"/>
      <c r="N277" s="7"/>
      <c r="O277" s="7"/>
      <c r="P277" s="7"/>
      <c r="Q277" s="7"/>
      <c r="R277" s="7"/>
      <c r="S277" s="7"/>
      <c r="T277" s="7"/>
      <c r="U277" s="7"/>
      <c r="V277" s="7"/>
      <c r="W277" s="7"/>
      <c r="Y277" s="66">
        <v>44923</v>
      </c>
      <c r="Z277" s="21" t="s">
        <v>1627</v>
      </c>
      <c r="AA277" s="21"/>
      <c r="AB277" s="7">
        <v>1.0777000000000001</v>
      </c>
      <c r="AC277" s="7"/>
      <c r="AE277" s="7"/>
      <c r="AF277" s="7"/>
      <c r="AG277" s="7"/>
      <c r="AH277" s="7"/>
      <c r="AI277" s="7"/>
      <c r="AQ277" s="66">
        <v>44741</v>
      </c>
      <c r="AR277" s="21" t="s">
        <v>571</v>
      </c>
      <c r="AS277" s="7"/>
      <c r="AT277" s="7">
        <v>1.1049</v>
      </c>
      <c r="AU277" s="7"/>
      <c r="AW277" s="49">
        <v>44923</v>
      </c>
      <c r="AX277" s="21" t="s">
        <v>1627</v>
      </c>
      <c r="AY277" s="7"/>
      <c r="AZ277">
        <v>1.1096999999999999</v>
      </c>
      <c r="BC277" s="49">
        <v>44830</v>
      </c>
      <c r="BD277" s="21" t="s">
        <v>1634</v>
      </c>
      <c r="BF277">
        <v>2.371</v>
      </c>
    </row>
    <row r="278" spans="1:58" customFormat="1">
      <c r="A278" s="66">
        <v>44741</v>
      </c>
      <c r="B278" s="21" t="s">
        <v>571</v>
      </c>
      <c r="C278" s="140"/>
      <c r="D278" s="7">
        <v>1.0902000000000001</v>
      </c>
      <c r="E278" s="7"/>
      <c r="G278" s="7"/>
      <c r="H278" s="7"/>
      <c r="I278" s="7"/>
      <c r="J278" s="7"/>
      <c r="K278" s="7"/>
      <c r="L278" s="7"/>
      <c r="M278" s="7"/>
      <c r="N278" s="7"/>
      <c r="O278" s="7"/>
      <c r="P278" s="7"/>
      <c r="Q278" s="7"/>
      <c r="R278" s="7"/>
      <c r="S278" s="7"/>
      <c r="T278" s="7"/>
      <c r="U278" s="7"/>
      <c r="V278" s="7"/>
      <c r="W278" s="7"/>
      <c r="Y278" s="66">
        <v>44924</v>
      </c>
      <c r="Z278" s="21" t="s">
        <v>1627</v>
      </c>
      <c r="AA278" s="21"/>
      <c r="AB278" s="7">
        <v>1.0733999999999999</v>
      </c>
      <c r="AC278" s="7"/>
      <c r="AE278" s="7"/>
      <c r="AF278" s="7"/>
      <c r="AG278" s="7"/>
      <c r="AH278" s="7"/>
      <c r="AI278" s="7"/>
      <c r="AQ278" s="66">
        <v>44742</v>
      </c>
      <c r="AR278" s="21" t="s">
        <v>571</v>
      </c>
      <c r="AS278" s="7"/>
      <c r="AT278" s="7">
        <v>1.1091</v>
      </c>
      <c r="AU278" s="7"/>
      <c r="AW278" s="49">
        <v>44924</v>
      </c>
      <c r="AX278" s="21" t="s">
        <v>1627</v>
      </c>
      <c r="AY278" s="7"/>
      <c r="AZ278">
        <v>1.1071</v>
      </c>
      <c r="BC278" s="49">
        <v>44831</v>
      </c>
      <c r="BD278" s="21" t="s">
        <v>1634</v>
      </c>
      <c r="BF278">
        <v>2.4083999999999999</v>
      </c>
    </row>
    <row r="279" spans="1:58" customFormat="1">
      <c r="A279" s="66">
        <v>44742</v>
      </c>
      <c r="B279" s="21" t="s">
        <v>571</v>
      </c>
      <c r="C279" s="140"/>
      <c r="D279" s="7">
        <v>1.0947</v>
      </c>
      <c r="E279" s="7"/>
      <c r="G279" s="7"/>
      <c r="H279" s="7"/>
      <c r="I279" s="7"/>
      <c r="J279" s="7"/>
      <c r="K279" s="7"/>
      <c r="L279" s="7"/>
      <c r="M279" s="7"/>
      <c r="N279" s="7"/>
      <c r="O279" s="7"/>
      <c r="P279" s="7"/>
      <c r="Q279" s="7"/>
      <c r="R279" s="7"/>
      <c r="S279" s="7"/>
      <c r="T279" s="7"/>
      <c r="U279" s="7"/>
      <c r="V279" s="7"/>
      <c r="W279" s="7"/>
      <c r="Y279" s="66">
        <v>44925</v>
      </c>
      <c r="Z279" s="21" t="s">
        <v>1627</v>
      </c>
      <c r="AA279" s="21"/>
      <c r="AB279" s="7">
        <v>1.0824</v>
      </c>
      <c r="AC279" s="7"/>
      <c r="AE279" s="7"/>
      <c r="AF279" s="7"/>
      <c r="AG279" s="7"/>
      <c r="AH279" s="7"/>
      <c r="AI279" s="7"/>
      <c r="AQ279" s="66">
        <v>44743</v>
      </c>
      <c r="AR279" s="21" t="s">
        <v>639</v>
      </c>
      <c r="AS279" s="7"/>
      <c r="AT279" s="7">
        <v>1.1085</v>
      </c>
      <c r="AU279" s="7"/>
      <c r="AW279" s="49">
        <v>44925</v>
      </c>
      <c r="AX279" s="21" t="s">
        <v>1627</v>
      </c>
      <c r="AY279" s="7"/>
      <c r="AZ279">
        <v>1.1123000000000001</v>
      </c>
      <c r="BC279" s="49">
        <v>44832</v>
      </c>
      <c r="BD279" s="21" t="s">
        <v>1634</v>
      </c>
      <c r="BF279">
        <v>2.4083999999999999</v>
      </c>
    </row>
    <row r="280" spans="1:58" customFormat="1">
      <c r="A280" s="66">
        <v>44743</v>
      </c>
      <c r="B280" s="21" t="s">
        <v>639</v>
      </c>
      <c r="C280" s="140"/>
      <c r="D280" s="7">
        <v>1.0942000000000001</v>
      </c>
      <c r="E280" s="7"/>
      <c r="G280" s="7"/>
      <c r="H280" s="7"/>
      <c r="I280" s="7"/>
      <c r="J280" s="7"/>
      <c r="K280" s="7"/>
      <c r="L280" s="7"/>
      <c r="M280" s="7"/>
      <c r="N280" s="7"/>
      <c r="O280" s="7"/>
      <c r="P280" s="7"/>
      <c r="Q280" s="7"/>
      <c r="R280" s="7"/>
      <c r="S280" s="7"/>
      <c r="T280" s="7"/>
      <c r="U280" s="7"/>
      <c r="V280" s="7"/>
      <c r="W280" s="7"/>
      <c r="Y280" s="66">
        <v>44929</v>
      </c>
      <c r="Z280" s="21" t="s">
        <v>1628</v>
      </c>
      <c r="AA280" s="21"/>
      <c r="AB280" s="7">
        <v>1.093</v>
      </c>
      <c r="AC280" s="7"/>
      <c r="AE280" s="7"/>
      <c r="AF280" s="7"/>
      <c r="AG280" s="7"/>
      <c r="AH280" s="7"/>
      <c r="AI280" s="7"/>
      <c r="AQ280" s="66">
        <v>44746</v>
      </c>
      <c r="AR280" s="21" t="s">
        <v>639</v>
      </c>
      <c r="AS280" s="7"/>
      <c r="AT280" s="7">
        <v>1.1128</v>
      </c>
      <c r="AU280" s="7"/>
      <c r="AW280" s="49">
        <v>44929</v>
      </c>
      <c r="AX280" s="21" t="s">
        <v>1628</v>
      </c>
      <c r="AY280" s="7"/>
      <c r="AZ280">
        <v>1.1083000000000001</v>
      </c>
      <c r="BC280" s="49">
        <v>44833</v>
      </c>
      <c r="BD280" s="21" t="s">
        <v>1634</v>
      </c>
      <c r="BF280">
        <v>2.3942000000000001</v>
      </c>
    </row>
    <row r="281" spans="1:58" customFormat="1">
      <c r="A281" s="66">
        <v>44746</v>
      </c>
      <c r="B281" s="21" t="s">
        <v>639</v>
      </c>
      <c r="C281" s="140"/>
      <c r="D281" s="7">
        <v>1.0998000000000001</v>
      </c>
      <c r="E281" s="7"/>
      <c r="G281" s="7"/>
      <c r="H281" s="7"/>
      <c r="I281" s="7"/>
      <c r="J281" s="7"/>
      <c r="K281" s="7"/>
      <c r="L281" s="7"/>
      <c r="M281" s="7"/>
      <c r="N281" s="7"/>
      <c r="O281" s="7"/>
      <c r="P281" s="7"/>
      <c r="Q281" s="7"/>
      <c r="R281" s="7"/>
      <c r="S281" s="7"/>
      <c r="T281" s="7"/>
      <c r="U281" s="7"/>
      <c r="V281" s="7"/>
      <c r="W281" s="7"/>
      <c r="Y281" s="66">
        <v>44930</v>
      </c>
      <c r="Z281" s="21" t="s">
        <v>1628</v>
      </c>
      <c r="AA281" s="21"/>
      <c r="AB281" s="7">
        <v>1.091</v>
      </c>
      <c r="AC281" s="7"/>
      <c r="AE281" s="7"/>
      <c r="AF281" s="7"/>
      <c r="AG281" s="7"/>
      <c r="AH281" s="7"/>
      <c r="AI281" s="7"/>
      <c r="AQ281" s="66">
        <v>44747</v>
      </c>
      <c r="AR281" s="21" t="s">
        <v>639</v>
      </c>
      <c r="AS281" s="7"/>
      <c r="AT281" s="7">
        <v>1.1147</v>
      </c>
      <c r="AU281" s="7"/>
      <c r="AW281" s="49">
        <v>44930</v>
      </c>
      <c r="AX281" s="21" t="s">
        <v>1628</v>
      </c>
      <c r="AY281" s="7"/>
      <c r="AZ281">
        <v>1.105</v>
      </c>
      <c r="BC281" s="49">
        <v>44834</v>
      </c>
      <c r="BD281" s="21" t="s">
        <v>1634</v>
      </c>
      <c r="BF281">
        <v>2.4047999999999998</v>
      </c>
    </row>
    <row r="282" spans="1:58" customFormat="1">
      <c r="A282" s="66">
        <v>44747</v>
      </c>
      <c r="B282" s="21" t="s">
        <v>639</v>
      </c>
      <c r="C282" s="140"/>
      <c r="D282" s="7">
        <v>1.0954999999999999</v>
      </c>
      <c r="E282" s="7"/>
      <c r="G282" s="7"/>
      <c r="H282" s="7"/>
      <c r="I282" s="7"/>
      <c r="J282" s="7"/>
      <c r="K282" s="7"/>
      <c r="L282" s="7"/>
      <c r="M282" s="7"/>
      <c r="N282" s="7"/>
      <c r="O282" s="7"/>
      <c r="P282" s="7"/>
      <c r="Q282" s="7"/>
      <c r="R282" s="7"/>
      <c r="S282" s="7"/>
      <c r="T282" s="7"/>
      <c r="U282" s="7"/>
      <c r="V282" s="7"/>
      <c r="W282" s="7"/>
      <c r="Y282" s="66">
        <v>44931</v>
      </c>
      <c r="Z282" s="21" t="s">
        <v>1628</v>
      </c>
      <c r="AA282" s="21"/>
      <c r="AB282" s="7">
        <v>1.0914999999999999</v>
      </c>
      <c r="AC282" s="7"/>
      <c r="AE282" s="7"/>
      <c r="AF282" s="7"/>
      <c r="AG282" s="7"/>
      <c r="AH282" s="7"/>
      <c r="AI282" s="7"/>
      <c r="AQ282" s="66">
        <v>44748</v>
      </c>
      <c r="AR282" s="21" t="s">
        <v>639</v>
      </c>
      <c r="AS282" s="7"/>
      <c r="AT282" s="7">
        <v>1.1086</v>
      </c>
      <c r="AU282" s="7"/>
      <c r="AW282" s="49">
        <v>44931</v>
      </c>
      <c r="AX282" s="21" t="s">
        <v>1628</v>
      </c>
      <c r="AY282" s="7"/>
      <c r="AZ282">
        <v>1.0983000000000001</v>
      </c>
      <c r="BC282" s="49">
        <v>44844</v>
      </c>
      <c r="BD282" s="21" t="s">
        <v>358</v>
      </c>
      <c r="BF282">
        <v>2.4638</v>
      </c>
    </row>
    <row r="283" spans="1:58" customFormat="1">
      <c r="A283" s="66">
        <v>44748</v>
      </c>
      <c r="B283" s="21" t="s">
        <v>639</v>
      </c>
      <c r="C283" s="140"/>
      <c r="D283" s="7">
        <v>1.0927</v>
      </c>
      <c r="E283" s="7"/>
      <c r="G283" s="7"/>
      <c r="H283" s="7"/>
      <c r="I283" s="7"/>
      <c r="J283" s="7"/>
      <c r="K283" s="7"/>
      <c r="L283" s="7"/>
      <c r="M283" s="7"/>
      <c r="N283" s="7"/>
      <c r="O283" s="7"/>
      <c r="P283" s="7"/>
      <c r="Q283" s="7"/>
      <c r="R283" s="7"/>
      <c r="S283" s="7"/>
      <c r="T283" s="7"/>
      <c r="U283" s="7"/>
      <c r="V283" s="7"/>
      <c r="W283" s="7"/>
      <c r="Y283" s="66">
        <v>44932</v>
      </c>
      <c r="Z283" s="21" t="s">
        <v>1628</v>
      </c>
      <c r="AA283" s="21"/>
      <c r="AB283" s="7">
        <v>1.0933999999999999</v>
      </c>
      <c r="AC283" s="7"/>
      <c r="AE283" s="7"/>
      <c r="AF283" s="7"/>
      <c r="AG283" s="7"/>
      <c r="AH283" s="7"/>
      <c r="AI283" s="7"/>
      <c r="AQ283" s="66">
        <v>44749</v>
      </c>
      <c r="AR283" s="21" t="s">
        <v>639</v>
      </c>
      <c r="AS283" s="7"/>
      <c r="AT283" s="7">
        <v>1.1077999999999999</v>
      </c>
      <c r="AU283" s="7"/>
      <c r="AW283" s="49">
        <v>44932</v>
      </c>
      <c r="AX283" s="21" t="s">
        <v>1628</v>
      </c>
      <c r="AY283" s="7"/>
      <c r="AZ283">
        <v>1.0947</v>
      </c>
      <c r="BC283" s="49">
        <v>44845</v>
      </c>
      <c r="BD283" s="21" t="s">
        <v>1635</v>
      </c>
      <c r="BF283">
        <v>2.444</v>
      </c>
    </row>
    <row r="284" spans="1:58" customFormat="1">
      <c r="A284" s="66">
        <v>44749</v>
      </c>
      <c r="B284" s="21" t="s">
        <v>639</v>
      </c>
      <c r="C284" s="140"/>
      <c r="D284" s="7">
        <v>1.0949</v>
      </c>
      <c r="E284" s="7"/>
      <c r="G284" s="7"/>
      <c r="H284" s="7"/>
      <c r="I284" s="7"/>
      <c r="J284" s="7"/>
      <c r="K284" s="7"/>
      <c r="L284" s="7"/>
      <c r="M284" s="7"/>
      <c r="N284" s="7"/>
      <c r="O284" s="7"/>
      <c r="P284" s="7"/>
      <c r="Q284" s="7"/>
      <c r="R284" s="7"/>
      <c r="S284" s="7"/>
      <c r="T284" s="7"/>
      <c r="U284" s="7"/>
      <c r="V284" s="7"/>
      <c r="W284" s="7"/>
      <c r="Y284" s="66">
        <v>44935</v>
      </c>
      <c r="Z284" s="21" t="s">
        <v>1628</v>
      </c>
      <c r="AA284" s="21"/>
      <c r="AB284" s="7">
        <v>1.0973999999999999</v>
      </c>
      <c r="AC284" s="7"/>
      <c r="AE284" s="7"/>
      <c r="AF284" s="7"/>
      <c r="AG284" s="7"/>
      <c r="AH284" s="7"/>
      <c r="AI284" s="7"/>
      <c r="AQ284" s="66">
        <v>44750</v>
      </c>
      <c r="AR284" s="21" t="s">
        <v>639</v>
      </c>
      <c r="AS284" s="7"/>
      <c r="AT284" s="7">
        <v>1.1059000000000001</v>
      </c>
      <c r="AU284" s="7"/>
      <c r="AW284" s="49">
        <v>44935</v>
      </c>
      <c r="AX284" s="21" t="s">
        <v>1628</v>
      </c>
      <c r="AY284" s="7"/>
      <c r="AZ284">
        <v>1.0927</v>
      </c>
      <c r="BC284" s="49">
        <v>44846</v>
      </c>
      <c r="BD284" s="21" t="s">
        <v>1635</v>
      </c>
      <c r="BF284">
        <v>2.5101</v>
      </c>
    </row>
    <row r="285" spans="1:58" customFormat="1">
      <c r="A285" s="66">
        <v>44750</v>
      </c>
      <c r="B285" s="21" t="s">
        <v>639</v>
      </c>
      <c r="C285" s="140"/>
      <c r="D285" s="7">
        <v>1.0929</v>
      </c>
      <c r="E285" s="7"/>
      <c r="G285" s="7"/>
      <c r="H285" s="7"/>
      <c r="I285" s="7"/>
      <c r="J285" s="7"/>
      <c r="K285" s="7"/>
      <c r="L285" s="7"/>
      <c r="M285" s="7"/>
      <c r="N285" s="7"/>
      <c r="O285" s="7"/>
      <c r="P285" s="7"/>
      <c r="Q285" s="7"/>
      <c r="R285" s="7"/>
      <c r="S285" s="7"/>
      <c r="T285" s="7"/>
      <c r="U285" s="7"/>
      <c r="V285" s="7"/>
      <c r="W285" s="7"/>
      <c r="Y285" s="66">
        <v>44936</v>
      </c>
      <c r="Z285" s="21" t="s">
        <v>1628</v>
      </c>
      <c r="AA285" s="21"/>
      <c r="AB285" s="7">
        <v>1.0963000000000001</v>
      </c>
      <c r="AC285" s="7"/>
      <c r="AE285" s="7"/>
      <c r="AF285" s="7"/>
      <c r="AG285" s="7"/>
      <c r="AH285" s="7"/>
      <c r="AI285" s="7"/>
      <c r="AQ285" s="66">
        <v>44753</v>
      </c>
      <c r="AR285" s="21" t="s">
        <v>639</v>
      </c>
      <c r="AS285" s="7"/>
      <c r="AT285" s="7">
        <v>1.1067</v>
      </c>
      <c r="AU285" s="7"/>
      <c r="AW285" s="49">
        <v>44936</v>
      </c>
      <c r="AX285" s="21" t="s">
        <v>1628</v>
      </c>
      <c r="AY285" s="7"/>
      <c r="AZ285">
        <v>1.0895999999999999</v>
      </c>
      <c r="BC285" s="49">
        <v>44847</v>
      </c>
      <c r="BD285" s="21" t="s">
        <v>1635</v>
      </c>
      <c r="BF285">
        <v>2.5005999999999999</v>
      </c>
    </row>
    <row r="286" spans="1:58" customFormat="1">
      <c r="A286" s="66">
        <v>44753</v>
      </c>
      <c r="B286" s="21" t="s">
        <v>639</v>
      </c>
      <c r="C286" s="140"/>
      <c r="D286" s="7">
        <v>1.0860000000000001</v>
      </c>
      <c r="E286" s="7"/>
      <c r="G286" s="7"/>
      <c r="H286" s="7"/>
      <c r="I286" s="7"/>
      <c r="J286" s="7"/>
      <c r="K286" s="7"/>
      <c r="L286" s="7"/>
      <c r="M286" s="7"/>
      <c r="N286" s="7"/>
      <c r="O286" s="7"/>
      <c r="P286" s="7"/>
      <c r="Q286" s="7"/>
      <c r="R286" s="7"/>
      <c r="S286" s="7"/>
      <c r="T286" s="7"/>
      <c r="U286" s="7"/>
      <c r="V286" s="7"/>
      <c r="W286" s="7"/>
      <c r="Y286" s="66">
        <v>44937</v>
      </c>
      <c r="Z286" s="21" t="s">
        <v>1628</v>
      </c>
      <c r="AA286" s="21"/>
      <c r="AB286" s="7">
        <v>1.0931</v>
      </c>
      <c r="AC286" s="7"/>
      <c r="AE286" s="7"/>
      <c r="AF286" s="7"/>
      <c r="AG286" s="7"/>
      <c r="AH286" s="7"/>
      <c r="AI286" s="7"/>
      <c r="AQ286" s="66">
        <v>44754</v>
      </c>
      <c r="AR286" s="21" t="s">
        <v>639</v>
      </c>
      <c r="AS286" s="7"/>
      <c r="AT286" s="7">
        <v>1.1051</v>
      </c>
      <c r="AU286" s="7"/>
      <c r="AW286" s="49">
        <v>44937</v>
      </c>
      <c r="AX286" s="21" t="s">
        <v>1628</v>
      </c>
      <c r="AY286" s="7"/>
      <c r="AZ286">
        <v>1.0911999999999999</v>
      </c>
      <c r="BC286" s="49">
        <v>44848</v>
      </c>
      <c r="BD286" s="21" t="s">
        <v>1635</v>
      </c>
      <c r="BF286">
        <v>2.5417000000000001</v>
      </c>
    </row>
    <row r="287" spans="1:58" customFormat="1">
      <c r="A287" s="66">
        <v>44754</v>
      </c>
      <c r="B287" s="21" t="s">
        <v>639</v>
      </c>
      <c r="C287" s="140"/>
      <c r="D287" s="7">
        <v>1.0791999999999999</v>
      </c>
      <c r="E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  <c r="T287" s="7"/>
      <c r="U287" s="7"/>
      <c r="V287" s="7"/>
      <c r="W287" s="7"/>
      <c r="Y287" s="66">
        <v>44938</v>
      </c>
      <c r="Z287" s="21" t="s">
        <v>1628</v>
      </c>
      <c r="AA287" s="21"/>
      <c r="AB287" s="7">
        <v>1.0949</v>
      </c>
      <c r="AC287" s="7"/>
      <c r="AE287" s="7"/>
      <c r="AF287" s="7"/>
      <c r="AG287" s="7"/>
      <c r="AH287" s="7"/>
      <c r="AI287" s="7"/>
      <c r="AQ287" s="66">
        <v>44755</v>
      </c>
      <c r="AR287" s="21" t="s">
        <v>639</v>
      </c>
      <c r="AS287" s="7"/>
      <c r="AT287" s="7">
        <v>1.1074999999999999</v>
      </c>
      <c r="AU287" s="7"/>
      <c r="AW287" s="49">
        <v>44938</v>
      </c>
      <c r="AX287" s="21" t="s">
        <v>1628</v>
      </c>
      <c r="AY287" s="7"/>
      <c r="AZ287">
        <v>1.0916999999999999</v>
      </c>
      <c r="BC287" s="49">
        <v>44851</v>
      </c>
      <c r="BD287" s="21" t="s">
        <v>1635</v>
      </c>
      <c r="BF287">
        <v>2.5524</v>
      </c>
    </row>
    <row r="288" spans="1:58" customFormat="1">
      <c r="A288" s="66">
        <v>44755</v>
      </c>
      <c r="B288" s="21" t="s">
        <v>639</v>
      </c>
      <c r="C288" s="140"/>
      <c r="D288" s="7">
        <v>1.08</v>
      </c>
      <c r="E288" s="7"/>
      <c r="G288" s="7"/>
      <c r="H288" s="7"/>
      <c r="I288" s="7"/>
      <c r="J288" s="7"/>
      <c r="K288" s="7"/>
      <c r="L288" s="7"/>
      <c r="M288" s="7"/>
      <c r="N288" s="7"/>
      <c r="O288" s="7"/>
      <c r="P288" s="7"/>
      <c r="Q288" s="7"/>
      <c r="R288" s="7"/>
      <c r="S288" s="7"/>
      <c r="T288" s="7"/>
      <c r="U288" s="7"/>
      <c r="V288" s="7"/>
      <c r="W288" s="7"/>
      <c r="Y288" s="66">
        <v>44939</v>
      </c>
      <c r="Z288" s="21" t="s">
        <v>1628</v>
      </c>
      <c r="AA288" s="21"/>
      <c r="AB288" s="7">
        <v>1.0991</v>
      </c>
      <c r="AC288" s="7"/>
      <c r="AE288" s="7"/>
      <c r="AF288" s="7"/>
      <c r="AG288" s="7"/>
      <c r="AH288" s="7"/>
      <c r="AI288" s="7"/>
      <c r="AQ288" s="66">
        <v>44756</v>
      </c>
      <c r="AR288" s="21" t="s">
        <v>639</v>
      </c>
      <c r="AS288" s="7"/>
      <c r="AT288" s="7">
        <v>1.1094999999999999</v>
      </c>
      <c r="AU288" s="7"/>
      <c r="AW288" s="49">
        <v>44939</v>
      </c>
      <c r="AX288" s="21" t="s">
        <v>1628</v>
      </c>
      <c r="AY288" s="7"/>
      <c r="AZ288">
        <v>1.0943000000000001</v>
      </c>
      <c r="BC288" s="49">
        <v>44852</v>
      </c>
      <c r="BD288" s="21" t="s">
        <v>1635</v>
      </c>
      <c r="BF288">
        <v>2.5383</v>
      </c>
    </row>
    <row r="289" spans="1:58" customFormat="1">
      <c r="A289" s="66">
        <v>44756</v>
      </c>
      <c r="B289" s="21" t="s">
        <v>639</v>
      </c>
      <c r="C289" s="140"/>
      <c r="D289" s="7">
        <v>1.0801000000000001</v>
      </c>
      <c r="E289" s="7"/>
      <c r="G289" s="7"/>
      <c r="H289" s="7"/>
      <c r="I289" s="7"/>
      <c r="J289" s="7"/>
      <c r="K289" s="7"/>
      <c r="L289" s="7"/>
      <c r="M289" s="7"/>
      <c r="N289" s="7"/>
      <c r="O289" s="7"/>
      <c r="P289" s="7"/>
      <c r="Q289" s="7"/>
      <c r="R289" s="7"/>
      <c r="S289" s="7"/>
      <c r="T289" s="7"/>
      <c r="U289" s="7"/>
      <c r="V289" s="7"/>
      <c r="W289" s="7"/>
      <c r="Y289" s="66">
        <v>44942</v>
      </c>
      <c r="Z289" s="21" t="s">
        <v>1628</v>
      </c>
      <c r="AA289" s="21"/>
      <c r="AB289" s="7">
        <v>1.103</v>
      </c>
      <c r="AC289" s="7"/>
      <c r="AE289" s="7"/>
      <c r="AF289" s="7"/>
      <c r="AG289" s="7"/>
      <c r="AH289" s="7"/>
      <c r="AI289" s="7"/>
      <c r="AQ289" s="66">
        <v>44757</v>
      </c>
      <c r="AR289" s="21" t="s">
        <v>639</v>
      </c>
      <c r="AS289" s="7"/>
      <c r="AT289" s="7">
        <v>1.1066</v>
      </c>
      <c r="AU289" s="7"/>
      <c r="AW289" s="49">
        <v>44942</v>
      </c>
      <c r="AX289" s="21" t="s">
        <v>1628</v>
      </c>
      <c r="AY289" s="7"/>
      <c r="AZ289">
        <v>1.0907</v>
      </c>
      <c r="BC289" s="49">
        <v>44853</v>
      </c>
      <c r="BD289" s="21" t="s">
        <v>1635</v>
      </c>
      <c r="BF289">
        <v>2.5516000000000001</v>
      </c>
    </row>
    <row r="290" spans="1:58" customFormat="1">
      <c r="A290" s="66">
        <v>44757</v>
      </c>
      <c r="B290" s="21" t="s">
        <v>639</v>
      </c>
      <c r="C290" s="140"/>
      <c r="D290" s="7">
        <v>1.0740000000000001</v>
      </c>
      <c r="E290" s="7"/>
      <c r="G290" s="7"/>
      <c r="H290" s="7"/>
      <c r="I290" s="7"/>
      <c r="J290" s="7"/>
      <c r="K290" s="7"/>
      <c r="L290" s="7"/>
      <c r="M290" s="7"/>
      <c r="N290" s="7"/>
      <c r="O290" s="7"/>
      <c r="P290" s="7"/>
      <c r="Q290" s="7"/>
      <c r="R290" s="7"/>
      <c r="S290" s="7"/>
      <c r="T290" s="7"/>
      <c r="U290" s="7"/>
      <c r="V290" s="7"/>
      <c r="W290" s="7"/>
      <c r="Y290" s="66">
        <v>44943</v>
      </c>
      <c r="Z290" s="21" t="s">
        <v>1628</v>
      </c>
      <c r="AA290" s="21"/>
      <c r="AB290" s="7">
        <v>1.1027</v>
      </c>
      <c r="AC290" s="7"/>
      <c r="AE290" s="7"/>
      <c r="AF290" s="7"/>
      <c r="AG290" s="7"/>
      <c r="AH290" s="7"/>
      <c r="AI290" s="7"/>
      <c r="AQ290" s="66">
        <v>44760</v>
      </c>
      <c r="AR290" s="21" t="s">
        <v>639</v>
      </c>
      <c r="AS290" s="7"/>
      <c r="AT290" s="7">
        <v>1.1108</v>
      </c>
      <c r="AU290" s="7"/>
      <c r="AW290" s="49">
        <v>44943</v>
      </c>
      <c r="AX290" s="21" t="s">
        <v>1628</v>
      </c>
      <c r="AY290" s="7"/>
      <c r="AZ290">
        <v>1.0891</v>
      </c>
      <c r="BC290" s="49">
        <v>44854</v>
      </c>
      <c r="BD290" s="21" t="s">
        <v>1635</v>
      </c>
      <c r="BF290">
        <v>2.5360999999999998</v>
      </c>
    </row>
    <row r="291" spans="1:58" customFormat="1">
      <c r="A291" s="66">
        <v>44760</v>
      </c>
      <c r="B291" s="21" t="s">
        <v>639</v>
      </c>
      <c r="C291" s="140"/>
      <c r="D291" s="7">
        <v>1.0779000000000001</v>
      </c>
      <c r="E291" s="7"/>
      <c r="G291" s="7"/>
      <c r="H291" s="7"/>
      <c r="I291" s="7"/>
      <c r="J291" s="7"/>
      <c r="K291" s="7"/>
      <c r="L291" s="7"/>
      <c r="M291" s="7"/>
      <c r="N291" s="7"/>
      <c r="O291" s="7"/>
      <c r="P291" s="7"/>
      <c r="Q291" s="7"/>
      <c r="R291" s="7"/>
      <c r="S291" s="7"/>
      <c r="T291" s="7"/>
      <c r="U291" s="7"/>
      <c r="V291" s="7"/>
      <c r="W291" s="7"/>
      <c r="Y291" s="66">
        <v>44944</v>
      </c>
      <c r="Z291" s="21" t="s">
        <v>1628</v>
      </c>
      <c r="AA291" s="21"/>
      <c r="AB291" s="7">
        <v>1.1097999999999999</v>
      </c>
      <c r="AC291" s="7"/>
      <c r="AE291" s="7"/>
      <c r="AF291" s="7"/>
      <c r="AG291" s="7"/>
      <c r="AH291" s="7"/>
      <c r="AI291" s="7"/>
      <c r="AQ291" s="66">
        <v>44761</v>
      </c>
      <c r="AR291" s="21" t="s">
        <v>639</v>
      </c>
      <c r="AS291" s="7"/>
      <c r="AT291" s="7">
        <v>1.1178999999999999</v>
      </c>
      <c r="AU291" s="7"/>
      <c r="AW291" s="49">
        <v>44944</v>
      </c>
      <c r="AX291" s="21" t="s">
        <v>1628</v>
      </c>
      <c r="AY291" s="7"/>
      <c r="AZ291">
        <v>1.0936999999999999</v>
      </c>
      <c r="BC291" s="49">
        <v>44855</v>
      </c>
      <c r="BD291" s="21" t="s">
        <v>1635</v>
      </c>
      <c r="BF291">
        <v>2.5268999999999999</v>
      </c>
    </row>
    <row r="292" spans="1:58" customFormat="1">
      <c r="A292" s="66">
        <v>44761</v>
      </c>
      <c r="B292" s="21" t="s">
        <v>639</v>
      </c>
      <c r="C292" s="140"/>
      <c r="D292" s="7">
        <v>1.0818000000000001</v>
      </c>
      <c r="E292" s="7"/>
      <c r="G292" s="7"/>
      <c r="H292" s="7"/>
      <c r="I292" s="7"/>
      <c r="J292" s="7"/>
      <c r="K292" s="7"/>
      <c r="L292" s="7"/>
      <c r="M292" s="7"/>
      <c r="N292" s="7"/>
      <c r="O292" s="7"/>
      <c r="P292" s="7"/>
      <c r="Q292" s="7"/>
      <c r="R292" s="7"/>
      <c r="S292" s="7"/>
      <c r="T292" s="7"/>
      <c r="U292" s="7"/>
      <c r="V292" s="7"/>
      <c r="W292" s="7"/>
      <c r="Y292" s="66">
        <v>44945</v>
      </c>
      <c r="Z292" s="21" t="s">
        <v>1628</v>
      </c>
      <c r="AA292" s="21"/>
      <c r="AB292" s="7">
        <v>1.1160000000000001</v>
      </c>
      <c r="AC292" s="7"/>
      <c r="AE292" s="7"/>
      <c r="AF292" s="7"/>
      <c r="AG292" s="7"/>
      <c r="AH292" s="7"/>
      <c r="AI292" s="7"/>
      <c r="AQ292" s="66">
        <v>44762</v>
      </c>
      <c r="AR292" s="21" t="s">
        <v>639</v>
      </c>
      <c r="AS292" s="7"/>
      <c r="AT292" s="7">
        <v>1.1177999999999999</v>
      </c>
      <c r="AU292" s="7"/>
      <c r="AW292" s="49">
        <v>44945</v>
      </c>
      <c r="AX292" s="21" t="s">
        <v>1628</v>
      </c>
      <c r="AY292" s="7"/>
      <c r="AZ292">
        <v>1.0986</v>
      </c>
      <c r="BC292" s="49">
        <v>44858</v>
      </c>
      <c r="BD292" s="21" t="s">
        <v>1635</v>
      </c>
      <c r="BF292">
        <v>2.5225</v>
      </c>
    </row>
    <row r="293" spans="1:58" customFormat="1">
      <c r="A293" s="66">
        <v>44762</v>
      </c>
      <c r="B293" s="21" t="s">
        <v>639</v>
      </c>
      <c r="C293" s="140"/>
      <c r="D293" s="7">
        <v>1.0854999999999999</v>
      </c>
      <c r="E293" s="7"/>
      <c r="G293" s="7"/>
      <c r="H293" s="7"/>
      <c r="I293" s="7"/>
      <c r="J293" s="7"/>
      <c r="K293" s="7"/>
      <c r="L293" s="7"/>
      <c r="M293" s="7"/>
      <c r="N293" s="7"/>
      <c r="O293" s="7"/>
      <c r="P293" s="7"/>
      <c r="Q293" s="7"/>
      <c r="R293" s="7"/>
      <c r="S293" s="7"/>
      <c r="T293" s="7"/>
      <c r="U293" s="7"/>
      <c r="V293" s="7"/>
      <c r="W293" s="7"/>
      <c r="Y293" s="66">
        <v>44946</v>
      </c>
      <c r="Z293" s="21" t="s">
        <v>1628</v>
      </c>
      <c r="AA293" s="21"/>
      <c r="AB293" s="7">
        <v>1.1254</v>
      </c>
      <c r="AC293" s="7"/>
      <c r="AE293" s="7"/>
      <c r="AF293" s="7"/>
      <c r="AG293" s="7"/>
      <c r="AH293" s="7"/>
      <c r="AI293" s="7"/>
      <c r="AQ293" s="66">
        <v>44763</v>
      </c>
      <c r="AR293" s="21" t="s">
        <v>639</v>
      </c>
      <c r="AS293" s="7"/>
      <c r="AT293" s="7">
        <v>1.1198999999999999</v>
      </c>
      <c r="AU293" s="7"/>
      <c r="AW293" s="49">
        <v>44946</v>
      </c>
      <c r="AX293" s="21" t="s">
        <v>1628</v>
      </c>
      <c r="AY293" s="7"/>
      <c r="AZ293">
        <v>1.1020000000000001</v>
      </c>
      <c r="BC293" s="49">
        <v>44859</v>
      </c>
      <c r="BD293" s="21" t="s">
        <v>1635</v>
      </c>
      <c r="BF293">
        <v>2.4565000000000001</v>
      </c>
    </row>
    <row r="294" spans="1:58" customFormat="1">
      <c r="A294" s="66">
        <v>44763</v>
      </c>
      <c r="B294" s="21" t="s">
        <v>639</v>
      </c>
      <c r="C294" s="140"/>
      <c r="D294" s="7">
        <v>1.0823</v>
      </c>
      <c r="E294" s="7"/>
      <c r="G294" s="7"/>
      <c r="H294" s="7"/>
      <c r="I294" s="7"/>
      <c r="J294" s="7"/>
      <c r="K294" s="7"/>
      <c r="L294" s="7"/>
      <c r="M294" s="7"/>
      <c r="N294" s="7"/>
      <c r="O294" s="7"/>
      <c r="P294" s="7"/>
      <c r="Q294" s="7"/>
      <c r="R294" s="7"/>
      <c r="S294" s="7"/>
      <c r="T294" s="7"/>
      <c r="U294" s="7"/>
      <c r="V294" s="7"/>
      <c r="W294" s="7"/>
      <c r="Y294" s="66">
        <v>44956</v>
      </c>
      <c r="Z294" s="21" t="s">
        <v>1628</v>
      </c>
      <c r="AA294" s="21"/>
      <c r="AB294" s="7">
        <v>1.1409</v>
      </c>
      <c r="AC294" s="7"/>
      <c r="AE294" s="7"/>
      <c r="AF294" s="7"/>
      <c r="AG294" s="7"/>
      <c r="AH294" s="7"/>
      <c r="AI294" s="7"/>
      <c r="AQ294" s="66">
        <v>44764</v>
      </c>
      <c r="AR294" s="21" t="s">
        <v>639</v>
      </c>
      <c r="AS294" s="7"/>
      <c r="AT294" s="7">
        <v>1.1226</v>
      </c>
      <c r="AU294" s="7"/>
      <c r="AW294" s="49">
        <v>44956</v>
      </c>
      <c r="AX294" s="21" t="s">
        <v>1628</v>
      </c>
      <c r="AY294" s="7"/>
      <c r="AZ294">
        <v>1.1059000000000001</v>
      </c>
      <c r="BC294" s="49">
        <v>44860</v>
      </c>
      <c r="BD294" s="21" t="s">
        <v>1635</v>
      </c>
      <c r="BF294">
        <v>2.4491999999999998</v>
      </c>
    </row>
    <row r="295" spans="1:58" customFormat="1">
      <c r="A295" s="66">
        <v>44764</v>
      </c>
      <c r="B295" s="21" t="s">
        <v>639</v>
      </c>
      <c r="C295" s="140"/>
      <c r="D295" s="7">
        <v>1.0793999999999999</v>
      </c>
      <c r="E295" s="7"/>
      <c r="G295" s="7"/>
      <c r="H295" s="7"/>
      <c r="I295" s="7"/>
      <c r="J295" s="7"/>
      <c r="K295" s="7"/>
      <c r="L295" s="7"/>
      <c r="M295" s="7"/>
      <c r="N295" s="7"/>
      <c r="O295" s="7"/>
      <c r="P295" s="7"/>
      <c r="Q295" s="7"/>
      <c r="R295" s="7"/>
      <c r="S295" s="7"/>
      <c r="T295" s="7"/>
      <c r="U295" s="7"/>
      <c r="V295" s="7"/>
      <c r="W295" s="7"/>
      <c r="Y295" s="66">
        <v>44957</v>
      </c>
      <c r="Z295" s="21" t="s">
        <v>1628</v>
      </c>
      <c r="AA295" s="21"/>
      <c r="AB295" s="7">
        <v>1.1405000000000001</v>
      </c>
      <c r="AC295" s="7"/>
      <c r="AE295" s="7"/>
      <c r="AF295" s="7"/>
      <c r="AG295" s="7"/>
      <c r="AH295" s="7"/>
      <c r="AI295" s="7"/>
      <c r="AQ295" s="66">
        <v>44767</v>
      </c>
      <c r="AR295" s="21" t="s">
        <v>639</v>
      </c>
      <c r="AS295" s="7"/>
      <c r="AT295" s="7">
        <v>1.1247</v>
      </c>
      <c r="AU295" s="7"/>
      <c r="AW295" s="49">
        <v>44957</v>
      </c>
      <c r="AX295" s="21" t="s">
        <v>1628</v>
      </c>
      <c r="AY295" s="7"/>
      <c r="AZ295">
        <v>1.1021000000000001</v>
      </c>
      <c r="BC295" s="49">
        <v>44861</v>
      </c>
      <c r="BD295" s="21" t="s">
        <v>1635</v>
      </c>
      <c r="BF295">
        <v>2.4647000000000001</v>
      </c>
    </row>
    <row r="296" spans="1:58" customFormat="1">
      <c r="A296" s="66">
        <v>44767</v>
      </c>
      <c r="B296" s="21" t="s">
        <v>639</v>
      </c>
      <c r="C296" s="140"/>
      <c r="D296" s="7">
        <v>1.0793999999999999</v>
      </c>
      <c r="E296" s="7"/>
      <c r="G296" s="7"/>
      <c r="H296" s="7"/>
      <c r="I296" s="7"/>
      <c r="J296" s="7"/>
      <c r="K296" s="7"/>
      <c r="L296" s="7"/>
      <c r="M296" s="7"/>
      <c r="N296" s="7"/>
      <c r="O296" s="7"/>
      <c r="P296" s="7"/>
      <c r="Q296" s="7"/>
      <c r="R296" s="7"/>
      <c r="S296" s="7"/>
      <c r="T296" s="7"/>
      <c r="U296" s="7"/>
      <c r="V296" s="7"/>
      <c r="W296" s="7"/>
      <c r="Y296" s="66">
        <v>44958</v>
      </c>
      <c r="Z296" s="21" t="s">
        <v>371</v>
      </c>
      <c r="AA296" s="21"/>
      <c r="AB296" s="7">
        <v>1.1512</v>
      </c>
      <c r="AC296" s="7"/>
      <c r="AE296" s="7"/>
      <c r="AF296" s="7"/>
      <c r="AG296" s="7"/>
      <c r="AH296" s="7"/>
      <c r="AI296" s="7"/>
      <c r="AQ296" s="66">
        <v>44768</v>
      </c>
      <c r="AR296" s="21" t="s">
        <v>639</v>
      </c>
      <c r="AS296" s="7"/>
      <c r="AT296" s="7">
        <v>1.1266</v>
      </c>
      <c r="AU296" s="7"/>
      <c r="AW296" s="49">
        <v>44958</v>
      </c>
      <c r="AX296" s="21" t="s">
        <v>371</v>
      </c>
      <c r="AY296" s="7"/>
      <c r="AZ296">
        <v>1.1024</v>
      </c>
      <c r="BC296" s="49">
        <v>44862</v>
      </c>
      <c r="BD296" s="21" t="s">
        <v>1635</v>
      </c>
      <c r="BF296">
        <v>2.5192999999999999</v>
      </c>
    </row>
    <row r="297" spans="1:58" customFormat="1">
      <c r="A297" s="66">
        <v>44768</v>
      </c>
      <c r="B297" s="21" t="s">
        <v>639</v>
      </c>
      <c r="C297" s="140"/>
      <c r="D297" s="7">
        <v>1.0815999999999999</v>
      </c>
      <c r="E297" s="7"/>
      <c r="G297" s="7"/>
      <c r="H297" s="7"/>
      <c r="I297" s="7"/>
      <c r="J297" s="7"/>
      <c r="K297" s="7"/>
      <c r="L297" s="7"/>
      <c r="M297" s="7"/>
      <c r="N297" s="7"/>
      <c r="O297" s="7"/>
      <c r="P297" s="7"/>
      <c r="Q297" s="7"/>
      <c r="R297" s="7"/>
      <c r="S297" s="7"/>
      <c r="T297" s="7"/>
      <c r="U297" s="7"/>
      <c r="V297" s="7"/>
      <c r="W297" s="7"/>
      <c r="Y297" s="66">
        <v>44959</v>
      </c>
      <c r="Z297" s="21" t="s">
        <v>1637</v>
      </c>
      <c r="AA297" s="21"/>
      <c r="AB297" s="7">
        <v>1.1476</v>
      </c>
      <c r="AC297" s="7"/>
      <c r="AE297" s="7"/>
      <c r="AF297" s="7"/>
      <c r="AG297" s="7"/>
      <c r="AH297" s="7"/>
      <c r="AI297" s="7"/>
      <c r="AQ297" s="66">
        <v>44769</v>
      </c>
      <c r="AR297" s="21" t="s">
        <v>639</v>
      </c>
      <c r="AS297" s="7"/>
      <c r="AT297" s="7">
        <v>1.1288</v>
      </c>
      <c r="AU297" s="7"/>
      <c r="AW297" s="49">
        <v>44959</v>
      </c>
      <c r="AX297" s="21" t="s">
        <v>1637</v>
      </c>
      <c r="AY297" s="7"/>
      <c r="AZ297">
        <v>1.0971</v>
      </c>
      <c r="BC297" s="49">
        <v>44865</v>
      </c>
      <c r="BD297" s="21" t="s">
        <v>1635</v>
      </c>
      <c r="BF297">
        <v>2.4416000000000002</v>
      </c>
    </row>
    <row r="298" spans="1:58" customFormat="1">
      <c r="A298" s="66">
        <v>44769</v>
      </c>
      <c r="B298" s="21" t="s">
        <v>639</v>
      </c>
      <c r="C298" s="140"/>
      <c r="D298" s="7">
        <v>1.0811999999999999</v>
      </c>
      <c r="E298" s="7"/>
      <c r="G298" s="7"/>
      <c r="H298" s="7"/>
      <c r="I298" s="7"/>
      <c r="J298" s="7"/>
      <c r="K298" s="7"/>
      <c r="L298" s="7"/>
      <c r="M298" s="7"/>
      <c r="N298" s="7"/>
      <c r="O298" s="7"/>
      <c r="P298" s="7"/>
      <c r="Q298" s="7"/>
      <c r="R298" s="7"/>
      <c r="S298" s="7"/>
      <c r="T298" s="7"/>
      <c r="U298" s="7"/>
      <c r="V298" s="7"/>
      <c r="W298" s="7"/>
      <c r="Y298" s="66">
        <v>44960</v>
      </c>
      <c r="Z298" s="21" t="s">
        <v>1637</v>
      </c>
      <c r="AA298" s="21"/>
      <c r="AB298" s="7">
        <v>1.1406000000000001</v>
      </c>
      <c r="AC298" s="7"/>
      <c r="AE298" s="7"/>
      <c r="AF298" s="7"/>
      <c r="AG298" s="7"/>
      <c r="AH298" s="7"/>
      <c r="AI298" s="7"/>
      <c r="AQ298" s="66">
        <v>44770</v>
      </c>
      <c r="AR298" s="21" t="s">
        <v>639</v>
      </c>
      <c r="AS298" s="7"/>
      <c r="AT298" s="7">
        <v>1.1309</v>
      </c>
      <c r="AU298" s="7"/>
      <c r="AW298" s="49">
        <v>44960</v>
      </c>
      <c r="AX298" s="21" t="s">
        <v>1637</v>
      </c>
      <c r="AY298" s="7"/>
      <c r="AZ298">
        <v>1.0942000000000001</v>
      </c>
      <c r="BC298" s="49">
        <v>44866</v>
      </c>
      <c r="BD298" s="21" t="s">
        <v>359</v>
      </c>
      <c r="BF298">
        <v>2.4969999999999999</v>
      </c>
    </row>
    <row r="299" spans="1:58" customFormat="1">
      <c r="A299" s="66">
        <v>44770</v>
      </c>
      <c r="B299" s="21" t="s">
        <v>639</v>
      </c>
      <c r="C299" s="140"/>
      <c r="D299" s="7">
        <v>1.0834999999999999</v>
      </c>
      <c r="E299" s="7"/>
      <c r="G299" s="7"/>
      <c r="H299" s="7"/>
      <c r="I299" s="7"/>
      <c r="J299" s="7"/>
      <c r="K299" s="7"/>
      <c r="L299" s="7"/>
      <c r="M299" s="7"/>
      <c r="N299" s="7"/>
      <c r="O299" s="7"/>
      <c r="P299" s="7"/>
      <c r="Q299" s="7"/>
      <c r="R299" s="7"/>
      <c r="S299" s="7"/>
      <c r="T299" s="7"/>
      <c r="U299" s="7"/>
      <c r="V299" s="7"/>
      <c r="W299" s="7"/>
      <c r="Y299" s="66">
        <v>44963</v>
      </c>
      <c r="Z299" s="21" t="s">
        <v>1637</v>
      </c>
      <c r="AA299" s="21"/>
      <c r="AB299" s="7">
        <v>1.1346000000000001</v>
      </c>
      <c r="AC299" s="7"/>
      <c r="AE299" s="7"/>
      <c r="AF299" s="7"/>
      <c r="AG299" s="7"/>
      <c r="AH299" s="7"/>
      <c r="AI299" s="7"/>
      <c r="AQ299" s="66">
        <v>44771</v>
      </c>
      <c r="AR299" s="21" t="s">
        <v>639</v>
      </c>
      <c r="AS299" s="7"/>
      <c r="AT299" s="7">
        <v>1.1347</v>
      </c>
      <c r="AU299" s="7"/>
      <c r="AW299" s="49">
        <v>44963</v>
      </c>
      <c r="AX299" s="21" t="s">
        <v>1637</v>
      </c>
      <c r="AY299" s="7"/>
      <c r="AZ299">
        <v>1.0922000000000001</v>
      </c>
      <c r="BC299" s="49">
        <v>44867</v>
      </c>
      <c r="BD299" s="21" t="s">
        <v>1636</v>
      </c>
      <c r="BF299">
        <v>2.5164</v>
      </c>
    </row>
    <row r="300" spans="1:58" customFormat="1">
      <c r="A300" s="66">
        <v>44771</v>
      </c>
      <c r="B300" s="21" t="s">
        <v>639</v>
      </c>
      <c r="C300" s="140"/>
      <c r="D300" s="7">
        <v>1.0795999999999999</v>
      </c>
      <c r="E300" s="7"/>
      <c r="G300" s="7"/>
      <c r="H300" s="7"/>
      <c r="I300" s="7"/>
      <c r="J300" s="7"/>
      <c r="K300" s="7"/>
      <c r="L300" s="7"/>
      <c r="M300" s="7"/>
      <c r="N300" s="7"/>
      <c r="O300" s="7"/>
      <c r="P300" s="7"/>
      <c r="Q300" s="7"/>
      <c r="R300" s="7"/>
      <c r="S300" s="7"/>
      <c r="T300" s="7"/>
      <c r="U300" s="7"/>
      <c r="V300" s="7"/>
      <c r="W300" s="7"/>
      <c r="Y300" s="66">
        <v>44964</v>
      </c>
      <c r="Z300" s="21" t="s">
        <v>1689</v>
      </c>
      <c r="AA300" s="21"/>
      <c r="AB300" s="7">
        <v>1.137</v>
      </c>
      <c r="AC300" s="7"/>
      <c r="AE300" s="7"/>
      <c r="AF300" s="7"/>
      <c r="AG300" s="7"/>
      <c r="AH300" s="7"/>
      <c r="AI300" s="7"/>
      <c r="AQ300" s="66">
        <v>44774</v>
      </c>
      <c r="AR300" s="21" t="s">
        <v>356</v>
      </c>
      <c r="AS300" s="7"/>
      <c r="AT300" s="7">
        <v>1.1391</v>
      </c>
      <c r="AU300" s="7"/>
      <c r="AW300" s="49">
        <v>44964</v>
      </c>
      <c r="AX300" s="21" t="s">
        <v>1689</v>
      </c>
      <c r="AY300" s="7"/>
      <c r="AZ300">
        <v>1.0912999999999999</v>
      </c>
      <c r="BC300" s="49">
        <v>44868</v>
      </c>
      <c r="BD300" s="21" t="s">
        <v>1636</v>
      </c>
      <c r="BF300">
        <v>2.5181</v>
      </c>
    </row>
    <row r="301" spans="1:58" customFormat="1">
      <c r="A301" s="66">
        <v>44774</v>
      </c>
      <c r="B301" s="21" t="s">
        <v>356</v>
      </c>
      <c r="C301" s="140"/>
      <c r="D301" s="7">
        <v>1.0794999999999999</v>
      </c>
      <c r="E301" s="7"/>
      <c r="G301" s="7"/>
      <c r="H301" s="7"/>
      <c r="I301" s="7"/>
      <c r="J301" s="7"/>
      <c r="K301" s="7"/>
      <c r="L301" s="7"/>
      <c r="M301" s="7"/>
      <c r="N301" s="7"/>
      <c r="O301" s="7"/>
      <c r="P301" s="7"/>
      <c r="Q301" s="7"/>
      <c r="R301" s="7"/>
      <c r="S301" s="7"/>
      <c r="T301" s="7"/>
      <c r="U301" s="7"/>
      <c r="V301" s="7"/>
      <c r="W301" s="7"/>
      <c r="Y301" s="66">
        <v>44965</v>
      </c>
      <c r="Z301" s="21" t="s">
        <v>1700</v>
      </c>
      <c r="AA301" s="21"/>
      <c r="AB301" s="7">
        <v>1.1327</v>
      </c>
      <c r="AC301" s="7"/>
      <c r="AE301" s="7"/>
      <c r="AF301" s="7"/>
      <c r="AG301" s="7"/>
      <c r="AH301" s="7"/>
      <c r="AI301" s="7"/>
      <c r="AQ301" s="66">
        <v>44775</v>
      </c>
      <c r="AR301" s="21" t="s">
        <v>1633</v>
      </c>
      <c r="AS301" s="7"/>
      <c r="AT301" s="7">
        <v>1.1352</v>
      </c>
      <c r="AU301" s="7"/>
      <c r="AW301" s="49">
        <v>44965</v>
      </c>
      <c r="AX301" s="21" t="s">
        <v>1700</v>
      </c>
      <c r="AY301" s="7"/>
      <c r="AZ301">
        <v>1.0892999999999999</v>
      </c>
      <c r="BC301" s="49">
        <v>44869</v>
      </c>
      <c r="BD301" s="21" t="s">
        <v>1636</v>
      </c>
      <c r="BF301">
        <v>2.6006999999999998</v>
      </c>
    </row>
    <row r="302" spans="1:58" customFormat="1">
      <c r="A302" s="66">
        <v>44775</v>
      </c>
      <c r="B302" s="21" t="s">
        <v>1633</v>
      </c>
      <c r="C302" s="140"/>
      <c r="D302" s="7">
        <v>1.0677000000000001</v>
      </c>
      <c r="E302" s="7"/>
      <c r="G302" s="7"/>
      <c r="H302" s="7"/>
      <c r="I302" s="7"/>
      <c r="J302" s="7"/>
      <c r="K302" s="7"/>
      <c r="L302" s="7"/>
      <c r="M302" s="7"/>
      <c r="N302" s="7"/>
      <c r="O302" s="7"/>
      <c r="P302" s="7"/>
      <c r="Q302" s="7"/>
      <c r="R302" s="7"/>
      <c r="S302" s="7"/>
      <c r="T302" s="7"/>
      <c r="U302" s="7"/>
      <c r="V302" s="7"/>
      <c r="W302" s="7"/>
      <c r="Y302" s="66">
        <v>44966</v>
      </c>
      <c r="Z302" s="21" t="s">
        <v>1710</v>
      </c>
      <c r="AA302" s="21"/>
      <c r="AB302" s="7">
        <v>1.1398999999999999</v>
      </c>
      <c r="AC302" s="7"/>
      <c r="AE302" s="7"/>
      <c r="AF302" s="7"/>
      <c r="AG302" s="7"/>
      <c r="AH302" s="7"/>
      <c r="AI302" s="7"/>
      <c r="AQ302" s="66">
        <v>44776</v>
      </c>
      <c r="AR302" s="21" t="s">
        <v>1633</v>
      </c>
      <c r="AS302" s="7"/>
      <c r="AT302" s="7">
        <v>1.1315</v>
      </c>
      <c r="AU302" s="7"/>
      <c r="AW302" s="49">
        <v>44966</v>
      </c>
      <c r="AX302" s="21" t="s">
        <v>1710</v>
      </c>
      <c r="AY302" s="7"/>
      <c r="AZ302">
        <v>1.0857000000000001</v>
      </c>
      <c r="BC302" s="49">
        <v>44872</v>
      </c>
      <c r="BD302" s="21" t="s">
        <v>1636</v>
      </c>
      <c r="BF302">
        <v>2.6013999999999999</v>
      </c>
    </row>
    <row r="303" spans="1:58" customFormat="1">
      <c r="A303" s="66">
        <v>44776</v>
      </c>
      <c r="B303" s="21" t="s">
        <v>1633</v>
      </c>
      <c r="C303" s="140"/>
      <c r="D303" s="7">
        <v>1.0628</v>
      </c>
      <c r="E303" s="7"/>
      <c r="G303" s="7"/>
      <c r="H303" s="7"/>
      <c r="I303" s="7"/>
      <c r="J303" s="7"/>
      <c r="K303" s="7"/>
      <c r="L303" s="7"/>
      <c r="M303" s="7"/>
      <c r="N303" s="7"/>
      <c r="O303" s="7"/>
      <c r="P303" s="7"/>
      <c r="Q303" s="7"/>
      <c r="R303" s="7"/>
      <c r="S303" s="7"/>
      <c r="T303" s="7"/>
      <c r="U303" s="7"/>
      <c r="V303" s="7"/>
      <c r="W303" s="7"/>
      <c r="Y303" s="66">
        <v>44967</v>
      </c>
      <c r="Z303" s="21" t="s">
        <v>1720</v>
      </c>
      <c r="AA303" s="21"/>
      <c r="AB303" s="7">
        <v>1.1375999999999999</v>
      </c>
      <c r="AC303" s="7"/>
      <c r="AE303" s="7"/>
      <c r="AF303" s="7"/>
      <c r="AG303" s="7"/>
      <c r="AH303" s="7"/>
      <c r="AI303" s="7"/>
      <c r="AQ303" s="66">
        <v>44777</v>
      </c>
      <c r="AR303" s="21" t="s">
        <v>1633</v>
      </c>
      <c r="AS303" s="7"/>
      <c r="AT303" s="7">
        <v>1.1331</v>
      </c>
      <c r="AU303" s="7"/>
      <c r="AW303" s="49">
        <v>44967</v>
      </c>
      <c r="AX303" s="21" t="s">
        <v>1720</v>
      </c>
      <c r="AY303" s="7"/>
      <c r="AZ303">
        <v>1.0865</v>
      </c>
      <c r="BC303" s="49">
        <v>44873</v>
      </c>
      <c r="BD303" s="21" t="s">
        <v>1636</v>
      </c>
      <c r="BF303">
        <v>2.5924</v>
      </c>
    </row>
    <row r="304" spans="1:58" customFormat="1">
      <c r="A304" s="66">
        <v>44777</v>
      </c>
      <c r="B304" s="21" t="s">
        <v>1633</v>
      </c>
      <c r="C304" s="140"/>
      <c r="D304" s="7">
        <v>1.0638000000000001</v>
      </c>
      <c r="E304" s="7"/>
      <c r="G304" s="7"/>
      <c r="H304" s="7"/>
      <c r="I304" s="7"/>
      <c r="J304" s="7"/>
      <c r="K304" s="7"/>
      <c r="L304" s="7"/>
      <c r="M304" s="7"/>
      <c r="N304" s="7"/>
      <c r="O304" s="7"/>
      <c r="P304" s="7"/>
      <c r="Q304" s="7"/>
      <c r="R304" s="7"/>
      <c r="S304" s="7"/>
      <c r="T304" s="7"/>
      <c r="U304" s="7"/>
      <c r="V304" s="7"/>
      <c r="W304" s="7"/>
      <c r="Y304" s="7"/>
      <c r="Z304" s="7"/>
      <c r="AA304" s="7"/>
      <c r="AB304" s="7"/>
      <c r="AC304" s="7"/>
      <c r="AE304" s="7"/>
      <c r="AF304" s="7"/>
      <c r="AG304" s="7"/>
      <c r="AH304" s="7"/>
      <c r="AI304" s="7"/>
      <c r="AQ304" s="66">
        <v>44778</v>
      </c>
      <c r="AR304" s="21" t="s">
        <v>1633</v>
      </c>
      <c r="AS304" s="7"/>
      <c r="AT304" s="7">
        <v>1.1297999999999999</v>
      </c>
      <c r="AU304" s="7"/>
      <c r="BC304" s="49">
        <v>44874</v>
      </c>
      <c r="BD304" s="21" t="s">
        <v>1636</v>
      </c>
      <c r="BF304">
        <v>2.5871</v>
      </c>
    </row>
    <row r="305" spans="1:58" customFormat="1">
      <c r="A305" s="66">
        <v>44778</v>
      </c>
      <c r="B305" s="21" t="s">
        <v>1633</v>
      </c>
      <c r="C305" s="140"/>
      <c r="D305" s="7">
        <v>1.0469999999999999</v>
      </c>
      <c r="E305" s="7"/>
      <c r="G305" s="7"/>
      <c r="H305" s="7"/>
      <c r="I305" s="7"/>
      <c r="J305" s="7"/>
      <c r="K305" s="7"/>
      <c r="L305" s="7"/>
      <c r="M305" s="7"/>
      <c r="N305" s="7"/>
      <c r="O305" s="7"/>
      <c r="P305" s="7"/>
      <c r="Q305" s="7"/>
      <c r="R305" s="7"/>
      <c r="S305" s="7"/>
      <c r="T305" s="7"/>
      <c r="U305" s="7"/>
      <c r="V305" s="7"/>
      <c r="W305" s="7"/>
      <c r="Y305" s="7"/>
      <c r="Z305" s="7"/>
      <c r="AA305" s="7"/>
      <c r="AB305" s="7"/>
      <c r="AC305" s="7"/>
      <c r="AE305" s="7"/>
      <c r="AF305" s="7"/>
      <c r="AG305" s="7"/>
      <c r="AH305" s="7"/>
      <c r="AI305" s="7"/>
      <c r="AQ305" s="66">
        <v>44781</v>
      </c>
      <c r="AR305" s="21" t="s">
        <v>1633</v>
      </c>
      <c r="AS305" s="7"/>
      <c r="AT305" s="7">
        <v>1.1327</v>
      </c>
      <c r="AU305" s="7"/>
      <c r="BC305" s="49">
        <v>44875</v>
      </c>
      <c r="BD305" s="21" t="s">
        <v>1636</v>
      </c>
      <c r="BF305">
        <v>2.5708000000000002</v>
      </c>
    </row>
    <row r="306" spans="1:58" customFormat="1">
      <c r="A306" s="66">
        <v>44781</v>
      </c>
      <c r="B306" s="21" t="s">
        <v>1633</v>
      </c>
      <c r="C306" s="140"/>
      <c r="D306" s="7">
        <v>1.0694999999999999</v>
      </c>
      <c r="E306" s="7"/>
      <c r="G306" s="7"/>
      <c r="H306" s="7"/>
      <c r="I306" s="7"/>
      <c r="J306" s="7"/>
      <c r="K306" s="7"/>
      <c r="L306" s="7"/>
      <c r="M306" s="7"/>
      <c r="N306" s="7"/>
      <c r="O306" s="7"/>
      <c r="P306" s="7"/>
      <c r="Q306" s="7"/>
      <c r="R306" s="7"/>
      <c r="S306" s="7"/>
      <c r="T306" s="7"/>
      <c r="U306" s="7"/>
      <c r="V306" s="7"/>
      <c r="W306" s="7"/>
      <c r="Y306" s="7"/>
      <c r="Z306" s="7"/>
      <c r="AA306" s="7"/>
      <c r="AB306" s="7"/>
      <c r="AC306" s="7"/>
      <c r="AE306" s="7"/>
      <c r="AF306" s="7"/>
      <c r="AG306" s="7"/>
      <c r="AH306" s="7"/>
      <c r="AI306" s="7"/>
      <c r="AQ306" s="66">
        <v>44782</v>
      </c>
      <c r="AR306" s="21" t="s">
        <v>1633</v>
      </c>
      <c r="AS306" s="7"/>
      <c r="AT306" s="7">
        <v>1.1348</v>
      </c>
      <c r="AU306" s="7"/>
      <c r="BC306" s="49">
        <v>44876</v>
      </c>
      <c r="BD306" s="21" t="s">
        <v>1636</v>
      </c>
      <c r="BF306">
        <v>2.5571000000000002</v>
      </c>
    </row>
    <row r="307" spans="1:58" customFormat="1">
      <c r="A307" s="66">
        <v>44782</v>
      </c>
      <c r="B307" s="21" t="s">
        <v>1633</v>
      </c>
      <c r="C307" s="140"/>
      <c r="D307" s="7">
        <v>1.0706</v>
      </c>
      <c r="E307" s="7"/>
      <c r="G307" s="7"/>
      <c r="H307" s="7"/>
      <c r="I307" s="7"/>
      <c r="J307" s="7"/>
      <c r="K307" s="7"/>
      <c r="L307" s="7"/>
      <c r="M307" s="7"/>
      <c r="N307" s="7"/>
      <c r="O307" s="7"/>
      <c r="P307" s="7"/>
      <c r="Q307" s="7"/>
      <c r="R307" s="7"/>
      <c r="S307" s="7"/>
      <c r="T307" s="7"/>
      <c r="U307" s="7"/>
      <c r="V307" s="7"/>
      <c r="W307" s="7"/>
      <c r="Y307" s="7"/>
      <c r="Z307" s="7"/>
      <c r="AA307" s="7"/>
      <c r="AB307" s="7"/>
      <c r="AC307" s="7"/>
      <c r="AE307" s="7"/>
      <c r="AF307" s="7"/>
      <c r="AG307" s="7"/>
      <c r="AH307" s="7"/>
      <c r="AI307" s="7"/>
      <c r="AQ307" s="66">
        <v>44783</v>
      </c>
      <c r="AR307" s="21" t="s">
        <v>1633</v>
      </c>
      <c r="AS307" s="7"/>
      <c r="AT307" s="7">
        <v>1.1403000000000001</v>
      </c>
      <c r="AU307" s="7"/>
      <c r="BC307" s="49">
        <v>44879</v>
      </c>
      <c r="BD307" s="21" t="s">
        <v>1636</v>
      </c>
      <c r="BF307">
        <v>2.5678999999999998</v>
      </c>
    </row>
    <row r="308" spans="1:58" customFormat="1">
      <c r="A308" s="66">
        <v>44783</v>
      </c>
      <c r="B308" s="21" t="s">
        <v>1633</v>
      </c>
      <c r="C308" s="140"/>
      <c r="D308" s="7">
        <v>1.0680000000000001</v>
      </c>
      <c r="E308" s="7"/>
      <c r="G308" s="7"/>
      <c r="H308" s="7"/>
      <c r="I308" s="7"/>
      <c r="J308" s="7"/>
      <c r="K308" s="7"/>
      <c r="L308" s="7"/>
      <c r="M308" s="7"/>
      <c r="N308" s="7"/>
      <c r="O308" s="7"/>
      <c r="P308" s="7"/>
      <c r="Q308" s="7"/>
      <c r="R308" s="7"/>
      <c r="S308" s="7"/>
      <c r="T308" s="7"/>
      <c r="U308" s="7"/>
      <c r="V308" s="7"/>
      <c r="W308" s="7"/>
      <c r="Y308" s="7"/>
      <c r="Z308" s="7"/>
      <c r="AA308" s="7"/>
      <c r="AB308" s="7"/>
      <c r="AC308" s="7"/>
      <c r="AE308" s="7"/>
      <c r="AF308" s="7"/>
      <c r="AG308" s="7"/>
      <c r="AH308" s="7"/>
      <c r="AI308" s="7"/>
      <c r="AQ308" s="66">
        <v>44784</v>
      </c>
      <c r="AR308" s="21" t="s">
        <v>1633</v>
      </c>
      <c r="AS308" s="7"/>
      <c r="AT308" s="7">
        <v>1.1387</v>
      </c>
      <c r="AU308" s="7"/>
      <c r="BC308" s="49">
        <v>44880</v>
      </c>
      <c r="BD308" s="21" t="s">
        <v>1636</v>
      </c>
      <c r="BF308">
        <v>2.5956999999999999</v>
      </c>
    </row>
    <row r="309" spans="1:58" customFormat="1">
      <c r="A309" s="66">
        <v>44784</v>
      </c>
      <c r="B309" s="21" t="s">
        <v>1633</v>
      </c>
      <c r="C309" s="140"/>
      <c r="D309" s="7">
        <v>1.0737000000000001</v>
      </c>
      <c r="E309" s="7"/>
      <c r="G309" s="7"/>
      <c r="H309" s="7"/>
      <c r="I309" s="7"/>
      <c r="J309" s="7"/>
      <c r="K309" s="7"/>
      <c r="L309" s="7"/>
      <c r="M309" s="7"/>
      <c r="N309" s="7"/>
      <c r="O309" s="7"/>
      <c r="P309" s="7"/>
      <c r="Q309" s="7"/>
      <c r="R309" s="7"/>
      <c r="S309" s="7"/>
      <c r="T309" s="7"/>
      <c r="U309" s="7"/>
      <c r="V309" s="7"/>
      <c r="W309" s="7"/>
      <c r="Y309" s="7"/>
      <c r="Z309" s="7"/>
      <c r="AA309" s="7"/>
      <c r="AB309" s="7"/>
      <c r="AC309" s="7"/>
      <c r="AE309" s="7"/>
      <c r="AF309" s="7"/>
      <c r="AG309" s="7"/>
      <c r="AH309" s="7"/>
      <c r="AI309" s="7"/>
      <c r="AQ309" s="66">
        <v>44785</v>
      </c>
      <c r="AR309" s="21" t="s">
        <v>1633</v>
      </c>
      <c r="AS309" s="7"/>
      <c r="AT309" s="7">
        <v>1.1359999999999999</v>
      </c>
      <c r="AU309" s="7"/>
      <c r="BC309" s="49">
        <v>44881</v>
      </c>
      <c r="BD309" s="21" t="s">
        <v>1636</v>
      </c>
      <c r="BF309">
        <v>2.5842000000000001</v>
      </c>
    </row>
    <row r="310" spans="1:58" customFormat="1">
      <c r="A310" s="66">
        <v>44785</v>
      </c>
      <c r="B310" s="21" t="s">
        <v>1633</v>
      </c>
      <c r="C310" s="140"/>
      <c r="D310" s="7">
        <v>1.0757000000000001</v>
      </c>
      <c r="E310" s="7"/>
      <c r="G310" s="7"/>
      <c r="H310" s="7"/>
      <c r="I310" s="7"/>
      <c r="J310" s="7"/>
      <c r="K310" s="7"/>
      <c r="L310" s="7"/>
      <c r="M310" s="7"/>
      <c r="N310" s="7"/>
      <c r="O310" s="7"/>
      <c r="P310" s="7"/>
      <c r="Q310" s="7"/>
      <c r="R310" s="7"/>
      <c r="S310" s="7"/>
      <c r="T310" s="7"/>
      <c r="U310" s="7"/>
      <c r="V310" s="7"/>
      <c r="W310" s="7"/>
      <c r="Y310" s="7"/>
      <c r="Z310" s="7"/>
      <c r="AA310" s="7"/>
      <c r="AB310" s="7"/>
      <c r="AC310" s="7"/>
      <c r="AE310" s="7"/>
      <c r="AF310" s="7"/>
      <c r="AG310" s="7"/>
      <c r="AH310" s="7"/>
      <c r="AI310" s="7"/>
      <c r="AQ310" s="66">
        <v>44788</v>
      </c>
      <c r="AR310" s="21" t="s">
        <v>1633</v>
      </c>
      <c r="AS310" s="7"/>
      <c r="AT310" s="7">
        <v>1.1422000000000001</v>
      </c>
      <c r="AU310" s="7"/>
      <c r="BC310" s="49">
        <v>44882</v>
      </c>
      <c r="BD310" s="21" t="s">
        <v>1636</v>
      </c>
      <c r="BF310">
        <v>2.6017000000000001</v>
      </c>
    </row>
    <row r="311" spans="1:58" customFormat="1">
      <c r="A311" s="66">
        <v>44788</v>
      </c>
      <c r="B311" s="21" t="s">
        <v>1633</v>
      </c>
      <c r="C311" s="140"/>
      <c r="D311" s="7">
        <v>1.0730999999999999</v>
      </c>
      <c r="E311" s="7"/>
      <c r="G311" s="7"/>
      <c r="H311" s="7"/>
      <c r="I311" s="7"/>
      <c r="J311" s="7"/>
      <c r="K311" s="7"/>
      <c r="L311" s="7"/>
      <c r="M311" s="7"/>
      <c r="N311" s="7"/>
      <c r="O311" s="7"/>
      <c r="P311" s="7"/>
      <c r="Q311" s="7"/>
      <c r="R311" s="7"/>
      <c r="S311" s="7"/>
      <c r="T311" s="7"/>
      <c r="U311" s="7"/>
      <c r="V311" s="7"/>
      <c r="W311" s="7"/>
      <c r="Y311" s="7"/>
      <c r="Z311" s="7"/>
      <c r="AA311" s="7"/>
      <c r="AB311" s="7"/>
      <c r="AC311" s="7"/>
      <c r="AE311" s="7"/>
      <c r="AF311" s="7"/>
      <c r="AG311" s="7"/>
      <c r="AH311" s="7"/>
      <c r="AI311" s="7"/>
      <c r="AQ311" s="66">
        <v>44789</v>
      </c>
      <c r="AR311" s="21" t="s">
        <v>1633</v>
      </c>
      <c r="AS311" s="7"/>
      <c r="AT311" s="7">
        <v>1.1395999999999999</v>
      </c>
      <c r="AU311" s="7"/>
      <c r="BC311" s="49">
        <v>44883</v>
      </c>
      <c r="BD311" s="21" t="s">
        <v>1636</v>
      </c>
      <c r="BF311">
        <v>2.5952999999999999</v>
      </c>
    </row>
    <row r="312" spans="1:58" customFormat="1">
      <c r="A312" s="66">
        <v>44789</v>
      </c>
      <c r="B312" s="21" t="s">
        <v>1633</v>
      </c>
      <c r="C312" s="140"/>
      <c r="D312" s="7">
        <v>1.0751999999999999</v>
      </c>
      <c r="E312" s="7"/>
      <c r="G312" s="7"/>
      <c r="H312" s="7"/>
      <c r="I312" s="7"/>
      <c r="J312" s="7"/>
      <c r="K312" s="7"/>
      <c r="L312" s="7"/>
      <c r="M312" s="7"/>
      <c r="N312" s="7"/>
      <c r="O312" s="7"/>
      <c r="P312" s="7"/>
      <c r="Q312" s="7"/>
      <c r="R312" s="7"/>
      <c r="S312" s="7"/>
      <c r="T312" s="7"/>
      <c r="U312" s="7"/>
      <c r="V312" s="7"/>
      <c r="W312" s="7"/>
      <c r="Y312" s="7"/>
      <c r="Z312" s="7"/>
      <c r="AA312" s="7"/>
      <c r="AB312" s="7"/>
      <c r="AC312" s="7"/>
      <c r="AE312" s="7"/>
      <c r="AF312" s="7"/>
      <c r="AG312" s="7"/>
      <c r="AH312" s="7"/>
      <c r="AI312" s="7"/>
      <c r="AQ312" s="66">
        <v>44790</v>
      </c>
      <c r="AR312" s="21" t="s">
        <v>1633</v>
      </c>
      <c r="AS312" s="7"/>
      <c r="AT312" s="7">
        <v>1.1407</v>
      </c>
      <c r="AU312" s="7"/>
      <c r="BC312" s="49">
        <v>44886</v>
      </c>
      <c r="BD312" s="21" t="s">
        <v>1636</v>
      </c>
      <c r="BF312">
        <v>2.5663999999999998</v>
      </c>
    </row>
    <row r="313" spans="1:58" customFormat="1">
      <c r="A313" s="66">
        <v>44790</v>
      </c>
      <c r="B313" s="21" t="s">
        <v>1633</v>
      </c>
      <c r="C313" s="140"/>
      <c r="D313" s="7">
        <v>1.0731999999999999</v>
      </c>
      <c r="E313" s="7"/>
      <c r="G313" s="7"/>
      <c r="H313" s="7"/>
      <c r="I313" s="7"/>
      <c r="J313" s="7"/>
      <c r="K313" s="7"/>
      <c r="L313" s="7"/>
      <c r="M313" s="7"/>
      <c r="N313" s="7"/>
      <c r="O313" s="7"/>
      <c r="P313" s="7"/>
      <c r="Q313" s="7"/>
      <c r="R313" s="7"/>
      <c r="S313" s="7"/>
      <c r="T313" s="7"/>
      <c r="U313" s="7"/>
      <c r="V313" s="7"/>
      <c r="W313" s="7"/>
      <c r="Y313" s="7"/>
      <c r="Z313" s="7"/>
      <c r="AA313" s="7"/>
      <c r="AB313" s="7"/>
      <c r="AC313" s="7"/>
      <c r="AE313" s="7"/>
      <c r="AF313" s="7"/>
      <c r="AG313" s="7"/>
      <c r="AH313" s="7"/>
      <c r="AI313" s="7"/>
      <c r="AQ313" s="66">
        <v>44791</v>
      </c>
      <c r="AR313" s="21" t="s">
        <v>1633</v>
      </c>
      <c r="AS313" s="7"/>
      <c r="AT313" s="7">
        <v>1.1402000000000001</v>
      </c>
      <c r="AU313" s="7"/>
      <c r="BC313" s="49">
        <v>44887</v>
      </c>
      <c r="BD313" s="21" t="s">
        <v>1636</v>
      </c>
      <c r="BF313">
        <v>2.5434999999999999</v>
      </c>
    </row>
    <row r="314" spans="1:58" customFormat="1">
      <c r="A314" s="66">
        <v>44791</v>
      </c>
      <c r="B314" s="21" t="s">
        <v>1633</v>
      </c>
      <c r="C314" s="140"/>
      <c r="D314" s="7">
        <v>1.0679000000000001</v>
      </c>
      <c r="E314" s="7"/>
      <c r="G314" s="7"/>
      <c r="H314" s="7"/>
      <c r="I314" s="7"/>
      <c r="J314" s="7"/>
      <c r="K314" s="7"/>
      <c r="L314" s="7"/>
      <c r="M314" s="7"/>
      <c r="N314" s="7"/>
      <c r="O314" s="7"/>
      <c r="P314" s="7"/>
      <c r="Q314" s="7"/>
      <c r="R314" s="7"/>
      <c r="S314" s="7"/>
      <c r="T314" s="7"/>
      <c r="U314" s="7"/>
      <c r="V314" s="7"/>
      <c r="W314" s="7"/>
      <c r="Y314" s="7"/>
      <c r="Z314" s="7"/>
      <c r="AA314" s="7"/>
      <c r="AB314" s="7"/>
      <c r="AC314" s="7"/>
      <c r="AE314" s="7"/>
      <c r="AF314" s="7"/>
      <c r="AG314" s="7"/>
      <c r="AH314" s="7"/>
      <c r="AI314" s="7"/>
      <c r="AQ314" s="66">
        <v>44792</v>
      </c>
      <c r="AR314" s="21" t="s">
        <v>1633</v>
      </c>
      <c r="AS314" s="7"/>
      <c r="AT314" s="7">
        <v>1.1515</v>
      </c>
      <c r="AU314" s="7"/>
      <c r="BC314" s="49">
        <v>44888</v>
      </c>
      <c r="BD314" s="21" t="s">
        <v>1636</v>
      </c>
      <c r="BF314">
        <v>2.5329000000000002</v>
      </c>
    </row>
    <row r="315" spans="1:58" customFormat="1">
      <c r="A315" s="66">
        <v>44792</v>
      </c>
      <c r="B315" s="21" t="s">
        <v>1633</v>
      </c>
      <c r="C315" s="140"/>
      <c r="D315" s="7">
        <v>1.0633999999999999</v>
      </c>
      <c r="E315" s="7"/>
      <c r="G315" s="7"/>
      <c r="H315" s="7"/>
      <c r="I315" s="7"/>
      <c r="J315" s="7"/>
      <c r="K315" s="7"/>
      <c r="L315" s="7"/>
      <c r="M315" s="7"/>
      <c r="N315" s="7"/>
      <c r="O315" s="7"/>
      <c r="P315" s="7"/>
      <c r="Q315" s="7"/>
      <c r="R315" s="7"/>
      <c r="S315" s="7"/>
      <c r="T315" s="7"/>
      <c r="U315" s="7"/>
      <c r="V315" s="7"/>
      <c r="W315" s="7"/>
      <c r="Y315" s="7"/>
      <c r="Z315" s="7"/>
      <c r="AA315" s="7"/>
      <c r="AB315" s="7"/>
      <c r="AC315" s="7"/>
      <c r="AE315" s="7"/>
      <c r="AF315" s="7"/>
      <c r="AG315" s="7"/>
      <c r="AH315" s="7"/>
      <c r="AI315" s="7"/>
      <c r="AQ315" s="66">
        <v>44795</v>
      </c>
      <c r="AR315" s="21" t="s">
        <v>1633</v>
      </c>
      <c r="AS315" s="7"/>
      <c r="AT315" s="7">
        <v>1.1400999999999999</v>
      </c>
      <c r="AU315" s="7"/>
      <c r="BC315" s="49">
        <v>44889</v>
      </c>
      <c r="BD315" s="21" t="s">
        <v>1636</v>
      </c>
      <c r="BF315">
        <v>2.5552999999999999</v>
      </c>
    </row>
    <row r="316" spans="1:58" customFormat="1">
      <c r="A316" s="66">
        <v>44795</v>
      </c>
      <c r="B316" s="21" t="s">
        <v>1633</v>
      </c>
      <c r="C316" s="140"/>
      <c r="D316" s="7">
        <v>1.0649999999999999</v>
      </c>
      <c r="E316" s="7"/>
      <c r="G316" s="7"/>
      <c r="H316" s="7"/>
      <c r="I316" s="7"/>
      <c r="J316" s="7"/>
      <c r="K316" s="7"/>
      <c r="L316" s="7"/>
      <c r="M316" s="7"/>
      <c r="N316" s="7"/>
      <c r="O316" s="7"/>
      <c r="P316" s="7"/>
      <c r="Q316" s="7"/>
      <c r="R316" s="7"/>
      <c r="S316" s="7"/>
      <c r="T316" s="7"/>
      <c r="U316" s="7"/>
      <c r="V316" s="7"/>
      <c r="W316" s="7"/>
      <c r="Y316" s="7"/>
      <c r="Z316" s="7"/>
      <c r="AA316" s="7"/>
      <c r="AB316" s="7"/>
      <c r="AC316" s="7"/>
      <c r="AE316" s="7"/>
      <c r="AF316" s="7"/>
      <c r="AG316" s="7"/>
      <c r="AH316" s="7"/>
      <c r="AI316" s="7"/>
      <c r="AQ316" s="66">
        <v>44796</v>
      </c>
      <c r="AR316" s="21" t="s">
        <v>1633</v>
      </c>
      <c r="AS316" s="7"/>
      <c r="AT316" s="7">
        <v>1.1443000000000001</v>
      </c>
      <c r="AU316" s="7"/>
      <c r="BC316" s="49">
        <v>44890</v>
      </c>
      <c r="BD316" s="21" t="s">
        <v>1636</v>
      </c>
      <c r="BF316">
        <v>2.5415999999999999</v>
      </c>
    </row>
    <row r="317" spans="1:58" customFormat="1">
      <c r="A317" s="66">
        <v>44796</v>
      </c>
      <c r="B317" s="21" t="s">
        <v>1633</v>
      </c>
      <c r="C317" s="140"/>
      <c r="D317" s="7">
        <v>1.0626</v>
      </c>
      <c r="E317" s="7"/>
      <c r="G317" s="7"/>
      <c r="H317" s="7"/>
      <c r="I317" s="7"/>
      <c r="J317" s="7"/>
      <c r="K317" s="7"/>
      <c r="L317" s="7"/>
      <c r="M317" s="7"/>
      <c r="N317" s="7"/>
      <c r="O317" s="7"/>
      <c r="P317" s="7"/>
      <c r="Q317" s="7"/>
      <c r="R317" s="7"/>
      <c r="S317" s="7"/>
      <c r="T317" s="7"/>
      <c r="U317" s="7"/>
      <c r="V317" s="7"/>
      <c r="W317" s="7"/>
      <c r="Y317" s="7"/>
      <c r="Z317" s="7"/>
      <c r="AA317" s="7"/>
      <c r="AB317" s="7"/>
      <c r="AC317" s="7"/>
      <c r="AE317" s="7"/>
      <c r="AF317" s="7"/>
      <c r="AG317" s="7"/>
      <c r="AH317" s="7"/>
      <c r="AI317" s="7"/>
      <c r="AQ317" s="66">
        <v>44797</v>
      </c>
      <c r="AR317" s="21" t="s">
        <v>1633</v>
      </c>
      <c r="AS317" s="7"/>
      <c r="AT317" s="7">
        <v>1.1476</v>
      </c>
      <c r="AU317" s="7"/>
      <c r="BC317" s="49">
        <v>44893</v>
      </c>
      <c r="BD317" s="21" t="s">
        <v>359</v>
      </c>
      <c r="BF317">
        <v>2.5011999999999999</v>
      </c>
    </row>
    <row r="318" spans="1:58" customFormat="1">
      <c r="A318" s="66">
        <v>44797</v>
      </c>
      <c r="B318" s="21" t="s">
        <v>1633</v>
      </c>
      <c r="C318" s="140"/>
      <c r="D318" s="7">
        <v>1.0565</v>
      </c>
      <c r="E318" s="7"/>
      <c r="G318" s="7"/>
      <c r="H318" s="7"/>
      <c r="I318" s="7"/>
      <c r="J318" s="7"/>
      <c r="K318" s="7"/>
      <c r="L318" s="7"/>
      <c r="M318" s="7"/>
      <c r="N318" s="7"/>
      <c r="O318" s="7"/>
      <c r="P318" s="7"/>
      <c r="Q318" s="7"/>
      <c r="R318" s="7"/>
      <c r="S318" s="7"/>
      <c r="T318" s="7"/>
      <c r="U318" s="7"/>
      <c r="V318" s="7"/>
      <c r="W318" s="7"/>
      <c r="Y318" s="7"/>
      <c r="Z318" s="7"/>
      <c r="AA318" s="7"/>
      <c r="AB318" s="7"/>
      <c r="AC318" s="7"/>
      <c r="AE318" s="7"/>
      <c r="AF318" s="7"/>
      <c r="AG318" s="7"/>
      <c r="AH318" s="7"/>
      <c r="AI318" s="7"/>
      <c r="AQ318" s="66">
        <v>44798</v>
      </c>
      <c r="AR318" s="21" t="s">
        <v>1633</v>
      </c>
      <c r="AS318" s="7"/>
      <c r="AT318" s="7">
        <v>1.1475</v>
      </c>
      <c r="AU318" s="7"/>
      <c r="BC318" s="49">
        <v>44894</v>
      </c>
      <c r="BD318" s="21" t="s">
        <v>359</v>
      </c>
      <c r="BF318">
        <v>2.5583999999999998</v>
      </c>
    </row>
    <row r="319" spans="1:58" customFormat="1">
      <c r="A319" s="66">
        <v>44798</v>
      </c>
      <c r="B319" s="21" t="s">
        <v>1633</v>
      </c>
      <c r="C319" s="140"/>
      <c r="D319" s="7">
        <v>1.0557000000000001</v>
      </c>
      <c r="E319" s="7"/>
      <c r="G319" s="7"/>
      <c r="H319" s="7"/>
      <c r="I319" s="7"/>
      <c r="J319" s="7"/>
      <c r="K319" s="7"/>
      <c r="L319" s="7"/>
      <c r="M319" s="7"/>
      <c r="N319" s="7"/>
      <c r="O319" s="7"/>
      <c r="P319" s="7"/>
      <c r="Q319" s="7"/>
      <c r="R319" s="7"/>
      <c r="S319" s="7"/>
      <c r="T319" s="7"/>
      <c r="U319" s="7"/>
      <c r="V319" s="7"/>
      <c r="W319" s="7"/>
      <c r="Y319" s="7"/>
      <c r="Z319" s="7"/>
      <c r="AA319" s="7"/>
      <c r="AB319" s="7"/>
      <c r="AC319" s="7"/>
      <c r="AE319" s="7"/>
      <c r="AF319" s="7"/>
      <c r="AG319" s="7"/>
      <c r="AH319" s="7"/>
      <c r="AI319" s="7"/>
      <c r="AQ319" s="66">
        <v>44799</v>
      </c>
      <c r="AR319" s="21" t="s">
        <v>1633</v>
      </c>
      <c r="AS319" s="7"/>
      <c r="AT319" s="7">
        <v>1.1455</v>
      </c>
      <c r="AU319" s="7"/>
      <c r="BC319" s="49">
        <v>44895</v>
      </c>
      <c r="BD319" s="21" t="s">
        <v>1636</v>
      </c>
      <c r="BF319">
        <v>2.5493999999999999</v>
      </c>
    </row>
    <row r="320" spans="1:58" customFormat="1">
      <c r="A320" s="66">
        <v>44799</v>
      </c>
      <c r="B320" s="21" t="s">
        <v>1633</v>
      </c>
      <c r="C320" s="140"/>
      <c r="D320" s="7">
        <v>1.0528999999999999</v>
      </c>
      <c r="E320" s="7"/>
      <c r="G320" s="7"/>
      <c r="H320" s="7"/>
      <c r="I320" s="7"/>
      <c r="J320" s="7"/>
      <c r="K320" s="7"/>
      <c r="L320" s="7"/>
      <c r="M320" s="7"/>
      <c r="N320" s="7"/>
      <c r="O320" s="7"/>
      <c r="P320" s="7"/>
      <c r="Q320" s="7"/>
      <c r="R320" s="7"/>
      <c r="S320" s="7"/>
      <c r="T320" s="7"/>
      <c r="U320" s="7"/>
      <c r="V320" s="7"/>
      <c r="W320" s="7"/>
      <c r="Y320" s="7"/>
      <c r="Z320" s="7"/>
      <c r="AA320" s="7"/>
      <c r="AB320" s="7"/>
      <c r="AC320" s="7"/>
      <c r="AE320" s="7"/>
      <c r="AF320" s="7"/>
      <c r="AG320" s="7"/>
      <c r="AH320" s="7"/>
      <c r="AI320" s="7"/>
      <c r="AQ320" s="66">
        <v>44802</v>
      </c>
      <c r="AR320" s="21" t="s">
        <v>1633</v>
      </c>
      <c r="AS320" s="7"/>
      <c r="AT320" s="7">
        <v>1.1451</v>
      </c>
      <c r="AU320" s="7"/>
      <c r="BC320" s="49">
        <v>44896</v>
      </c>
      <c r="BD320" s="21" t="s">
        <v>360</v>
      </c>
      <c r="BF320">
        <v>2.5217999999999998</v>
      </c>
    </row>
    <row r="321" spans="1:58" customFormat="1">
      <c r="A321" s="66">
        <v>44802</v>
      </c>
      <c r="B321" s="21" t="s">
        <v>1633</v>
      </c>
      <c r="C321" s="140"/>
      <c r="D321" s="7">
        <v>1.0513999999999999</v>
      </c>
      <c r="E321" s="7"/>
      <c r="G321" s="7"/>
      <c r="H321" s="7"/>
      <c r="I321" s="7"/>
      <c r="J321" s="7"/>
      <c r="K321" s="7"/>
      <c r="L321" s="7"/>
      <c r="M321" s="7"/>
      <c r="N321" s="7"/>
      <c r="O321" s="7"/>
      <c r="P321" s="7"/>
      <c r="Q321" s="7"/>
      <c r="R321" s="7"/>
      <c r="S321" s="7"/>
      <c r="T321" s="7"/>
      <c r="U321" s="7"/>
      <c r="V321" s="7"/>
      <c r="W321" s="7"/>
      <c r="Y321" s="7"/>
      <c r="Z321" s="7"/>
      <c r="AA321" s="7"/>
      <c r="AB321" s="7"/>
      <c r="AC321" s="7"/>
      <c r="AE321" s="7"/>
      <c r="AF321" s="7"/>
      <c r="AG321" s="7"/>
      <c r="AH321" s="7"/>
      <c r="AI321" s="7"/>
      <c r="AQ321" s="66">
        <v>44803</v>
      </c>
      <c r="AR321" s="21" t="s">
        <v>1633</v>
      </c>
      <c r="AS321" s="7"/>
      <c r="AT321" s="7">
        <v>1.1435</v>
      </c>
      <c r="AU321" s="7"/>
      <c r="BC321" s="49">
        <v>44897</v>
      </c>
      <c r="BD321" s="21" t="s">
        <v>1627</v>
      </c>
      <c r="BF321">
        <v>2.5251000000000001</v>
      </c>
    </row>
    <row r="322" spans="1:58" customFormat="1">
      <c r="A322" s="66">
        <v>44803</v>
      </c>
      <c r="B322" s="21" t="s">
        <v>1633</v>
      </c>
      <c r="C322" s="140"/>
      <c r="D322" s="7">
        <v>1.0488999999999999</v>
      </c>
      <c r="E322" s="7"/>
      <c r="G322" s="7"/>
      <c r="H322" s="7"/>
      <c r="I322" s="7"/>
      <c r="J322" s="7"/>
      <c r="K322" s="7"/>
      <c r="L322" s="7"/>
      <c r="M322" s="7"/>
      <c r="N322" s="7"/>
      <c r="O322" s="7"/>
      <c r="P322" s="7"/>
      <c r="Q322" s="7"/>
      <c r="R322" s="7"/>
      <c r="S322" s="7"/>
      <c r="T322" s="7"/>
      <c r="U322" s="7"/>
      <c r="V322" s="7"/>
      <c r="W322" s="7"/>
      <c r="Y322" s="7"/>
      <c r="Z322" s="7"/>
      <c r="AA322" s="7"/>
      <c r="AB322" s="7"/>
      <c r="AC322" s="7"/>
      <c r="AE322" s="7"/>
      <c r="AF322" s="7"/>
      <c r="AG322" s="7"/>
      <c r="AH322" s="7"/>
      <c r="AI322" s="7"/>
      <c r="AQ322" s="66">
        <v>44804</v>
      </c>
      <c r="AR322" s="21" t="s">
        <v>1633</v>
      </c>
      <c r="AS322" s="7"/>
      <c r="AT322" s="7">
        <v>1.1409</v>
      </c>
      <c r="AU322" s="7"/>
      <c r="BC322" s="49">
        <v>44900</v>
      </c>
      <c r="BD322" s="21" t="s">
        <v>1627</v>
      </c>
      <c r="BF322">
        <v>2.5434000000000001</v>
      </c>
    </row>
    <row r="323" spans="1:58" customFormat="1">
      <c r="A323" s="66">
        <v>44804</v>
      </c>
      <c r="B323" s="21" t="s">
        <v>1633</v>
      </c>
      <c r="C323" s="140"/>
      <c r="D323" s="7">
        <v>1.0454000000000001</v>
      </c>
      <c r="E323" s="7"/>
      <c r="G323" s="7"/>
      <c r="H323" s="7"/>
      <c r="I323" s="7"/>
      <c r="J323" s="7"/>
      <c r="K323" s="7"/>
      <c r="L323" s="7"/>
      <c r="M323" s="7"/>
      <c r="N323" s="7"/>
      <c r="O323" s="7"/>
      <c r="P323" s="7"/>
      <c r="Q323" s="7"/>
      <c r="R323" s="7"/>
      <c r="S323" s="7"/>
      <c r="T323" s="7"/>
      <c r="U323" s="7"/>
      <c r="V323" s="7"/>
      <c r="W323" s="7"/>
      <c r="Y323" s="7"/>
      <c r="Z323" s="7"/>
      <c r="AA323" s="7"/>
      <c r="AB323" s="7"/>
      <c r="AC323" s="7"/>
      <c r="AE323" s="7"/>
      <c r="AF323" s="7"/>
      <c r="AG323" s="7"/>
      <c r="AH323" s="7"/>
      <c r="AI323" s="7"/>
      <c r="AQ323" s="66">
        <v>44805</v>
      </c>
      <c r="AR323" s="21" t="s">
        <v>357</v>
      </c>
      <c r="AS323" s="7"/>
      <c r="AT323" s="7">
        <v>1.1407</v>
      </c>
      <c r="AU323" s="7"/>
      <c r="BC323" s="49">
        <v>44901</v>
      </c>
      <c r="BD323" s="21" t="s">
        <v>1627</v>
      </c>
      <c r="BF323">
        <v>2.5295999999999998</v>
      </c>
    </row>
    <row r="324" spans="1:58" customFormat="1">
      <c r="A324" s="66">
        <v>44805</v>
      </c>
      <c r="B324" s="21" t="s">
        <v>357</v>
      </c>
      <c r="C324" s="140"/>
      <c r="D324" s="7">
        <v>1.0404</v>
      </c>
      <c r="E324" s="7"/>
      <c r="G324" s="7"/>
      <c r="H324" s="7"/>
      <c r="I324" s="7"/>
      <c r="J324" s="7"/>
      <c r="K324" s="7"/>
      <c r="L324" s="7"/>
      <c r="M324" s="7"/>
      <c r="N324" s="7"/>
      <c r="O324" s="7"/>
      <c r="P324" s="7"/>
      <c r="Q324" s="7"/>
      <c r="R324" s="7"/>
      <c r="S324" s="7"/>
      <c r="T324" s="7"/>
      <c r="U324" s="7"/>
      <c r="V324" s="7"/>
      <c r="W324" s="7"/>
      <c r="Y324" s="7"/>
      <c r="Z324" s="7"/>
      <c r="AA324" s="7"/>
      <c r="AB324" s="7"/>
      <c r="AC324" s="7"/>
      <c r="AE324" s="7"/>
      <c r="AF324" s="7"/>
      <c r="AG324" s="7"/>
      <c r="AH324" s="7"/>
      <c r="AI324" s="7"/>
      <c r="AQ324" s="66">
        <v>44806</v>
      </c>
      <c r="AR324" s="21" t="s">
        <v>1634</v>
      </c>
      <c r="AS324" s="7"/>
      <c r="AT324" s="7">
        <v>1.1357999999999999</v>
      </c>
      <c r="AU324" s="7"/>
      <c r="BC324" s="49">
        <v>44902</v>
      </c>
      <c r="BD324" s="21" t="s">
        <v>1627</v>
      </c>
      <c r="BF324">
        <v>2.5207000000000002</v>
      </c>
    </row>
    <row r="325" spans="1:58" customFormat="1">
      <c r="A325" s="66">
        <v>44806</v>
      </c>
      <c r="B325" s="21" t="s">
        <v>1634</v>
      </c>
      <c r="C325" s="140"/>
      <c r="D325" s="7">
        <v>1.0432999999999999</v>
      </c>
      <c r="E325" s="7"/>
      <c r="G325" s="7"/>
      <c r="H325" s="7"/>
      <c r="I325" s="7"/>
      <c r="J325" s="7"/>
      <c r="K325" s="7"/>
      <c r="L325" s="7"/>
      <c r="M325" s="7"/>
      <c r="N325" s="7"/>
      <c r="O325" s="7"/>
      <c r="P325" s="7"/>
      <c r="Q325" s="7"/>
      <c r="R325" s="7"/>
      <c r="S325" s="7"/>
      <c r="T325" s="7"/>
      <c r="U325" s="7"/>
      <c r="V325" s="7"/>
      <c r="W325" s="7"/>
      <c r="Y325" s="7"/>
      <c r="Z325" s="7"/>
      <c r="AA325" s="7"/>
      <c r="AB325" s="7"/>
      <c r="AC325" s="7"/>
      <c r="AE325" s="7"/>
      <c r="AF325" s="7"/>
      <c r="AG325" s="7"/>
      <c r="AH325" s="7"/>
      <c r="AI325" s="7"/>
      <c r="AQ325" s="66">
        <v>44809</v>
      </c>
      <c r="AR325" s="21" t="s">
        <v>1634</v>
      </c>
      <c r="AS325" s="7"/>
      <c r="AT325" s="7">
        <v>1.1399999999999999</v>
      </c>
      <c r="AU325" s="7"/>
      <c r="BC325" s="49">
        <v>44903</v>
      </c>
      <c r="BD325" s="21" t="s">
        <v>1627</v>
      </c>
      <c r="BF325">
        <v>2.5215999999999998</v>
      </c>
    </row>
    <row r="326" spans="1:58" customFormat="1">
      <c r="A326" s="66">
        <v>44809</v>
      </c>
      <c r="B326" s="21" t="s">
        <v>1634</v>
      </c>
      <c r="C326" s="140"/>
      <c r="D326" s="7">
        <v>1.0391999999999999</v>
      </c>
      <c r="E326" s="7"/>
      <c r="G326" s="7"/>
      <c r="H326" s="7"/>
      <c r="I326" s="7"/>
      <c r="J326" s="7"/>
      <c r="K326" s="7"/>
      <c r="L326" s="7"/>
      <c r="M326" s="7"/>
      <c r="N326" s="7"/>
      <c r="O326" s="7"/>
      <c r="P326" s="7"/>
      <c r="Q326" s="7"/>
      <c r="R326" s="7"/>
      <c r="S326" s="7"/>
      <c r="T326" s="7"/>
      <c r="U326" s="7"/>
      <c r="V326" s="7"/>
      <c r="W326" s="7"/>
      <c r="Y326" s="7"/>
      <c r="Z326" s="7"/>
      <c r="AA326" s="7"/>
      <c r="AB326" s="7"/>
      <c r="AC326" s="7"/>
      <c r="AE326" s="7"/>
      <c r="AF326" s="7"/>
      <c r="AG326" s="7"/>
      <c r="AH326" s="7"/>
      <c r="AI326" s="7"/>
      <c r="AQ326" s="66">
        <v>44810</v>
      </c>
      <c r="AR326" s="21" t="s">
        <v>1634</v>
      </c>
      <c r="AS326" s="7"/>
      <c r="AT326" s="7">
        <v>1.1432</v>
      </c>
      <c r="AU326" s="7"/>
      <c r="BC326" s="49">
        <v>44904</v>
      </c>
      <c r="BD326" s="21" t="s">
        <v>1627</v>
      </c>
      <c r="BF326">
        <v>2.5432000000000001</v>
      </c>
    </row>
    <row r="327" spans="1:58" customFormat="1">
      <c r="A327" s="66">
        <v>44810</v>
      </c>
      <c r="B327" s="21" t="s">
        <v>1634</v>
      </c>
      <c r="C327" s="140"/>
      <c r="D327" s="7">
        <v>1.0490999999999999</v>
      </c>
      <c r="E327" s="7"/>
      <c r="G327" s="7"/>
      <c r="H327" s="7"/>
      <c r="I327" s="7"/>
      <c r="J327" s="7"/>
      <c r="K327" s="7"/>
      <c r="L327" s="7"/>
      <c r="M327" s="7"/>
      <c r="N327" s="7"/>
      <c r="O327" s="7"/>
      <c r="P327" s="7"/>
      <c r="Q327" s="7"/>
      <c r="R327" s="7"/>
      <c r="S327" s="7"/>
      <c r="T327" s="7"/>
      <c r="U327" s="7"/>
      <c r="V327" s="7"/>
      <c r="W327" s="7"/>
      <c r="Y327" s="7"/>
      <c r="Z327" s="7"/>
      <c r="AA327" s="7"/>
      <c r="AB327" s="7"/>
      <c r="AC327" s="7"/>
      <c r="AE327" s="7"/>
      <c r="AF327" s="7"/>
      <c r="AG327" s="7"/>
      <c r="AH327" s="7"/>
      <c r="AI327" s="7"/>
      <c r="AQ327" s="66">
        <v>44811</v>
      </c>
      <c r="AR327" s="21" t="s">
        <v>1634</v>
      </c>
      <c r="AS327" s="7"/>
      <c r="AT327" s="7">
        <v>1.1419999999999999</v>
      </c>
      <c r="AU327" s="7"/>
      <c r="BC327" s="49">
        <v>44907</v>
      </c>
      <c r="BD327" s="21" t="s">
        <v>1627</v>
      </c>
      <c r="BF327">
        <v>2.552</v>
      </c>
    </row>
    <row r="328" spans="1:58" customFormat="1">
      <c r="A328" s="66">
        <v>44811</v>
      </c>
      <c r="B328" s="21" t="s">
        <v>1634</v>
      </c>
      <c r="C328" s="140"/>
      <c r="D328" s="7">
        <v>1.0518000000000001</v>
      </c>
      <c r="E328" s="7"/>
      <c r="G328" s="7"/>
      <c r="H328" s="7"/>
      <c r="I328" s="7"/>
      <c r="J328" s="7"/>
      <c r="K328" s="7"/>
      <c r="L328" s="7"/>
      <c r="M328" s="7"/>
      <c r="N328" s="7"/>
      <c r="O328" s="7"/>
      <c r="P328" s="7"/>
      <c r="Q328" s="7"/>
      <c r="R328" s="7"/>
      <c r="S328" s="7"/>
      <c r="T328" s="7"/>
      <c r="U328" s="7"/>
      <c r="V328" s="7"/>
      <c r="W328" s="7"/>
      <c r="Y328" s="7"/>
      <c r="Z328" s="7"/>
      <c r="AA328" s="7"/>
      <c r="AB328" s="7"/>
      <c r="AC328" s="7"/>
      <c r="AE328" s="7"/>
      <c r="AF328" s="7"/>
      <c r="AG328" s="7"/>
      <c r="AH328" s="7"/>
      <c r="AI328" s="7"/>
      <c r="AQ328" s="66">
        <v>44812</v>
      </c>
      <c r="AR328" s="21" t="s">
        <v>1634</v>
      </c>
      <c r="AS328" s="7"/>
      <c r="AT328" s="7">
        <v>1.1395</v>
      </c>
      <c r="AU328" s="7"/>
      <c r="BC328" s="49">
        <v>44908</v>
      </c>
      <c r="BD328" s="21" t="s">
        <v>1627</v>
      </c>
      <c r="BF328">
        <v>2.5602999999999998</v>
      </c>
    </row>
    <row r="329" spans="1:58" customFormat="1">
      <c r="A329" s="66">
        <v>44812</v>
      </c>
      <c r="B329" s="21" t="s">
        <v>1634</v>
      </c>
      <c r="C329" s="140"/>
      <c r="D329" s="7">
        <v>1.0462</v>
      </c>
      <c r="E329" s="7"/>
      <c r="G329" s="7"/>
      <c r="H329" s="7"/>
      <c r="I329" s="7"/>
      <c r="J329" s="7"/>
      <c r="K329" s="7"/>
      <c r="L329" s="7"/>
      <c r="M329" s="7"/>
      <c r="N329" s="7"/>
      <c r="O329" s="7"/>
      <c r="P329" s="7"/>
      <c r="Q329" s="7"/>
      <c r="R329" s="7"/>
      <c r="S329" s="7"/>
      <c r="T329" s="7"/>
      <c r="U329" s="7"/>
      <c r="V329" s="7"/>
      <c r="W329" s="7"/>
      <c r="Y329" s="7"/>
      <c r="Z329" s="7"/>
      <c r="AA329" s="7"/>
      <c r="AB329" s="7"/>
      <c r="AC329" s="7"/>
      <c r="AE329" s="7"/>
      <c r="AF329" s="7"/>
      <c r="AG329" s="7"/>
      <c r="AH329" s="7"/>
      <c r="AI329" s="7"/>
      <c r="AQ329" s="66">
        <v>44813</v>
      </c>
      <c r="AR329" s="21" t="s">
        <v>1634</v>
      </c>
      <c r="AS329" s="7"/>
      <c r="AT329" s="7">
        <v>1.1411</v>
      </c>
      <c r="AU329" s="7"/>
      <c r="BC329" s="49">
        <v>44909</v>
      </c>
      <c r="BD329" s="21" t="s">
        <v>1627</v>
      </c>
      <c r="BF329">
        <v>2.5421999999999998</v>
      </c>
    </row>
    <row r="330" spans="1:58" customFormat="1">
      <c r="A330" s="66">
        <v>44813</v>
      </c>
      <c r="B330" s="21" t="s">
        <v>1634</v>
      </c>
      <c r="C330" s="140"/>
      <c r="D330" s="7">
        <v>1.0496000000000001</v>
      </c>
      <c r="E330" s="7"/>
      <c r="G330" s="7"/>
      <c r="H330" s="7"/>
      <c r="I330" s="7"/>
      <c r="J330" s="7"/>
      <c r="K330" s="7"/>
      <c r="L330" s="7"/>
      <c r="M330" s="7"/>
      <c r="N330" s="7"/>
      <c r="O330" s="7"/>
      <c r="P330" s="7"/>
      <c r="Q330" s="7"/>
      <c r="R330" s="7"/>
      <c r="S330" s="7"/>
      <c r="T330" s="7"/>
      <c r="U330" s="7"/>
      <c r="V330" s="7"/>
      <c r="W330" s="7"/>
      <c r="Y330" s="7"/>
      <c r="Z330" s="7"/>
      <c r="AA330" s="7"/>
      <c r="AB330" s="7"/>
      <c r="AC330" s="7"/>
      <c r="AE330" s="7"/>
      <c r="AF330" s="7"/>
      <c r="AG330" s="7"/>
      <c r="AH330" s="7"/>
      <c r="AI330" s="7"/>
      <c r="AQ330" s="66">
        <v>44817</v>
      </c>
      <c r="AR330" s="21" t="s">
        <v>1634</v>
      </c>
      <c r="AS330" s="7"/>
      <c r="AT330" s="7">
        <v>1.1477999999999999</v>
      </c>
      <c r="AU330" s="7"/>
      <c r="BC330" s="49">
        <v>44910</v>
      </c>
      <c r="BD330" s="21" t="s">
        <v>1627</v>
      </c>
      <c r="BF330">
        <v>2.5297999999999998</v>
      </c>
    </row>
    <row r="331" spans="1:58" customFormat="1">
      <c r="A331" s="66">
        <v>44817</v>
      </c>
      <c r="B331" s="21" t="s">
        <v>1634</v>
      </c>
      <c r="C331" s="140"/>
      <c r="D331" s="7">
        <v>1.0486</v>
      </c>
      <c r="E331" s="7"/>
      <c r="G331" s="7"/>
      <c r="H331" s="7"/>
      <c r="I331" s="7"/>
      <c r="J331" s="7"/>
      <c r="K331" s="7"/>
      <c r="L331" s="7"/>
      <c r="M331" s="7"/>
      <c r="N331" s="7"/>
      <c r="O331" s="7"/>
      <c r="P331" s="7"/>
      <c r="Q331" s="7"/>
      <c r="R331" s="7"/>
      <c r="S331" s="7"/>
      <c r="T331" s="7"/>
      <c r="U331" s="7"/>
      <c r="V331" s="7"/>
      <c r="W331" s="7"/>
      <c r="Y331" s="7"/>
      <c r="Z331" s="7"/>
      <c r="AA331" s="7"/>
      <c r="AB331" s="7"/>
      <c r="AC331" s="7"/>
      <c r="AE331" s="7"/>
      <c r="AF331" s="7"/>
      <c r="AG331" s="7"/>
      <c r="AH331" s="7"/>
      <c r="AI331" s="7"/>
      <c r="AQ331" s="66">
        <v>44818</v>
      </c>
      <c r="AR331" s="21" t="s">
        <v>1634</v>
      </c>
      <c r="AS331" s="7"/>
      <c r="AT331" s="7">
        <v>1.1440999999999999</v>
      </c>
      <c r="AU331" s="7"/>
      <c r="BC331" s="49">
        <v>44911</v>
      </c>
      <c r="BD331" s="21" t="s">
        <v>1627</v>
      </c>
      <c r="BF331">
        <v>2.5102000000000002</v>
      </c>
    </row>
    <row r="332" spans="1:58" customFormat="1">
      <c r="A332" s="66">
        <v>44818</v>
      </c>
      <c r="B332" s="21" t="s">
        <v>1634</v>
      </c>
      <c r="C332" s="140"/>
      <c r="D332" s="7">
        <v>1.0434000000000001</v>
      </c>
      <c r="E332" s="7"/>
      <c r="G332" s="7"/>
      <c r="H332" s="7"/>
      <c r="I332" s="7"/>
      <c r="J332" s="7"/>
      <c r="K332" s="7"/>
      <c r="L332" s="7"/>
      <c r="M332" s="7"/>
      <c r="N332" s="7"/>
      <c r="O332" s="7"/>
      <c r="P332" s="7"/>
      <c r="Q332" s="7"/>
      <c r="R332" s="7"/>
      <c r="S332" s="7"/>
      <c r="T332" s="7"/>
      <c r="U332" s="7"/>
      <c r="V332" s="7"/>
      <c r="W332" s="7"/>
      <c r="Y332" s="7"/>
      <c r="Z332" s="7"/>
      <c r="AA332" s="7"/>
      <c r="AB332" s="7"/>
      <c r="AC332" s="7"/>
      <c r="AE332" s="7"/>
      <c r="AF332" s="7"/>
      <c r="AG332" s="7"/>
      <c r="AH332" s="7"/>
      <c r="AI332" s="7"/>
      <c r="AQ332" s="66">
        <v>44819</v>
      </c>
      <c r="AR332" s="21" t="s">
        <v>1634</v>
      </c>
      <c r="AS332" s="7"/>
      <c r="AT332" s="7">
        <v>1.1426000000000001</v>
      </c>
      <c r="AU332" s="7"/>
      <c r="BC332" s="49">
        <v>44914</v>
      </c>
      <c r="BD332" s="21" t="s">
        <v>1627</v>
      </c>
      <c r="BF332">
        <v>2.5899000000000001</v>
      </c>
    </row>
    <row r="333" spans="1:58" customFormat="1">
      <c r="A333" s="66">
        <v>44819</v>
      </c>
      <c r="B333" s="21" t="s">
        <v>1634</v>
      </c>
      <c r="C333" s="140"/>
      <c r="D333" s="7">
        <v>1.0377000000000001</v>
      </c>
      <c r="E333" s="7"/>
      <c r="G333" s="7"/>
      <c r="H333" s="7"/>
      <c r="I333" s="7"/>
      <c r="J333" s="7"/>
      <c r="K333" s="7"/>
      <c r="L333" s="7"/>
      <c r="M333" s="7"/>
      <c r="N333" s="7"/>
      <c r="O333" s="7"/>
      <c r="P333" s="7"/>
      <c r="Q333" s="7"/>
      <c r="R333" s="7"/>
      <c r="S333" s="7"/>
      <c r="T333" s="7"/>
      <c r="U333" s="7"/>
      <c r="V333" s="7"/>
      <c r="W333" s="7"/>
      <c r="Y333" s="7"/>
      <c r="Z333" s="7"/>
      <c r="AA333" s="7"/>
      <c r="AB333" s="7"/>
      <c r="AC333" s="7"/>
      <c r="AE333" s="7"/>
      <c r="AF333" s="7"/>
      <c r="AG333" s="7"/>
      <c r="AH333" s="7"/>
      <c r="AI333" s="7"/>
      <c r="AQ333" s="66">
        <v>44820</v>
      </c>
      <c r="AR333" s="21" t="s">
        <v>1634</v>
      </c>
      <c r="AS333" s="7"/>
      <c r="AT333" s="7">
        <v>1.1383000000000001</v>
      </c>
      <c r="AU333" s="7"/>
      <c r="BC333" s="49">
        <v>44915</v>
      </c>
      <c r="BD333" s="21" t="s">
        <v>1627</v>
      </c>
      <c r="BF333">
        <v>2.6381000000000001</v>
      </c>
    </row>
    <row r="334" spans="1:58" customFormat="1">
      <c r="A334" s="66">
        <v>44820</v>
      </c>
      <c r="B334" s="21" t="s">
        <v>1634</v>
      </c>
      <c r="C334" s="140"/>
      <c r="D334" s="7">
        <v>1.0286999999999999</v>
      </c>
      <c r="E334" s="7"/>
      <c r="G334" s="7"/>
      <c r="H334" s="7"/>
      <c r="I334" s="7"/>
      <c r="J334" s="7"/>
      <c r="K334" s="7"/>
      <c r="L334" s="7"/>
      <c r="M334" s="7"/>
      <c r="N334" s="7"/>
      <c r="O334" s="7"/>
      <c r="P334" s="7"/>
      <c r="Q334" s="7"/>
      <c r="R334" s="7"/>
      <c r="S334" s="7"/>
      <c r="T334" s="7"/>
      <c r="U334" s="7"/>
      <c r="V334" s="7"/>
      <c r="W334" s="7"/>
      <c r="Y334" s="7"/>
      <c r="Z334" s="7"/>
      <c r="AA334" s="7"/>
      <c r="AB334" s="7"/>
      <c r="AC334" s="7"/>
      <c r="AE334" s="7"/>
      <c r="AF334" s="7"/>
      <c r="AG334" s="7"/>
      <c r="AH334" s="7"/>
      <c r="AI334" s="7"/>
      <c r="AQ334" s="66">
        <v>44823</v>
      </c>
      <c r="AR334" s="21" t="s">
        <v>1634</v>
      </c>
      <c r="AS334" s="7"/>
      <c r="AT334" s="7">
        <v>1.1408</v>
      </c>
      <c r="AU334" s="7"/>
      <c r="BC334" s="49">
        <v>44916</v>
      </c>
      <c r="BD334" s="21" t="s">
        <v>1627</v>
      </c>
      <c r="BF334">
        <v>2.6263000000000001</v>
      </c>
    </row>
    <row r="335" spans="1:58" customFormat="1">
      <c r="A335" s="66">
        <v>44823</v>
      </c>
      <c r="B335" s="21" t="s">
        <v>1634</v>
      </c>
      <c r="C335" s="140"/>
      <c r="D335" s="7">
        <v>1.024</v>
      </c>
      <c r="E335" s="7"/>
      <c r="G335" s="7"/>
      <c r="H335" s="7"/>
      <c r="I335" s="7"/>
      <c r="J335" s="7"/>
      <c r="K335" s="7"/>
      <c r="L335" s="7"/>
      <c r="M335" s="7"/>
      <c r="N335" s="7"/>
      <c r="O335" s="7"/>
      <c r="P335" s="7"/>
      <c r="Q335" s="7"/>
      <c r="R335" s="7"/>
      <c r="S335" s="7"/>
      <c r="T335" s="7"/>
      <c r="U335" s="7"/>
      <c r="V335" s="7"/>
      <c r="W335" s="7"/>
      <c r="Y335" s="7"/>
      <c r="Z335" s="7"/>
      <c r="AA335" s="7"/>
      <c r="AB335" s="7"/>
      <c r="AC335" s="7"/>
      <c r="AE335" s="7"/>
      <c r="AF335" s="7"/>
      <c r="AG335" s="7"/>
      <c r="AH335" s="7"/>
      <c r="AI335" s="7"/>
      <c r="AQ335" s="66">
        <v>44824</v>
      </c>
      <c r="AR335" s="21" t="s">
        <v>1634</v>
      </c>
      <c r="AS335" s="7"/>
      <c r="AT335" s="7">
        <v>1.1406000000000001</v>
      </c>
      <c r="AU335" s="7"/>
      <c r="BC335" s="49">
        <v>44917</v>
      </c>
      <c r="BD335" s="21" t="s">
        <v>1627</v>
      </c>
      <c r="BF335">
        <v>2.6229</v>
      </c>
    </row>
    <row r="336" spans="1:58" customFormat="1">
      <c r="A336" s="66">
        <v>44824</v>
      </c>
      <c r="B336" s="21" t="s">
        <v>1634</v>
      </c>
      <c r="C336" s="140"/>
      <c r="D336" s="7">
        <v>1.024</v>
      </c>
      <c r="E336" s="7"/>
      <c r="G336" s="7"/>
      <c r="H336" s="7"/>
      <c r="I336" s="7"/>
      <c r="J336" s="7"/>
      <c r="K336" s="7"/>
      <c r="L336" s="7"/>
      <c r="M336" s="7"/>
      <c r="N336" s="7"/>
      <c r="O336" s="7"/>
      <c r="P336" s="7"/>
      <c r="Q336" s="7"/>
      <c r="R336" s="7"/>
      <c r="S336" s="7"/>
      <c r="T336" s="7"/>
      <c r="U336" s="7"/>
      <c r="V336" s="7"/>
      <c r="W336" s="7"/>
      <c r="Y336" s="7"/>
      <c r="Z336" s="7"/>
      <c r="AA336" s="7"/>
      <c r="AB336" s="7"/>
      <c r="AC336" s="7"/>
      <c r="AE336" s="7"/>
      <c r="AF336" s="7"/>
      <c r="AG336" s="7"/>
      <c r="AH336" s="7"/>
      <c r="AI336" s="7"/>
      <c r="AQ336" s="66">
        <v>44825</v>
      </c>
      <c r="AR336" s="21" t="s">
        <v>1634</v>
      </c>
      <c r="AS336" s="7"/>
      <c r="AT336" s="7">
        <v>1.1397999999999999</v>
      </c>
      <c r="AU336" s="7"/>
      <c r="BC336" s="49">
        <v>44918</v>
      </c>
      <c r="BD336" s="21" t="s">
        <v>1627</v>
      </c>
      <c r="BF336">
        <v>2.5823</v>
      </c>
    </row>
    <row r="337" spans="1:58" customFormat="1">
      <c r="A337" s="66">
        <v>44825</v>
      </c>
      <c r="B337" s="21" t="s">
        <v>1634</v>
      </c>
      <c r="C337" s="140"/>
      <c r="D337" s="7">
        <v>1.0184</v>
      </c>
      <c r="E337" s="7"/>
      <c r="G337" s="7"/>
      <c r="H337" s="7"/>
      <c r="I337" s="7"/>
      <c r="J337" s="7"/>
      <c r="K337" s="7"/>
      <c r="L337" s="7"/>
      <c r="M337" s="7"/>
      <c r="N337" s="7"/>
      <c r="O337" s="7"/>
      <c r="P337" s="7"/>
      <c r="Q337" s="7"/>
      <c r="R337" s="7"/>
      <c r="S337" s="7"/>
      <c r="T337" s="7"/>
      <c r="U337" s="7"/>
      <c r="V337" s="7"/>
      <c r="W337" s="7"/>
      <c r="Y337" s="7"/>
      <c r="Z337" s="7"/>
      <c r="AA337" s="7"/>
      <c r="AB337" s="7"/>
      <c r="AC337" s="7"/>
      <c r="AE337" s="7"/>
      <c r="AF337" s="7"/>
      <c r="AG337" s="7"/>
      <c r="AH337" s="7"/>
      <c r="AI337" s="7"/>
      <c r="AQ337" s="66">
        <v>44826</v>
      </c>
      <c r="AR337" s="21" t="s">
        <v>1634</v>
      </c>
      <c r="AS337" s="7"/>
      <c r="AT337" s="7">
        <v>1.1402000000000001</v>
      </c>
      <c r="AU337" s="7"/>
      <c r="BC337" s="49">
        <v>44921</v>
      </c>
      <c r="BD337" s="21" t="s">
        <v>1627</v>
      </c>
      <c r="BF337">
        <v>2.5478000000000001</v>
      </c>
    </row>
    <row r="338" spans="1:58" customFormat="1">
      <c r="A338" s="66">
        <v>44826</v>
      </c>
      <c r="B338" s="21" t="s">
        <v>1634</v>
      </c>
      <c r="C338" s="140"/>
      <c r="D338" s="7">
        <v>1.014</v>
      </c>
      <c r="E338" s="7"/>
      <c r="G338" s="7"/>
      <c r="H338" s="7"/>
      <c r="I338" s="7"/>
      <c r="J338" s="7"/>
      <c r="K338" s="7"/>
      <c r="L338" s="7"/>
      <c r="M338" s="7"/>
      <c r="N338" s="7"/>
      <c r="O338" s="7"/>
      <c r="P338" s="7"/>
      <c r="Q338" s="7"/>
      <c r="R338" s="7"/>
      <c r="S338" s="7"/>
      <c r="T338" s="7"/>
      <c r="U338" s="7"/>
      <c r="V338" s="7"/>
      <c r="W338" s="7"/>
      <c r="Y338" s="7"/>
      <c r="Z338" s="7"/>
      <c r="AA338" s="7"/>
      <c r="AB338" s="7"/>
      <c r="AC338" s="7"/>
      <c r="AE338" s="7"/>
      <c r="AF338" s="7"/>
      <c r="AG338" s="7"/>
      <c r="AH338" s="7"/>
      <c r="AI338" s="7"/>
      <c r="AQ338" s="66">
        <v>44827</v>
      </c>
      <c r="AR338" s="21" t="s">
        <v>1634</v>
      </c>
      <c r="AS338" s="7"/>
      <c r="AT338" s="7">
        <v>1.1383000000000001</v>
      </c>
      <c r="AU338" s="7"/>
      <c r="BC338" s="49">
        <v>44922</v>
      </c>
      <c r="BD338" s="21" t="s">
        <v>1627</v>
      </c>
      <c r="BF338">
        <v>2.5440999999999998</v>
      </c>
    </row>
    <row r="339" spans="1:58" customFormat="1">
      <c r="A339" s="66">
        <v>44827</v>
      </c>
      <c r="B339" s="21" t="s">
        <v>1634</v>
      </c>
      <c r="C339" s="140"/>
      <c r="D339" s="7">
        <v>1.0046999999999999</v>
      </c>
      <c r="E339" s="7"/>
      <c r="G339" s="7"/>
      <c r="H339" s="7"/>
      <c r="I339" s="7"/>
      <c r="J339" s="7"/>
      <c r="K339" s="7"/>
      <c r="L339" s="7"/>
      <c r="M339" s="7"/>
      <c r="N339" s="7"/>
      <c r="O339" s="7"/>
      <c r="P339" s="7"/>
      <c r="Q339" s="7"/>
      <c r="R339" s="7"/>
      <c r="S339" s="7"/>
      <c r="T339" s="7"/>
      <c r="U339" s="7"/>
      <c r="V339" s="7"/>
      <c r="W339" s="7"/>
      <c r="Y339" s="7"/>
      <c r="Z339" s="7"/>
      <c r="AA339" s="7"/>
      <c r="AB339" s="7"/>
      <c r="AC339" s="7"/>
      <c r="AE339" s="7"/>
      <c r="AF339" s="7"/>
      <c r="AG339" s="7"/>
      <c r="AH339" s="7"/>
      <c r="AI339" s="7"/>
      <c r="AQ339" s="66">
        <v>44830</v>
      </c>
      <c r="AR339" s="21" t="s">
        <v>1634</v>
      </c>
      <c r="AS339" s="7"/>
      <c r="AT339" s="7">
        <v>1.1338999999999999</v>
      </c>
      <c r="AU339" s="7"/>
      <c r="BC339" s="49">
        <v>44923</v>
      </c>
      <c r="BD339" s="21" t="s">
        <v>1627</v>
      </c>
      <c r="BF339">
        <v>2.5335000000000001</v>
      </c>
    </row>
    <row r="340" spans="1:58" customFormat="1">
      <c r="A340" s="66">
        <v>44830</v>
      </c>
      <c r="B340" s="21" t="s">
        <v>1634</v>
      </c>
      <c r="C340" s="140"/>
      <c r="D340" s="7">
        <v>1.0027999999999999</v>
      </c>
      <c r="E340" s="7"/>
      <c r="G340" s="7"/>
      <c r="H340" s="7"/>
      <c r="I340" s="7"/>
      <c r="J340" s="7"/>
      <c r="K340" s="7"/>
      <c r="L340" s="7"/>
      <c r="M340" s="7"/>
      <c r="N340" s="7"/>
      <c r="O340" s="7"/>
      <c r="P340" s="7"/>
      <c r="Q340" s="7"/>
      <c r="R340" s="7"/>
      <c r="S340" s="7"/>
      <c r="T340" s="7"/>
      <c r="U340" s="7"/>
      <c r="V340" s="7"/>
      <c r="W340" s="7"/>
      <c r="Y340" s="7"/>
      <c r="Z340" s="7"/>
      <c r="AA340" s="7"/>
      <c r="AB340" s="7"/>
      <c r="AC340" s="7"/>
      <c r="AE340" s="7"/>
      <c r="AF340" s="7"/>
      <c r="AG340" s="7"/>
      <c r="AH340" s="7"/>
      <c r="AI340" s="7"/>
      <c r="AQ340" s="66">
        <v>44831</v>
      </c>
      <c r="AR340" s="21" t="s">
        <v>1634</v>
      </c>
      <c r="AS340" s="7"/>
      <c r="AT340" s="7">
        <v>1.1338999999999999</v>
      </c>
      <c r="AU340" s="7"/>
      <c r="BC340" s="49">
        <v>44924</v>
      </c>
      <c r="BD340" s="21" t="s">
        <v>1627</v>
      </c>
      <c r="BF340">
        <v>2.5335999999999999</v>
      </c>
    </row>
    <row r="341" spans="1:58" customFormat="1">
      <c r="A341" s="66">
        <v>44831</v>
      </c>
      <c r="B341" s="21" t="s">
        <v>1634</v>
      </c>
      <c r="C341" s="140"/>
      <c r="D341" s="7">
        <v>1.0221</v>
      </c>
      <c r="E341" s="7"/>
      <c r="G341" s="7"/>
      <c r="H341" s="7"/>
      <c r="I341" s="7"/>
      <c r="J341" s="7"/>
      <c r="K341" s="7"/>
      <c r="L341" s="7"/>
      <c r="M341" s="7"/>
      <c r="N341" s="7"/>
      <c r="O341" s="7"/>
      <c r="P341" s="7"/>
      <c r="Q341" s="7"/>
      <c r="R341" s="7"/>
      <c r="S341" s="7"/>
      <c r="T341" s="7"/>
      <c r="U341" s="7"/>
      <c r="V341" s="7"/>
      <c r="W341" s="7"/>
      <c r="Y341" s="7"/>
      <c r="Z341" s="7"/>
      <c r="AA341" s="7"/>
      <c r="AB341" s="7"/>
      <c r="AC341" s="7"/>
      <c r="AE341" s="7"/>
      <c r="AF341" s="7"/>
      <c r="AG341" s="7"/>
      <c r="AH341" s="7"/>
      <c r="AI341" s="7"/>
      <c r="AQ341" s="66">
        <v>44832</v>
      </c>
      <c r="AR341" s="21" t="s">
        <v>1634</v>
      </c>
      <c r="AS341" s="7"/>
      <c r="AT341" s="7">
        <v>1.1338999999999999</v>
      </c>
      <c r="AU341" s="7"/>
      <c r="BC341" s="49">
        <v>44925</v>
      </c>
      <c r="BD341" s="21" t="s">
        <v>1627</v>
      </c>
      <c r="BF341">
        <v>2.5286</v>
      </c>
    </row>
    <row r="342" spans="1:58" customFormat="1">
      <c r="A342" s="66">
        <v>44832</v>
      </c>
      <c r="B342" s="21" t="s">
        <v>1634</v>
      </c>
      <c r="C342" s="140"/>
      <c r="D342" s="7">
        <v>1.0221</v>
      </c>
      <c r="E342" s="7"/>
      <c r="G342" s="7"/>
      <c r="H342" s="7"/>
      <c r="I342" s="7"/>
      <c r="J342" s="7"/>
      <c r="K342" s="7"/>
      <c r="L342" s="7"/>
      <c r="M342" s="7"/>
      <c r="N342" s="7"/>
      <c r="O342" s="7"/>
      <c r="P342" s="7"/>
      <c r="Q342" s="7"/>
      <c r="R342" s="7"/>
      <c r="S342" s="7"/>
      <c r="T342" s="7"/>
      <c r="U342" s="7"/>
      <c r="V342" s="7"/>
      <c r="W342" s="7"/>
      <c r="Y342" s="7"/>
      <c r="Z342" s="7"/>
      <c r="AA342" s="7"/>
      <c r="AB342" s="7"/>
      <c r="AC342" s="7"/>
      <c r="AE342" s="7"/>
      <c r="AF342" s="7"/>
      <c r="AG342" s="7"/>
      <c r="AH342" s="7"/>
      <c r="AI342" s="7"/>
      <c r="AQ342" s="66">
        <v>44833</v>
      </c>
      <c r="AR342" s="21" t="s">
        <v>1634</v>
      </c>
      <c r="AS342" s="7"/>
      <c r="AT342" s="7">
        <v>1.1273</v>
      </c>
      <c r="AU342" s="7"/>
      <c r="BC342" s="49">
        <v>44929</v>
      </c>
      <c r="BD342" s="21" t="s">
        <v>1628</v>
      </c>
      <c r="BF342">
        <v>2.5629</v>
      </c>
    </row>
    <row r="343" spans="1:58" customFormat="1">
      <c r="A343" s="66">
        <v>44833</v>
      </c>
      <c r="B343" s="21" t="s">
        <v>1634</v>
      </c>
      <c r="C343" s="140"/>
      <c r="D343" s="7">
        <v>1.0132000000000001</v>
      </c>
      <c r="E343" s="7"/>
      <c r="G343" s="7"/>
      <c r="H343" s="7"/>
      <c r="I343" s="7"/>
      <c r="J343" s="7"/>
      <c r="K343" s="7"/>
      <c r="L343" s="7"/>
      <c r="M343" s="7"/>
      <c r="N343" s="7"/>
      <c r="O343" s="7"/>
      <c r="P343" s="7"/>
      <c r="Q343" s="7"/>
      <c r="R343" s="7"/>
      <c r="S343" s="7"/>
      <c r="T343" s="7"/>
      <c r="U343" s="7"/>
      <c r="V343" s="7"/>
      <c r="W343" s="7"/>
      <c r="Y343" s="7"/>
      <c r="Z343" s="7"/>
      <c r="AA343" s="7"/>
      <c r="AB343" s="7"/>
      <c r="AC343" s="7"/>
      <c r="AE343" s="7"/>
      <c r="AF343" s="7"/>
      <c r="AG343" s="7"/>
      <c r="AH343" s="7"/>
      <c r="AI343" s="7"/>
      <c r="AQ343" s="66">
        <v>44834</v>
      </c>
      <c r="AR343" s="21" t="s">
        <v>1634</v>
      </c>
      <c r="AS343" s="7"/>
      <c r="AT343" s="7">
        <v>1.1278999999999999</v>
      </c>
      <c r="AU343" s="7"/>
      <c r="BC343" s="49">
        <v>44930</v>
      </c>
      <c r="BD343" s="21" t="s">
        <v>1628</v>
      </c>
      <c r="BF343">
        <v>2.5507</v>
      </c>
    </row>
    <row r="344" spans="1:58" customFormat="1">
      <c r="A344" s="66">
        <v>44834</v>
      </c>
      <c r="B344" s="21" t="s">
        <v>1634</v>
      </c>
      <c r="C344" s="140"/>
      <c r="D344" s="7">
        <v>1.0094000000000001</v>
      </c>
      <c r="E344" s="7"/>
      <c r="G344" s="7"/>
      <c r="H344" s="7"/>
      <c r="I344" s="7"/>
      <c r="J344" s="7"/>
      <c r="K344" s="7"/>
      <c r="L344" s="7"/>
      <c r="M344" s="7"/>
      <c r="N344" s="7"/>
      <c r="O344" s="7"/>
      <c r="P344" s="7"/>
      <c r="Q344" s="7"/>
      <c r="R344" s="7"/>
      <c r="S344" s="7"/>
      <c r="T344" s="7"/>
      <c r="U344" s="7"/>
      <c r="V344" s="7"/>
      <c r="W344" s="7"/>
      <c r="Y344" s="7"/>
      <c r="Z344" s="7"/>
      <c r="AA344" s="7"/>
      <c r="AB344" s="7"/>
      <c r="AC344" s="7"/>
      <c r="AE344" s="7"/>
      <c r="AF344" s="7"/>
      <c r="AG344" s="7"/>
      <c r="AH344" s="7"/>
      <c r="AI344" s="7"/>
      <c r="AQ344" s="66">
        <v>44844</v>
      </c>
      <c r="AR344" s="21" t="s">
        <v>358</v>
      </c>
      <c r="AS344" s="7"/>
      <c r="AT344" s="7">
        <v>1.1273</v>
      </c>
      <c r="AU344" s="7"/>
      <c r="BC344" s="49">
        <v>44931</v>
      </c>
      <c r="BD344" s="21" t="s">
        <v>1628</v>
      </c>
      <c r="BF344">
        <v>2.5952000000000002</v>
      </c>
    </row>
    <row r="345" spans="1:58" customFormat="1">
      <c r="A345" s="66">
        <v>44844</v>
      </c>
      <c r="B345" s="21" t="s">
        <v>358</v>
      </c>
      <c r="C345" s="140"/>
      <c r="D345" s="7">
        <v>0.98680000000000001</v>
      </c>
      <c r="E345" s="7"/>
      <c r="G345" s="7"/>
      <c r="H345" s="7"/>
      <c r="I345" s="7"/>
      <c r="J345" s="7"/>
      <c r="K345" s="7"/>
      <c r="L345" s="7"/>
      <c r="M345" s="7"/>
      <c r="N345" s="7"/>
      <c r="O345" s="7"/>
      <c r="P345" s="7"/>
      <c r="Q345" s="7"/>
      <c r="R345" s="7"/>
      <c r="S345" s="7"/>
      <c r="T345" s="7"/>
      <c r="U345" s="7"/>
      <c r="V345" s="7"/>
      <c r="W345" s="7"/>
      <c r="Y345" s="7"/>
      <c r="Z345" s="7"/>
      <c r="AA345" s="7"/>
      <c r="AB345" s="7"/>
      <c r="AC345" s="7"/>
      <c r="AE345" s="7"/>
      <c r="AF345" s="7"/>
      <c r="AG345" s="7"/>
      <c r="AH345" s="7"/>
      <c r="AI345" s="7"/>
      <c r="AQ345" s="66">
        <v>44845</v>
      </c>
      <c r="AR345" s="21" t="s">
        <v>1635</v>
      </c>
      <c r="AS345" s="7"/>
      <c r="AT345" s="7">
        <v>1.1296999999999999</v>
      </c>
      <c r="AU345" s="7"/>
      <c r="BC345" s="49">
        <v>44932</v>
      </c>
      <c r="BD345" s="21" t="s">
        <v>1628</v>
      </c>
      <c r="BF345">
        <v>2.5695000000000001</v>
      </c>
    </row>
    <row r="346" spans="1:58" customFormat="1">
      <c r="A346" s="66">
        <v>44845</v>
      </c>
      <c r="B346" s="21" t="s">
        <v>1635</v>
      </c>
      <c r="C346" s="140"/>
      <c r="D346" s="7">
        <v>0.98760000000000003</v>
      </c>
      <c r="E346" s="7"/>
      <c r="G346" s="7"/>
      <c r="H346" s="7"/>
      <c r="I346" s="7"/>
      <c r="J346" s="7"/>
      <c r="K346" s="7"/>
      <c r="L346" s="7"/>
      <c r="M346" s="7"/>
      <c r="N346" s="7"/>
      <c r="O346" s="7"/>
      <c r="P346" s="7"/>
      <c r="Q346" s="7"/>
      <c r="R346" s="7"/>
      <c r="S346" s="7"/>
      <c r="T346" s="7"/>
      <c r="U346" s="7"/>
      <c r="V346" s="7"/>
      <c r="W346" s="7"/>
      <c r="Y346" s="7"/>
      <c r="Z346" s="7"/>
      <c r="AA346" s="7"/>
      <c r="AB346" s="7"/>
      <c r="AC346" s="7"/>
      <c r="AE346" s="7"/>
      <c r="AF346" s="7"/>
      <c r="AG346" s="7"/>
      <c r="AH346" s="7"/>
      <c r="AI346" s="7"/>
      <c r="AQ346" s="66">
        <v>44846</v>
      </c>
      <c r="AR346" s="21" t="s">
        <v>1635</v>
      </c>
      <c r="AS346" s="7"/>
      <c r="AT346" s="7">
        <v>1.1283000000000001</v>
      </c>
      <c r="AU346" s="7"/>
      <c r="BC346" s="49">
        <v>44935</v>
      </c>
      <c r="BD346" s="21" t="s">
        <v>1628</v>
      </c>
      <c r="BF346">
        <v>2.5539999999999998</v>
      </c>
    </row>
    <row r="347" spans="1:58" customFormat="1">
      <c r="A347" s="66">
        <v>44846</v>
      </c>
      <c r="B347" s="21" t="s">
        <v>1635</v>
      </c>
      <c r="C347" s="140"/>
      <c r="D347" s="7">
        <v>0.99160000000000004</v>
      </c>
      <c r="E347" s="7"/>
      <c r="G347" s="7"/>
      <c r="H347" s="7"/>
      <c r="I347" s="7"/>
      <c r="J347" s="7"/>
      <c r="K347" s="7"/>
      <c r="L347" s="7"/>
      <c r="M347" s="7"/>
      <c r="N347" s="7"/>
      <c r="O347" s="7"/>
      <c r="P347" s="7"/>
      <c r="Q347" s="7"/>
      <c r="R347" s="7"/>
      <c r="S347" s="7"/>
      <c r="T347" s="7"/>
      <c r="U347" s="7"/>
      <c r="V347" s="7"/>
      <c r="W347" s="7"/>
      <c r="Y347" s="7"/>
      <c r="Z347" s="7"/>
      <c r="AA347" s="7"/>
      <c r="AB347" s="7"/>
      <c r="AC347" s="7"/>
      <c r="AE347" s="7"/>
      <c r="AF347" s="7"/>
      <c r="AG347" s="7"/>
      <c r="AH347" s="7"/>
      <c r="AI347" s="7"/>
      <c r="AQ347" s="66">
        <v>44847</v>
      </c>
      <c r="AR347" s="21" t="s">
        <v>1635</v>
      </c>
      <c r="AS347" s="7"/>
      <c r="AT347" s="7">
        <v>1.1274999999999999</v>
      </c>
      <c r="AU347" s="7"/>
      <c r="BC347" s="49">
        <v>44936</v>
      </c>
      <c r="BD347" s="21" t="s">
        <v>1628</v>
      </c>
      <c r="BF347">
        <v>2.5375999999999999</v>
      </c>
    </row>
    <row r="348" spans="1:58" customFormat="1">
      <c r="A348" s="66">
        <v>44847</v>
      </c>
      <c r="B348" s="21" t="s">
        <v>1635</v>
      </c>
      <c r="C348" s="140"/>
      <c r="D348" s="7">
        <v>0.99060000000000004</v>
      </c>
      <c r="E348" s="7"/>
      <c r="G348" s="7"/>
      <c r="H348" s="7"/>
      <c r="I348" s="7"/>
      <c r="J348" s="7"/>
      <c r="K348" s="7"/>
      <c r="L348" s="7"/>
      <c r="M348" s="7"/>
      <c r="N348" s="7"/>
      <c r="O348" s="7"/>
      <c r="P348" s="7"/>
      <c r="Q348" s="7"/>
      <c r="R348" s="7"/>
      <c r="S348" s="7"/>
      <c r="T348" s="7"/>
      <c r="U348" s="7"/>
      <c r="V348" s="7"/>
      <c r="W348" s="7"/>
      <c r="Y348" s="7"/>
      <c r="Z348" s="7"/>
      <c r="AA348" s="7"/>
      <c r="AB348" s="7"/>
      <c r="AC348" s="7"/>
      <c r="AE348" s="7"/>
      <c r="AF348" s="7"/>
      <c r="AG348" s="7"/>
      <c r="AH348" s="7"/>
      <c r="AI348" s="7"/>
      <c r="AQ348" s="66">
        <v>44848</v>
      </c>
      <c r="AR348" s="21" t="s">
        <v>1635</v>
      </c>
      <c r="AS348" s="7"/>
      <c r="AT348" s="7">
        <v>1.1292</v>
      </c>
      <c r="AU348" s="7"/>
      <c r="BC348" s="49">
        <v>44937</v>
      </c>
      <c r="BD348" s="21" t="s">
        <v>1628</v>
      </c>
      <c r="BF348">
        <v>2.5375000000000001</v>
      </c>
    </row>
    <row r="349" spans="1:58" customFormat="1">
      <c r="A349" s="66">
        <v>44848</v>
      </c>
      <c r="B349" s="21" t="s">
        <v>1635</v>
      </c>
      <c r="C349" s="140"/>
      <c r="D349" s="7">
        <v>1.0082</v>
      </c>
      <c r="E349" s="7"/>
      <c r="G349" s="7"/>
      <c r="H349" s="7"/>
      <c r="I349" s="7"/>
      <c r="J349" s="7"/>
      <c r="K349" s="7"/>
      <c r="L349" s="7"/>
      <c r="M349" s="7"/>
      <c r="N349" s="7"/>
      <c r="O349" s="7"/>
      <c r="P349" s="7"/>
      <c r="Q349" s="7"/>
      <c r="R349" s="7"/>
      <c r="S349" s="7"/>
      <c r="T349" s="7"/>
      <c r="U349" s="7"/>
      <c r="V349" s="7"/>
      <c r="W349" s="7"/>
      <c r="Y349" s="7"/>
      <c r="Z349" s="7"/>
      <c r="AA349" s="7"/>
      <c r="AB349" s="7"/>
      <c r="AC349" s="7"/>
      <c r="AE349" s="7"/>
      <c r="AF349" s="7"/>
      <c r="AG349" s="7"/>
      <c r="AH349" s="7"/>
      <c r="AI349" s="7"/>
      <c r="AQ349" s="66">
        <v>44851</v>
      </c>
      <c r="AR349" s="21" t="s">
        <v>1635</v>
      </c>
      <c r="AS349" s="7"/>
      <c r="AT349" s="7">
        <v>1.1314</v>
      </c>
      <c r="AU349" s="7"/>
      <c r="BC349" s="49">
        <v>44938</v>
      </c>
      <c r="BD349" s="21" t="s">
        <v>1628</v>
      </c>
      <c r="BF349">
        <v>2.5186999999999999</v>
      </c>
    </row>
    <row r="350" spans="1:58" customFormat="1">
      <c r="A350" s="66">
        <v>44851</v>
      </c>
      <c r="B350" s="21" t="s">
        <v>1635</v>
      </c>
      <c r="C350" s="140"/>
      <c r="D350" s="7">
        <v>1.0095000000000001</v>
      </c>
      <c r="E350" s="7"/>
      <c r="G350" s="7"/>
      <c r="H350" s="7"/>
      <c r="I350" s="7"/>
      <c r="J350" s="7"/>
      <c r="K350" s="7"/>
      <c r="L350" s="7"/>
      <c r="M350" s="7"/>
      <c r="N350" s="7"/>
      <c r="O350" s="7"/>
      <c r="P350" s="7"/>
      <c r="Q350" s="7"/>
      <c r="R350" s="7"/>
      <c r="S350" s="7"/>
      <c r="T350" s="7"/>
      <c r="U350" s="7"/>
      <c r="V350" s="7"/>
      <c r="W350" s="7"/>
      <c r="Y350" s="7"/>
      <c r="Z350" s="7"/>
      <c r="AA350" s="7"/>
      <c r="AB350" s="7"/>
      <c r="AC350" s="7"/>
      <c r="AE350" s="7"/>
      <c r="AF350" s="7"/>
      <c r="AG350" s="7"/>
      <c r="AH350" s="7"/>
      <c r="AI350" s="7"/>
      <c r="AQ350" s="66">
        <v>44852</v>
      </c>
      <c r="AR350" s="21" t="s">
        <v>1635</v>
      </c>
      <c r="AS350" s="7"/>
      <c r="AT350" s="7">
        <v>1.1334</v>
      </c>
      <c r="AU350" s="7"/>
      <c r="BC350" s="49">
        <v>44939</v>
      </c>
      <c r="BD350" s="21" t="s">
        <v>1628</v>
      </c>
      <c r="BF350">
        <v>2.5091000000000001</v>
      </c>
    </row>
    <row r="351" spans="1:58" customFormat="1">
      <c r="A351" s="66">
        <v>44852</v>
      </c>
      <c r="B351" s="21" t="s">
        <v>1635</v>
      </c>
      <c r="C351" s="140"/>
      <c r="D351" s="7">
        <v>1.0094000000000001</v>
      </c>
      <c r="E351" s="7"/>
      <c r="G351" s="7"/>
      <c r="H351" s="7"/>
      <c r="I351" s="7"/>
      <c r="J351" s="7"/>
      <c r="K351" s="7"/>
      <c r="L351" s="7"/>
      <c r="M351" s="7"/>
      <c r="N351" s="7"/>
      <c r="O351" s="7"/>
      <c r="P351" s="7"/>
      <c r="Q351" s="7"/>
      <c r="R351" s="7"/>
      <c r="S351" s="7"/>
      <c r="T351" s="7"/>
      <c r="U351" s="7"/>
      <c r="V351" s="7"/>
      <c r="W351" s="7"/>
      <c r="Y351" s="7"/>
      <c r="Z351" s="7"/>
      <c r="AA351" s="7"/>
      <c r="AB351" s="7"/>
      <c r="AC351" s="7"/>
      <c r="AE351" s="7"/>
      <c r="AF351" s="7"/>
      <c r="AG351" s="7"/>
      <c r="AH351" s="7"/>
      <c r="AI351" s="7"/>
      <c r="AQ351" s="66">
        <v>44853</v>
      </c>
      <c r="AR351" s="21" t="s">
        <v>1635</v>
      </c>
      <c r="AS351" s="7"/>
      <c r="AT351" s="7">
        <v>1.1337999999999999</v>
      </c>
      <c r="AU351" s="7"/>
      <c r="BC351" s="49">
        <v>44942</v>
      </c>
      <c r="BD351" s="21" t="s">
        <v>1628</v>
      </c>
      <c r="BF351">
        <v>2.5106999999999999</v>
      </c>
    </row>
    <row r="352" spans="1:58" customFormat="1">
      <c r="A352" s="66">
        <v>44853</v>
      </c>
      <c r="B352" s="21" t="s">
        <v>1635</v>
      </c>
      <c r="C352" s="140"/>
      <c r="D352" s="7">
        <v>1.0042</v>
      </c>
      <c r="E352" s="7"/>
      <c r="G352" s="7"/>
      <c r="H352" s="7"/>
      <c r="I352" s="7"/>
      <c r="J352" s="7"/>
      <c r="K352" s="7"/>
      <c r="L352" s="7"/>
      <c r="M352" s="7"/>
      <c r="N352" s="7"/>
      <c r="O352" s="7"/>
      <c r="P352" s="7"/>
      <c r="Q352" s="7"/>
      <c r="R352" s="7"/>
      <c r="S352" s="7"/>
      <c r="T352" s="7"/>
      <c r="U352" s="7"/>
      <c r="V352" s="7"/>
      <c r="W352" s="7"/>
      <c r="Y352" s="7"/>
      <c r="Z352" s="7"/>
      <c r="AA352" s="7"/>
      <c r="AB352" s="7"/>
      <c r="AC352" s="7"/>
      <c r="AE352" s="7"/>
      <c r="AF352" s="7"/>
      <c r="AG352" s="7"/>
      <c r="AH352" s="7"/>
      <c r="AI352" s="7"/>
      <c r="AQ352" s="66">
        <v>44854</v>
      </c>
      <c r="AR352" s="21" t="s">
        <v>1635</v>
      </c>
      <c r="AS352" s="7"/>
      <c r="AT352" s="7">
        <v>1.1339999999999999</v>
      </c>
      <c r="AU352" s="7"/>
      <c r="BC352" s="49">
        <v>44943</v>
      </c>
      <c r="BD352" s="21" t="s">
        <v>1628</v>
      </c>
      <c r="BF352">
        <v>2.5139999999999998</v>
      </c>
    </row>
    <row r="353" spans="1:58" customFormat="1">
      <c r="A353" s="66">
        <v>44854</v>
      </c>
      <c r="B353" s="21" t="s">
        <v>1635</v>
      </c>
      <c r="C353" s="140"/>
      <c r="D353" s="7">
        <v>1.0025999999999999</v>
      </c>
      <c r="E353" s="7"/>
      <c r="G353" s="7"/>
      <c r="H353" s="7"/>
      <c r="I353" s="7"/>
      <c r="J353" s="7"/>
      <c r="K353" s="7"/>
      <c r="L353" s="7"/>
      <c r="M353" s="7"/>
      <c r="N353" s="7"/>
      <c r="O353" s="7"/>
      <c r="P353" s="7"/>
      <c r="Q353" s="7"/>
      <c r="R353" s="7"/>
      <c r="S353" s="7"/>
      <c r="T353" s="7"/>
      <c r="U353" s="7"/>
      <c r="V353" s="7"/>
      <c r="W353" s="7"/>
      <c r="Y353" s="7"/>
      <c r="Z353" s="7"/>
      <c r="AA353" s="7"/>
      <c r="AB353" s="7"/>
      <c r="AC353" s="7"/>
      <c r="AE353" s="7"/>
      <c r="AF353" s="7"/>
      <c r="AG353" s="7"/>
      <c r="AH353" s="7"/>
      <c r="AI353" s="7"/>
      <c r="AQ353" s="66">
        <v>44855</v>
      </c>
      <c r="AR353" s="21" t="s">
        <v>1635</v>
      </c>
      <c r="AS353" s="7"/>
      <c r="AT353" s="7">
        <v>1.1355999999999999</v>
      </c>
      <c r="AU353" s="7"/>
      <c r="BC353" s="49">
        <v>44944</v>
      </c>
      <c r="BD353" s="21" t="s">
        <v>1628</v>
      </c>
      <c r="BF353">
        <v>2.4933000000000001</v>
      </c>
    </row>
    <row r="354" spans="1:58" customFormat="1">
      <c r="A354" s="66">
        <v>44855</v>
      </c>
      <c r="B354" s="21" t="s">
        <v>1635</v>
      </c>
      <c r="C354" s="140"/>
      <c r="D354" s="7">
        <v>0.99990000000000001</v>
      </c>
      <c r="E354" s="7"/>
      <c r="G354" s="7"/>
      <c r="H354" s="7"/>
      <c r="I354" s="7"/>
      <c r="J354" s="7"/>
      <c r="K354" s="7"/>
      <c r="L354" s="7"/>
      <c r="M354" s="7"/>
      <c r="N354" s="7"/>
      <c r="O354" s="7"/>
      <c r="P354" s="7"/>
      <c r="Q354" s="7"/>
      <c r="R354" s="7"/>
      <c r="S354" s="7"/>
      <c r="T354" s="7"/>
      <c r="U354" s="7"/>
      <c r="V354" s="7"/>
      <c r="W354" s="7"/>
      <c r="Y354" s="7"/>
      <c r="Z354" s="7"/>
      <c r="AA354" s="7"/>
      <c r="AB354" s="7"/>
      <c r="AC354" s="7"/>
      <c r="AE354" s="7"/>
      <c r="AF354" s="7"/>
      <c r="AG354" s="7"/>
      <c r="AH354" s="7"/>
      <c r="AI354" s="7"/>
      <c r="AQ354" s="66">
        <v>44858</v>
      </c>
      <c r="AR354" s="21" t="s">
        <v>1635</v>
      </c>
      <c r="AS354" s="7"/>
      <c r="AT354" s="7">
        <v>1.1286</v>
      </c>
      <c r="AU354" s="7"/>
      <c r="BC354" s="49">
        <v>44945</v>
      </c>
      <c r="BD354" s="21" t="s">
        <v>1628</v>
      </c>
      <c r="BF354">
        <v>2.5135999999999998</v>
      </c>
    </row>
    <row r="355" spans="1:58" customFormat="1">
      <c r="A355" s="66">
        <v>44858</v>
      </c>
      <c r="B355" s="21" t="s">
        <v>1635</v>
      </c>
      <c r="C355" s="140"/>
      <c r="D355" s="7">
        <v>0.98870000000000002</v>
      </c>
      <c r="E355" s="7"/>
      <c r="G355" s="7"/>
      <c r="H355" s="7"/>
      <c r="I355" s="7"/>
      <c r="J355" s="7"/>
      <c r="K355" s="7"/>
      <c r="L355" s="7"/>
      <c r="M355" s="7"/>
      <c r="N355" s="7"/>
      <c r="O355" s="7"/>
      <c r="P355" s="7"/>
      <c r="Q355" s="7"/>
      <c r="R355" s="7"/>
      <c r="S355" s="7"/>
      <c r="T355" s="7"/>
      <c r="U355" s="7"/>
      <c r="V355" s="7"/>
      <c r="W355" s="7"/>
      <c r="Y355" s="7"/>
      <c r="Z355" s="7"/>
      <c r="AA355" s="7"/>
      <c r="AB355" s="7"/>
      <c r="AC355" s="7"/>
      <c r="AE355" s="7"/>
      <c r="AF355" s="7"/>
      <c r="AG355" s="7"/>
      <c r="AH355" s="7"/>
      <c r="AI355" s="7"/>
      <c r="AQ355" s="66">
        <v>44859</v>
      </c>
      <c r="AR355" s="21" t="s">
        <v>1635</v>
      </c>
      <c r="AS355" s="7"/>
      <c r="AT355" s="7">
        <v>1.1303000000000001</v>
      </c>
      <c r="AU355" s="7"/>
      <c r="BC355" s="49">
        <v>44946</v>
      </c>
      <c r="BD355" s="21" t="s">
        <v>1628</v>
      </c>
      <c r="BF355">
        <v>2.5102000000000002</v>
      </c>
    </row>
    <row r="356" spans="1:58" customFormat="1">
      <c r="A356" s="66">
        <v>44859</v>
      </c>
      <c r="B356" s="21" t="s">
        <v>1635</v>
      </c>
      <c r="C356" s="140"/>
      <c r="D356" s="7">
        <v>0.9899</v>
      </c>
      <c r="E356" s="7"/>
      <c r="G356" s="7"/>
      <c r="H356" s="7"/>
      <c r="I356" s="7"/>
      <c r="J356" s="7"/>
      <c r="K356" s="7"/>
      <c r="L356" s="7"/>
      <c r="M356" s="7"/>
      <c r="N356" s="7"/>
      <c r="O356" s="7"/>
      <c r="P356" s="7"/>
      <c r="Q356" s="7"/>
      <c r="R356" s="7"/>
      <c r="S356" s="7"/>
      <c r="T356" s="7"/>
      <c r="U356" s="7"/>
      <c r="V356" s="7"/>
      <c r="W356" s="7"/>
      <c r="Y356" s="7"/>
      <c r="Z356" s="7"/>
      <c r="AA356" s="7"/>
      <c r="AB356" s="7"/>
      <c r="AC356" s="7"/>
      <c r="AE356" s="7"/>
      <c r="AF356" s="7"/>
      <c r="AG356" s="7"/>
      <c r="AH356" s="7"/>
      <c r="AI356" s="7"/>
      <c r="AQ356" s="66">
        <v>44860</v>
      </c>
      <c r="AR356" s="21" t="s">
        <v>1635</v>
      </c>
      <c r="AS356" s="7"/>
      <c r="AT356" s="7">
        <v>1.1332</v>
      </c>
      <c r="AU356" s="7"/>
      <c r="BC356" s="49">
        <v>44956</v>
      </c>
      <c r="BD356" s="21" t="s">
        <v>1628</v>
      </c>
      <c r="BF356">
        <v>2.5072999999999999</v>
      </c>
    </row>
    <row r="357" spans="1:58" customFormat="1">
      <c r="A357" s="66">
        <v>44860</v>
      </c>
      <c r="B357" s="21" t="s">
        <v>1635</v>
      </c>
      <c r="C357" s="140"/>
      <c r="D357" s="7">
        <v>0.99209999999999998</v>
      </c>
      <c r="E357" s="7"/>
      <c r="G357" s="7"/>
      <c r="H357" s="7"/>
      <c r="I357" s="7"/>
      <c r="J357" s="7"/>
      <c r="K357" s="7"/>
      <c r="L357" s="7"/>
      <c r="M357" s="7"/>
      <c r="N357" s="7"/>
      <c r="O357" s="7"/>
      <c r="P357" s="7"/>
      <c r="Q357" s="7"/>
      <c r="R357" s="7"/>
      <c r="S357" s="7"/>
      <c r="T357" s="7"/>
      <c r="U357" s="7"/>
      <c r="V357" s="7"/>
      <c r="W357" s="7"/>
      <c r="Y357" s="7"/>
      <c r="Z357" s="7"/>
      <c r="AA357" s="7"/>
      <c r="AB357" s="7"/>
      <c r="AC357" s="7"/>
      <c r="AE357" s="7"/>
      <c r="AF357" s="7"/>
      <c r="AG357" s="7"/>
      <c r="AH357" s="7"/>
      <c r="AI357" s="7"/>
      <c r="AQ357" s="66">
        <v>44861</v>
      </c>
      <c r="AR357" s="21" t="s">
        <v>1635</v>
      </c>
      <c r="AS357" s="7"/>
      <c r="AT357" s="7">
        <v>1.1332</v>
      </c>
      <c r="AU357" s="7"/>
      <c r="BC357" s="49">
        <v>44957</v>
      </c>
      <c r="BD357" s="21" t="s">
        <v>1628</v>
      </c>
      <c r="BF357">
        <v>2.5480999999999998</v>
      </c>
    </row>
    <row r="358" spans="1:58" customFormat="1">
      <c r="A358" s="66">
        <v>44861</v>
      </c>
      <c r="B358" s="21" t="s">
        <v>1635</v>
      </c>
      <c r="C358" s="140"/>
      <c r="D358" s="7">
        <v>0.98939999999999995</v>
      </c>
      <c r="E358" s="7"/>
      <c r="G358" s="7"/>
      <c r="H358" s="7"/>
      <c r="I358" s="7"/>
      <c r="J358" s="7"/>
      <c r="K358" s="7"/>
      <c r="L358" s="7"/>
      <c r="M358" s="7"/>
      <c r="N358" s="7"/>
      <c r="O358" s="7"/>
      <c r="P358" s="7"/>
      <c r="Q358" s="7"/>
      <c r="R358" s="7"/>
      <c r="S358" s="7"/>
      <c r="T358" s="7"/>
      <c r="U358" s="7"/>
      <c r="V358" s="7"/>
      <c r="W358" s="7"/>
      <c r="Y358" s="7"/>
      <c r="Z358" s="7"/>
      <c r="AA358" s="7"/>
      <c r="AB358" s="7"/>
      <c r="AC358" s="7"/>
      <c r="AE358" s="7"/>
      <c r="AF358" s="7"/>
      <c r="AG358" s="7"/>
      <c r="AH358" s="7"/>
      <c r="AI358" s="7"/>
      <c r="AQ358" s="66">
        <v>44862</v>
      </c>
      <c r="AR358" s="21" t="s">
        <v>1635</v>
      </c>
      <c r="AS358" s="7"/>
      <c r="AT358" s="7">
        <v>1.1277999999999999</v>
      </c>
      <c r="AU358" s="7"/>
      <c r="BC358" s="49">
        <v>44958</v>
      </c>
      <c r="BD358" s="21" t="s">
        <v>371</v>
      </c>
      <c r="BF358">
        <v>2.5779999999999998</v>
      </c>
    </row>
    <row r="359" spans="1:58" customFormat="1">
      <c r="A359" s="66">
        <v>44862</v>
      </c>
      <c r="B359" s="21" t="s">
        <v>1635</v>
      </c>
      <c r="C359" s="140"/>
      <c r="D359" s="7">
        <v>0.98319999999999996</v>
      </c>
      <c r="E359" s="7"/>
      <c r="G359" s="7"/>
      <c r="H359" s="7"/>
      <c r="I359" s="7"/>
      <c r="J359" s="7"/>
      <c r="K359" s="7"/>
      <c r="L359" s="7"/>
      <c r="M359" s="7"/>
      <c r="N359" s="7"/>
      <c r="O359" s="7"/>
      <c r="P359" s="7"/>
      <c r="Q359" s="7"/>
      <c r="R359" s="7"/>
      <c r="S359" s="7"/>
      <c r="T359" s="7"/>
      <c r="U359" s="7"/>
      <c r="V359" s="7"/>
      <c r="W359" s="7"/>
      <c r="Y359" s="7"/>
      <c r="Z359" s="7"/>
      <c r="AA359" s="7"/>
      <c r="AB359" s="7"/>
      <c r="AC359" s="7"/>
      <c r="AE359" s="7"/>
      <c r="AF359" s="7"/>
      <c r="AG359" s="7"/>
      <c r="AH359" s="7"/>
      <c r="AI359" s="7"/>
      <c r="AQ359" s="66">
        <v>44865</v>
      </c>
      <c r="AR359" s="21" t="s">
        <v>1635</v>
      </c>
      <c r="AS359" s="7"/>
      <c r="AT359" s="7">
        <v>1.1229</v>
      </c>
      <c r="AU359" s="7"/>
      <c r="BC359" s="49">
        <v>44959</v>
      </c>
      <c r="BD359" s="21" t="s">
        <v>1637</v>
      </c>
      <c r="BF359">
        <v>2.5796000000000001</v>
      </c>
    </row>
    <row r="360" spans="1:58" customFormat="1">
      <c r="A360" s="66">
        <v>44865</v>
      </c>
      <c r="B360" s="21" t="s">
        <v>1635</v>
      </c>
      <c r="C360" s="140"/>
      <c r="D360" s="7">
        <v>0.98329999999999995</v>
      </c>
      <c r="E360" s="7"/>
      <c r="G360" s="7"/>
      <c r="H360" s="7"/>
      <c r="I360" s="7"/>
      <c r="J360" s="7"/>
      <c r="K360" s="7"/>
      <c r="L360" s="7"/>
      <c r="M360" s="7"/>
      <c r="N360" s="7"/>
      <c r="O360" s="7"/>
      <c r="P360" s="7"/>
      <c r="Q360" s="7"/>
      <c r="R360" s="7"/>
      <c r="S360" s="7"/>
      <c r="T360" s="7"/>
      <c r="U360" s="7"/>
      <c r="V360" s="7"/>
      <c r="W360" s="7"/>
      <c r="Y360" s="7"/>
      <c r="Z360" s="7"/>
      <c r="AA360" s="7"/>
      <c r="AB360" s="7"/>
      <c r="AC360" s="7"/>
      <c r="AE360" s="7"/>
      <c r="AF360" s="7"/>
      <c r="AG360" s="7"/>
      <c r="AH360" s="7"/>
      <c r="AI360" s="7"/>
      <c r="AQ360" s="66">
        <v>44866</v>
      </c>
      <c r="AR360" s="21" t="s">
        <v>359</v>
      </c>
      <c r="AS360" s="7"/>
      <c r="AT360" s="7">
        <v>1.1273</v>
      </c>
      <c r="AU360" s="7"/>
      <c r="BC360" s="49">
        <v>44960</v>
      </c>
      <c r="BD360" s="21" t="s">
        <v>1637</v>
      </c>
      <c r="BF360">
        <v>2.577</v>
      </c>
    </row>
    <row r="361" spans="1:58" customFormat="1">
      <c r="A361" s="66">
        <v>44866</v>
      </c>
      <c r="B361" s="21" t="s">
        <v>359</v>
      </c>
      <c r="C361" s="140"/>
      <c r="D361" s="7">
        <v>0.99139999999999995</v>
      </c>
      <c r="E361" s="7"/>
      <c r="G361" s="7"/>
      <c r="H361" s="7"/>
      <c r="I361" s="7"/>
      <c r="J361" s="7"/>
      <c r="K361" s="7"/>
      <c r="L361" s="7"/>
      <c r="M361" s="7"/>
      <c r="N361" s="7"/>
      <c r="O361" s="7"/>
      <c r="P361" s="7"/>
      <c r="Q361" s="7"/>
      <c r="R361" s="7"/>
      <c r="S361" s="7"/>
      <c r="T361" s="7"/>
      <c r="U361" s="7"/>
      <c r="V361" s="7"/>
      <c r="W361" s="7"/>
      <c r="Y361" s="7"/>
      <c r="Z361" s="7"/>
      <c r="AA361" s="7"/>
      <c r="AB361" s="7"/>
      <c r="AC361" s="7"/>
      <c r="AE361" s="7"/>
      <c r="AF361" s="7"/>
      <c r="AG361" s="7"/>
      <c r="AH361" s="7"/>
      <c r="AI361" s="7"/>
      <c r="AQ361" s="66">
        <v>44867</v>
      </c>
      <c r="AR361" s="21" t="s">
        <v>1636</v>
      </c>
      <c r="AS361" s="7"/>
      <c r="AT361" s="7">
        <v>1.1331</v>
      </c>
      <c r="AU361" s="7"/>
      <c r="BC361" s="49">
        <v>44963</v>
      </c>
      <c r="BD361" s="21" t="s">
        <v>1637</v>
      </c>
      <c r="BF361">
        <v>2.5485000000000002</v>
      </c>
    </row>
    <row r="362" spans="1:58" customFormat="1">
      <c r="A362" s="66">
        <v>44867</v>
      </c>
      <c r="B362" s="21" t="s">
        <v>1636</v>
      </c>
      <c r="C362" s="140"/>
      <c r="D362" s="7">
        <v>0.99739999999999995</v>
      </c>
      <c r="E362" s="7"/>
      <c r="G362" s="7"/>
      <c r="H362" s="7"/>
      <c r="I362" s="7"/>
      <c r="J362" s="7"/>
      <c r="K362" s="7"/>
      <c r="L362" s="7"/>
      <c r="M362" s="7"/>
      <c r="N362" s="7"/>
      <c r="O362" s="7"/>
      <c r="P362" s="7"/>
      <c r="Q362" s="7"/>
      <c r="R362" s="7"/>
      <c r="S362" s="7"/>
      <c r="T362" s="7"/>
      <c r="U362" s="7"/>
      <c r="V362" s="7"/>
      <c r="W362" s="7"/>
      <c r="Y362" s="7"/>
      <c r="Z362" s="7"/>
      <c r="AA362" s="7"/>
      <c r="AB362" s="7"/>
      <c r="AC362" s="7"/>
      <c r="AE362" s="7"/>
      <c r="AF362" s="7"/>
      <c r="AG362" s="7"/>
      <c r="AH362" s="7"/>
      <c r="AI362" s="7"/>
      <c r="AQ362" s="66">
        <v>44868</v>
      </c>
      <c r="AR362" s="21" t="s">
        <v>1636</v>
      </c>
      <c r="AS362" s="7"/>
      <c r="AT362" s="7">
        <v>1.1305000000000001</v>
      </c>
      <c r="AU362" s="7"/>
      <c r="BC362" s="49">
        <v>44964</v>
      </c>
      <c r="BD362" s="21" t="s">
        <v>1689</v>
      </c>
      <c r="BF362">
        <v>2.5485000000000002</v>
      </c>
    </row>
    <row r="363" spans="1:58" customFormat="1">
      <c r="A363" s="66">
        <v>44868</v>
      </c>
      <c r="B363" s="21" t="s">
        <v>1636</v>
      </c>
      <c r="C363" s="140"/>
      <c r="D363" s="7">
        <v>0.99770000000000003</v>
      </c>
      <c r="E363" s="7"/>
      <c r="G363" s="7"/>
      <c r="H363" s="7"/>
      <c r="I363" s="7"/>
      <c r="J363" s="7"/>
      <c r="K363" s="7"/>
      <c r="L363" s="7"/>
      <c r="M363" s="7"/>
      <c r="N363" s="7"/>
      <c r="O363" s="7"/>
      <c r="P363" s="7"/>
      <c r="Q363" s="7"/>
      <c r="R363" s="7"/>
      <c r="S363" s="7"/>
      <c r="T363" s="7"/>
      <c r="U363" s="7"/>
      <c r="V363" s="7"/>
      <c r="W363" s="7"/>
      <c r="Y363" s="7"/>
      <c r="Z363" s="7"/>
      <c r="AA363" s="7"/>
      <c r="AB363" s="7"/>
      <c r="AC363" s="7"/>
      <c r="AE363" s="7"/>
      <c r="AF363" s="7"/>
      <c r="AG363" s="7"/>
      <c r="AH363" s="7"/>
      <c r="AI363" s="7"/>
      <c r="AQ363" s="66">
        <v>44869</v>
      </c>
      <c r="AR363" s="21" t="s">
        <v>1636</v>
      </c>
      <c r="AS363" s="7"/>
      <c r="AT363" s="7">
        <v>1.1355999999999999</v>
      </c>
      <c r="AU363" s="7"/>
      <c r="BC363" s="49">
        <v>44965</v>
      </c>
      <c r="BD363" s="21" t="s">
        <v>1700</v>
      </c>
      <c r="BF363">
        <v>2.5522999999999998</v>
      </c>
    </row>
    <row r="364" spans="1:58" customFormat="1">
      <c r="A364" s="66">
        <v>44869</v>
      </c>
      <c r="B364" s="21" t="s">
        <v>1636</v>
      </c>
      <c r="C364" s="140"/>
      <c r="D364" s="7">
        <v>1.0143</v>
      </c>
      <c r="E364" s="7"/>
      <c r="G364" s="7"/>
      <c r="H364" s="7"/>
      <c r="I364" s="7"/>
      <c r="J364" s="7"/>
      <c r="K364" s="7"/>
      <c r="L364" s="7"/>
      <c r="M364" s="7"/>
      <c r="N364" s="7"/>
      <c r="O364" s="7"/>
      <c r="P364" s="7"/>
      <c r="Q364" s="7"/>
      <c r="R364" s="7"/>
      <c r="S364" s="7"/>
      <c r="T364" s="7"/>
      <c r="U364" s="7"/>
      <c r="V364" s="7"/>
      <c r="W364" s="7"/>
      <c r="Y364" s="7"/>
      <c r="Z364" s="7"/>
      <c r="AA364" s="7"/>
      <c r="AB364" s="7"/>
      <c r="AC364" s="7"/>
      <c r="AE364" s="7"/>
      <c r="AF364" s="7"/>
      <c r="AG364" s="7"/>
      <c r="AH364" s="7"/>
      <c r="AI364" s="7"/>
      <c r="AQ364" s="66">
        <v>44872</v>
      </c>
      <c r="AR364" s="21" t="s">
        <v>1636</v>
      </c>
      <c r="AS364" s="7"/>
      <c r="AT364" s="7">
        <v>1.1422000000000001</v>
      </c>
      <c r="AU364" s="7"/>
      <c r="BC364" s="49">
        <v>44966</v>
      </c>
      <c r="BD364" s="21" t="s">
        <v>1710</v>
      </c>
      <c r="BF364">
        <v>2.5608</v>
      </c>
    </row>
    <row r="365" spans="1:58" customFormat="1">
      <c r="A365" s="66">
        <v>44872</v>
      </c>
      <c r="B365" s="21" t="s">
        <v>1636</v>
      </c>
      <c r="C365" s="140"/>
      <c r="D365" s="7">
        <v>1.0179</v>
      </c>
      <c r="E365" s="7"/>
      <c r="G365" s="7"/>
      <c r="H365" s="7"/>
      <c r="I365" s="7"/>
      <c r="J365" s="7"/>
      <c r="K365" s="7"/>
      <c r="L365" s="7"/>
      <c r="M365" s="7"/>
      <c r="N365" s="7"/>
      <c r="O365" s="7"/>
      <c r="P365" s="7"/>
      <c r="Q365" s="7"/>
      <c r="R365" s="7"/>
      <c r="S365" s="7"/>
      <c r="T365" s="7"/>
      <c r="U365" s="7"/>
      <c r="V365" s="7"/>
      <c r="W365" s="7"/>
      <c r="Y365" s="7"/>
      <c r="Z365" s="7"/>
      <c r="AA365" s="7"/>
      <c r="AB365" s="7"/>
      <c r="AC365" s="7"/>
      <c r="AE365" s="7"/>
      <c r="AF365" s="7"/>
      <c r="AG365" s="7"/>
      <c r="AH365" s="7"/>
      <c r="AI365" s="7"/>
      <c r="AQ365" s="66">
        <v>44873</v>
      </c>
      <c r="AR365" s="21" t="s">
        <v>1636</v>
      </c>
      <c r="AS365" s="7"/>
      <c r="AT365" s="7">
        <v>1.1411</v>
      </c>
      <c r="AU365" s="7"/>
      <c r="BC365" s="49">
        <v>44967</v>
      </c>
      <c r="BD365" s="21" t="s">
        <v>1720</v>
      </c>
      <c r="BF365">
        <v>2.5783</v>
      </c>
    </row>
    <row r="366" spans="1:58" customFormat="1">
      <c r="A366" s="66">
        <v>44873</v>
      </c>
      <c r="B366" s="21" t="s">
        <v>1636</v>
      </c>
      <c r="C366" s="140"/>
      <c r="D366" s="7">
        <v>1.0173000000000001</v>
      </c>
      <c r="E366" s="7"/>
      <c r="G366" s="7"/>
      <c r="H366" s="7"/>
      <c r="I366" s="7"/>
      <c r="J366" s="7"/>
      <c r="K366" s="7"/>
      <c r="L366" s="7"/>
      <c r="M366" s="7"/>
      <c r="N366" s="7"/>
      <c r="O366" s="7"/>
      <c r="P366" s="7"/>
      <c r="Q366" s="7"/>
      <c r="R366" s="7"/>
      <c r="S366" s="7"/>
      <c r="T366" s="7"/>
      <c r="U366" s="7"/>
      <c r="V366" s="7"/>
      <c r="W366" s="7"/>
      <c r="Y366" s="7"/>
      <c r="Z366" s="7"/>
      <c r="AA366" s="7"/>
      <c r="AB366" s="7"/>
      <c r="AC366" s="7"/>
      <c r="AE366" s="7"/>
      <c r="AF366" s="7"/>
      <c r="AG366" s="7"/>
      <c r="AH366" s="7"/>
      <c r="AI366" s="7"/>
      <c r="AQ366" s="66">
        <v>44874</v>
      </c>
      <c r="AR366" s="21" t="s">
        <v>1636</v>
      </c>
      <c r="AS366" s="7"/>
      <c r="AT366" s="7">
        <v>1.1443000000000001</v>
      </c>
      <c r="AU366" s="7"/>
    </row>
    <row r="367" spans="1:58" customFormat="1">
      <c r="A367" s="66">
        <v>44874</v>
      </c>
      <c r="B367" s="21" t="s">
        <v>1636</v>
      </c>
      <c r="C367" s="140"/>
      <c r="D367" s="7">
        <v>1.0156000000000001</v>
      </c>
      <c r="E367" s="7"/>
      <c r="G367" s="7"/>
      <c r="H367" s="7"/>
      <c r="I367" s="7"/>
      <c r="J367" s="7"/>
      <c r="K367" s="7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Y367" s="7"/>
      <c r="Z367" s="7"/>
      <c r="AA367" s="7"/>
      <c r="AB367" s="7"/>
      <c r="AC367" s="7"/>
      <c r="AE367" s="7"/>
      <c r="AF367" s="7"/>
      <c r="AG367" s="7"/>
      <c r="AH367" s="7"/>
      <c r="AI367" s="7"/>
      <c r="AQ367" s="66">
        <v>44875</v>
      </c>
      <c r="AR367" s="21" t="s">
        <v>1636</v>
      </c>
      <c r="AS367" s="7"/>
      <c r="AT367" s="7">
        <v>1.1462000000000001</v>
      </c>
      <c r="AU367" s="7"/>
    </row>
    <row r="368" spans="1:58" customFormat="1">
      <c r="A368" s="66">
        <v>44875</v>
      </c>
      <c r="B368" s="21" t="s">
        <v>1636</v>
      </c>
      <c r="C368" s="140"/>
      <c r="D368" s="7">
        <v>1.0098</v>
      </c>
      <c r="E368" s="7"/>
      <c r="G368" s="7"/>
      <c r="H368" s="7"/>
      <c r="I368" s="7"/>
      <c r="J368" s="7"/>
      <c r="K368" s="7"/>
      <c r="L368" s="7"/>
      <c r="M368" s="7"/>
      <c r="N368" s="7"/>
      <c r="O368" s="7"/>
      <c r="P368" s="7"/>
      <c r="Q368" s="7"/>
      <c r="R368" s="7"/>
      <c r="S368" s="7"/>
      <c r="T368" s="7"/>
      <c r="U368" s="7"/>
      <c r="V368" s="7"/>
      <c r="W368" s="7"/>
      <c r="Y368" s="7"/>
      <c r="Z368" s="7"/>
      <c r="AA368" s="7"/>
      <c r="AB368" s="7"/>
      <c r="AC368" s="7"/>
      <c r="AE368" s="7"/>
      <c r="AF368" s="7"/>
      <c r="AG368" s="7"/>
      <c r="AH368" s="7"/>
      <c r="AI368" s="7"/>
      <c r="AQ368" s="66">
        <v>44876</v>
      </c>
      <c r="AR368" s="21" t="s">
        <v>1636</v>
      </c>
      <c r="AS368" s="7"/>
      <c r="AT368" s="7">
        <v>1.1499999999999999</v>
      </c>
      <c r="AU368" s="7"/>
    </row>
    <row r="369" spans="1:46" customFormat="1">
      <c r="A369" s="66">
        <v>44876</v>
      </c>
      <c r="B369" s="21" t="s">
        <v>1636</v>
      </c>
      <c r="C369" s="140"/>
      <c r="D369" s="7">
        <v>1.0113000000000001</v>
      </c>
      <c r="E369" s="7"/>
      <c r="G369" s="7"/>
      <c r="H369" s="7"/>
      <c r="I369" s="7"/>
      <c r="J369" s="7"/>
      <c r="K369" s="7"/>
      <c r="L369" s="7"/>
      <c r="M369" s="7"/>
      <c r="N369" s="7"/>
      <c r="O369" s="7"/>
      <c r="P369" s="7"/>
      <c r="Q369" s="7"/>
      <c r="R369" s="7"/>
      <c r="S369" s="7"/>
      <c r="T369" s="7"/>
      <c r="U369" s="7"/>
      <c r="V369" s="7"/>
      <c r="W369" s="7"/>
      <c r="Y369" s="7"/>
      <c r="Z369" s="7"/>
      <c r="AA369" s="7"/>
      <c r="AB369" s="7"/>
      <c r="AC369" s="7"/>
      <c r="AE369" s="7"/>
      <c r="AF369" s="7"/>
      <c r="AG369" s="7"/>
      <c r="AH369" s="7"/>
      <c r="AI369" s="7"/>
      <c r="AQ369" s="66">
        <v>44879</v>
      </c>
      <c r="AR369" s="21" t="s">
        <v>1636</v>
      </c>
      <c r="AS369" s="7"/>
      <c r="AT369" s="7">
        <v>1.157</v>
      </c>
    </row>
    <row r="370" spans="1:46" customFormat="1">
      <c r="A370" s="66">
        <v>44879</v>
      </c>
      <c r="B370" s="21" t="s">
        <v>1636</v>
      </c>
      <c r="C370" s="140"/>
      <c r="D370" s="7">
        <v>1.0086999999999999</v>
      </c>
      <c r="E370" s="7"/>
      <c r="G370" s="7"/>
      <c r="H370" s="7"/>
      <c r="I370" s="7"/>
      <c r="J370" s="7"/>
      <c r="K370" s="7"/>
      <c r="L370" s="7"/>
      <c r="M370" s="7"/>
      <c r="N370" s="7"/>
      <c r="O370" s="7"/>
      <c r="P370" s="7"/>
      <c r="Q370" s="7"/>
      <c r="R370" s="7"/>
      <c r="S370" s="7"/>
      <c r="T370" s="7"/>
      <c r="U370" s="7"/>
      <c r="V370" s="7"/>
      <c r="W370" s="7"/>
      <c r="Y370" s="7"/>
      <c r="Z370" s="7"/>
      <c r="AA370" s="7"/>
      <c r="AB370" s="7"/>
      <c r="AC370" s="7"/>
      <c r="AE370" s="7"/>
      <c r="AF370" s="7"/>
      <c r="AG370" s="7"/>
      <c r="AH370" s="7"/>
      <c r="AI370" s="7"/>
      <c r="AQ370" s="66">
        <v>44880</v>
      </c>
      <c r="AR370" s="21" t="s">
        <v>1636</v>
      </c>
      <c r="AS370" s="7"/>
      <c r="AT370" s="7">
        <v>1.1558999999999999</v>
      </c>
    </row>
    <row r="371" spans="1:46" customFormat="1">
      <c r="A371" s="66">
        <v>44880</v>
      </c>
      <c r="B371" s="21" t="s">
        <v>1636</v>
      </c>
      <c r="C371" s="140"/>
      <c r="D371" s="7">
        <v>1.0141</v>
      </c>
      <c r="E371" s="7"/>
      <c r="G371" s="7"/>
      <c r="H371" s="7"/>
      <c r="I371" s="7"/>
      <c r="J371" s="7"/>
      <c r="K371" s="7"/>
      <c r="L371" s="7"/>
      <c r="M371" s="7"/>
      <c r="N371" s="7"/>
      <c r="O371" s="7"/>
      <c r="P371" s="7"/>
      <c r="Q371" s="7"/>
      <c r="R371" s="7"/>
      <c r="S371" s="7"/>
      <c r="T371" s="7"/>
      <c r="U371" s="7"/>
      <c r="V371" s="7"/>
      <c r="W371" s="7"/>
      <c r="Y371" s="7"/>
      <c r="Z371" s="7"/>
      <c r="AA371" s="7"/>
      <c r="AB371" s="7"/>
      <c r="AC371" s="7"/>
      <c r="AE371" s="7"/>
      <c r="AF371" s="7"/>
      <c r="AG371" s="7"/>
      <c r="AH371" s="7"/>
      <c r="AI371" s="7"/>
      <c r="AQ371" s="66">
        <v>44881</v>
      </c>
      <c r="AR371" s="21" t="s">
        <v>1636</v>
      </c>
      <c r="AS371" s="7"/>
      <c r="AT371" s="7">
        <v>1.1601999999999999</v>
      </c>
    </row>
    <row r="372" spans="1:46" customFormat="1">
      <c r="A372" s="66">
        <v>44881</v>
      </c>
      <c r="B372" s="21" t="s">
        <v>1636</v>
      </c>
      <c r="C372" s="140"/>
      <c r="D372" s="7">
        <v>1.01</v>
      </c>
      <c r="E372" s="7"/>
      <c r="G372" s="7"/>
      <c r="H372" s="7"/>
      <c r="I372" s="7"/>
      <c r="J372" s="7"/>
      <c r="K372" s="7"/>
      <c r="L372" s="7"/>
      <c r="M372" s="7"/>
      <c r="N372" s="7"/>
      <c r="O372" s="7"/>
      <c r="P372" s="7"/>
      <c r="Q372" s="7"/>
      <c r="R372" s="7"/>
      <c r="S372" s="7"/>
      <c r="T372" s="7"/>
      <c r="U372" s="7"/>
      <c r="V372" s="7"/>
      <c r="W372" s="7"/>
      <c r="Y372" s="7"/>
      <c r="Z372" s="7"/>
      <c r="AA372" s="7"/>
      <c r="AB372" s="7"/>
      <c r="AC372" s="7"/>
      <c r="AE372" s="7"/>
      <c r="AF372" s="7"/>
      <c r="AG372" s="7"/>
      <c r="AH372" s="7"/>
      <c r="AI372" s="7"/>
      <c r="AQ372" s="66">
        <v>44882</v>
      </c>
      <c r="AR372" s="21" t="s">
        <v>1636</v>
      </c>
      <c r="AS372" s="7"/>
      <c r="AT372" s="7">
        <v>1.1607000000000001</v>
      </c>
    </row>
    <row r="373" spans="1:46" customFormat="1">
      <c r="A373" s="66">
        <v>44882</v>
      </c>
      <c r="B373" s="21" t="s">
        <v>1636</v>
      </c>
      <c r="C373" s="140"/>
      <c r="D373" s="7">
        <v>1.0085</v>
      </c>
      <c r="E373" s="7"/>
      <c r="G373" s="7"/>
      <c r="H373" s="7"/>
      <c r="I373" s="7"/>
      <c r="J373" s="7"/>
      <c r="K373" s="7"/>
      <c r="L373" s="7"/>
      <c r="M373" s="7"/>
      <c r="N373" s="7"/>
      <c r="O373" s="7"/>
      <c r="P373" s="7"/>
      <c r="Q373" s="7"/>
      <c r="R373" s="7"/>
      <c r="S373" s="7"/>
      <c r="T373" s="7"/>
      <c r="U373" s="7"/>
      <c r="V373" s="7"/>
      <c r="W373" s="7"/>
      <c r="Y373" s="7"/>
      <c r="Z373" s="7"/>
      <c r="AA373" s="7"/>
      <c r="AB373" s="7"/>
      <c r="AC373" s="7"/>
      <c r="AE373" s="7"/>
      <c r="AF373" s="7"/>
      <c r="AG373" s="7"/>
      <c r="AH373" s="7"/>
      <c r="AI373" s="7"/>
      <c r="AQ373" s="66">
        <v>44883</v>
      </c>
      <c r="AR373" s="21" t="s">
        <v>1636</v>
      </c>
      <c r="AS373" s="7"/>
      <c r="AT373" s="7">
        <v>1.1613</v>
      </c>
    </row>
    <row r="374" spans="1:46" customFormat="1">
      <c r="A374" s="66">
        <v>44883</v>
      </c>
      <c r="B374" s="21" t="s">
        <v>1636</v>
      </c>
      <c r="C374" s="140"/>
      <c r="D374" s="7">
        <v>1.0076000000000001</v>
      </c>
      <c r="E374" s="7"/>
      <c r="G374" s="7"/>
      <c r="H374" s="7"/>
      <c r="I374" s="7"/>
      <c r="J374" s="7"/>
      <c r="K374" s="7"/>
      <c r="L374" s="7"/>
      <c r="M374" s="7"/>
      <c r="N374" s="7"/>
      <c r="O374" s="7"/>
      <c r="P374" s="7"/>
      <c r="Q374" s="7"/>
      <c r="R374" s="7"/>
      <c r="S374" s="7"/>
      <c r="T374" s="7"/>
      <c r="U374" s="7"/>
      <c r="V374" s="7"/>
      <c r="W374" s="7"/>
      <c r="Y374" s="7"/>
      <c r="Z374" s="7"/>
      <c r="AA374" s="7"/>
      <c r="AB374" s="7"/>
      <c r="AC374" s="7"/>
      <c r="AE374" s="7"/>
      <c r="AF374" s="7"/>
      <c r="AG374" s="7"/>
      <c r="AH374" s="7"/>
      <c r="AI374" s="7"/>
      <c r="AQ374" s="66">
        <v>44886</v>
      </c>
      <c r="AR374" s="21" t="s">
        <v>1636</v>
      </c>
      <c r="AS374" s="7"/>
      <c r="AT374" s="7">
        <v>1.1596</v>
      </c>
    </row>
    <row r="375" spans="1:46" customFormat="1">
      <c r="A375" s="66">
        <v>44886</v>
      </c>
      <c r="B375" s="21" t="s">
        <v>1636</v>
      </c>
      <c r="C375" s="140"/>
      <c r="D375" s="7">
        <v>1.0068999999999999</v>
      </c>
      <c r="E375" s="7"/>
      <c r="G375" s="7"/>
      <c r="H375" s="7"/>
      <c r="I375" s="7"/>
      <c r="J375" s="7"/>
      <c r="K375" s="7"/>
      <c r="L375" s="7"/>
      <c r="M375" s="7"/>
      <c r="N375" s="7"/>
      <c r="O375" s="7"/>
      <c r="P375" s="7"/>
      <c r="Q375" s="7"/>
      <c r="R375" s="7"/>
      <c r="S375" s="7"/>
      <c r="T375" s="7"/>
      <c r="U375" s="7"/>
      <c r="V375" s="7"/>
      <c r="W375" s="7"/>
      <c r="Y375" s="7"/>
      <c r="Z375" s="7"/>
      <c r="AA375" s="7"/>
      <c r="AB375" s="7"/>
      <c r="AC375" s="7"/>
      <c r="AE375" s="7"/>
      <c r="AF375" s="7"/>
      <c r="AG375" s="7"/>
      <c r="AH375" s="7"/>
      <c r="AI375" s="7"/>
      <c r="AQ375" s="66">
        <v>44887</v>
      </c>
      <c r="AR375" s="21" t="s">
        <v>1636</v>
      </c>
      <c r="AS375" s="7"/>
      <c r="AT375" s="7">
        <v>1.1574</v>
      </c>
    </row>
    <row r="376" spans="1:46" customFormat="1">
      <c r="A376" s="66">
        <v>44887</v>
      </c>
      <c r="B376" s="21" t="s">
        <v>1636</v>
      </c>
      <c r="C376" s="140"/>
      <c r="D376" s="7">
        <v>1.0012000000000001</v>
      </c>
      <c r="E376" s="7"/>
      <c r="G376" s="7"/>
      <c r="H376" s="7"/>
      <c r="I376" s="7"/>
      <c r="J376" s="7"/>
      <c r="K376" s="7"/>
      <c r="L376" s="7"/>
      <c r="M376" s="7"/>
      <c r="N376" s="7"/>
      <c r="O376" s="7"/>
      <c r="P376" s="7"/>
      <c r="Q376" s="7"/>
      <c r="R376" s="7"/>
      <c r="S376" s="7"/>
      <c r="T376" s="7"/>
      <c r="U376" s="7"/>
      <c r="V376" s="7"/>
      <c r="W376" s="7"/>
      <c r="Y376" s="7"/>
      <c r="Z376" s="7"/>
      <c r="AA376" s="7"/>
      <c r="AB376" s="7"/>
      <c r="AC376" s="7"/>
      <c r="AE376" s="7"/>
      <c r="AF376" s="7"/>
      <c r="AG376" s="7"/>
      <c r="AH376" s="7"/>
      <c r="AI376" s="7"/>
      <c r="AQ376" s="66">
        <v>44888</v>
      </c>
      <c r="AR376" s="21" t="s">
        <v>1636</v>
      </c>
      <c r="AS376" s="7"/>
      <c r="AT376" s="7">
        <v>1.1549</v>
      </c>
    </row>
    <row r="377" spans="1:46" customFormat="1">
      <c r="A377" s="66">
        <v>44888</v>
      </c>
      <c r="B377" s="21" t="s">
        <v>1636</v>
      </c>
      <c r="C377" s="140"/>
      <c r="D377" s="7">
        <v>0.99970000000000003</v>
      </c>
      <c r="E377" s="7"/>
      <c r="G377" s="7"/>
      <c r="H377" s="7"/>
      <c r="I377" s="7"/>
      <c r="J377" s="7"/>
      <c r="K377" s="7"/>
      <c r="L377" s="7"/>
      <c r="M377" s="7"/>
      <c r="N377" s="7"/>
      <c r="O377" s="7"/>
      <c r="P377" s="7"/>
      <c r="Q377" s="7"/>
      <c r="R377" s="7"/>
      <c r="S377" s="7"/>
      <c r="T377" s="7"/>
      <c r="U377" s="7"/>
      <c r="V377" s="7"/>
      <c r="W377" s="7"/>
      <c r="Y377" s="7"/>
      <c r="Z377" s="7"/>
      <c r="AA377" s="7"/>
      <c r="AB377" s="7"/>
      <c r="AC377" s="7"/>
      <c r="AE377" s="7"/>
      <c r="AF377" s="7"/>
      <c r="AG377" s="7"/>
      <c r="AH377" s="7"/>
      <c r="AI377" s="7"/>
      <c r="AQ377" s="66">
        <v>44889</v>
      </c>
      <c r="AR377" s="21" t="s">
        <v>1636</v>
      </c>
      <c r="AS377" s="7"/>
      <c r="AT377" s="7">
        <v>1.157</v>
      </c>
    </row>
    <row r="378" spans="1:46" customFormat="1">
      <c r="A378" s="66">
        <v>44889</v>
      </c>
      <c r="B378" s="21" t="s">
        <v>1636</v>
      </c>
      <c r="C378" s="140"/>
      <c r="D378" s="7">
        <v>1.0005999999999999</v>
      </c>
      <c r="E378" s="7"/>
      <c r="G378" s="7"/>
      <c r="H378" s="7"/>
      <c r="I378" s="7"/>
      <c r="J378" s="7"/>
      <c r="K378" s="7"/>
      <c r="L378" s="7"/>
      <c r="M378" s="7"/>
      <c r="N378" s="7"/>
      <c r="O378" s="7"/>
      <c r="P378" s="7"/>
      <c r="Q378" s="7"/>
      <c r="R378" s="7"/>
      <c r="S378" s="7"/>
      <c r="T378" s="7"/>
      <c r="U378" s="7"/>
      <c r="V378" s="7"/>
      <c r="W378" s="7"/>
      <c r="Y378" s="7"/>
      <c r="Z378" s="7"/>
      <c r="AA378" s="7"/>
      <c r="AB378" s="7"/>
      <c r="AC378" s="7"/>
      <c r="AE378" s="7"/>
      <c r="AF378" s="7"/>
      <c r="AG378" s="7"/>
      <c r="AH378" s="7"/>
      <c r="AI378" s="7"/>
      <c r="AQ378" s="66">
        <v>44890</v>
      </c>
      <c r="AR378" s="21" t="s">
        <v>1636</v>
      </c>
      <c r="AS378" s="7"/>
      <c r="AT378" s="7">
        <v>1.1546000000000001</v>
      </c>
    </row>
    <row r="379" spans="1:46" customFormat="1">
      <c r="A379" s="66">
        <v>44890</v>
      </c>
      <c r="B379" s="21" t="s">
        <v>1636</v>
      </c>
      <c r="C379" s="140"/>
      <c r="D379" s="7">
        <v>0.99470000000000003</v>
      </c>
      <c r="E379" s="7"/>
      <c r="G379" s="7"/>
      <c r="H379" s="7"/>
      <c r="I379" s="7"/>
      <c r="J379" s="7"/>
      <c r="K379" s="7"/>
      <c r="L379" s="7"/>
      <c r="M379" s="7"/>
      <c r="N379" s="7"/>
      <c r="O379" s="7"/>
      <c r="P379" s="7"/>
      <c r="Q379" s="7"/>
      <c r="R379" s="7"/>
      <c r="S379" s="7"/>
      <c r="T379" s="7"/>
      <c r="U379" s="7"/>
      <c r="V379" s="7"/>
      <c r="W379" s="7"/>
      <c r="Y379" s="7"/>
      <c r="Z379" s="7"/>
      <c r="AA379" s="7"/>
      <c r="AB379" s="7"/>
      <c r="AC379" s="7"/>
      <c r="AE379" s="7"/>
      <c r="AF379" s="7"/>
      <c r="AG379" s="7"/>
      <c r="AH379" s="7"/>
      <c r="AI379" s="7"/>
      <c r="AQ379" s="66">
        <v>44893</v>
      </c>
      <c r="AR379" s="21" t="s">
        <v>1636</v>
      </c>
      <c r="AS379" s="7"/>
      <c r="AT379" s="7">
        <v>1.1523000000000001</v>
      </c>
    </row>
    <row r="380" spans="1:46" customFormat="1">
      <c r="A380" s="66">
        <v>44893</v>
      </c>
      <c r="B380" s="21" t="s">
        <v>1636</v>
      </c>
      <c r="C380" s="140"/>
      <c r="D380" s="7">
        <v>0.99399999999999999</v>
      </c>
      <c r="E380" s="7"/>
      <c r="G380" s="7"/>
      <c r="H380" s="7"/>
      <c r="I380" s="7"/>
      <c r="J380" s="7"/>
      <c r="K380" s="7"/>
      <c r="L380" s="7"/>
      <c r="M380" s="7"/>
      <c r="N380" s="7"/>
      <c r="O380" s="7"/>
      <c r="P380" s="7"/>
      <c r="Q380" s="7"/>
      <c r="R380" s="7"/>
      <c r="S380" s="7"/>
      <c r="T380" s="7"/>
      <c r="U380" s="7"/>
      <c r="V380" s="7"/>
      <c r="W380" s="7"/>
      <c r="Y380" s="7"/>
      <c r="Z380" s="7"/>
      <c r="AA380" s="7"/>
      <c r="AB380" s="7"/>
      <c r="AC380" s="7"/>
      <c r="AE380" s="7"/>
      <c r="AF380" s="7"/>
      <c r="AG380" s="7"/>
      <c r="AH380" s="7"/>
      <c r="AI380" s="7"/>
      <c r="AQ380" s="66">
        <v>44894</v>
      </c>
      <c r="AR380" s="21" t="s">
        <v>1636</v>
      </c>
      <c r="AS380" s="7"/>
      <c r="AT380" s="7">
        <v>1.1558999999999999</v>
      </c>
    </row>
    <row r="381" spans="1:46" customFormat="1">
      <c r="A381" s="66">
        <v>44894</v>
      </c>
      <c r="B381" s="21" t="s">
        <v>1636</v>
      </c>
      <c r="C381" s="140"/>
      <c r="D381" s="7">
        <v>1.0057</v>
      </c>
      <c r="E381" s="7"/>
      <c r="G381" s="7"/>
      <c r="H381" s="7"/>
      <c r="I381" s="7"/>
      <c r="J381" s="7"/>
      <c r="K381" s="7"/>
      <c r="L381" s="7"/>
      <c r="M381" s="7"/>
      <c r="N381" s="7"/>
      <c r="O381" s="7"/>
      <c r="P381" s="7"/>
      <c r="Q381" s="7"/>
      <c r="R381" s="7"/>
      <c r="S381" s="7"/>
      <c r="T381" s="7"/>
      <c r="U381" s="7"/>
      <c r="V381" s="7"/>
      <c r="W381" s="7"/>
      <c r="Y381" s="7"/>
      <c r="Z381" s="7"/>
      <c r="AA381" s="7"/>
      <c r="AB381" s="7"/>
      <c r="AC381" s="7"/>
      <c r="AE381" s="7"/>
      <c r="AF381" s="7"/>
      <c r="AG381" s="7"/>
      <c r="AH381" s="7"/>
      <c r="AI381" s="7"/>
      <c r="AQ381" s="66">
        <v>44895</v>
      </c>
      <c r="AR381" s="21" t="s">
        <v>1636</v>
      </c>
      <c r="AS381" s="7"/>
      <c r="AT381" s="7">
        <v>1.1528</v>
      </c>
    </row>
    <row r="382" spans="1:46" customFormat="1">
      <c r="A382" s="66">
        <v>44895</v>
      </c>
      <c r="B382" s="21" t="s">
        <v>1636</v>
      </c>
      <c r="C382" s="140"/>
      <c r="D382" s="7">
        <v>1.0081</v>
      </c>
      <c r="E382" s="7"/>
      <c r="G382" s="7"/>
      <c r="H382" s="7"/>
      <c r="I382" s="7"/>
      <c r="J382" s="7"/>
      <c r="K382" s="7"/>
      <c r="L382" s="7"/>
      <c r="M382" s="7"/>
      <c r="N382" s="7"/>
      <c r="O382" s="7"/>
      <c r="P382" s="7"/>
      <c r="Q382" s="7"/>
      <c r="R382" s="7"/>
      <c r="S382" s="7"/>
      <c r="T382" s="7"/>
      <c r="U382" s="7"/>
      <c r="V382" s="7"/>
      <c r="W382" s="7"/>
      <c r="Y382" s="7"/>
      <c r="Z382" s="7"/>
      <c r="AA382" s="7"/>
      <c r="AB382" s="7"/>
      <c r="AC382" s="7"/>
      <c r="AE382" s="7"/>
      <c r="AF382" s="7"/>
      <c r="AG382" s="7"/>
      <c r="AH382" s="7"/>
      <c r="AI382" s="7"/>
      <c r="AQ382" s="66">
        <v>44896</v>
      </c>
      <c r="AR382" s="21" t="s">
        <v>360</v>
      </c>
      <c r="AS382" s="7"/>
      <c r="AT382" s="7">
        <v>1.1555</v>
      </c>
    </row>
    <row r="383" spans="1:46" customFormat="1">
      <c r="A383" s="66">
        <v>44896</v>
      </c>
      <c r="B383" s="21" t="s">
        <v>360</v>
      </c>
      <c r="C383" s="140"/>
      <c r="D383" s="7">
        <v>1.0093000000000001</v>
      </c>
      <c r="E383" s="7"/>
      <c r="G383" s="7"/>
      <c r="H383" s="7"/>
      <c r="I383" s="7"/>
      <c r="J383" s="7"/>
      <c r="K383" s="7"/>
      <c r="L383" s="7"/>
      <c r="M383" s="7"/>
      <c r="N383" s="7"/>
      <c r="O383" s="7"/>
      <c r="P383" s="7"/>
      <c r="Q383" s="7"/>
      <c r="R383" s="7"/>
      <c r="S383" s="7"/>
      <c r="T383" s="7"/>
      <c r="U383" s="7"/>
      <c r="V383" s="7"/>
      <c r="W383" s="7"/>
      <c r="Y383" s="7"/>
      <c r="Z383" s="7"/>
      <c r="AA383" s="7"/>
      <c r="AB383" s="7"/>
      <c r="AC383" s="7"/>
      <c r="AE383" s="7"/>
      <c r="AF383" s="7"/>
      <c r="AG383" s="7"/>
      <c r="AH383" s="7"/>
      <c r="AI383" s="7"/>
      <c r="AQ383" s="66">
        <v>44897</v>
      </c>
      <c r="AR383" s="21" t="s">
        <v>1627</v>
      </c>
      <c r="AS383" s="7"/>
      <c r="AT383" s="7">
        <v>1.1551</v>
      </c>
    </row>
    <row r="384" spans="1:46" customFormat="1">
      <c r="A384" s="66">
        <v>44897</v>
      </c>
      <c r="B384" s="21" t="s">
        <v>1627</v>
      </c>
      <c r="C384" s="140"/>
      <c r="D384" s="7">
        <v>1.0055000000000001</v>
      </c>
      <c r="E384" s="7"/>
      <c r="G384" s="7"/>
      <c r="H384" s="7"/>
      <c r="I384" s="7"/>
      <c r="J384" s="7"/>
      <c r="K384" s="7"/>
      <c r="L384" s="7"/>
      <c r="M384" s="7"/>
      <c r="N384" s="7"/>
      <c r="O384" s="7"/>
      <c r="P384" s="7"/>
      <c r="Q384" s="7"/>
      <c r="R384" s="7"/>
      <c r="S384" s="7"/>
      <c r="T384" s="7"/>
      <c r="U384" s="7"/>
      <c r="V384" s="7"/>
      <c r="W384" s="7"/>
      <c r="Y384" s="7"/>
      <c r="Z384" s="7"/>
      <c r="AA384" s="7"/>
      <c r="AB384" s="7"/>
      <c r="AC384" s="7"/>
      <c r="AE384" s="7"/>
      <c r="AF384" s="7"/>
      <c r="AG384" s="7"/>
      <c r="AH384" s="7"/>
      <c r="AI384" s="7"/>
      <c r="AQ384" s="66">
        <v>44900</v>
      </c>
      <c r="AR384" s="21" t="s">
        <v>1627</v>
      </c>
      <c r="AS384" s="7"/>
      <c r="AT384" s="7">
        <v>1.1561999999999999</v>
      </c>
    </row>
    <row r="385" spans="1:46" customFormat="1">
      <c r="A385" s="66">
        <v>44900</v>
      </c>
      <c r="B385" s="21" t="s">
        <v>1627</v>
      </c>
      <c r="C385" s="140"/>
      <c r="D385" s="7">
        <v>1.0068999999999999</v>
      </c>
      <c r="E385" s="7"/>
      <c r="G385" s="7"/>
      <c r="H385" s="7"/>
      <c r="I385" s="7"/>
      <c r="J385" s="7"/>
      <c r="K385" s="7"/>
      <c r="L385" s="7"/>
      <c r="M385" s="7"/>
      <c r="N385" s="7"/>
      <c r="O385" s="7"/>
      <c r="P385" s="7"/>
      <c r="Q385" s="7"/>
      <c r="R385" s="7"/>
      <c r="S385" s="7"/>
      <c r="T385" s="7"/>
      <c r="U385" s="7"/>
      <c r="V385" s="7"/>
      <c r="W385" s="7"/>
      <c r="Y385" s="7"/>
      <c r="Z385" s="7"/>
      <c r="AA385" s="7"/>
      <c r="AB385" s="7"/>
      <c r="AC385" s="7"/>
      <c r="AE385" s="7"/>
      <c r="AF385" s="7"/>
      <c r="AG385" s="7"/>
      <c r="AH385" s="7"/>
      <c r="AI385" s="7"/>
      <c r="AQ385" s="66">
        <v>44901</v>
      </c>
      <c r="AR385" s="21" t="s">
        <v>1627</v>
      </c>
      <c r="AS385" s="7"/>
      <c r="AT385" s="7">
        <v>1.1551</v>
      </c>
    </row>
    <row r="386" spans="1:46" customFormat="1">
      <c r="A386" s="66">
        <v>44901</v>
      </c>
      <c r="B386" s="21" t="s">
        <v>1627</v>
      </c>
      <c r="C386" s="140"/>
      <c r="D386" s="7">
        <v>1.0071000000000001</v>
      </c>
      <c r="E386" s="7"/>
      <c r="G386" s="7"/>
      <c r="H386" s="7"/>
      <c r="I386" s="7"/>
      <c r="J386" s="7"/>
      <c r="K386" s="7"/>
      <c r="L386" s="7"/>
      <c r="M386" s="7"/>
      <c r="N386" s="7"/>
      <c r="O386" s="7"/>
      <c r="P386" s="7"/>
      <c r="Q386" s="7"/>
      <c r="R386" s="7"/>
      <c r="S386" s="7"/>
      <c r="T386" s="7"/>
      <c r="U386" s="7"/>
      <c r="V386" s="7"/>
      <c r="W386" s="7"/>
      <c r="Y386" s="7"/>
      <c r="Z386" s="7"/>
      <c r="AA386" s="7"/>
      <c r="AB386" s="7"/>
      <c r="AC386" s="7"/>
      <c r="AE386" s="7"/>
      <c r="AF386" s="7"/>
      <c r="AG386" s="7"/>
      <c r="AH386" s="7"/>
      <c r="AI386" s="7"/>
      <c r="AQ386" s="66">
        <v>44902</v>
      </c>
      <c r="AR386" s="21" t="s">
        <v>1627</v>
      </c>
      <c r="AS386" s="7"/>
      <c r="AT386" s="7">
        <v>1.155</v>
      </c>
    </row>
    <row r="387" spans="1:46" customFormat="1">
      <c r="A387" s="66">
        <v>44902</v>
      </c>
      <c r="B387" s="21" t="s">
        <v>1627</v>
      </c>
      <c r="C387" s="140"/>
      <c r="D387" s="7">
        <v>1.0058</v>
      </c>
      <c r="E387" s="7"/>
      <c r="G387" s="7"/>
      <c r="H387" s="7"/>
      <c r="I387" s="7"/>
      <c r="J387" s="7"/>
      <c r="K387" s="7"/>
      <c r="L387" s="7"/>
      <c r="M387" s="7"/>
      <c r="N387" s="7"/>
      <c r="O387" s="7"/>
      <c r="P387" s="7"/>
      <c r="Q387" s="7"/>
      <c r="R387" s="7"/>
      <c r="S387" s="7"/>
      <c r="T387" s="7"/>
      <c r="U387" s="7"/>
      <c r="V387" s="7"/>
      <c r="W387" s="7"/>
      <c r="Y387" s="7"/>
      <c r="Z387" s="7"/>
      <c r="AA387" s="7"/>
      <c r="AB387" s="7"/>
      <c r="AC387" s="7"/>
      <c r="AE387" s="7"/>
      <c r="AF387" s="7"/>
      <c r="AG387" s="7"/>
      <c r="AH387" s="7"/>
      <c r="AI387" s="7"/>
      <c r="AQ387" s="66">
        <v>44903</v>
      </c>
      <c r="AR387" s="21" t="s">
        <v>1627</v>
      </c>
      <c r="AS387" s="7"/>
      <c r="AT387" s="7">
        <v>1.1540999999999999</v>
      </c>
    </row>
    <row r="388" spans="1:46" customFormat="1">
      <c r="A388" s="66">
        <v>44903</v>
      </c>
      <c r="B388" s="21" t="s">
        <v>1627</v>
      </c>
      <c r="C388" s="140"/>
      <c r="D388" s="7">
        <v>1.0052000000000001</v>
      </c>
      <c r="E388" s="7"/>
      <c r="G388" s="7"/>
      <c r="H388" s="7"/>
      <c r="I388" s="7"/>
      <c r="J388" s="7"/>
      <c r="K388" s="7"/>
      <c r="L388" s="7"/>
      <c r="M388" s="7"/>
      <c r="N388" s="7"/>
      <c r="O388" s="7"/>
      <c r="P388" s="7"/>
      <c r="Q388" s="7"/>
      <c r="R388" s="7"/>
      <c r="S388" s="7"/>
      <c r="T388" s="7"/>
      <c r="U388" s="7"/>
      <c r="V388" s="7"/>
      <c r="W388" s="7"/>
      <c r="Y388" s="7"/>
      <c r="Z388" s="7"/>
      <c r="AA388" s="7"/>
      <c r="AB388" s="7"/>
      <c r="AC388" s="7"/>
      <c r="AE388" s="7"/>
      <c r="AF388" s="7"/>
      <c r="AG388" s="7"/>
      <c r="AH388" s="7"/>
      <c r="AI388" s="7"/>
      <c r="AQ388" s="66">
        <v>44904</v>
      </c>
      <c r="AR388" s="21" t="s">
        <v>1627</v>
      </c>
      <c r="AS388" s="7"/>
      <c r="AT388" s="7">
        <v>1.1576</v>
      </c>
    </row>
    <row r="389" spans="1:46" customFormat="1">
      <c r="A389" s="66">
        <v>44904</v>
      </c>
      <c r="B389" s="21" t="s">
        <v>1627</v>
      </c>
      <c r="C389" s="140"/>
      <c r="D389" s="7">
        <v>1.0095000000000001</v>
      </c>
      <c r="E389" s="7"/>
      <c r="G389" s="7"/>
      <c r="H389" s="7"/>
      <c r="I389" s="7"/>
      <c r="J389" s="7"/>
      <c r="K389" s="7"/>
      <c r="L389" s="7"/>
      <c r="M389" s="7"/>
      <c r="N389" s="7"/>
      <c r="O389" s="7"/>
      <c r="P389" s="7"/>
      <c r="Q389" s="7"/>
      <c r="R389" s="7"/>
      <c r="S389" s="7"/>
      <c r="T389" s="7"/>
      <c r="U389" s="7"/>
      <c r="V389" s="7"/>
      <c r="W389" s="7"/>
      <c r="Y389" s="7"/>
      <c r="Z389" s="7"/>
      <c r="AA389" s="7"/>
      <c r="AB389" s="7"/>
      <c r="AC389" s="7"/>
      <c r="AE389" s="7"/>
      <c r="AF389" s="7"/>
      <c r="AG389" s="7"/>
      <c r="AH389" s="7"/>
      <c r="AI389" s="7"/>
      <c r="AQ389" s="66">
        <v>44907</v>
      </c>
      <c r="AR389" s="21" t="s">
        <v>1627</v>
      </c>
      <c r="AS389" s="7"/>
      <c r="AT389" s="7">
        <v>1.1611</v>
      </c>
    </row>
    <row r="390" spans="1:46" customFormat="1">
      <c r="A390" s="66">
        <v>44907</v>
      </c>
      <c r="B390" s="21" t="s">
        <v>1627</v>
      </c>
      <c r="C390" s="140"/>
      <c r="D390" s="7">
        <v>1.0095000000000001</v>
      </c>
      <c r="E390" s="7"/>
      <c r="G390" s="7"/>
      <c r="H390" s="7"/>
      <c r="I390" s="7"/>
      <c r="J390" s="7"/>
      <c r="K390" s="7"/>
      <c r="L390" s="7"/>
      <c r="M390" s="7"/>
      <c r="N390" s="7"/>
      <c r="O390" s="7"/>
      <c r="P390" s="7"/>
      <c r="Q390" s="7"/>
      <c r="R390" s="7"/>
      <c r="S390" s="7"/>
      <c r="T390" s="7"/>
      <c r="U390" s="7"/>
      <c r="V390" s="7"/>
      <c r="W390" s="7"/>
      <c r="Y390" s="7"/>
      <c r="Z390" s="7"/>
      <c r="AA390" s="7"/>
      <c r="AB390" s="7"/>
      <c r="AC390" s="7"/>
      <c r="AE390" s="7"/>
      <c r="AF390" s="7"/>
      <c r="AG390" s="7"/>
      <c r="AH390" s="7"/>
      <c r="AI390" s="7"/>
      <c r="AQ390" s="66">
        <v>44908</v>
      </c>
      <c r="AR390" s="21" t="s">
        <v>1627</v>
      </c>
      <c r="AS390" s="7"/>
      <c r="AT390" s="7">
        <v>1.1592</v>
      </c>
    </row>
    <row r="391" spans="1:46" customFormat="1">
      <c r="A391" s="66">
        <v>44908</v>
      </c>
      <c r="B391" s="21" t="s">
        <v>1627</v>
      </c>
      <c r="C391" s="140"/>
      <c r="D391" s="7">
        <v>1.0082</v>
      </c>
      <c r="E391" s="7"/>
      <c r="G391" s="7"/>
      <c r="H391" s="7"/>
      <c r="I391" s="7"/>
      <c r="J391" s="7"/>
      <c r="K391" s="7"/>
      <c r="L391" s="7"/>
      <c r="M391" s="7"/>
      <c r="N391" s="7"/>
      <c r="O391" s="7"/>
      <c r="P391" s="7"/>
      <c r="Q391" s="7"/>
      <c r="R391" s="7"/>
      <c r="S391" s="7"/>
      <c r="T391" s="7"/>
      <c r="U391" s="7"/>
      <c r="V391" s="7"/>
      <c r="W391" s="7"/>
      <c r="Y391" s="7"/>
      <c r="Z391" s="7"/>
      <c r="AA391" s="7"/>
      <c r="AB391" s="7"/>
      <c r="AC391" s="7"/>
      <c r="AE391" s="7"/>
      <c r="AF391" s="7"/>
      <c r="AG391" s="7"/>
      <c r="AH391" s="7"/>
      <c r="AI391" s="7"/>
      <c r="AQ391" s="66">
        <v>44909</v>
      </c>
      <c r="AR391" s="21" t="s">
        <v>1627</v>
      </c>
      <c r="AS391" s="7"/>
      <c r="AT391" s="7">
        <v>1.1593</v>
      </c>
    </row>
    <row r="392" spans="1:46" customFormat="1">
      <c r="A392" s="66">
        <v>44909</v>
      </c>
      <c r="B392" s="21" t="s">
        <v>1627</v>
      </c>
      <c r="C392" s="140"/>
      <c r="D392" s="7">
        <v>1.0091000000000001</v>
      </c>
      <c r="E392" s="7"/>
      <c r="G392" s="7"/>
      <c r="H392" s="7"/>
      <c r="I392" s="7"/>
      <c r="J392" s="7"/>
      <c r="K392" s="7"/>
      <c r="L392" s="7"/>
      <c r="M392" s="7"/>
      <c r="N392" s="7"/>
      <c r="O392" s="7"/>
      <c r="P392" s="7"/>
      <c r="Q392" s="7"/>
      <c r="R392" s="7"/>
      <c r="S392" s="7"/>
      <c r="T392" s="7"/>
      <c r="U392" s="7"/>
      <c r="V392" s="7"/>
      <c r="W392" s="7"/>
      <c r="Y392" s="7"/>
      <c r="Z392" s="7"/>
      <c r="AA392" s="7"/>
      <c r="AB392" s="7"/>
      <c r="AC392" s="7"/>
      <c r="AE392" s="7"/>
      <c r="AF392" s="7"/>
      <c r="AG392" s="7"/>
      <c r="AH392" s="7"/>
      <c r="AI392" s="7"/>
      <c r="AQ392" s="66">
        <v>44910</v>
      </c>
      <c r="AR392" s="21" t="s">
        <v>1627</v>
      </c>
      <c r="AS392" s="7"/>
      <c r="AT392" s="7">
        <v>1.1601999999999999</v>
      </c>
    </row>
    <row r="393" spans="1:46" customFormat="1">
      <c r="A393" s="66">
        <v>44910</v>
      </c>
      <c r="B393" s="21" t="s">
        <v>1627</v>
      </c>
      <c r="C393" s="140"/>
      <c r="D393" s="7">
        <v>1.0108999999999999</v>
      </c>
      <c r="E393" s="7"/>
      <c r="G393" s="7"/>
      <c r="H393" s="7"/>
      <c r="I393" s="7"/>
      <c r="J393" s="7"/>
      <c r="K393" s="7"/>
      <c r="L393" s="7"/>
      <c r="M393" s="7"/>
      <c r="N393" s="7"/>
      <c r="O393" s="7"/>
      <c r="P393" s="7"/>
      <c r="Q393" s="7"/>
      <c r="R393" s="7"/>
      <c r="S393" s="7"/>
      <c r="T393" s="7"/>
      <c r="U393" s="7"/>
      <c r="V393" s="7"/>
      <c r="W393" s="7"/>
      <c r="Y393" s="7"/>
      <c r="Z393" s="7"/>
      <c r="AA393" s="7"/>
      <c r="AB393" s="7"/>
      <c r="AC393" s="7"/>
      <c r="AE393" s="7"/>
      <c r="AF393" s="7"/>
      <c r="AG393" s="7"/>
      <c r="AH393" s="7"/>
      <c r="AI393" s="7"/>
      <c r="AQ393" s="66">
        <v>44911</v>
      </c>
      <c r="AR393" s="21" t="s">
        <v>1627</v>
      </c>
      <c r="AS393" s="7"/>
      <c r="AT393" s="7">
        <v>1.1639999999999999</v>
      </c>
    </row>
    <row r="394" spans="1:46" customFormat="1">
      <c r="A394" s="66">
        <v>44911</v>
      </c>
      <c r="B394" s="21" t="s">
        <v>1627</v>
      </c>
      <c r="C394" s="140"/>
      <c r="D394" s="7">
        <v>1.0092000000000001</v>
      </c>
      <c r="E394" s="7"/>
      <c r="G394" s="7"/>
      <c r="H394" s="7"/>
      <c r="I394" s="7"/>
      <c r="J394" s="7"/>
      <c r="K394" s="7"/>
      <c r="L394" s="7"/>
      <c r="M394" s="7"/>
      <c r="N394" s="7"/>
      <c r="O394" s="7"/>
      <c r="P394" s="7"/>
      <c r="Q394" s="7"/>
      <c r="R394" s="7"/>
      <c r="S394" s="7"/>
      <c r="T394" s="7"/>
      <c r="U394" s="7"/>
      <c r="V394" s="7"/>
      <c r="W394" s="7"/>
      <c r="Y394" s="7"/>
      <c r="Z394" s="7"/>
      <c r="AA394" s="7"/>
      <c r="AB394" s="7"/>
      <c r="AC394" s="7"/>
      <c r="AE394" s="7"/>
      <c r="AF394" s="7"/>
      <c r="AG394" s="7"/>
      <c r="AH394" s="7"/>
      <c r="AI394" s="7"/>
      <c r="AQ394" s="66">
        <v>44914</v>
      </c>
      <c r="AR394" s="21" t="s">
        <v>1627</v>
      </c>
      <c r="AS394" s="7"/>
      <c r="AT394" s="7">
        <v>1.1614</v>
      </c>
    </row>
    <row r="395" spans="1:46" customFormat="1">
      <c r="A395" s="66">
        <v>44914</v>
      </c>
      <c r="B395" s="21" t="s">
        <v>1627</v>
      </c>
      <c r="C395" s="140"/>
      <c r="D395" s="7">
        <v>1.0053000000000001</v>
      </c>
      <c r="E395" s="7"/>
      <c r="G395" s="7"/>
      <c r="H395" s="7"/>
      <c r="I395" s="7"/>
      <c r="J395" s="7"/>
      <c r="K395" s="7"/>
      <c r="L395" s="7"/>
      <c r="M395" s="7"/>
      <c r="N395" s="7"/>
      <c r="O395" s="7"/>
      <c r="P395" s="7"/>
      <c r="Q395" s="7"/>
      <c r="R395" s="7"/>
      <c r="S395" s="7"/>
      <c r="T395" s="7"/>
      <c r="U395" s="7"/>
      <c r="V395" s="7"/>
      <c r="W395" s="7"/>
      <c r="Y395" s="7"/>
      <c r="Z395" s="7"/>
      <c r="AA395" s="7"/>
      <c r="AB395" s="7"/>
      <c r="AC395" s="7"/>
      <c r="AE395" s="7"/>
      <c r="AF395" s="7"/>
      <c r="AG395" s="7"/>
      <c r="AH395" s="7"/>
      <c r="AI395" s="7"/>
      <c r="AQ395" s="66">
        <v>44915</v>
      </c>
      <c r="AR395" s="21" t="s">
        <v>1627</v>
      </c>
      <c r="AS395" s="7"/>
      <c r="AT395" s="7">
        <v>1.1600999999999999</v>
      </c>
    </row>
    <row r="396" spans="1:46" customFormat="1">
      <c r="A396" s="66">
        <v>44915</v>
      </c>
      <c r="B396" s="21" t="s">
        <v>1627</v>
      </c>
      <c r="C396" s="140"/>
      <c r="D396" s="7">
        <v>1.0007999999999999</v>
      </c>
      <c r="E396" s="7"/>
      <c r="G396" s="7"/>
      <c r="H396" s="7"/>
      <c r="I396" s="7"/>
      <c r="J396" s="7"/>
      <c r="K396" s="7"/>
      <c r="L396" s="7"/>
      <c r="M396" s="7"/>
      <c r="N396" s="7"/>
      <c r="O396" s="7"/>
      <c r="P396" s="7"/>
      <c r="Q396" s="7"/>
      <c r="R396" s="7"/>
      <c r="S396" s="7"/>
      <c r="T396" s="7"/>
      <c r="U396" s="7"/>
      <c r="V396" s="7"/>
      <c r="W396" s="7"/>
      <c r="Y396" s="7"/>
      <c r="Z396" s="7"/>
      <c r="AA396" s="7"/>
      <c r="AB396" s="7"/>
      <c r="AC396" s="7"/>
      <c r="AE396" s="7"/>
      <c r="AF396" s="7"/>
      <c r="AG396" s="7"/>
      <c r="AH396" s="7"/>
      <c r="AI396" s="7"/>
      <c r="AQ396" s="66">
        <v>44916</v>
      </c>
      <c r="AR396" s="21" t="s">
        <v>1627</v>
      </c>
      <c r="AS396" s="7"/>
      <c r="AT396" s="7">
        <v>1.1631</v>
      </c>
    </row>
    <row r="397" spans="1:46" customFormat="1">
      <c r="A397" s="66">
        <v>44916</v>
      </c>
      <c r="B397" s="21" t="s">
        <v>1627</v>
      </c>
      <c r="C397" s="140"/>
      <c r="D397" s="7">
        <v>0.99819999999999998</v>
      </c>
      <c r="E397" s="7"/>
      <c r="G397" s="7"/>
      <c r="H397" s="7"/>
      <c r="I397" s="7"/>
      <c r="J397" s="7"/>
      <c r="K397" s="7"/>
      <c r="L397" s="7"/>
      <c r="M397" s="7"/>
      <c r="N397" s="7"/>
      <c r="O397" s="7"/>
      <c r="P397" s="7"/>
      <c r="Q397" s="7"/>
      <c r="R397" s="7"/>
      <c r="S397" s="7"/>
      <c r="T397" s="7"/>
      <c r="U397" s="7"/>
      <c r="V397" s="7"/>
      <c r="W397" s="7"/>
      <c r="Y397" s="7"/>
      <c r="Z397" s="7"/>
      <c r="AA397" s="7"/>
      <c r="AB397" s="7"/>
      <c r="AC397" s="7"/>
      <c r="AE397" s="7"/>
      <c r="AF397" s="7"/>
      <c r="AG397" s="7"/>
      <c r="AH397" s="7"/>
      <c r="AI397" s="7"/>
      <c r="AQ397" s="66">
        <v>44917</v>
      </c>
      <c r="AR397" s="21" t="s">
        <v>1627</v>
      </c>
      <c r="AS397" s="7"/>
      <c r="AT397" s="7">
        <v>1.1657999999999999</v>
      </c>
    </row>
    <row r="398" spans="1:46" customFormat="1">
      <c r="A398" s="66">
        <v>44917</v>
      </c>
      <c r="B398" s="21" t="s">
        <v>1627</v>
      </c>
      <c r="C398" s="140"/>
      <c r="D398" s="7">
        <v>0.99380000000000002</v>
      </c>
      <c r="E398" s="7"/>
      <c r="G398" s="7"/>
      <c r="H398" s="7"/>
      <c r="I398" s="7"/>
      <c r="J398" s="7"/>
      <c r="K398" s="7"/>
      <c r="L398" s="7"/>
      <c r="M398" s="7"/>
      <c r="N398" s="7"/>
      <c r="O398" s="7"/>
      <c r="P398" s="7"/>
      <c r="Q398" s="7"/>
      <c r="R398" s="7"/>
      <c r="S398" s="7"/>
      <c r="T398" s="7"/>
      <c r="U398" s="7"/>
      <c r="V398" s="7"/>
      <c r="W398" s="7"/>
      <c r="Y398" s="7"/>
      <c r="Z398" s="7"/>
      <c r="AA398" s="7"/>
      <c r="AB398" s="7"/>
      <c r="AC398" s="7"/>
      <c r="AE398" s="7"/>
      <c r="AF398" s="7"/>
      <c r="AG398" s="7"/>
      <c r="AH398" s="7"/>
      <c r="AI398" s="7"/>
      <c r="AQ398" s="66">
        <v>44918</v>
      </c>
      <c r="AR398" s="21" t="s">
        <v>1627</v>
      </c>
      <c r="AS398" s="7"/>
      <c r="AT398" s="7">
        <v>1.1617</v>
      </c>
    </row>
    <row r="399" spans="1:46" customFormat="1">
      <c r="A399" s="66">
        <v>44918</v>
      </c>
      <c r="B399" s="21" t="s">
        <v>1627</v>
      </c>
      <c r="C399" s="140"/>
      <c r="D399" s="7">
        <v>0.99219999999999997</v>
      </c>
      <c r="E399" s="7"/>
      <c r="G399" s="7"/>
      <c r="H399" s="7"/>
      <c r="I399" s="7"/>
      <c r="J399" s="7"/>
      <c r="K399" s="7"/>
      <c r="L399" s="7"/>
      <c r="M399" s="7"/>
      <c r="N399" s="7"/>
      <c r="O399" s="7"/>
      <c r="P399" s="7"/>
      <c r="Q399" s="7"/>
      <c r="R399" s="7"/>
      <c r="S399" s="7"/>
      <c r="T399" s="7"/>
      <c r="U399" s="7"/>
      <c r="V399" s="7"/>
      <c r="W399" s="7"/>
      <c r="Y399" s="7"/>
      <c r="Z399" s="7"/>
      <c r="AA399" s="7"/>
      <c r="AB399" s="7"/>
      <c r="AC399" s="7"/>
      <c r="AE399" s="7"/>
      <c r="AF399" s="7"/>
      <c r="AG399" s="7"/>
      <c r="AH399" s="7"/>
      <c r="AI399" s="7"/>
      <c r="AQ399" s="66">
        <v>44921</v>
      </c>
      <c r="AR399" s="21" t="s">
        <v>1627</v>
      </c>
      <c r="AS399" s="7"/>
      <c r="AT399" s="7">
        <v>1.1628000000000001</v>
      </c>
    </row>
    <row r="400" spans="1:46" customFormat="1">
      <c r="A400" s="66">
        <v>44921</v>
      </c>
      <c r="B400" s="21" t="s">
        <v>1627</v>
      </c>
      <c r="C400" s="140"/>
      <c r="D400" s="7">
        <v>0.99470000000000003</v>
      </c>
      <c r="E400" s="7"/>
      <c r="G400" s="7"/>
      <c r="H400" s="7"/>
      <c r="I400" s="7"/>
      <c r="J400" s="7"/>
      <c r="K400" s="7"/>
      <c r="L400" s="7"/>
      <c r="M400" s="7"/>
      <c r="N400" s="7"/>
      <c r="O400" s="7"/>
      <c r="P400" s="7"/>
      <c r="Q400" s="7"/>
      <c r="R400" s="7"/>
      <c r="S400" s="7"/>
      <c r="T400" s="7"/>
      <c r="U400" s="7"/>
      <c r="V400" s="7"/>
      <c r="W400" s="7"/>
      <c r="Y400" s="7"/>
      <c r="Z400" s="7"/>
      <c r="AA400" s="7"/>
      <c r="AB400" s="7"/>
      <c r="AC400" s="7"/>
      <c r="AE400" s="7"/>
      <c r="AF400" s="7"/>
      <c r="AG400" s="7"/>
      <c r="AH400" s="7"/>
      <c r="AI400" s="7"/>
      <c r="AQ400" s="66">
        <v>44922</v>
      </c>
      <c r="AR400" s="21" t="s">
        <v>1627</v>
      </c>
      <c r="AS400" s="7"/>
      <c r="AT400" s="7">
        <v>1.1637</v>
      </c>
    </row>
    <row r="401" spans="1:47" customFormat="1">
      <c r="A401" s="66">
        <v>44922</v>
      </c>
      <c r="B401" s="21" t="s">
        <v>1627</v>
      </c>
      <c r="C401" s="140"/>
      <c r="D401" s="7">
        <v>0.99909999999999999</v>
      </c>
      <c r="E401" s="7"/>
      <c r="G401" s="7"/>
      <c r="H401" s="7"/>
      <c r="I401" s="7"/>
      <c r="J401" s="7"/>
      <c r="K401" s="7"/>
      <c r="L401" s="7"/>
      <c r="M401" s="7"/>
      <c r="N401" s="7"/>
      <c r="O401" s="7"/>
      <c r="P401" s="7"/>
      <c r="Q401" s="7"/>
      <c r="R401" s="7"/>
      <c r="S401" s="7"/>
      <c r="T401" s="7"/>
      <c r="U401" s="7"/>
      <c r="V401" s="7"/>
      <c r="W401" s="7"/>
      <c r="Y401" s="7"/>
      <c r="Z401" s="7"/>
      <c r="AA401" s="7"/>
      <c r="AB401" s="7"/>
      <c r="AC401" s="7"/>
      <c r="AE401" s="7"/>
      <c r="AF401" s="7"/>
      <c r="AG401" s="7"/>
      <c r="AH401" s="7"/>
      <c r="AI401" s="7"/>
      <c r="AQ401" s="66">
        <v>44923</v>
      </c>
      <c r="AR401" s="21" t="s">
        <v>1627</v>
      </c>
      <c r="AS401" s="7"/>
      <c r="AT401" s="7">
        <v>1.1660999999999999</v>
      </c>
      <c r="AU401" s="7"/>
    </row>
    <row r="402" spans="1:47" customFormat="1">
      <c r="A402" s="66">
        <v>44923</v>
      </c>
      <c r="B402" s="21" t="s">
        <v>1627</v>
      </c>
      <c r="C402" s="140"/>
      <c r="D402" s="7">
        <v>0.99560000000000004</v>
      </c>
      <c r="E402" s="7"/>
      <c r="G402" s="7"/>
      <c r="H402" s="7"/>
      <c r="I402" s="7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Y402" s="7"/>
      <c r="Z402" s="7"/>
      <c r="AA402" s="7"/>
      <c r="AB402" s="7"/>
      <c r="AC402" s="7"/>
      <c r="AE402" s="7"/>
      <c r="AF402" s="7"/>
      <c r="AG402" s="7"/>
      <c r="AH402" s="7"/>
      <c r="AI402" s="7"/>
      <c r="AQ402" s="66">
        <v>44924</v>
      </c>
      <c r="AR402" s="21" t="s">
        <v>1627</v>
      </c>
      <c r="AS402" s="7"/>
      <c r="AT402" s="7">
        <v>1.1694</v>
      </c>
      <c r="AU402" s="7"/>
    </row>
    <row r="403" spans="1:47" customFormat="1">
      <c r="A403" s="66">
        <v>44924</v>
      </c>
      <c r="B403" s="21" t="s">
        <v>1627</v>
      </c>
      <c r="C403" s="140"/>
      <c r="D403" s="7">
        <v>0.99409999999999998</v>
      </c>
      <c r="E403" s="7"/>
      <c r="G403" s="7"/>
      <c r="H403" s="7"/>
      <c r="I403" s="7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Y403" s="7"/>
      <c r="Z403" s="7"/>
      <c r="AA403" s="7"/>
      <c r="AB403" s="7"/>
      <c r="AC403" s="7"/>
      <c r="AE403" s="7"/>
      <c r="AF403" s="7"/>
      <c r="AG403" s="7"/>
      <c r="AH403" s="7"/>
      <c r="AI403" s="7"/>
      <c r="AQ403" s="66">
        <v>44925</v>
      </c>
      <c r="AR403" s="21" t="s">
        <v>1627</v>
      </c>
      <c r="AS403" s="7"/>
      <c r="AT403" s="7">
        <v>1.1535</v>
      </c>
      <c r="AU403" s="7"/>
    </row>
    <row r="404" spans="1:47" customFormat="1">
      <c r="A404" s="66">
        <v>44925</v>
      </c>
      <c r="B404" s="21" t="s">
        <v>1627</v>
      </c>
      <c r="C404" s="140"/>
      <c r="D404" s="7">
        <v>0.99439999999999995</v>
      </c>
      <c r="E404" s="7"/>
      <c r="G404" s="7"/>
      <c r="H404" s="7"/>
      <c r="I404" s="7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Y404" s="7"/>
      <c r="Z404" s="7"/>
      <c r="AA404" s="7"/>
      <c r="AB404" s="7"/>
      <c r="AC404" s="7"/>
      <c r="AE404" s="7"/>
      <c r="AF404" s="7"/>
      <c r="AG404" s="7"/>
      <c r="AH404" s="7"/>
      <c r="AI404" s="7"/>
      <c r="AQ404" s="66">
        <v>44929</v>
      </c>
      <c r="AR404" s="21" t="s">
        <v>1628</v>
      </c>
      <c r="AS404" s="7"/>
      <c r="AT404" s="7">
        <v>1.1563000000000001</v>
      </c>
      <c r="AU404" s="7"/>
    </row>
    <row r="405" spans="1:47" customFormat="1">
      <c r="A405" s="66">
        <v>44929</v>
      </c>
      <c r="B405" s="21" t="s">
        <v>1628</v>
      </c>
      <c r="C405" s="140"/>
      <c r="D405" s="7">
        <v>1.0001</v>
      </c>
      <c r="E405" s="7"/>
      <c r="G405" s="7"/>
      <c r="H405" s="7"/>
      <c r="I405" s="7"/>
      <c r="J405" s="7"/>
      <c r="K405" s="7"/>
      <c r="L405" s="7"/>
      <c r="M405" s="7"/>
      <c r="N405" s="7"/>
      <c r="O405" s="7"/>
      <c r="P405" s="7"/>
      <c r="Q405" s="7"/>
      <c r="R405" s="7"/>
      <c r="S405" s="7"/>
      <c r="T405" s="7"/>
      <c r="U405" s="7"/>
      <c r="V405" s="7"/>
      <c r="W405" s="7"/>
      <c r="Y405" s="7"/>
      <c r="Z405" s="7"/>
      <c r="AA405" s="7"/>
      <c r="AB405" s="7"/>
      <c r="AC405" s="7"/>
      <c r="AE405" s="7"/>
      <c r="AF405" s="7"/>
      <c r="AG405" s="7"/>
      <c r="AH405" s="7"/>
      <c r="AI405" s="7"/>
      <c r="AQ405" s="66">
        <v>44930</v>
      </c>
      <c r="AR405" s="21" t="s">
        <v>1628</v>
      </c>
      <c r="AS405" s="7"/>
      <c r="AT405" s="7">
        <v>1.1553</v>
      </c>
      <c r="AU405" s="7"/>
    </row>
    <row r="406" spans="1:47" customFormat="1">
      <c r="A406" s="66">
        <v>44930</v>
      </c>
      <c r="B406" s="21" t="s">
        <v>1628</v>
      </c>
      <c r="C406" s="140"/>
      <c r="D406" s="7">
        <v>0.99880000000000002</v>
      </c>
      <c r="E406" s="7"/>
      <c r="G406" s="7"/>
      <c r="H406" s="7"/>
      <c r="I406" s="7"/>
      <c r="J406" s="7"/>
      <c r="K406" s="7"/>
      <c r="L406" s="7"/>
      <c r="M406" s="7"/>
      <c r="N406" s="7"/>
      <c r="O406" s="7"/>
      <c r="P406" s="7"/>
      <c r="Q406" s="7"/>
      <c r="R406" s="7"/>
      <c r="S406" s="7"/>
      <c r="T406" s="7"/>
      <c r="U406" s="7"/>
      <c r="V406" s="7"/>
      <c r="W406" s="7"/>
      <c r="Y406" s="7"/>
      <c r="Z406" s="7"/>
      <c r="AA406" s="7"/>
      <c r="AB406" s="7"/>
      <c r="AC406" s="7"/>
      <c r="AE406" s="7"/>
      <c r="AF406" s="7"/>
      <c r="AG406" s="7"/>
      <c r="AH406" s="7"/>
      <c r="AI406" s="7"/>
      <c r="AQ406" s="66">
        <v>44931</v>
      </c>
      <c r="AR406" s="21" t="s">
        <v>1628</v>
      </c>
      <c r="AS406" s="7"/>
      <c r="AT406" s="7">
        <v>1.1493</v>
      </c>
      <c r="AU406" s="7"/>
    </row>
    <row r="407" spans="1:47" customFormat="1">
      <c r="A407" s="66">
        <v>44931</v>
      </c>
      <c r="B407" s="21" t="s">
        <v>1628</v>
      </c>
      <c r="C407" s="140"/>
      <c r="D407" s="7">
        <v>1.0033000000000001</v>
      </c>
      <c r="E407" s="7"/>
      <c r="G407" s="7"/>
      <c r="H407" s="7"/>
      <c r="I407" s="7"/>
      <c r="J407" s="7"/>
      <c r="K407" s="7"/>
      <c r="L407" s="7"/>
      <c r="M407" s="7"/>
      <c r="N407" s="7"/>
      <c r="O407" s="7"/>
      <c r="P407" s="7"/>
      <c r="Q407" s="7"/>
      <c r="R407" s="7"/>
      <c r="S407" s="7"/>
      <c r="T407" s="7"/>
      <c r="U407" s="7"/>
      <c r="V407" s="7"/>
      <c r="W407" s="7"/>
      <c r="Y407" s="7"/>
      <c r="Z407" s="7"/>
      <c r="AA407" s="7"/>
      <c r="AB407" s="7"/>
      <c r="AC407" s="7"/>
      <c r="AE407" s="7"/>
      <c r="AF407" s="7"/>
      <c r="AG407" s="7"/>
      <c r="AH407" s="7"/>
      <c r="AI407" s="7"/>
      <c r="AQ407" s="66">
        <v>44932</v>
      </c>
      <c r="AR407" s="21" t="s">
        <v>1628</v>
      </c>
      <c r="AS407" s="7"/>
      <c r="AT407" s="7">
        <v>1.1503000000000001</v>
      </c>
      <c r="AU407" s="7"/>
    </row>
    <row r="408" spans="1:47" customFormat="1">
      <c r="A408" s="66">
        <v>44932</v>
      </c>
      <c r="B408" s="21" t="s">
        <v>1628</v>
      </c>
      <c r="C408" s="140"/>
      <c r="D408" s="7">
        <v>1.0055000000000001</v>
      </c>
      <c r="E408" s="7"/>
      <c r="G408" s="7"/>
      <c r="H408" s="7"/>
      <c r="I408" s="7"/>
      <c r="J408" s="7"/>
      <c r="K408" s="7"/>
      <c r="L408" s="7"/>
      <c r="M408" s="7"/>
      <c r="N408" s="7"/>
      <c r="O408" s="7"/>
      <c r="P408" s="7"/>
      <c r="Q408" s="7"/>
      <c r="R408" s="7"/>
      <c r="S408" s="7"/>
      <c r="T408" s="7"/>
      <c r="U408" s="7"/>
      <c r="V408" s="7"/>
      <c r="W408" s="7"/>
      <c r="Y408" s="7"/>
      <c r="Z408" s="7"/>
      <c r="AA408" s="7"/>
      <c r="AB408" s="7"/>
      <c r="AC408" s="7"/>
      <c r="AE408" s="7"/>
      <c r="AF408" s="7"/>
      <c r="AG408" s="7"/>
      <c r="AH408" s="7"/>
      <c r="AI408" s="7"/>
      <c r="AQ408" s="66">
        <v>44935</v>
      </c>
      <c r="AR408" s="21" t="s">
        <v>1628</v>
      </c>
      <c r="AS408" s="7"/>
      <c r="AT408" s="7">
        <v>1.1508</v>
      </c>
      <c r="AU408" s="7"/>
    </row>
    <row r="409" spans="1:47" customFormat="1">
      <c r="A409" s="66">
        <v>44935</v>
      </c>
      <c r="B409" s="21" t="s">
        <v>1628</v>
      </c>
      <c r="C409" s="140"/>
      <c r="D409" s="7">
        <v>1.0076000000000001</v>
      </c>
      <c r="E409" s="7"/>
      <c r="G409" s="7"/>
      <c r="H409" s="7"/>
      <c r="I409" s="7"/>
      <c r="J409" s="7"/>
      <c r="K409" s="7"/>
      <c r="L409" s="7"/>
      <c r="M409" s="7"/>
      <c r="N409" s="7"/>
      <c r="O409" s="7"/>
      <c r="P409" s="7"/>
      <c r="Q409" s="7"/>
      <c r="R409" s="7"/>
      <c r="S409" s="7"/>
      <c r="T409" s="7"/>
      <c r="U409" s="7"/>
      <c r="V409" s="7"/>
      <c r="W409" s="7"/>
      <c r="Y409" s="7"/>
      <c r="Z409" s="7"/>
      <c r="AA409" s="7"/>
      <c r="AB409" s="7"/>
      <c r="AC409" s="7"/>
      <c r="AE409" s="7"/>
      <c r="AF409" s="7"/>
      <c r="AG409" s="7"/>
      <c r="AH409" s="7"/>
      <c r="AI409" s="7"/>
      <c r="AQ409" s="66">
        <v>44936</v>
      </c>
      <c r="AR409" s="21" t="s">
        <v>1628</v>
      </c>
      <c r="AS409" s="7"/>
      <c r="AT409" s="7">
        <v>1.153</v>
      </c>
      <c r="AU409" s="7"/>
    </row>
    <row r="410" spans="1:47" customFormat="1">
      <c r="A410" s="66">
        <v>44936</v>
      </c>
      <c r="B410" s="21" t="s">
        <v>1628</v>
      </c>
      <c r="C410" s="140"/>
      <c r="D410" s="7">
        <v>1.0086999999999999</v>
      </c>
      <c r="E410" s="7"/>
      <c r="G410" s="7"/>
      <c r="H410" s="7"/>
      <c r="I410" s="7"/>
      <c r="J410" s="7"/>
      <c r="K410" s="7"/>
      <c r="L410" s="7"/>
      <c r="M410" s="7"/>
      <c r="N410" s="7"/>
      <c r="O410" s="7"/>
      <c r="P410" s="7"/>
      <c r="Q410" s="7"/>
      <c r="R410" s="7"/>
      <c r="S410" s="7"/>
      <c r="T410" s="7"/>
      <c r="U410" s="7"/>
      <c r="V410" s="7"/>
      <c r="W410" s="7"/>
      <c r="Y410" s="7"/>
      <c r="Z410" s="7"/>
      <c r="AA410" s="7"/>
      <c r="AB410" s="7"/>
      <c r="AC410" s="7"/>
      <c r="AE410" s="7"/>
      <c r="AF410" s="7"/>
      <c r="AG410" s="7"/>
      <c r="AH410" s="7"/>
      <c r="AI410" s="7"/>
      <c r="AQ410" s="66">
        <v>44937</v>
      </c>
      <c r="AR410" s="21" t="s">
        <v>1628</v>
      </c>
      <c r="AS410" s="7"/>
      <c r="AT410" s="7">
        <v>1.149</v>
      </c>
      <c r="AU410" s="7">
        <f>AU80-3100000</f>
        <v>1529629.63</v>
      </c>
    </row>
    <row r="411" spans="1:47" customFormat="1">
      <c r="A411" s="66">
        <v>44937</v>
      </c>
      <c r="B411" s="21" t="s">
        <v>1628</v>
      </c>
      <c r="C411" s="140"/>
      <c r="D411" s="7">
        <v>1.0063</v>
      </c>
      <c r="E411" s="7"/>
      <c r="G411" s="7"/>
      <c r="H411" s="7"/>
      <c r="I411" s="7"/>
      <c r="J411" s="7"/>
      <c r="K411" s="7"/>
      <c r="L411" s="7"/>
      <c r="M411" s="7"/>
      <c r="N411" s="7"/>
      <c r="O411" s="7"/>
      <c r="P411" s="7"/>
      <c r="Q411" s="7"/>
      <c r="R411" s="7"/>
      <c r="S411" s="7"/>
      <c r="T411" s="7"/>
      <c r="U411" s="7"/>
      <c r="V411" s="7"/>
      <c r="W411" s="7"/>
      <c r="Y411" s="7"/>
      <c r="Z411" s="7"/>
      <c r="AA411" s="7"/>
      <c r="AB411" s="7"/>
      <c r="AC411" s="7"/>
      <c r="AE411" s="7"/>
      <c r="AF411" s="7"/>
      <c r="AG411" s="7"/>
      <c r="AH411" s="7"/>
      <c r="AI411" s="7"/>
      <c r="AQ411" s="66">
        <v>44938</v>
      </c>
      <c r="AR411" s="21" t="s">
        <v>1628</v>
      </c>
      <c r="AS411" s="7"/>
      <c r="AT411" s="7">
        <v>1.1474</v>
      </c>
      <c r="AU411" s="7"/>
    </row>
    <row r="412" spans="1:47" customFormat="1">
      <c r="A412" s="66">
        <v>44938</v>
      </c>
      <c r="B412" s="21" t="s">
        <v>1628</v>
      </c>
      <c r="C412" s="140"/>
      <c r="D412" s="7">
        <v>1.0044</v>
      </c>
      <c r="E412" s="7"/>
      <c r="G412" s="7"/>
      <c r="H412" s="7"/>
      <c r="I412" s="7"/>
      <c r="J412" s="7"/>
      <c r="K412" s="7"/>
      <c r="L412" s="7"/>
      <c r="M412" s="7"/>
      <c r="N412" s="7"/>
      <c r="O412" s="7"/>
      <c r="P412" s="7"/>
      <c r="Q412" s="7"/>
      <c r="R412" s="7"/>
      <c r="S412" s="7"/>
      <c r="T412" s="7"/>
      <c r="U412" s="7"/>
      <c r="V412" s="7"/>
      <c r="W412" s="7"/>
      <c r="Y412" s="7"/>
      <c r="Z412" s="7"/>
      <c r="AA412" s="7"/>
      <c r="AB412" s="7"/>
      <c r="AC412" s="7"/>
      <c r="AE412" s="7"/>
      <c r="AF412" s="7"/>
      <c r="AG412" s="7"/>
      <c r="AH412" s="7"/>
      <c r="AI412" s="7"/>
      <c r="AQ412" s="66">
        <v>44939</v>
      </c>
      <c r="AR412" s="21" t="s">
        <v>1628</v>
      </c>
      <c r="AS412" s="7"/>
      <c r="AT412" s="7">
        <v>1.1493</v>
      </c>
      <c r="AU412" s="7"/>
    </row>
    <row r="413" spans="1:47" customFormat="1">
      <c r="A413" s="66">
        <v>44939</v>
      </c>
      <c r="B413" s="21" t="s">
        <v>1628</v>
      </c>
      <c r="C413" s="140"/>
      <c r="D413" s="7">
        <v>1.0058</v>
      </c>
      <c r="E413" s="7"/>
      <c r="G413" s="7"/>
      <c r="H413" s="7"/>
      <c r="I413" s="7"/>
      <c r="J413" s="7"/>
      <c r="K413" s="7"/>
      <c r="L413" s="7"/>
      <c r="M413" s="7"/>
      <c r="N413" s="7"/>
      <c r="O413" s="7"/>
      <c r="P413" s="7"/>
      <c r="Q413" s="7"/>
      <c r="R413" s="7"/>
      <c r="S413" s="7"/>
      <c r="T413" s="7"/>
      <c r="U413" s="7"/>
      <c r="V413" s="7"/>
      <c r="W413" s="7"/>
      <c r="Y413" s="7"/>
      <c r="Z413" s="7"/>
      <c r="AA413" s="7"/>
      <c r="AB413" s="7"/>
      <c r="AC413" s="7"/>
      <c r="AE413" s="7"/>
      <c r="AF413" s="7"/>
      <c r="AG413" s="7"/>
      <c r="AH413" s="7"/>
      <c r="AI413" s="7"/>
      <c r="AQ413" s="66">
        <v>44942</v>
      </c>
      <c r="AR413" s="21" t="s">
        <v>1628</v>
      </c>
      <c r="AS413" s="7"/>
      <c r="AT413" s="7">
        <v>1.1463000000000001</v>
      </c>
      <c r="AU413" s="7"/>
    </row>
    <row r="414" spans="1:47" customFormat="1">
      <c r="A414" s="66">
        <v>44942</v>
      </c>
      <c r="B414" s="21" t="s">
        <v>1628</v>
      </c>
      <c r="C414" s="140"/>
      <c r="D414" s="7">
        <v>1.0099</v>
      </c>
      <c r="E414" s="7"/>
      <c r="G414" s="7"/>
      <c r="H414" s="7"/>
      <c r="I414" s="7"/>
      <c r="J414" s="7"/>
      <c r="K414" s="7"/>
      <c r="L414" s="7"/>
      <c r="M414" s="7"/>
      <c r="N414" s="7"/>
      <c r="O414" s="7"/>
      <c r="P414" s="7"/>
      <c r="Q414" s="7"/>
      <c r="R414" s="7"/>
      <c r="S414" s="7"/>
      <c r="T414" s="7"/>
      <c r="U414" s="7"/>
      <c r="V414" s="7"/>
      <c r="W414" s="7"/>
      <c r="Y414" s="7"/>
      <c r="Z414" s="7"/>
      <c r="AA414" s="7"/>
      <c r="AB414" s="7"/>
      <c r="AC414" s="7"/>
      <c r="AE414" s="7"/>
      <c r="AF414" s="7"/>
      <c r="AG414" s="7"/>
      <c r="AH414" s="7"/>
      <c r="AI414" s="7"/>
      <c r="AQ414" s="66">
        <v>44943</v>
      </c>
      <c r="AR414" s="21" t="s">
        <v>1628</v>
      </c>
      <c r="AS414" s="7"/>
      <c r="AT414" s="7">
        <v>1.1445000000000001</v>
      </c>
      <c r="AU414" s="7"/>
    </row>
    <row r="415" spans="1:47" customFormat="1">
      <c r="A415" s="66">
        <v>44943</v>
      </c>
      <c r="B415" s="21" t="s">
        <v>1628</v>
      </c>
      <c r="C415" s="140"/>
      <c r="D415" s="7">
        <v>1.0082</v>
      </c>
      <c r="E415" s="7"/>
      <c r="G415" s="7"/>
      <c r="H415" s="7"/>
      <c r="I415" s="7"/>
      <c r="J415" s="7"/>
      <c r="K415" s="7"/>
      <c r="L415" s="7"/>
      <c r="M415" s="7"/>
      <c r="N415" s="7"/>
      <c r="O415" s="7"/>
      <c r="P415" s="7"/>
      <c r="Q415" s="7"/>
      <c r="R415" s="7"/>
      <c r="S415" s="7"/>
      <c r="T415" s="7"/>
      <c r="U415" s="7"/>
      <c r="V415" s="7"/>
      <c r="W415" s="7"/>
      <c r="Y415" s="7"/>
      <c r="Z415" s="7"/>
      <c r="AA415" s="7"/>
      <c r="AB415" s="7"/>
      <c r="AC415" s="7"/>
      <c r="AE415" s="7"/>
      <c r="AF415" s="7"/>
      <c r="AG415" s="7"/>
      <c r="AH415" s="7"/>
      <c r="AI415" s="7"/>
      <c r="AQ415" s="66">
        <v>44944</v>
      </c>
      <c r="AR415" s="21" t="s">
        <v>1628</v>
      </c>
      <c r="AS415" s="7"/>
      <c r="AT415" s="7">
        <v>1.1462000000000001</v>
      </c>
      <c r="AU415" s="7"/>
    </row>
    <row r="416" spans="1:47" customFormat="1">
      <c r="A416" s="66">
        <v>44944</v>
      </c>
      <c r="B416" s="21" t="s">
        <v>1628</v>
      </c>
      <c r="C416" s="140"/>
      <c r="D416" s="7">
        <v>1.0086999999999999</v>
      </c>
      <c r="E416" s="7"/>
      <c r="G416" s="7"/>
      <c r="H416" s="7"/>
      <c r="I416" s="7"/>
      <c r="J416" s="7"/>
      <c r="K416" s="7"/>
      <c r="L416" s="7"/>
      <c r="M416" s="7"/>
      <c r="N416" s="7"/>
      <c r="O416" s="7"/>
      <c r="P416" s="7"/>
      <c r="Q416" s="7"/>
      <c r="R416" s="7"/>
      <c r="S416" s="7"/>
      <c r="T416" s="7"/>
      <c r="U416" s="7"/>
      <c r="V416" s="7"/>
      <c r="W416" s="7"/>
      <c r="Y416" s="7"/>
      <c r="Z416" s="7"/>
      <c r="AA416" s="7"/>
      <c r="AB416" s="7"/>
      <c r="AC416" s="7"/>
      <c r="AE416" s="7"/>
      <c r="AF416" s="7"/>
      <c r="AG416" s="7"/>
      <c r="AH416" s="7"/>
      <c r="AI416" s="7"/>
      <c r="AQ416" s="66">
        <v>44945</v>
      </c>
      <c r="AR416" s="21" t="s">
        <v>1628</v>
      </c>
      <c r="AS416" s="7"/>
      <c r="AT416" s="7">
        <v>1.1443000000000001</v>
      </c>
      <c r="AU416" s="7"/>
    </row>
    <row r="417" spans="1:46" customFormat="1">
      <c r="A417" s="66">
        <v>44945</v>
      </c>
      <c r="B417" s="21" t="s">
        <v>1628</v>
      </c>
      <c r="C417" s="140"/>
      <c r="D417" s="7">
        <v>1.0082</v>
      </c>
      <c r="E417" s="7"/>
      <c r="G417" s="7"/>
      <c r="H417" s="7"/>
      <c r="I417" s="7"/>
      <c r="J417" s="7"/>
      <c r="K417" s="7"/>
      <c r="L417" s="7"/>
      <c r="M417" s="7"/>
      <c r="N417" s="7"/>
      <c r="O417" s="7"/>
      <c r="P417" s="7"/>
      <c r="Q417" s="7"/>
      <c r="R417" s="7"/>
      <c r="S417" s="7"/>
      <c r="T417" s="7"/>
      <c r="U417" s="7"/>
      <c r="V417" s="7"/>
      <c r="W417" s="7"/>
      <c r="Y417" s="7"/>
      <c r="Z417" s="7"/>
      <c r="AA417" s="7"/>
      <c r="AB417" s="7"/>
      <c r="AC417" s="7"/>
      <c r="AE417" s="7"/>
      <c r="AF417" s="7"/>
      <c r="AG417" s="7"/>
      <c r="AH417" s="7"/>
      <c r="AI417" s="7"/>
      <c r="AQ417" s="66">
        <v>44946</v>
      </c>
      <c r="AR417" s="21" t="s">
        <v>1628</v>
      </c>
      <c r="AS417" s="7"/>
      <c r="AT417" s="7">
        <v>1.1431</v>
      </c>
    </row>
    <row r="418" spans="1:46" customFormat="1">
      <c r="A418" s="66">
        <v>44946</v>
      </c>
      <c r="B418" s="21" t="s">
        <v>1628</v>
      </c>
      <c r="C418" s="140"/>
      <c r="D418" s="7">
        <v>1.0113000000000001</v>
      </c>
      <c r="E418" s="7"/>
      <c r="G418" s="7"/>
      <c r="H418" s="7"/>
      <c r="I418" s="7"/>
      <c r="J418" s="7"/>
      <c r="K418" s="7"/>
      <c r="L418" s="7"/>
      <c r="M418" s="7"/>
      <c r="N418" s="7"/>
      <c r="O418" s="7"/>
      <c r="P418" s="7"/>
      <c r="Q418" s="7"/>
      <c r="R418" s="7"/>
      <c r="S418" s="7"/>
      <c r="T418" s="7"/>
      <c r="U418" s="7"/>
      <c r="V418" s="7"/>
      <c r="W418" s="7"/>
      <c r="Y418" s="7"/>
      <c r="Z418" s="7"/>
      <c r="AA418" s="7"/>
      <c r="AB418" s="7"/>
      <c r="AC418" s="7"/>
      <c r="AE418" s="7"/>
      <c r="AF418" s="7"/>
      <c r="AG418" s="7"/>
      <c r="AH418" s="7"/>
      <c r="AI418" s="7"/>
      <c r="AQ418" s="66">
        <v>44956</v>
      </c>
      <c r="AR418" s="21" t="s">
        <v>1628</v>
      </c>
      <c r="AS418" s="7"/>
      <c r="AT418" s="7">
        <v>1.1431</v>
      </c>
    </row>
    <row r="419" spans="1:46" customFormat="1">
      <c r="A419" s="66">
        <v>44956</v>
      </c>
      <c r="B419" s="21" t="s">
        <v>1628</v>
      </c>
      <c r="C419" s="140"/>
      <c r="D419" s="7">
        <v>1.0061</v>
      </c>
      <c r="E419" s="7"/>
      <c r="G419" s="7"/>
      <c r="H419" s="7"/>
      <c r="I419" s="7"/>
      <c r="J419" s="7"/>
      <c r="K419" s="7"/>
      <c r="L419" s="7"/>
      <c r="M419" s="7"/>
      <c r="N419" s="7"/>
      <c r="O419" s="7"/>
      <c r="P419" s="7"/>
      <c r="Q419" s="7"/>
      <c r="R419" s="7"/>
      <c r="S419" s="7"/>
      <c r="T419" s="7"/>
      <c r="U419" s="7"/>
      <c r="V419" s="7"/>
      <c r="W419" s="7"/>
      <c r="Y419" s="7"/>
      <c r="Z419" s="7"/>
      <c r="AA419" s="7"/>
      <c r="AB419" s="7"/>
      <c r="AC419" s="7"/>
      <c r="AE419" s="7"/>
      <c r="AF419" s="7"/>
      <c r="AG419" s="7"/>
      <c r="AH419" s="7"/>
      <c r="AI419" s="7"/>
      <c r="AQ419" s="66">
        <v>44957</v>
      </c>
      <c r="AR419" s="21" t="s">
        <v>1628</v>
      </c>
      <c r="AS419" s="7"/>
      <c r="AT419" s="7">
        <v>1.1488</v>
      </c>
    </row>
    <row r="420" spans="1:46" customFormat="1">
      <c r="A420" s="66">
        <v>44957</v>
      </c>
      <c r="B420" s="21" t="s">
        <v>1628</v>
      </c>
      <c r="C420" s="140"/>
      <c r="D420" s="7">
        <v>1.0073000000000001</v>
      </c>
      <c r="E420" s="7"/>
      <c r="G420" s="7"/>
      <c r="H420" s="7"/>
      <c r="I420" s="7"/>
      <c r="J420" s="7"/>
      <c r="K420" s="7"/>
      <c r="L420" s="7"/>
      <c r="M420" s="7"/>
      <c r="N420" s="7"/>
      <c r="O420" s="7"/>
      <c r="P420" s="7"/>
      <c r="Q420" s="7"/>
      <c r="R420" s="7"/>
      <c r="S420" s="7"/>
      <c r="T420" s="7"/>
      <c r="U420" s="7"/>
      <c r="V420" s="7"/>
      <c r="W420" s="7"/>
      <c r="Y420" s="7"/>
      <c r="Z420" s="7"/>
      <c r="AA420" s="7"/>
      <c r="AB420" s="7"/>
      <c r="AC420" s="7"/>
      <c r="AE420" s="7"/>
      <c r="AF420" s="7"/>
      <c r="AG420" s="7"/>
      <c r="AH420" s="7"/>
      <c r="AI420" s="7"/>
      <c r="AQ420" s="66">
        <v>44958</v>
      </c>
      <c r="AR420" s="21" t="s">
        <v>371</v>
      </c>
      <c r="AS420" s="7"/>
      <c r="AT420" s="7">
        <v>1.1517999999999999</v>
      </c>
    </row>
    <row r="421" spans="1:46" customFormat="1">
      <c r="A421" s="66">
        <v>44958</v>
      </c>
      <c r="B421" s="21" t="s">
        <v>371</v>
      </c>
      <c r="C421" s="140"/>
      <c r="D421" s="7">
        <v>1.0102</v>
      </c>
      <c r="E421" s="7"/>
      <c r="G421" s="7"/>
      <c r="H421" s="7"/>
      <c r="I421" s="7"/>
      <c r="J421" s="7"/>
      <c r="K421" s="7"/>
      <c r="L421" s="7"/>
      <c r="M421" s="7"/>
      <c r="N421" s="7"/>
      <c r="O421" s="7"/>
      <c r="P421" s="7"/>
      <c r="Q421" s="7"/>
      <c r="R421" s="7"/>
      <c r="S421" s="7"/>
      <c r="T421" s="7"/>
      <c r="U421" s="7"/>
      <c r="V421" s="7"/>
      <c r="W421" s="7"/>
      <c r="Y421" s="7"/>
      <c r="Z421" s="7"/>
      <c r="AA421" s="7"/>
      <c r="AB421" s="7"/>
      <c r="AC421" s="7"/>
      <c r="AE421" s="7"/>
      <c r="AF421" s="7"/>
      <c r="AG421" s="7"/>
      <c r="AH421" s="7"/>
      <c r="AI421" s="7"/>
      <c r="AQ421" s="66">
        <v>44959</v>
      </c>
      <c r="AR421" s="21" t="s">
        <v>1637</v>
      </c>
      <c r="AS421" s="7"/>
      <c r="AT421" s="7">
        <v>1.1538999999999999</v>
      </c>
    </row>
    <row r="422" spans="1:46" customFormat="1">
      <c r="A422" s="66">
        <v>44959</v>
      </c>
      <c r="B422" s="21" t="s">
        <v>1637</v>
      </c>
      <c r="C422" s="140"/>
      <c r="D422" s="7">
        <v>1.0111000000000001</v>
      </c>
      <c r="E422" s="7"/>
      <c r="G422" s="7"/>
      <c r="H422" s="7"/>
      <c r="I422" s="7"/>
      <c r="J422" s="7"/>
      <c r="K422" s="7"/>
      <c r="L422" s="7"/>
      <c r="M422" s="7"/>
      <c r="N422" s="7"/>
      <c r="O422" s="7"/>
      <c r="P422" s="7"/>
      <c r="Q422" s="7"/>
      <c r="R422" s="7"/>
      <c r="S422" s="7"/>
      <c r="T422" s="7"/>
      <c r="U422" s="7"/>
      <c r="V422" s="7"/>
      <c r="W422" s="7"/>
      <c r="Y422" s="7"/>
      <c r="Z422" s="7"/>
      <c r="AA422" s="7"/>
      <c r="AB422" s="7"/>
      <c r="AC422" s="7"/>
      <c r="AE422" s="7"/>
      <c r="AF422" s="7"/>
      <c r="AG422" s="7"/>
      <c r="AH422" s="7"/>
      <c r="AI422" s="7"/>
      <c r="AQ422" s="66">
        <v>44960</v>
      </c>
      <c r="AR422" s="21" t="s">
        <v>1637</v>
      </c>
      <c r="AS422" s="7"/>
      <c r="AT422" s="7">
        <v>1.1546000000000001</v>
      </c>
    </row>
    <row r="423" spans="1:46" customFormat="1">
      <c r="A423" s="66">
        <v>44960</v>
      </c>
      <c r="B423" s="21" t="s">
        <v>1637</v>
      </c>
      <c r="C423" s="140"/>
      <c r="D423" s="7">
        <v>1.0106999999999999</v>
      </c>
      <c r="E423" s="7"/>
      <c r="G423" s="7"/>
      <c r="H423" s="7"/>
      <c r="I423" s="7"/>
      <c r="J423" s="7"/>
      <c r="K423" s="7"/>
      <c r="L423" s="7"/>
      <c r="M423" s="7"/>
      <c r="N423" s="7"/>
      <c r="O423" s="7"/>
      <c r="P423" s="7"/>
      <c r="Q423" s="7"/>
      <c r="R423" s="7"/>
      <c r="S423" s="7"/>
      <c r="T423" s="7"/>
      <c r="U423" s="7"/>
      <c r="V423" s="7"/>
      <c r="W423" s="7"/>
      <c r="Y423" s="7"/>
      <c r="Z423" s="7"/>
      <c r="AA423" s="7"/>
      <c r="AB423" s="7"/>
      <c r="AC423" s="7"/>
      <c r="AE423" s="7"/>
      <c r="AF423" s="7"/>
      <c r="AG423" s="7"/>
      <c r="AH423" s="7"/>
      <c r="AI423" s="7"/>
      <c r="AQ423" s="66">
        <v>44963</v>
      </c>
      <c r="AR423" s="21" t="s">
        <v>1637</v>
      </c>
      <c r="AS423" s="7"/>
      <c r="AT423" s="7">
        <v>1.1594</v>
      </c>
    </row>
    <row r="424" spans="1:46" customFormat="1">
      <c r="A424" s="66">
        <v>44963</v>
      </c>
      <c r="B424" s="21" t="s">
        <v>1691</v>
      </c>
      <c r="C424" s="140"/>
      <c r="D424" s="7">
        <v>1.0092000000000001</v>
      </c>
      <c r="E424" s="7"/>
      <c r="G424" s="7"/>
      <c r="H424" s="7"/>
      <c r="I424" s="7"/>
      <c r="J424" s="7"/>
      <c r="K424" s="7"/>
      <c r="L424" s="7"/>
      <c r="M424" s="7"/>
      <c r="N424" s="7"/>
      <c r="O424" s="7"/>
      <c r="P424" s="7"/>
      <c r="Q424" s="7"/>
      <c r="R424" s="7"/>
      <c r="S424" s="7"/>
      <c r="T424" s="7"/>
      <c r="U424" s="7"/>
      <c r="V424" s="7"/>
      <c r="W424" s="7"/>
      <c r="Y424" s="7"/>
      <c r="Z424" s="7"/>
      <c r="AA424" s="7"/>
      <c r="AB424" s="7"/>
      <c r="AC424" s="7"/>
      <c r="AE424" s="7"/>
      <c r="AF424" s="7"/>
      <c r="AG424" s="7"/>
      <c r="AH424" s="7"/>
      <c r="AI424" s="7"/>
      <c r="AQ424" s="66">
        <v>44964</v>
      </c>
      <c r="AR424" s="21" t="s">
        <v>1689</v>
      </c>
      <c r="AS424" s="7"/>
      <c r="AT424" s="7">
        <v>1.1595</v>
      </c>
    </row>
    <row r="425" spans="1:46" customFormat="1">
      <c r="A425" s="66">
        <v>44964</v>
      </c>
      <c r="B425" s="21" t="s">
        <v>1691</v>
      </c>
      <c r="C425" s="140"/>
      <c r="D425" s="7">
        <v>1.0109999999999999</v>
      </c>
      <c r="E425" s="7"/>
      <c r="G425" s="7"/>
      <c r="H425" s="7"/>
      <c r="I425" s="7"/>
      <c r="J425" s="7"/>
      <c r="K425" s="7"/>
      <c r="L425" s="7"/>
      <c r="M425" s="7"/>
      <c r="N425" s="7"/>
      <c r="O425" s="7"/>
      <c r="P425" s="7"/>
      <c r="Q425" s="7"/>
      <c r="R425" s="7"/>
      <c r="S425" s="7"/>
      <c r="T425" s="7"/>
      <c r="U425" s="7"/>
      <c r="V425" s="7"/>
      <c r="W425" s="7"/>
      <c r="Y425" s="7"/>
      <c r="Z425" s="7"/>
      <c r="AA425" s="7"/>
      <c r="AB425" s="7"/>
      <c r="AC425" s="7"/>
      <c r="AE425" s="7"/>
      <c r="AF425" s="7"/>
      <c r="AG425" s="7"/>
      <c r="AH425" s="7"/>
      <c r="AI425" s="7"/>
      <c r="AQ425" s="66">
        <v>44965</v>
      </c>
      <c r="AR425" s="21" t="s">
        <v>1700</v>
      </c>
      <c r="AS425" s="7"/>
      <c r="AT425" s="7">
        <v>1.157</v>
      </c>
    </row>
    <row r="426" spans="1:46" customFormat="1">
      <c r="A426" s="66">
        <v>44965</v>
      </c>
      <c r="B426" s="21" t="s">
        <v>1699</v>
      </c>
      <c r="C426" s="140"/>
      <c r="D426" s="7">
        <v>1.0109999999999999</v>
      </c>
      <c r="E426" s="7"/>
      <c r="G426" s="7"/>
      <c r="H426" s="7"/>
      <c r="I426" s="7"/>
      <c r="J426" s="7"/>
      <c r="K426" s="7"/>
      <c r="L426" s="7"/>
      <c r="M426" s="7"/>
      <c r="N426" s="7"/>
      <c r="O426" s="7"/>
      <c r="P426" s="7"/>
      <c r="Q426" s="7"/>
      <c r="R426" s="7"/>
      <c r="S426" s="7"/>
      <c r="T426" s="7"/>
      <c r="U426" s="7"/>
      <c r="V426" s="7"/>
      <c r="W426" s="7"/>
      <c r="Y426" s="7"/>
      <c r="Z426" s="7"/>
      <c r="AA426" s="7"/>
      <c r="AB426" s="7"/>
      <c r="AC426" s="7"/>
      <c r="AE426" s="7"/>
      <c r="AF426" s="7"/>
      <c r="AG426" s="7"/>
      <c r="AH426" s="7"/>
      <c r="AI426" s="7"/>
      <c r="AQ426" s="66">
        <v>44966</v>
      </c>
      <c r="AR426" s="21" t="s">
        <v>1710</v>
      </c>
      <c r="AS426" s="7"/>
      <c r="AT426" s="7">
        <v>1.1557999999999999</v>
      </c>
    </row>
    <row r="427" spans="1:46" customFormat="1">
      <c r="A427" s="66">
        <v>44966</v>
      </c>
      <c r="B427" s="21" t="s">
        <v>1709</v>
      </c>
      <c r="C427" s="140"/>
      <c r="D427" s="7">
        <v>1.0154000000000001</v>
      </c>
      <c r="E427" s="7"/>
      <c r="G427" s="7"/>
      <c r="H427" s="7"/>
      <c r="I427" s="7"/>
      <c r="J427" s="7"/>
      <c r="K427" s="7"/>
      <c r="L427" s="7"/>
      <c r="M427" s="7"/>
      <c r="N427" s="7"/>
      <c r="O427" s="7"/>
      <c r="P427" s="7"/>
      <c r="Q427" s="7"/>
      <c r="R427" s="7"/>
      <c r="S427" s="7"/>
      <c r="T427" s="7"/>
      <c r="U427" s="7"/>
      <c r="V427" s="7"/>
      <c r="W427" s="7"/>
      <c r="Y427" s="7"/>
      <c r="Z427" s="7"/>
      <c r="AA427" s="7"/>
      <c r="AB427" s="7"/>
      <c r="AC427" s="7"/>
      <c r="AE427" s="7"/>
      <c r="AF427" s="7"/>
      <c r="AG427" s="7"/>
      <c r="AH427" s="7"/>
      <c r="AI427" s="7"/>
      <c r="AQ427" s="66">
        <v>44967</v>
      </c>
      <c r="AR427" s="21" t="s">
        <v>1720</v>
      </c>
      <c r="AS427" s="7"/>
      <c r="AT427" s="7">
        <v>1.1563000000000001</v>
      </c>
    </row>
    <row r="428" spans="1:46" customFormat="1">
      <c r="A428" s="66">
        <v>44967</v>
      </c>
      <c r="B428" s="21" t="s">
        <v>1722</v>
      </c>
      <c r="C428" s="140"/>
      <c r="D428" s="7">
        <v>1.0121</v>
      </c>
      <c r="E428" s="7"/>
      <c r="G428" s="7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Y428" s="7"/>
      <c r="Z428" s="7"/>
      <c r="AA428" s="7"/>
      <c r="AB428" s="7"/>
      <c r="AC428" s="7"/>
      <c r="AE428" s="7"/>
      <c r="AF428" s="7"/>
      <c r="AG428" s="7"/>
      <c r="AH428" s="7"/>
      <c r="AI428" s="7"/>
      <c r="AQ428" s="7"/>
      <c r="AR428" s="7"/>
      <c r="AS428" s="7"/>
      <c r="AT428" s="7"/>
    </row>
    <row r="429" spans="1:46" customFormat="1">
      <c r="A429" s="7"/>
      <c r="B429" s="7"/>
      <c r="C429" s="7"/>
      <c r="D429" s="7"/>
      <c r="E429" s="7"/>
      <c r="G429" s="7"/>
      <c r="H429" s="7"/>
      <c r="I429" s="7"/>
      <c r="J429" s="7"/>
      <c r="K429" s="7"/>
      <c r="L429" s="7"/>
      <c r="M429" s="7"/>
      <c r="N429" s="7"/>
      <c r="O429" s="7"/>
      <c r="P429" s="7"/>
      <c r="Q429" s="7"/>
      <c r="R429" s="7"/>
      <c r="S429" s="7"/>
      <c r="T429" s="7"/>
      <c r="U429" s="7"/>
      <c r="V429" s="7"/>
      <c r="W429" s="7"/>
      <c r="Y429" s="7"/>
      <c r="Z429" s="7"/>
      <c r="AA429" s="7"/>
      <c r="AB429" s="7"/>
      <c r="AC429" s="7"/>
      <c r="AE429" s="7"/>
      <c r="AF429" s="7"/>
      <c r="AG429" s="7"/>
      <c r="AH429" s="7"/>
      <c r="AI429" s="7"/>
      <c r="AQ429" s="7"/>
      <c r="AR429" s="7"/>
      <c r="AS429" s="7"/>
      <c r="AT429" s="7"/>
    </row>
    <row r="430" spans="1:46" customFormat="1">
      <c r="A430" s="7"/>
      <c r="B430" s="7"/>
      <c r="C430" s="7"/>
      <c r="D430" s="7"/>
      <c r="E430" s="7"/>
      <c r="G430" s="7"/>
      <c r="H430" s="7"/>
      <c r="I430" s="7"/>
      <c r="J430" s="7"/>
      <c r="K430" s="7"/>
      <c r="L430" s="7"/>
      <c r="M430" s="7"/>
      <c r="N430" s="7"/>
      <c r="O430" s="7"/>
      <c r="P430" s="7"/>
      <c r="Q430" s="7"/>
      <c r="R430" s="7"/>
      <c r="S430" s="7"/>
      <c r="T430" s="7"/>
      <c r="U430" s="7"/>
      <c r="V430" s="7"/>
      <c r="W430" s="7"/>
      <c r="Y430" s="7"/>
      <c r="Z430" s="7"/>
      <c r="AA430" s="7"/>
      <c r="AB430" s="7"/>
      <c r="AC430" s="7"/>
      <c r="AE430" s="7"/>
      <c r="AF430" s="7"/>
      <c r="AG430" s="7"/>
      <c r="AH430" s="7"/>
      <c r="AI430" s="7"/>
      <c r="AQ430" s="7"/>
      <c r="AR430" s="7"/>
      <c r="AS430" s="7"/>
      <c r="AT430" s="7"/>
    </row>
    <row r="431" spans="1:46" customFormat="1">
      <c r="A431" s="7"/>
      <c r="B431" s="7"/>
      <c r="C431" s="7"/>
      <c r="D431" s="7"/>
      <c r="E431" s="7"/>
      <c r="G431" s="7"/>
      <c r="H431" s="7"/>
      <c r="I431" s="7"/>
      <c r="J431" s="7"/>
      <c r="K431" s="7"/>
      <c r="L431" s="7"/>
      <c r="M431" s="7"/>
      <c r="N431" s="7"/>
      <c r="O431" s="7"/>
      <c r="P431" s="7"/>
      <c r="Q431" s="7"/>
      <c r="R431" s="7"/>
      <c r="S431" s="7"/>
      <c r="T431" s="7"/>
      <c r="U431" s="7"/>
      <c r="V431" s="7"/>
      <c r="W431" s="7"/>
      <c r="Y431" s="7"/>
      <c r="Z431" s="7"/>
      <c r="AA431" s="7"/>
      <c r="AB431" s="7"/>
      <c r="AC431" s="7"/>
      <c r="AE431" s="7"/>
      <c r="AF431" s="7"/>
      <c r="AG431" s="7"/>
      <c r="AH431" s="7"/>
      <c r="AI431" s="7"/>
      <c r="AQ431" s="7"/>
      <c r="AR431" s="7"/>
      <c r="AS431" s="7"/>
      <c r="AT431" s="7"/>
    </row>
    <row r="432" spans="1:46" customFormat="1">
      <c r="A432" s="7"/>
      <c r="B432" s="7"/>
      <c r="C432" s="7"/>
      <c r="D432" s="7"/>
      <c r="E432" s="7"/>
      <c r="G432" s="7"/>
      <c r="H432" s="7"/>
      <c r="I432" s="7"/>
      <c r="J432" s="7"/>
      <c r="K432" s="7"/>
      <c r="L432" s="7"/>
      <c r="M432" s="7"/>
      <c r="N432" s="7"/>
      <c r="O432" s="7"/>
      <c r="P432" s="7"/>
      <c r="Q432" s="7"/>
      <c r="R432" s="7"/>
      <c r="S432" s="7"/>
      <c r="T432" s="7"/>
      <c r="U432" s="7"/>
      <c r="V432" s="7"/>
      <c r="W432" s="7"/>
      <c r="Y432" s="7"/>
      <c r="Z432" s="7"/>
      <c r="AA432" s="7"/>
      <c r="AB432" s="7"/>
      <c r="AC432" s="7"/>
      <c r="AE432" s="7"/>
      <c r="AF432" s="7"/>
      <c r="AG432" s="7"/>
      <c r="AH432" s="7"/>
      <c r="AI432" s="7"/>
      <c r="AQ432" s="7"/>
      <c r="AR432" s="7"/>
      <c r="AS432" s="7"/>
      <c r="AT432" s="7"/>
    </row>
    <row r="433" customFormat="1"/>
    <row r="434" customFormat="1"/>
    <row r="435" customFormat="1"/>
    <row r="436" customFormat="1"/>
    <row r="437" customFormat="1"/>
    <row r="438" customFormat="1"/>
    <row r="439" customFormat="1"/>
    <row r="440" customFormat="1"/>
    <row r="441" customFormat="1"/>
    <row r="442" customFormat="1"/>
    <row r="443" customFormat="1"/>
    <row r="444" customFormat="1"/>
    <row r="445" customFormat="1"/>
    <row r="446" customFormat="1"/>
    <row r="447" customFormat="1"/>
    <row r="448" customFormat="1"/>
    <row r="449" customFormat="1"/>
    <row r="450" customFormat="1"/>
    <row r="451" customFormat="1"/>
    <row r="452" customFormat="1"/>
    <row r="453" customFormat="1"/>
    <row r="454" customFormat="1"/>
    <row r="455" customFormat="1"/>
    <row r="456" customFormat="1"/>
    <row r="457" customFormat="1"/>
    <row r="458" customFormat="1"/>
    <row r="459" customFormat="1"/>
    <row r="460" customFormat="1"/>
    <row r="461" customFormat="1"/>
    <row r="462" customFormat="1"/>
    <row r="463" customFormat="1"/>
    <row r="464" customFormat="1"/>
    <row r="465" customFormat="1"/>
    <row r="466" customFormat="1"/>
    <row r="467" customFormat="1"/>
    <row r="468" customFormat="1"/>
    <row r="469" customFormat="1"/>
    <row r="470" customFormat="1"/>
    <row r="471" customFormat="1"/>
    <row r="472" customFormat="1"/>
    <row r="473" customFormat="1"/>
    <row r="474" customFormat="1"/>
    <row r="475" customFormat="1"/>
    <row r="476" customFormat="1"/>
    <row r="477" customFormat="1"/>
    <row r="478" customFormat="1"/>
    <row r="479" customFormat="1"/>
    <row r="480" customFormat="1"/>
    <row r="481" customFormat="1"/>
    <row r="482" customFormat="1"/>
    <row r="483" customFormat="1"/>
    <row r="484" customFormat="1"/>
    <row r="485" customFormat="1"/>
    <row r="486" customFormat="1"/>
    <row r="487" customFormat="1"/>
    <row r="488" customFormat="1"/>
    <row r="489" customFormat="1"/>
    <row r="490" customFormat="1"/>
    <row r="491" customFormat="1"/>
    <row r="492" customFormat="1"/>
    <row r="493" customFormat="1"/>
    <row r="494" customFormat="1"/>
    <row r="495" customFormat="1"/>
    <row r="496" customFormat="1"/>
    <row r="497" customFormat="1"/>
    <row r="498" customFormat="1"/>
    <row r="499" customFormat="1"/>
    <row r="500" customFormat="1"/>
    <row r="501" customFormat="1"/>
    <row r="502" customFormat="1"/>
    <row r="503" customFormat="1"/>
    <row r="504" customFormat="1"/>
    <row r="505" customFormat="1"/>
    <row r="506" customFormat="1"/>
    <row r="507" customFormat="1"/>
    <row r="508" customFormat="1"/>
    <row r="509" customFormat="1"/>
    <row r="510" customFormat="1" ht="15" customHeight="1"/>
    <row r="511" customFormat="1"/>
    <row r="512" customFormat="1"/>
    <row r="513" customFormat="1"/>
    <row r="514" customFormat="1"/>
    <row r="515" customFormat="1"/>
    <row r="516" customFormat="1"/>
    <row r="517" customFormat="1"/>
    <row r="518" customFormat="1"/>
    <row r="519" customFormat="1"/>
    <row r="520" customFormat="1"/>
    <row r="521" customFormat="1"/>
    <row r="522" customFormat="1"/>
    <row r="523" customFormat="1"/>
    <row r="524" customFormat="1"/>
    <row r="525" customFormat="1"/>
    <row r="526" customFormat="1"/>
    <row r="527" customFormat="1"/>
    <row r="528" customFormat="1"/>
    <row r="529" customFormat="1"/>
    <row r="530" customFormat="1"/>
    <row r="531" customFormat="1"/>
    <row r="532" customFormat="1"/>
    <row r="533" customFormat="1"/>
    <row r="534" customFormat="1"/>
    <row r="535" customFormat="1"/>
    <row r="536" customFormat="1"/>
    <row r="537" customFormat="1"/>
    <row r="538" customFormat="1"/>
    <row r="539" customFormat="1"/>
    <row r="540" customFormat="1"/>
    <row r="541" customFormat="1"/>
    <row r="542" customFormat="1"/>
    <row r="543" customFormat="1"/>
    <row r="544" customFormat="1"/>
    <row r="545" customFormat="1"/>
    <row r="546" customFormat="1"/>
    <row r="547" customFormat="1"/>
    <row r="548" customFormat="1"/>
    <row r="549" customFormat="1"/>
    <row r="550" customFormat="1"/>
    <row r="551" customFormat="1"/>
    <row r="552" customFormat="1"/>
    <row r="553" customFormat="1"/>
    <row r="554" customFormat="1"/>
    <row r="555" customFormat="1"/>
    <row r="556" customFormat="1"/>
    <row r="557" customFormat="1"/>
    <row r="558" customFormat="1"/>
    <row r="559" customFormat="1"/>
    <row r="560" customFormat="1"/>
    <row r="561" customFormat="1"/>
    <row r="562" customFormat="1"/>
    <row r="563" customFormat="1"/>
  </sheetData>
  <phoneticPr fontId="7" type="noConversion"/>
  <conditionalFormatting sqref="AW4:AZ4">
    <cfRule type="cellIs" dxfId="5" priority="41" operator="lessThan">
      <formula>-0.1</formula>
    </cfRule>
  </conditionalFormatting>
  <conditionalFormatting sqref="BC4:BF4">
    <cfRule type="cellIs" dxfId="4" priority="35" operator="lessThan">
      <formula>-0.1</formula>
    </cfRule>
  </conditionalFormatting>
  <conditionalFormatting sqref="BC5:BE5">
    <cfRule type="cellIs" dxfId="3" priority="34" operator="lessThan">
      <formula>-0.1</formula>
    </cfRule>
  </conditionalFormatting>
  <conditionalFormatting sqref="A2:XFD2">
    <cfRule type="cellIs" dxfId="2" priority="3" operator="lessThan">
      <formula>-0.15</formula>
    </cfRule>
  </conditionalFormatting>
  <conditionalFormatting sqref="A3:XFD3">
    <cfRule type="cellIs" dxfId="1" priority="2" operator="lessThan">
      <formula>-0.2</formula>
    </cfRule>
  </conditionalFormatting>
  <conditionalFormatting sqref="A6:XFD6">
    <cfRule type="cellIs" dxfId="0" priority="1" operator="greaterThan">
      <formula>2</formula>
    </cfRule>
  </conditionalFormatting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/>
  <dimension ref="A1:O43"/>
  <sheetViews>
    <sheetView topLeftCell="A22" workbookViewId="0">
      <selection activeCell="M45" sqref="M45"/>
    </sheetView>
  </sheetViews>
  <sheetFormatPr defaultColWidth="9" defaultRowHeight="13.8"/>
  <cols>
    <col min="1" max="1" width="11" style="391" customWidth="1"/>
    <col min="2" max="2" width="10.33203125" style="391" customWidth="1"/>
    <col min="3" max="3" width="9" style="391"/>
    <col min="4" max="4" width="10.77734375" style="391" customWidth="1"/>
    <col min="5" max="5" width="9" style="391"/>
    <col min="6" max="6" width="13.77734375" style="391" customWidth="1"/>
    <col min="7" max="7" width="12.33203125" style="533" customWidth="1"/>
    <col min="8" max="8" width="9.44140625" style="391" customWidth="1"/>
    <col min="9" max="9" width="3.77734375" style="391" customWidth="1"/>
    <col min="10" max="10" width="12.109375" style="508" customWidth="1"/>
    <col min="11" max="11" width="15.77734375" style="391" customWidth="1"/>
    <col min="12" max="12" width="14.33203125" style="391" customWidth="1"/>
    <col min="13" max="13" width="13" style="391" bestFit="1" customWidth="1"/>
    <col min="14" max="14" width="9.77734375" style="391" customWidth="1"/>
    <col min="15" max="15" width="11.77734375" style="522" customWidth="1"/>
    <col min="16" max="16384" width="9" style="391"/>
  </cols>
  <sheetData>
    <row r="1" spans="1:15" s="511" customFormat="1" ht="22.8">
      <c r="A1" s="505" t="s">
        <v>417</v>
      </c>
      <c r="B1" s="505" t="s">
        <v>1550</v>
      </c>
      <c r="C1" s="505" t="s">
        <v>1551</v>
      </c>
      <c r="D1" s="505" t="s">
        <v>1553</v>
      </c>
      <c r="E1" s="505" t="s">
        <v>1554</v>
      </c>
      <c r="F1" s="506" t="s">
        <v>1555</v>
      </c>
      <c r="G1" s="531" t="s">
        <v>1557</v>
      </c>
      <c r="H1" s="505" t="s">
        <v>1556</v>
      </c>
      <c r="I1" s="507"/>
      <c r="J1" s="508" t="s">
        <v>418</v>
      </c>
      <c r="K1" s="509" t="s">
        <v>419</v>
      </c>
      <c r="L1" s="509" t="s">
        <v>420</v>
      </c>
      <c r="M1" s="505" t="s">
        <v>421</v>
      </c>
      <c r="N1" s="509" t="s">
        <v>422</v>
      </c>
      <c r="O1" s="510" t="s">
        <v>423</v>
      </c>
    </row>
    <row r="2" spans="1:15" ht="23.85" customHeight="1">
      <c r="A2" s="512" t="s">
        <v>424</v>
      </c>
      <c r="B2" s="512" t="s">
        <v>425</v>
      </c>
      <c r="C2" s="513" t="s">
        <v>426</v>
      </c>
      <c r="D2" s="512" t="s">
        <v>427</v>
      </c>
      <c r="E2" s="512" t="s">
        <v>1552</v>
      </c>
      <c r="F2" s="508">
        <v>44927</v>
      </c>
      <c r="G2" s="22">
        <f>9.62*100000000</f>
        <v>961999999.99999988</v>
      </c>
      <c r="H2" s="529" t="s">
        <v>428</v>
      </c>
      <c r="I2" s="514"/>
      <c r="J2" s="508">
        <v>44926</v>
      </c>
      <c r="K2" s="515">
        <v>981609278.89999998</v>
      </c>
      <c r="M2" s="516">
        <v>3.78E-2</v>
      </c>
      <c r="N2" s="517">
        <f t="shared" ref="N2:N12" si="0">K2*M2/360</f>
        <v>103068.97428450001</v>
      </c>
      <c r="O2" s="518">
        <f>K2*M2/10000</f>
        <v>3710.4830742420004</v>
      </c>
    </row>
    <row r="3" spans="1:15">
      <c r="A3" s="512"/>
      <c r="B3" s="512"/>
      <c r="C3" s="513"/>
      <c r="D3" s="512"/>
      <c r="E3" s="512"/>
      <c r="F3" s="508">
        <v>44929</v>
      </c>
      <c r="G3" s="22">
        <v>2000000</v>
      </c>
      <c r="H3" s="529" t="s">
        <v>1559</v>
      </c>
      <c r="I3" s="514"/>
      <c r="J3" s="508">
        <v>44927</v>
      </c>
      <c r="K3" s="515">
        <f>K2+L3</f>
        <v>1943609278.8999999</v>
      </c>
      <c r="L3" s="515">
        <f t="shared" ref="L3:L12" si="1">SUMIF(F:F,J3,G:G)</f>
        <v>961999999.99999988</v>
      </c>
      <c r="M3" s="516">
        <v>3.7499999999999999E-2</v>
      </c>
      <c r="N3" s="517">
        <f t="shared" si="0"/>
        <v>202459.29988541667</v>
      </c>
      <c r="O3" s="518">
        <f t="shared" ref="O3:O43" si="2">K3*M3/10000</f>
        <v>7288.5347958749999</v>
      </c>
    </row>
    <row r="4" spans="1:15">
      <c r="A4" s="512"/>
      <c r="B4" s="512"/>
      <c r="C4" s="513"/>
      <c r="D4" s="512"/>
      <c r="E4" s="512"/>
      <c r="F4" s="508">
        <v>44931</v>
      </c>
      <c r="G4" s="22">
        <v>-4180000</v>
      </c>
      <c r="H4" s="529" t="s">
        <v>1558</v>
      </c>
      <c r="I4" s="514"/>
      <c r="J4" s="508">
        <v>44928</v>
      </c>
      <c r="K4" s="515">
        <f t="shared" ref="K4:K7" si="3">K3+L4</f>
        <v>1943609278.8999999</v>
      </c>
      <c r="L4" s="515">
        <f t="shared" si="1"/>
        <v>0</v>
      </c>
      <c r="M4" s="516">
        <v>3.7499999999999999E-2</v>
      </c>
      <c r="N4" s="517">
        <f t="shared" si="0"/>
        <v>202459.29988541667</v>
      </c>
      <c r="O4" s="518">
        <f t="shared" si="2"/>
        <v>7288.5347958749999</v>
      </c>
    </row>
    <row r="5" spans="1:15">
      <c r="A5" s="512"/>
      <c r="B5" s="512"/>
      <c r="C5" s="513"/>
      <c r="D5" s="512"/>
      <c r="E5" s="512"/>
      <c r="F5" s="508">
        <v>44932</v>
      </c>
      <c r="I5" s="514"/>
      <c r="J5" s="508">
        <v>44929</v>
      </c>
      <c r="K5" s="515">
        <f t="shared" si="3"/>
        <v>1945609278.8999999</v>
      </c>
      <c r="L5" s="515">
        <f t="shared" si="1"/>
        <v>2000000</v>
      </c>
      <c r="M5" s="516">
        <v>3.7499999999999999E-2</v>
      </c>
      <c r="N5" s="517">
        <f t="shared" si="0"/>
        <v>202667.63321874998</v>
      </c>
      <c r="O5" s="518">
        <f t="shared" si="2"/>
        <v>7296.0347958749999</v>
      </c>
    </row>
    <row r="6" spans="1:15">
      <c r="A6" s="512"/>
      <c r="B6" s="512"/>
      <c r="C6" s="513"/>
      <c r="D6" s="512"/>
      <c r="E6" s="512"/>
      <c r="F6" s="508">
        <v>44933</v>
      </c>
      <c r="I6" s="514"/>
      <c r="J6" s="508">
        <v>44930</v>
      </c>
      <c r="K6" s="515">
        <f t="shared" si="3"/>
        <v>1945609278.8999999</v>
      </c>
      <c r="L6" s="515">
        <f t="shared" si="1"/>
        <v>0</v>
      </c>
      <c r="M6" s="516">
        <v>3.7499999999999999E-2</v>
      </c>
      <c r="N6" s="517">
        <f t="shared" si="0"/>
        <v>202667.63321874998</v>
      </c>
      <c r="O6" s="518">
        <f t="shared" si="2"/>
        <v>7296.0347958749999</v>
      </c>
    </row>
    <row r="7" spans="1:15">
      <c r="A7" s="512"/>
      <c r="B7" s="512"/>
      <c r="C7" s="513"/>
      <c r="D7" s="512"/>
      <c r="E7" s="512"/>
      <c r="F7" s="508">
        <v>44934</v>
      </c>
      <c r="H7" s="34"/>
      <c r="I7" s="514"/>
      <c r="J7" s="508">
        <v>44931</v>
      </c>
      <c r="K7" s="515">
        <f t="shared" si="3"/>
        <v>1941429278.8999999</v>
      </c>
      <c r="L7" s="515">
        <f t="shared" si="1"/>
        <v>-4180000</v>
      </c>
      <c r="M7" s="516">
        <v>3.7499999999999999E-2</v>
      </c>
      <c r="N7" s="517">
        <f t="shared" si="0"/>
        <v>202232.21655208332</v>
      </c>
      <c r="O7" s="518">
        <f t="shared" si="2"/>
        <v>7280.3597958749997</v>
      </c>
    </row>
    <row r="8" spans="1:15">
      <c r="A8" s="512"/>
      <c r="B8" s="512"/>
      <c r="C8" s="513"/>
      <c r="D8" s="512"/>
      <c r="E8" s="512"/>
      <c r="F8" s="508">
        <v>44935</v>
      </c>
      <c r="H8" s="530"/>
      <c r="I8" s="514"/>
      <c r="J8" s="508">
        <v>44932</v>
      </c>
      <c r="K8" s="515">
        <f>K7+L8</f>
        <v>1941429278.8999999</v>
      </c>
      <c r="L8" s="515">
        <f t="shared" si="1"/>
        <v>0</v>
      </c>
      <c r="M8" s="516">
        <v>3.7499999999999999E-2</v>
      </c>
      <c r="N8" s="517">
        <f t="shared" si="0"/>
        <v>202232.21655208332</v>
      </c>
      <c r="O8" s="518">
        <f t="shared" si="2"/>
        <v>7280.3597958749997</v>
      </c>
    </row>
    <row r="9" spans="1:15">
      <c r="A9" s="512"/>
      <c r="B9" s="512"/>
      <c r="C9" s="513"/>
      <c r="D9" s="512"/>
      <c r="E9" s="512"/>
      <c r="F9" s="508">
        <v>44936</v>
      </c>
      <c r="G9" s="532"/>
      <c r="H9" s="34"/>
      <c r="I9" s="519"/>
      <c r="J9" s="508">
        <v>44933</v>
      </c>
      <c r="K9" s="515">
        <f>K8+L9</f>
        <v>1941429278.8999999</v>
      </c>
      <c r="L9" s="515">
        <f t="shared" si="1"/>
        <v>0</v>
      </c>
      <c r="M9" s="516">
        <v>3.7499999999999999E-2</v>
      </c>
      <c r="N9" s="517">
        <f t="shared" si="0"/>
        <v>202232.21655208332</v>
      </c>
      <c r="O9" s="518">
        <f t="shared" si="2"/>
        <v>7280.3597958749997</v>
      </c>
    </row>
    <row r="10" spans="1:15">
      <c r="A10" s="512"/>
      <c r="B10" s="512"/>
      <c r="C10" s="513"/>
      <c r="D10" s="512"/>
      <c r="E10" s="512"/>
      <c r="F10" s="508">
        <v>44937</v>
      </c>
      <c r="G10" s="532">
        <v>-920000</v>
      </c>
      <c r="H10" s="34"/>
      <c r="I10" s="514"/>
      <c r="J10" s="508">
        <v>44934</v>
      </c>
      <c r="K10" s="515">
        <f>K9+L10</f>
        <v>1941429278.8999999</v>
      </c>
      <c r="L10" s="515">
        <f t="shared" si="1"/>
        <v>0</v>
      </c>
      <c r="M10" s="516">
        <v>3.7499999999999999E-2</v>
      </c>
      <c r="N10" s="517">
        <f t="shared" si="0"/>
        <v>202232.21655208332</v>
      </c>
      <c r="O10" s="518">
        <f t="shared" si="2"/>
        <v>7280.3597958749997</v>
      </c>
    </row>
    <row r="11" spans="1:15">
      <c r="A11" s="520"/>
      <c r="B11" s="520"/>
      <c r="C11" s="521"/>
      <c r="D11" s="520"/>
      <c r="E11" s="520"/>
      <c r="F11" s="508">
        <v>44938</v>
      </c>
      <c r="G11" s="532">
        <v>-1510000</v>
      </c>
      <c r="H11" s="34"/>
      <c r="I11" s="514"/>
      <c r="J11" s="508">
        <f ca="1">IF(J10&lt;TODAY(),J10+1,"")</f>
        <v>44935</v>
      </c>
      <c r="K11" s="515">
        <f ca="1">K10+L11</f>
        <v>1941429278.8999999</v>
      </c>
      <c r="L11" s="515">
        <f t="shared" ca="1" si="1"/>
        <v>0</v>
      </c>
      <c r="M11" s="516">
        <v>3.7499999999999999E-2</v>
      </c>
      <c r="N11" s="517">
        <f t="shared" ca="1" si="0"/>
        <v>202232.21655208332</v>
      </c>
      <c r="O11" s="518">
        <f t="shared" ca="1" si="2"/>
        <v>7280.3597958749997</v>
      </c>
    </row>
    <row r="12" spans="1:15">
      <c r="A12" s="520"/>
      <c r="B12" s="520"/>
      <c r="C12" s="521"/>
      <c r="D12" s="520"/>
      <c r="E12" s="520"/>
      <c r="F12" s="508">
        <v>44939</v>
      </c>
      <c r="G12" s="532">
        <v>3000000</v>
      </c>
      <c r="H12" s="514"/>
      <c r="I12" s="514"/>
      <c r="J12" s="508">
        <f ca="1">IF(J11&lt;TODAY(),J11+1,"")</f>
        <v>44936</v>
      </c>
      <c r="K12" s="515">
        <f ca="1">K11+L12</f>
        <v>1941429278.8999999</v>
      </c>
      <c r="L12" s="515">
        <f t="shared" ca="1" si="1"/>
        <v>0</v>
      </c>
      <c r="M12" s="516">
        <v>3.7499999999999999E-2</v>
      </c>
      <c r="N12" s="517">
        <f t="shared" ca="1" si="0"/>
        <v>202232.21655208332</v>
      </c>
      <c r="O12" s="518">
        <f t="shared" ca="1" si="2"/>
        <v>7280.3597958749997</v>
      </c>
    </row>
    <row r="13" spans="1:15">
      <c r="A13" s="512"/>
      <c r="B13" s="512"/>
      <c r="C13" s="513"/>
      <c r="D13" s="512"/>
      <c r="E13" s="512"/>
      <c r="F13" s="508">
        <v>44940</v>
      </c>
      <c r="G13" s="532"/>
      <c r="H13" s="514"/>
      <c r="I13" s="514"/>
      <c r="J13" s="508">
        <f ca="1">IF(J12&lt;TODAY(),J12+1,"")</f>
        <v>44937</v>
      </c>
      <c r="K13" s="515">
        <f t="shared" ref="K13:K43" ca="1" si="4">K12+L13</f>
        <v>1940509278.8999999</v>
      </c>
      <c r="L13" s="515">
        <f t="shared" ref="L13:L43" ca="1" si="5">SUMIF(F:F,J13,G:G)</f>
        <v>-920000</v>
      </c>
      <c r="M13" s="516">
        <v>3.7499999999999999E-2</v>
      </c>
      <c r="N13" s="517">
        <f t="shared" ref="N13:N43" ca="1" si="6">K13*M13/360</f>
        <v>202136.38321874998</v>
      </c>
      <c r="O13" s="518">
        <f t="shared" ca="1" si="2"/>
        <v>7276.9097958749999</v>
      </c>
    </row>
    <row r="14" spans="1:15">
      <c r="A14" s="520"/>
      <c r="B14" s="520"/>
      <c r="C14" s="521"/>
      <c r="D14" s="520"/>
      <c r="E14" s="520"/>
      <c r="F14" s="508">
        <v>44941</v>
      </c>
      <c r="G14" s="534"/>
      <c r="H14" s="514"/>
      <c r="I14" s="514"/>
      <c r="J14" s="508">
        <f t="shared" ref="J14:J43" ca="1" si="7">IF(J13&lt;TODAY(),J13+1,"")</f>
        <v>44938</v>
      </c>
      <c r="K14" s="515">
        <f t="shared" ca="1" si="4"/>
        <v>1938999278.8999999</v>
      </c>
      <c r="L14" s="515">
        <f t="shared" ca="1" si="5"/>
        <v>-1510000</v>
      </c>
      <c r="M14" s="516">
        <v>3.7499999999999999E-2</v>
      </c>
      <c r="N14" s="517">
        <f t="shared" ca="1" si="6"/>
        <v>201979.09155208332</v>
      </c>
      <c r="O14" s="518">
        <f t="shared" ca="1" si="2"/>
        <v>7271.2472958749995</v>
      </c>
    </row>
    <row r="15" spans="1:15">
      <c r="A15" s="512"/>
      <c r="B15" s="512"/>
      <c r="C15" s="513"/>
      <c r="D15" s="512"/>
      <c r="E15" s="512"/>
      <c r="F15" s="508">
        <v>44942</v>
      </c>
      <c r="G15" s="535">
        <v>-3560000</v>
      </c>
      <c r="H15" s="514"/>
      <c r="I15" s="514"/>
      <c r="J15" s="508">
        <f t="shared" ca="1" si="7"/>
        <v>44939</v>
      </c>
      <c r="K15" s="515">
        <f t="shared" ca="1" si="4"/>
        <v>1941999278.8999999</v>
      </c>
      <c r="L15" s="515">
        <f t="shared" ca="1" si="5"/>
        <v>3000000</v>
      </c>
      <c r="M15" s="516">
        <v>3.7499999999999999E-2</v>
      </c>
      <c r="N15" s="517">
        <f t="shared" ca="1" si="6"/>
        <v>202291.59155208332</v>
      </c>
      <c r="O15" s="518">
        <f t="shared" ca="1" si="2"/>
        <v>7282.4972958749995</v>
      </c>
    </row>
    <row r="16" spans="1:15">
      <c r="A16" s="520"/>
      <c r="B16" s="520"/>
      <c r="C16" s="521"/>
      <c r="D16" s="520"/>
      <c r="E16" s="520"/>
      <c r="F16" s="508">
        <v>44943</v>
      </c>
      <c r="G16" s="534"/>
      <c r="H16" s="514"/>
      <c r="I16" s="514"/>
      <c r="J16" s="508">
        <f t="shared" ca="1" si="7"/>
        <v>44940</v>
      </c>
      <c r="K16" s="515">
        <f t="shared" ca="1" si="4"/>
        <v>1941999278.8999999</v>
      </c>
      <c r="L16" s="515">
        <f t="shared" ca="1" si="5"/>
        <v>0</v>
      </c>
      <c r="M16" s="516">
        <v>3.7499999999999999E-2</v>
      </c>
      <c r="N16" s="517">
        <f t="shared" ca="1" si="6"/>
        <v>202291.59155208332</v>
      </c>
      <c r="O16" s="518">
        <f t="shared" ca="1" si="2"/>
        <v>7282.4972958749995</v>
      </c>
    </row>
    <row r="17" spans="1:15">
      <c r="A17" s="512"/>
      <c r="B17" s="512"/>
      <c r="C17" s="513"/>
      <c r="D17" s="512"/>
      <c r="E17" s="512"/>
      <c r="F17" s="508">
        <v>44944</v>
      </c>
      <c r="G17" s="535">
        <v>4230000</v>
      </c>
      <c r="H17" s="514"/>
      <c r="I17" s="514"/>
      <c r="J17" s="508">
        <f t="shared" ca="1" si="7"/>
        <v>44941</v>
      </c>
      <c r="K17" s="515">
        <f t="shared" ca="1" si="4"/>
        <v>1941999278.8999999</v>
      </c>
      <c r="L17" s="515">
        <f t="shared" ca="1" si="5"/>
        <v>0</v>
      </c>
      <c r="M17" s="516">
        <v>3.7499999999999999E-2</v>
      </c>
      <c r="N17" s="517">
        <f t="shared" ca="1" si="6"/>
        <v>202291.59155208332</v>
      </c>
      <c r="O17" s="518">
        <f t="shared" ca="1" si="2"/>
        <v>7282.4972958749995</v>
      </c>
    </row>
    <row r="18" spans="1:15">
      <c r="A18" s="522"/>
      <c r="B18" s="522"/>
      <c r="C18" s="522"/>
      <c r="D18" s="522"/>
      <c r="E18" s="512"/>
      <c r="F18" s="508">
        <v>44945</v>
      </c>
      <c r="G18" s="534">
        <v>-3990000</v>
      </c>
      <c r="H18" s="514"/>
      <c r="I18" s="514"/>
      <c r="J18" s="508">
        <f t="shared" ca="1" si="7"/>
        <v>44942</v>
      </c>
      <c r="K18" s="515">
        <f t="shared" ca="1" si="4"/>
        <v>1938439278.8999999</v>
      </c>
      <c r="L18" s="515">
        <f t="shared" ca="1" si="5"/>
        <v>-3560000</v>
      </c>
      <c r="M18" s="516">
        <v>3.7499999999999999E-2</v>
      </c>
      <c r="N18" s="517">
        <f t="shared" ca="1" si="6"/>
        <v>201920.75821874998</v>
      </c>
      <c r="O18" s="518">
        <f t="shared" ca="1" si="2"/>
        <v>7269.1472958749991</v>
      </c>
    </row>
    <row r="19" spans="1:15">
      <c r="A19" s="522"/>
      <c r="B19" s="522"/>
      <c r="C19" s="522"/>
      <c r="D19" s="522"/>
      <c r="E19" s="522"/>
      <c r="F19" s="508">
        <v>44946</v>
      </c>
      <c r="G19" s="536"/>
      <c r="H19" s="514"/>
      <c r="I19" s="514"/>
      <c r="J19" s="508">
        <f t="shared" ca="1" si="7"/>
        <v>44943</v>
      </c>
      <c r="K19" s="515">
        <f t="shared" ca="1" si="4"/>
        <v>1938439278.8999999</v>
      </c>
      <c r="L19" s="515">
        <f t="shared" ca="1" si="5"/>
        <v>0</v>
      </c>
      <c r="M19" s="516">
        <v>3.7499999999999999E-2</v>
      </c>
      <c r="N19" s="517">
        <f t="shared" ca="1" si="6"/>
        <v>201920.75821874998</v>
      </c>
      <c r="O19" s="518">
        <f t="shared" ca="1" si="2"/>
        <v>7269.1472958749991</v>
      </c>
    </row>
    <row r="20" spans="1:15">
      <c r="A20" s="522"/>
      <c r="B20" s="522"/>
      <c r="C20" s="522"/>
      <c r="D20" s="522"/>
      <c r="E20" s="522"/>
      <c r="F20" s="508">
        <v>44947</v>
      </c>
      <c r="G20" s="536"/>
      <c r="H20" s="514"/>
      <c r="I20" s="514"/>
      <c r="J20" s="508">
        <f t="shared" ca="1" si="7"/>
        <v>44944</v>
      </c>
      <c r="K20" s="515">
        <f t="shared" ca="1" si="4"/>
        <v>1942669278.8999999</v>
      </c>
      <c r="L20" s="515">
        <f t="shared" ca="1" si="5"/>
        <v>4230000</v>
      </c>
      <c r="M20" s="516">
        <v>3.7499999999999999E-2</v>
      </c>
      <c r="N20" s="517">
        <f t="shared" ca="1" si="6"/>
        <v>202361.38321874998</v>
      </c>
      <c r="O20" s="518">
        <f t="shared" ca="1" si="2"/>
        <v>7285.0097958749993</v>
      </c>
    </row>
    <row r="21" spans="1:15">
      <c r="A21" s="522"/>
      <c r="B21" s="522"/>
      <c r="C21" s="522"/>
      <c r="D21" s="522"/>
      <c r="E21" s="522"/>
      <c r="F21" s="508">
        <v>44948</v>
      </c>
      <c r="G21" s="536"/>
      <c r="H21" s="514"/>
      <c r="I21" s="514"/>
      <c r="J21" s="508">
        <f t="shared" ca="1" si="7"/>
        <v>44945</v>
      </c>
      <c r="K21" s="515">
        <f t="shared" ca="1" si="4"/>
        <v>1938679278.8999999</v>
      </c>
      <c r="L21" s="515">
        <f t="shared" ca="1" si="5"/>
        <v>-3990000</v>
      </c>
      <c r="M21" s="516">
        <v>3.7499999999999999E-2</v>
      </c>
      <c r="N21" s="517">
        <f t="shared" ca="1" si="6"/>
        <v>201945.75821874998</v>
      </c>
      <c r="O21" s="518">
        <f t="shared" ca="1" si="2"/>
        <v>7270.0472958749997</v>
      </c>
    </row>
    <row r="22" spans="1:15">
      <c r="A22" s="512"/>
      <c r="B22" s="512"/>
      <c r="C22" s="512"/>
      <c r="D22" s="512"/>
      <c r="E22" s="512"/>
      <c r="F22" s="508">
        <v>44949</v>
      </c>
      <c r="G22" s="536"/>
      <c r="H22" s="514"/>
      <c r="I22" s="514"/>
      <c r="J22" s="508">
        <f t="shared" ca="1" si="7"/>
        <v>44946</v>
      </c>
      <c r="K22" s="515">
        <f t="shared" ca="1" si="4"/>
        <v>1938679278.8999999</v>
      </c>
      <c r="L22" s="515">
        <f t="shared" ca="1" si="5"/>
        <v>0</v>
      </c>
      <c r="M22" s="516">
        <v>3.7499999999999999E-2</v>
      </c>
      <c r="N22" s="517">
        <f t="shared" ca="1" si="6"/>
        <v>201945.75821874998</v>
      </c>
      <c r="O22" s="518">
        <f t="shared" ca="1" si="2"/>
        <v>7270.0472958749997</v>
      </c>
    </row>
    <row r="23" spans="1:15">
      <c r="A23" s="512"/>
      <c r="B23" s="512"/>
      <c r="C23" s="512"/>
      <c r="D23" s="512"/>
      <c r="E23" s="512"/>
      <c r="F23" s="508">
        <v>44950</v>
      </c>
      <c r="G23" s="523"/>
      <c r="H23" s="514"/>
      <c r="I23" s="514"/>
      <c r="J23" s="508">
        <f t="shared" ca="1" si="7"/>
        <v>44947</v>
      </c>
      <c r="K23" s="515">
        <f t="shared" ca="1" si="4"/>
        <v>1938679278.8999999</v>
      </c>
      <c r="L23" s="515">
        <f t="shared" ca="1" si="5"/>
        <v>0</v>
      </c>
      <c r="M23" s="516">
        <v>3.7499999999999999E-2</v>
      </c>
      <c r="N23" s="517">
        <f t="shared" ca="1" si="6"/>
        <v>201945.75821874998</v>
      </c>
      <c r="O23" s="518">
        <f t="shared" ca="1" si="2"/>
        <v>7270.0472958749997</v>
      </c>
    </row>
    <row r="24" spans="1:15">
      <c r="A24" s="512"/>
      <c r="B24" s="512"/>
      <c r="C24" s="512"/>
      <c r="D24" s="512"/>
      <c r="E24" s="512"/>
      <c r="F24" s="508">
        <v>44951</v>
      </c>
      <c r="G24" s="523"/>
      <c r="H24" s="514"/>
      <c r="I24" s="514"/>
      <c r="J24" s="508">
        <f t="shared" ca="1" si="7"/>
        <v>44948</v>
      </c>
      <c r="K24" s="515">
        <f t="shared" ca="1" si="4"/>
        <v>1938679278.8999999</v>
      </c>
      <c r="L24" s="515">
        <f t="shared" ca="1" si="5"/>
        <v>0</v>
      </c>
      <c r="M24" s="516">
        <v>3.7499999999999999E-2</v>
      </c>
      <c r="N24" s="517">
        <f t="shared" ca="1" si="6"/>
        <v>201945.75821874998</v>
      </c>
      <c r="O24" s="518">
        <f t="shared" ca="1" si="2"/>
        <v>7270.0472958749997</v>
      </c>
    </row>
    <row r="25" spans="1:15">
      <c r="A25" s="512"/>
      <c r="B25" s="512"/>
      <c r="C25" s="512"/>
      <c r="D25" s="512"/>
      <c r="E25" s="512"/>
      <c r="F25" s="508">
        <v>44952</v>
      </c>
      <c r="G25" s="523"/>
      <c r="H25" s="514"/>
      <c r="I25" s="514"/>
      <c r="J25" s="508">
        <f t="shared" ca="1" si="7"/>
        <v>44949</v>
      </c>
      <c r="K25" s="515">
        <f t="shared" ca="1" si="4"/>
        <v>1938679278.8999999</v>
      </c>
      <c r="L25" s="515">
        <f t="shared" ca="1" si="5"/>
        <v>0</v>
      </c>
      <c r="M25" s="516">
        <v>3.7499999999999999E-2</v>
      </c>
      <c r="N25" s="517">
        <f t="shared" ca="1" si="6"/>
        <v>201945.75821874998</v>
      </c>
      <c r="O25" s="518">
        <f t="shared" ca="1" si="2"/>
        <v>7270.0472958749997</v>
      </c>
    </row>
    <row r="26" spans="1:15">
      <c r="A26" s="524"/>
      <c r="B26" s="524"/>
      <c r="C26" s="524"/>
      <c r="D26" s="524"/>
      <c r="E26" s="512"/>
      <c r="F26" s="508">
        <v>44953</v>
      </c>
      <c r="G26" s="523"/>
      <c r="H26" s="514"/>
      <c r="I26" s="514"/>
      <c r="J26" s="508">
        <f t="shared" ca="1" si="7"/>
        <v>44950</v>
      </c>
      <c r="K26" s="515">
        <f t="shared" ca="1" si="4"/>
        <v>1938679278.8999999</v>
      </c>
      <c r="L26" s="515">
        <f t="shared" ca="1" si="5"/>
        <v>0</v>
      </c>
      <c r="M26" s="516">
        <v>3.7499999999999999E-2</v>
      </c>
      <c r="N26" s="517">
        <f t="shared" ca="1" si="6"/>
        <v>201945.75821874998</v>
      </c>
      <c r="O26" s="518">
        <f t="shared" ca="1" si="2"/>
        <v>7270.0472958749997</v>
      </c>
    </row>
    <row r="27" spans="1:15">
      <c r="A27" s="512"/>
      <c r="B27" s="512"/>
      <c r="C27" s="512"/>
      <c r="D27" s="512"/>
      <c r="E27" s="512"/>
      <c r="F27" s="508">
        <v>44954</v>
      </c>
      <c r="G27" s="537"/>
      <c r="H27" s="514"/>
      <c r="I27" s="514"/>
      <c r="J27" s="508">
        <f t="shared" ca="1" si="7"/>
        <v>44951</v>
      </c>
      <c r="K27" s="515">
        <f t="shared" ca="1" si="4"/>
        <v>1938679278.8999999</v>
      </c>
      <c r="L27" s="515">
        <f t="shared" ca="1" si="5"/>
        <v>0</v>
      </c>
      <c r="M27" s="516">
        <v>3.7499999999999999E-2</v>
      </c>
      <c r="N27" s="517">
        <f t="shared" ca="1" si="6"/>
        <v>201945.75821874998</v>
      </c>
      <c r="O27" s="518">
        <f t="shared" ca="1" si="2"/>
        <v>7270.0472958749997</v>
      </c>
    </row>
    <row r="28" spans="1:15">
      <c r="A28" s="512"/>
      <c r="B28" s="512"/>
      <c r="C28" s="525"/>
      <c r="D28" s="512"/>
      <c r="E28" s="512"/>
      <c r="F28" s="508">
        <v>44955</v>
      </c>
      <c r="G28" s="523"/>
      <c r="H28" s="514"/>
      <c r="I28" s="514"/>
      <c r="J28" s="508">
        <f t="shared" ca="1" si="7"/>
        <v>44952</v>
      </c>
      <c r="K28" s="515">
        <f t="shared" ca="1" si="4"/>
        <v>1938679278.8999999</v>
      </c>
      <c r="L28" s="515">
        <f t="shared" ca="1" si="5"/>
        <v>0</v>
      </c>
      <c r="M28" s="516">
        <v>3.7499999999999999E-2</v>
      </c>
      <c r="N28" s="517">
        <f t="shared" ca="1" si="6"/>
        <v>201945.75821874998</v>
      </c>
      <c r="O28" s="518">
        <f t="shared" ca="1" si="2"/>
        <v>7270.0472958749997</v>
      </c>
    </row>
    <row r="29" spans="1:15">
      <c r="A29" s="526"/>
      <c r="B29" s="527"/>
      <c r="C29" s="514"/>
      <c r="D29" s="514"/>
      <c r="E29" s="514"/>
      <c r="F29" s="508">
        <v>44956</v>
      </c>
      <c r="G29" s="523">
        <v>2000000</v>
      </c>
      <c r="H29" s="514"/>
      <c r="I29" s="514"/>
      <c r="J29" s="508">
        <f t="shared" ca="1" si="7"/>
        <v>44953</v>
      </c>
      <c r="K29" s="515">
        <f t="shared" ca="1" si="4"/>
        <v>1938679278.8999999</v>
      </c>
      <c r="L29" s="515">
        <f t="shared" ca="1" si="5"/>
        <v>0</v>
      </c>
      <c r="M29" s="516">
        <v>3.7499999999999999E-2</v>
      </c>
      <c r="N29" s="517">
        <f t="shared" ca="1" si="6"/>
        <v>201945.75821874998</v>
      </c>
      <c r="O29" s="518">
        <f t="shared" ca="1" si="2"/>
        <v>7270.0472958749997</v>
      </c>
    </row>
    <row r="30" spans="1:15">
      <c r="A30" s="526"/>
      <c r="B30" s="527"/>
      <c r="C30" s="514"/>
      <c r="D30" s="514"/>
      <c r="E30" s="514"/>
      <c r="F30" s="508">
        <v>44957</v>
      </c>
      <c r="G30" s="528"/>
      <c r="H30" s="514"/>
      <c r="I30" s="514"/>
      <c r="J30" s="508">
        <f t="shared" ca="1" si="7"/>
        <v>44954</v>
      </c>
      <c r="K30" s="515">
        <f t="shared" ca="1" si="4"/>
        <v>1938679278.8999999</v>
      </c>
      <c r="L30" s="515">
        <f t="shared" ca="1" si="5"/>
        <v>0</v>
      </c>
      <c r="M30" s="516">
        <v>3.7499999999999999E-2</v>
      </c>
      <c r="N30" s="517">
        <f t="shared" ca="1" si="6"/>
        <v>201945.75821874998</v>
      </c>
      <c r="O30" s="518">
        <f t="shared" ca="1" si="2"/>
        <v>7270.0472958749997</v>
      </c>
    </row>
    <row r="31" spans="1:15">
      <c r="A31" s="526"/>
      <c r="B31" s="527"/>
      <c r="C31" s="514"/>
      <c r="D31" s="514"/>
      <c r="E31" s="514"/>
      <c r="F31" s="508">
        <v>44958</v>
      </c>
      <c r="G31" s="528"/>
      <c r="H31" s="514"/>
      <c r="I31" s="514"/>
      <c r="J31" s="508">
        <f t="shared" ca="1" si="7"/>
        <v>44955</v>
      </c>
      <c r="K31" s="515">
        <f t="shared" ca="1" si="4"/>
        <v>1938679278.8999999</v>
      </c>
      <c r="L31" s="515">
        <f t="shared" ca="1" si="5"/>
        <v>0</v>
      </c>
      <c r="M31" s="516">
        <v>3.7499999999999999E-2</v>
      </c>
      <c r="N31" s="517">
        <f t="shared" ca="1" si="6"/>
        <v>201945.75821874998</v>
      </c>
      <c r="O31" s="518">
        <f t="shared" ca="1" si="2"/>
        <v>7270.0472958749997</v>
      </c>
    </row>
    <row r="32" spans="1:15">
      <c r="A32" s="526"/>
      <c r="B32" s="527"/>
      <c r="C32" s="514"/>
      <c r="D32" s="514"/>
      <c r="E32" s="514"/>
      <c r="F32" s="508">
        <v>44959</v>
      </c>
      <c r="G32" s="528"/>
      <c r="H32" s="514"/>
      <c r="I32" s="514"/>
      <c r="J32" s="508">
        <f t="shared" ca="1" si="7"/>
        <v>44956</v>
      </c>
      <c r="K32" s="515">
        <f t="shared" ca="1" si="4"/>
        <v>1940679278.8999999</v>
      </c>
      <c r="L32" s="515">
        <f t="shared" ca="1" si="5"/>
        <v>2000000</v>
      </c>
      <c r="M32" s="516">
        <v>3.7499999999999999E-2</v>
      </c>
      <c r="N32" s="517">
        <f t="shared" ca="1" si="6"/>
        <v>202154.09155208332</v>
      </c>
      <c r="O32" s="518">
        <f t="shared" ca="1" si="2"/>
        <v>7277.5472958749997</v>
      </c>
    </row>
    <row r="33" spans="1:15">
      <c r="A33" s="514"/>
      <c r="B33" s="514"/>
      <c r="C33" s="514"/>
      <c r="D33" s="514"/>
      <c r="E33" s="514"/>
      <c r="F33" s="508">
        <v>44960</v>
      </c>
      <c r="G33" s="528">
        <v>10000000</v>
      </c>
      <c r="H33" s="514"/>
      <c r="I33" s="514"/>
      <c r="J33" s="508">
        <f t="shared" ca="1" si="7"/>
        <v>44957</v>
      </c>
      <c r="K33" s="515">
        <f t="shared" ca="1" si="4"/>
        <v>1940679278.8999999</v>
      </c>
      <c r="L33" s="515">
        <f t="shared" ca="1" si="5"/>
        <v>0</v>
      </c>
      <c r="M33" s="516">
        <v>3.7499999999999999E-2</v>
      </c>
      <c r="N33" s="517">
        <f t="shared" ca="1" si="6"/>
        <v>202154.09155208332</v>
      </c>
      <c r="O33" s="518">
        <f t="shared" ca="1" si="2"/>
        <v>7277.5472958749997</v>
      </c>
    </row>
    <row r="34" spans="1:15">
      <c r="A34" s="514"/>
      <c r="B34" s="514"/>
      <c r="C34" s="514"/>
      <c r="F34" s="508">
        <v>44961</v>
      </c>
      <c r="G34" s="528"/>
      <c r="H34" s="514"/>
      <c r="I34" s="514"/>
      <c r="J34" s="508">
        <f t="shared" ca="1" si="7"/>
        <v>44958</v>
      </c>
      <c r="K34" s="515">
        <f t="shared" ca="1" si="4"/>
        <v>1940679278.8999999</v>
      </c>
      <c r="L34" s="515">
        <f t="shared" ca="1" si="5"/>
        <v>0</v>
      </c>
      <c r="M34" s="516">
        <v>3.7499999999999999E-2</v>
      </c>
      <c r="N34" s="517">
        <f t="shared" ca="1" si="6"/>
        <v>202154.09155208332</v>
      </c>
      <c r="O34" s="518">
        <f t="shared" ca="1" si="2"/>
        <v>7277.5472958749997</v>
      </c>
    </row>
    <row r="35" spans="1:15">
      <c r="A35" s="514"/>
      <c r="B35" s="514"/>
      <c r="C35" s="514"/>
      <c r="F35" s="508">
        <v>44962</v>
      </c>
      <c r="G35" s="528"/>
      <c r="H35" s="514"/>
      <c r="I35" s="514"/>
      <c r="J35" s="508">
        <f t="shared" ca="1" si="7"/>
        <v>44959</v>
      </c>
      <c r="K35" s="515">
        <f t="shared" ca="1" si="4"/>
        <v>1940679278.8999999</v>
      </c>
      <c r="L35" s="515">
        <f t="shared" ca="1" si="5"/>
        <v>0</v>
      </c>
      <c r="M35" s="516">
        <v>3.7499999999999999E-2</v>
      </c>
      <c r="N35" s="517">
        <f t="shared" ca="1" si="6"/>
        <v>202154.09155208332</v>
      </c>
      <c r="O35" s="518">
        <f t="shared" ca="1" si="2"/>
        <v>7277.5472958749997</v>
      </c>
    </row>
    <row r="36" spans="1:15">
      <c r="A36" s="514"/>
      <c r="B36" s="514"/>
      <c r="C36" s="514"/>
      <c r="F36" s="508">
        <v>44963</v>
      </c>
      <c r="G36" s="528"/>
      <c r="H36" s="514"/>
      <c r="I36" s="514"/>
      <c r="J36" s="508">
        <f t="shared" ca="1" si="7"/>
        <v>44960</v>
      </c>
      <c r="K36" s="515">
        <f t="shared" ca="1" si="4"/>
        <v>1950679278.8999999</v>
      </c>
      <c r="L36" s="515">
        <f t="shared" ca="1" si="5"/>
        <v>10000000</v>
      </c>
      <c r="M36" s="516">
        <v>3.7499999999999999E-2</v>
      </c>
      <c r="N36" s="517">
        <f t="shared" ca="1" si="6"/>
        <v>203195.75821874998</v>
      </c>
      <c r="O36" s="518">
        <f t="shared" ca="1" si="2"/>
        <v>7315.0472958749997</v>
      </c>
    </row>
    <row r="37" spans="1:15">
      <c r="A37" s="514"/>
      <c r="B37" s="514"/>
      <c r="C37" s="514"/>
      <c r="F37" s="508">
        <v>44964</v>
      </c>
      <c r="G37" s="528">
        <v>3000000</v>
      </c>
      <c r="H37" s="514"/>
      <c r="I37" s="514"/>
      <c r="J37" s="508">
        <f t="shared" ca="1" si="7"/>
        <v>44961</v>
      </c>
      <c r="K37" s="515">
        <f t="shared" ca="1" si="4"/>
        <v>1950679278.8999999</v>
      </c>
      <c r="L37" s="515">
        <f t="shared" ca="1" si="5"/>
        <v>0</v>
      </c>
      <c r="M37" s="516">
        <v>3.7499999999999999E-2</v>
      </c>
      <c r="N37" s="517">
        <f t="shared" ca="1" si="6"/>
        <v>203195.75821874998</v>
      </c>
      <c r="O37" s="518">
        <f t="shared" ca="1" si="2"/>
        <v>7315.0472958749997</v>
      </c>
    </row>
    <row r="38" spans="1:15">
      <c r="A38" s="514"/>
      <c r="B38" s="514"/>
      <c r="C38" s="514"/>
      <c r="F38" s="508">
        <v>44965</v>
      </c>
      <c r="G38" s="528"/>
      <c r="H38" s="514"/>
      <c r="I38" s="514"/>
      <c r="J38" s="508">
        <f t="shared" ca="1" si="7"/>
        <v>44962</v>
      </c>
      <c r="K38" s="515">
        <f t="shared" ca="1" si="4"/>
        <v>1950679278.8999999</v>
      </c>
      <c r="L38" s="515">
        <f t="shared" ca="1" si="5"/>
        <v>0</v>
      </c>
      <c r="M38" s="516">
        <v>3.7499999999999999E-2</v>
      </c>
      <c r="N38" s="517">
        <f t="shared" ca="1" si="6"/>
        <v>203195.75821874998</v>
      </c>
      <c r="O38" s="518">
        <f t="shared" ca="1" si="2"/>
        <v>7315.0472958749997</v>
      </c>
    </row>
    <row r="39" spans="1:15">
      <c r="A39" s="514"/>
      <c r="B39" s="514"/>
      <c r="C39" s="514"/>
      <c r="F39" s="508">
        <v>44966</v>
      </c>
      <c r="G39" s="528"/>
      <c r="I39" s="514"/>
      <c r="J39" s="508">
        <f t="shared" ca="1" si="7"/>
        <v>44963</v>
      </c>
      <c r="K39" s="515">
        <f t="shared" ca="1" si="4"/>
        <v>1950679278.8999999</v>
      </c>
      <c r="L39" s="515">
        <f t="shared" ca="1" si="5"/>
        <v>0</v>
      </c>
      <c r="M39" s="516">
        <v>3.7499999999999999E-2</v>
      </c>
      <c r="N39" s="517">
        <f t="shared" ca="1" si="6"/>
        <v>203195.75821874998</v>
      </c>
      <c r="O39" s="518">
        <f t="shared" ca="1" si="2"/>
        <v>7315.0472958749997</v>
      </c>
    </row>
    <row r="40" spans="1:15">
      <c r="F40" s="508">
        <v>44967</v>
      </c>
      <c r="G40" s="528">
        <v>2000000</v>
      </c>
      <c r="J40" s="508">
        <f t="shared" ca="1" si="7"/>
        <v>44964</v>
      </c>
      <c r="K40" s="515">
        <f t="shared" ca="1" si="4"/>
        <v>1953679278.8999999</v>
      </c>
      <c r="L40" s="515">
        <f t="shared" ca="1" si="5"/>
        <v>3000000</v>
      </c>
      <c r="M40" s="516">
        <v>3.7499999999999999E-2</v>
      </c>
      <c r="N40" s="517">
        <f t="shared" ca="1" si="6"/>
        <v>203508.25821874998</v>
      </c>
      <c r="O40" s="518">
        <f t="shared" ca="1" si="2"/>
        <v>7326.2972958749997</v>
      </c>
    </row>
    <row r="41" spans="1:15">
      <c r="J41" s="508">
        <f t="shared" ca="1" si="7"/>
        <v>44965</v>
      </c>
      <c r="K41" s="515">
        <f t="shared" ca="1" si="4"/>
        <v>1953679278.8999999</v>
      </c>
      <c r="L41" s="515">
        <f t="shared" ca="1" si="5"/>
        <v>0</v>
      </c>
      <c r="M41" s="516">
        <v>3.7499999999999999E-2</v>
      </c>
      <c r="N41" s="517">
        <f t="shared" ca="1" si="6"/>
        <v>203508.25821874998</v>
      </c>
      <c r="O41" s="518">
        <f t="shared" ca="1" si="2"/>
        <v>7326.2972958749997</v>
      </c>
    </row>
    <row r="42" spans="1:15">
      <c r="J42" s="508">
        <f t="shared" ca="1" si="7"/>
        <v>44966</v>
      </c>
      <c r="K42" s="515">
        <f t="shared" ca="1" si="4"/>
        <v>1953679278.8999999</v>
      </c>
      <c r="L42" s="515">
        <f t="shared" ca="1" si="5"/>
        <v>0</v>
      </c>
      <c r="M42" s="516">
        <v>3.7499999999999999E-2</v>
      </c>
      <c r="N42" s="517">
        <f t="shared" ca="1" si="6"/>
        <v>203508.25821874998</v>
      </c>
      <c r="O42" s="518">
        <f t="shared" ca="1" si="2"/>
        <v>7326.2972958749997</v>
      </c>
    </row>
    <row r="43" spans="1:15">
      <c r="J43" s="508">
        <f t="shared" ca="1" si="7"/>
        <v>44967</v>
      </c>
      <c r="K43" s="515">
        <f t="shared" ca="1" si="4"/>
        <v>1955679278.8999999</v>
      </c>
      <c r="L43" s="515">
        <f t="shared" ca="1" si="5"/>
        <v>2000000</v>
      </c>
      <c r="M43" s="516">
        <v>3.7499999999999999E-2</v>
      </c>
      <c r="N43" s="517">
        <f t="shared" ca="1" si="6"/>
        <v>203716.59155208332</v>
      </c>
      <c r="O43" s="518">
        <f t="shared" ca="1" si="2"/>
        <v>7333.7972958749997</v>
      </c>
    </row>
  </sheetData>
  <phoneticPr fontId="7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I216"/>
  <sheetViews>
    <sheetView workbookViewId="0">
      <selection activeCell="H16" sqref="H16"/>
    </sheetView>
  </sheetViews>
  <sheetFormatPr defaultColWidth="8.77734375" defaultRowHeight="13.8"/>
  <cols>
    <col min="1" max="1" width="12.109375" customWidth="1"/>
    <col min="3" max="3" width="18.77734375" style="39" customWidth="1"/>
    <col min="4" max="4" width="36.109375" customWidth="1"/>
    <col min="5" max="5" width="5" customWidth="1"/>
    <col min="6" max="6" width="4.33203125" customWidth="1"/>
    <col min="7" max="7" width="21.33203125" customWidth="1"/>
    <col min="8" max="8" width="18.109375" customWidth="1"/>
    <col min="9" max="9" width="38.109375" customWidth="1"/>
  </cols>
  <sheetData>
    <row r="1" spans="1:9">
      <c r="A1" s="198" t="s">
        <v>547</v>
      </c>
      <c r="B1" s="198" t="s">
        <v>548</v>
      </c>
      <c r="C1" s="199" t="s">
        <v>549</v>
      </c>
      <c r="D1" s="198" t="s">
        <v>550</v>
      </c>
    </row>
    <row r="2" spans="1:9">
      <c r="A2" s="343">
        <v>44929</v>
      </c>
      <c r="B2" s="346" t="s">
        <v>1559</v>
      </c>
      <c r="C2" s="345">
        <v>2000000</v>
      </c>
      <c r="D2" s="346" t="s">
        <v>1561</v>
      </c>
      <c r="G2" s="72" t="s">
        <v>553</v>
      </c>
      <c r="H2" s="197">
        <v>44926</v>
      </c>
    </row>
    <row r="3" spans="1:9">
      <c r="A3" s="343">
        <v>44931</v>
      </c>
      <c r="B3" s="346" t="s">
        <v>1562</v>
      </c>
      <c r="C3" s="345">
        <v>-4180000</v>
      </c>
      <c r="D3" s="346" t="s">
        <v>1563</v>
      </c>
      <c r="G3" s="198" t="s">
        <v>551</v>
      </c>
      <c r="H3" s="198" t="s">
        <v>552</v>
      </c>
      <c r="I3" s="198" t="s">
        <v>38</v>
      </c>
    </row>
    <row r="4" spans="1:9">
      <c r="A4" s="343">
        <v>44937</v>
      </c>
      <c r="B4" s="201" t="s">
        <v>1246</v>
      </c>
      <c r="C4" s="202">
        <v>2000000</v>
      </c>
      <c r="D4" s="201" t="s">
        <v>1575</v>
      </c>
      <c r="G4" s="538">
        <f>944025259.26/10000</f>
        <v>94402.525926000002</v>
      </c>
      <c r="H4" s="204">
        <f>SUM(C:C)/10000</f>
        <v>1606</v>
      </c>
      <c r="I4" s="205">
        <f>G4+H4</f>
        <v>96008.525926000002</v>
      </c>
    </row>
    <row r="5" spans="1:9">
      <c r="A5" s="343">
        <v>44937</v>
      </c>
      <c r="B5" s="201" t="s">
        <v>1576</v>
      </c>
      <c r="C5" s="202">
        <v>-2920000</v>
      </c>
      <c r="D5" s="201" t="s">
        <v>931</v>
      </c>
    </row>
    <row r="6" spans="1:9">
      <c r="A6" s="343">
        <v>44938</v>
      </c>
      <c r="B6" s="201" t="s">
        <v>1576</v>
      </c>
      <c r="C6" s="619">
        <v>-1510000</v>
      </c>
      <c r="D6" s="201" t="s">
        <v>177</v>
      </c>
      <c r="G6">
        <f>-868.64-95.6-26795817.71/10000+500+1000-92.28+500+500+100+500+600+400+400-214+500+300+100-30572499.09/10000+300-94.77+500+500+300+1000+200-91.704275+200+100+2000+100+400+300+100+1000+700-113.722-221+500+1000+200+1200+500+1000-168-1091+200+100+100+1000+1000-248+1000-93+500+200+500+200+500-395-783-2052+300-188-1157-396-374-151-204+800-248-392+200+1000-413+300+500+200+100-81.36+1000+300+100+500+500-54-607.12+500+400+200+300+600+500+200+200-106+1500+1200-957+2000+200</f>
        <v>18712.972044999999</v>
      </c>
    </row>
    <row r="7" spans="1:9">
      <c r="A7" s="343">
        <v>44938</v>
      </c>
      <c r="B7" s="201" t="s">
        <v>1576</v>
      </c>
      <c r="C7" s="620"/>
      <c r="D7" s="201" t="s">
        <v>1030</v>
      </c>
    </row>
    <row r="8" spans="1:9">
      <c r="A8" s="343">
        <v>44939</v>
      </c>
      <c r="B8" s="201" t="s">
        <v>1246</v>
      </c>
      <c r="C8" s="202">
        <v>2000000</v>
      </c>
      <c r="D8" s="212" t="s">
        <v>1577</v>
      </c>
      <c r="G8" s="39"/>
      <c r="H8" s="39"/>
    </row>
    <row r="9" spans="1:9">
      <c r="A9" s="343">
        <v>44939</v>
      </c>
      <c r="B9" s="201" t="s">
        <v>1246</v>
      </c>
      <c r="C9" s="202">
        <v>1000000</v>
      </c>
      <c r="D9" s="212" t="s">
        <v>1578</v>
      </c>
    </row>
    <row r="10" spans="1:9">
      <c r="A10" s="343">
        <v>44942</v>
      </c>
      <c r="B10" s="212" t="s">
        <v>1562</v>
      </c>
      <c r="C10" s="202">
        <v>-3560000</v>
      </c>
      <c r="D10" s="201" t="s">
        <v>442</v>
      </c>
    </row>
    <row r="11" spans="1:9">
      <c r="A11" s="343">
        <v>44944</v>
      </c>
      <c r="B11" s="212" t="s">
        <v>1562</v>
      </c>
      <c r="C11" s="202">
        <v>-770000</v>
      </c>
      <c r="D11" s="212" t="s">
        <v>1596</v>
      </c>
    </row>
    <row r="12" spans="1:9">
      <c r="A12" s="343">
        <v>44944</v>
      </c>
      <c r="B12" s="212" t="s">
        <v>1559</v>
      </c>
      <c r="C12" s="202">
        <v>5000000</v>
      </c>
      <c r="D12" s="212" t="s">
        <v>1595</v>
      </c>
    </row>
    <row r="13" spans="1:9">
      <c r="A13" s="343">
        <v>44956</v>
      </c>
      <c r="B13" s="346" t="s">
        <v>1559</v>
      </c>
      <c r="C13" s="345">
        <v>2000000</v>
      </c>
      <c r="D13" s="344" t="s">
        <v>1599</v>
      </c>
    </row>
    <row r="14" spans="1:9">
      <c r="A14" s="343">
        <v>44960</v>
      </c>
      <c r="B14" s="346" t="s">
        <v>1559</v>
      </c>
      <c r="C14" s="601">
        <v>10000000</v>
      </c>
      <c r="D14" s="346" t="s">
        <v>1714</v>
      </c>
    </row>
    <row r="15" spans="1:9">
      <c r="A15" s="343">
        <v>44964</v>
      </c>
      <c r="B15" s="346" t="s">
        <v>1559</v>
      </c>
      <c r="C15" s="601">
        <v>3000000</v>
      </c>
      <c r="D15" s="346" t="s">
        <v>1715</v>
      </c>
    </row>
    <row r="16" spans="1:9">
      <c r="A16" s="343">
        <v>44967</v>
      </c>
      <c r="B16" s="346" t="s">
        <v>1559</v>
      </c>
      <c r="C16" s="601">
        <v>2000000</v>
      </c>
      <c r="D16" s="344" t="s">
        <v>1716</v>
      </c>
    </row>
    <row r="17" spans="1:4">
      <c r="A17" s="200"/>
      <c r="B17" s="201"/>
      <c r="C17" s="202"/>
      <c r="D17" s="201"/>
    </row>
    <row r="18" spans="1:4">
      <c r="A18" s="200"/>
      <c r="B18" s="201"/>
      <c r="C18" s="202"/>
      <c r="D18" s="201"/>
    </row>
    <row r="19" spans="1:4">
      <c r="A19" s="200"/>
      <c r="B19" s="201"/>
      <c r="C19" s="202"/>
      <c r="D19" s="203"/>
    </row>
    <row r="20" spans="1:4">
      <c r="A20" s="200"/>
      <c r="B20" s="201"/>
      <c r="C20" s="202"/>
      <c r="D20" s="201"/>
    </row>
    <row r="21" spans="1:4">
      <c r="A21" s="200"/>
      <c r="B21" s="201"/>
      <c r="C21" s="202"/>
      <c r="D21" s="201"/>
    </row>
    <row r="22" spans="1:4">
      <c r="A22" s="200"/>
      <c r="B22" s="201"/>
      <c r="C22" s="202"/>
      <c r="D22" s="201"/>
    </row>
    <row r="23" spans="1:4">
      <c r="A23" s="200"/>
      <c r="B23" s="201"/>
      <c r="C23" s="202"/>
      <c r="D23" s="201"/>
    </row>
    <row r="24" spans="1:4">
      <c r="A24" s="200"/>
      <c r="B24" s="201"/>
      <c r="C24" s="202"/>
      <c r="D24" s="201"/>
    </row>
    <row r="25" spans="1:4">
      <c r="A25" s="200"/>
      <c r="B25" s="201"/>
      <c r="C25" s="202"/>
      <c r="D25" s="201"/>
    </row>
    <row r="26" spans="1:4">
      <c r="A26" s="200"/>
      <c r="B26" s="201"/>
      <c r="C26" s="202"/>
      <c r="D26" s="201"/>
    </row>
    <row r="27" spans="1:4">
      <c r="A27" s="200"/>
      <c r="B27" s="201"/>
      <c r="C27" s="202"/>
      <c r="D27" s="201"/>
    </row>
    <row r="28" spans="1:4">
      <c r="A28" s="200"/>
      <c r="B28" s="201"/>
      <c r="C28" s="202"/>
      <c r="D28" s="201"/>
    </row>
    <row r="29" spans="1:4">
      <c r="A29" s="200"/>
      <c r="B29" s="201"/>
      <c r="C29" s="202"/>
      <c r="D29" s="201"/>
    </row>
    <row r="30" spans="1:4">
      <c r="A30" s="200"/>
      <c r="B30" s="201"/>
      <c r="C30" s="202"/>
      <c r="D30" s="201"/>
    </row>
    <row r="31" spans="1:4">
      <c r="A31" s="200"/>
      <c r="B31" s="201"/>
      <c r="C31" s="202"/>
      <c r="D31" s="201"/>
    </row>
    <row r="32" spans="1:4">
      <c r="A32" s="200"/>
      <c r="B32" s="201"/>
      <c r="C32" s="202"/>
      <c r="D32" s="201"/>
    </row>
    <row r="33" spans="1:4">
      <c r="A33" s="200"/>
      <c r="B33" s="201"/>
      <c r="C33" s="202"/>
      <c r="D33" s="201"/>
    </row>
    <row r="34" spans="1:4">
      <c r="A34" s="200"/>
      <c r="B34" s="201"/>
      <c r="C34" s="202"/>
      <c r="D34" s="201"/>
    </row>
    <row r="35" spans="1:4">
      <c r="A35" s="200"/>
      <c r="B35" s="201"/>
      <c r="C35" s="202"/>
      <c r="D35" s="201"/>
    </row>
    <row r="36" spans="1:4">
      <c r="A36" s="200"/>
      <c r="B36" s="201"/>
      <c r="C36" s="202"/>
      <c r="D36" s="201"/>
    </row>
    <row r="37" spans="1:4">
      <c r="A37" s="200"/>
      <c r="B37" s="201"/>
      <c r="C37" s="202"/>
      <c r="D37" s="201"/>
    </row>
    <row r="38" spans="1:4">
      <c r="A38" s="200"/>
      <c r="B38" s="201"/>
      <c r="C38" s="202"/>
      <c r="D38" s="201"/>
    </row>
    <row r="39" spans="1:4">
      <c r="A39" s="200"/>
      <c r="B39" s="201"/>
      <c r="C39" s="202"/>
      <c r="D39" s="201"/>
    </row>
    <row r="40" spans="1:4">
      <c r="A40" s="200"/>
      <c r="B40" s="201"/>
      <c r="C40" s="202"/>
      <c r="D40" s="201"/>
    </row>
    <row r="41" spans="1:4">
      <c r="A41" s="200"/>
      <c r="B41" s="201"/>
      <c r="C41" s="202"/>
      <c r="D41" s="201"/>
    </row>
    <row r="42" spans="1:4">
      <c r="A42" s="200"/>
      <c r="B42" s="201"/>
      <c r="C42" s="202"/>
      <c r="D42" s="201"/>
    </row>
    <row r="43" spans="1:4">
      <c r="A43" s="200"/>
      <c r="B43" s="201"/>
      <c r="C43" s="202"/>
      <c r="D43" s="201"/>
    </row>
    <row r="44" spans="1:4">
      <c r="A44" s="200"/>
      <c r="B44" s="201"/>
      <c r="C44" s="202"/>
      <c r="D44" s="201"/>
    </row>
    <row r="45" spans="1:4">
      <c r="A45" s="200"/>
      <c r="B45" s="201"/>
      <c r="C45" s="202"/>
      <c r="D45" s="201"/>
    </row>
    <row r="46" spans="1:4">
      <c r="A46" s="200"/>
      <c r="B46" s="201"/>
      <c r="C46" s="202"/>
      <c r="D46" s="201"/>
    </row>
    <row r="47" spans="1:4">
      <c r="A47" s="200"/>
      <c r="B47" s="201"/>
      <c r="C47" s="202"/>
      <c r="D47" s="201"/>
    </row>
    <row r="48" spans="1:4">
      <c r="A48" s="200"/>
      <c r="B48" s="201"/>
      <c r="C48" s="202"/>
      <c r="D48" s="201"/>
    </row>
    <row r="49" spans="1:4">
      <c r="A49" s="200"/>
      <c r="B49" s="201"/>
      <c r="C49" s="202"/>
      <c r="D49" s="201"/>
    </row>
    <row r="50" spans="1:4">
      <c r="A50" s="200"/>
      <c r="B50" s="201"/>
      <c r="C50" s="202"/>
      <c r="D50" s="201"/>
    </row>
    <row r="51" spans="1:4">
      <c r="A51" s="200"/>
      <c r="B51" s="201"/>
      <c r="C51" s="202"/>
      <c r="D51" s="201"/>
    </row>
    <row r="52" spans="1:4">
      <c r="A52" s="200"/>
      <c r="B52" s="201"/>
      <c r="C52" s="202"/>
      <c r="D52" s="201"/>
    </row>
    <row r="53" spans="1:4">
      <c r="A53" s="200"/>
      <c r="B53" s="201"/>
      <c r="C53" s="202"/>
      <c r="D53" s="201"/>
    </row>
    <row r="54" spans="1:4">
      <c r="A54" s="200"/>
      <c r="B54" s="201"/>
      <c r="C54" s="202"/>
      <c r="D54" s="201"/>
    </row>
    <row r="55" spans="1:4">
      <c r="A55" s="200"/>
      <c r="B55" s="201"/>
      <c r="C55" s="202"/>
      <c r="D55" s="201"/>
    </row>
    <row r="56" spans="1:4">
      <c r="A56" s="200"/>
      <c r="B56" s="201"/>
      <c r="C56" s="202"/>
      <c r="D56" s="201"/>
    </row>
    <row r="57" spans="1:4">
      <c r="A57" s="200"/>
      <c r="B57" s="201"/>
      <c r="C57" s="202"/>
      <c r="D57" s="201"/>
    </row>
    <row r="58" spans="1:4">
      <c r="A58" s="200"/>
      <c r="B58" s="201"/>
      <c r="C58" s="202"/>
      <c r="D58" s="201"/>
    </row>
    <row r="59" spans="1:4">
      <c r="A59" s="200"/>
      <c r="B59" s="201"/>
      <c r="C59" s="202"/>
      <c r="D59" s="201"/>
    </row>
    <row r="60" spans="1:4">
      <c r="A60" s="200"/>
      <c r="B60" s="201"/>
      <c r="C60" s="202"/>
      <c r="D60" s="201"/>
    </row>
    <row r="61" spans="1:4">
      <c r="A61" s="200"/>
      <c r="B61" s="201"/>
      <c r="C61" s="202"/>
      <c r="D61" s="201"/>
    </row>
    <row r="62" spans="1:4">
      <c r="A62" s="200"/>
      <c r="B62" s="201"/>
      <c r="C62" s="202"/>
      <c r="D62" s="201"/>
    </row>
    <row r="63" spans="1:4">
      <c r="A63" s="200"/>
      <c r="B63" s="201"/>
      <c r="C63" s="202"/>
      <c r="D63" s="201"/>
    </row>
    <row r="64" spans="1:4">
      <c r="A64" s="200"/>
      <c r="B64" s="201"/>
      <c r="C64" s="202"/>
      <c r="D64" s="201"/>
    </row>
    <row r="65" spans="1:4">
      <c r="A65" s="200"/>
      <c r="B65" s="201"/>
      <c r="C65" s="202"/>
      <c r="D65" s="201"/>
    </row>
    <row r="66" spans="1:4">
      <c r="A66" s="200"/>
      <c r="B66" s="201"/>
      <c r="C66" s="202"/>
      <c r="D66" s="201"/>
    </row>
    <row r="67" spans="1:4">
      <c r="A67" s="200"/>
      <c r="B67" s="201"/>
      <c r="C67" s="202"/>
      <c r="D67" s="201"/>
    </row>
    <row r="68" spans="1:4">
      <c r="A68" s="200"/>
      <c r="B68" s="201"/>
      <c r="C68" s="202"/>
      <c r="D68" s="201"/>
    </row>
    <row r="69" spans="1:4">
      <c r="A69" s="200"/>
      <c r="B69" s="201"/>
      <c r="C69" s="202"/>
      <c r="D69" s="201"/>
    </row>
    <row r="70" spans="1:4">
      <c r="A70" s="200"/>
      <c r="B70" s="201"/>
      <c r="C70" s="202"/>
      <c r="D70" s="201"/>
    </row>
    <row r="71" spans="1:4">
      <c r="A71" s="200"/>
      <c r="B71" s="201"/>
      <c r="C71" s="202"/>
      <c r="D71" s="201"/>
    </row>
    <row r="72" spans="1:4">
      <c r="A72" s="200"/>
      <c r="B72" s="201"/>
      <c r="C72" s="202"/>
      <c r="D72" s="201"/>
    </row>
    <row r="73" spans="1:4">
      <c r="A73" s="200"/>
      <c r="B73" s="201"/>
      <c r="C73" s="202"/>
      <c r="D73" s="201"/>
    </row>
    <row r="74" spans="1:4">
      <c r="A74" s="200"/>
      <c r="B74" s="201"/>
      <c r="C74" s="202"/>
      <c r="D74" s="201"/>
    </row>
    <row r="75" spans="1:4">
      <c r="A75" s="200"/>
      <c r="B75" s="201"/>
      <c r="C75" s="202"/>
      <c r="D75" s="201"/>
    </row>
    <row r="76" spans="1:4">
      <c r="A76" s="200"/>
      <c r="B76" s="201"/>
      <c r="C76" s="202"/>
      <c r="D76" s="201"/>
    </row>
    <row r="77" spans="1:4">
      <c r="A77" s="200"/>
      <c r="B77" s="201"/>
      <c r="C77" s="202"/>
      <c r="D77" s="201"/>
    </row>
    <row r="78" spans="1:4">
      <c r="A78" s="200"/>
      <c r="B78" s="201"/>
      <c r="C78" s="202"/>
      <c r="D78" s="201"/>
    </row>
    <row r="79" spans="1:4">
      <c r="A79" s="200"/>
      <c r="B79" s="201"/>
      <c r="C79" s="202"/>
      <c r="D79" s="201"/>
    </row>
    <row r="80" spans="1:4">
      <c r="A80" s="200"/>
      <c r="B80" s="201"/>
      <c r="C80" s="202"/>
      <c r="D80" s="201"/>
    </row>
    <row r="81" spans="1:4">
      <c r="A81" s="200"/>
      <c r="B81" s="201"/>
      <c r="C81" s="202"/>
      <c r="D81" s="201"/>
    </row>
    <row r="82" spans="1:4">
      <c r="A82" s="200"/>
      <c r="B82" s="201"/>
      <c r="C82" s="202"/>
      <c r="D82" s="201"/>
    </row>
    <row r="83" spans="1:4">
      <c r="A83" s="200"/>
      <c r="B83" s="201"/>
      <c r="C83" s="202"/>
      <c r="D83" s="201"/>
    </row>
    <row r="84" spans="1:4">
      <c r="A84" s="200"/>
      <c r="B84" s="201"/>
      <c r="C84" s="202"/>
      <c r="D84" s="201"/>
    </row>
    <row r="85" spans="1:4">
      <c r="A85" s="200"/>
      <c r="B85" s="201"/>
      <c r="C85" s="202"/>
      <c r="D85" s="201"/>
    </row>
    <row r="86" spans="1:4">
      <c r="A86" s="209"/>
      <c r="B86" s="17"/>
      <c r="C86" s="210"/>
      <c r="D86" s="17"/>
    </row>
    <row r="87" spans="1:4">
      <c r="A87" s="200"/>
      <c r="B87" s="201"/>
      <c r="C87" s="202"/>
      <c r="D87" s="201"/>
    </row>
    <row r="88" spans="1:4">
      <c r="A88" s="200"/>
      <c r="B88" s="201"/>
      <c r="C88" s="202"/>
      <c r="D88" s="201"/>
    </row>
    <row r="89" spans="1:4">
      <c r="A89" s="200"/>
      <c r="B89" s="201"/>
      <c r="C89" s="202"/>
      <c r="D89" s="201"/>
    </row>
    <row r="90" spans="1:4">
      <c r="A90" s="200"/>
      <c r="B90" s="201"/>
      <c r="C90" s="202"/>
      <c r="D90" s="201"/>
    </row>
    <row r="91" spans="1:4">
      <c r="A91" s="200"/>
      <c r="B91" s="201"/>
      <c r="C91" s="202"/>
      <c r="D91" s="201"/>
    </row>
    <row r="92" spans="1:4">
      <c r="A92" s="200"/>
      <c r="B92" s="201"/>
      <c r="C92" s="202"/>
      <c r="D92" s="201"/>
    </row>
    <row r="93" spans="1:4">
      <c r="A93" s="200"/>
      <c r="B93" s="201"/>
      <c r="C93" s="202"/>
      <c r="D93" s="201"/>
    </row>
    <row r="94" spans="1:4">
      <c r="A94" s="200"/>
      <c r="B94" s="201"/>
      <c r="C94" s="202"/>
      <c r="D94" s="201"/>
    </row>
    <row r="95" spans="1:4">
      <c r="A95" s="200"/>
      <c r="B95" s="212"/>
      <c r="C95" s="202"/>
      <c r="D95" s="212"/>
    </row>
    <row r="96" spans="1:4">
      <c r="A96" s="200"/>
      <c r="B96" s="201"/>
      <c r="C96" s="202"/>
      <c r="D96" s="211"/>
    </row>
    <row r="97" spans="1:4">
      <c r="A97" s="200"/>
      <c r="B97" s="201"/>
      <c r="C97" s="202"/>
      <c r="D97" s="212"/>
    </row>
    <row r="98" spans="1:4">
      <c r="A98" s="200"/>
      <c r="B98" s="201"/>
      <c r="C98" s="202"/>
      <c r="D98" s="212"/>
    </row>
    <row r="99" spans="1:4">
      <c r="A99" s="200"/>
      <c r="B99" s="201"/>
      <c r="C99" s="202"/>
      <c r="D99" s="201"/>
    </row>
    <row r="100" spans="1:4">
      <c r="A100" s="200"/>
      <c r="B100" s="201"/>
      <c r="C100" s="202"/>
      <c r="D100" s="201"/>
    </row>
    <row r="101" spans="1:4">
      <c r="A101" s="200"/>
      <c r="B101" s="201"/>
      <c r="C101" s="202"/>
      <c r="D101" s="201"/>
    </row>
    <row r="102" spans="1:4">
      <c r="A102" s="200"/>
      <c r="B102" s="201"/>
      <c r="C102" s="202"/>
      <c r="D102" s="212"/>
    </row>
    <row r="103" spans="1:4">
      <c r="A103" s="200"/>
      <c r="B103" s="201"/>
      <c r="C103" s="202"/>
      <c r="D103" s="201"/>
    </row>
    <row r="104" spans="1:4">
      <c r="A104" s="200"/>
      <c r="B104" s="201"/>
      <c r="C104" s="202"/>
      <c r="D104" s="201"/>
    </row>
    <row r="105" spans="1:4">
      <c r="A105" s="200"/>
      <c r="B105" s="201"/>
      <c r="C105" s="202"/>
      <c r="D105" s="201"/>
    </row>
    <row r="106" spans="1:4">
      <c r="A106" s="200"/>
      <c r="B106" s="201"/>
      <c r="C106" s="202"/>
      <c r="D106" s="201"/>
    </row>
    <row r="107" spans="1:4">
      <c r="A107" s="200"/>
      <c r="B107" s="201"/>
      <c r="C107" s="202"/>
      <c r="D107" s="201"/>
    </row>
    <row r="108" spans="1:4">
      <c r="A108" s="200"/>
      <c r="B108" s="201"/>
      <c r="C108" s="202"/>
      <c r="D108" s="213"/>
    </row>
    <row r="109" spans="1:4">
      <c r="A109" s="200"/>
      <c r="B109" s="201"/>
      <c r="C109" s="202"/>
      <c r="D109" s="201"/>
    </row>
    <row r="110" spans="1:4">
      <c r="A110" s="200"/>
      <c r="B110" s="201"/>
      <c r="C110" s="202"/>
      <c r="D110" s="201"/>
    </row>
    <row r="111" spans="1:4">
      <c r="A111" s="200"/>
      <c r="B111" s="201"/>
      <c r="C111" s="202"/>
      <c r="D111" s="201"/>
    </row>
    <row r="112" spans="1:4">
      <c r="A112" s="200"/>
      <c r="B112" s="201"/>
      <c r="C112" s="202"/>
      <c r="D112" s="201"/>
    </row>
    <row r="113" spans="1:4">
      <c r="A113" s="200"/>
      <c r="B113" s="201"/>
      <c r="C113" s="202"/>
      <c r="D113" s="201"/>
    </row>
    <row r="114" spans="1:4">
      <c r="A114" s="200"/>
      <c r="B114" s="201"/>
      <c r="C114" s="202"/>
      <c r="D114" s="201"/>
    </row>
    <row r="115" spans="1:4">
      <c r="A115" s="200"/>
      <c r="B115" s="201"/>
      <c r="C115" s="202"/>
      <c r="D115" s="201"/>
    </row>
    <row r="116" spans="1:4">
      <c r="A116" s="200"/>
      <c r="B116" s="201"/>
      <c r="C116" s="202"/>
      <c r="D116" s="201"/>
    </row>
    <row r="117" spans="1:4">
      <c r="A117" s="200"/>
      <c r="B117" s="201"/>
      <c r="C117" s="202"/>
      <c r="D117" s="201"/>
    </row>
    <row r="118" spans="1:4">
      <c r="A118" s="200"/>
      <c r="B118" s="201"/>
      <c r="C118" s="202"/>
      <c r="D118" s="201"/>
    </row>
    <row r="119" spans="1:4">
      <c r="A119" s="200"/>
      <c r="B119" s="201"/>
      <c r="C119" s="202"/>
      <c r="D119" s="201"/>
    </row>
    <row r="120" spans="1:4">
      <c r="A120" s="200"/>
      <c r="B120" s="201"/>
      <c r="C120" s="202"/>
      <c r="D120" s="201"/>
    </row>
    <row r="121" spans="1:4">
      <c r="A121" s="200"/>
      <c r="B121" s="201"/>
      <c r="C121" s="202"/>
      <c r="D121" s="201"/>
    </row>
    <row r="122" spans="1:4">
      <c r="A122" s="200"/>
      <c r="B122" s="201"/>
      <c r="C122" s="202"/>
      <c r="D122" s="201"/>
    </row>
    <row r="123" spans="1:4">
      <c r="A123" s="200"/>
      <c r="B123" s="201"/>
      <c r="C123" s="202"/>
      <c r="D123" s="201"/>
    </row>
    <row r="124" spans="1:4">
      <c r="A124" s="200"/>
      <c r="B124" s="201"/>
      <c r="C124" s="202"/>
      <c r="D124" s="201"/>
    </row>
    <row r="125" spans="1:4">
      <c r="A125" s="200"/>
      <c r="B125" s="201"/>
      <c r="C125" s="202"/>
      <c r="D125" s="201"/>
    </row>
    <row r="126" spans="1:4">
      <c r="A126" s="200"/>
      <c r="B126" s="201"/>
      <c r="C126" s="202"/>
      <c r="D126" s="201"/>
    </row>
    <row r="127" spans="1:4">
      <c r="A127" s="200"/>
      <c r="B127" s="201"/>
      <c r="C127" s="202"/>
      <c r="D127" s="201"/>
    </row>
    <row r="128" spans="1:4">
      <c r="A128" s="200"/>
      <c r="B128" s="201"/>
      <c r="C128" s="202"/>
      <c r="D128" s="201"/>
    </row>
    <row r="129" spans="1:4">
      <c r="A129" s="200"/>
      <c r="B129" s="201"/>
      <c r="C129" s="202"/>
      <c r="D129" s="201"/>
    </row>
    <row r="130" spans="1:4">
      <c r="A130" s="200"/>
      <c r="B130" s="201"/>
      <c r="C130" s="202"/>
      <c r="D130" s="201"/>
    </row>
    <row r="131" spans="1:4">
      <c r="A131" s="200"/>
      <c r="B131" s="201"/>
      <c r="C131" s="202"/>
      <c r="D131" s="201"/>
    </row>
    <row r="132" spans="1:4">
      <c r="A132" s="200"/>
      <c r="B132" s="201"/>
      <c r="C132" s="202"/>
      <c r="D132" s="201"/>
    </row>
    <row r="133" spans="1:4">
      <c r="A133" s="200"/>
      <c r="B133" s="201"/>
      <c r="C133" s="202"/>
      <c r="D133" s="201"/>
    </row>
    <row r="134" spans="1:4">
      <c r="A134" s="200"/>
      <c r="B134" s="201"/>
      <c r="C134" s="202"/>
      <c r="D134" s="201"/>
    </row>
    <row r="135" spans="1:4">
      <c r="A135" s="200"/>
      <c r="B135" s="201"/>
      <c r="C135" s="202"/>
      <c r="D135" s="201"/>
    </row>
    <row r="136" spans="1:4">
      <c r="A136" s="200"/>
      <c r="B136" s="201"/>
      <c r="C136" s="202"/>
      <c r="D136" s="201"/>
    </row>
    <row r="137" spans="1:4">
      <c r="A137" s="200"/>
      <c r="B137" s="201"/>
      <c r="C137" s="202"/>
      <c r="D137" s="212"/>
    </row>
    <row r="138" spans="1:4">
      <c r="A138" s="200"/>
      <c r="B138" s="201"/>
      <c r="C138" s="202"/>
      <c r="D138" s="212"/>
    </row>
    <row r="139" spans="1:4">
      <c r="A139" s="200"/>
      <c r="B139" s="201"/>
      <c r="C139" s="202"/>
      <c r="D139" s="212"/>
    </row>
    <row r="140" spans="1:4">
      <c r="A140" s="200"/>
      <c r="B140" s="201"/>
      <c r="C140" s="202"/>
      <c r="D140" s="212"/>
    </row>
    <row r="141" spans="1:4">
      <c r="A141" s="200"/>
      <c r="B141" s="212"/>
      <c r="C141" s="202"/>
      <c r="D141" s="212"/>
    </row>
    <row r="142" spans="1:4">
      <c r="A142" s="200"/>
      <c r="B142" s="201"/>
      <c r="C142" s="202"/>
      <c r="D142" s="212"/>
    </row>
    <row r="143" spans="1:4">
      <c r="A143" s="200"/>
      <c r="B143" s="201"/>
      <c r="C143" s="202"/>
      <c r="D143" s="212"/>
    </row>
    <row r="144" spans="1:4">
      <c r="A144" s="200"/>
      <c r="B144" s="201"/>
      <c r="C144" s="202"/>
      <c r="D144" s="212"/>
    </row>
    <row r="145" spans="1:4">
      <c r="A145" s="200"/>
      <c r="B145" s="201"/>
      <c r="C145" s="202"/>
      <c r="D145" s="212"/>
    </row>
    <row r="146" spans="1:4">
      <c r="A146" s="200"/>
      <c r="B146" s="201"/>
      <c r="C146" s="202"/>
      <c r="D146" s="212"/>
    </row>
    <row r="147" spans="1:4">
      <c r="A147" s="200"/>
      <c r="B147" s="201"/>
      <c r="C147" s="202"/>
      <c r="D147" s="212"/>
    </row>
    <row r="148" spans="1:4">
      <c r="A148" s="200"/>
      <c r="B148" s="201"/>
      <c r="C148" s="202"/>
      <c r="D148" s="212"/>
    </row>
    <row r="149" spans="1:4">
      <c r="A149" s="200"/>
      <c r="B149" s="201"/>
      <c r="C149" s="202"/>
      <c r="D149" s="212"/>
    </row>
    <row r="150" spans="1:4">
      <c r="A150" s="200"/>
      <c r="B150" s="201"/>
      <c r="C150" s="202"/>
      <c r="D150" s="212"/>
    </row>
    <row r="151" spans="1:4">
      <c r="A151" s="200"/>
      <c r="B151" s="201"/>
      <c r="C151" s="621"/>
      <c r="D151" s="212"/>
    </row>
    <row r="152" spans="1:4">
      <c r="A152" s="200"/>
      <c r="B152" s="201"/>
      <c r="C152" s="620"/>
      <c r="D152" s="212"/>
    </row>
    <row r="153" spans="1:4">
      <c r="A153" s="200"/>
      <c r="B153" s="201"/>
      <c r="C153" s="202"/>
      <c r="D153" s="212"/>
    </row>
    <row r="154" spans="1:4">
      <c r="A154" s="200"/>
      <c r="B154" s="201"/>
      <c r="C154" s="202"/>
      <c r="D154" s="212"/>
    </row>
    <row r="155" spans="1:4">
      <c r="A155" s="200"/>
      <c r="B155" s="201"/>
      <c r="C155" s="202"/>
      <c r="D155" s="212"/>
    </row>
    <row r="156" spans="1:4">
      <c r="A156" s="200"/>
      <c r="B156" s="201"/>
      <c r="C156" s="202"/>
      <c r="D156" s="212"/>
    </row>
    <row r="157" spans="1:4">
      <c r="A157" s="200"/>
      <c r="B157" s="201"/>
      <c r="C157" s="202"/>
      <c r="D157" s="212"/>
    </row>
    <row r="158" spans="1:4">
      <c r="A158" s="200"/>
      <c r="B158" s="201"/>
      <c r="C158" s="202"/>
      <c r="D158" s="212"/>
    </row>
    <row r="159" spans="1:4">
      <c r="A159" s="200"/>
      <c r="B159" s="201"/>
      <c r="C159" s="202"/>
      <c r="D159" s="212"/>
    </row>
    <row r="160" spans="1:4">
      <c r="A160" s="200"/>
      <c r="B160" s="201"/>
      <c r="C160" s="202"/>
      <c r="D160" s="212"/>
    </row>
    <row r="161" spans="1:4">
      <c r="A161" s="200"/>
      <c r="B161" s="213"/>
      <c r="C161" s="622"/>
      <c r="D161" s="231"/>
    </row>
    <row r="162" spans="1:4">
      <c r="A162" s="200"/>
      <c r="B162" s="213"/>
      <c r="C162" s="623"/>
      <c r="D162" s="231"/>
    </row>
    <row r="163" spans="1:4">
      <c r="A163" s="200"/>
      <c r="B163" s="201"/>
      <c r="C163" s="202"/>
      <c r="D163" s="212"/>
    </row>
    <row r="164" spans="1:4">
      <c r="A164" s="200"/>
      <c r="B164" s="201"/>
      <c r="C164" s="202"/>
      <c r="D164" s="212"/>
    </row>
    <row r="165" spans="1:4">
      <c r="A165" s="200"/>
      <c r="B165" s="201"/>
      <c r="C165" s="202"/>
      <c r="D165" s="212"/>
    </row>
    <row r="166" spans="1:4">
      <c r="A166" s="200"/>
      <c r="B166" s="201"/>
      <c r="C166" s="202"/>
      <c r="D166" s="212"/>
    </row>
    <row r="167" spans="1:4">
      <c r="A167" s="200"/>
      <c r="B167" s="201"/>
      <c r="C167" s="202"/>
      <c r="D167" s="212"/>
    </row>
    <row r="168" spans="1:4">
      <c r="A168" s="200"/>
      <c r="B168" s="201"/>
      <c r="C168" s="202"/>
      <c r="D168" s="212"/>
    </row>
    <row r="169" spans="1:4">
      <c r="A169" s="200"/>
      <c r="B169" s="213"/>
      <c r="C169" s="236"/>
      <c r="D169" s="231"/>
    </row>
    <row r="170" spans="1:4">
      <c r="A170" s="200"/>
      <c r="B170" s="201"/>
      <c r="C170" s="202"/>
      <c r="D170" s="212"/>
    </row>
    <row r="171" spans="1:4">
      <c r="A171" s="200"/>
      <c r="B171" s="201"/>
      <c r="C171" s="202"/>
      <c r="D171" s="212"/>
    </row>
    <row r="172" spans="1:4">
      <c r="A172" s="200"/>
      <c r="B172" s="201"/>
      <c r="C172" s="202"/>
      <c r="D172" s="212"/>
    </row>
    <row r="173" spans="1:4">
      <c r="A173" s="200"/>
      <c r="B173" s="201"/>
      <c r="C173" s="202"/>
      <c r="D173" s="212"/>
    </row>
    <row r="174" spans="1:4">
      <c r="A174" s="200"/>
      <c r="B174" s="201"/>
      <c r="C174" s="202"/>
      <c r="D174" s="212"/>
    </row>
    <row r="175" spans="1:4">
      <c r="A175" s="200"/>
      <c r="B175" s="201"/>
      <c r="C175" s="202"/>
      <c r="D175" s="212"/>
    </row>
    <row r="176" spans="1:4">
      <c r="A176" s="200"/>
      <c r="B176" s="201"/>
      <c r="C176" s="202"/>
      <c r="D176" s="212"/>
    </row>
    <row r="177" spans="1:4">
      <c r="A177" s="200"/>
      <c r="B177" s="201"/>
      <c r="C177" s="202"/>
      <c r="D177" s="212"/>
    </row>
    <row r="178" spans="1:4">
      <c r="A178" s="200"/>
      <c r="B178" s="201"/>
      <c r="C178" s="202"/>
      <c r="D178" s="212"/>
    </row>
    <row r="179" spans="1:4">
      <c r="A179" s="200"/>
      <c r="C179" s="618"/>
      <c r="D179" s="238"/>
    </row>
    <row r="180" spans="1:4">
      <c r="A180" s="200"/>
      <c r="C180" s="618"/>
      <c r="D180" s="238"/>
    </row>
    <row r="181" spans="1:4">
      <c r="A181" s="200"/>
      <c r="B181" s="201"/>
      <c r="C181" s="202"/>
      <c r="D181" s="212"/>
    </row>
    <row r="182" spans="1:4">
      <c r="A182" s="200"/>
      <c r="B182" s="201"/>
      <c r="C182" s="202"/>
      <c r="D182" s="212"/>
    </row>
    <row r="183" spans="1:4">
      <c r="A183" s="200"/>
      <c r="B183" s="201"/>
      <c r="C183" s="202"/>
      <c r="D183" s="212"/>
    </row>
    <row r="184" spans="1:4">
      <c r="A184" s="200"/>
      <c r="B184" s="201"/>
      <c r="C184" s="202"/>
      <c r="D184" s="212"/>
    </row>
    <row r="185" spans="1:4">
      <c r="A185" s="200"/>
      <c r="B185" s="201"/>
      <c r="C185" s="202"/>
      <c r="D185" s="212"/>
    </row>
    <row r="186" spans="1:4">
      <c r="A186" s="200"/>
      <c r="C186" s="618"/>
      <c r="D186" s="72"/>
    </row>
    <row r="187" spans="1:4">
      <c r="A187" s="200"/>
      <c r="C187" s="618"/>
      <c r="D187" s="72"/>
    </row>
    <row r="188" spans="1:4">
      <c r="A188" s="343"/>
      <c r="B188" s="344"/>
      <c r="C188" s="345"/>
      <c r="D188" s="346"/>
    </row>
    <row r="189" spans="1:4">
      <c r="A189" s="343"/>
      <c r="B189" s="344"/>
      <c r="C189" s="345"/>
      <c r="D189" s="346"/>
    </row>
    <row r="190" spans="1:4">
      <c r="A190" s="343"/>
      <c r="B190" s="344"/>
      <c r="C190" s="345"/>
      <c r="D190" s="346"/>
    </row>
    <row r="191" spans="1:4">
      <c r="A191" s="343"/>
      <c r="B191" s="344"/>
      <c r="C191" s="345"/>
      <c r="D191" s="346"/>
    </row>
    <row r="192" spans="1:4">
      <c r="A192" s="343"/>
      <c r="B192" s="344"/>
      <c r="C192" s="345"/>
      <c r="D192" s="346"/>
    </row>
    <row r="193" spans="1:4">
      <c r="A193" s="343"/>
      <c r="B193" s="344"/>
      <c r="C193" s="345"/>
      <c r="D193" s="346"/>
    </row>
    <row r="194" spans="1:4">
      <c r="A194" s="343"/>
      <c r="B194" s="344"/>
      <c r="C194" s="345"/>
      <c r="D194" s="346"/>
    </row>
    <row r="195" spans="1:4">
      <c r="A195" s="343"/>
      <c r="B195" s="344"/>
      <c r="C195" s="345"/>
      <c r="D195" s="346"/>
    </row>
    <row r="196" spans="1:4">
      <c r="A196" s="343"/>
      <c r="B196" s="344"/>
      <c r="C196" s="345"/>
      <c r="D196" s="346"/>
    </row>
    <row r="197" spans="1:4">
      <c r="A197" s="343"/>
      <c r="B197" s="344"/>
      <c r="C197" s="345"/>
      <c r="D197" s="346"/>
    </row>
    <row r="198" spans="1:4">
      <c r="A198" s="343"/>
      <c r="B198" s="344"/>
      <c r="C198" s="345"/>
      <c r="D198" s="346"/>
    </row>
    <row r="199" spans="1:4">
      <c r="A199" s="343"/>
      <c r="B199" s="344"/>
      <c r="C199" s="345"/>
      <c r="D199" s="346"/>
    </row>
    <row r="200" spans="1:4">
      <c r="A200" s="343"/>
      <c r="B200" s="344"/>
      <c r="D200" s="231"/>
    </row>
    <row r="201" spans="1:4">
      <c r="A201" s="343"/>
      <c r="B201" s="344"/>
      <c r="D201" s="231"/>
    </row>
    <row r="202" spans="1:4">
      <c r="A202" s="200"/>
      <c r="D202" s="72"/>
    </row>
    <row r="203" spans="1:4">
      <c r="A203" s="343"/>
      <c r="C203" s="618"/>
      <c r="D203" s="72"/>
    </row>
    <row r="204" spans="1:4">
      <c r="A204" s="343"/>
      <c r="C204" s="618"/>
      <c r="D204" s="72"/>
    </row>
    <row r="205" spans="1:4">
      <c r="A205" s="343"/>
      <c r="C205" s="618"/>
      <c r="D205" s="72"/>
    </row>
    <row r="206" spans="1:4">
      <c r="A206" s="343"/>
    </row>
    <row r="207" spans="1:4">
      <c r="A207" s="343"/>
    </row>
    <row r="208" spans="1:4">
      <c r="A208" s="343"/>
    </row>
    <row r="209" spans="1:4">
      <c r="A209" s="343"/>
    </row>
    <row r="210" spans="1:4">
      <c r="A210" s="343"/>
      <c r="B210" s="72"/>
    </row>
    <row r="211" spans="1:4">
      <c r="A211" s="343"/>
      <c r="D211" s="72"/>
    </row>
    <row r="212" spans="1:4">
      <c r="A212" s="343"/>
      <c r="B212" s="72"/>
      <c r="D212" s="72"/>
    </row>
    <row r="213" spans="1:4">
      <c r="A213" s="343"/>
      <c r="B213" s="72"/>
      <c r="D213" s="72"/>
    </row>
    <row r="214" spans="1:4">
      <c r="A214" s="343"/>
      <c r="B214" s="72"/>
      <c r="D214" s="72"/>
    </row>
    <row r="215" spans="1:4">
      <c r="A215" s="343"/>
      <c r="B215" s="72"/>
    </row>
    <row r="216" spans="1:4">
      <c r="A216" s="343"/>
      <c r="B216" s="72"/>
      <c r="D216" s="72"/>
    </row>
  </sheetData>
  <mergeCells count="6">
    <mergeCell ref="C203:C205"/>
    <mergeCell ref="C6:C7"/>
    <mergeCell ref="C151:C152"/>
    <mergeCell ref="C161:C162"/>
    <mergeCell ref="C179:C180"/>
    <mergeCell ref="C186:C187"/>
  </mergeCells>
  <phoneticPr fontId="7" type="noConversion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/>
  <dimension ref="A1:H202"/>
  <sheetViews>
    <sheetView zoomScale="85" zoomScaleNormal="85" workbookViewId="0">
      <selection activeCell="K4" sqref="K4"/>
    </sheetView>
  </sheetViews>
  <sheetFormatPr defaultColWidth="9" defaultRowHeight="13.8"/>
  <cols>
    <col min="2" max="2" width="44.33203125" customWidth="1"/>
    <col min="3" max="3" width="32.33203125" customWidth="1"/>
    <col min="4" max="4" width="40.109375" customWidth="1"/>
    <col min="6" max="6" width="44.33203125" customWidth="1"/>
    <col min="8" max="8" width="23.33203125" customWidth="1"/>
  </cols>
  <sheetData>
    <row r="1" spans="1:8">
      <c r="A1" s="10" t="s">
        <v>1</v>
      </c>
      <c r="B1" s="11" t="s">
        <v>28</v>
      </c>
      <c r="C1" s="11" t="s">
        <v>429</v>
      </c>
      <c r="D1" s="11" t="s">
        <v>430</v>
      </c>
      <c r="E1" s="11" t="s">
        <v>76</v>
      </c>
      <c r="F1" s="11" t="s">
        <v>431</v>
      </c>
      <c r="G1" s="10" t="s">
        <v>432</v>
      </c>
      <c r="H1" s="12" t="s">
        <v>433</v>
      </c>
    </row>
    <row r="2" spans="1:8">
      <c r="A2" s="13">
        <f>ROW()-1</f>
        <v>1</v>
      </c>
      <c r="B2" s="14" t="s">
        <v>434</v>
      </c>
      <c r="C2" s="14" t="s">
        <v>435</v>
      </c>
      <c r="D2" s="14"/>
      <c r="E2" s="15" t="s">
        <v>436</v>
      </c>
      <c r="F2" s="14" t="s">
        <v>435</v>
      </c>
      <c r="G2" s="16" t="s">
        <v>437</v>
      </c>
      <c r="H2" s="14" t="s">
        <v>43</v>
      </c>
    </row>
    <row r="3" spans="1:8">
      <c r="A3" s="13">
        <f t="shared" ref="A3:A66" si="0">ROW()-1</f>
        <v>2</v>
      </c>
      <c r="B3" s="14" t="s">
        <v>438</v>
      </c>
      <c r="C3" s="14" t="s">
        <v>439</v>
      </c>
      <c r="D3" s="14"/>
      <c r="E3" s="15" t="s">
        <v>440</v>
      </c>
      <c r="F3" s="14" t="s">
        <v>439</v>
      </c>
      <c r="G3" s="16" t="s">
        <v>437</v>
      </c>
      <c r="H3" s="14" t="s">
        <v>43</v>
      </c>
    </row>
    <row r="4" spans="1:8">
      <c r="A4" s="13">
        <f t="shared" si="0"/>
        <v>3</v>
      </c>
      <c r="B4" s="17" t="s">
        <v>282</v>
      </c>
      <c r="C4" s="14" t="s">
        <v>377</v>
      </c>
      <c r="D4" s="14" t="s">
        <v>377</v>
      </c>
      <c r="E4" s="17"/>
      <c r="F4" s="17" t="s">
        <v>282</v>
      </c>
      <c r="G4" s="16" t="s">
        <v>437</v>
      </c>
      <c r="H4" s="14" t="s">
        <v>43</v>
      </c>
    </row>
    <row r="5" spans="1:8">
      <c r="A5" s="13">
        <f t="shared" si="0"/>
        <v>4</v>
      </c>
      <c r="B5" s="17" t="s">
        <v>441</v>
      </c>
      <c r="C5" s="14" t="s">
        <v>315</v>
      </c>
      <c r="D5" s="14"/>
      <c r="E5" s="17"/>
      <c r="F5" s="17" t="s">
        <v>441</v>
      </c>
      <c r="G5" s="16" t="s">
        <v>437</v>
      </c>
      <c r="H5" s="14" t="s">
        <v>51</v>
      </c>
    </row>
    <row r="6" spans="1:8">
      <c r="A6" s="13">
        <f t="shared" si="0"/>
        <v>5</v>
      </c>
      <c r="B6" s="17" t="s">
        <v>285</v>
      </c>
      <c r="C6" s="14"/>
      <c r="D6" s="18"/>
      <c r="E6" s="17"/>
      <c r="F6" s="17" t="s">
        <v>285</v>
      </c>
      <c r="G6" s="16" t="s">
        <v>437</v>
      </c>
      <c r="H6" s="14" t="s">
        <v>43</v>
      </c>
    </row>
    <row r="7" spans="1:8">
      <c r="A7" s="13">
        <f t="shared" si="0"/>
        <v>6</v>
      </c>
      <c r="B7" s="17" t="s">
        <v>287</v>
      </c>
      <c r="C7" s="14" t="s">
        <v>442</v>
      </c>
      <c r="D7" s="18" t="s">
        <v>1128</v>
      </c>
      <c r="E7" s="17"/>
      <c r="F7" s="17" t="s">
        <v>443</v>
      </c>
      <c r="G7" s="16" t="s">
        <v>437</v>
      </c>
      <c r="H7" s="14" t="s">
        <v>43</v>
      </c>
    </row>
    <row r="8" spans="1:8">
      <c r="A8" s="13">
        <f t="shared" si="0"/>
        <v>7</v>
      </c>
      <c r="B8" s="17" t="s">
        <v>290</v>
      </c>
      <c r="C8" s="14" t="s">
        <v>393</v>
      </c>
      <c r="D8" s="14" t="s">
        <v>393</v>
      </c>
      <c r="E8" s="17"/>
      <c r="F8" s="17" t="s">
        <v>290</v>
      </c>
      <c r="G8" s="16" t="s">
        <v>437</v>
      </c>
      <c r="H8" s="14" t="s">
        <v>444</v>
      </c>
    </row>
    <row r="9" spans="1:8">
      <c r="A9" s="13">
        <f t="shared" si="0"/>
        <v>8</v>
      </c>
      <c r="B9" s="17" t="s">
        <v>445</v>
      </c>
      <c r="C9" s="14" t="s">
        <v>446</v>
      </c>
      <c r="D9" s="14"/>
      <c r="E9" s="17"/>
      <c r="F9" s="17" t="s">
        <v>445</v>
      </c>
      <c r="G9" s="16" t="s">
        <v>437</v>
      </c>
      <c r="H9" s="14" t="s">
        <v>51</v>
      </c>
    </row>
    <row r="10" spans="1:8">
      <c r="A10" s="13">
        <f t="shared" si="0"/>
        <v>9</v>
      </c>
      <c r="B10" s="17" t="s">
        <v>293</v>
      </c>
      <c r="C10" s="14" t="s">
        <v>447</v>
      </c>
      <c r="D10" s="14" t="s">
        <v>447</v>
      </c>
      <c r="E10" s="17"/>
      <c r="F10" s="17" t="s">
        <v>293</v>
      </c>
      <c r="G10" s="16" t="s">
        <v>437</v>
      </c>
      <c r="H10" s="14" t="s">
        <v>51</v>
      </c>
    </row>
    <row r="11" spans="1:8">
      <c r="A11" s="13">
        <f t="shared" si="0"/>
        <v>10</v>
      </c>
      <c r="B11" s="17" t="s">
        <v>448</v>
      </c>
      <c r="C11" s="14" t="s">
        <v>376</v>
      </c>
      <c r="D11" s="18"/>
      <c r="E11" s="17"/>
      <c r="F11" s="17" t="s">
        <v>448</v>
      </c>
      <c r="G11" s="16" t="s">
        <v>437</v>
      </c>
      <c r="H11" s="14" t="s">
        <v>43</v>
      </c>
    </row>
    <row r="12" spans="1:8">
      <c r="A12" s="13">
        <f t="shared" si="0"/>
        <v>11</v>
      </c>
      <c r="B12" s="17" t="s">
        <v>449</v>
      </c>
      <c r="C12" s="14" t="s">
        <v>314</v>
      </c>
      <c r="D12" s="14"/>
      <c r="E12" s="17"/>
      <c r="F12" s="17" t="s">
        <v>450</v>
      </c>
      <c r="G12" s="16" t="s">
        <v>437</v>
      </c>
      <c r="H12" s="14" t="s">
        <v>51</v>
      </c>
    </row>
    <row r="13" spans="1:8">
      <c r="A13" s="13">
        <f t="shared" si="0"/>
        <v>12</v>
      </c>
      <c r="B13" s="17" t="s">
        <v>295</v>
      </c>
      <c r="C13" s="14" t="s">
        <v>375</v>
      </c>
      <c r="D13" s="14"/>
      <c r="E13" s="17"/>
      <c r="F13" s="17" t="s">
        <v>295</v>
      </c>
      <c r="G13" s="16" t="s">
        <v>437</v>
      </c>
      <c r="H13" s="14" t="s">
        <v>43</v>
      </c>
    </row>
    <row r="14" spans="1:8">
      <c r="A14" s="13">
        <f t="shared" si="0"/>
        <v>13</v>
      </c>
      <c r="B14" s="17" t="s">
        <v>297</v>
      </c>
      <c r="C14" s="14" t="s">
        <v>451</v>
      </c>
      <c r="D14" s="18" t="s">
        <v>451</v>
      </c>
      <c r="E14" s="17"/>
      <c r="F14" s="17" t="s">
        <v>297</v>
      </c>
      <c r="G14" s="16" t="s">
        <v>437</v>
      </c>
      <c r="H14" s="14" t="s">
        <v>444</v>
      </c>
    </row>
    <row r="15" spans="1:8">
      <c r="A15" s="13">
        <f t="shared" si="0"/>
        <v>14</v>
      </c>
      <c r="B15" s="17" t="s">
        <v>452</v>
      </c>
      <c r="C15" s="14" t="s">
        <v>453</v>
      </c>
      <c r="D15" s="14"/>
      <c r="E15" s="17"/>
      <c r="F15" s="17" t="s">
        <v>452</v>
      </c>
      <c r="G15" s="16" t="s">
        <v>437</v>
      </c>
      <c r="H15" s="14" t="s">
        <v>51</v>
      </c>
    </row>
    <row r="16" spans="1:8">
      <c r="A16" s="13">
        <f t="shared" si="0"/>
        <v>15</v>
      </c>
      <c r="B16" s="17" t="s">
        <v>302</v>
      </c>
      <c r="C16" s="14" t="s">
        <v>454</v>
      </c>
      <c r="D16" s="14" t="s">
        <v>454</v>
      </c>
      <c r="E16" s="17"/>
      <c r="F16" s="17" t="s">
        <v>302</v>
      </c>
      <c r="G16" s="16" t="s">
        <v>437</v>
      </c>
      <c r="H16" s="14" t="s">
        <v>51</v>
      </c>
    </row>
    <row r="17" spans="1:8">
      <c r="A17" s="13">
        <f t="shared" si="0"/>
        <v>16</v>
      </c>
      <c r="B17" s="17" t="s">
        <v>306</v>
      </c>
      <c r="C17" s="14" t="s">
        <v>455</v>
      </c>
      <c r="D17" s="14"/>
      <c r="E17" s="17"/>
      <c r="F17" s="17" t="s">
        <v>306</v>
      </c>
      <c r="G17" s="16" t="s">
        <v>437</v>
      </c>
      <c r="H17" s="14" t="s">
        <v>43</v>
      </c>
    </row>
    <row r="18" spans="1:8">
      <c r="A18" s="13">
        <f t="shared" si="0"/>
        <v>17</v>
      </c>
      <c r="B18" s="17" t="s">
        <v>456</v>
      </c>
      <c r="C18" s="14" t="s">
        <v>212</v>
      </c>
      <c r="D18" s="14"/>
      <c r="E18" s="17"/>
      <c r="F18" s="17" t="s">
        <v>456</v>
      </c>
      <c r="G18" s="16" t="s">
        <v>437</v>
      </c>
      <c r="H18" s="14" t="s">
        <v>43</v>
      </c>
    </row>
    <row r="19" spans="1:8">
      <c r="A19" s="13">
        <f t="shared" si="0"/>
        <v>18</v>
      </c>
      <c r="B19" s="17" t="s">
        <v>307</v>
      </c>
      <c r="C19" s="14" t="s">
        <v>457</v>
      </c>
      <c r="D19" s="14"/>
      <c r="E19" s="17"/>
      <c r="F19" s="17" t="s">
        <v>307</v>
      </c>
      <c r="G19" s="16" t="s">
        <v>437</v>
      </c>
      <c r="H19" s="14" t="s">
        <v>64</v>
      </c>
    </row>
    <row r="20" spans="1:8">
      <c r="A20" s="13">
        <f t="shared" si="0"/>
        <v>19</v>
      </c>
      <c r="B20" s="17" t="s">
        <v>309</v>
      </c>
      <c r="C20" s="14" t="s">
        <v>458</v>
      </c>
      <c r="D20" s="14"/>
      <c r="E20" s="17"/>
      <c r="F20" s="17" t="s">
        <v>309</v>
      </c>
      <c r="G20" s="16" t="s">
        <v>437</v>
      </c>
      <c r="H20" s="14" t="s">
        <v>51</v>
      </c>
    </row>
    <row r="21" spans="1:8">
      <c r="A21" s="13">
        <f t="shared" si="0"/>
        <v>20</v>
      </c>
      <c r="B21" s="17" t="s">
        <v>459</v>
      </c>
      <c r="C21" s="14" t="s">
        <v>460</v>
      </c>
      <c r="D21" s="14"/>
      <c r="E21" s="17"/>
      <c r="F21" s="17" t="s">
        <v>459</v>
      </c>
      <c r="G21" s="16" t="s">
        <v>437</v>
      </c>
      <c r="H21" s="14" t="s">
        <v>51</v>
      </c>
    </row>
    <row r="22" spans="1:8">
      <c r="A22" s="13">
        <f t="shared" si="0"/>
        <v>21</v>
      </c>
      <c r="B22" s="17" t="s">
        <v>276</v>
      </c>
      <c r="C22" s="14" t="s">
        <v>316</v>
      </c>
      <c r="D22" s="14" t="s">
        <v>316</v>
      </c>
      <c r="E22" s="17"/>
      <c r="F22" s="17" t="s">
        <v>276</v>
      </c>
      <c r="G22" s="16" t="s">
        <v>437</v>
      </c>
      <c r="H22" s="14" t="s">
        <v>51</v>
      </c>
    </row>
    <row r="23" spans="1:8">
      <c r="A23" s="13">
        <f t="shared" si="0"/>
        <v>22</v>
      </c>
      <c r="B23" s="17" t="s">
        <v>279</v>
      </c>
      <c r="C23" s="14" t="s">
        <v>379</v>
      </c>
      <c r="D23" s="14" t="s">
        <v>379</v>
      </c>
      <c r="E23" s="17"/>
      <c r="F23" s="17" t="s">
        <v>279</v>
      </c>
      <c r="G23" s="16" t="s">
        <v>437</v>
      </c>
      <c r="H23" s="14" t="s">
        <v>43</v>
      </c>
    </row>
    <row r="24" spans="1:8">
      <c r="A24" s="13">
        <f t="shared" si="0"/>
        <v>23</v>
      </c>
      <c r="B24" s="17" t="s">
        <v>274</v>
      </c>
      <c r="C24" s="14" t="s">
        <v>380</v>
      </c>
      <c r="D24" s="14"/>
      <c r="E24" s="17"/>
      <c r="F24" s="17" t="s">
        <v>274</v>
      </c>
      <c r="G24" s="16" t="s">
        <v>437</v>
      </c>
      <c r="H24" s="14" t="s">
        <v>43</v>
      </c>
    </row>
    <row r="25" spans="1:8">
      <c r="A25" s="13">
        <f t="shared" si="0"/>
        <v>24</v>
      </c>
      <c r="B25" s="17" t="s">
        <v>93</v>
      </c>
      <c r="C25" s="14" t="s">
        <v>378</v>
      </c>
      <c r="D25" s="14" t="s">
        <v>378</v>
      </c>
      <c r="E25" s="17"/>
      <c r="F25" s="17" t="s">
        <v>93</v>
      </c>
      <c r="G25" s="16" t="s">
        <v>437</v>
      </c>
      <c r="H25" s="14" t="s">
        <v>43</v>
      </c>
    </row>
    <row r="26" spans="1:8">
      <c r="A26" s="13">
        <f t="shared" si="0"/>
        <v>25</v>
      </c>
      <c r="B26" s="17" t="s">
        <v>273</v>
      </c>
      <c r="C26" s="14" t="s">
        <v>411</v>
      </c>
      <c r="D26" s="14" t="s">
        <v>411</v>
      </c>
      <c r="E26" s="17"/>
      <c r="F26" s="17" t="s">
        <v>273</v>
      </c>
      <c r="G26" s="16" t="s">
        <v>437</v>
      </c>
      <c r="H26" s="14" t="s">
        <v>64</v>
      </c>
    </row>
    <row r="27" spans="1:8">
      <c r="A27" s="13">
        <f t="shared" si="0"/>
        <v>26</v>
      </c>
      <c r="B27" s="17" t="s">
        <v>461</v>
      </c>
      <c r="C27" s="14" t="s">
        <v>317</v>
      </c>
      <c r="D27" s="14"/>
      <c r="E27" s="17"/>
      <c r="F27" s="17" t="s">
        <v>461</v>
      </c>
      <c r="G27" s="16" t="s">
        <v>437</v>
      </c>
      <c r="H27" s="14" t="s">
        <v>51</v>
      </c>
    </row>
    <row r="28" spans="1:8">
      <c r="A28" s="13">
        <f t="shared" si="0"/>
        <v>27</v>
      </c>
      <c r="B28" s="17" t="s">
        <v>462</v>
      </c>
      <c r="C28" s="14" t="s">
        <v>381</v>
      </c>
      <c r="D28" s="14" t="s">
        <v>381</v>
      </c>
      <c r="E28" s="17"/>
      <c r="F28" s="17" t="s">
        <v>100</v>
      </c>
      <c r="G28" s="16" t="s">
        <v>437</v>
      </c>
      <c r="H28" s="14" t="s">
        <v>43</v>
      </c>
    </row>
    <row r="29" spans="1:8">
      <c r="A29" s="13">
        <f t="shared" si="0"/>
        <v>28</v>
      </c>
      <c r="B29" s="17" t="s">
        <v>270</v>
      </c>
      <c r="C29" s="14" t="s">
        <v>382</v>
      </c>
      <c r="D29" s="14" t="s">
        <v>382</v>
      </c>
      <c r="E29" s="17"/>
      <c r="F29" s="17" t="s">
        <v>270</v>
      </c>
      <c r="G29" s="16" t="s">
        <v>437</v>
      </c>
      <c r="H29" s="14" t="s">
        <v>43</v>
      </c>
    </row>
    <row r="30" spans="1:8">
      <c r="A30" s="13">
        <f t="shared" si="0"/>
        <v>29</v>
      </c>
      <c r="B30" s="17" t="s">
        <v>463</v>
      </c>
      <c r="C30" s="14" t="s">
        <v>318</v>
      </c>
      <c r="D30" s="14"/>
      <c r="E30" s="17"/>
      <c r="F30" s="17" t="s">
        <v>463</v>
      </c>
      <c r="G30" s="16" t="s">
        <v>437</v>
      </c>
      <c r="H30" s="14" t="s">
        <v>51</v>
      </c>
    </row>
    <row r="31" spans="1:8">
      <c r="A31" s="13">
        <f t="shared" si="0"/>
        <v>30</v>
      </c>
      <c r="B31" s="17" t="s">
        <v>266</v>
      </c>
      <c r="C31" s="14" t="s">
        <v>414</v>
      </c>
      <c r="D31" s="14" t="s">
        <v>414</v>
      </c>
      <c r="E31" s="17"/>
      <c r="F31" s="17" t="s">
        <v>266</v>
      </c>
      <c r="G31" s="16" t="s">
        <v>437</v>
      </c>
      <c r="H31" s="14" t="s">
        <v>71</v>
      </c>
    </row>
    <row r="32" spans="1:8">
      <c r="A32" s="13">
        <f t="shared" si="0"/>
        <v>31</v>
      </c>
      <c r="B32" s="17" t="s">
        <v>261</v>
      </c>
      <c r="C32" s="14" t="s">
        <v>319</v>
      </c>
      <c r="D32" s="14" t="s">
        <v>319</v>
      </c>
      <c r="E32" s="17"/>
      <c r="F32" s="17" t="s">
        <v>261</v>
      </c>
      <c r="G32" s="16" t="s">
        <v>437</v>
      </c>
      <c r="H32" s="14" t="s">
        <v>51</v>
      </c>
    </row>
    <row r="33" spans="1:8">
      <c r="A33" s="13">
        <f t="shared" si="0"/>
        <v>32</v>
      </c>
      <c r="B33" s="17" t="s">
        <v>264</v>
      </c>
      <c r="C33" s="14" t="s">
        <v>383</v>
      </c>
      <c r="D33" s="14" t="s">
        <v>383</v>
      </c>
      <c r="E33" s="17"/>
      <c r="F33" s="17" t="s">
        <v>264</v>
      </c>
      <c r="G33" s="16" t="s">
        <v>437</v>
      </c>
      <c r="H33" s="14" t="s">
        <v>43</v>
      </c>
    </row>
    <row r="34" spans="1:8">
      <c r="A34" s="13">
        <f t="shared" si="0"/>
        <v>33</v>
      </c>
      <c r="B34" s="17" t="s">
        <v>464</v>
      </c>
      <c r="C34" s="14" t="s">
        <v>320</v>
      </c>
      <c r="D34" s="14"/>
      <c r="E34" s="17"/>
      <c r="F34" s="17" t="s">
        <v>464</v>
      </c>
      <c r="G34" s="16" t="s">
        <v>437</v>
      </c>
      <c r="H34" s="14" t="s">
        <v>51</v>
      </c>
    </row>
    <row r="35" spans="1:8">
      <c r="A35" s="13">
        <f t="shared" si="0"/>
        <v>34</v>
      </c>
      <c r="B35" s="17" t="s">
        <v>260</v>
      </c>
      <c r="C35" s="14"/>
      <c r="D35" s="14"/>
      <c r="E35" s="17"/>
      <c r="F35" s="17" t="s">
        <v>260</v>
      </c>
      <c r="G35" s="16" t="s">
        <v>437</v>
      </c>
      <c r="H35" s="14" t="s">
        <v>43</v>
      </c>
    </row>
    <row r="36" spans="1:8">
      <c r="A36" s="13">
        <f t="shared" si="0"/>
        <v>35</v>
      </c>
      <c r="B36" s="17" t="s">
        <v>465</v>
      </c>
      <c r="C36" s="14" t="s">
        <v>321</v>
      </c>
      <c r="D36" s="14"/>
      <c r="E36" s="17"/>
      <c r="F36" s="17" t="s">
        <v>465</v>
      </c>
      <c r="G36" s="16" t="s">
        <v>437</v>
      </c>
      <c r="H36" s="14" t="s">
        <v>51</v>
      </c>
    </row>
    <row r="37" spans="1:8">
      <c r="A37" s="13">
        <f t="shared" si="0"/>
        <v>36</v>
      </c>
      <c r="B37" s="17" t="s">
        <v>258</v>
      </c>
      <c r="C37" s="14" t="s">
        <v>322</v>
      </c>
      <c r="D37" s="14" t="s">
        <v>322</v>
      </c>
      <c r="E37" s="17"/>
      <c r="F37" s="17" t="s">
        <v>258</v>
      </c>
      <c r="G37" s="16" t="s">
        <v>437</v>
      </c>
      <c r="H37" s="14" t="s">
        <v>51</v>
      </c>
    </row>
    <row r="38" spans="1:8">
      <c r="A38" s="13">
        <f t="shared" si="0"/>
        <v>37</v>
      </c>
      <c r="B38" s="17" t="s">
        <v>255</v>
      </c>
      <c r="C38" s="14" t="s">
        <v>412</v>
      </c>
      <c r="D38" s="14"/>
      <c r="E38" s="17"/>
      <c r="F38" s="17" t="s">
        <v>255</v>
      </c>
      <c r="G38" s="16" t="s">
        <v>437</v>
      </c>
      <c r="H38" s="14" t="s">
        <v>64</v>
      </c>
    </row>
    <row r="39" spans="1:8">
      <c r="A39" s="13">
        <f t="shared" si="0"/>
        <v>38</v>
      </c>
      <c r="B39" s="17" t="s">
        <v>253</v>
      </c>
      <c r="C39" s="14" t="s">
        <v>413</v>
      </c>
      <c r="D39" s="14" t="s">
        <v>413</v>
      </c>
      <c r="E39" s="17"/>
      <c r="F39" s="17" t="s">
        <v>253</v>
      </c>
      <c r="G39" s="16" t="s">
        <v>437</v>
      </c>
      <c r="H39" s="14" t="s">
        <v>64</v>
      </c>
    </row>
    <row r="40" spans="1:8">
      <c r="A40" s="13">
        <f t="shared" si="0"/>
        <v>39</v>
      </c>
      <c r="B40" s="17" t="s">
        <v>251</v>
      </c>
      <c r="C40" s="14" t="s">
        <v>384</v>
      </c>
      <c r="D40" s="14" t="s">
        <v>384</v>
      </c>
      <c r="E40" s="17"/>
      <c r="F40" s="17" t="s">
        <v>251</v>
      </c>
      <c r="G40" s="16" t="s">
        <v>437</v>
      </c>
      <c r="H40" s="14" t="s">
        <v>43</v>
      </c>
    </row>
    <row r="41" spans="1:8">
      <c r="A41" s="13">
        <f t="shared" si="0"/>
        <v>40</v>
      </c>
      <c r="B41" s="17" t="s">
        <v>466</v>
      </c>
      <c r="C41" s="14" t="s">
        <v>385</v>
      </c>
      <c r="D41" s="14" t="s">
        <v>385</v>
      </c>
      <c r="E41" s="17"/>
      <c r="F41" s="17" t="s">
        <v>466</v>
      </c>
      <c r="G41" s="16" t="s">
        <v>437</v>
      </c>
      <c r="H41" s="14" t="s">
        <v>43</v>
      </c>
    </row>
    <row r="42" spans="1:8">
      <c r="A42" s="13">
        <f t="shared" si="0"/>
        <v>41</v>
      </c>
      <c r="B42" s="17" t="s">
        <v>247</v>
      </c>
      <c r="C42" s="14" t="s">
        <v>323</v>
      </c>
      <c r="D42" s="14" t="s">
        <v>323</v>
      </c>
      <c r="E42" s="17"/>
      <c r="F42" s="17" t="s">
        <v>247</v>
      </c>
      <c r="G42" s="16" t="s">
        <v>437</v>
      </c>
      <c r="H42" s="14" t="s">
        <v>51</v>
      </c>
    </row>
    <row r="43" spans="1:8">
      <c r="A43" s="13">
        <f t="shared" si="0"/>
        <v>42</v>
      </c>
      <c r="B43" s="17" t="s">
        <v>244</v>
      </c>
      <c r="C43" s="14" t="s">
        <v>324</v>
      </c>
      <c r="D43" s="14" t="s">
        <v>324</v>
      </c>
      <c r="E43" s="17"/>
      <c r="F43" s="17" t="s">
        <v>244</v>
      </c>
      <c r="G43" s="16" t="s">
        <v>437</v>
      </c>
      <c r="H43" s="14" t="s">
        <v>51</v>
      </c>
    </row>
    <row r="44" spans="1:8">
      <c r="A44" s="13">
        <f t="shared" si="0"/>
        <v>43</v>
      </c>
      <c r="B44" s="17" t="s">
        <v>467</v>
      </c>
      <c r="C44" s="14" t="s">
        <v>325</v>
      </c>
      <c r="D44" s="14"/>
      <c r="E44" s="17"/>
      <c r="F44" s="17" t="s">
        <v>467</v>
      </c>
      <c r="G44" s="16" t="s">
        <v>437</v>
      </c>
      <c r="H44" s="14" t="s">
        <v>51</v>
      </c>
    </row>
    <row r="45" spans="1:8">
      <c r="A45" s="13">
        <f t="shared" si="0"/>
        <v>44</v>
      </c>
      <c r="B45" s="17" t="s">
        <v>468</v>
      </c>
      <c r="C45" s="14" t="s">
        <v>326</v>
      </c>
      <c r="D45" s="14"/>
      <c r="E45" s="17"/>
      <c r="F45" s="17" t="s">
        <v>468</v>
      </c>
      <c r="G45" s="16" t="s">
        <v>437</v>
      </c>
      <c r="H45" s="14" t="s">
        <v>51</v>
      </c>
    </row>
    <row r="46" spans="1:8">
      <c r="A46" s="13">
        <f t="shared" si="0"/>
        <v>45</v>
      </c>
      <c r="B46" s="17" t="s">
        <v>469</v>
      </c>
      <c r="C46" s="14" t="s">
        <v>386</v>
      </c>
      <c r="D46" s="14"/>
      <c r="E46" s="17"/>
      <c r="F46" s="17" t="s">
        <v>469</v>
      </c>
      <c r="G46" s="16" t="s">
        <v>437</v>
      </c>
      <c r="H46" s="14" t="s">
        <v>43</v>
      </c>
    </row>
    <row r="47" spans="1:8">
      <c r="A47" s="13">
        <f t="shared" si="0"/>
        <v>46</v>
      </c>
      <c r="B47" s="17" t="s">
        <v>470</v>
      </c>
      <c r="C47" s="14" t="s">
        <v>327</v>
      </c>
      <c r="D47" s="14"/>
      <c r="E47" s="17"/>
      <c r="F47" s="17" t="s">
        <v>470</v>
      </c>
      <c r="G47" s="16" t="s">
        <v>437</v>
      </c>
      <c r="H47" s="14" t="s">
        <v>51</v>
      </c>
    </row>
    <row r="48" spans="1:8">
      <c r="A48" s="13">
        <f t="shared" si="0"/>
        <v>47</v>
      </c>
      <c r="B48" s="17" t="s">
        <v>471</v>
      </c>
      <c r="C48" s="14" t="s">
        <v>241</v>
      </c>
      <c r="D48" s="14" t="s">
        <v>241</v>
      </c>
      <c r="E48" s="17"/>
      <c r="F48" s="17" t="s">
        <v>471</v>
      </c>
      <c r="G48" s="16" t="s">
        <v>437</v>
      </c>
      <c r="H48" s="14" t="s">
        <v>71</v>
      </c>
    </row>
    <row r="49" spans="1:8">
      <c r="A49" s="13">
        <f t="shared" si="0"/>
        <v>48</v>
      </c>
      <c r="B49" s="17" t="s">
        <v>472</v>
      </c>
      <c r="C49" s="17" t="s">
        <v>238</v>
      </c>
      <c r="D49" s="14" t="s">
        <v>238</v>
      </c>
      <c r="E49" s="17"/>
      <c r="F49" s="17" t="s">
        <v>472</v>
      </c>
      <c r="G49" s="16" t="s">
        <v>437</v>
      </c>
      <c r="H49" s="14" t="s">
        <v>51</v>
      </c>
    </row>
    <row r="50" spans="1:8">
      <c r="A50" s="13">
        <f t="shared" si="0"/>
        <v>49</v>
      </c>
      <c r="B50" s="17" t="s">
        <v>473</v>
      </c>
      <c r="C50" s="17" t="s">
        <v>415</v>
      </c>
      <c r="D50" s="14"/>
      <c r="E50" s="17"/>
      <c r="F50" s="17" t="s">
        <v>473</v>
      </c>
      <c r="G50" s="16" t="s">
        <v>437</v>
      </c>
      <c r="H50" s="14" t="s">
        <v>64</v>
      </c>
    </row>
    <row r="51" spans="1:8">
      <c r="A51" s="13">
        <f t="shared" si="0"/>
        <v>50</v>
      </c>
      <c r="B51" s="17" t="s">
        <v>474</v>
      </c>
      <c r="C51" s="17" t="s">
        <v>103</v>
      </c>
      <c r="D51" s="17" t="s">
        <v>103</v>
      </c>
      <c r="E51" s="17"/>
      <c r="F51" s="17" t="s">
        <v>474</v>
      </c>
      <c r="G51" s="16" t="s">
        <v>437</v>
      </c>
      <c r="H51" s="14" t="s">
        <v>43</v>
      </c>
    </row>
    <row r="52" spans="1:8">
      <c r="A52" s="13">
        <f t="shared" si="0"/>
        <v>51</v>
      </c>
      <c r="B52" s="17" t="s">
        <v>475</v>
      </c>
      <c r="C52" s="17" t="s">
        <v>387</v>
      </c>
      <c r="D52" s="17"/>
      <c r="E52" s="17"/>
      <c r="F52" s="17" t="s">
        <v>475</v>
      </c>
      <c r="G52" s="16" t="s">
        <v>437</v>
      </c>
      <c r="H52" s="14" t="s">
        <v>43</v>
      </c>
    </row>
    <row r="53" spans="1:8">
      <c r="A53" s="13">
        <f t="shared" si="0"/>
        <v>52</v>
      </c>
      <c r="B53" s="14" t="s">
        <v>476</v>
      </c>
      <c r="C53" s="14"/>
      <c r="D53" s="14"/>
      <c r="E53" s="14"/>
      <c r="F53" s="14" t="s">
        <v>476</v>
      </c>
      <c r="G53" s="16" t="s">
        <v>437</v>
      </c>
      <c r="H53" s="14" t="s">
        <v>64</v>
      </c>
    </row>
    <row r="54" spans="1:8">
      <c r="A54" s="13">
        <f t="shared" si="0"/>
        <v>53</v>
      </c>
      <c r="B54" s="14" t="s">
        <v>477</v>
      </c>
      <c r="C54" s="14" t="s">
        <v>236</v>
      </c>
      <c r="D54" s="14" t="s">
        <v>236</v>
      </c>
      <c r="E54" s="14"/>
      <c r="F54" s="14" t="s">
        <v>477</v>
      </c>
      <c r="G54" s="16" t="s">
        <v>437</v>
      </c>
      <c r="H54" s="14" t="s">
        <v>51</v>
      </c>
    </row>
    <row r="55" spans="1:8">
      <c r="A55" s="13">
        <f t="shared" si="0"/>
        <v>54</v>
      </c>
      <c r="B55" s="17" t="s">
        <v>478</v>
      </c>
      <c r="C55" s="14" t="s">
        <v>328</v>
      </c>
      <c r="D55" s="14"/>
      <c r="E55" s="17"/>
      <c r="F55" s="17" t="s">
        <v>478</v>
      </c>
      <c r="G55" s="16" t="s">
        <v>437</v>
      </c>
      <c r="H55" s="14" t="s">
        <v>51</v>
      </c>
    </row>
    <row r="56" spans="1:8">
      <c r="A56" s="13">
        <f t="shared" si="0"/>
        <v>55</v>
      </c>
      <c r="B56" s="17" t="s">
        <v>479</v>
      </c>
      <c r="C56" s="14" t="s">
        <v>233</v>
      </c>
      <c r="D56" s="14" t="s">
        <v>233</v>
      </c>
      <c r="E56" s="17"/>
      <c r="F56" s="17" t="s">
        <v>479</v>
      </c>
      <c r="G56" s="16" t="s">
        <v>437</v>
      </c>
      <c r="H56" s="14" t="s">
        <v>51</v>
      </c>
    </row>
    <row r="57" spans="1:8">
      <c r="A57" s="13">
        <f t="shared" si="0"/>
        <v>56</v>
      </c>
      <c r="B57" s="17" t="s">
        <v>480</v>
      </c>
      <c r="C57" s="14" t="s">
        <v>222</v>
      </c>
      <c r="D57" s="14" t="s">
        <v>222</v>
      </c>
      <c r="E57" s="17"/>
      <c r="F57" s="17" t="s">
        <v>480</v>
      </c>
      <c r="G57" s="16" t="s">
        <v>437</v>
      </c>
      <c r="H57" s="14" t="s">
        <v>64</v>
      </c>
    </row>
    <row r="58" spans="1:8">
      <c r="A58" s="13">
        <f t="shared" si="0"/>
        <v>57</v>
      </c>
      <c r="B58" s="17" t="s">
        <v>481</v>
      </c>
      <c r="C58" s="14" t="s">
        <v>225</v>
      </c>
      <c r="D58" s="14" t="s">
        <v>225</v>
      </c>
      <c r="E58" s="17"/>
      <c r="F58" s="17" t="s">
        <v>481</v>
      </c>
      <c r="G58" s="16" t="s">
        <v>437</v>
      </c>
      <c r="H58" s="14" t="s">
        <v>43</v>
      </c>
    </row>
    <row r="59" spans="1:8">
      <c r="A59" s="13">
        <f t="shared" si="0"/>
        <v>58</v>
      </c>
      <c r="B59" s="17" t="s">
        <v>482</v>
      </c>
      <c r="C59" s="14" t="s">
        <v>329</v>
      </c>
      <c r="D59" s="14"/>
      <c r="E59" s="17"/>
      <c r="F59" s="17" t="s">
        <v>482</v>
      </c>
      <c r="G59" s="16" t="s">
        <v>437</v>
      </c>
      <c r="H59" s="14" t="s">
        <v>51</v>
      </c>
    </row>
    <row r="60" spans="1:8">
      <c r="A60" s="13">
        <f t="shared" si="0"/>
        <v>59</v>
      </c>
      <c r="B60" s="17" t="s">
        <v>483</v>
      </c>
      <c r="C60" s="14" t="s">
        <v>228</v>
      </c>
      <c r="D60" s="14" t="s">
        <v>228</v>
      </c>
      <c r="E60" s="17"/>
      <c r="F60" s="17" t="s">
        <v>483</v>
      </c>
      <c r="G60" s="16" t="s">
        <v>437</v>
      </c>
      <c r="H60" s="14" t="s">
        <v>64</v>
      </c>
    </row>
    <row r="61" spans="1:8">
      <c r="A61" s="13">
        <f t="shared" si="0"/>
        <v>60</v>
      </c>
      <c r="B61" s="17" t="s">
        <v>484</v>
      </c>
      <c r="C61" s="14" t="s">
        <v>220</v>
      </c>
      <c r="D61" s="14" t="s">
        <v>220</v>
      </c>
      <c r="E61" s="17"/>
      <c r="F61" s="17" t="s">
        <v>484</v>
      </c>
      <c r="G61" s="16" t="s">
        <v>437</v>
      </c>
      <c r="H61" s="14" t="s">
        <v>977</v>
      </c>
    </row>
    <row r="62" spans="1:8">
      <c r="A62" s="13">
        <f t="shared" si="0"/>
        <v>61</v>
      </c>
      <c r="B62" s="18" t="s">
        <v>485</v>
      </c>
      <c r="C62" s="14" t="s">
        <v>218</v>
      </c>
      <c r="D62" s="14" t="s">
        <v>218</v>
      </c>
      <c r="E62" s="17"/>
      <c r="F62" s="14" t="s">
        <v>485</v>
      </c>
      <c r="G62" s="16" t="s">
        <v>437</v>
      </c>
      <c r="H62" s="14" t="s">
        <v>64</v>
      </c>
    </row>
    <row r="63" spans="1:8">
      <c r="A63" s="13">
        <f t="shared" si="0"/>
        <v>62</v>
      </c>
      <c r="B63" s="17" t="s">
        <v>486</v>
      </c>
      <c r="C63" s="14" t="s">
        <v>106</v>
      </c>
      <c r="D63" s="14" t="s">
        <v>106</v>
      </c>
      <c r="E63" s="17"/>
      <c r="F63" s="17" t="s">
        <v>486</v>
      </c>
      <c r="G63" s="16" t="s">
        <v>437</v>
      </c>
      <c r="H63" s="14" t="s">
        <v>43</v>
      </c>
    </row>
    <row r="64" spans="1:8">
      <c r="A64" s="13">
        <f t="shared" si="0"/>
        <v>63</v>
      </c>
      <c r="B64" s="17" t="s">
        <v>487</v>
      </c>
      <c r="C64" s="14" t="s">
        <v>215</v>
      </c>
      <c r="D64" s="14" t="s">
        <v>215</v>
      </c>
      <c r="E64" s="17"/>
      <c r="F64" s="17" t="s">
        <v>487</v>
      </c>
      <c r="G64" s="16" t="s">
        <v>437</v>
      </c>
      <c r="H64" s="18" t="s">
        <v>989</v>
      </c>
    </row>
    <row r="65" spans="1:8">
      <c r="A65" s="13">
        <f t="shared" si="0"/>
        <v>64</v>
      </c>
      <c r="B65" s="19" t="s">
        <v>488</v>
      </c>
      <c r="C65" s="18" t="s">
        <v>109</v>
      </c>
      <c r="D65" s="18" t="s">
        <v>109</v>
      </c>
      <c r="E65" s="17"/>
      <c r="F65" s="19" t="s">
        <v>488</v>
      </c>
      <c r="G65" s="16" t="s">
        <v>437</v>
      </c>
      <c r="H65" s="14" t="s">
        <v>51</v>
      </c>
    </row>
    <row r="66" spans="1:8">
      <c r="A66" s="13">
        <f t="shared" si="0"/>
        <v>65</v>
      </c>
      <c r="B66" s="17" t="s">
        <v>489</v>
      </c>
      <c r="C66" s="14" t="s">
        <v>113</v>
      </c>
      <c r="D66" s="14" t="s">
        <v>113</v>
      </c>
      <c r="E66" s="17"/>
      <c r="F66" s="17" t="s">
        <v>489</v>
      </c>
      <c r="G66" s="16" t="s">
        <v>437</v>
      </c>
      <c r="H66" s="14" t="s">
        <v>64</v>
      </c>
    </row>
    <row r="67" spans="1:8">
      <c r="A67" s="13">
        <f t="shared" ref="A67:A130" si="1">ROW()-1</f>
        <v>66</v>
      </c>
      <c r="B67" s="19" t="s">
        <v>490</v>
      </c>
      <c r="C67" s="18" t="s">
        <v>596</v>
      </c>
      <c r="D67" s="18"/>
      <c r="E67" s="17"/>
      <c r="F67" s="19" t="s">
        <v>490</v>
      </c>
      <c r="G67" s="16" t="s">
        <v>437</v>
      </c>
      <c r="H67" s="18" t="s">
        <v>597</v>
      </c>
    </row>
    <row r="68" spans="1:8">
      <c r="A68" s="13">
        <f t="shared" si="1"/>
        <v>67</v>
      </c>
      <c r="B68" s="17" t="s">
        <v>491</v>
      </c>
      <c r="C68" s="14" t="s">
        <v>831</v>
      </c>
      <c r="D68" s="14" t="s">
        <v>210</v>
      </c>
      <c r="E68" s="17"/>
      <c r="F68" s="17" t="s">
        <v>491</v>
      </c>
      <c r="G68" s="16" t="s">
        <v>437</v>
      </c>
      <c r="H68" s="14" t="s">
        <v>51</v>
      </c>
    </row>
    <row r="69" spans="1:8">
      <c r="A69" s="13">
        <f t="shared" si="1"/>
        <v>68</v>
      </c>
      <c r="B69" s="19" t="s">
        <v>492</v>
      </c>
      <c r="C69" s="18" t="s">
        <v>208</v>
      </c>
      <c r="D69" s="18" t="s">
        <v>208</v>
      </c>
      <c r="E69" s="17"/>
      <c r="F69" s="19" t="s">
        <v>492</v>
      </c>
      <c r="G69" s="16" t="s">
        <v>437</v>
      </c>
      <c r="H69" s="14" t="s">
        <v>43</v>
      </c>
    </row>
    <row r="70" spans="1:8">
      <c r="A70" s="13">
        <f t="shared" si="1"/>
        <v>69</v>
      </c>
      <c r="B70" s="17" t="s">
        <v>493</v>
      </c>
      <c r="C70" s="14" t="s">
        <v>330</v>
      </c>
      <c r="D70" s="14"/>
      <c r="E70" s="17"/>
      <c r="F70" s="17" t="s">
        <v>493</v>
      </c>
      <c r="G70" s="16" t="s">
        <v>437</v>
      </c>
      <c r="H70" s="14" t="s">
        <v>51</v>
      </c>
    </row>
    <row r="71" spans="1:8">
      <c r="A71" s="13">
        <f t="shared" si="1"/>
        <v>70</v>
      </c>
      <c r="B71" s="19" t="s">
        <v>494</v>
      </c>
      <c r="C71" s="18" t="s">
        <v>206</v>
      </c>
      <c r="D71" s="18" t="s">
        <v>206</v>
      </c>
      <c r="E71" s="17"/>
      <c r="F71" s="19" t="s">
        <v>494</v>
      </c>
      <c r="G71" s="16" t="s">
        <v>437</v>
      </c>
      <c r="H71" s="14" t="s">
        <v>43</v>
      </c>
    </row>
    <row r="72" spans="1:8">
      <c r="A72" s="13">
        <f t="shared" si="1"/>
        <v>71</v>
      </c>
      <c r="B72" s="17" t="s">
        <v>495</v>
      </c>
      <c r="C72" s="14" t="s">
        <v>203</v>
      </c>
      <c r="D72" s="14" t="s">
        <v>203</v>
      </c>
      <c r="E72" s="17"/>
      <c r="F72" s="17" t="s">
        <v>495</v>
      </c>
      <c r="G72" s="16" t="s">
        <v>437</v>
      </c>
      <c r="H72" s="14" t="s">
        <v>43</v>
      </c>
    </row>
    <row r="73" spans="1:8">
      <c r="A73" s="13">
        <f t="shared" si="1"/>
        <v>72</v>
      </c>
      <c r="B73" s="19" t="s">
        <v>496</v>
      </c>
      <c r="C73" s="18" t="s">
        <v>200</v>
      </c>
      <c r="D73" s="18" t="s">
        <v>200</v>
      </c>
      <c r="E73" s="17"/>
      <c r="F73" s="19" t="s">
        <v>496</v>
      </c>
      <c r="G73" s="16" t="s">
        <v>437</v>
      </c>
      <c r="H73" s="14" t="s">
        <v>51</v>
      </c>
    </row>
    <row r="74" spans="1:8">
      <c r="A74" s="13">
        <f t="shared" si="1"/>
        <v>73</v>
      </c>
      <c r="B74" s="17" t="s">
        <v>497</v>
      </c>
      <c r="C74" s="14" t="s">
        <v>197</v>
      </c>
      <c r="D74" s="14" t="s">
        <v>197</v>
      </c>
      <c r="E74" s="17"/>
      <c r="F74" s="17" t="s">
        <v>497</v>
      </c>
      <c r="G74" s="16" t="s">
        <v>437</v>
      </c>
      <c r="H74" s="14" t="s">
        <v>51</v>
      </c>
    </row>
    <row r="75" spans="1:8">
      <c r="A75" s="13">
        <f t="shared" si="1"/>
        <v>74</v>
      </c>
      <c r="B75" s="17" t="s">
        <v>498</v>
      </c>
      <c r="C75" s="14" t="s">
        <v>194</v>
      </c>
      <c r="D75" s="14" t="s">
        <v>194</v>
      </c>
      <c r="E75" s="17"/>
      <c r="F75" s="17" t="s">
        <v>498</v>
      </c>
      <c r="G75" s="16" t="s">
        <v>437</v>
      </c>
      <c r="H75" s="14" t="s">
        <v>51</v>
      </c>
    </row>
    <row r="76" spans="1:8">
      <c r="A76" s="13">
        <f t="shared" si="1"/>
        <v>75</v>
      </c>
      <c r="B76" s="17" t="s">
        <v>499</v>
      </c>
      <c r="C76" s="14" t="s">
        <v>191</v>
      </c>
      <c r="D76" s="14" t="s">
        <v>191</v>
      </c>
      <c r="E76" s="17"/>
      <c r="F76" s="17" t="s">
        <v>499</v>
      </c>
      <c r="G76" s="16" t="s">
        <v>437</v>
      </c>
      <c r="H76" s="14" t="s">
        <v>51</v>
      </c>
    </row>
    <row r="77" spans="1:8">
      <c r="A77" s="13">
        <f t="shared" si="1"/>
        <v>76</v>
      </c>
      <c r="B77" s="17" t="s">
        <v>500</v>
      </c>
      <c r="C77" s="14" t="s">
        <v>189</v>
      </c>
      <c r="D77" s="14" t="s">
        <v>189</v>
      </c>
      <c r="E77" s="17"/>
      <c r="F77" s="17" t="s">
        <v>500</v>
      </c>
      <c r="G77" s="16" t="s">
        <v>437</v>
      </c>
      <c r="H77" s="14" t="s">
        <v>64</v>
      </c>
    </row>
    <row r="78" spans="1:8">
      <c r="A78" s="13">
        <f t="shared" si="1"/>
        <v>77</v>
      </c>
      <c r="B78" s="17" t="s">
        <v>501</v>
      </c>
      <c r="C78" s="14" t="s">
        <v>183</v>
      </c>
      <c r="D78" s="14" t="s">
        <v>183</v>
      </c>
      <c r="E78" s="17"/>
      <c r="F78" s="17" t="s">
        <v>501</v>
      </c>
      <c r="G78" s="16" t="s">
        <v>437</v>
      </c>
      <c r="H78" s="14" t="s">
        <v>51</v>
      </c>
    </row>
    <row r="79" spans="1:8">
      <c r="A79" s="13">
        <f t="shared" si="1"/>
        <v>78</v>
      </c>
      <c r="B79" s="17" t="s">
        <v>502</v>
      </c>
      <c r="C79" s="14" t="s">
        <v>186</v>
      </c>
      <c r="D79" s="14" t="s">
        <v>186</v>
      </c>
      <c r="E79" s="17"/>
      <c r="F79" s="17" t="s">
        <v>502</v>
      </c>
      <c r="G79" s="16" t="s">
        <v>437</v>
      </c>
      <c r="H79" s="14" t="s">
        <v>43</v>
      </c>
    </row>
    <row r="80" spans="1:8">
      <c r="A80" s="13">
        <f t="shared" si="1"/>
        <v>79</v>
      </c>
      <c r="B80" s="17" t="s">
        <v>503</v>
      </c>
      <c r="C80" s="14" t="s">
        <v>180</v>
      </c>
      <c r="D80" s="14" t="s">
        <v>180</v>
      </c>
      <c r="E80" s="17"/>
      <c r="F80" s="17" t="s">
        <v>503</v>
      </c>
      <c r="G80" s="16" t="s">
        <v>437</v>
      </c>
      <c r="H80" s="14" t="s">
        <v>64</v>
      </c>
    </row>
    <row r="81" spans="1:8">
      <c r="A81" s="13">
        <f t="shared" si="1"/>
        <v>80</v>
      </c>
      <c r="B81" s="17" t="s">
        <v>504</v>
      </c>
      <c r="C81" s="14" t="s">
        <v>177</v>
      </c>
      <c r="D81" s="14" t="s">
        <v>177</v>
      </c>
      <c r="E81" s="17"/>
      <c r="F81" s="17" t="s">
        <v>504</v>
      </c>
      <c r="G81" s="16" t="s">
        <v>437</v>
      </c>
      <c r="H81" s="14" t="s">
        <v>43</v>
      </c>
    </row>
    <row r="82" spans="1:8">
      <c r="A82" s="13">
        <f t="shared" si="1"/>
        <v>81</v>
      </c>
      <c r="B82" s="17" t="s">
        <v>505</v>
      </c>
      <c r="C82" s="18" t="s">
        <v>506</v>
      </c>
      <c r="D82" s="18" t="s">
        <v>506</v>
      </c>
      <c r="E82" s="17"/>
      <c r="F82" s="19" t="s">
        <v>507</v>
      </c>
      <c r="G82" s="16" t="s">
        <v>437</v>
      </c>
      <c r="H82" s="14" t="s">
        <v>51</v>
      </c>
    </row>
    <row r="83" spans="1:8">
      <c r="A83" s="13">
        <f t="shared" si="1"/>
        <v>82</v>
      </c>
      <c r="B83" s="17" t="s">
        <v>508</v>
      </c>
      <c r="C83" s="14" t="s">
        <v>171</v>
      </c>
      <c r="D83" s="14" t="s">
        <v>171</v>
      </c>
      <c r="E83" s="17"/>
      <c r="F83" s="17" t="s">
        <v>508</v>
      </c>
      <c r="G83" s="16" t="s">
        <v>437</v>
      </c>
      <c r="H83" s="14" t="s">
        <v>64</v>
      </c>
    </row>
    <row r="84" spans="1:8">
      <c r="A84" s="13">
        <f t="shared" si="1"/>
        <v>83</v>
      </c>
      <c r="B84" s="17" t="s">
        <v>509</v>
      </c>
      <c r="C84" s="18" t="s">
        <v>167</v>
      </c>
      <c r="D84" s="18" t="s">
        <v>167</v>
      </c>
      <c r="E84" s="17"/>
      <c r="F84" s="17" t="s">
        <v>509</v>
      </c>
      <c r="G84" s="16" t="s">
        <v>437</v>
      </c>
      <c r="H84" s="14" t="s">
        <v>51</v>
      </c>
    </row>
    <row r="85" spans="1:8">
      <c r="A85" s="13">
        <f t="shared" si="1"/>
        <v>84</v>
      </c>
      <c r="B85" s="17" t="s">
        <v>510</v>
      </c>
      <c r="C85" s="14" t="s">
        <v>169</v>
      </c>
      <c r="D85" s="14"/>
      <c r="E85" s="17"/>
      <c r="F85" s="17" t="s">
        <v>510</v>
      </c>
      <c r="G85" s="16" t="s">
        <v>437</v>
      </c>
      <c r="H85" s="14" t="s">
        <v>51</v>
      </c>
    </row>
    <row r="86" spans="1:8">
      <c r="A86" s="13">
        <f t="shared" si="1"/>
        <v>85</v>
      </c>
      <c r="B86" s="17" t="s">
        <v>511</v>
      </c>
      <c r="C86" s="18" t="s">
        <v>116</v>
      </c>
      <c r="D86" s="18" t="s">
        <v>116</v>
      </c>
      <c r="E86" s="17"/>
      <c r="F86" s="17" t="s">
        <v>511</v>
      </c>
      <c r="G86" s="16" t="s">
        <v>437</v>
      </c>
      <c r="H86" s="14" t="s">
        <v>43</v>
      </c>
    </row>
    <row r="87" spans="1:8">
      <c r="A87" s="13">
        <f t="shared" si="1"/>
        <v>86</v>
      </c>
      <c r="B87" s="17" t="s">
        <v>512</v>
      </c>
      <c r="C87" s="14" t="s">
        <v>164</v>
      </c>
      <c r="D87" s="14" t="s">
        <v>164</v>
      </c>
      <c r="E87" s="17"/>
      <c r="F87" s="17" t="s">
        <v>512</v>
      </c>
      <c r="G87" s="16" t="s">
        <v>437</v>
      </c>
      <c r="H87" s="14" t="s">
        <v>43</v>
      </c>
    </row>
    <row r="88" spans="1:8">
      <c r="A88" s="13">
        <f t="shared" si="1"/>
        <v>87</v>
      </c>
      <c r="B88" s="17" t="s">
        <v>513</v>
      </c>
      <c r="C88" s="18" t="s">
        <v>162</v>
      </c>
      <c r="D88" s="18" t="s">
        <v>162</v>
      </c>
      <c r="E88" s="17"/>
      <c r="F88" s="17" t="s">
        <v>513</v>
      </c>
      <c r="G88" s="16" t="s">
        <v>437</v>
      </c>
      <c r="H88" s="14" t="s">
        <v>51</v>
      </c>
    </row>
    <row r="89" spans="1:8">
      <c r="A89" s="13">
        <f t="shared" si="1"/>
        <v>88</v>
      </c>
      <c r="B89" s="17" t="s">
        <v>514</v>
      </c>
      <c r="C89" s="14"/>
      <c r="D89" s="14"/>
      <c r="E89" s="17"/>
      <c r="F89" s="17" t="s">
        <v>514</v>
      </c>
      <c r="G89" s="16" t="s">
        <v>437</v>
      </c>
      <c r="H89" s="14" t="s">
        <v>64</v>
      </c>
    </row>
    <row r="90" spans="1:8">
      <c r="A90" s="13">
        <f t="shared" si="1"/>
        <v>89</v>
      </c>
      <c r="B90" s="17" t="s">
        <v>515</v>
      </c>
      <c r="C90" s="18"/>
      <c r="D90" s="18"/>
      <c r="E90" s="17"/>
      <c r="F90" s="17" t="s">
        <v>515</v>
      </c>
      <c r="G90" s="16" t="s">
        <v>437</v>
      </c>
      <c r="H90" s="14" t="s">
        <v>43</v>
      </c>
    </row>
    <row r="91" spans="1:8">
      <c r="A91" s="13">
        <f t="shared" si="1"/>
        <v>90</v>
      </c>
      <c r="B91" s="17" t="s">
        <v>516</v>
      </c>
      <c r="C91" s="18" t="s">
        <v>158</v>
      </c>
      <c r="D91" s="18" t="s">
        <v>158</v>
      </c>
      <c r="E91" s="17"/>
      <c r="F91" s="17" t="s">
        <v>516</v>
      </c>
      <c r="G91" s="16" t="s">
        <v>437</v>
      </c>
      <c r="H91" s="14" t="s">
        <v>43</v>
      </c>
    </row>
    <row r="92" spans="1:8">
      <c r="A92" s="13">
        <f t="shared" si="1"/>
        <v>91</v>
      </c>
      <c r="B92" s="17" t="s">
        <v>517</v>
      </c>
      <c r="C92" s="18" t="s">
        <v>153</v>
      </c>
      <c r="D92" s="18" t="s">
        <v>153</v>
      </c>
      <c r="E92" s="17"/>
      <c r="F92" s="17" t="s">
        <v>517</v>
      </c>
      <c r="G92" s="16" t="s">
        <v>437</v>
      </c>
      <c r="H92" s="18" t="s">
        <v>43</v>
      </c>
    </row>
    <row r="93" spans="1:8">
      <c r="A93" s="13">
        <f t="shared" si="1"/>
        <v>92</v>
      </c>
      <c r="B93" s="17" t="s">
        <v>518</v>
      </c>
      <c r="C93" s="18" t="s">
        <v>155</v>
      </c>
      <c r="D93" s="18"/>
      <c r="E93" s="17"/>
      <c r="F93" s="17" t="s">
        <v>518</v>
      </c>
      <c r="G93" s="16" t="s">
        <v>437</v>
      </c>
      <c r="H93" s="14" t="s">
        <v>64</v>
      </c>
    </row>
    <row r="94" spans="1:8">
      <c r="A94" s="13">
        <f t="shared" si="1"/>
        <v>93</v>
      </c>
      <c r="B94" s="17" t="s">
        <v>519</v>
      </c>
      <c r="C94" s="18" t="s">
        <v>150</v>
      </c>
      <c r="D94" s="18" t="s">
        <v>150</v>
      </c>
      <c r="E94" s="17"/>
      <c r="F94" s="17" t="s">
        <v>519</v>
      </c>
      <c r="G94" s="16" t="s">
        <v>437</v>
      </c>
      <c r="H94" s="18" t="s">
        <v>43</v>
      </c>
    </row>
    <row r="95" spans="1:8">
      <c r="A95" s="13">
        <f t="shared" si="1"/>
        <v>94</v>
      </c>
      <c r="B95" s="17" t="s">
        <v>520</v>
      </c>
      <c r="C95" s="18" t="s">
        <v>147</v>
      </c>
      <c r="D95" s="18" t="s">
        <v>147</v>
      </c>
      <c r="E95" s="17"/>
      <c r="F95" s="17" t="s">
        <v>520</v>
      </c>
      <c r="G95" s="16" t="s">
        <v>437</v>
      </c>
      <c r="H95" s="18" t="s">
        <v>51</v>
      </c>
    </row>
    <row r="96" spans="1:8">
      <c r="A96" s="13">
        <f t="shared" si="1"/>
        <v>95</v>
      </c>
      <c r="B96" s="17" t="s">
        <v>521</v>
      </c>
      <c r="C96" s="18" t="s">
        <v>142</v>
      </c>
      <c r="D96" s="18" t="s">
        <v>142</v>
      </c>
      <c r="E96" s="17"/>
      <c r="F96" s="17" t="s">
        <v>521</v>
      </c>
      <c r="G96" s="16" t="s">
        <v>437</v>
      </c>
      <c r="H96" s="14" t="s">
        <v>64</v>
      </c>
    </row>
    <row r="97" spans="1:8">
      <c r="A97" s="13">
        <f t="shared" si="1"/>
        <v>96</v>
      </c>
      <c r="B97" s="17" t="s">
        <v>522</v>
      </c>
      <c r="C97" s="18" t="s">
        <v>388</v>
      </c>
      <c r="D97" s="18" t="s">
        <v>388</v>
      </c>
      <c r="E97" s="17"/>
      <c r="F97" s="17" t="s">
        <v>522</v>
      </c>
      <c r="G97" s="16" t="s">
        <v>437</v>
      </c>
      <c r="H97" s="18" t="s">
        <v>43</v>
      </c>
    </row>
    <row r="98" spans="1:8">
      <c r="A98" s="13">
        <f t="shared" si="1"/>
        <v>97</v>
      </c>
      <c r="B98" s="17" t="s">
        <v>523</v>
      </c>
      <c r="C98" s="18" t="s">
        <v>139</v>
      </c>
      <c r="D98" s="18" t="s">
        <v>139</v>
      </c>
      <c r="E98" s="17"/>
      <c r="F98" s="17" t="s">
        <v>523</v>
      </c>
      <c r="G98" s="16" t="s">
        <v>437</v>
      </c>
      <c r="H98" s="14" t="s">
        <v>444</v>
      </c>
    </row>
    <row r="99" spans="1:8">
      <c r="A99" s="13">
        <f t="shared" si="1"/>
        <v>98</v>
      </c>
      <c r="B99" s="17" t="s">
        <v>524</v>
      </c>
      <c r="C99" s="18"/>
      <c r="D99" s="18"/>
      <c r="E99" s="17"/>
      <c r="F99" s="17" t="s">
        <v>524</v>
      </c>
      <c r="G99" s="16" t="s">
        <v>437</v>
      </c>
      <c r="H99" s="14" t="s">
        <v>64</v>
      </c>
    </row>
    <row r="100" spans="1:8">
      <c r="A100" s="13">
        <f t="shared" si="1"/>
        <v>99</v>
      </c>
      <c r="B100" s="17" t="s">
        <v>525</v>
      </c>
      <c r="C100" s="18" t="s">
        <v>136</v>
      </c>
      <c r="D100" s="18" t="s">
        <v>136</v>
      </c>
      <c r="E100" s="17"/>
      <c r="F100" s="17" t="s">
        <v>525</v>
      </c>
      <c r="G100" s="16" t="s">
        <v>437</v>
      </c>
      <c r="H100" s="18" t="s">
        <v>51</v>
      </c>
    </row>
    <row r="101" spans="1:8">
      <c r="A101" s="13">
        <f t="shared" si="1"/>
        <v>100</v>
      </c>
      <c r="B101" s="17" t="s">
        <v>526</v>
      </c>
      <c r="C101" s="18" t="s">
        <v>134</v>
      </c>
      <c r="D101" s="18" t="s">
        <v>134</v>
      </c>
      <c r="E101" s="17"/>
      <c r="F101" s="17" t="s">
        <v>526</v>
      </c>
      <c r="G101" s="16" t="s">
        <v>437</v>
      </c>
      <c r="H101" s="14" t="s">
        <v>71</v>
      </c>
    </row>
    <row r="102" spans="1:8">
      <c r="A102" s="13">
        <f t="shared" si="1"/>
        <v>101</v>
      </c>
      <c r="B102" s="17" t="s">
        <v>527</v>
      </c>
      <c r="C102" s="18" t="s">
        <v>131</v>
      </c>
      <c r="D102" s="18" t="s">
        <v>131</v>
      </c>
      <c r="E102" s="17"/>
      <c r="F102" s="17" t="s">
        <v>527</v>
      </c>
      <c r="G102" s="16" t="s">
        <v>437</v>
      </c>
      <c r="H102" s="18" t="s">
        <v>51</v>
      </c>
    </row>
    <row r="103" spans="1:8">
      <c r="A103" s="13">
        <f t="shared" si="1"/>
        <v>102</v>
      </c>
      <c r="B103" s="17" t="s">
        <v>528</v>
      </c>
      <c r="C103" s="18" t="s">
        <v>129</v>
      </c>
      <c r="D103" s="18" t="s">
        <v>129</v>
      </c>
      <c r="E103" s="17"/>
      <c r="F103" s="17" t="s">
        <v>528</v>
      </c>
      <c r="G103" s="16" t="s">
        <v>437</v>
      </c>
      <c r="H103" s="18" t="s">
        <v>51</v>
      </c>
    </row>
    <row r="104" spans="1:8">
      <c r="A104" s="13">
        <f t="shared" si="1"/>
        <v>103</v>
      </c>
      <c r="B104" s="19" t="s">
        <v>529</v>
      </c>
      <c r="C104" s="18" t="s">
        <v>126</v>
      </c>
      <c r="D104" s="18" t="s">
        <v>126</v>
      </c>
      <c r="E104" s="17"/>
      <c r="F104" s="17" t="s">
        <v>529</v>
      </c>
      <c r="G104" s="16" t="s">
        <v>437</v>
      </c>
      <c r="H104" s="18" t="s">
        <v>51</v>
      </c>
    </row>
    <row r="105" spans="1:8">
      <c r="A105" s="13">
        <f t="shared" si="1"/>
        <v>104</v>
      </c>
      <c r="B105" s="17" t="s">
        <v>530</v>
      </c>
      <c r="C105" s="18" t="s">
        <v>123</v>
      </c>
      <c r="D105" s="18" t="s">
        <v>123</v>
      </c>
      <c r="E105" s="17"/>
      <c r="F105" s="17" t="s">
        <v>530</v>
      </c>
      <c r="G105" s="16" t="s">
        <v>437</v>
      </c>
      <c r="H105" s="18" t="s">
        <v>43</v>
      </c>
    </row>
    <row r="106" spans="1:8">
      <c r="A106" s="13">
        <f t="shared" si="1"/>
        <v>105</v>
      </c>
      <c r="B106" s="19" t="s">
        <v>539</v>
      </c>
      <c r="C106" s="18" t="s">
        <v>120</v>
      </c>
      <c r="D106" s="18" t="s">
        <v>120</v>
      </c>
      <c r="E106" s="17"/>
      <c r="F106" s="19" t="s">
        <v>539</v>
      </c>
      <c r="G106" s="16" t="s">
        <v>437</v>
      </c>
      <c r="H106" s="14" t="s">
        <v>444</v>
      </c>
    </row>
    <row r="107" spans="1:8">
      <c r="A107" s="13">
        <f t="shared" si="1"/>
        <v>106</v>
      </c>
      <c r="B107" s="17" t="s">
        <v>540</v>
      </c>
      <c r="C107" s="18" t="s">
        <v>118</v>
      </c>
      <c r="D107" s="18"/>
      <c r="E107" s="17"/>
      <c r="F107" s="17" t="s">
        <v>540</v>
      </c>
      <c r="G107" s="16" t="s">
        <v>437</v>
      </c>
      <c r="H107" s="18" t="s">
        <v>43</v>
      </c>
    </row>
    <row r="108" spans="1:8">
      <c r="A108" s="13">
        <f t="shared" si="1"/>
        <v>107</v>
      </c>
      <c r="B108" s="19" t="s">
        <v>541</v>
      </c>
      <c r="C108" s="18" t="s">
        <v>536</v>
      </c>
      <c r="D108" s="18" t="s">
        <v>536</v>
      </c>
      <c r="E108" s="17"/>
      <c r="F108" s="19" t="s">
        <v>541</v>
      </c>
      <c r="G108" s="16" t="s">
        <v>437</v>
      </c>
      <c r="H108" s="18" t="s">
        <v>51</v>
      </c>
    </row>
    <row r="109" spans="1:8">
      <c r="A109" s="13">
        <f t="shared" si="1"/>
        <v>108</v>
      </c>
      <c r="B109" s="17" t="s">
        <v>542</v>
      </c>
      <c r="C109" s="18" t="s">
        <v>537</v>
      </c>
      <c r="D109" s="18"/>
      <c r="E109" s="17"/>
      <c r="F109" s="17" t="s">
        <v>542</v>
      </c>
      <c r="G109" s="16" t="s">
        <v>437</v>
      </c>
      <c r="H109" s="14" t="s">
        <v>64</v>
      </c>
    </row>
    <row r="110" spans="1:8">
      <c r="A110" s="13">
        <f t="shared" si="1"/>
        <v>109</v>
      </c>
      <c r="B110" s="17" t="s">
        <v>557</v>
      </c>
      <c r="C110" s="18" t="s">
        <v>543</v>
      </c>
      <c r="D110" s="18"/>
      <c r="E110" s="17"/>
      <c r="F110" s="17" t="s">
        <v>557</v>
      </c>
      <c r="G110" s="16" t="s">
        <v>437</v>
      </c>
      <c r="H110" s="14" t="s">
        <v>444</v>
      </c>
    </row>
    <row r="111" spans="1:8">
      <c r="A111" s="13">
        <f t="shared" si="1"/>
        <v>110</v>
      </c>
      <c r="B111" s="17" t="s">
        <v>558</v>
      </c>
      <c r="C111" s="18" t="s">
        <v>544</v>
      </c>
      <c r="D111" s="18" t="s">
        <v>544</v>
      </c>
      <c r="E111" s="17"/>
      <c r="F111" s="17" t="s">
        <v>558</v>
      </c>
      <c r="G111" s="16" t="s">
        <v>437</v>
      </c>
      <c r="H111" s="18" t="s">
        <v>51</v>
      </c>
    </row>
    <row r="112" spans="1:8">
      <c r="A112" s="13">
        <f t="shared" si="1"/>
        <v>111</v>
      </c>
      <c r="B112" s="17" t="s">
        <v>309</v>
      </c>
      <c r="C112" s="18" t="s">
        <v>555</v>
      </c>
      <c r="D112" s="18" t="s">
        <v>555</v>
      </c>
      <c r="E112" s="17"/>
      <c r="F112" s="17" t="s">
        <v>309</v>
      </c>
      <c r="G112" s="16" t="s">
        <v>437</v>
      </c>
      <c r="H112" s="18" t="s">
        <v>51</v>
      </c>
    </row>
    <row r="113" spans="1:8">
      <c r="A113" s="13">
        <f t="shared" si="1"/>
        <v>112</v>
      </c>
      <c r="B113" s="17" t="s">
        <v>577</v>
      </c>
      <c r="C113" s="18" t="s">
        <v>546</v>
      </c>
      <c r="D113" s="18" t="s">
        <v>546</v>
      </c>
      <c r="E113" s="17"/>
      <c r="F113" s="17" t="s">
        <v>577</v>
      </c>
      <c r="G113" s="16" t="s">
        <v>437</v>
      </c>
      <c r="H113" s="18" t="s">
        <v>51</v>
      </c>
    </row>
    <row r="114" spans="1:8">
      <c r="A114" s="13">
        <f t="shared" si="1"/>
        <v>113</v>
      </c>
      <c r="B114" s="17" t="s">
        <v>578</v>
      </c>
      <c r="C114" s="18" t="s">
        <v>545</v>
      </c>
      <c r="D114" s="18" t="s">
        <v>545</v>
      </c>
      <c r="E114" s="17"/>
      <c r="F114" s="17" t="s">
        <v>578</v>
      </c>
      <c r="G114" s="16" t="s">
        <v>437</v>
      </c>
      <c r="H114" s="18" t="s">
        <v>43</v>
      </c>
    </row>
    <row r="115" spans="1:8">
      <c r="A115" s="13">
        <f t="shared" si="1"/>
        <v>114</v>
      </c>
      <c r="B115" s="17" t="s">
        <v>590</v>
      </c>
      <c r="C115" s="18" t="s">
        <v>564</v>
      </c>
      <c r="D115" s="18" t="s">
        <v>564</v>
      </c>
      <c r="E115" s="17"/>
      <c r="F115" s="17" t="s">
        <v>590</v>
      </c>
      <c r="G115" s="16" t="s">
        <v>437</v>
      </c>
      <c r="H115" s="18" t="s">
        <v>51</v>
      </c>
    </row>
    <row r="116" spans="1:8">
      <c r="A116" s="13">
        <f t="shared" si="1"/>
        <v>115</v>
      </c>
      <c r="B116" s="17" t="s">
        <v>591</v>
      </c>
      <c r="C116" s="18" t="s">
        <v>574</v>
      </c>
      <c r="D116" s="18" t="s">
        <v>574</v>
      </c>
      <c r="E116" s="17"/>
      <c r="F116" s="17" t="s">
        <v>591</v>
      </c>
      <c r="G116" s="16" t="s">
        <v>437</v>
      </c>
      <c r="H116" s="18" t="s">
        <v>64</v>
      </c>
    </row>
    <row r="117" spans="1:8">
      <c r="A117" s="13">
        <f t="shared" si="1"/>
        <v>116</v>
      </c>
      <c r="B117" s="17" t="s">
        <v>592</v>
      </c>
      <c r="C117" s="18" t="s">
        <v>641</v>
      </c>
      <c r="D117" s="18" t="s">
        <v>640</v>
      </c>
      <c r="E117" s="17"/>
      <c r="F117" s="17" t="s">
        <v>592</v>
      </c>
      <c r="G117" s="16" t="s">
        <v>437</v>
      </c>
      <c r="H117" s="18" t="s">
        <v>51</v>
      </c>
    </row>
    <row r="118" spans="1:8">
      <c r="A118" s="13">
        <f t="shared" si="1"/>
        <v>117</v>
      </c>
      <c r="B118" s="17" t="s">
        <v>593</v>
      </c>
      <c r="C118" s="18" t="s">
        <v>579</v>
      </c>
      <c r="D118" s="18" t="s">
        <v>579</v>
      </c>
      <c r="E118" s="17"/>
      <c r="F118" s="17" t="s">
        <v>593</v>
      </c>
      <c r="G118" s="16" t="s">
        <v>437</v>
      </c>
      <c r="H118" s="18" t="s">
        <v>51</v>
      </c>
    </row>
    <row r="119" spans="1:8">
      <c r="A119" s="13">
        <f t="shared" si="1"/>
        <v>118</v>
      </c>
      <c r="B119" s="17" t="s">
        <v>594</v>
      </c>
      <c r="C119" s="18" t="s">
        <v>580</v>
      </c>
      <c r="D119" s="18"/>
      <c r="E119" s="17"/>
      <c r="F119" s="17" t="s">
        <v>594</v>
      </c>
      <c r="G119" s="16" t="s">
        <v>437</v>
      </c>
      <c r="H119" s="18" t="s">
        <v>51</v>
      </c>
    </row>
    <row r="120" spans="1:8">
      <c r="A120" s="13">
        <f t="shared" si="1"/>
        <v>119</v>
      </c>
      <c r="B120" s="17" t="s">
        <v>602</v>
      </c>
      <c r="C120" s="18" t="s">
        <v>610</v>
      </c>
      <c r="D120" s="18" t="s">
        <v>610</v>
      </c>
      <c r="E120" s="17"/>
      <c r="F120" s="17" t="s">
        <v>602</v>
      </c>
      <c r="G120" s="16" t="s">
        <v>437</v>
      </c>
      <c r="H120" s="18" t="s">
        <v>43</v>
      </c>
    </row>
    <row r="121" spans="1:8">
      <c r="A121" s="13">
        <f t="shared" si="1"/>
        <v>120</v>
      </c>
      <c r="B121" s="17" t="s">
        <v>603</v>
      </c>
      <c r="C121" s="18" t="s">
        <v>601</v>
      </c>
      <c r="D121" s="18" t="s">
        <v>601</v>
      </c>
      <c r="E121" s="17"/>
      <c r="F121" s="17" t="s">
        <v>603</v>
      </c>
      <c r="G121" s="16" t="s">
        <v>437</v>
      </c>
      <c r="H121" s="18" t="s">
        <v>43</v>
      </c>
    </row>
    <row r="122" spans="1:8">
      <c r="A122" s="13">
        <f t="shared" si="1"/>
        <v>121</v>
      </c>
      <c r="B122" s="17" t="s">
        <v>614</v>
      </c>
      <c r="C122" s="18" t="s">
        <v>606</v>
      </c>
      <c r="D122" s="18" t="s">
        <v>606</v>
      </c>
      <c r="E122" s="17"/>
      <c r="F122" s="17" t="s">
        <v>614</v>
      </c>
      <c r="G122" s="16" t="s">
        <v>437</v>
      </c>
      <c r="H122" s="18" t="s">
        <v>51</v>
      </c>
    </row>
    <row r="123" spans="1:8">
      <c r="A123" s="13">
        <f t="shared" si="1"/>
        <v>122</v>
      </c>
      <c r="B123" s="17" t="s">
        <v>615</v>
      </c>
      <c r="C123" s="18" t="s">
        <v>612</v>
      </c>
      <c r="D123" s="18" t="s">
        <v>612</v>
      </c>
      <c r="E123" s="18"/>
      <c r="F123" s="17" t="s">
        <v>615</v>
      </c>
      <c r="G123" s="16" t="s">
        <v>437</v>
      </c>
      <c r="H123" s="18" t="s">
        <v>51</v>
      </c>
    </row>
    <row r="124" spans="1:8">
      <c r="A124" s="13">
        <f t="shared" si="1"/>
        <v>123</v>
      </c>
      <c r="B124" s="17" t="s">
        <v>644</v>
      </c>
      <c r="C124" s="18" t="s">
        <v>642</v>
      </c>
      <c r="D124" s="18" t="s">
        <v>642</v>
      </c>
      <c r="E124" s="18"/>
      <c r="F124" s="17" t="s">
        <v>644</v>
      </c>
      <c r="G124" s="16" t="s">
        <v>437</v>
      </c>
      <c r="H124" s="18" t="s">
        <v>64</v>
      </c>
    </row>
    <row r="125" spans="1:8">
      <c r="A125" s="13">
        <f t="shared" si="1"/>
        <v>124</v>
      </c>
      <c r="B125" s="17" t="s">
        <v>645</v>
      </c>
      <c r="C125" s="18" t="s">
        <v>643</v>
      </c>
      <c r="D125" s="18" t="s">
        <v>643</v>
      </c>
      <c r="E125" s="18"/>
      <c r="F125" s="17" t="s">
        <v>645</v>
      </c>
      <c r="G125" s="16" t="s">
        <v>437</v>
      </c>
      <c r="H125" s="18" t="s">
        <v>64</v>
      </c>
    </row>
    <row r="126" spans="1:8">
      <c r="A126" s="13">
        <f t="shared" si="1"/>
        <v>125</v>
      </c>
      <c r="B126" s="17" t="s">
        <v>646</v>
      </c>
      <c r="C126" s="18" t="s">
        <v>616</v>
      </c>
      <c r="D126" s="18" t="s">
        <v>616</v>
      </c>
      <c r="E126" s="18"/>
      <c r="F126" s="17" t="s">
        <v>646</v>
      </c>
      <c r="G126" s="16" t="s">
        <v>437</v>
      </c>
      <c r="H126" s="18" t="s">
        <v>51</v>
      </c>
    </row>
    <row r="127" spans="1:8">
      <c r="A127" s="13">
        <f t="shared" si="1"/>
        <v>126</v>
      </c>
      <c r="B127" s="17" t="s">
        <v>775</v>
      </c>
      <c r="C127" s="18" t="s">
        <v>647</v>
      </c>
      <c r="D127" s="18" t="s">
        <v>647</v>
      </c>
      <c r="E127" s="18"/>
      <c r="F127" s="17" t="s">
        <v>775</v>
      </c>
      <c r="G127" s="16" t="s">
        <v>437</v>
      </c>
      <c r="H127" s="18" t="s">
        <v>43</v>
      </c>
    </row>
    <row r="128" spans="1:8">
      <c r="A128" s="13">
        <f t="shared" si="1"/>
        <v>127</v>
      </c>
      <c r="B128" s="17" t="s">
        <v>650</v>
      </c>
      <c r="C128" s="18" t="s">
        <v>627</v>
      </c>
      <c r="D128" s="18" t="s">
        <v>627</v>
      </c>
      <c r="E128" s="18"/>
      <c r="F128" s="17" t="s">
        <v>650</v>
      </c>
      <c r="G128" s="16" t="s">
        <v>437</v>
      </c>
      <c r="H128" s="18" t="s">
        <v>43</v>
      </c>
    </row>
    <row r="129" spans="1:8">
      <c r="A129" s="13">
        <f t="shared" si="1"/>
        <v>128</v>
      </c>
      <c r="B129" s="17" t="s">
        <v>651</v>
      </c>
      <c r="C129" s="18" t="s">
        <v>628</v>
      </c>
      <c r="D129" s="18" t="s">
        <v>628</v>
      </c>
      <c r="E129" s="18"/>
      <c r="F129" s="17" t="s">
        <v>651</v>
      </c>
      <c r="G129" s="16" t="s">
        <v>437</v>
      </c>
      <c r="H129" s="18" t="s">
        <v>43</v>
      </c>
    </row>
    <row r="130" spans="1:8">
      <c r="A130" s="13">
        <f t="shared" si="1"/>
        <v>129</v>
      </c>
      <c r="B130" s="17" t="s">
        <v>773</v>
      </c>
      <c r="C130" s="18" t="s">
        <v>653</v>
      </c>
      <c r="D130" s="18" t="s">
        <v>653</v>
      </c>
      <c r="E130" s="18"/>
      <c r="F130" s="17" t="s">
        <v>773</v>
      </c>
      <c r="G130" s="16" t="s">
        <v>437</v>
      </c>
      <c r="H130" s="18" t="s">
        <v>64</v>
      </c>
    </row>
    <row r="131" spans="1:8">
      <c r="A131" s="13">
        <f t="shared" ref="A131:A165" si="2">ROW()-1</f>
        <v>130</v>
      </c>
      <c r="B131" s="17" t="s">
        <v>774</v>
      </c>
      <c r="C131" s="18" t="s">
        <v>656</v>
      </c>
      <c r="D131" s="18" t="s">
        <v>780</v>
      </c>
      <c r="E131" s="18"/>
      <c r="F131" s="17" t="s">
        <v>774</v>
      </c>
      <c r="G131" s="16" t="s">
        <v>437</v>
      </c>
      <c r="H131" s="18" t="s">
        <v>43</v>
      </c>
    </row>
    <row r="132" spans="1:8">
      <c r="A132" s="13">
        <f t="shared" si="2"/>
        <v>131</v>
      </c>
      <c r="B132" s="17" t="s">
        <v>776</v>
      </c>
      <c r="C132" s="18" t="s">
        <v>670</v>
      </c>
      <c r="D132" s="18" t="s">
        <v>670</v>
      </c>
      <c r="E132" s="18"/>
      <c r="F132" s="17" t="s">
        <v>776</v>
      </c>
      <c r="G132" s="16" t="s">
        <v>437</v>
      </c>
      <c r="H132" s="18" t="s">
        <v>64</v>
      </c>
    </row>
    <row r="133" spans="1:8">
      <c r="A133" s="13">
        <f t="shared" si="2"/>
        <v>132</v>
      </c>
      <c r="B133" s="17" t="s">
        <v>777</v>
      </c>
      <c r="C133" s="18" t="s">
        <v>667</v>
      </c>
      <c r="D133" s="18" t="s">
        <v>824</v>
      </c>
      <c r="E133" s="18"/>
      <c r="F133" s="17" t="s">
        <v>777</v>
      </c>
      <c r="G133" s="16" t="s">
        <v>437</v>
      </c>
      <c r="H133" s="18" t="s">
        <v>64</v>
      </c>
    </row>
    <row r="134" spans="1:8">
      <c r="A134" s="13">
        <f t="shared" si="2"/>
        <v>133</v>
      </c>
      <c r="B134" s="17" t="s">
        <v>778</v>
      </c>
      <c r="C134" s="18" t="s">
        <v>661</v>
      </c>
      <c r="D134" s="18" t="s">
        <v>825</v>
      </c>
      <c r="E134" s="18"/>
      <c r="F134" s="17" t="s">
        <v>778</v>
      </c>
      <c r="G134" s="16" t="s">
        <v>437</v>
      </c>
      <c r="H134" s="18" t="s">
        <v>64</v>
      </c>
    </row>
    <row r="135" spans="1:8">
      <c r="A135" s="13">
        <f t="shared" si="2"/>
        <v>134</v>
      </c>
      <c r="B135" s="17" t="s">
        <v>779</v>
      </c>
      <c r="C135" s="18" t="s">
        <v>664</v>
      </c>
      <c r="D135" s="18" t="s">
        <v>664</v>
      </c>
      <c r="E135" s="18"/>
      <c r="F135" s="17" t="s">
        <v>779</v>
      </c>
      <c r="G135" s="16" t="s">
        <v>437</v>
      </c>
      <c r="H135" s="18" t="s">
        <v>51</v>
      </c>
    </row>
    <row r="136" spans="1:8">
      <c r="A136" s="13">
        <f t="shared" si="2"/>
        <v>135</v>
      </c>
      <c r="B136" s="17" t="s">
        <v>785</v>
      </c>
      <c r="C136" s="18" t="s">
        <v>782</v>
      </c>
      <c r="D136" s="18" t="s">
        <v>782</v>
      </c>
      <c r="E136" s="18"/>
      <c r="F136" s="17" t="s">
        <v>785</v>
      </c>
      <c r="G136" s="16" t="s">
        <v>437</v>
      </c>
      <c r="H136" s="18" t="s">
        <v>64</v>
      </c>
    </row>
    <row r="137" spans="1:8">
      <c r="A137" s="13">
        <f t="shared" si="2"/>
        <v>136</v>
      </c>
      <c r="B137" s="17" t="s">
        <v>795</v>
      </c>
      <c r="C137" s="18" t="s">
        <v>788</v>
      </c>
      <c r="D137" s="18" t="s">
        <v>788</v>
      </c>
      <c r="E137" s="18"/>
      <c r="F137" s="17" t="s">
        <v>795</v>
      </c>
      <c r="G137" s="16" t="s">
        <v>437</v>
      </c>
      <c r="H137" s="18" t="s">
        <v>51</v>
      </c>
    </row>
    <row r="138" spans="1:8">
      <c r="A138" s="13">
        <f t="shared" si="2"/>
        <v>137</v>
      </c>
      <c r="B138" s="17" t="s">
        <v>796</v>
      </c>
      <c r="C138" s="18" t="s">
        <v>792</v>
      </c>
      <c r="D138" s="18" t="s">
        <v>792</v>
      </c>
      <c r="E138" s="18"/>
      <c r="F138" s="17" t="s">
        <v>796</v>
      </c>
      <c r="G138" s="16" t="s">
        <v>437</v>
      </c>
      <c r="H138" s="18" t="s">
        <v>43</v>
      </c>
    </row>
    <row r="139" spans="1:8">
      <c r="A139" s="13">
        <f t="shared" si="2"/>
        <v>138</v>
      </c>
      <c r="B139" s="17" t="s">
        <v>833</v>
      </c>
      <c r="C139" s="18" t="s">
        <v>786</v>
      </c>
      <c r="D139" s="18" t="s">
        <v>832</v>
      </c>
      <c r="E139" s="18"/>
      <c r="F139" s="17" t="s">
        <v>833</v>
      </c>
      <c r="G139" s="16" t="s">
        <v>437</v>
      </c>
      <c r="H139" s="18" t="s">
        <v>43</v>
      </c>
    </row>
    <row r="140" spans="1:8">
      <c r="A140" s="13">
        <f t="shared" si="2"/>
        <v>139</v>
      </c>
      <c r="B140" s="17" t="s">
        <v>826</v>
      </c>
      <c r="C140" s="18" t="s">
        <v>801</v>
      </c>
      <c r="D140" s="18" t="s">
        <v>801</v>
      </c>
      <c r="E140" s="18"/>
      <c r="F140" s="17" t="s">
        <v>826</v>
      </c>
      <c r="G140" s="16" t="s">
        <v>437</v>
      </c>
      <c r="H140" s="18" t="s">
        <v>43</v>
      </c>
    </row>
    <row r="141" spans="1:8">
      <c r="A141" s="13">
        <f t="shared" si="2"/>
        <v>140</v>
      </c>
      <c r="B141" s="17" t="s">
        <v>827</v>
      </c>
      <c r="C141" s="18" t="s">
        <v>797</v>
      </c>
      <c r="D141" s="18" t="s">
        <v>797</v>
      </c>
      <c r="E141" s="18"/>
      <c r="F141" s="17" t="s">
        <v>827</v>
      </c>
      <c r="G141" s="16" t="s">
        <v>437</v>
      </c>
      <c r="H141" s="18" t="s">
        <v>828</v>
      </c>
    </row>
    <row r="142" spans="1:8">
      <c r="A142" s="13">
        <f t="shared" si="2"/>
        <v>141</v>
      </c>
      <c r="B142" s="17" t="s">
        <v>829</v>
      </c>
      <c r="C142" s="18" t="s">
        <v>803</v>
      </c>
      <c r="D142" s="18" t="s">
        <v>803</v>
      </c>
      <c r="E142" s="18"/>
      <c r="F142" s="17" t="s">
        <v>829</v>
      </c>
      <c r="G142" s="16" t="s">
        <v>437</v>
      </c>
      <c r="H142" s="18" t="s">
        <v>43</v>
      </c>
    </row>
    <row r="143" spans="1:8">
      <c r="A143" s="13">
        <f t="shared" si="2"/>
        <v>142</v>
      </c>
      <c r="B143" s="17" t="s">
        <v>830</v>
      </c>
      <c r="C143" s="18" t="s">
        <v>823</v>
      </c>
      <c r="D143" s="18" t="s">
        <v>823</v>
      </c>
      <c r="E143" s="18"/>
      <c r="F143" s="17" t="s">
        <v>830</v>
      </c>
      <c r="G143" s="16" t="s">
        <v>437</v>
      </c>
      <c r="H143" s="18" t="s">
        <v>51</v>
      </c>
    </row>
    <row r="144" spans="1:8">
      <c r="A144" s="13">
        <f t="shared" si="2"/>
        <v>143</v>
      </c>
      <c r="B144" s="17" t="s">
        <v>842</v>
      </c>
      <c r="C144" s="18" t="s">
        <v>837</v>
      </c>
      <c r="D144" s="18" t="s">
        <v>837</v>
      </c>
      <c r="E144" s="18"/>
      <c r="F144" s="17" t="s">
        <v>842</v>
      </c>
      <c r="G144" s="16" t="s">
        <v>437</v>
      </c>
      <c r="H144" s="18" t="s">
        <v>51</v>
      </c>
    </row>
    <row r="145" spans="1:8">
      <c r="A145" s="13">
        <f t="shared" si="2"/>
        <v>144</v>
      </c>
      <c r="B145" s="17" t="s">
        <v>844</v>
      </c>
      <c r="C145" s="18" t="s">
        <v>834</v>
      </c>
      <c r="D145" s="18" t="s">
        <v>834</v>
      </c>
      <c r="E145" s="18"/>
      <c r="F145" s="17" t="s">
        <v>843</v>
      </c>
      <c r="G145" s="16" t="s">
        <v>437</v>
      </c>
      <c r="H145" s="18" t="s">
        <v>43</v>
      </c>
    </row>
    <row r="146" spans="1:8">
      <c r="A146" s="13">
        <f t="shared" si="2"/>
        <v>145</v>
      </c>
      <c r="B146" s="17" t="s">
        <v>849</v>
      </c>
      <c r="C146" s="18" t="s">
        <v>845</v>
      </c>
      <c r="D146" s="18" t="s">
        <v>845</v>
      </c>
      <c r="E146" s="18"/>
      <c r="F146" s="17" t="s">
        <v>848</v>
      </c>
      <c r="G146" s="16" t="s">
        <v>437</v>
      </c>
      <c r="H146" s="18" t="s">
        <v>43</v>
      </c>
    </row>
    <row r="147" spans="1:8">
      <c r="A147" s="13">
        <f t="shared" si="2"/>
        <v>146</v>
      </c>
      <c r="B147" s="17" t="s">
        <v>855</v>
      </c>
      <c r="C147" s="18" t="s">
        <v>850</v>
      </c>
      <c r="D147" s="18" t="s">
        <v>850</v>
      </c>
      <c r="E147" s="18"/>
      <c r="F147" s="17" t="s">
        <v>853</v>
      </c>
      <c r="G147" s="16" t="s">
        <v>437</v>
      </c>
      <c r="H147" s="18" t="s">
        <v>854</v>
      </c>
    </row>
    <row r="148" spans="1:8">
      <c r="A148" s="13">
        <f t="shared" si="2"/>
        <v>147</v>
      </c>
      <c r="B148" s="17" t="s">
        <v>860</v>
      </c>
      <c r="C148" s="18" t="s">
        <v>856</v>
      </c>
      <c r="D148" s="18" t="s">
        <v>856</v>
      </c>
      <c r="E148" s="18"/>
      <c r="F148" s="17" t="s">
        <v>859</v>
      </c>
      <c r="G148" s="16" t="s">
        <v>437</v>
      </c>
      <c r="H148" s="18" t="s">
        <v>861</v>
      </c>
    </row>
    <row r="149" spans="1:8">
      <c r="A149" s="13">
        <f t="shared" si="2"/>
        <v>148</v>
      </c>
      <c r="B149" s="17" t="s">
        <v>871</v>
      </c>
      <c r="C149" s="18" t="s">
        <v>863</v>
      </c>
      <c r="D149" s="18" t="s">
        <v>863</v>
      </c>
      <c r="E149" s="18"/>
      <c r="F149" s="17" t="s">
        <v>869</v>
      </c>
      <c r="G149" s="16" t="s">
        <v>437</v>
      </c>
      <c r="H149" s="18" t="s">
        <v>872</v>
      </c>
    </row>
    <row r="150" spans="1:8">
      <c r="A150" s="13">
        <f t="shared" si="2"/>
        <v>149</v>
      </c>
      <c r="B150" s="17" t="s">
        <v>873</v>
      </c>
      <c r="C150" s="18" t="s">
        <v>866</v>
      </c>
      <c r="D150" s="18" t="s">
        <v>866</v>
      </c>
      <c r="E150" s="18"/>
      <c r="F150" s="17" t="s">
        <v>870</v>
      </c>
      <c r="G150" s="16" t="s">
        <v>437</v>
      </c>
      <c r="H150" s="18" t="s">
        <v>874</v>
      </c>
    </row>
    <row r="151" spans="1:8">
      <c r="A151" s="13">
        <f t="shared" si="2"/>
        <v>150</v>
      </c>
      <c r="B151" s="17" t="s">
        <v>879</v>
      </c>
      <c r="C151" s="18" t="s">
        <v>875</v>
      </c>
      <c r="D151" s="18" t="s">
        <v>875</v>
      </c>
      <c r="E151" s="18"/>
      <c r="F151" s="17" t="s">
        <v>878</v>
      </c>
      <c r="G151" s="16" t="s">
        <v>437</v>
      </c>
      <c r="H151" s="18" t="s">
        <v>880</v>
      </c>
    </row>
    <row r="152" spans="1:8">
      <c r="A152" s="13">
        <f t="shared" si="2"/>
        <v>151</v>
      </c>
      <c r="B152" s="17" t="s">
        <v>886</v>
      </c>
      <c r="C152" s="18" t="s">
        <v>882</v>
      </c>
      <c r="D152" s="18" t="s">
        <v>882</v>
      </c>
      <c r="E152" s="18"/>
      <c r="F152" s="17" t="s">
        <v>885</v>
      </c>
      <c r="G152" s="16" t="s">
        <v>437</v>
      </c>
      <c r="H152" s="18" t="s">
        <v>887</v>
      </c>
    </row>
    <row r="153" spans="1:8">
      <c r="A153" s="13">
        <f t="shared" si="2"/>
        <v>152</v>
      </c>
      <c r="B153" s="17" t="s">
        <v>908</v>
      </c>
      <c r="C153" s="18" t="s">
        <v>905</v>
      </c>
      <c r="D153" s="18" t="s">
        <v>905</v>
      </c>
      <c r="E153" s="18"/>
      <c r="F153" s="17" t="s">
        <v>907</v>
      </c>
      <c r="G153" s="16" t="s">
        <v>437</v>
      </c>
      <c r="H153" s="18" t="s">
        <v>909</v>
      </c>
    </row>
    <row r="154" spans="1:8">
      <c r="A154" s="13">
        <f t="shared" si="2"/>
        <v>153</v>
      </c>
      <c r="B154" s="201" t="s">
        <v>927</v>
      </c>
      <c r="C154" s="225" t="s">
        <v>914</v>
      </c>
      <c r="D154" s="225" t="s">
        <v>914</v>
      </c>
      <c r="E154" s="225"/>
      <c r="F154" s="201" t="s">
        <v>927</v>
      </c>
      <c r="G154" s="16" t="s">
        <v>437</v>
      </c>
      <c r="H154" s="225" t="s">
        <v>51</v>
      </c>
    </row>
    <row r="155" spans="1:8">
      <c r="A155" s="13">
        <f t="shared" si="2"/>
        <v>154</v>
      </c>
      <c r="B155" s="201" t="s">
        <v>928</v>
      </c>
      <c r="C155" s="225" t="s">
        <v>912</v>
      </c>
      <c r="D155" s="225" t="s">
        <v>912</v>
      </c>
      <c r="E155" s="225"/>
      <c r="F155" s="201" t="s">
        <v>928</v>
      </c>
      <c r="G155" s="16" t="s">
        <v>437</v>
      </c>
      <c r="H155" s="225" t="s">
        <v>51</v>
      </c>
    </row>
    <row r="156" spans="1:8">
      <c r="A156" s="13">
        <f t="shared" si="2"/>
        <v>155</v>
      </c>
      <c r="B156" s="17" t="s">
        <v>925</v>
      </c>
      <c r="C156" s="18" t="s">
        <v>920</v>
      </c>
      <c r="D156" s="18" t="s">
        <v>920</v>
      </c>
      <c r="E156" s="18"/>
      <c r="F156" s="17" t="s">
        <v>924</v>
      </c>
      <c r="G156" s="16" t="s">
        <v>437</v>
      </c>
      <c r="H156" s="18" t="s">
        <v>909</v>
      </c>
    </row>
    <row r="157" spans="1:8">
      <c r="A157" s="13">
        <f t="shared" si="2"/>
        <v>156</v>
      </c>
      <c r="B157" s="17" t="s">
        <v>926</v>
      </c>
      <c r="C157" s="18" t="s">
        <v>917</v>
      </c>
      <c r="D157" s="18" t="s">
        <v>917</v>
      </c>
      <c r="E157" s="18"/>
      <c r="F157" s="17" t="s">
        <v>923</v>
      </c>
      <c r="G157" s="16" t="s">
        <v>437</v>
      </c>
      <c r="H157" s="18" t="s">
        <v>51</v>
      </c>
    </row>
    <row r="158" spans="1:8">
      <c r="A158" s="13">
        <f t="shared" si="2"/>
        <v>157</v>
      </c>
      <c r="B158" s="17" t="s">
        <v>934</v>
      </c>
      <c r="C158" s="18" t="s">
        <v>929</v>
      </c>
      <c r="D158" s="18" t="s">
        <v>929</v>
      </c>
      <c r="E158" s="18"/>
      <c r="F158" s="17" t="s">
        <v>934</v>
      </c>
      <c r="G158" s="16" t="s">
        <v>437</v>
      </c>
      <c r="H158" s="18" t="s">
        <v>43</v>
      </c>
    </row>
    <row r="159" spans="1:8">
      <c r="A159" s="13">
        <f t="shared" si="2"/>
        <v>158</v>
      </c>
      <c r="B159" s="17" t="s">
        <v>935</v>
      </c>
      <c r="C159" s="18"/>
      <c r="D159" s="18"/>
      <c r="E159" s="18"/>
      <c r="F159" s="17" t="s">
        <v>935</v>
      </c>
      <c r="G159" s="16" t="s">
        <v>437</v>
      </c>
      <c r="H159" s="18" t="s">
        <v>43</v>
      </c>
    </row>
    <row r="160" spans="1:8">
      <c r="A160" s="13">
        <f t="shared" si="2"/>
        <v>159</v>
      </c>
      <c r="B160" s="17" t="s">
        <v>948</v>
      </c>
      <c r="C160" s="18" t="s">
        <v>936</v>
      </c>
      <c r="D160" s="18" t="s">
        <v>936</v>
      </c>
      <c r="E160" s="18"/>
      <c r="F160" s="17" t="s">
        <v>947</v>
      </c>
      <c r="G160" s="16" t="s">
        <v>437</v>
      </c>
      <c r="H160" s="18" t="s">
        <v>949</v>
      </c>
    </row>
    <row r="161" spans="1:8">
      <c r="A161" s="13">
        <f t="shared" si="2"/>
        <v>160</v>
      </c>
      <c r="B161" s="17" t="s">
        <v>956</v>
      </c>
      <c r="C161" s="18" t="s">
        <v>941</v>
      </c>
      <c r="D161" s="18" t="s">
        <v>941</v>
      </c>
      <c r="E161" s="18"/>
      <c r="F161" s="17" t="s">
        <v>953</v>
      </c>
      <c r="G161" s="16" t="s">
        <v>437</v>
      </c>
      <c r="H161" s="18" t="s">
        <v>957</v>
      </c>
    </row>
    <row r="162" spans="1:8">
      <c r="A162" s="13">
        <f t="shared" si="2"/>
        <v>161</v>
      </c>
      <c r="B162" s="17" t="s">
        <v>958</v>
      </c>
      <c r="C162" s="18" t="s">
        <v>944</v>
      </c>
      <c r="D162" s="18" t="s">
        <v>944</v>
      </c>
      <c r="E162" s="18"/>
      <c r="F162" s="17" t="s">
        <v>955</v>
      </c>
      <c r="G162" s="16" t="s">
        <v>437</v>
      </c>
      <c r="H162" s="18" t="s">
        <v>51</v>
      </c>
    </row>
    <row r="163" spans="1:8">
      <c r="A163" s="13">
        <f t="shared" si="2"/>
        <v>162</v>
      </c>
      <c r="B163" s="17" t="s">
        <v>959</v>
      </c>
      <c r="C163" s="18" t="s">
        <v>950</v>
      </c>
      <c r="D163" s="18" t="s">
        <v>950</v>
      </c>
      <c r="E163" s="18"/>
      <c r="F163" s="17" t="s">
        <v>954</v>
      </c>
      <c r="G163" s="16" t="s">
        <v>437</v>
      </c>
      <c r="H163" s="18" t="s">
        <v>51</v>
      </c>
    </row>
    <row r="164" spans="1:8">
      <c r="A164" s="13">
        <f t="shared" si="2"/>
        <v>163</v>
      </c>
      <c r="B164" s="17"/>
      <c r="C164" s="18" t="s">
        <v>960</v>
      </c>
      <c r="D164" s="18" t="s">
        <v>960</v>
      </c>
      <c r="E164" s="18"/>
      <c r="F164" s="17"/>
      <c r="G164" s="16" t="s">
        <v>437</v>
      </c>
      <c r="H164" s="18" t="s">
        <v>51</v>
      </c>
    </row>
    <row r="165" spans="1:8">
      <c r="A165" s="13">
        <f t="shared" si="2"/>
        <v>164</v>
      </c>
      <c r="B165" s="17"/>
      <c r="C165" s="18" t="s">
        <v>963</v>
      </c>
      <c r="D165" s="18"/>
      <c r="E165" s="18"/>
      <c r="F165" s="17"/>
      <c r="G165" s="16" t="s">
        <v>437</v>
      </c>
      <c r="H165" s="18" t="s">
        <v>43</v>
      </c>
    </row>
    <row r="166" spans="1:8">
      <c r="C166" t="s">
        <v>965</v>
      </c>
      <c r="D166" t="s">
        <v>965</v>
      </c>
      <c r="G166" s="16" t="s">
        <v>437</v>
      </c>
      <c r="H166" t="s">
        <v>64</v>
      </c>
    </row>
    <row r="167" spans="1:8">
      <c r="C167" t="s">
        <v>980</v>
      </c>
      <c r="D167" t="s">
        <v>980</v>
      </c>
      <c r="G167" s="16" t="s">
        <v>437</v>
      </c>
      <c r="H167" t="s">
        <v>43</v>
      </c>
    </row>
    <row r="168" spans="1:8">
      <c r="C168" t="s">
        <v>983</v>
      </c>
      <c r="D168" t="s">
        <v>983</v>
      </c>
      <c r="G168" s="16" t="s">
        <v>437</v>
      </c>
      <c r="H168" t="s">
        <v>64</v>
      </c>
    </row>
    <row r="169" spans="1:8">
      <c r="C169" t="s">
        <v>984</v>
      </c>
      <c r="D169" t="s">
        <v>984</v>
      </c>
      <c r="G169" s="16" t="s">
        <v>437</v>
      </c>
      <c r="H169" t="s">
        <v>51</v>
      </c>
    </row>
    <row r="170" spans="1:8">
      <c r="C170" t="s">
        <v>990</v>
      </c>
      <c r="D170" t="s">
        <v>990</v>
      </c>
      <c r="G170" s="16" t="s">
        <v>437</v>
      </c>
      <c r="H170" t="s">
        <v>43</v>
      </c>
    </row>
    <row r="171" spans="1:8">
      <c r="C171" t="s">
        <v>993</v>
      </c>
      <c r="D171" t="s">
        <v>993</v>
      </c>
      <c r="G171" s="16" t="s">
        <v>437</v>
      </c>
      <c r="H171" t="s">
        <v>51</v>
      </c>
    </row>
    <row r="172" spans="1:8">
      <c r="C172" t="s">
        <v>996</v>
      </c>
      <c r="D172" t="s">
        <v>996</v>
      </c>
      <c r="G172" s="16" t="s">
        <v>437</v>
      </c>
      <c r="H172" t="s">
        <v>43</v>
      </c>
    </row>
    <row r="173" spans="1:8">
      <c r="C173" t="s">
        <v>1008</v>
      </c>
      <c r="D173" t="s">
        <v>1008</v>
      </c>
      <c r="G173" s="16" t="s">
        <v>437</v>
      </c>
      <c r="H173" t="s">
        <v>444</v>
      </c>
    </row>
    <row r="174" spans="1:8">
      <c r="C174" t="s">
        <v>1012</v>
      </c>
      <c r="D174" t="s">
        <v>1012</v>
      </c>
      <c r="G174" s="16" t="s">
        <v>437</v>
      </c>
      <c r="H174" t="s">
        <v>43</v>
      </c>
    </row>
    <row r="175" spans="1:8">
      <c r="C175" t="s">
        <v>1015</v>
      </c>
      <c r="D175" t="s">
        <v>1015</v>
      </c>
      <c r="G175" s="16" t="s">
        <v>437</v>
      </c>
      <c r="H175" t="s">
        <v>43</v>
      </c>
    </row>
    <row r="176" spans="1:8">
      <c r="C176" t="s">
        <v>1019</v>
      </c>
      <c r="D176" t="s">
        <v>1019</v>
      </c>
      <c r="G176" s="16" t="s">
        <v>437</v>
      </c>
      <c r="H176" t="s">
        <v>43</v>
      </c>
    </row>
    <row r="177" spans="3:4">
      <c r="C177" t="s">
        <v>1027</v>
      </c>
      <c r="D177" t="s">
        <v>1027</v>
      </c>
    </row>
    <row r="179" spans="3:4">
      <c r="C179" t="s">
        <v>1032</v>
      </c>
      <c r="D179" t="s">
        <v>1032</v>
      </c>
    </row>
    <row r="180" spans="3:4">
      <c r="C180" t="s">
        <v>1033</v>
      </c>
      <c r="D180" t="s">
        <v>1033</v>
      </c>
    </row>
    <row r="181" spans="3:4">
      <c r="C181" t="s">
        <v>1034</v>
      </c>
      <c r="D181" t="s">
        <v>1034</v>
      </c>
    </row>
    <row r="182" spans="3:4">
      <c r="C182" t="s">
        <v>1045</v>
      </c>
      <c r="D182" t="s">
        <v>1045</v>
      </c>
    </row>
    <row r="183" spans="3:4">
      <c r="C183" t="s">
        <v>1050</v>
      </c>
      <c r="D183" t="s">
        <v>1050</v>
      </c>
    </row>
    <row r="184" spans="3:4">
      <c r="C184" t="s">
        <v>1113</v>
      </c>
      <c r="D184" t="s">
        <v>1113</v>
      </c>
    </row>
    <row r="185" spans="3:4">
      <c r="C185" t="s">
        <v>1118</v>
      </c>
      <c r="D185" t="s">
        <v>1118</v>
      </c>
    </row>
    <row r="186" spans="3:4">
      <c r="C186" t="s">
        <v>1114</v>
      </c>
      <c r="D186" t="s">
        <v>1114</v>
      </c>
    </row>
    <row r="187" spans="3:4">
      <c r="C187" t="s">
        <v>1132</v>
      </c>
      <c r="D187" t="s">
        <v>1132</v>
      </c>
    </row>
    <row r="188" spans="3:4">
      <c r="C188" t="s">
        <v>1133</v>
      </c>
      <c r="D188" t="s">
        <v>1133</v>
      </c>
    </row>
    <row r="189" spans="3:4">
      <c r="C189" t="s">
        <v>1139</v>
      </c>
      <c r="D189" t="s">
        <v>1139</v>
      </c>
    </row>
    <row r="190" spans="3:4">
      <c r="C190" t="s">
        <v>1145</v>
      </c>
      <c r="D190" t="s">
        <v>1145</v>
      </c>
    </row>
    <row r="191" spans="3:4">
      <c r="C191" t="s">
        <v>1152</v>
      </c>
      <c r="D191" t="s">
        <v>1152</v>
      </c>
    </row>
    <row r="192" spans="3:4">
      <c r="C192" t="s">
        <v>1157</v>
      </c>
      <c r="D192" t="s">
        <v>1157</v>
      </c>
    </row>
    <row r="193" spans="3:4">
      <c r="C193" t="s">
        <v>1162</v>
      </c>
      <c r="D193" t="s">
        <v>1162</v>
      </c>
    </row>
    <row r="194" spans="3:4">
      <c r="C194" s="72" t="s">
        <v>1173</v>
      </c>
      <c r="D194" s="72" t="s">
        <v>1173</v>
      </c>
    </row>
    <row r="195" spans="3:4">
      <c r="C195" t="s">
        <v>1184</v>
      </c>
      <c r="D195" t="s">
        <v>1184</v>
      </c>
    </row>
    <row r="196" spans="3:4">
      <c r="C196" t="s">
        <v>1179</v>
      </c>
      <c r="D196" t="s">
        <v>1179</v>
      </c>
    </row>
    <row r="197" spans="3:4">
      <c r="C197" t="s">
        <v>1530</v>
      </c>
      <c r="D197" t="s">
        <v>1530</v>
      </c>
    </row>
    <row r="198" spans="3:4">
      <c r="C198" t="s">
        <v>1575</v>
      </c>
      <c r="D198" t="s">
        <v>1575</v>
      </c>
    </row>
    <row r="199" spans="3:4">
      <c r="C199" t="s">
        <v>1584</v>
      </c>
      <c r="D199" t="s">
        <v>1584</v>
      </c>
    </row>
    <row r="200" spans="3:4">
      <c r="C200" t="s">
        <v>1581</v>
      </c>
      <c r="D200" t="s">
        <v>1581</v>
      </c>
    </row>
    <row r="201" spans="3:4">
      <c r="C201" t="s">
        <v>1591</v>
      </c>
      <c r="D201" t="s">
        <v>1591</v>
      </c>
    </row>
    <row r="202" spans="3:4">
      <c r="C202" t="s">
        <v>1599</v>
      </c>
      <c r="D202" t="s">
        <v>1599</v>
      </c>
    </row>
  </sheetData>
  <phoneticPr fontId="7" type="noConversion"/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G152"/>
  <sheetViews>
    <sheetView workbookViewId="0">
      <pane ySplit="1" topLeftCell="A130" activePane="bottomLeft" state="frozen"/>
      <selection pane="bottomLeft" activeCell="E157" sqref="E157"/>
    </sheetView>
  </sheetViews>
  <sheetFormatPr defaultColWidth="9" defaultRowHeight="13.8"/>
  <cols>
    <col min="1" max="1" width="15.33203125" style="1" customWidth="1"/>
    <col min="2" max="2" width="15.109375" style="2" customWidth="1"/>
    <col min="3" max="4" width="12.33203125" style="2" customWidth="1"/>
    <col min="5" max="5" width="15.33203125" style="2" customWidth="1"/>
    <col min="6" max="6" width="9" style="3"/>
  </cols>
  <sheetData>
    <row r="1" spans="1:7">
      <c r="A1" s="1" t="s">
        <v>418</v>
      </c>
      <c r="B1" s="4" t="s">
        <v>531</v>
      </c>
      <c r="C1" s="2" t="s">
        <v>313</v>
      </c>
      <c r="D1" s="2" t="s">
        <v>532</v>
      </c>
      <c r="E1" s="5" t="s">
        <v>533</v>
      </c>
      <c r="F1" s="3" t="s">
        <v>39</v>
      </c>
      <c r="G1" t="s">
        <v>6</v>
      </c>
    </row>
    <row r="2" spans="1:7">
      <c r="A2" s="6">
        <v>44196</v>
      </c>
      <c r="B2" s="2" t="e">
        <f>VLOOKUP(A2,股票多头!A$44:E$571,4,0)*VLOOKUP(A2,股票多头!A$44:E$571,5,0)+VLOOKUP(A2,股票多头!N$44:Q$571,4,0)*VLOOKUP(A2,股票多头!N$44:Q$571,5,0)+VLOOKUP(A2,股票多头!S$44:W$571,4,0)*VLOOKUP(A2,股票多头!S$44:W$571,5,0)+VLOOKUP(A2,股票多头!Y$44:AC$571,4,0)*VLOOKUP(A2,股票多头!Y$44:AC$571,5,0)+VLOOKUP(A2,空气指增!H$39:L$529,4,0)*VLOOKUP(A2,空气指增!H$39:L$529,5,0)+VLOOKUP(A2,空气指增!N$39:R$529,4,0)*VLOOKUP(A2,空气指增!N$39:R$529,5,0)+VLOOKUP(A2,空气指增!T$39:X$529,4,0)*VLOOKUP(A2,空气指增!T$39:X$529,5,0)+VLOOKUP(A2,多策略灵活配置!#REF!,4,0)*VLOOKUP(A2,多策略灵活配置!#REF!,5,0)+VLOOKUP(A2,量化期货!#REF!,4,0)*VLOOKUP(A2,量化期货!#REF!,5,0)</f>
        <v>#N/A</v>
      </c>
      <c r="C2" s="2">
        <v>29761151.737973999</v>
      </c>
      <c r="F2" s="3">
        <v>1</v>
      </c>
      <c r="G2" s="7"/>
    </row>
    <row r="3" spans="1:7">
      <c r="A3" s="6">
        <v>44200</v>
      </c>
      <c r="B3" s="2" t="e">
        <f>VLOOKUP(A3,股票多头!A$44:E$571,4,0)*VLOOKUP(A3,股票多头!A$44:E$571,5,0)+VLOOKUP(A3,股票多头!N$44:Q$571,4,0)*VLOOKUP(A3,股票多头!N$44:Q$571,5,0)+VLOOKUP(A3,股票多头!S$44:W$571,4,0)*VLOOKUP(A3,股票多头!S$44:W$571,5,0)+VLOOKUP(A3,股票多头!Y$44:AC$571,4,0)*VLOOKUP(A3,股票多头!Y$44:AC$571,5,0)+VLOOKUP(A3,空气指增!H$39:L$529,4,0)*VLOOKUP(A3,空气指增!H$39:L$529,5,0)+VLOOKUP(A3,空气指增!N$39:R$529,4,0)*VLOOKUP(A3,空气指增!N$39:R$529,5,0)+VLOOKUP(A3,空气指增!T$39:X$529,4,0)*VLOOKUP(A3,空气指增!T$39:X$529,5,0)+VLOOKUP(A3,多策略灵活配置!#REF!,4,0)*VLOOKUP(A3,多策略灵活配置!#REF!,5,0)+VLOOKUP(A3,量化期货!#REF!,4,0)*VLOOKUP(A3,量化期货!#REF!,5,0)</f>
        <v>#N/A</v>
      </c>
      <c r="C3" s="2">
        <f>C2+D3</f>
        <v>29761151.737973999</v>
      </c>
      <c r="D3" s="2">
        <f>E3/F2</f>
        <v>0</v>
      </c>
      <c r="F3" s="3" t="e">
        <f>B3/C3</f>
        <v>#N/A</v>
      </c>
      <c r="G3" s="7"/>
    </row>
    <row r="4" spans="1:7">
      <c r="A4" s="6">
        <v>44201</v>
      </c>
      <c r="B4" s="2" t="e">
        <f>VLOOKUP(A4,股票多头!A$44:E$571,4,0)*VLOOKUP(A4,股票多头!A$44:E$571,5,0)+VLOOKUP(A4,股票多头!N$44:Q$571,4,0)*VLOOKUP(A4,股票多头!N$44:Q$571,5,0)+VLOOKUP(A4,股票多头!S$44:W$571,4,0)*VLOOKUP(A4,股票多头!S$44:W$571,5,0)+VLOOKUP(A4,股票多头!Y$44:AC$571,4,0)*VLOOKUP(A4,股票多头!Y$44:AC$571,5,0)+VLOOKUP(A4,空气指增!H$39:L$529,4,0)*VLOOKUP(A4,空气指增!H$39:L$529,5,0)+VLOOKUP(A4,空气指增!N$39:R$529,4,0)*VLOOKUP(A4,空气指增!N$39:R$529,5,0)+VLOOKUP(A4,空气指增!T$39:X$529,4,0)*VLOOKUP(A4,空气指增!T$39:X$529,5,0)+VLOOKUP(A4,多策略灵活配置!#REF!,4,0)*VLOOKUP(A4,多策略灵活配置!#REF!,5,0)+VLOOKUP(A4,量化期货!#REF!,4,0)*VLOOKUP(A4,量化期货!#REF!,5,0)</f>
        <v>#N/A</v>
      </c>
      <c r="C4" s="2">
        <f t="shared" ref="C4:C40" si="0">C3+D4</f>
        <v>29761151.737973999</v>
      </c>
      <c r="F4" s="3" t="e">
        <f t="shared" ref="F4:F40" si="1">B4/C4</f>
        <v>#N/A</v>
      </c>
      <c r="G4" s="7"/>
    </row>
    <row r="5" spans="1:7">
      <c r="A5" s="6">
        <v>44202</v>
      </c>
      <c r="B5" s="2" t="e">
        <f>VLOOKUP(A5,股票多头!A$44:E$571,4,0)*VLOOKUP(A5,股票多头!A$44:E$571,5,0)+VLOOKUP(A5,股票多头!N$44:Q$571,4,0)*VLOOKUP(A5,股票多头!N$44:Q$571,5,0)+VLOOKUP(A5,股票多头!S$44:W$571,4,0)*VLOOKUP(A5,股票多头!S$44:W$571,5,0)+VLOOKUP(A5,股票多头!Y$44:AC$571,4,0)*VLOOKUP(A5,股票多头!Y$44:AC$571,5,0)+VLOOKUP(A5,空气指增!H$39:L$529,4,0)*VLOOKUP(A5,空气指增!H$39:L$529,5,0)+VLOOKUP(A5,空气指增!N$39:R$529,4,0)*VLOOKUP(A5,空气指增!N$39:R$529,5,0)+VLOOKUP(A5,空气指增!T$39:X$529,4,0)*VLOOKUP(A5,空气指增!T$39:X$529,5,0)+VLOOKUP(A5,多策略灵活配置!#REF!,4,0)*VLOOKUP(A5,多策略灵活配置!#REF!,5,0)+VLOOKUP(A5,量化期货!#REF!,4,0)*VLOOKUP(A5,量化期货!#REF!,5,0)</f>
        <v>#N/A</v>
      </c>
      <c r="C5" s="2">
        <f t="shared" si="0"/>
        <v>29761151.737973999</v>
      </c>
      <c r="F5" s="3" t="e">
        <f t="shared" si="1"/>
        <v>#N/A</v>
      </c>
      <c r="G5" s="7"/>
    </row>
    <row r="6" spans="1:7">
      <c r="A6" s="6">
        <v>44203</v>
      </c>
      <c r="B6" s="2" t="e">
        <f>VLOOKUP(A6,股票多头!A$44:E$571,4,0)*VLOOKUP(A6,股票多头!A$44:E$571,5,0)+VLOOKUP(A6,股票多头!N$44:Q$571,4,0)*VLOOKUP(A6,股票多头!N$44:Q$571,5,0)+VLOOKUP(A6,股票多头!S$44:W$571,4,0)*VLOOKUP(A6,股票多头!S$44:W$571,5,0)+VLOOKUP(A6,股票多头!Y$44:AC$571,4,0)*VLOOKUP(A6,股票多头!Y$44:AC$571,5,0)+VLOOKUP(A6,空气指增!H$39:L$529,4,0)*VLOOKUP(A6,空气指增!H$39:L$529,5,0)+VLOOKUP(A6,空气指增!N$39:R$529,4,0)*VLOOKUP(A6,空气指增!N$39:R$529,5,0)+VLOOKUP(A6,空气指增!T$39:X$529,4,0)*VLOOKUP(A6,空气指增!T$39:X$529,5,0)+VLOOKUP(A6,多策略灵活配置!#REF!,4,0)*VLOOKUP(A6,多策略灵活配置!#REF!,5,0)+VLOOKUP(A6,量化期货!#REF!,4,0)*VLOOKUP(A6,量化期货!#REF!,5,0)</f>
        <v>#N/A</v>
      </c>
      <c r="C6" s="2">
        <f t="shared" si="0"/>
        <v>29761151.737973999</v>
      </c>
      <c r="F6" s="3" t="e">
        <f t="shared" si="1"/>
        <v>#N/A</v>
      </c>
      <c r="G6" s="7"/>
    </row>
    <row r="7" spans="1:7">
      <c r="A7" s="8">
        <v>44204</v>
      </c>
      <c r="B7" s="2" t="e">
        <f>VLOOKUP(A7,股票多头!A$44:E$571,4,0)*VLOOKUP(A7,股票多头!A$44:E$571,5,0)+VLOOKUP(A7,股票多头!N$44:Q$571,4,0)*VLOOKUP(A7,股票多头!N$44:Q$571,5,0)+VLOOKUP(A7,股票多头!S$44:W$571,4,0)*VLOOKUP(A7,股票多头!S$44:W$571,5,0)+VLOOKUP(A7,股票多头!Y$44:AC$571,4,0)*VLOOKUP(A7,股票多头!Y$44:AC$571,5,0)+VLOOKUP(A7,空气指增!H$39:L$529,4,0)*VLOOKUP(A7,空气指增!H$39:L$529,5,0)+VLOOKUP(A7,空气指增!N$39:R$529,4,0)*VLOOKUP(A7,空气指增!N$39:R$529,5,0)+VLOOKUP(A7,空气指增!T$39:X$529,4,0)*VLOOKUP(A7,空气指增!T$39:X$529,5,0)+VLOOKUP(A7,多策略灵活配置!#REF!,4,0)*VLOOKUP(A7,多策略灵活配置!#REF!,5,0)+VLOOKUP(A7,量化期货!#REF!,4,0)*VLOOKUP(A7,量化期货!#REF!,5,0)</f>
        <v>#N/A</v>
      </c>
      <c r="C7" s="2">
        <f t="shared" si="0"/>
        <v>29761151.737973999</v>
      </c>
      <c r="F7" s="3" t="e">
        <f t="shared" si="1"/>
        <v>#N/A</v>
      </c>
      <c r="G7" s="7"/>
    </row>
    <row r="8" spans="1:7">
      <c r="A8" s="6">
        <v>44207</v>
      </c>
      <c r="B8" s="2" t="e">
        <f>VLOOKUP(A8,股票多头!A$44:E$571,4,0)*VLOOKUP(A8,股票多头!A$44:E$571,5,0)+VLOOKUP(A8,股票多头!N$44:Q$571,4,0)*VLOOKUP(A8,股票多头!N$44:Q$571,5,0)+VLOOKUP(A8,股票多头!S$44:W$571,4,0)*VLOOKUP(A8,股票多头!S$44:W$571,5,0)+VLOOKUP(A8,股票多头!Y$44:AC$571,4,0)*VLOOKUP(A8,股票多头!Y$44:AC$571,5,0)+VLOOKUP(A8,空气指增!H$39:L$529,4,0)*VLOOKUP(A8,空气指增!H$39:L$529,5,0)+VLOOKUP(A8,空气指增!N$39:R$529,4,0)*VLOOKUP(A8,空气指增!N$39:R$529,5,0)+VLOOKUP(A8,空气指增!T$39:X$529,4,0)*VLOOKUP(A8,空气指增!T$39:X$529,5,0)+VLOOKUP(A8,多策略灵活配置!#REF!,4,0)*VLOOKUP(A8,多策略灵活配置!#REF!,5,0)+VLOOKUP(A8,量化期货!#REF!,4,0)*VLOOKUP(A8,量化期货!#REF!,5,0)</f>
        <v>#N/A</v>
      </c>
      <c r="C8" s="2">
        <f t="shared" si="0"/>
        <v>29761151.737973999</v>
      </c>
      <c r="F8" s="3" t="e">
        <f t="shared" si="1"/>
        <v>#N/A</v>
      </c>
      <c r="G8" s="7"/>
    </row>
    <row r="9" spans="1:7">
      <c r="A9" s="6">
        <v>44208</v>
      </c>
      <c r="B9" s="2" t="e">
        <f>VLOOKUP(A9,股票多头!A$44:E$571,4,0)*VLOOKUP(A9,股票多头!A$44:E$571,5,0)+VLOOKUP(A9,股票多头!N$44:Q$571,4,0)*VLOOKUP(A9,股票多头!N$44:Q$571,5,0)+VLOOKUP(A9,股票多头!S$44:W$571,4,0)*VLOOKUP(A9,股票多头!S$44:W$571,5,0)+VLOOKUP(A9,股票多头!Y$44:AC$571,4,0)*VLOOKUP(A9,股票多头!Y$44:AC$571,5,0)+VLOOKUP(A9,空气指增!H$39:L$529,4,0)*VLOOKUP(A9,空气指增!H$39:L$529,5,0)+VLOOKUP(A9,空气指增!N$39:R$529,4,0)*VLOOKUP(A9,空气指增!N$39:R$529,5,0)+VLOOKUP(A9,空气指增!T$39:X$529,4,0)*VLOOKUP(A9,空气指增!T$39:X$529,5,0)+VLOOKUP(A9,多策略灵活配置!#REF!,4,0)*VLOOKUP(A9,多策略灵活配置!#REF!,5,0)+VLOOKUP(A9,量化期货!#REF!,4,0)*VLOOKUP(A9,量化期货!#REF!,5,0)</f>
        <v>#N/A</v>
      </c>
      <c r="C9" s="2">
        <f t="shared" si="0"/>
        <v>29761151.737973999</v>
      </c>
      <c r="F9" s="3" t="e">
        <f t="shared" si="1"/>
        <v>#N/A</v>
      </c>
      <c r="G9" s="7"/>
    </row>
    <row r="10" spans="1:7">
      <c r="A10" s="6">
        <v>44209</v>
      </c>
      <c r="B10" s="2" t="e">
        <f>VLOOKUP(A10,股票多头!A$44:E$571,4,0)*VLOOKUP(A10,股票多头!A$44:E$571,5,0)+VLOOKUP(A10,股票多头!N$44:Q$571,4,0)*VLOOKUP(A10,股票多头!N$44:Q$571,5,0)+VLOOKUP(A10,股票多头!S$44:W$571,4,0)*VLOOKUP(A10,股票多头!S$44:W$571,5,0)+VLOOKUP(A10,股票多头!Y$44:AC$571,4,0)*VLOOKUP(A10,股票多头!Y$44:AC$571,5,0)+VLOOKUP(A10,空气指增!H$39:L$529,4,0)*VLOOKUP(A10,空气指增!H$39:L$529,5,0)+VLOOKUP(A10,空气指增!N$39:R$529,4,0)*VLOOKUP(A10,空气指增!N$39:R$529,5,0)+VLOOKUP(A10,空气指增!T$39:X$529,4,0)*VLOOKUP(A10,空气指增!T$39:X$529,5,0)+VLOOKUP(A10,多策略灵活配置!#REF!,4,0)*VLOOKUP(A10,多策略灵活配置!#REF!,5,0)+VLOOKUP(A10,量化期货!#REF!,4,0)*VLOOKUP(A10,量化期货!#REF!,5,0)</f>
        <v>#N/A</v>
      </c>
      <c r="C10" s="2">
        <f t="shared" si="0"/>
        <v>29761151.737973999</v>
      </c>
      <c r="F10" s="3" t="e">
        <f t="shared" si="1"/>
        <v>#N/A</v>
      </c>
      <c r="G10" s="7"/>
    </row>
    <row r="11" spans="1:7">
      <c r="A11" s="6">
        <v>44210</v>
      </c>
      <c r="B11" s="2" t="e">
        <f>VLOOKUP(A11,股票多头!A$44:E$571,4,0)*VLOOKUP(A11,股票多头!A$44:E$571,5,0)+VLOOKUP(A11,股票多头!N$44:Q$571,4,0)*VLOOKUP(A11,股票多头!N$44:Q$571,5,0)+VLOOKUP(A11,股票多头!S$44:W$571,4,0)*VLOOKUP(A11,股票多头!S$44:W$571,5,0)+VLOOKUP(A11,股票多头!Y$44:AC$571,4,0)*VLOOKUP(A11,股票多头!Y$44:AC$571,5,0)+VLOOKUP(A11,空气指增!H$39:L$529,4,0)*VLOOKUP(A11,空气指增!H$39:L$529,5,0)+VLOOKUP(A11,空气指增!N$39:R$529,4,0)*VLOOKUP(A11,空气指增!N$39:R$529,5,0)+VLOOKUP(A11,空气指增!T$39:X$529,4,0)*VLOOKUP(A11,空气指增!T$39:X$529,5,0)+VLOOKUP(A11,多策略灵活配置!#REF!,4,0)*VLOOKUP(A11,多策略灵活配置!#REF!,5,0)+VLOOKUP(A11,量化期货!#REF!,4,0)*VLOOKUP(A11,量化期货!#REF!,5,0)</f>
        <v>#N/A</v>
      </c>
      <c r="C11" s="2" t="e">
        <f t="shared" si="0"/>
        <v>#N/A</v>
      </c>
      <c r="D11" s="2" t="e">
        <f>E11/F10</f>
        <v>#N/A</v>
      </c>
      <c r="E11" s="2">
        <v>-1458000</v>
      </c>
      <c r="F11" s="3" t="e">
        <f t="shared" si="1"/>
        <v>#N/A</v>
      </c>
      <c r="G11" s="7"/>
    </row>
    <row r="12" spans="1:7">
      <c r="A12" s="8">
        <v>44211</v>
      </c>
      <c r="B12" s="2" t="e">
        <f>VLOOKUP(A12,股票多头!A$44:E$571,4,0)*VLOOKUP(A12,股票多头!A$44:E$571,5,0)+VLOOKUP(A12,股票多头!N$44:Q$571,4,0)*VLOOKUP(A12,股票多头!N$44:Q$571,5,0)+VLOOKUP(A12,股票多头!S$44:W$571,4,0)*VLOOKUP(A12,股票多头!S$44:W$571,5,0)+VLOOKUP(A12,股票多头!Y$44:AC$571,4,0)*VLOOKUP(A12,股票多头!Y$44:AC$571,5,0)+VLOOKUP(A12,空气指增!H$39:L$529,4,0)*VLOOKUP(A12,空气指增!H$39:L$529,5,0)+VLOOKUP(A12,空气指增!N$39:R$529,4,0)*VLOOKUP(A12,空气指增!N$39:R$529,5,0)+VLOOKUP(A12,空气指增!T$39:X$529,4,0)*VLOOKUP(A12,空气指增!T$39:X$529,5,0)+VLOOKUP(A12,多策略灵活配置!#REF!,4,0)*VLOOKUP(A12,多策略灵活配置!#REF!,5,0)+VLOOKUP(A12,量化期货!#REF!,4,0)*VLOOKUP(A12,量化期货!#REF!,5,0)</f>
        <v>#N/A</v>
      </c>
      <c r="C12" s="2" t="e">
        <f t="shared" si="0"/>
        <v>#N/A</v>
      </c>
      <c r="F12" s="3" t="e">
        <f t="shared" si="1"/>
        <v>#N/A</v>
      </c>
      <c r="G12" s="7"/>
    </row>
    <row r="13" spans="1:7">
      <c r="A13" s="6">
        <v>44214</v>
      </c>
      <c r="B13" s="2" t="e">
        <f>VLOOKUP(A13,股票多头!A$44:E$571,4,0)*VLOOKUP(A13,股票多头!A$44:E$571,5,0)+VLOOKUP(A13,股票多头!N$44:Q$571,4,0)*VLOOKUP(A13,股票多头!N$44:Q$571,5,0)+VLOOKUP(A13,股票多头!S$44:W$571,4,0)*VLOOKUP(A13,股票多头!S$44:W$571,5,0)+VLOOKUP(A13,股票多头!Y$44:AC$571,4,0)*VLOOKUP(A13,股票多头!Y$44:AC$571,5,0)+VLOOKUP(A13,空气指增!H$39:L$529,4,0)*VLOOKUP(A13,空气指增!H$39:L$529,5,0)+VLOOKUP(A13,空气指增!N$39:R$529,4,0)*VLOOKUP(A13,空气指增!N$39:R$529,5,0)+VLOOKUP(A13,空气指增!T$39:X$529,4,0)*VLOOKUP(A13,空气指增!T$39:X$529,5,0)+VLOOKUP(A13,多策略灵活配置!#REF!,4,0)*VLOOKUP(A13,多策略灵活配置!#REF!,5,0)+VLOOKUP(A13,量化期货!#REF!,4,0)*VLOOKUP(A13,量化期货!#REF!,5,0)</f>
        <v>#N/A</v>
      </c>
      <c r="C13" s="2" t="e">
        <f t="shared" si="0"/>
        <v>#N/A</v>
      </c>
      <c r="F13" s="3" t="e">
        <f t="shared" si="1"/>
        <v>#N/A</v>
      </c>
      <c r="G13" s="7"/>
    </row>
    <row r="14" spans="1:7">
      <c r="A14" s="6">
        <v>44215</v>
      </c>
      <c r="B14" s="2" t="e">
        <f>VLOOKUP(A14,股票多头!A$44:E$571,4,0)*VLOOKUP(A14,股票多头!A$44:E$571,5,0)+VLOOKUP(A14,股票多头!N$44:Q$571,4,0)*VLOOKUP(A14,股票多头!N$44:Q$571,5,0)+VLOOKUP(A14,股票多头!S$44:W$571,4,0)*VLOOKUP(A14,股票多头!S$44:W$571,5,0)+VLOOKUP(A14,股票多头!Y$44:AC$571,4,0)*VLOOKUP(A14,股票多头!Y$44:AC$571,5,0)+VLOOKUP(A14,空气指增!H$39:L$529,4,0)*VLOOKUP(A14,空气指增!H$39:L$529,5,0)+VLOOKUP(A14,空气指增!N$39:R$529,4,0)*VLOOKUP(A14,空气指增!N$39:R$529,5,0)+VLOOKUP(A14,空气指增!T$39:X$529,4,0)*VLOOKUP(A14,空气指增!T$39:X$529,5,0)+VLOOKUP(A14,多策略灵活配置!#REF!,4,0)*VLOOKUP(A14,多策略灵活配置!#REF!,5,0)+VLOOKUP(A14,量化期货!#REF!,4,0)*VLOOKUP(A14,量化期货!#REF!,5,0)</f>
        <v>#N/A</v>
      </c>
      <c r="C14" s="2" t="e">
        <f t="shared" si="0"/>
        <v>#N/A</v>
      </c>
      <c r="F14" s="3" t="e">
        <f t="shared" si="1"/>
        <v>#N/A</v>
      </c>
      <c r="G14" s="7"/>
    </row>
    <row r="15" spans="1:7">
      <c r="A15" s="6">
        <v>44216</v>
      </c>
      <c r="B15" s="2" t="e">
        <f>VLOOKUP(A15,股票多头!A$44:E$571,4,0)*VLOOKUP(A15,股票多头!A$44:E$571,5,0)+VLOOKUP(A15,股票多头!N$44:Q$571,4,0)*VLOOKUP(A15,股票多头!N$44:Q$571,5,0)+VLOOKUP(A15,股票多头!S$44:W$571,4,0)*VLOOKUP(A15,股票多头!S$44:W$571,5,0)+VLOOKUP(A15,股票多头!Y$44:AC$571,4,0)*VLOOKUP(A15,股票多头!Y$44:AC$571,5,0)+VLOOKUP(A15,空气指增!H$39:L$529,4,0)*VLOOKUP(A15,空气指增!H$39:L$529,5,0)+VLOOKUP(A15,空气指增!N$39:R$529,4,0)*VLOOKUP(A15,空气指增!N$39:R$529,5,0)+VLOOKUP(A15,空气指增!T$39:X$529,4,0)*VLOOKUP(A15,空气指增!T$39:X$529,5,0)+VLOOKUP(A15,多策略灵活配置!#REF!,4,0)*VLOOKUP(A15,多策略灵活配置!#REF!,5,0)+VLOOKUP(A15,量化期货!#REF!,4,0)*VLOOKUP(A15,量化期货!#REF!,5,0)</f>
        <v>#N/A</v>
      </c>
      <c r="C15" s="2" t="e">
        <f t="shared" si="0"/>
        <v>#N/A</v>
      </c>
      <c r="F15" s="3" t="e">
        <f t="shared" si="1"/>
        <v>#N/A</v>
      </c>
      <c r="G15" s="7"/>
    </row>
    <row r="16" spans="1:7">
      <c r="A16" s="6">
        <v>44217</v>
      </c>
      <c r="B16" s="2" t="e">
        <f>VLOOKUP(A16,股票多头!A$44:E$571,4,0)*VLOOKUP(A16,股票多头!A$44:E$571,5,0)+VLOOKUP(A16,股票多头!N$44:Q$571,4,0)*VLOOKUP(A16,股票多头!N$44:Q$571,5,0)+VLOOKUP(A16,股票多头!S$44:W$571,4,0)*VLOOKUP(A16,股票多头!S$44:W$571,5,0)+VLOOKUP(A16,股票多头!Y$44:AC$571,4,0)*VLOOKUP(A16,股票多头!Y$44:AC$571,5,0)+VLOOKUP(A16,空气指增!H$39:L$529,4,0)*VLOOKUP(A16,空气指增!H$39:L$529,5,0)+VLOOKUP(A16,空气指增!N$39:R$529,4,0)*VLOOKUP(A16,空气指增!N$39:R$529,5,0)+VLOOKUP(A16,空气指增!T$39:X$529,4,0)*VLOOKUP(A16,空气指增!T$39:X$529,5,0)+VLOOKUP(A16,多策略灵活配置!#REF!,4,0)*VLOOKUP(A16,多策略灵活配置!#REF!,5,0)+VLOOKUP(A16,量化期货!#REF!,4,0)*VLOOKUP(A16,量化期货!#REF!,5,0)</f>
        <v>#N/A</v>
      </c>
      <c r="C16" s="2" t="e">
        <f t="shared" si="0"/>
        <v>#N/A</v>
      </c>
      <c r="F16" s="3" t="e">
        <f t="shared" si="1"/>
        <v>#N/A</v>
      </c>
      <c r="G16" s="7"/>
    </row>
    <row r="17" spans="1:7">
      <c r="A17" s="8">
        <v>44218</v>
      </c>
      <c r="B17" s="2" t="e">
        <f>VLOOKUP(A17,股票多头!A$44:E$571,4,0)*VLOOKUP(A17,股票多头!A$44:E$571,5,0)+VLOOKUP(A17,股票多头!N$44:Q$571,4,0)*VLOOKUP(A17,股票多头!N$44:Q$571,5,0)+VLOOKUP(A17,股票多头!S$44:W$571,4,0)*VLOOKUP(A17,股票多头!S$44:W$571,5,0)+VLOOKUP(A17,股票多头!Y$44:AC$571,4,0)*VLOOKUP(A17,股票多头!Y$44:AC$571,5,0)+VLOOKUP(A17,空气指增!H$39:L$529,4,0)*VLOOKUP(A17,空气指增!H$39:L$529,5,0)+VLOOKUP(A17,空气指增!N$39:R$529,4,0)*VLOOKUP(A17,空气指增!N$39:R$529,5,0)+VLOOKUP(A17,空气指增!T$39:X$529,4,0)*VLOOKUP(A17,空气指增!T$39:X$529,5,0)+VLOOKUP(A17,多策略灵活配置!#REF!,4,0)*VLOOKUP(A17,多策略灵活配置!#REF!,5,0)+VLOOKUP(A17,量化期货!#REF!,4,0)*VLOOKUP(A17,量化期货!#REF!,5,0)</f>
        <v>#N/A</v>
      </c>
      <c r="C17" s="2" t="e">
        <f t="shared" si="0"/>
        <v>#N/A</v>
      </c>
      <c r="F17" s="3" t="e">
        <f t="shared" si="1"/>
        <v>#N/A</v>
      </c>
      <c r="G17" s="7"/>
    </row>
    <row r="18" spans="1:7">
      <c r="A18" s="6">
        <v>44221</v>
      </c>
      <c r="B18" s="2" t="e">
        <f>VLOOKUP(A18,股票多头!A$44:E$571,4,0)*VLOOKUP(A18,股票多头!A$44:E$571,5,0)+VLOOKUP(A18,股票多头!N$44:Q$571,4,0)*VLOOKUP(A18,股票多头!N$44:Q$571,5,0)+VLOOKUP(A18,股票多头!S$44:W$571,4,0)*VLOOKUP(A18,股票多头!S$44:W$571,5,0)+VLOOKUP(A18,股票多头!Y$44:AC$571,4,0)*VLOOKUP(A18,股票多头!Y$44:AC$571,5,0)+VLOOKUP(A18,空气指增!H$39:L$529,4,0)*VLOOKUP(A18,空气指增!H$39:L$529,5,0)+VLOOKUP(A18,空气指增!N$39:R$529,4,0)*VLOOKUP(A18,空气指增!N$39:R$529,5,0)+VLOOKUP(A18,空气指增!T$39:X$529,4,0)*VLOOKUP(A18,空气指增!T$39:X$529,5,0)+VLOOKUP(A18,多策略灵活配置!#REF!,4,0)*VLOOKUP(A18,多策略灵活配置!#REF!,5,0)+VLOOKUP(A18,量化期货!#REF!,4,0)*VLOOKUP(A18,量化期货!#REF!,5,0)</f>
        <v>#N/A</v>
      </c>
      <c r="C18" s="2" t="e">
        <f t="shared" si="0"/>
        <v>#N/A</v>
      </c>
      <c r="F18" s="3" t="e">
        <f t="shared" si="1"/>
        <v>#N/A</v>
      </c>
      <c r="G18" s="7"/>
    </row>
    <row r="19" spans="1:7">
      <c r="A19" s="6">
        <v>44222</v>
      </c>
      <c r="B19" s="2" t="e">
        <f>VLOOKUP(A19,股票多头!A$44:E$571,4,0)*VLOOKUP(A19,股票多头!A$44:E$571,5,0)+VLOOKUP(A19,股票多头!N$44:Q$571,4,0)*VLOOKUP(A19,股票多头!N$44:Q$571,5,0)+VLOOKUP(A19,股票多头!S$44:W$571,4,0)*VLOOKUP(A19,股票多头!S$44:W$571,5,0)+VLOOKUP(A19,股票多头!Y$44:AC$571,4,0)*VLOOKUP(A19,股票多头!Y$44:AC$571,5,0)+VLOOKUP(A19,空气指增!H$39:L$529,4,0)*VLOOKUP(A19,空气指增!H$39:L$529,5,0)+VLOOKUP(A19,空气指增!N$39:R$529,4,0)*VLOOKUP(A19,空气指增!N$39:R$529,5,0)+VLOOKUP(A19,空气指增!T$39:X$529,4,0)*VLOOKUP(A19,空气指增!T$39:X$529,5,0)+VLOOKUP(A19,多策略灵活配置!#REF!,4,0)*VLOOKUP(A19,多策略灵活配置!#REF!,5,0)+VLOOKUP(A19,量化期货!#REF!,4,0)*VLOOKUP(A19,量化期货!#REF!,5,0)</f>
        <v>#N/A</v>
      </c>
      <c r="C19" s="2" t="e">
        <f t="shared" si="0"/>
        <v>#N/A</v>
      </c>
      <c r="F19" s="3" t="e">
        <f t="shared" si="1"/>
        <v>#N/A</v>
      </c>
      <c r="G19" s="7"/>
    </row>
    <row r="20" spans="1:7">
      <c r="A20" s="6">
        <v>44223</v>
      </c>
      <c r="B20" s="2" t="e">
        <f>VLOOKUP(A20,股票多头!A$44:E$571,4,0)*VLOOKUP(A20,股票多头!A$44:E$571,5,0)+VLOOKUP(A20,股票多头!N$44:Q$571,4,0)*VLOOKUP(A20,股票多头!N$44:Q$571,5,0)+VLOOKUP(A20,股票多头!S$44:W$571,4,0)*VLOOKUP(A20,股票多头!S$44:W$571,5,0)+VLOOKUP(A20,股票多头!Y$44:AC$571,4,0)*VLOOKUP(A20,股票多头!Y$44:AC$571,5,0)+VLOOKUP(A20,空气指增!H$39:L$529,4,0)*VLOOKUP(A20,空气指增!H$39:L$529,5,0)+VLOOKUP(A20,空气指增!N$39:R$529,4,0)*VLOOKUP(A20,空气指增!N$39:R$529,5,0)+VLOOKUP(A20,空气指增!T$39:X$529,4,0)*VLOOKUP(A20,空气指增!T$39:X$529,5,0)+VLOOKUP(A20,多策略灵活配置!#REF!,4,0)*VLOOKUP(A20,多策略灵活配置!#REF!,5,0)+VLOOKUP(A20,量化期货!#REF!,4,0)*VLOOKUP(A20,量化期货!#REF!,5,0)</f>
        <v>#N/A</v>
      </c>
      <c r="C20" s="2" t="e">
        <f t="shared" si="0"/>
        <v>#N/A</v>
      </c>
      <c r="D20" s="2" t="e">
        <f>E20/F19</f>
        <v>#N/A</v>
      </c>
      <c r="E20" s="2">
        <v>-487500</v>
      </c>
      <c r="F20" s="3" t="e">
        <f t="shared" si="1"/>
        <v>#N/A</v>
      </c>
      <c r="G20" s="7"/>
    </row>
    <row r="21" spans="1:7">
      <c r="A21" s="6">
        <v>44224</v>
      </c>
      <c r="B21" s="2" t="e">
        <f>VLOOKUP(A21,股票多头!A$44:E$571,4,0)*VLOOKUP(A21,股票多头!A$44:E$571,5,0)+VLOOKUP(A21,股票多头!N$44:Q$571,4,0)*VLOOKUP(A21,股票多头!N$44:Q$571,5,0)+VLOOKUP(A21,股票多头!S$44:W$571,4,0)*VLOOKUP(A21,股票多头!S$44:W$571,5,0)+VLOOKUP(A21,股票多头!Y$44:AC$571,4,0)*VLOOKUP(A21,股票多头!Y$44:AC$571,5,0)+VLOOKUP(A21,空气指增!H$39:L$529,4,0)*VLOOKUP(A21,空气指增!H$39:L$529,5,0)+VLOOKUP(A21,空气指增!N$39:R$529,4,0)*VLOOKUP(A21,空气指增!N$39:R$529,5,0)+VLOOKUP(A21,空气指增!T$39:X$529,4,0)*VLOOKUP(A21,空气指增!T$39:X$529,5,0)+VLOOKUP(A21,多策略灵活配置!#REF!,4,0)*VLOOKUP(A21,多策略灵活配置!#REF!,5,0)+VLOOKUP(A21,量化期货!#REF!,4,0)*VLOOKUP(A21,量化期货!#REF!,5,0)</f>
        <v>#N/A</v>
      </c>
      <c r="C21" s="2" t="e">
        <f t="shared" si="0"/>
        <v>#N/A</v>
      </c>
      <c r="F21" s="3" t="e">
        <f t="shared" si="1"/>
        <v>#N/A</v>
      </c>
      <c r="G21" s="7"/>
    </row>
    <row r="22" spans="1:7">
      <c r="A22" s="8">
        <v>44225</v>
      </c>
      <c r="B22" s="2" t="e">
        <f>VLOOKUP(A22,股票多头!A$44:E$571,4,0)*VLOOKUP(A22,股票多头!A$44:E$571,5,0)+VLOOKUP(A22,股票多头!N$44:Q$571,4,0)*VLOOKUP(A22,股票多头!N$44:Q$571,5,0)+VLOOKUP(A22,股票多头!S$44:W$571,4,0)*VLOOKUP(A22,股票多头!S$44:W$571,5,0)+VLOOKUP(A22,股票多头!Y$44:AC$571,4,0)*VLOOKUP(A22,股票多头!Y$44:AC$571,5,0)+VLOOKUP(A22,空气指增!H$39:L$529,4,0)*VLOOKUP(A22,空气指增!H$39:L$529,5,0)+VLOOKUP(A22,空气指增!N$39:R$529,4,0)*VLOOKUP(A22,空气指增!N$39:R$529,5,0)+VLOOKUP(A22,空气指增!T$39:X$529,4,0)*VLOOKUP(A22,空气指增!T$39:X$529,5,0)+VLOOKUP(A22,多策略灵活配置!#REF!,4,0)*VLOOKUP(A22,多策略灵活配置!#REF!,5,0)+VLOOKUP(A22,量化期货!#REF!,4,0)*VLOOKUP(A22,量化期货!#REF!,5,0)</f>
        <v>#N/A</v>
      </c>
      <c r="C22" s="2" t="e">
        <f t="shared" si="0"/>
        <v>#N/A</v>
      </c>
      <c r="F22" s="3" t="e">
        <f t="shared" si="1"/>
        <v>#N/A</v>
      </c>
      <c r="G22" s="7"/>
    </row>
    <row r="23" spans="1:7">
      <c r="A23" s="9">
        <v>44228</v>
      </c>
      <c r="B23" s="2" t="e">
        <f>VLOOKUP(A23,股票多头!A$44:E$571,4,0)*VLOOKUP(A23,股票多头!A$44:E$571,5,0)+VLOOKUP(A23,股票多头!N$44:Q$571,4,0)*VLOOKUP(A23,股票多头!N$44:Q$571,5,0)+VLOOKUP(A23,股票多头!S$44:W$571,4,0)*VLOOKUP(A23,股票多头!S$44:W$571,5,0)+VLOOKUP(A23,股票多头!Y$44:AC$571,4,0)*VLOOKUP(A23,股票多头!Y$44:AC$571,5,0)+VLOOKUP(A23,空气指增!H$39:L$529,4,0)*VLOOKUP(A23,空气指增!H$39:L$529,5,0)+VLOOKUP(A23,空气指增!N$39:R$529,4,0)*VLOOKUP(A23,空气指增!N$39:R$529,5,0)+VLOOKUP(A23,空气指增!T$39:X$529,4,0)*VLOOKUP(A23,空气指增!T$39:X$529,5,0)+VLOOKUP(A23,多策略灵活配置!#REF!,4,0)*VLOOKUP(A23,多策略灵活配置!#REF!,5,0)+VLOOKUP(A23,量化期货!#REF!,4,0)*VLOOKUP(A23,量化期货!#REF!,5,0)</f>
        <v>#N/A</v>
      </c>
      <c r="C23" s="2" t="e">
        <f t="shared" si="0"/>
        <v>#N/A</v>
      </c>
      <c r="F23" s="3" t="e">
        <f t="shared" si="1"/>
        <v>#N/A</v>
      </c>
      <c r="G23" s="7"/>
    </row>
    <row r="24" spans="1:7">
      <c r="A24" s="9">
        <v>44229</v>
      </c>
      <c r="B24" s="2" t="e">
        <f>VLOOKUP(A24,股票多头!A$44:E$571,4,0)*VLOOKUP(A24,股票多头!A$44:E$571,5,0)+VLOOKUP(A24,股票多头!N$44:Q$571,4,0)*VLOOKUP(A24,股票多头!N$44:Q$571,5,0)+VLOOKUP(A24,股票多头!S$44:W$571,4,0)*VLOOKUP(A24,股票多头!S$44:W$571,5,0)+VLOOKUP(A24,股票多头!Y$44:AC$571,4,0)*VLOOKUP(A24,股票多头!Y$44:AC$571,5,0)+VLOOKUP(A24,空气指增!H$39:L$529,4,0)*VLOOKUP(A24,空气指增!H$39:L$529,5,0)+VLOOKUP(A24,空气指增!N$39:R$529,4,0)*VLOOKUP(A24,空气指增!N$39:R$529,5,0)+VLOOKUP(A24,空气指增!T$39:X$529,4,0)*VLOOKUP(A24,空气指增!T$39:X$529,5,0)+VLOOKUP(A24,多策略灵活配置!#REF!,4,0)*VLOOKUP(A24,多策略灵活配置!#REF!,5,0)+VLOOKUP(A24,量化期货!#REF!,4,0)*VLOOKUP(A24,量化期货!#REF!,5,0)</f>
        <v>#N/A</v>
      </c>
      <c r="C24" s="2" t="e">
        <f t="shared" si="0"/>
        <v>#N/A</v>
      </c>
      <c r="F24" s="3" t="e">
        <f t="shared" si="1"/>
        <v>#N/A</v>
      </c>
    </row>
    <row r="25" spans="1:7">
      <c r="A25" s="9">
        <v>44230</v>
      </c>
      <c r="B25" s="2" t="e">
        <f>VLOOKUP(A25,股票多头!A$44:E$571,4,0)*VLOOKUP(A25,股票多头!A$44:E$571,5,0)+VLOOKUP(A25,股票多头!N$44:Q$571,4,0)*VLOOKUP(A25,股票多头!N$44:Q$571,5,0)+VLOOKUP(A25,股票多头!S$44:W$571,4,0)*VLOOKUP(A25,股票多头!S$44:W$571,5,0)+VLOOKUP(A25,股票多头!Y$44:AC$571,4,0)*VLOOKUP(A25,股票多头!Y$44:AC$571,5,0)+VLOOKUP(A25,空气指增!H$39:L$529,4,0)*VLOOKUP(A25,空气指增!H$39:L$529,5,0)+VLOOKUP(A25,空气指增!N$39:R$529,4,0)*VLOOKUP(A25,空气指增!N$39:R$529,5,0)+VLOOKUP(A25,空气指增!T$39:X$529,4,0)*VLOOKUP(A25,空气指增!T$39:X$529,5,0)+VLOOKUP(A25,多策略灵活配置!#REF!,4,0)*VLOOKUP(A25,多策略灵活配置!#REF!,5,0)+VLOOKUP(A25,量化期货!#REF!,4,0)*VLOOKUP(A25,量化期货!#REF!,5,0)</f>
        <v>#N/A</v>
      </c>
      <c r="C25" s="2" t="e">
        <f t="shared" si="0"/>
        <v>#N/A</v>
      </c>
      <c r="F25" s="3" t="e">
        <f t="shared" si="1"/>
        <v>#N/A</v>
      </c>
    </row>
    <row r="26" spans="1:7">
      <c r="A26" s="9">
        <v>44231</v>
      </c>
      <c r="B26" s="2" t="e">
        <f>VLOOKUP(A26,股票多头!A$44:E$571,4,0)*VLOOKUP(A26,股票多头!A$44:E$571,5,0)+VLOOKUP(A26,股票多头!N$44:Q$571,4,0)*VLOOKUP(A26,股票多头!N$44:Q$571,5,0)+VLOOKUP(A26,股票多头!S$44:W$571,4,0)*VLOOKUP(A26,股票多头!S$44:W$571,5,0)+VLOOKUP(A26,股票多头!Y$44:AC$571,4,0)*VLOOKUP(A26,股票多头!Y$44:AC$571,5,0)+VLOOKUP(A26,空气指增!H$39:L$529,4,0)*VLOOKUP(A26,空气指增!H$39:L$529,5,0)+VLOOKUP(A26,空气指增!N$39:R$529,4,0)*VLOOKUP(A26,空气指增!N$39:R$529,5,0)+VLOOKUP(A26,空气指增!T$39:X$529,4,0)*VLOOKUP(A26,空气指增!T$39:X$529,5,0)+VLOOKUP(A26,多策略灵活配置!#REF!,4,0)*VLOOKUP(A26,多策略灵活配置!#REF!,5,0)+VLOOKUP(A26,量化期货!#REF!,4,0)*VLOOKUP(A26,量化期货!#REF!,5,0)</f>
        <v>#N/A</v>
      </c>
      <c r="C26" s="2" t="e">
        <f t="shared" si="0"/>
        <v>#N/A</v>
      </c>
      <c r="F26" s="3" t="e">
        <f t="shared" si="1"/>
        <v>#N/A</v>
      </c>
    </row>
    <row r="27" spans="1:7">
      <c r="A27" s="8">
        <v>44232</v>
      </c>
      <c r="B27" s="2" t="e">
        <f>VLOOKUP(A27,股票多头!A$44:E$571,4,0)*VLOOKUP(A27,股票多头!A$44:E$571,5,0)+VLOOKUP(A27,股票多头!N$44:Q$571,4,0)*VLOOKUP(A27,股票多头!N$44:Q$571,5,0)+VLOOKUP(A27,股票多头!S$44:W$571,4,0)*VLOOKUP(A27,股票多头!S$44:W$571,5,0)+VLOOKUP(A27,股票多头!Y$44:AC$571,4,0)*VLOOKUP(A27,股票多头!Y$44:AC$571,5,0)+VLOOKUP(A27,空气指增!H$39:L$529,4,0)*VLOOKUP(A27,空气指增!H$39:L$529,5,0)+VLOOKUP(A27,空气指增!N$39:R$529,4,0)*VLOOKUP(A27,空气指增!N$39:R$529,5,0)+VLOOKUP(A27,空气指增!T$39:X$529,4,0)*VLOOKUP(A27,空气指增!T$39:X$529,5,0)+VLOOKUP(A27,多策略灵活配置!#REF!,4,0)*VLOOKUP(A27,多策略灵活配置!#REF!,5,0)+VLOOKUP(A27,量化期货!#REF!,4,0)*VLOOKUP(A27,量化期货!#REF!,5,0)</f>
        <v>#N/A</v>
      </c>
      <c r="C27" s="2" t="e">
        <f t="shared" si="0"/>
        <v>#N/A</v>
      </c>
      <c r="F27" s="3" t="e">
        <f t="shared" si="1"/>
        <v>#N/A</v>
      </c>
    </row>
    <row r="28" spans="1:7">
      <c r="A28" s="9">
        <v>44235</v>
      </c>
      <c r="B28" s="2" t="e">
        <f>VLOOKUP(A28,股票多头!A$44:E$571,4,0)*VLOOKUP(A28,股票多头!A$44:E$571,5,0)+VLOOKUP(A28,股票多头!N$44:Q$571,4,0)*VLOOKUP(A28,股票多头!N$44:Q$571,5,0)+VLOOKUP(A28,股票多头!S$44:W$571,4,0)*VLOOKUP(A28,股票多头!S$44:W$571,5,0)+VLOOKUP(A28,股票多头!Y$44:AC$571,4,0)*VLOOKUP(A28,股票多头!Y$44:AC$571,5,0)+VLOOKUP(A28,空气指增!H$39:L$529,4,0)*VLOOKUP(A28,空气指增!H$39:L$529,5,0)+VLOOKUP(A28,空气指增!N$39:R$529,4,0)*VLOOKUP(A28,空气指增!N$39:R$529,5,0)+VLOOKUP(A28,空气指增!T$39:X$529,4,0)*VLOOKUP(A28,空气指增!T$39:X$529,5,0)+VLOOKUP(A28,多策略灵活配置!#REF!,4,0)*VLOOKUP(A28,多策略灵活配置!#REF!,5,0)+VLOOKUP(A28,量化期货!#REF!,4,0)*VLOOKUP(A28,量化期货!#REF!,5,0)</f>
        <v>#N/A</v>
      </c>
      <c r="C28" s="2" t="e">
        <f t="shared" si="0"/>
        <v>#N/A</v>
      </c>
      <c r="F28" s="3" t="e">
        <f t="shared" si="1"/>
        <v>#N/A</v>
      </c>
    </row>
    <row r="29" spans="1:7">
      <c r="A29" s="9">
        <v>44236</v>
      </c>
      <c r="B29" s="2" t="e">
        <f>VLOOKUP(A29,股票多头!A$44:E$571,4,0)*VLOOKUP(A29,股票多头!A$44:E$571,5,0)+VLOOKUP(A29,股票多头!N$44:Q$571,4,0)*VLOOKUP(A29,股票多头!N$44:Q$571,5,0)+VLOOKUP(A29,股票多头!S$44:W$571,4,0)*VLOOKUP(A29,股票多头!S$44:W$571,5,0)+VLOOKUP(A29,股票多头!Y$44:AC$571,4,0)*VLOOKUP(A29,股票多头!Y$44:AC$571,5,0)+VLOOKUP(A29,空气指增!H$39:L$529,4,0)*VLOOKUP(A29,空气指增!H$39:L$529,5,0)+VLOOKUP(A29,空气指增!N$39:R$529,4,0)*VLOOKUP(A29,空气指增!N$39:R$529,5,0)+VLOOKUP(A29,空气指增!T$39:X$529,4,0)*VLOOKUP(A29,空气指增!T$39:X$529,5,0)+VLOOKUP(A29,多策略灵活配置!#REF!,4,0)*VLOOKUP(A29,多策略灵活配置!#REF!,5,0)+VLOOKUP(A29,量化期货!#REF!,4,0)*VLOOKUP(A29,量化期货!#REF!,5,0)</f>
        <v>#N/A</v>
      </c>
      <c r="C29" s="2" t="e">
        <f t="shared" si="0"/>
        <v>#N/A</v>
      </c>
      <c r="F29" s="3" t="e">
        <f t="shared" si="1"/>
        <v>#N/A</v>
      </c>
    </row>
    <row r="30" spans="1:7">
      <c r="A30" s="9">
        <v>44237</v>
      </c>
      <c r="B30" s="2" t="e">
        <f>VLOOKUP(A30,股票多头!A$44:E$571,4,0)*VLOOKUP(A30,股票多头!A$44:E$571,5,0)+VLOOKUP(A30,股票多头!N$44:Q$571,4,0)*VLOOKUP(A30,股票多头!N$44:Q$571,5,0)+VLOOKUP(A30,股票多头!S$44:W$571,4,0)*VLOOKUP(A30,股票多头!S$44:W$571,5,0)+VLOOKUP(A30,股票多头!Y$44:AC$571,4,0)*VLOOKUP(A30,股票多头!Y$44:AC$571,5,0)+VLOOKUP(A30,空气指增!H$39:L$529,4,0)*VLOOKUP(A30,空气指增!H$39:L$529,5,0)+VLOOKUP(A30,空气指增!N$39:R$529,4,0)*VLOOKUP(A30,空气指增!N$39:R$529,5,0)+VLOOKUP(A30,空气指增!T$39:X$529,4,0)*VLOOKUP(A30,空气指增!T$39:X$529,5,0)+VLOOKUP(A30,多策略灵活配置!#REF!,4,0)*VLOOKUP(A30,多策略灵活配置!#REF!,5,0)+VLOOKUP(A30,量化期货!#REF!,4,0)*VLOOKUP(A30,量化期货!#REF!,5,0)</f>
        <v>#N/A</v>
      </c>
      <c r="C30" s="2" t="e">
        <f t="shared" si="0"/>
        <v>#N/A</v>
      </c>
      <c r="F30" s="3" t="e">
        <f t="shared" si="1"/>
        <v>#N/A</v>
      </c>
    </row>
    <row r="31" spans="1:7">
      <c r="A31" s="9">
        <v>44245</v>
      </c>
      <c r="B31" s="2" t="e">
        <f>VLOOKUP(A31,股票多头!A$44:E$571,4,0)*VLOOKUP(A31,股票多头!A$44:E$571,5,0)+VLOOKUP(A31,股票多头!N$44:Q$571,4,0)*VLOOKUP(A31,股票多头!N$44:Q$571,5,0)+VLOOKUP(A31,股票多头!S$44:W$571,4,0)*VLOOKUP(A31,股票多头!S$44:W$571,5,0)+VLOOKUP(A31,股票多头!Y$44:AC$571,4,0)*VLOOKUP(A31,股票多头!Y$44:AC$571,5,0)+VLOOKUP(A31,空气指增!H$39:L$529,4,0)*VLOOKUP(A31,空气指增!H$39:L$529,5,0)+VLOOKUP(A31,空气指增!N$39:R$529,4,0)*VLOOKUP(A31,空气指增!N$39:R$529,5,0)+VLOOKUP(A31,空气指增!T$39:X$529,4,0)*VLOOKUP(A31,空气指增!T$39:X$529,5,0)+VLOOKUP(A31,多策略灵活配置!#REF!,4,0)*VLOOKUP(A31,多策略灵活配置!#REF!,5,0)+VLOOKUP(A31,量化期货!#REF!,4,0)*VLOOKUP(A31,量化期货!#REF!,5,0)</f>
        <v>#N/A</v>
      </c>
      <c r="C31" s="2" t="e">
        <f t="shared" si="0"/>
        <v>#N/A</v>
      </c>
      <c r="F31" s="3" t="e">
        <f t="shared" si="1"/>
        <v>#N/A</v>
      </c>
    </row>
    <row r="32" spans="1:7">
      <c r="A32" s="8">
        <v>44246</v>
      </c>
      <c r="B32" s="2" t="e">
        <f>VLOOKUP(A32,股票多头!A$44:E$571,4,0)*VLOOKUP(A32,股票多头!A$44:E$571,5,0)+VLOOKUP(A32,股票多头!N$44:Q$571,4,0)*VLOOKUP(A32,股票多头!N$44:Q$571,5,0)+VLOOKUP(A32,股票多头!S$44:W$571,4,0)*VLOOKUP(A32,股票多头!S$44:W$571,5,0)+VLOOKUP(A32,股票多头!Y$44:AC$571,4,0)*VLOOKUP(A32,股票多头!Y$44:AC$571,5,0)+VLOOKUP(A32,空气指增!H$39:L$529,4,0)*VLOOKUP(A32,空气指增!H$39:L$529,5,0)+VLOOKUP(A32,空气指增!N$39:R$529,4,0)*VLOOKUP(A32,空气指增!N$39:R$529,5,0)+VLOOKUP(A32,空气指增!T$39:X$529,4,0)*VLOOKUP(A32,空气指增!T$39:X$529,5,0)+VLOOKUP(A32,多策略灵活配置!#REF!,4,0)*VLOOKUP(A32,多策略灵活配置!#REF!,5,0)+VLOOKUP(A32,量化期货!#REF!,4,0)*VLOOKUP(A32,量化期货!#REF!,5,0)</f>
        <v>#N/A</v>
      </c>
      <c r="C32" s="2" t="e">
        <f t="shared" si="0"/>
        <v>#N/A</v>
      </c>
      <c r="F32" s="3" t="e">
        <f t="shared" si="1"/>
        <v>#N/A</v>
      </c>
    </row>
    <row r="33" spans="1:6">
      <c r="A33" s="9">
        <v>44249</v>
      </c>
      <c r="B33" s="2" t="e">
        <f>VLOOKUP(A33,股票多头!A$44:E$571,4,0)*VLOOKUP(A33,股票多头!A$44:E$571,5,0)+VLOOKUP(A33,股票多头!N$44:Q$571,4,0)*VLOOKUP(A33,股票多头!N$44:Q$571,5,0)+VLOOKUP(A33,股票多头!S$44:W$571,4,0)*VLOOKUP(A33,股票多头!S$44:W$571,5,0)+VLOOKUP(A33,股票多头!Y$44:AC$571,4,0)*VLOOKUP(A33,股票多头!Y$44:AC$571,5,0)+VLOOKUP(A33,空气指增!H$39:L$529,4,0)*VLOOKUP(A33,空气指增!H$39:L$529,5,0)+VLOOKUP(A33,空气指增!N$39:R$529,4,0)*VLOOKUP(A33,空气指增!N$39:R$529,5,0)+VLOOKUP(A33,空气指增!T$39:X$529,4,0)*VLOOKUP(A33,空气指增!T$39:X$529,5,0)+VLOOKUP(A33,多策略灵活配置!#REF!,4,0)*VLOOKUP(A33,多策略灵活配置!#REF!,5,0)+VLOOKUP(A33,量化期货!#REF!,4,0)*VLOOKUP(A33,量化期货!#REF!,5,0)</f>
        <v>#N/A</v>
      </c>
      <c r="C33" s="2" t="e">
        <f t="shared" si="0"/>
        <v>#N/A</v>
      </c>
      <c r="F33" s="3" t="e">
        <f t="shared" si="1"/>
        <v>#N/A</v>
      </c>
    </row>
    <row r="34" spans="1:6">
      <c r="A34" s="9">
        <v>44250</v>
      </c>
      <c r="B34" s="2" t="e">
        <f>VLOOKUP(A34,股票多头!A$44:E$571,4,0)*VLOOKUP(A34,股票多头!A$44:E$571,5,0)+VLOOKUP(A34,股票多头!N$44:Q$571,4,0)*VLOOKUP(A34,股票多头!N$44:Q$571,5,0)+VLOOKUP(A34,股票多头!S$44:W$571,4,0)*VLOOKUP(A34,股票多头!S$44:W$571,5,0)+VLOOKUP(A34,股票多头!Y$44:AC$571,4,0)*VLOOKUP(A34,股票多头!Y$44:AC$571,5,0)+VLOOKUP(A34,空气指增!H$39:L$529,4,0)*VLOOKUP(A34,空气指增!H$39:L$529,5,0)+VLOOKUP(A34,空气指增!N$39:R$529,4,0)*VLOOKUP(A34,空气指增!N$39:R$529,5,0)+VLOOKUP(A34,空气指增!T$39:X$529,4,0)*VLOOKUP(A34,空气指增!T$39:X$529,5,0)+VLOOKUP(A34,多策略灵活配置!#REF!,4,0)*VLOOKUP(A34,多策略灵活配置!#REF!,5,0)+VLOOKUP(A34,量化期货!#REF!,4,0)*VLOOKUP(A34,量化期货!#REF!,5,0)</f>
        <v>#N/A</v>
      </c>
      <c r="C34" s="2" t="e">
        <f t="shared" si="0"/>
        <v>#N/A</v>
      </c>
      <c r="F34" s="3" t="e">
        <f t="shared" si="1"/>
        <v>#N/A</v>
      </c>
    </row>
    <row r="35" spans="1:6">
      <c r="A35" s="9">
        <v>44251</v>
      </c>
      <c r="B35" s="2" t="e">
        <f>VLOOKUP(A35,股票多头!A$44:E$571,4,0)*VLOOKUP(A35,股票多头!A$44:E$571,5,0)+VLOOKUP(A35,股票多头!N$44:Q$571,4,0)*VLOOKUP(A35,股票多头!N$44:Q$571,5,0)+VLOOKUP(A35,股票多头!S$44:W$571,4,0)*VLOOKUP(A35,股票多头!S$44:W$571,5,0)+VLOOKUP(A35,股票多头!Y$44:AC$571,4,0)*VLOOKUP(A35,股票多头!Y$44:AC$571,5,0)+VLOOKUP(A35,空气指增!H$39:L$529,4,0)*VLOOKUP(A35,空气指增!H$39:L$529,5,0)+VLOOKUP(A35,空气指增!N$39:R$529,4,0)*VLOOKUP(A35,空气指增!N$39:R$529,5,0)+VLOOKUP(A35,空气指增!T$39:X$529,4,0)*VLOOKUP(A35,空气指增!T$39:X$529,5,0)+VLOOKUP(A35,多策略灵活配置!#REF!,4,0)*VLOOKUP(A35,多策略灵活配置!#REF!,5,0)+VLOOKUP(A35,量化期货!#REF!,4,0)*VLOOKUP(A35,量化期货!#REF!,5,0)</f>
        <v>#N/A</v>
      </c>
      <c r="C35" s="2" t="e">
        <f t="shared" si="0"/>
        <v>#N/A</v>
      </c>
      <c r="F35" s="3" t="e">
        <f t="shared" si="1"/>
        <v>#N/A</v>
      </c>
    </row>
    <row r="36" spans="1:6">
      <c r="A36" s="9">
        <v>44252</v>
      </c>
      <c r="B36" s="2" t="e">
        <f>VLOOKUP(A36,股票多头!A$44:E$571,4,0)*VLOOKUP(A36,股票多头!A$44:E$571,5,0)+VLOOKUP(A36,股票多头!N$44:Q$571,4,0)*VLOOKUP(A36,股票多头!N$44:Q$571,5,0)+VLOOKUP(A36,股票多头!S$44:W$571,4,0)*VLOOKUP(A36,股票多头!S$44:W$571,5,0)+VLOOKUP(A36,股票多头!Y$44:AC$571,4,0)*VLOOKUP(A36,股票多头!Y$44:AC$571,5,0)+VLOOKUP(A36,空气指增!H$39:L$529,4,0)*VLOOKUP(A36,空气指增!H$39:L$529,5,0)+VLOOKUP(A36,空气指增!N$39:R$529,4,0)*VLOOKUP(A36,空气指增!N$39:R$529,5,0)+VLOOKUP(A36,空气指增!T$39:X$529,4,0)*VLOOKUP(A36,空气指增!T$39:X$529,5,0)+VLOOKUP(A36,多策略灵活配置!#REF!,4,0)*VLOOKUP(A36,多策略灵活配置!#REF!,5,0)+VLOOKUP(A36,量化期货!#REF!,4,0)*VLOOKUP(A36,量化期货!#REF!,5,0)</f>
        <v>#N/A</v>
      </c>
      <c r="C36" s="2" t="e">
        <f t="shared" si="0"/>
        <v>#N/A</v>
      </c>
      <c r="F36" s="3" t="e">
        <f t="shared" si="1"/>
        <v>#N/A</v>
      </c>
    </row>
    <row r="37" spans="1:6">
      <c r="A37" s="8">
        <v>44253</v>
      </c>
      <c r="B37" s="2" t="e">
        <f>VLOOKUP(A37,股票多头!A$44:E$571,4,0)*VLOOKUP(A37,股票多头!A$44:E$571,5,0)+VLOOKUP(A37,股票多头!N$44:Q$571,4,0)*VLOOKUP(A37,股票多头!N$44:Q$571,5,0)+VLOOKUP(A37,股票多头!S$44:W$571,4,0)*VLOOKUP(A37,股票多头!S$44:W$571,5,0)+VLOOKUP(A37,股票多头!Y$44:AC$571,4,0)*VLOOKUP(A37,股票多头!Y$44:AC$571,5,0)+VLOOKUP(A37,空气指增!H$39:L$529,4,0)*VLOOKUP(A37,空气指增!H$39:L$529,5,0)+VLOOKUP(A37,空气指增!N$39:R$529,4,0)*VLOOKUP(A37,空气指增!N$39:R$529,5,0)+VLOOKUP(A37,空气指增!T$39:X$529,4,0)*VLOOKUP(A37,空气指增!T$39:X$529,5,0)+VLOOKUP(A37,多策略灵活配置!#REF!,4,0)*VLOOKUP(A37,多策略灵活配置!#REF!,5,0)+VLOOKUP(A37,量化期货!#REF!,4,0)*VLOOKUP(A37,量化期货!#REF!,5,0)</f>
        <v>#N/A</v>
      </c>
      <c r="C37" s="2" t="e">
        <f t="shared" si="0"/>
        <v>#N/A</v>
      </c>
      <c r="F37" s="3" t="e">
        <f t="shared" si="1"/>
        <v>#N/A</v>
      </c>
    </row>
    <row r="38" spans="1:6">
      <c r="A38" s="9">
        <v>44256</v>
      </c>
      <c r="B38" s="2" t="e">
        <f>VLOOKUP(A38,股票多头!A$44:E$571,4,0)*VLOOKUP(A38,股票多头!A$44:E$571,5,0)+VLOOKUP(A38,股票多头!N$44:Q$571,4,0)*VLOOKUP(A38,股票多头!N$44:Q$571,5,0)+VLOOKUP(A38,股票多头!S$44:W$571,4,0)*VLOOKUP(A38,股票多头!S$44:W$571,5,0)+VLOOKUP(A38,股票多头!Y$44:AC$571,4,0)*VLOOKUP(A38,股票多头!Y$44:AC$571,5,0)+VLOOKUP(A38,空气指增!H$39:L$529,4,0)*VLOOKUP(A38,空气指增!H$39:L$529,5,0)+VLOOKUP(A38,空气指增!N$39:R$529,4,0)*VLOOKUP(A38,空气指增!N$39:R$529,5,0)+VLOOKUP(A38,空气指增!T$39:X$529,4,0)*VLOOKUP(A38,空气指增!T$39:X$529,5,0)+VLOOKUP(A38,多策略灵活配置!#REF!,4,0)*VLOOKUP(A38,多策略灵活配置!#REF!,5,0)+VLOOKUP(A38,量化期货!#REF!,4,0)*VLOOKUP(A38,量化期货!#REF!,5,0)</f>
        <v>#N/A</v>
      </c>
      <c r="C38" s="2" t="e">
        <f t="shared" si="0"/>
        <v>#N/A</v>
      </c>
      <c r="F38" s="3" t="e">
        <f t="shared" si="1"/>
        <v>#N/A</v>
      </c>
    </row>
    <row r="39" spans="1:6">
      <c r="A39" s="9">
        <v>44257</v>
      </c>
      <c r="B39" s="2" t="e">
        <f>VLOOKUP(A39,股票多头!A$44:E$571,4,0)*VLOOKUP(A39,股票多头!A$44:E$571,5,0)+VLOOKUP(A39,股票多头!N$44:Q$571,4,0)*VLOOKUP(A39,股票多头!N$44:Q$571,5,0)+VLOOKUP(A39,股票多头!S$44:W$571,4,0)*VLOOKUP(A39,股票多头!S$44:W$571,5,0)+VLOOKUP(A39,股票多头!Y$44:AC$571,4,0)*VLOOKUP(A39,股票多头!Y$44:AC$571,5,0)+VLOOKUP(A39,空气指增!H$39:L$529,4,0)*VLOOKUP(A39,空气指增!H$39:L$529,5,0)+VLOOKUP(A39,空气指增!N$39:R$529,4,0)*VLOOKUP(A39,空气指增!N$39:R$529,5,0)+VLOOKUP(A39,空气指增!T$39:X$529,4,0)*VLOOKUP(A39,空气指增!T$39:X$529,5,0)+VLOOKUP(A39,多策略灵活配置!#REF!,4,0)*VLOOKUP(A39,多策略灵活配置!#REF!,5,0)+VLOOKUP(A39,量化期货!#REF!,4,0)*VLOOKUP(A39,量化期货!#REF!,5,0)</f>
        <v>#N/A</v>
      </c>
      <c r="C39" s="2" t="e">
        <f t="shared" si="0"/>
        <v>#N/A</v>
      </c>
      <c r="F39" s="3" t="e">
        <f t="shared" si="1"/>
        <v>#N/A</v>
      </c>
    </row>
    <row r="40" spans="1:6">
      <c r="A40" s="9">
        <v>44258</v>
      </c>
      <c r="B40" s="2" t="e">
        <f>VLOOKUP(A40,股票多头!A$44:E$571,4,0)*VLOOKUP(A40,股票多头!A$44:E$571,5,0)+VLOOKUP(A40,股票多头!N$44:Q$571,4,0)*VLOOKUP(A40,股票多头!N$44:Q$571,5,0)+VLOOKUP(A40,股票多头!S$44:W$571,4,0)*VLOOKUP(A40,股票多头!S$44:W$571,5,0)+VLOOKUP(A40,股票多头!Y$44:AC$571,4,0)*VLOOKUP(A40,股票多头!Y$44:AC$571,5,0)+VLOOKUP(A40,空气指增!H$36:L$529,4,0)*VLOOKUP(A40,空气指增!H$36:L$529,5,0)+VLOOKUP(A40,空气指增!N$36:R$529,4,0)*VLOOKUP(A40,空气指增!N$36:R$529,5,0)+VLOOKUP(A40,空气指增!T$36:X$529,4,0)*VLOOKUP(A40,空气指增!T$36:X$529,5,0)+VLOOKUP(A40,多策略灵活配置!#REF!,4,0)*VLOOKUP(A40,多策略灵活配置!#REF!,5,0)+VLOOKUP(A40,量化期货!#REF!,4,0)*VLOOKUP(A40,量化期货!#REF!,5,0)+VLOOKUP(A40,空气指增!AL$36:AP$529,4,0)*VLOOKUP(A40,空气指增!AL$36:AP$529,5,0)</f>
        <v>#N/A</v>
      </c>
      <c r="C40" s="2" t="e">
        <f t="shared" si="0"/>
        <v>#N/A</v>
      </c>
      <c r="D40" s="2" t="e">
        <f>E40/F39</f>
        <v>#N/A</v>
      </c>
      <c r="E40" s="2">
        <v>2000000</v>
      </c>
      <c r="F40" s="3" t="e">
        <f t="shared" si="1"/>
        <v>#N/A</v>
      </c>
    </row>
    <row r="41" spans="1:6">
      <c r="A41" s="9">
        <v>44259</v>
      </c>
      <c r="B41" s="2" t="e">
        <f>VLOOKUP(A41,股票多头!A$44:E$571,4,0)*VLOOKUP(A41,股票多头!A$44:E$571,5,0)+VLOOKUP(A41,股票多头!N$44:Q$571,4,0)*VLOOKUP(A41,股票多头!N$44:Q$571,5,0)+VLOOKUP(A41,股票多头!S$44:W$571,4,0)*VLOOKUP(A41,股票多头!S$44:W$571,5,0)+VLOOKUP(A41,股票多头!Y$44:AC$571,4,0)*VLOOKUP(A41,股票多头!Y$44:AC$571,5,0)+VLOOKUP(A41,空气指增!H$36:L$529,4,0)*VLOOKUP(A41,空气指增!H$36:L$529,5,0)+VLOOKUP(A41,空气指增!N$36:R$529,4,0)*VLOOKUP(A41,空气指增!N$36:R$529,5,0)+VLOOKUP(A41,空气指增!T$36:X$529,4,0)*VLOOKUP(A41,空气指增!T$36:X$529,5,0)+VLOOKUP(A41,多策略灵活配置!#REF!,4,0)*VLOOKUP(A41,多策略灵活配置!#REF!,5,0)+VLOOKUP(A41,量化期货!#REF!,4,0)*VLOOKUP(A41,量化期货!#REF!,5,0)+VLOOKUP(A41,空气指增!AL$36:AP$529,4,0)*VLOOKUP(A41,空气指增!AL$36:AP$529,5,0)</f>
        <v>#N/A</v>
      </c>
      <c r="C41" s="2" t="e">
        <f t="shared" ref="C41:C104" si="2">C40+D41</f>
        <v>#N/A</v>
      </c>
      <c r="F41" s="3" t="e">
        <f t="shared" ref="F41:F104" si="3">B41/C41</f>
        <v>#N/A</v>
      </c>
    </row>
    <row r="42" spans="1:6">
      <c r="A42" s="8">
        <v>44260</v>
      </c>
      <c r="B42" s="2" t="e">
        <f>VLOOKUP(A42,股票多头!A$44:E$571,4,0)*VLOOKUP(A42,股票多头!A$44:E$571,5,0)+VLOOKUP(A42,股票多头!N$44:Q$571,4,0)*VLOOKUP(A42,股票多头!N$44:Q$571,5,0)+VLOOKUP(A42,股票多头!S$44:W$571,4,0)*VLOOKUP(A42,股票多头!S$44:W$571,5,0)+VLOOKUP(A42,股票多头!Y$44:AC$571,4,0)*VLOOKUP(A42,股票多头!Y$44:AC$571,5,0)+VLOOKUP(A42,空气指增!H$36:L$529,4,0)*VLOOKUP(A42,空气指增!H$36:L$529,5,0)+VLOOKUP(A42,空气指增!N$36:R$529,4,0)*VLOOKUP(A42,空气指增!N$36:R$529,5,0)+VLOOKUP(A42,空气指增!T$36:X$529,4,0)*VLOOKUP(A42,空气指增!T$36:X$529,5,0)+VLOOKUP(A42,多策略灵活配置!#REF!,4,0)*VLOOKUP(A42,多策略灵活配置!#REF!,5,0)+VLOOKUP(A42,量化期货!#REF!,4,0)*VLOOKUP(A42,量化期货!#REF!,5,0)+VLOOKUP(A42,空气指增!AL$36:AP$529,4,0)*VLOOKUP(A42,空气指增!AL$36:AP$529,5,0)</f>
        <v>#N/A</v>
      </c>
      <c r="C42" s="2" t="e">
        <f t="shared" si="2"/>
        <v>#N/A</v>
      </c>
      <c r="F42" s="3" t="e">
        <f t="shared" si="3"/>
        <v>#N/A</v>
      </c>
    </row>
    <row r="43" spans="1:6">
      <c r="A43" s="9">
        <v>44263</v>
      </c>
      <c r="B43" s="2" t="e">
        <f>VLOOKUP(A43,股票多头!A$44:E$571,4,0)*VLOOKUP(A43,股票多头!A$44:E$571,5,0)+VLOOKUP(A43,股票多头!N$44:Q$571,4,0)*VLOOKUP(A43,股票多头!N$44:Q$571,5,0)+VLOOKUP(A43,股票多头!S$44:W$571,4,0)*VLOOKUP(A43,股票多头!S$44:W$571,5,0)+VLOOKUP(A43,股票多头!Y$44:AC$571,4,0)*VLOOKUP(A43,股票多头!Y$44:AC$571,5,0)+VLOOKUP(A43,空气指增!H$36:L$529,4,0)*VLOOKUP(A43,空气指增!H$36:L$529,5,0)+VLOOKUP(A43,空气指增!N$36:R$529,4,0)*VLOOKUP(A43,空气指增!N$36:R$529,5,0)+VLOOKUP(A43,空气指增!T$36:X$529,4,0)*VLOOKUP(A43,空气指增!T$36:X$529,5,0)+VLOOKUP(A43,多策略灵活配置!#REF!,4,0)*VLOOKUP(A43,多策略灵活配置!#REF!,5,0)+VLOOKUP(A43,量化期货!#REF!,4,0)*VLOOKUP(A43,量化期货!#REF!,5,0)+VLOOKUP(A43,空气指增!AL$36:AP$529,4,0)*VLOOKUP(A43,空气指增!AL$36:AP$529,5,0)</f>
        <v>#N/A</v>
      </c>
      <c r="C43" s="2" t="e">
        <f t="shared" si="2"/>
        <v>#N/A</v>
      </c>
      <c r="F43" s="3" t="e">
        <f t="shared" si="3"/>
        <v>#N/A</v>
      </c>
    </row>
    <row r="44" spans="1:6">
      <c r="A44" s="9">
        <v>44264</v>
      </c>
      <c r="B44" s="2" t="e">
        <f>VLOOKUP(A44,股票多头!A$44:E$571,4,0)*VLOOKUP(A44,股票多头!A$44:E$571,5,0)+VLOOKUP(A44,股票多头!N$44:Q$571,4,0)*VLOOKUP(A44,股票多头!N$44:Q$571,5,0)+VLOOKUP(A44,股票多头!S$44:W$571,4,0)*VLOOKUP(A44,股票多头!S$44:W$571,5,0)+VLOOKUP(A44,股票多头!Y$44:AC$571,4,0)*VLOOKUP(A44,股票多头!Y$44:AC$571,5,0)+VLOOKUP(A44,空气指增!H$36:L$529,4,0)*VLOOKUP(A44,空气指增!H$36:L$529,5,0)+VLOOKUP(A44,空气指增!N$36:R$529,4,0)*VLOOKUP(A44,空气指增!N$36:R$529,5,0)+VLOOKUP(A44,空气指增!T$36:X$529,4,0)*VLOOKUP(A44,空气指增!T$36:X$529,5,0)+VLOOKUP(A44,多策略灵活配置!#REF!,4,0)*VLOOKUP(A44,多策略灵活配置!#REF!,5,0)+VLOOKUP(A44,量化期货!#REF!,4,0)*VLOOKUP(A44,量化期货!#REF!,5,0)+VLOOKUP(A44,空气指增!AL$36:AP$529,4,0)*VLOOKUP(A44,空气指增!AL$36:AP$529,5,0)</f>
        <v>#N/A</v>
      </c>
      <c r="C44" s="2" t="e">
        <f t="shared" si="2"/>
        <v>#N/A</v>
      </c>
      <c r="F44" s="3" t="e">
        <f t="shared" si="3"/>
        <v>#N/A</v>
      </c>
    </row>
    <row r="45" spans="1:6">
      <c r="A45" s="9">
        <v>44265</v>
      </c>
      <c r="B45" s="2" t="e">
        <f>VLOOKUP(A45,股票多头!A$44:E$571,4,0)*VLOOKUP(A45,股票多头!A$44:E$571,5,0)+VLOOKUP(A45,股票多头!N$44:Q$571,4,0)*VLOOKUP(A45,股票多头!N$44:Q$571,5,0)+VLOOKUP(A45,股票多头!S$44:W$571,4,0)*VLOOKUP(A45,股票多头!S$44:W$571,5,0)+VLOOKUP(A45,股票多头!Y$44:AC$571,4,0)*VLOOKUP(A45,股票多头!Y$44:AC$571,5,0)+VLOOKUP(A45,空气指增!H$36:L$529,4,0)*VLOOKUP(A45,空气指增!H$36:L$529,5,0)+VLOOKUP(A45,空气指增!N$36:R$529,4,0)*VLOOKUP(A45,空气指增!N$36:R$529,5,0)+VLOOKUP(A45,空气指增!T$36:X$529,4,0)*VLOOKUP(A45,空气指增!T$36:X$529,5,0)+VLOOKUP(A45,多策略灵活配置!#REF!,4,0)*VLOOKUP(A45,多策略灵活配置!#REF!,5,0)+VLOOKUP(A45,量化期货!#REF!,4,0)*VLOOKUP(A45,量化期货!#REF!,5,0)+VLOOKUP(A45,空气指增!AL$36:AP$529,4,0)*VLOOKUP(A45,空气指增!AL$36:AP$529,5,0)</f>
        <v>#N/A</v>
      </c>
      <c r="C45" s="2" t="e">
        <f t="shared" si="2"/>
        <v>#N/A</v>
      </c>
      <c r="F45" s="3" t="e">
        <f t="shared" si="3"/>
        <v>#N/A</v>
      </c>
    </row>
    <row r="46" spans="1:6">
      <c r="A46" s="9">
        <v>44266</v>
      </c>
      <c r="B46" s="2" t="e">
        <f>VLOOKUP(A46,股票多头!A$44:E$571,4,0)*VLOOKUP(A46,股票多头!A$44:E$571,5,0)+VLOOKUP(A46,股票多头!N$44:Q$571,4,0)*VLOOKUP(A46,股票多头!N$44:Q$571,5,0)+VLOOKUP(A46,股票多头!S$44:W$571,4,0)*VLOOKUP(A46,股票多头!S$44:W$571,5,0)+VLOOKUP(A46,股票多头!Y$44:AC$571,4,0)*VLOOKUP(A46,股票多头!Y$44:AC$571,5,0)+VLOOKUP(A46,空气指增!H$36:L$529,4,0)*VLOOKUP(A46,空气指增!H$36:L$529,5,0)+VLOOKUP(A46,空气指增!N$36:R$529,4,0)*VLOOKUP(A46,空气指增!N$36:R$529,5,0)+VLOOKUP(A46,空气指增!T$36:X$529,4,0)*VLOOKUP(A46,空气指增!T$36:X$529,5,0)+VLOOKUP(A46,多策略灵活配置!#REF!,4,0)*VLOOKUP(A46,多策略灵活配置!#REF!,5,0)+VLOOKUP(A46,量化期货!#REF!,4,0)*VLOOKUP(A46,量化期货!#REF!,5,0)+VLOOKUP(A46,空气指增!AL$36:AP$529,4,0)*VLOOKUP(A46,空气指增!AL$36:AP$529,5,0)</f>
        <v>#N/A</v>
      </c>
      <c r="C46" s="2" t="e">
        <f t="shared" si="2"/>
        <v>#N/A</v>
      </c>
      <c r="F46" s="3" t="e">
        <f t="shared" si="3"/>
        <v>#N/A</v>
      </c>
    </row>
    <row r="47" spans="1:6">
      <c r="A47" s="8">
        <v>44267</v>
      </c>
      <c r="B47" s="2" t="e">
        <f>VLOOKUP(A47,股票多头!A$44:E$571,4,0)*VLOOKUP(A47,股票多头!A$44:E$571,5,0)+VLOOKUP(A47,股票多头!N$44:Q$571,4,0)*VLOOKUP(A47,股票多头!N$44:Q$571,5,0)+VLOOKUP(A47,股票多头!S$44:W$571,4,0)*VLOOKUP(A47,股票多头!S$44:W$571,5,0)+VLOOKUP(A47,股票多头!Y$44:AC$571,4,0)*VLOOKUP(A47,股票多头!Y$44:AC$571,5,0)+VLOOKUP(A47,空气指增!H$36:L$529,4,0)*VLOOKUP(A47,空气指增!H$36:L$529,5,0)+VLOOKUP(A47,空气指增!N$36:R$529,4,0)*VLOOKUP(A47,空气指增!N$36:R$529,5,0)+VLOOKUP(A47,空气指增!T$36:X$529,4,0)*VLOOKUP(A47,空气指增!T$36:X$529,5,0)+VLOOKUP(A47,多策略灵活配置!#REF!,4,0)*VLOOKUP(A47,多策略灵活配置!#REF!,5,0)+VLOOKUP(A47,量化期货!#REF!,4,0)*VLOOKUP(A47,量化期货!#REF!,5,0)+VLOOKUP(A47,空气指增!AL$36:AP$529,4,0)*VLOOKUP(A47,空气指增!AL$36:AP$529,5,0)</f>
        <v>#N/A</v>
      </c>
      <c r="C47" s="2" t="e">
        <f t="shared" si="2"/>
        <v>#N/A</v>
      </c>
      <c r="F47" s="3" t="e">
        <f t="shared" si="3"/>
        <v>#N/A</v>
      </c>
    </row>
    <row r="48" spans="1:6">
      <c r="A48" s="8">
        <v>44270</v>
      </c>
      <c r="B48" s="2" t="e">
        <f>VLOOKUP(A48,股票多头!A$44:E$571,4,0)*VLOOKUP(A48,股票多头!A$44:E$571,5,0)+VLOOKUP(A48,股票多头!N$44:Q$571,4,0)*VLOOKUP(A48,股票多头!N$44:Q$571,5,0)+VLOOKUP(A48,股票多头!S$44:W$571,4,0)*VLOOKUP(A48,股票多头!S$44:W$571,5,0)+VLOOKUP(A48,股票多头!Y$44:AC$571,4,0)*VLOOKUP(A48,股票多头!Y$44:AC$571,5,0)+VLOOKUP(A48,空气指增!H$36:L$529,4,0)*VLOOKUP(A48,空气指增!H$36:L$529,5,0)+VLOOKUP(A48,空气指增!N$36:R$529,4,0)*VLOOKUP(A48,空气指增!N$36:R$529,5,0)+VLOOKUP(A48,空气指增!T$36:X$529,4,0)*VLOOKUP(A48,空气指增!T$36:X$529,5,0)+VLOOKUP(A48,多策略灵活配置!#REF!,4,0)*VLOOKUP(A48,多策略灵活配置!#REF!,5,0)+VLOOKUP(A48,量化期货!#REF!,4,0)*VLOOKUP(A48,量化期货!#REF!,5,0)+VLOOKUP(A48,空气指增!AL$36:AP$529,4,0)*VLOOKUP(A48,空气指增!AL$36:AP$529,5,0)</f>
        <v>#N/A</v>
      </c>
      <c r="C48" s="2" t="e">
        <f t="shared" si="2"/>
        <v>#N/A</v>
      </c>
      <c r="F48" s="3" t="e">
        <f t="shared" si="3"/>
        <v>#N/A</v>
      </c>
    </row>
    <row r="49" spans="1:6">
      <c r="A49" s="8">
        <v>44271</v>
      </c>
      <c r="B49" s="2" t="e">
        <f>VLOOKUP(A49,股票多头!A$44:E$571,4,0)*VLOOKUP(A49,股票多头!A$44:E$571,5,0)+VLOOKUP(A49,股票多头!N$44:Q$571,4,0)*VLOOKUP(A49,股票多头!N$44:Q$571,5,0)+VLOOKUP(A49,股票多头!S$44:W$571,4,0)*VLOOKUP(A49,股票多头!S$44:W$571,5,0)+VLOOKUP(A49,股票多头!Y$44:AC$571,4,0)*VLOOKUP(A49,股票多头!Y$44:AC$571,5,0)+VLOOKUP(A49,空气指增!H$36:L$529,4,0)*VLOOKUP(A49,空气指增!H$36:L$529,5,0)+VLOOKUP(A49,空气指增!N$36:R$529,4,0)*VLOOKUP(A49,空气指增!N$36:R$529,5,0)+VLOOKUP(A49,空气指增!T$36:X$529,4,0)*VLOOKUP(A49,空气指增!T$36:X$529,5,0)+VLOOKUP(A49,多策略灵活配置!#REF!,4,0)*VLOOKUP(A49,多策略灵活配置!#REF!,5,0)+VLOOKUP(A49,量化期货!#REF!,4,0)*VLOOKUP(A49,量化期货!#REF!,5,0)+VLOOKUP(A49,空气指增!AL$36:AP$529,4,0)*VLOOKUP(A49,空气指增!AL$36:AP$529,5,0)</f>
        <v>#N/A</v>
      </c>
      <c r="C49" s="2" t="e">
        <f t="shared" si="2"/>
        <v>#N/A</v>
      </c>
      <c r="F49" s="3" t="e">
        <f t="shared" si="3"/>
        <v>#N/A</v>
      </c>
    </row>
    <row r="50" spans="1:6">
      <c r="A50" s="8">
        <v>44272</v>
      </c>
      <c r="B50" s="2" t="e">
        <f>VLOOKUP(A50,股票多头!A$44:E$571,4,0)*VLOOKUP(A50,股票多头!A$44:E$571,5,0)+VLOOKUP(A50,股票多头!N$44:Q$571,4,0)*VLOOKUP(A50,股票多头!N$44:Q$571,5,0)+VLOOKUP(A50,股票多头!S$44:W$571,4,0)*VLOOKUP(A50,股票多头!S$44:W$571,5,0)+VLOOKUP(A50,股票多头!Y$44:AC$571,4,0)*VLOOKUP(A50,股票多头!Y$44:AC$571,5,0)+VLOOKUP(A50,空气指增!H$36:L$529,4,0)*VLOOKUP(A50,空气指增!H$36:L$529,5,0)+VLOOKUP(A50,空气指增!N$36:R$529,4,0)*VLOOKUP(A50,空气指增!N$36:R$529,5,0)+VLOOKUP(A50,空气指增!T$36:X$529,4,0)*VLOOKUP(A50,空气指增!T$36:X$529,5,0)+VLOOKUP(A50,多策略灵活配置!#REF!,4,0)*VLOOKUP(A50,多策略灵活配置!#REF!,5,0)+VLOOKUP(A50,量化期货!#REF!,4,0)*VLOOKUP(A50,量化期货!#REF!,5,0)+VLOOKUP(A50,空气指增!AL$36:AP$529,4,0)*VLOOKUP(A50,空气指增!AL$36:AP$529,5,0)</f>
        <v>#N/A</v>
      </c>
      <c r="C50" s="2" t="e">
        <f t="shared" si="2"/>
        <v>#N/A</v>
      </c>
      <c r="F50" s="3" t="e">
        <f t="shared" si="3"/>
        <v>#N/A</v>
      </c>
    </row>
    <row r="51" spans="1:6">
      <c r="A51" s="8">
        <v>44273</v>
      </c>
      <c r="B51" s="2" t="e">
        <f>VLOOKUP(A51,股票多头!A$44:E$571,4,0)*VLOOKUP(A51,股票多头!A$44:E$571,5,0)+VLOOKUP(A51,股票多头!N$44:Q$571,4,0)*VLOOKUP(A51,股票多头!N$44:Q$571,5,0)+VLOOKUP(A51,股票多头!S$44:W$571,4,0)*VLOOKUP(A51,股票多头!S$44:W$571,5,0)+VLOOKUP(A51,股票多头!Y$44:AC$571,4,0)*VLOOKUP(A51,股票多头!Y$44:AC$571,5,0)+VLOOKUP(A51,空气指增!H$36:L$529,4,0)*VLOOKUP(A51,空气指增!H$36:L$529,5,0)+VLOOKUP(A51,空气指增!N$36:R$529,4,0)*VLOOKUP(A51,空气指增!N$36:R$529,5,0)+VLOOKUP(A51,空气指增!T$36:X$529,4,0)*VLOOKUP(A51,空气指增!T$36:X$529,5,0)+VLOOKUP(A51,多策略灵活配置!#REF!,4,0)*VLOOKUP(A51,多策略灵活配置!#REF!,5,0)+VLOOKUP(A51,量化期货!#REF!,4,0)*VLOOKUP(A51,量化期货!#REF!,5,0)+VLOOKUP(A51,空气指增!AL$36:AP$529,4,0)*VLOOKUP(A51,空气指增!AL$36:AP$529,5,0)</f>
        <v>#N/A</v>
      </c>
      <c r="C51" s="2" t="e">
        <f t="shared" si="2"/>
        <v>#N/A</v>
      </c>
      <c r="F51" s="3" t="e">
        <f t="shared" si="3"/>
        <v>#N/A</v>
      </c>
    </row>
    <row r="52" spans="1:6">
      <c r="A52" s="8">
        <v>44274</v>
      </c>
      <c r="B52" s="2" t="e">
        <f>VLOOKUP(A52,股票多头!A$44:E$571,4,0)*VLOOKUP(A52,股票多头!A$44:E$571,5,0)+VLOOKUP(A52,股票多头!N$44:Q$571,4,0)*VLOOKUP(A52,股票多头!N$44:Q$571,5,0)+VLOOKUP(A52,股票多头!S$44:W$571,4,0)*VLOOKUP(A52,股票多头!S$44:W$571,5,0)+VLOOKUP(A52,股票多头!Y$44:AC$571,4,0)*VLOOKUP(A52,股票多头!Y$44:AC$571,5,0)+VLOOKUP(A52,空气指增!H$36:L$529,4,0)*VLOOKUP(A52,空气指增!H$36:L$529,5,0)+VLOOKUP(A52,空气指增!N$36:R$529,4,0)*VLOOKUP(A52,空气指增!N$36:R$529,5,0)+VLOOKUP(A52,空气指增!T$36:X$529,4,0)*VLOOKUP(A52,空气指增!T$36:X$529,5,0)+VLOOKUP(A52,多策略灵活配置!#REF!,4,0)*VLOOKUP(A52,多策略灵活配置!#REF!,5,0)+VLOOKUP(A52,量化期货!#REF!,4,0)*VLOOKUP(A52,量化期货!#REF!,5,0)+VLOOKUP(A52,空气指增!AL$36:AP$529,4,0)*VLOOKUP(A52,空气指增!AL$36:AP$529,5,0)</f>
        <v>#N/A</v>
      </c>
      <c r="C52" s="2" t="e">
        <f t="shared" si="2"/>
        <v>#N/A</v>
      </c>
      <c r="F52" s="3" t="e">
        <f t="shared" si="3"/>
        <v>#N/A</v>
      </c>
    </row>
    <row r="53" spans="1:6">
      <c r="A53" s="8">
        <v>44277</v>
      </c>
      <c r="B53" s="2" t="e">
        <f>VLOOKUP(A53,股票多头!A$44:E$571,4,0)*VLOOKUP(A53,股票多头!A$44:E$571,5,0)+VLOOKUP(A53,股票多头!N$44:Q$571,4,0)*VLOOKUP(A53,股票多头!N$44:Q$571,5,0)+VLOOKUP(A53,股票多头!S$44:W$571,4,0)*VLOOKUP(A53,股票多头!S$44:W$571,5,0)+VLOOKUP(A53,股票多头!Y$44:AC$571,4,0)*VLOOKUP(A53,股票多头!Y$44:AC$571,5,0)+VLOOKUP(A53,空气指增!H$36:L$529,4,0)*VLOOKUP(A53,空气指增!H$36:L$529,5,0)+VLOOKUP(A53,空气指增!N$36:R$529,4,0)*VLOOKUP(A53,空气指增!N$36:R$529,5,0)+VLOOKUP(A53,空气指增!T$36:X$529,4,0)*VLOOKUP(A53,空气指增!T$36:X$529,5,0)+VLOOKUP(A53,多策略灵活配置!#REF!,4,0)*VLOOKUP(A53,多策略灵活配置!#REF!,5,0)+VLOOKUP(A53,量化期货!#REF!,4,0)*VLOOKUP(A53,量化期货!#REF!,5,0)+VLOOKUP(A53,空气指增!AL$36:AP$529,4,0)*VLOOKUP(A53,空气指增!AL$36:AP$529,5,0)</f>
        <v>#N/A</v>
      </c>
      <c r="C53" s="2" t="e">
        <f t="shared" si="2"/>
        <v>#N/A</v>
      </c>
      <c r="F53" s="3" t="e">
        <f t="shared" si="3"/>
        <v>#N/A</v>
      </c>
    </row>
    <row r="54" spans="1:6">
      <c r="A54" s="8">
        <v>44278</v>
      </c>
      <c r="B54" s="2" t="e">
        <f>VLOOKUP(A54,股票多头!A$44:E$571,4,0)*VLOOKUP(A54,股票多头!A$44:E$571,5,0)+VLOOKUP(A54,股票多头!N$44:Q$571,4,0)*VLOOKUP(A54,股票多头!N$44:Q$571,5,0)+VLOOKUP(A54,股票多头!S$44:W$571,4,0)*VLOOKUP(A54,股票多头!S$44:W$571,5,0)+VLOOKUP(A54,股票多头!Y$44:AC$571,4,0)*VLOOKUP(A54,股票多头!Y$44:AC$571,5,0)+VLOOKUP(A54,空气指增!H$36:L$529,4,0)*VLOOKUP(A54,空气指增!H$36:L$529,5,0)+VLOOKUP(A54,空气指增!N$36:R$529,4,0)*VLOOKUP(A54,空气指增!N$36:R$529,5,0)+VLOOKUP(A54,空气指增!T$36:X$529,4,0)*VLOOKUP(A54,空气指增!T$36:X$529,5,0)+VLOOKUP(A54,多策略灵活配置!#REF!,4,0)*VLOOKUP(A54,多策略灵活配置!#REF!,5,0)+VLOOKUP(A54,量化期货!#REF!,4,0)*VLOOKUP(A54,量化期货!#REF!,5,0)+VLOOKUP(A54,空气指增!AL$36:AP$529,4,0)*VLOOKUP(A54,空气指增!AL$36:AP$529,5,0)</f>
        <v>#N/A</v>
      </c>
      <c r="C54" s="2" t="e">
        <f t="shared" si="2"/>
        <v>#N/A</v>
      </c>
      <c r="F54" s="3" t="e">
        <f t="shared" si="3"/>
        <v>#N/A</v>
      </c>
    </row>
    <row r="55" spans="1:6">
      <c r="A55" s="8">
        <v>44279</v>
      </c>
      <c r="B55" s="2" t="e">
        <f>VLOOKUP(A55,股票多头!A$44:E$571,4,0)*VLOOKUP(A55,股票多头!A$44:E$571,5,0)+VLOOKUP(A55,股票多头!N$44:Q$571,4,0)*VLOOKUP(A55,股票多头!N$44:Q$571,5,0)+VLOOKUP(A55,股票多头!S$44:W$571,4,0)*VLOOKUP(A55,股票多头!S$44:W$571,5,0)+VLOOKUP(A55,股票多头!Y$44:AC$571,4,0)*VLOOKUP(A55,股票多头!Y$44:AC$571,5,0)+VLOOKUP(A55,空气指增!H$36:L$529,4,0)*VLOOKUP(A55,空气指增!H$36:L$529,5,0)+VLOOKUP(A55,空气指增!N$36:R$529,4,0)*VLOOKUP(A55,空气指增!N$36:R$529,5,0)+VLOOKUP(A55,空气指增!T$36:X$529,4,0)*VLOOKUP(A55,空气指增!T$36:X$529,5,0)+VLOOKUP(A55,多策略灵活配置!#REF!,4,0)*VLOOKUP(A55,多策略灵活配置!#REF!,5,0)+VLOOKUP(A55,量化期货!#REF!,4,0)*VLOOKUP(A55,量化期货!#REF!,5,0)+VLOOKUP(A55,空气指增!AL$36:AP$529,4,0)*VLOOKUP(A55,空气指增!AL$36:AP$529,5,0)</f>
        <v>#N/A</v>
      </c>
      <c r="C55" s="2" t="e">
        <f t="shared" si="2"/>
        <v>#N/A</v>
      </c>
      <c r="F55" s="3" t="e">
        <f t="shared" si="3"/>
        <v>#N/A</v>
      </c>
    </row>
    <row r="56" spans="1:6">
      <c r="A56" s="8">
        <v>44280</v>
      </c>
      <c r="B56" s="2" t="e">
        <f>VLOOKUP(A56,股票多头!A$44:E$571,4,0)*VLOOKUP(A56,股票多头!A$44:E$571,5,0)+VLOOKUP(A56,股票多头!N$44:Q$571,4,0)*VLOOKUP(A56,股票多头!N$44:Q$571,5,0)+VLOOKUP(A56,股票多头!S$44:W$571,4,0)*VLOOKUP(A56,股票多头!S$44:W$571,5,0)+VLOOKUP(A56,股票多头!Y$44:AC$571,4,0)*VLOOKUP(A56,股票多头!Y$44:AC$571,5,0)+VLOOKUP(A56,空气指增!H$36:L$529,4,0)*VLOOKUP(A56,空气指增!H$36:L$529,5,0)+VLOOKUP(A56,空气指增!N$36:R$529,4,0)*VLOOKUP(A56,空气指增!N$36:R$529,5,0)+VLOOKUP(A56,空气指增!T$36:X$529,4,0)*VLOOKUP(A56,空气指增!T$36:X$529,5,0)+VLOOKUP(A56,多策略灵活配置!#REF!,4,0)*VLOOKUP(A56,多策略灵活配置!#REF!,5,0)+VLOOKUP(A56,量化期货!#REF!,4,0)*VLOOKUP(A56,量化期货!#REF!,5,0)+VLOOKUP(A56,空气指增!AL$36:AP$529,4,0)*VLOOKUP(A56,空气指增!AL$36:AP$529,5,0)</f>
        <v>#N/A</v>
      </c>
      <c r="C56" s="2" t="e">
        <f t="shared" si="2"/>
        <v>#N/A</v>
      </c>
      <c r="F56" s="3" t="e">
        <f t="shared" si="3"/>
        <v>#N/A</v>
      </c>
    </row>
    <row r="57" spans="1:6">
      <c r="A57" s="8">
        <v>44281</v>
      </c>
      <c r="B57" s="2" t="e">
        <f>VLOOKUP(A57,股票多头!A$44:E$571,4,0)*VLOOKUP(A57,股票多头!A$44:E$571,5,0)+VLOOKUP(A57,股票多头!N$44:Q$571,4,0)*VLOOKUP(A57,股票多头!N$44:Q$571,5,0)+VLOOKUP(A57,股票多头!S$44:W$571,4,0)*VLOOKUP(A57,股票多头!S$44:W$571,5,0)+VLOOKUP(A57,股票多头!Y$44:AC$571,4,0)*VLOOKUP(A57,股票多头!Y$44:AC$571,5,0)+VLOOKUP(A57,空气指增!H$36:L$529,4,0)*VLOOKUP(A57,空气指增!H$36:L$529,5,0)+VLOOKUP(A57,空气指增!N$36:R$529,4,0)*VLOOKUP(A57,空气指增!N$36:R$529,5,0)+VLOOKUP(A57,空气指增!T$36:X$529,4,0)*VLOOKUP(A57,空气指增!T$36:X$529,5,0)+VLOOKUP(A57,多策略灵活配置!#REF!,4,0)*VLOOKUP(A57,多策略灵活配置!#REF!,5,0)+VLOOKUP(A57,量化期货!#REF!,4,0)*VLOOKUP(A57,量化期货!#REF!,5,0)+VLOOKUP(A57,空气指增!AL$36:AP$529,4,0)*VLOOKUP(A57,空气指增!AL$36:AP$529,5,0)</f>
        <v>#N/A</v>
      </c>
      <c r="C57" s="2" t="e">
        <f t="shared" si="2"/>
        <v>#N/A</v>
      </c>
      <c r="F57" s="3" t="e">
        <f t="shared" si="3"/>
        <v>#N/A</v>
      </c>
    </row>
    <row r="58" spans="1:6">
      <c r="A58" s="8">
        <v>44284</v>
      </c>
      <c r="B58" s="2" t="e">
        <f>VLOOKUP(A58,股票多头!A$44:E$571,4,0)*VLOOKUP(A58,股票多头!A$44:E$571,5,0)+VLOOKUP(A58,股票多头!N$44:Q$571,4,0)*VLOOKUP(A58,股票多头!N$44:Q$571,5,0)+VLOOKUP(A58,股票多头!S$44:W$571,4,0)*VLOOKUP(A58,股票多头!S$44:W$571,5,0)+VLOOKUP(A58,股票多头!Y$44:AC$571,4,0)*VLOOKUP(A58,股票多头!Y$44:AC$571,5,0)+VLOOKUP(A58,空气指增!H$36:L$529,4,0)*VLOOKUP(A58,空气指增!H$36:L$529,5,0)+VLOOKUP(A58,空气指增!N$36:R$529,4,0)*VLOOKUP(A58,空气指增!N$36:R$529,5,0)+VLOOKUP(A58,空气指增!T$36:X$529,4,0)*VLOOKUP(A58,空气指增!T$36:X$529,5,0)+VLOOKUP(A58,多策略灵活配置!#REF!,4,0)*VLOOKUP(A58,多策略灵活配置!#REF!,5,0)+VLOOKUP(A58,量化期货!#REF!,4,0)*VLOOKUP(A58,量化期货!#REF!,5,0)+VLOOKUP(A58,空气指增!AL$36:AP$529,4,0)*VLOOKUP(A58,空气指增!AL$36:AP$529,5,0)</f>
        <v>#N/A</v>
      </c>
      <c r="C58" s="2" t="e">
        <f t="shared" si="2"/>
        <v>#N/A</v>
      </c>
      <c r="F58" s="3" t="e">
        <f t="shared" si="3"/>
        <v>#N/A</v>
      </c>
    </row>
    <row r="59" spans="1:6">
      <c r="A59" s="8">
        <v>44285</v>
      </c>
      <c r="B59" s="2" t="e">
        <f>VLOOKUP(A59,股票多头!A$44:E$571,4,0)*VLOOKUP(A59,股票多头!A$44:E$571,5,0)+VLOOKUP(A59,股票多头!N$44:Q$571,4,0)*VLOOKUP(A59,股票多头!N$44:Q$571,5,0)+VLOOKUP(A59,股票多头!S$44:W$571,4,0)*VLOOKUP(A59,股票多头!S$44:W$571,5,0)+VLOOKUP(A59,股票多头!Y$44:AC$571,4,0)*VLOOKUP(A59,股票多头!Y$44:AC$571,5,0)+VLOOKUP(A59,空气指增!H$36:L$529,4,0)*VLOOKUP(A59,空气指增!H$36:L$529,5,0)+VLOOKUP(A59,空气指增!N$36:R$529,4,0)*VLOOKUP(A59,空气指增!N$36:R$529,5,0)+VLOOKUP(A59,空气指增!T$36:X$529,4,0)*VLOOKUP(A59,空气指增!T$36:X$529,5,0)+VLOOKUP(A59,多策略灵活配置!#REF!,4,0)*VLOOKUP(A59,多策略灵活配置!#REF!,5,0)+VLOOKUP(A59,量化期货!#REF!,4,0)*VLOOKUP(A59,量化期货!#REF!,5,0)+VLOOKUP(A59,空气指增!AL$36:AP$529,4,0)*VLOOKUP(A59,空气指增!AL$36:AP$529,5,0)</f>
        <v>#N/A</v>
      </c>
      <c r="C59" s="2" t="e">
        <f t="shared" si="2"/>
        <v>#N/A</v>
      </c>
      <c r="F59" s="3" t="e">
        <f t="shared" si="3"/>
        <v>#N/A</v>
      </c>
    </row>
    <row r="60" spans="1:6">
      <c r="A60" s="8">
        <v>44286</v>
      </c>
      <c r="B60" s="2" t="e">
        <f>VLOOKUP(A60,股票多头!A$44:E$571,4,0)*VLOOKUP(A60,股票多头!A$44:E$571,5,0)+VLOOKUP(A60,股票多头!N$44:Q$571,4,0)*VLOOKUP(A60,股票多头!N$44:Q$571,5,0)+VLOOKUP(A60,股票多头!S$44:W$571,4,0)*VLOOKUP(A60,股票多头!S$44:W$571,5,0)+VLOOKUP(A60,股票多头!Y$44:AC$571,4,0)*VLOOKUP(A60,股票多头!Y$44:AC$571,5,0)+VLOOKUP(A60,空气指增!H$36:L$529,4,0)*VLOOKUP(A60,空气指增!H$36:L$529,5,0)+VLOOKUP(A60,空气指增!N$36:R$529,4,0)*VLOOKUP(A60,空气指增!N$36:R$529,5,0)+VLOOKUP(A60,空气指增!T$36:X$529,4,0)*VLOOKUP(A60,空气指增!T$36:X$529,5,0)+VLOOKUP(A60,多策略灵活配置!#REF!,4,0)*VLOOKUP(A60,多策略灵活配置!#REF!,5,0)+VLOOKUP(A60,量化期货!#REF!,4,0)*VLOOKUP(A60,量化期货!#REF!,5,0)+VLOOKUP(A60,空气指增!AL$36:AP$529,4,0)*VLOOKUP(A60,空气指增!AL$36:AP$529,5,0)</f>
        <v>#N/A</v>
      </c>
      <c r="C60" s="2" t="e">
        <f t="shared" si="2"/>
        <v>#N/A</v>
      </c>
      <c r="F60" s="3" t="e">
        <f t="shared" si="3"/>
        <v>#N/A</v>
      </c>
    </row>
    <row r="61" spans="1:6">
      <c r="A61" s="8">
        <v>44287</v>
      </c>
      <c r="B61" s="2" t="e">
        <f>VLOOKUP(A61,股票多头!A$44:E$571,4,0)*VLOOKUP(A61,股票多头!A$44:E$571,5,0)+VLOOKUP(A61,股票多头!N$44:Q$571,4,0)*VLOOKUP(A61,股票多头!N$44:Q$571,5,0)+VLOOKUP(A61,股票多头!S$44:W$571,4,0)*VLOOKUP(A61,股票多头!S$44:W$571,5,0)+VLOOKUP(A61,股票多头!Y$44:AC$571,4,0)*VLOOKUP(A61,股票多头!Y$44:AC$571,5,0)+VLOOKUP(A61,空气指增!H$36:L$529,4,0)*VLOOKUP(A61,空气指增!H$36:L$529,5,0)+VLOOKUP(A61,空气指增!N$36:R$529,4,0)*VLOOKUP(A61,空气指增!N$36:R$529,5,0)+VLOOKUP(A61,空气指增!T$36:X$529,4,0)*VLOOKUP(A61,空气指增!T$36:X$529,5,0)+VLOOKUP(A61,多策略灵活配置!#REF!,4,0)*VLOOKUP(A61,多策略灵活配置!#REF!,5,0)+VLOOKUP(A61,量化期货!#REF!,4,0)*VLOOKUP(A61,量化期货!#REF!,5,0)+VLOOKUP(A61,空气指增!AL$36:AP$529,4,0)*VLOOKUP(A61,空气指增!AL$36:AP$529,5,0)+VLOOKUP(A61,股票多头!AE$44:AI$571,4,0)*VLOOKUP(A61,股票多头!AE$44:AI$571,5,0)</f>
        <v>#N/A</v>
      </c>
      <c r="C61" s="2" t="e">
        <f t="shared" si="2"/>
        <v>#N/A</v>
      </c>
      <c r="D61" s="2" t="e">
        <f>E61/F60</f>
        <v>#N/A</v>
      </c>
      <c r="E61" s="2">
        <v>2000000</v>
      </c>
      <c r="F61" s="3" t="e">
        <f t="shared" si="3"/>
        <v>#N/A</v>
      </c>
    </row>
    <row r="62" spans="1:6">
      <c r="A62" s="8">
        <v>44288</v>
      </c>
      <c r="B62" s="2" t="e">
        <f>VLOOKUP(A62,股票多头!A$44:E$571,4,0)*VLOOKUP(A62,股票多头!A$44:E$571,5,0)+VLOOKUP(A62,股票多头!N$44:Q$571,4,0)*VLOOKUP(A62,股票多头!N$44:Q$571,5,0)+VLOOKUP(A62,股票多头!S$44:W$571,4,0)*VLOOKUP(A62,股票多头!S$44:W$571,5,0)+VLOOKUP(A62,股票多头!Y$44:AC$571,4,0)*VLOOKUP(A62,股票多头!Y$44:AC$571,5,0)+VLOOKUP(A62,空气指增!H$36:L$529,4,0)*VLOOKUP(A62,空气指增!H$36:L$529,5,0)+VLOOKUP(A62,空气指增!N$36:R$529,4,0)*VLOOKUP(A62,空气指增!N$36:R$529,5,0)+VLOOKUP(A62,空气指增!T$36:X$529,4,0)*VLOOKUP(A62,空气指增!T$36:X$529,5,0)+VLOOKUP(A62,多策略灵活配置!#REF!,4,0)*VLOOKUP(A62,多策略灵活配置!#REF!,5,0)+VLOOKUP(A62,量化期货!#REF!,4,0)*VLOOKUP(A62,量化期货!#REF!,5,0)+VLOOKUP(A62,空气指增!AL$36:AP$529,4,0)*VLOOKUP(A62,空气指增!AL$36:AP$529,5,0)+VLOOKUP(A62,股票多头!AE$44:AI$571,4,0)*VLOOKUP(A62,股票多头!AE$44:AI$571,5,0)</f>
        <v>#N/A</v>
      </c>
      <c r="C62" s="2" t="e">
        <f t="shared" si="2"/>
        <v>#N/A</v>
      </c>
      <c r="F62" s="3" t="e">
        <f t="shared" si="3"/>
        <v>#N/A</v>
      </c>
    </row>
    <row r="63" spans="1:6">
      <c r="A63" s="8">
        <v>44292</v>
      </c>
      <c r="B63" s="2" t="e">
        <f>VLOOKUP(A63,股票多头!A$44:E$571,4,0)*VLOOKUP(A63,股票多头!A$44:E$571,5,0)+VLOOKUP(A63,股票多头!N$44:Q$571,4,0)*VLOOKUP(A63,股票多头!N$44:Q$571,5,0)+VLOOKUP(A63,股票多头!S$44:W$571,4,0)*VLOOKUP(A63,股票多头!S$44:W$571,5,0)+VLOOKUP(A63,股票多头!Y$44:AC$571,4,0)*VLOOKUP(A63,股票多头!Y$44:AC$571,5,0)+VLOOKUP(A63,空气指增!H$36:L$529,4,0)*VLOOKUP(A63,空气指增!H$36:L$529,5,0)+VLOOKUP(A63,空气指增!N$36:R$529,4,0)*VLOOKUP(A63,空气指增!N$36:R$529,5,0)+VLOOKUP(A63,空气指增!T$36:X$529,4,0)*VLOOKUP(A63,空气指增!T$36:X$529,5,0)+VLOOKUP(A63,多策略灵活配置!#REF!,4,0)*VLOOKUP(A63,多策略灵活配置!#REF!,5,0)+VLOOKUP(A63,量化期货!#REF!,4,0)*VLOOKUP(A63,量化期货!#REF!,5,0)+VLOOKUP(A63,空气指增!AL$36:AP$529,4,0)*VLOOKUP(A63,空气指增!AL$36:AP$529,5,0)+VLOOKUP(A63,股票多头!AE$44:AI$571,4,0)*VLOOKUP(A63,股票多头!AE$44:AI$571,5,0)</f>
        <v>#N/A</v>
      </c>
      <c r="C63" s="2" t="e">
        <f t="shared" si="2"/>
        <v>#N/A</v>
      </c>
      <c r="F63" s="3" t="e">
        <f t="shared" si="3"/>
        <v>#N/A</v>
      </c>
    </row>
    <row r="64" spans="1:6">
      <c r="A64" s="8">
        <v>44293</v>
      </c>
      <c r="B64" s="2" t="e">
        <f>VLOOKUP(A64,股票多头!A$44:E$571,4,0)*VLOOKUP(A64,股票多头!A$44:E$571,5,0)+VLOOKUP(A64,股票多头!N$44:Q$571,4,0)*VLOOKUP(A64,股票多头!N$44:Q$571,5,0)+VLOOKUP(A64,股票多头!S$44:W$571,4,0)*VLOOKUP(A64,股票多头!S$44:W$571,5,0)+VLOOKUP(A64,股票多头!Y$44:AC$571,4,0)*VLOOKUP(A64,股票多头!Y$44:AC$571,5,0)+VLOOKUP(A64,空气指增!H$36:L$529,4,0)*VLOOKUP(A64,空气指增!H$36:L$529,5,0)+VLOOKUP(A64,空气指增!N$36:R$529,4,0)*VLOOKUP(A64,空气指增!N$36:R$529,5,0)+VLOOKUP(A64,空气指增!T$36:X$529,4,0)*VLOOKUP(A64,空气指增!T$36:X$529,5,0)+VLOOKUP(A64,多策略灵活配置!#REF!,4,0)*VLOOKUP(A64,多策略灵活配置!#REF!,5,0)+VLOOKUP(A64,量化期货!#REF!,4,0)*VLOOKUP(A64,量化期货!#REF!,5,0)+VLOOKUP(A64,空气指增!AL$36:AP$529,4,0)*VLOOKUP(A64,空气指增!AL$36:AP$529,5,0)+VLOOKUP(A64,股票多头!AE$44:AI$571,4,0)*VLOOKUP(A64,股票多头!AE$44:AI$571,5,0)</f>
        <v>#N/A</v>
      </c>
      <c r="C64" s="2" t="e">
        <f t="shared" si="2"/>
        <v>#N/A</v>
      </c>
      <c r="F64" s="3" t="e">
        <f t="shared" si="3"/>
        <v>#N/A</v>
      </c>
    </row>
    <row r="65" spans="1:6">
      <c r="A65" s="8">
        <v>44294</v>
      </c>
      <c r="B65" s="2" t="e">
        <f>VLOOKUP(A65,股票多头!A$44:E$571,4,0)*VLOOKUP(A65,股票多头!A$44:E$571,5,0)+VLOOKUP(A65,股票多头!N$44:Q$571,4,0)*VLOOKUP(A65,股票多头!N$44:Q$571,5,0)+VLOOKUP(A65,股票多头!S$44:W$571,4,0)*VLOOKUP(A65,股票多头!S$44:W$571,5,0)+VLOOKUP(A65,股票多头!Y$44:AC$571,4,0)*VLOOKUP(A65,股票多头!Y$44:AC$571,5,0)+VLOOKUP(A65,空气指增!H$36:L$529,4,0)*VLOOKUP(A65,空气指增!H$36:L$529,5,0)+VLOOKUP(A65,空气指增!N$36:R$529,4,0)*VLOOKUP(A65,空气指增!N$36:R$529,5,0)+VLOOKUP(A65,空气指增!T$36:X$529,4,0)*VLOOKUP(A65,空气指增!T$36:X$529,5,0)+VLOOKUP(A65,多策略灵活配置!#REF!,4,0)*VLOOKUP(A65,多策略灵活配置!#REF!,5,0)+VLOOKUP(A65,量化期货!#REF!,4,0)*VLOOKUP(A65,量化期货!#REF!,5,0)+VLOOKUP(A65,空气指增!AL$36:AP$529,4,0)*VLOOKUP(A65,空气指增!AL$36:AP$529,5,0)+VLOOKUP(A65,股票多头!AE$44:AI$571,4,0)*VLOOKUP(A65,股票多头!AE$44:AI$571,5,0)</f>
        <v>#N/A</v>
      </c>
      <c r="C65" s="2" t="e">
        <f t="shared" si="2"/>
        <v>#N/A</v>
      </c>
      <c r="F65" s="3" t="e">
        <f t="shared" si="3"/>
        <v>#N/A</v>
      </c>
    </row>
    <row r="66" spans="1:6">
      <c r="A66" s="8">
        <v>44295</v>
      </c>
      <c r="B66" s="2" t="e">
        <f>VLOOKUP(A66,股票多头!A$44:E$571,4,0)*VLOOKUP(A66,股票多头!A$44:E$571,5,0)+VLOOKUP(A66,股票多头!N$44:Q$571,4,0)*VLOOKUP(A66,股票多头!N$44:Q$571,5,0)+VLOOKUP(A66,股票多头!S$44:W$571,4,0)*VLOOKUP(A66,股票多头!S$44:W$571,5,0)+VLOOKUP(A66,股票多头!Y$44:AC$571,4,0)*VLOOKUP(A66,股票多头!Y$44:AC$571,5,0)+VLOOKUP(A66,空气指增!H$36:L$529,4,0)*VLOOKUP(A66,空气指增!H$36:L$529,5,0)+VLOOKUP(A66,空气指增!N$36:R$529,4,0)*VLOOKUP(A66,空气指增!N$36:R$529,5,0)+VLOOKUP(A66,空气指增!T$36:X$529,4,0)*VLOOKUP(A66,空气指增!T$36:X$529,5,0)+VLOOKUP(A66,多策略灵活配置!#REF!,4,0)*VLOOKUP(A66,多策略灵活配置!#REF!,5,0)+VLOOKUP(A66,量化期货!#REF!,4,0)*VLOOKUP(A66,量化期货!#REF!,5,0)+VLOOKUP(A66,空气指增!AL$36:AP$529,4,0)*VLOOKUP(A66,空气指增!AL$36:AP$529,5,0)+VLOOKUP(A66,股票多头!AE$44:AI$571,4,0)*VLOOKUP(A66,股票多头!AE$44:AI$571,5,0)</f>
        <v>#N/A</v>
      </c>
      <c r="C66" s="2" t="e">
        <f t="shared" si="2"/>
        <v>#N/A</v>
      </c>
      <c r="F66" s="3" t="e">
        <f t="shared" si="3"/>
        <v>#N/A</v>
      </c>
    </row>
    <row r="67" spans="1:6">
      <c r="A67" s="8">
        <v>44298</v>
      </c>
      <c r="B67" s="2" t="e">
        <f>VLOOKUP(A67,股票多头!A$44:E$571,4,0)*VLOOKUP(A67,股票多头!A$44:E$571,5,0)+VLOOKUP(A67,股票多头!N$44:Q$571,4,0)*VLOOKUP(A67,股票多头!N$44:Q$571,5,0)+VLOOKUP(A67,股票多头!S$44:W$571,4,0)*VLOOKUP(A67,股票多头!S$44:W$571,5,0)+VLOOKUP(A67,股票多头!Y$44:AC$571,4,0)*VLOOKUP(A67,股票多头!Y$44:AC$571,5,0)+VLOOKUP(A67,空气指增!H$36:L$529,4,0)*VLOOKUP(A67,空气指增!H$36:L$529,5,0)+VLOOKUP(A67,空气指增!N$36:R$529,4,0)*VLOOKUP(A67,空气指增!N$36:R$529,5,0)+VLOOKUP(A67,空气指增!T$36:X$529,4,0)*VLOOKUP(A67,空气指增!T$36:X$529,5,0)+VLOOKUP(A67,多策略灵活配置!#REF!,4,0)*VLOOKUP(A67,多策略灵活配置!#REF!,5,0)+VLOOKUP(A67,量化期货!#REF!,4,0)*VLOOKUP(A67,量化期货!#REF!,5,0)+VLOOKUP(A67,空气指增!AL$36:AP$529,4,0)*VLOOKUP(A67,空气指增!AL$36:AP$529,5,0)+VLOOKUP(A67,股票多头!AE$44:AI$571,4,0)*VLOOKUP(A67,股票多头!AE$44:AI$571,5,0)</f>
        <v>#N/A</v>
      </c>
      <c r="C67" s="2" t="e">
        <f t="shared" si="2"/>
        <v>#N/A</v>
      </c>
      <c r="F67" s="3" t="e">
        <f t="shared" si="3"/>
        <v>#N/A</v>
      </c>
    </row>
    <row r="68" spans="1:6">
      <c r="A68" s="8">
        <v>44299</v>
      </c>
      <c r="B68" s="2" t="e">
        <f>VLOOKUP(A68,股票多头!A$44:E$571,4,0)*VLOOKUP(A68,股票多头!A$44:E$571,5,0)+VLOOKUP(A68,股票多头!N$44:Q$571,4,0)*VLOOKUP(A68,股票多头!N$44:Q$571,5,0)+VLOOKUP(A68,股票多头!S$44:W$571,4,0)*VLOOKUP(A68,股票多头!S$44:W$571,5,0)+VLOOKUP(A68,股票多头!Y$44:AC$571,4,0)*VLOOKUP(A68,股票多头!Y$44:AC$571,5,0)+VLOOKUP(A68,空气指增!H$36:L$529,4,0)*VLOOKUP(A68,空气指增!H$36:L$529,5,0)+VLOOKUP(A68,空气指增!N$36:R$529,4,0)*VLOOKUP(A68,空气指增!N$36:R$529,5,0)+VLOOKUP(A68,空气指增!T$36:X$529,4,0)*VLOOKUP(A68,空气指增!T$36:X$529,5,0)+VLOOKUP(A68,多策略灵活配置!#REF!,4,0)*VLOOKUP(A68,多策略灵活配置!#REF!,5,0)+VLOOKUP(A68,量化期货!#REF!,4,0)*VLOOKUP(A68,量化期货!#REF!,5,0)+VLOOKUP(A68,空气指增!AL$36:AP$529,4,0)*VLOOKUP(A68,空气指增!AL$36:AP$529,5,0)+VLOOKUP(A68,股票多头!AE$44:AI$571,4,0)*VLOOKUP(A68,股票多头!AE$44:AI$571,5,0)</f>
        <v>#N/A</v>
      </c>
      <c r="C68" s="2" t="e">
        <f t="shared" si="2"/>
        <v>#N/A</v>
      </c>
      <c r="D68" s="2" t="e">
        <f>E68/F67</f>
        <v>#N/A</v>
      </c>
      <c r="E68" s="2">
        <v>1000000</v>
      </c>
      <c r="F68" s="3" t="e">
        <f t="shared" si="3"/>
        <v>#N/A</v>
      </c>
    </row>
    <row r="69" spans="1:6">
      <c r="A69" s="8">
        <v>44300</v>
      </c>
      <c r="B69" s="2" t="e">
        <f>VLOOKUP(A69,股票多头!A$44:E$571,4,0)*VLOOKUP(A69,股票多头!A$44:E$571,5,0)+VLOOKUP(A69,股票多头!N$44:Q$571,4,0)*VLOOKUP(A69,股票多头!N$44:Q$571,5,0)+VLOOKUP(A69,股票多头!S$44:W$571,4,0)*VLOOKUP(A69,股票多头!S$44:W$571,5,0)+VLOOKUP(A69,股票多头!Y$44:AC$571,4,0)*VLOOKUP(A69,股票多头!Y$44:AC$571,5,0)+VLOOKUP(A69,空气指增!H$36:L$529,4,0)*VLOOKUP(A69,空气指增!H$36:L$529,5,0)+VLOOKUP(A69,空气指增!N$36:R$529,4,0)*VLOOKUP(A69,空气指增!N$36:R$529,5,0)+VLOOKUP(A69,空气指增!T$36:X$529,4,0)*VLOOKUP(A69,空气指增!T$36:X$529,5,0)+VLOOKUP(A69,多策略灵活配置!#REF!,4,0)*VLOOKUP(A69,多策略灵活配置!#REF!,5,0)+VLOOKUP(A69,量化期货!#REF!,4,0)*VLOOKUP(A69,量化期货!#REF!,5,0)+VLOOKUP(A69,空气指增!AL$36:AP$529,4,0)*VLOOKUP(A69,空气指增!AL$36:AP$529,5,0)+VLOOKUP(A69,股票多头!AE$44:AI$571,4,0)*VLOOKUP(A69,股票多头!AE$44:AI$571,5,0)</f>
        <v>#N/A</v>
      </c>
      <c r="C69" s="2" t="e">
        <f t="shared" si="2"/>
        <v>#N/A</v>
      </c>
      <c r="F69" s="3" t="e">
        <f t="shared" si="3"/>
        <v>#N/A</v>
      </c>
    </row>
    <row r="70" spans="1:6">
      <c r="A70" s="8">
        <v>44301</v>
      </c>
      <c r="B70" s="2" t="e">
        <f>VLOOKUP(A70,股票多头!A$44:E$571,4,0)*VLOOKUP(A70,股票多头!A$44:E$571,5,0)+VLOOKUP(A70,股票多头!N$44:Q$571,4,0)*VLOOKUP(A70,股票多头!N$44:Q$571,5,0)+VLOOKUP(A70,股票多头!S$44:W$571,4,0)*VLOOKUP(A70,股票多头!S$44:W$571,5,0)+VLOOKUP(A70,股票多头!Y$44:AC$571,4,0)*VLOOKUP(A70,股票多头!Y$44:AC$571,5,0)+VLOOKUP(A70,空气指增!H$36:L$529,4,0)*VLOOKUP(A70,空气指增!H$36:L$529,5,0)+VLOOKUP(A70,空气指增!N$36:R$529,4,0)*VLOOKUP(A70,空气指增!N$36:R$529,5,0)+VLOOKUP(A70,空气指增!T$36:X$529,4,0)*VLOOKUP(A70,空气指增!T$36:X$529,5,0)+VLOOKUP(A70,多策略灵活配置!#REF!,4,0)*VLOOKUP(A70,多策略灵活配置!#REF!,5,0)+VLOOKUP(A70,量化期货!#REF!,4,0)*VLOOKUP(A70,量化期货!#REF!,5,0)+VLOOKUP(A70,空气指增!AL$36:AP$529,4,0)*VLOOKUP(A70,空气指增!AL$36:AP$529,5,0)+VLOOKUP(A70,股票多头!AE$44:AI$571,4,0)*VLOOKUP(A70,股票多头!AE$44:AI$571,5,0)</f>
        <v>#N/A</v>
      </c>
      <c r="C70" s="2" t="e">
        <f t="shared" si="2"/>
        <v>#N/A</v>
      </c>
      <c r="F70" s="3" t="e">
        <f t="shared" si="3"/>
        <v>#N/A</v>
      </c>
    </row>
    <row r="71" spans="1:6">
      <c r="A71" s="8">
        <v>44302</v>
      </c>
      <c r="B71" s="2" t="e">
        <f>VLOOKUP(A71,股票多头!A$44:E$571,4,0)*VLOOKUP(A71,股票多头!A$44:E$571,5,0)+VLOOKUP(A71,股票多头!N$44:Q$571,4,0)*VLOOKUP(A71,股票多头!N$44:Q$571,5,0)+VLOOKUP(A71,股票多头!S$44:W$571,4,0)*VLOOKUP(A71,股票多头!S$44:W$571,5,0)+VLOOKUP(A71,股票多头!Y$44:AC$571,4,0)*VLOOKUP(A71,股票多头!Y$44:AC$571,5,0)+VLOOKUP(A71,空气指增!H$36:L$529,4,0)*VLOOKUP(A71,空气指增!H$36:L$529,5,0)+VLOOKUP(A71,空气指增!N$36:R$529,4,0)*VLOOKUP(A71,空气指增!N$36:R$529,5,0)+VLOOKUP(A71,空气指增!T$36:X$529,4,0)*VLOOKUP(A71,空气指增!T$36:X$529,5,0)+VLOOKUP(A71,多策略灵活配置!#REF!,4,0)*VLOOKUP(A71,多策略灵活配置!#REF!,5,0)+VLOOKUP(A71,量化期货!#REF!,4,0)*VLOOKUP(A71,量化期货!#REF!,5,0)+VLOOKUP(A71,空气指增!AL$36:AP$529,4,0)*VLOOKUP(A71,空气指增!AL$36:AP$529,5,0)+VLOOKUP(A71,股票多头!AE$44:AI$571,4,0)*VLOOKUP(A71,股票多头!AE$44:AI$571,5,0)</f>
        <v>#N/A</v>
      </c>
      <c r="C71" s="2" t="e">
        <f t="shared" si="2"/>
        <v>#N/A</v>
      </c>
      <c r="F71" s="3" t="e">
        <f t="shared" si="3"/>
        <v>#N/A</v>
      </c>
    </row>
    <row r="72" spans="1:6">
      <c r="A72" s="8">
        <v>44305</v>
      </c>
      <c r="B72" s="2" t="e">
        <f>VLOOKUP(A72,股票多头!A$44:E$571,4,0)*VLOOKUP(A72,股票多头!A$44:E$571,5,0)+VLOOKUP(A72,股票多头!N$44:Q$571,4,0)*VLOOKUP(A72,股票多头!N$44:Q$571,5,0)+VLOOKUP(A72,股票多头!S$44:W$571,4,0)*VLOOKUP(A72,股票多头!S$44:W$571,5,0)+VLOOKUP(A72,股票多头!Y$44:AC$571,4,0)*VLOOKUP(A72,股票多头!Y$44:AC$571,5,0)+VLOOKUP(A72,空气指增!H$36:L$529,4,0)*VLOOKUP(A72,空气指增!H$36:L$529,5,0)+VLOOKUP(A72,空气指增!N$36:R$529,4,0)*VLOOKUP(A72,空气指增!N$36:R$529,5,0)+VLOOKUP(A72,空气指增!T$36:X$529,4,0)*VLOOKUP(A72,空气指增!T$36:X$529,5,0)+VLOOKUP(A72,多策略灵活配置!#REF!,4,0)*VLOOKUP(A72,多策略灵活配置!#REF!,5,0)+VLOOKUP(A72,量化期货!#REF!,4,0)*VLOOKUP(A72,量化期货!#REF!,5,0)+VLOOKUP(A72,空气指增!AL$36:AP$529,4,0)*VLOOKUP(A72,空气指增!AL$36:AP$529,5,0)+VLOOKUP(A72,股票多头!AE$44:AI$571,4,0)*VLOOKUP(A72,股票多头!AE$44:AI$571,5,0)</f>
        <v>#N/A</v>
      </c>
      <c r="C72" s="2" t="e">
        <f t="shared" si="2"/>
        <v>#N/A</v>
      </c>
      <c r="F72" s="3" t="e">
        <f t="shared" si="3"/>
        <v>#N/A</v>
      </c>
    </row>
    <row r="73" spans="1:6">
      <c r="A73" s="8">
        <v>44306</v>
      </c>
      <c r="B73" s="2" t="e">
        <f>VLOOKUP(A73,股票多头!A$44:E$571,4,0)*VLOOKUP(A73,股票多头!A$44:E$571,5,0)+VLOOKUP(A73,股票多头!N$44:Q$571,4,0)*VLOOKUP(A73,股票多头!N$44:Q$571,5,0)+VLOOKUP(A73,股票多头!S$44:W$571,4,0)*VLOOKUP(A73,股票多头!S$44:W$571,5,0)+VLOOKUP(A73,股票多头!Y$44:AC$571,4,0)*VLOOKUP(A73,股票多头!Y$44:AC$571,5,0)+VLOOKUP(A73,空气指增!H$36:L$529,4,0)*VLOOKUP(A73,空气指增!H$36:L$529,5,0)+VLOOKUP(A73,空气指增!N$36:R$529,4,0)*VLOOKUP(A73,空气指增!N$36:R$529,5,0)+VLOOKUP(A73,空气指增!T$36:X$529,4,0)*VLOOKUP(A73,空气指增!T$36:X$529,5,0)+VLOOKUP(A73,多策略灵活配置!#REF!,4,0)*VLOOKUP(A73,多策略灵活配置!#REF!,5,0)+VLOOKUP(A73,量化期货!#REF!,4,0)*VLOOKUP(A73,量化期货!#REF!,5,0)+VLOOKUP(A73,空气指增!AL$36:AP$529,4,0)*VLOOKUP(A73,空气指增!AL$36:AP$529,5,0)+VLOOKUP(A73,股票多头!AE$44:AI$571,4,0)*VLOOKUP(A73,股票多头!AE$44:AI$571,5,0)</f>
        <v>#N/A</v>
      </c>
      <c r="C73" s="2" t="e">
        <f t="shared" si="2"/>
        <v>#N/A</v>
      </c>
      <c r="F73" s="3" t="e">
        <f t="shared" si="3"/>
        <v>#N/A</v>
      </c>
    </row>
    <row r="74" spans="1:6">
      <c r="A74" s="8">
        <v>44307</v>
      </c>
      <c r="B74" s="2" t="e">
        <f>VLOOKUP(A74,股票多头!A$44:E$571,4,0)*VLOOKUP(A74,股票多头!A$44:E$571,5,0)+VLOOKUP(A74,股票多头!N$44:Q$571,4,0)*VLOOKUP(A74,股票多头!N$44:Q$571,5,0)+VLOOKUP(A74,股票多头!S$44:W$571,4,0)*VLOOKUP(A74,股票多头!S$44:W$571,5,0)+VLOOKUP(A74,股票多头!Y$44:AC$571,4,0)*VLOOKUP(A74,股票多头!Y$44:AC$571,5,0)+VLOOKUP(A74,空气指增!H$36:L$529,4,0)*VLOOKUP(A74,空气指增!H$36:L$529,5,0)+VLOOKUP(A74,空气指增!N$36:R$529,4,0)*VLOOKUP(A74,空气指增!N$36:R$529,5,0)+VLOOKUP(A74,空气指增!T$36:X$529,4,0)*VLOOKUP(A74,空气指增!T$36:X$529,5,0)+VLOOKUP(A74,多策略灵活配置!#REF!,4,0)*VLOOKUP(A74,多策略灵活配置!#REF!,5,0)+VLOOKUP(A74,量化期货!#REF!,4,0)*VLOOKUP(A74,量化期货!#REF!,5,0)+VLOOKUP(A74,空气指增!AL$36:AP$529,4,0)*VLOOKUP(A74,空气指增!AL$36:AP$529,5,0)+VLOOKUP(A74,股票多头!AE$44:AI$571,4,0)*VLOOKUP(A74,股票多头!AE$44:AI$571,5,0)</f>
        <v>#N/A</v>
      </c>
      <c r="C74" s="2" t="e">
        <f t="shared" si="2"/>
        <v>#N/A</v>
      </c>
      <c r="F74" s="3" t="e">
        <f t="shared" si="3"/>
        <v>#N/A</v>
      </c>
    </row>
    <row r="75" spans="1:6">
      <c r="A75" s="8">
        <v>44308</v>
      </c>
      <c r="B75" s="2" t="e">
        <f>VLOOKUP(A75,股票多头!A$44:E$571,4,0)*VLOOKUP(A75,股票多头!A$44:E$571,5,0)+VLOOKUP(A75,股票多头!N$44:Q$571,4,0)*VLOOKUP(A75,股票多头!N$44:Q$571,5,0)+VLOOKUP(A75,股票多头!S$44:W$571,4,0)*VLOOKUP(A75,股票多头!S$44:W$571,5,0)+VLOOKUP(A75,股票多头!Y$44:AC$571,4,0)*VLOOKUP(A75,股票多头!Y$44:AC$571,5,0)+VLOOKUP(A75,空气指增!H$36:L$529,4,0)*VLOOKUP(A75,空气指增!H$36:L$529,5,0)+VLOOKUP(A75,空气指增!N$36:R$529,4,0)*VLOOKUP(A75,空气指增!N$36:R$529,5,0)+VLOOKUP(A75,空气指增!T$36:X$529,4,0)*VLOOKUP(A75,空气指增!T$36:X$529,5,0)+VLOOKUP(A75,多策略灵活配置!#REF!,4,0)*VLOOKUP(A75,多策略灵活配置!#REF!,5,0)+VLOOKUP(A75,量化期货!#REF!,4,0)*VLOOKUP(A75,量化期货!#REF!,5,0)+VLOOKUP(A75,空气指增!AL$36:AP$529,4,0)*VLOOKUP(A75,空气指增!AL$36:AP$529,5,0)+VLOOKUP(A75,股票多头!AE$44:AI$571,4,0)*VLOOKUP(A75,股票多头!AE$44:AI$571,5,0)+VLOOKUP(A75,空气指增!AR$36:AV$529,4,0)*VLOOKUP(A75,空气指增!AR$36:AV$529,5,0)</f>
        <v>#N/A</v>
      </c>
      <c r="C75" s="2" t="e">
        <f t="shared" si="2"/>
        <v>#N/A</v>
      </c>
      <c r="D75" s="2" t="e">
        <f>E75/F74</f>
        <v>#N/A</v>
      </c>
      <c r="E75" s="2">
        <v>9900000</v>
      </c>
      <c r="F75" s="3" t="e">
        <f t="shared" si="3"/>
        <v>#N/A</v>
      </c>
    </row>
    <row r="76" spans="1:6">
      <c r="A76" s="8">
        <v>44309</v>
      </c>
      <c r="B76" s="2" t="e">
        <f>VLOOKUP(A76,股票多头!A$44:E$571,4,0)*VLOOKUP(A76,股票多头!A$44:E$571,5,0)+VLOOKUP(A76,股票多头!N$44:Q$571,4,0)*VLOOKUP(A76,股票多头!N$44:Q$571,5,0)+VLOOKUP(A76,股票多头!S$44:W$571,4,0)*VLOOKUP(A76,股票多头!S$44:W$571,5,0)+VLOOKUP(A76,股票多头!Y$44:AC$571,4,0)*VLOOKUP(A76,股票多头!Y$44:AC$571,5,0)+VLOOKUP(A76,空气指增!H$36:L$529,4,0)*VLOOKUP(A76,空气指增!H$36:L$529,5,0)+VLOOKUP(A76,空气指增!N$36:R$529,4,0)*VLOOKUP(A76,空气指增!N$36:R$529,5,0)+VLOOKUP(A76,空气指增!T$36:X$529,4,0)*VLOOKUP(A76,空气指增!T$36:X$529,5,0)+VLOOKUP(A76,多策略灵活配置!#REF!,4,0)*VLOOKUP(A76,多策略灵活配置!#REF!,5,0)+VLOOKUP(A76,量化期货!#REF!,4,0)*VLOOKUP(A76,量化期货!#REF!,5,0)+VLOOKUP(A76,空气指增!AL$36:AP$529,4,0)*VLOOKUP(A76,空气指增!AL$36:AP$529,5,0)+VLOOKUP(A76,股票多头!AE$44:AI$571,4,0)*VLOOKUP(A76,股票多头!AE$44:AI$571,5,0)+VLOOKUP(A76,空气指增!AR$36:AV$529,4,0)*VLOOKUP(A76,空气指增!AR$36:AV$529,5,0)</f>
        <v>#N/A</v>
      </c>
      <c r="C76" s="2" t="e">
        <f t="shared" si="2"/>
        <v>#N/A</v>
      </c>
      <c r="F76" s="3" t="e">
        <f t="shared" si="3"/>
        <v>#N/A</v>
      </c>
    </row>
    <row r="77" spans="1:6">
      <c r="A77" s="8">
        <v>44312</v>
      </c>
      <c r="B77" s="2" t="e">
        <f>VLOOKUP(A77,股票多头!A$44:E$571,4,0)*VLOOKUP(A77,股票多头!A$44:E$571,5,0)+VLOOKUP(A77,股票多头!N$44:Q$571,4,0)*VLOOKUP(A77,股票多头!N$44:Q$571,5,0)+VLOOKUP(A77,股票多头!S$44:W$571,4,0)*VLOOKUP(A77,股票多头!S$44:W$571,5,0)+VLOOKUP(A77,股票多头!Y$44:AC$571,4,0)*VLOOKUP(A77,股票多头!Y$44:AC$571,5,0)+VLOOKUP(A77,空气指增!H$36:L$529,4,0)*VLOOKUP(A77,空气指增!H$36:L$529,5,0)+VLOOKUP(A77,空气指增!N$36:R$529,4,0)*VLOOKUP(A77,空气指增!N$36:R$529,5,0)+VLOOKUP(A77,空气指增!T$36:X$529,4,0)*VLOOKUP(A77,空气指增!T$36:X$529,5,0)+VLOOKUP(A77,多策略灵活配置!#REF!,4,0)*VLOOKUP(A77,多策略灵活配置!#REF!,5,0)+VLOOKUP(A77,量化期货!#REF!,4,0)*VLOOKUP(A77,量化期货!#REF!,5,0)+VLOOKUP(A77,空气指增!AL$36:AP$529,4,0)*VLOOKUP(A77,空气指增!AL$36:AP$529,5,0)+VLOOKUP(A77,股票多头!AE$44:AI$571,4,0)*VLOOKUP(A77,股票多头!AE$44:AI$571,5,0)+VLOOKUP(A77,空气指增!AR$36:AV$529,4,0)*VLOOKUP(A77,空气指增!AR$36:AV$529,5,0)</f>
        <v>#N/A</v>
      </c>
      <c r="C77" s="2" t="e">
        <f t="shared" si="2"/>
        <v>#N/A</v>
      </c>
      <c r="F77" s="3" t="e">
        <f t="shared" si="3"/>
        <v>#N/A</v>
      </c>
    </row>
    <row r="78" spans="1:6">
      <c r="A78" s="8">
        <v>44313</v>
      </c>
      <c r="B78" s="2" t="e">
        <f>VLOOKUP(A78,股票多头!A$44:E$571,4,0)*VLOOKUP(A78,股票多头!A$44:E$571,5,0)+VLOOKUP(A78,股票多头!N$44:Q$571,4,0)*VLOOKUP(A78,股票多头!N$44:Q$571,5,0)+VLOOKUP(A78,股票多头!S$44:W$571,4,0)*VLOOKUP(A78,股票多头!S$44:W$571,5,0)+VLOOKUP(A78,股票多头!Y$44:AC$571,4,0)*VLOOKUP(A78,股票多头!Y$44:AC$571,5,0)+VLOOKUP(A78,空气指增!H$36:L$529,4,0)*VLOOKUP(A78,空气指增!H$36:L$529,5,0)+VLOOKUP(A78,空气指增!N$36:R$529,4,0)*VLOOKUP(A78,空气指增!N$36:R$529,5,0)+VLOOKUP(A78,空气指增!T$36:X$529,4,0)*VLOOKUP(A78,空气指增!T$36:X$529,5,0)+VLOOKUP(A78,多策略灵活配置!#REF!,4,0)*VLOOKUP(A78,多策略灵活配置!#REF!,5,0)+VLOOKUP(A78,量化期货!#REF!,4,0)*VLOOKUP(A78,量化期货!#REF!,5,0)+VLOOKUP(A78,空气指增!AL$36:AP$529,4,0)*VLOOKUP(A78,空气指增!AL$36:AP$529,5,0)+VLOOKUP(A78,股票多头!AE$44:AI$571,4,0)*VLOOKUP(A78,股票多头!AE$44:AI$571,5,0)+VLOOKUP(A78,空气指增!AR$36:AV$529,4,0)*VLOOKUP(A78,空气指增!AR$36:AV$529,5,0)</f>
        <v>#N/A</v>
      </c>
      <c r="C78" s="2" t="e">
        <f t="shared" si="2"/>
        <v>#N/A</v>
      </c>
      <c r="F78" s="3" t="e">
        <f t="shared" si="3"/>
        <v>#N/A</v>
      </c>
    </row>
    <row r="79" spans="1:6">
      <c r="A79" s="8">
        <v>44314</v>
      </c>
      <c r="B79" s="2" t="e">
        <f>VLOOKUP(A79,股票多头!A$44:E$571,4,0)*VLOOKUP(A79,股票多头!A$44:E$571,5,0)+VLOOKUP(A79,股票多头!N$44:Q$571,4,0)*VLOOKUP(A79,股票多头!N$44:Q$571,5,0)+VLOOKUP(A79,股票多头!S$44:W$571,4,0)*VLOOKUP(A79,股票多头!S$44:W$571,5,0)+VLOOKUP(A79,股票多头!Y$44:AC$571,4,0)*VLOOKUP(A79,股票多头!Y$44:AC$571,5,0)+VLOOKUP(A79,空气指增!H$36:L$529,4,0)*VLOOKUP(A79,空气指增!H$36:L$529,5,0)+VLOOKUP(A79,空气指增!N$36:R$529,4,0)*VLOOKUP(A79,空气指增!N$36:R$529,5,0)+VLOOKUP(A79,空气指增!T$36:X$529,4,0)*VLOOKUP(A79,空气指增!T$36:X$529,5,0)+VLOOKUP(A79,多策略灵活配置!#REF!,4,0)*VLOOKUP(A79,多策略灵活配置!#REF!,5,0)+VLOOKUP(A79,量化期货!#REF!,4,0)*VLOOKUP(A79,量化期货!#REF!,5,0)+VLOOKUP(A79,空气指增!AL$36:AP$529,4,0)*VLOOKUP(A79,空气指增!AL$36:AP$529,5,0)+VLOOKUP(A79,股票多头!AE$44:AI$571,4,0)*VLOOKUP(A79,股票多头!AE$44:AI$571,5,0)+VLOOKUP(A79,空气指增!AR$36:AV$529,4,0)*VLOOKUP(A79,空气指增!AR$36:AV$529,5,0)+VLOOKUP(A79,空气指增!AX$36:BB$529,4,0)*VLOOKUP(A79,空气指增!AX$36:BB$529,5,0)</f>
        <v>#N/A</v>
      </c>
      <c r="C79" s="2" t="e">
        <f t="shared" si="2"/>
        <v>#N/A</v>
      </c>
      <c r="D79" s="2" t="e">
        <f>E79/F78</f>
        <v>#N/A</v>
      </c>
      <c r="E79" s="2">
        <v>3000000</v>
      </c>
      <c r="F79" s="3" t="e">
        <f t="shared" si="3"/>
        <v>#N/A</v>
      </c>
    </row>
    <row r="80" spans="1:6">
      <c r="A80" s="8">
        <v>44315</v>
      </c>
      <c r="B80" s="2" t="e">
        <f>VLOOKUP(A80,股票多头!A$44:E$571,4,0)*VLOOKUP(A80,股票多头!A$44:E$571,5,0)+VLOOKUP(A80,股票多头!N$44:Q$571,4,0)*VLOOKUP(A80,股票多头!N$44:Q$571,5,0)+VLOOKUP(A80,股票多头!S$44:W$571,4,0)*VLOOKUP(A80,股票多头!S$44:W$571,5,0)+VLOOKUP(A80,股票多头!Y$44:AC$571,4,0)*VLOOKUP(A80,股票多头!Y$44:AC$571,5,0)+VLOOKUP(A80,空气指增!H$36:L$529,4,0)*VLOOKUP(A80,空气指增!H$36:L$529,5,0)+VLOOKUP(A80,空气指增!N$36:R$529,4,0)*VLOOKUP(A80,空气指增!N$36:R$529,5,0)+VLOOKUP(A80,空气指增!T$36:X$529,4,0)*VLOOKUP(A80,空气指增!T$36:X$529,5,0)+VLOOKUP(A80,多策略灵活配置!#REF!,4,0)*VLOOKUP(A80,多策略灵活配置!#REF!,5,0)+VLOOKUP(A80,量化期货!#REF!,4,0)*VLOOKUP(A80,量化期货!#REF!,5,0)+VLOOKUP(A80,空气指增!AL$36:AP$529,4,0)*VLOOKUP(A80,空气指增!AL$36:AP$529,5,0)+VLOOKUP(A80,股票多头!AE$44:AI$571,4,0)*VLOOKUP(A80,股票多头!AE$44:AI$571,5,0)+VLOOKUP(A80,空气指增!AR$36:AV$529,4,0)*VLOOKUP(A80,空气指增!AR$36:AV$529,5,0)+VLOOKUP(A80,空气指增!AX$36:BB$529,4,0)*VLOOKUP(A80,空气指增!AX$36:BB$529,5,0)</f>
        <v>#N/A</v>
      </c>
      <c r="C80" s="2" t="e">
        <f t="shared" si="2"/>
        <v>#N/A</v>
      </c>
      <c r="F80" s="3" t="e">
        <f t="shared" si="3"/>
        <v>#N/A</v>
      </c>
    </row>
    <row r="81" spans="1:6">
      <c r="A81" s="8">
        <v>44316</v>
      </c>
      <c r="B81" s="2" t="e">
        <f>VLOOKUP(A81,股票多头!A$44:E$571,4,0)*VLOOKUP(A81,股票多头!A$44:E$571,5,0)+VLOOKUP(A81,股票多头!N$44:Q$571,4,0)*VLOOKUP(A81,股票多头!N$44:Q$571,5,0)+VLOOKUP(A81,股票多头!S$44:W$571,4,0)*VLOOKUP(A81,股票多头!S$44:W$571,5,0)+VLOOKUP(A81,股票多头!Y$44:AC$571,4,0)*VLOOKUP(A81,股票多头!Y$44:AC$571,5,0)+VLOOKUP(A81,空气指增!H$36:L$529,4,0)*VLOOKUP(A81,空气指增!H$36:L$529,5,0)+VLOOKUP(A81,空气指增!N$36:R$529,4,0)*VLOOKUP(A81,空气指增!N$36:R$529,5,0)+VLOOKUP(A81,空气指增!T$36:X$529,4,0)*VLOOKUP(A81,空气指增!T$36:X$529,5,0)+VLOOKUP(A81,多策略灵活配置!#REF!,4,0)*VLOOKUP(A81,多策略灵活配置!#REF!,5,0)+VLOOKUP(A81,量化期货!#REF!,4,0)*VLOOKUP(A81,量化期货!#REF!,5,0)+VLOOKUP(A81,空气指增!AL$36:AP$529,4,0)*VLOOKUP(A81,空气指增!AL$36:AP$529,5,0)+VLOOKUP(A81,股票多头!AE$44:AI$571,4,0)*VLOOKUP(A81,股票多头!AE$44:AI$571,5,0)+VLOOKUP(A81,空气指增!AR$36:AV$529,4,0)*VLOOKUP(A81,空气指增!AR$36:AV$529,5,0)+VLOOKUP(A81,空气指增!AX$36:BB$529,4,0)*VLOOKUP(A81,空气指增!AX$36:BB$529,5,0)</f>
        <v>#N/A</v>
      </c>
      <c r="C81" s="2" t="e">
        <f t="shared" si="2"/>
        <v>#N/A</v>
      </c>
      <c r="F81" s="3" t="e">
        <f t="shared" si="3"/>
        <v>#N/A</v>
      </c>
    </row>
    <row r="82" spans="1:6">
      <c r="A82" s="8">
        <v>44322</v>
      </c>
      <c r="B82" s="2" t="e">
        <f>VLOOKUP(A82,股票多头!A$44:E$571,4,0)*VLOOKUP(A82,股票多头!A$44:E$571,5,0)+VLOOKUP(A82,股票多头!N$44:Q$571,4,0)*VLOOKUP(A82,股票多头!N$44:Q$571,5,0)+VLOOKUP(A82,股票多头!S$44:W$571,4,0)*VLOOKUP(A82,股票多头!S$44:W$571,5,0)+VLOOKUP(A82,股票多头!Y$44:AC$571,4,0)*VLOOKUP(A82,股票多头!Y$44:AC$571,5,0)+VLOOKUP(A82,空气指增!H$36:L$529,4,0)*VLOOKUP(A82,空气指增!H$36:L$529,5,0)+VLOOKUP(A82,空气指增!N$36:R$529,4,0)*VLOOKUP(A82,空气指增!N$36:R$529,5,0)+VLOOKUP(A82,空气指增!T$36:X$529,4,0)*VLOOKUP(A82,空气指增!T$36:X$529,5,0)+VLOOKUP(A82,多策略灵活配置!#REF!,4,0)*VLOOKUP(A82,多策略灵活配置!#REF!,5,0)+VLOOKUP(A82,量化期货!#REF!,4,0)*VLOOKUP(A82,量化期货!#REF!,5,0)+VLOOKUP(A82,空气指增!AL$36:AP$529,4,0)*VLOOKUP(A82,空气指增!AL$36:AP$529,5,0)+VLOOKUP(A82,股票多头!AE$44:AI$571,4,0)*VLOOKUP(A82,股票多头!AE$44:AI$571,5,0)+VLOOKUP(A82,空气指增!AR$36:AV$529,4,0)*VLOOKUP(A82,空气指增!AR$36:AV$529,5,0)+VLOOKUP(A82,空气指增!AX$36:BB$529,4,0)*VLOOKUP(A82,空气指增!AX$36:BB$529,5,0)+VLOOKUP(A82,股票多头!AK$44:AO$571,4,0)*VLOOKUP(A82,股票多头!AK$44:AO$571,5,0)</f>
        <v>#N/A</v>
      </c>
      <c r="C82" s="2" t="e">
        <f t="shared" si="2"/>
        <v>#N/A</v>
      </c>
      <c r="D82" s="2" t="e">
        <f>E82/F81</f>
        <v>#N/A</v>
      </c>
      <c r="E82" s="2">
        <v>2000000</v>
      </c>
      <c r="F82" s="3" t="e">
        <f t="shared" si="3"/>
        <v>#N/A</v>
      </c>
    </row>
    <row r="83" spans="1:6">
      <c r="A83" s="8">
        <v>44323</v>
      </c>
      <c r="B83" s="2" t="e">
        <f>VLOOKUP(A83,股票多头!A$44:E$571,4,0)*VLOOKUP(A83,股票多头!A$44:E$571,5,0)+VLOOKUP(A83,股票多头!N$44:Q$571,4,0)*VLOOKUP(A83,股票多头!N$44:Q$571,5,0)+VLOOKUP(A83,股票多头!S$44:W$571,4,0)*VLOOKUP(A83,股票多头!S$44:W$571,5,0)+VLOOKUP(A83,股票多头!Y$44:AC$571,4,0)*VLOOKUP(A83,股票多头!Y$44:AC$571,5,0)+VLOOKUP(A83,空气指增!H$36:L$529,4,0)*VLOOKUP(A83,空气指增!H$36:L$529,5,0)+VLOOKUP(A83,空气指增!N$36:R$529,4,0)*VLOOKUP(A83,空气指增!N$36:R$529,5,0)+VLOOKUP(A83,空气指增!T$36:X$529,4,0)*VLOOKUP(A83,空气指增!T$36:X$529,5,0)+VLOOKUP(A83,多策略灵活配置!#REF!,4,0)*VLOOKUP(A83,多策略灵活配置!#REF!,5,0)+VLOOKUP(A83,量化期货!#REF!,4,0)*VLOOKUP(A83,量化期货!#REF!,5,0)+VLOOKUP(A83,空气指增!AL$36:AP$529,4,0)*VLOOKUP(A83,空气指增!AL$36:AP$529,5,0)+VLOOKUP(A83,股票多头!AE$44:AI$571,4,0)*VLOOKUP(A83,股票多头!AE$44:AI$571,5,0)+VLOOKUP(A83,空气指增!AR$36:AV$529,4,0)*VLOOKUP(A83,空气指增!AR$36:AV$529,5,0)+VLOOKUP(A83,空气指增!AX$36:BB$529,4,0)*VLOOKUP(A83,空气指增!AX$36:BB$529,5,0)+VLOOKUP(A83,股票多头!AK$44:AO$571,4,0)*VLOOKUP(A83,股票多头!AK$44:AO$571,5,0)</f>
        <v>#N/A</v>
      </c>
      <c r="C83" s="2" t="e">
        <f t="shared" si="2"/>
        <v>#N/A</v>
      </c>
      <c r="F83" s="3" t="e">
        <f t="shared" si="3"/>
        <v>#N/A</v>
      </c>
    </row>
    <row r="84" spans="1:6">
      <c r="A84" s="8">
        <v>44326</v>
      </c>
      <c r="B84" s="2" t="e">
        <f>VLOOKUP(A84,股票多头!A$44:E$571,4,0)*VLOOKUP(A84,股票多头!A$44:E$571,5,0)+VLOOKUP(A84,股票多头!N$44:Q$571,4,0)*VLOOKUP(A84,股票多头!N$44:Q$571,5,0)+VLOOKUP(A84,股票多头!S$44:W$571,4,0)*VLOOKUP(A84,股票多头!S$44:W$571,5,0)+VLOOKUP(A84,股票多头!Y$44:AC$571,4,0)*VLOOKUP(A84,股票多头!Y$44:AC$571,5,0)+VLOOKUP(A84,空气指增!H$36:L$529,4,0)*VLOOKUP(A84,空气指增!H$36:L$529,5,0)+VLOOKUP(A84,空气指增!N$36:R$529,4,0)*VLOOKUP(A84,空气指增!N$36:R$529,5,0)+VLOOKUP(A84,空气指增!T$36:X$529,4,0)*VLOOKUP(A84,空气指增!T$36:X$529,5,0)+VLOOKUP(A84,多策略灵活配置!#REF!,4,0)*VLOOKUP(A84,多策略灵活配置!#REF!,5,0)+VLOOKUP(A84,量化期货!#REF!,4,0)*VLOOKUP(A84,量化期货!#REF!,5,0)+VLOOKUP(A84,空气指增!AL$36:AP$529,4,0)*VLOOKUP(A84,空气指增!AL$36:AP$529,5,0)+VLOOKUP(A84,股票多头!AE$44:AI$571,4,0)*VLOOKUP(A84,股票多头!AE$44:AI$571,5,0)+VLOOKUP(A84,空气指增!AR$36:AV$529,4,0)*VLOOKUP(A84,空气指增!AR$36:AV$529,5,0)+VLOOKUP(A84,空气指增!AX$36:BB$529,4,0)*VLOOKUP(A84,空气指增!AX$36:BB$529,5,0)+VLOOKUP(A84,股票多头!AK$44:AO$571,4,0)*VLOOKUP(A84,股票多头!AK$44:AO$571,5,0)</f>
        <v>#N/A</v>
      </c>
      <c r="C84" s="2" t="e">
        <f t="shared" si="2"/>
        <v>#N/A</v>
      </c>
      <c r="F84" s="3" t="e">
        <f t="shared" si="3"/>
        <v>#N/A</v>
      </c>
    </row>
    <row r="85" spans="1:6">
      <c r="A85" s="8">
        <v>44327</v>
      </c>
      <c r="B85" s="2" t="e">
        <f>VLOOKUP(A85,股票多头!A$44:E$571,4,0)*VLOOKUP(A85,股票多头!A$44:E$571,5,0)+VLOOKUP(A85,股票多头!N$44:Q$571,4,0)*VLOOKUP(A85,股票多头!N$44:Q$571,5,0)+VLOOKUP(A85,股票多头!S$44:W$571,4,0)*VLOOKUP(A85,股票多头!S$44:W$571,5,0)+VLOOKUP(A85,股票多头!Y$44:AC$571,4,0)*VLOOKUP(A85,股票多头!Y$44:AC$571,5,0)+VLOOKUP(A85,空气指增!H$36:L$529,4,0)*VLOOKUP(A85,空气指增!H$36:L$529,5,0)+VLOOKUP(A85,空气指增!T$36:X$529,4,0)*VLOOKUP(A85,空气指增!T$36:X$529,5,0)+VLOOKUP(A85,多策略灵活配置!#REF!,4,0)*VLOOKUP(A85,多策略灵活配置!#REF!,5,0)+VLOOKUP(A85,量化期货!#REF!,4,0)*VLOOKUP(A85,量化期货!#REF!,5,0)+VLOOKUP(A85,空气指增!AL$36:AP$529,4,0)*VLOOKUP(A85,空气指增!AL$36:AP$529,5,0)+VLOOKUP(A85,股票多头!AE$44:AI$571,4,0)*VLOOKUP(A85,股票多头!AE$44:AI$571,5,0)+VLOOKUP(A85,空气指增!AR$36:AV$529,4,0)*VLOOKUP(A85,空气指增!AR$36:AV$529,5,0)+VLOOKUP(A85,空气指增!AX$36:BB$529,4,0)*VLOOKUP(A85,空气指增!AX$36:BB$529,5,0)+VLOOKUP(A85,股票多头!AK$44:AO$571,4,0)*VLOOKUP(A85,股票多头!AK$44:AO$571,5,0)</f>
        <v>#N/A</v>
      </c>
      <c r="C85" s="2" t="e">
        <f t="shared" si="2"/>
        <v>#N/A</v>
      </c>
      <c r="D85" s="2" t="e">
        <f>E85/F84</f>
        <v>#N/A</v>
      </c>
      <c r="E85" s="2">
        <v>-984969.7</v>
      </c>
      <c r="F85" s="3" t="e">
        <f t="shared" si="3"/>
        <v>#N/A</v>
      </c>
    </row>
    <row r="86" spans="1:6">
      <c r="A86" s="8">
        <v>44328</v>
      </c>
      <c r="B86" s="2" t="e">
        <f>VLOOKUP(A86,股票多头!A$44:E$571,4,0)*VLOOKUP(A86,股票多头!A$44:E$571,5,0)+VLOOKUP(A86,股票多头!N$44:Q$571,4,0)*VLOOKUP(A86,股票多头!N$44:Q$571,5,0)+VLOOKUP(A86,股票多头!S$44:W$571,4,0)*VLOOKUP(A86,股票多头!S$44:W$571,5,0)+VLOOKUP(A86,股票多头!Y$44:AC$571,4,0)*VLOOKUP(A86,股票多头!Y$44:AC$571,5,0)+VLOOKUP(A86,空气指增!H$36:L$529,4,0)*VLOOKUP(A86,空气指增!H$36:L$529,5,0)+VLOOKUP(A86,空气指增!T$36:X$529,4,0)*VLOOKUP(A86,空气指增!T$36:X$529,5,0)+VLOOKUP(A86,多策略灵活配置!#REF!,4,0)*VLOOKUP(A86,多策略灵活配置!#REF!,5,0)+VLOOKUP(A86,量化期货!#REF!,4,0)*VLOOKUP(A86,量化期货!#REF!,5,0)+VLOOKUP(A86,空气指增!AL$36:AP$529,4,0)*VLOOKUP(A86,空气指增!AL$36:AP$529,5,0)+VLOOKUP(A86,股票多头!AE$44:AI$571,4,0)*VLOOKUP(A86,股票多头!AE$44:AI$571,5,0)+VLOOKUP(A86,空气指增!AR$36:AV$529,4,0)*VLOOKUP(A86,空气指增!AR$36:AV$529,5,0)+VLOOKUP(A86,空气指增!AX$36:BB$529,4,0)*VLOOKUP(A86,空气指增!AX$36:BB$529,5,0)+VLOOKUP(A86,股票多头!AK$44:AO$571,4,0)*VLOOKUP(A86,股票多头!AK$44:AO$571,5,0)</f>
        <v>#N/A</v>
      </c>
      <c r="C86" s="2" t="e">
        <f t="shared" si="2"/>
        <v>#N/A</v>
      </c>
      <c r="F86" s="3" t="e">
        <f t="shared" si="3"/>
        <v>#N/A</v>
      </c>
    </row>
    <row r="87" spans="1:6">
      <c r="A87" s="8">
        <v>44329</v>
      </c>
      <c r="B87" s="2" t="e">
        <f>VLOOKUP(A87,股票多头!A$44:E$571,4,0)*VLOOKUP(A87,股票多头!A$44:E$571,5,0)+VLOOKUP(A87,股票多头!N$44:Q$571,4,0)*VLOOKUP(A87,股票多头!N$44:Q$571,5,0)+VLOOKUP(A87,股票多头!S$44:W$571,4,0)*VLOOKUP(A87,股票多头!S$44:W$571,5,0)+VLOOKUP(A87,股票多头!Y$44:AC$571,4,0)*VLOOKUP(A87,股票多头!Y$44:AC$571,5,0)+VLOOKUP(A87,空气指增!H$36:L$529,4,0)*VLOOKUP(A87,空气指增!H$36:L$529,5,0)+VLOOKUP(A87,空气指增!T$36:X$529,4,0)*VLOOKUP(A87,空气指增!T$36:X$529,5,0)+VLOOKUP(A87,多策略灵活配置!#REF!,4,0)*VLOOKUP(A87,多策略灵活配置!#REF!,5,0)+VLOOKUP(A87,量化期货!#REF!,4,0)*VLOOKUP(A87,量化期货!#REF!,5,0)+VLOOKUP(A87,空气指增!AL$36:AP$529,4,0)*VLOOKUP(A87,空气指增!AL$36:AP$529,5,0)+VLOOKUP(A87,股票多头!AE$44:AI$571,4,0)*VLOOKUP(A87,股票多头!AE$44:AI$571,5,0)+VLOOKUP(A87,空气指增!AR$36:AV$529,4,0)*VLOOKUP(A87,空气指增!AR$36:AV$529,5,0)+VLOOKUP(A87,空气指增!AX$36:BB$529,4,0)*VLOOKUP(A87,空气指增!AX$36:BB$529,5,0)+VLOOKUP(A87,股票多头!AK$44:AO$571,4,0)*VLOOKUP(A87,股票多头!AK$44:AO$571,5,0)</f>
        <v>#N/A</v>
      </c>
      <c r="C87" s="2" t="e">
        <f t="shared" si="2"/>
        <v>#N/A</v>
      </c>
      <c r="F87" s="3" t="e">
        <f t="shared" si="3"/>
        <v>#N/A</v>
      </c>
    </row>
    <row r="88" spans="1:6">
      <c r="A88" s="8">
        <v>44330</v>
      </c>
      <c r="B88" s="2" t="e">
        <f>VLOOKUP(A88,股票多头!A$44:E$571,4,0)*VLOOKUP(A88,股票多头!A$44:E$571,5,0)+VLOOKUP(A88,股票多头!N$44:Q$571,4,0)*VLOOKUP(A88,股票多头!N$44:Q$571,5,0)+VLOOKUP(A88,股票多头!S$44:W$571,4,0)*VLOOKUP(A88,股票多头!S$44:W$571,5,0)+VLOOKUP(A88,股票多头!Y$44:AC$571,4,0)*VLOOKUP(A88,股票多头!Y$44:AC$571,5,0)+VLOOKUP(A88,空气指增!H$36:L$529,4,0)*VLOOKUP(A88,空气指增!H$36:L$529,5,0)+VLOOKUP(A88,空气指增!T$36:X$529,4,0)*VLOOKUP(A88,空气指增!T$36:X$529,5,0)+VLOOKUP(A88,多策略灵活配置!#REF!,4,0)*VLOOKUP(A88,多策略灵活配置!#REF!,5,0)+VLOOKUP(A88,量化期货!#REF!,4,0)*VLOOKUP(A88,量化期货!#REF!,5,0)+VLOOKUP(A88,空气指增!AL$36:AP$529,4,0)*VLOOKUP(A88,空气指增!AL$36:AP$529,5,0)+VLOOKUP(A88,股票多头!AE$44:AI$571,4,0)*VLOOKUP(A88,股票多头!AE$44:AI$571,5,0)+VLOOKUP(A88,空气指增!AR$36:AV$529,4,0)*VLOOKUP(A88,空气指增!AR$36:AV$529,5,0)+VLOOKUP(A88,空气指增!AX$36:BB$529,4,0)*VLOOKUP(A88,空气指增!AX$36:BB$529,5,0)+VLOOKUP(A88,股票多头!AK$44:AO$571,4,0)*VLOOKUP(A88,股票多头!AK$44:AO$571,5,0)</f>
        <v>#N/A</v>
      </c>
      <c r="C88" s="2" t="e">
        <f t="shared" si="2"/>
        <v>#N/A</v>
      </c>
      <c r="F88" s="3" t="e">
        <f t="shared" si="3"/>
        <v>#N/A</v>
      </c>
    </row>
    <row r="89" spans="1:6">
      <c r="A89" s="8">
        <v>44333</v>
      </c>
      <c r="B89" s="2" t="e">
        <f>VLOOKUP(A89,股票多头!A$44:E$571,4,0)*VLOOKUP(A89,股票多头!A$44:E$571,5,0)+VLOOKUP(A89,股票多头!N$44:Q$571,4,0)*VLOOKUP(A89,股票多头!N$44:Q$571,5,0)+VLOOKUP(A89,股票多头!S$44:W$571,4,0)*VLOOKUP(A89,股票多头!S$44:W$571,5,0)+VLOOKUP(A89,股票多头!Y$44:AC$571,4,0)*VLOOKUP(A89,股票多头!Y$44:AC$571,5,0)+VLOOKUP(A89,空气指增!H$36:L$529,4,0)*VLOOKUP(A89,空气指增!H$36:L$529,5,0)+VLOOKUP(A89,空气指增!T$36:X$529,4,0)*VLOOKUP(A89,空气指增!T$36:X$529,5,0)+VLOOKUP(A89,多策略灵活配置!#REF!,4,0)*VLOOKUP(A89,多策略灵活配置!#REF!,5,0)+VLOOKUP(A89,量化期货!#REF!,4,0)*VLOOKUP(A89,量化期货!#REF!,5,0)+VLOOKUP(A89,空气指增!AL$36:AP$529,4,0)*VLOOKUP(A89,空气指增!AL$36:AP$529,5,0)+VLOOKUP(A89,股票多头!AE$44:AI$571,4,0)*VLOOKUP(A89,股票多头!AE$44:AI$571,5,0)+VLOOKUP(A89,空气指增!AR$36:AV$529,4,0)*VLOOKUP(A89,空气指增!AR$36:AV$529,5,0)+VLOOKUP(A89,空气指增!AX$36:BB$529,4,0)*VLOOKUP(A89,空气指增!AX$36:BB$529,5,0)+VLOOKUP(A89,股票多头!AK$44:AO$571,4,0)*VLOOKUP(A89,股票多头!AK$44:AO$571,5,0)</f>
        <v>#N/A</v>
      </c>
      <c r="C89" s="2" t="e">
        <f t="shared" si="2"/>
        <v>#N/A</v>
      </c>
      <c r="F89" s="3" t="e">
        <f t="shared" si="3"/>
        <v>#N/A</v>
      </c>
    </row>
    <row r="90" spans="1:6">
      <c r="A90" s="8">
        <v>44334</v>
      </c>
      <c r="B90" s="2" t="e">
        <f>VLOOKUP(A90,股票多头!A$44:E$571,4,0)*VLOOKUP(A90,股票多头!A$44:E$571,5,0)+VLOOKUP(A90,股票多头!N$44:Q$571,4,0)*VLOOKUP(A90,股票多头!N$44:Q$571,5,0)+VLOOKUP(A90,股票多头!S$44:W$571,4,0)*VLOOKUP(A90,股票多头!S$44:W$571,5,0)+VLOOKUP(A90,股票多头!Y$44:AC$571,4,0)*VLOOKUP(A90,股票多头!Y$44:AC$571,5,0)+VLOOKUP(A90,空气指增!H$36:L$529,4,0)*VLOOKUP(A90,空气指增!H$36:L$529,5,0)+VLOOKUP(A90,空气指增!T$36:X$529,4,0)*VLOOKUP(A90,空气指增!T$36:X$529,5,0)+VLOOKUP(A90,多策略灵活配置!#REF!,4,0)*VLOOKUP(A90,多策略灵活配置!#REF!,5,0)+VLOOKUP(A90,量化期货!#REF!,4,0)*VLOOKUP(A90,量化期货!#REF!,5,0)+VLOOKUP(A90,空气指增!AL$36:AP$529,4,0)*VLOOKUP(A90,空气指增!AL$36:AP$529,5,0)+VLOOKUP(A90,股票多头!AE$44:AI$571,4,0)*VLOOKUP(A90,股票多头!AE$44:AI$571,5,0)+VLOOKUP(A90,空气指增!AR$36:AV$529,4,0)*VLOOKUP(A90,空气指增!AR$36:AV$529,5,0)+VLOOKUP(A90,空气指增!AX$36:BB$529,4,0)*VLOOKUP(A90,空气指增!AX$36:BB$529,5,0)+VLOOKUP(A90,股票多头!AK$44:AO$571,4,0)*VLOOKUP(A90,股票多头!AK$44:AO$571,5,0)</f>
        <v>#N/A</v>
      </c>
      <c r="C90" s="2" t="e">
        <f t="shared" si="2"/>
        <v>#N/A</v>
      </c>
      <c r="F90" s="3" t="e">
        <f t="shared" si="3"/>
        <v>#N/A</v>
      </c>
    </row>
    <row r="91" spans="1:6">
      <c r="A91" s="8">
        <v>44335</v>
      </c>
      <c r="B91" s="2" t="e">
        <f>VLOOKUP(A91,股票多头!A$44:E$571,4,0)*VLOOKUP(A91,股票多头!A$44:E$571,5,0)+VLOOKUP(A91,股票多头!N$44:Q$571,4,0)*VLOOKUP(A91,股票多头!N$44:Q$571,5,0)+VLOOKUP(A91,股票多头!S$44:W$571,4,0)*VLOOKUP(A91,股票多头!S$44:W$571,5,0)+VLOOKUP(A91,股票多头!Y$44:AC$571,4,0)*VLOOKUP(A91,股票多头!Y$44:AC$571,5,0)+VLOOKUP(A91,空气指增!H$36:L$529,4,0)*VLOOKUP(A91,空气指增!H$36:L$529,5,0)+VLOOKUP(A91,空气指增!T$36:X$529,4,0)*VLOOKUP(A91,空气指增!T$36:X$529,5,0)+VLOOKUP(A91,多策略灵活配置!#REF!,4,0)*VLOOKUP(A91,多策略灵活配置!#REF!,5,0)+VLOOKUP(A91,量化期货!#REF!,4,0)*VLOOKUP(A91,量化期货!#REF!,5,0)+VLOOKUP(A91,空气指增!AL$36:AP$529,4,0)*VLOOKUP(A91,空气指增!AL$36:AP$529,5,0)+VLOOKUP(A91,股票多头!AE$44:AI$571,4,0)*VLOOKUP(A91,股票多头!AE$44:AI$571,5,0)+VLOOKUP(A91,空气指增!AR$36:AV$529,4,0)*VLOOKUP(A91,空气指增!AR$36:AV$529,5,0)+VLOOKUP(A91,空气指增!AX$36:BB$529,4,0)*VLOOKUP(A91,空气指增!AX$36:BB$529,5,0)+VLOOKUP(A91,股票多头!AK$44:AO$571,4,0)*VLOOKUP(A91,股票多头!AK$44:AO$571,5,0)</f>
        <v>#N/A</v>
      </c>
      <c r="C91" s="2" t="e">
        <f t="shared" si="2"/>
        <v>#N/A</v>
      </c>
      <c r="F91" s="3" t="e">
        <f t="shared" si="3"/>
        <v>#N/A</v>
      </c>
    </row>
    <row r="92" spans="1:6">
      <c r="A92" s="8">
        <v>44336</v>
      </c>
      <c r="B92" s="2" t="e">
        <f>VLOOKUP(A92,股票多头!A$44:E$571,4,0)*VLOOKUP(A92,股票多头!A$44:E$571,5,0)+VLOOKUP(A92,股票多头!N$44:Q$571,4,0)*VLOOKUP(A92,股票多头!N$44:Q$571,5,0)+VLOOKUP(A92,股票多头!S$44:W$571,4,0)*VLOOKUP(A92,股票多头!S$44:W$571,5,0)+VLOOKUP(A92,股票多头!Y$44:AC$571,4,0)*VLOOKUP(A92,股票多头!Y$44:AC$571,5,0)+VLOOKUP(A92,空气指增!H$36:L$529,4,0)*VLOOKUP(A92,空气指增!H$36:L$529,5,0)+VLOOKUP(A92,空气指增!T$36:X$529,4,0)*VLOOKUP(A92,空气指增!T$36:X$529,5,0)+VLOOKUP(A92,多策略灵活配置!#REF!,4,0)*VLOOKUP(A92,多策略灵活配置!#REF!,5,0)+VLOOKUP(A92,量化期货!#REF!,4,0)*VLOOKUP(A92,量化期货!#REF!,5,0)+VLOOKUP(A92,空气指增!AL$36:AP$529,4,0)*VLOOKUP(A92,空气指增!AL$36:AP$529,5,0)+VLOOKUP(A92,股票多头!AE$44:AI$571,4,0)*VLOOKUP(A92,股票多头!AE$44:AI$571,5,0)+VLOOKUP(A92,空气指增!AR$36:AV$529,4,0)*VLOOKUP(A92,空气指增!AR$36:AV$529,5,0)+VLOOKUP(A92,空气指增!AX$36:BB$529,4,0)*VLOOKUP(A92,空气指增!AX$36:BB$529,5,0)+VLOOKUP(A92,股票多头!AK$44:AO$571,4,0)*VLOOKUP(A92,股票多头!AK$44:AO$571,5,0)</f>
        <v>#N/A</v>
      </c>
      <c r="C92" s="2" t="e">
        <f t="shared" si="2"/>
        <v>#N/A</v>
      </c>
      <c r="F92" s="3" t="e">
        <f t="shared" si="3"/>
        <v>#N/A</v>
      </c>
    </row>
    <row r="93" spans="1:6">
      <c r="A93" s="8">
        <v>44337</v>
      </c>
      <c r="B93" s="2" t="e">
        <f>VLOOKUP(A93,股票多头!A$44:E$571,4,0)*VLOOKUP(A93,股票多头!A$44:E$571,5,0)+VLOOKUP(A93,股票多头!N$44:Q$571,4,0)*VLOOKUP(A93,股票多头!N$44:Q$571,5,0)+VLOOKUP(A93,股票多头!S$44:W$571,4,0)*VLOOKUP(A93,股票多头!S$44:W$571,5,0)+VLOOKUP(A93,股票多头!Y$44:AC$571,4,0)*VLOOKUP(A93,股票多头!Y$44:AC$571,5,0)+VLOOKUP(A93,空气指增!H$36:L$529,4,0)*VLOOKUP(A93,空气指增!H$36:L$529,5,0)+VLOOKUP(A93,空气指增!T$36:X$529,4,0)*VLOOKUP(A93,空气指增!T$36:X$529,5,0)+VLOOKUP(A93,多策略灵活配置!#REF!,4,0)*VLOOKUP(A93,多策略灵活配置!#REF!,5,0)+VLOOKUP(A93,量化期货!#REF!,4,0)*VLOOKUP(A93,量化期货!#REF!,5,0)+VLOOKUP(A93,空气指增!AL$36:AP$529,4,0)*VLOOKUP(A93,空气指增!AL$36:AP$529,5,0)+VLOOKUP(A93,股票多头!AE$44:AI$571,4,0)*VLOOKUP(A93,股票多头!AE$44:AI$571,5,0)+VLOOKUP(A93,空气指增!AR$36:AV$529,4,0)*VLOOKUP(A93,空气指增!AR$36:AV$529,5,0)+VLOOKUP(A93,空气指增!AX$36:BB$529,4,0)*VLOOKUP(A93,空气指增!AX$36:BB$529,5,0)+VLOOKUP(A93,股票多头!AK$44:AO$571,4,0)*VLOOKUP(A93,股票多头!AK$44:AO$571,5,0)</f>
        <v>#N/A</v>
      </c>
      <c r="C93" s="2" t="e">
        <f t="shared" si="2"/>
        <v>#N/A</v>
      </c>
      <c r="F93" s="3" t="e">
        <f t="shared" si="3"/>
        <v>#N/A</v>
      </c>
    </row>
    <row r="94" spans="1:6">
      <c r="A94" s="8">
        <v>44340</v>
      </c>
      <c r="B94" s="2" t="e">
        <f>VLOOKUP(A94,股票多头!A$44:E$571,4,0)*VLOOKUP(A94,股票多头!A$44:E$571,5,0)+VLOOKUP(A94,股票多头!N$44:Q$571,4,0)*VLOOKUP(A94,股票多头!N$44:Q$571,5,0)+VLOOKUP(A94,股票多头!S$44:W$571,4,0)*VLOOKUP(A94,股票多头!S$44:W$571,5,0)+VLOOKUP(A94,股票多头!Y$44:AC$571,4,0)*VLOOKUP(A94,股票多头!Y$44:AC$571,5,0)+VLOOKUP(A94,空气指增!H$36:L$529,4,0)*VLOOKUP(A94,空气指增!H$36:L$529,5,0)+VLOOKUP(A94,空气指增!T$36:X$529,4,0)*VLOOKUP(A94,空气指增!T$36:X$529,5,0)+VLOOKUP(A94,多策略灵活配置!#REF!,4,0)*VLOOKUP(A94,多策略灵活配置!#REF!,5,0)+VLOOKUP(A94,量化期货!#REF!,4,0)*VLOOKUP(A94,量化期货!#REF!,5,0)+VLOOKUP(A94,空气指增!AL$36:AP$529,4,0)*VLOOKUP(A94,空气指增!AL$36:AP$529,5,0)+VLOOKUP(A94,股票多头!AE$44:AI$571,4,0)*VLOOKUP(A94,股票多头!AE$44:AI$571,5,0)+VLOOKUP(A94,空气指增!AR$36:AV$529,4,0)*VLOOKUP(A94,空气指增!AR$36:AV$529,5,0)+VLOOKUP(A94,空气指增!AX$36:BB$529,4,0)*VLOOKUP(A94,空气指增!AX$36:BB$529,5,0)+VLOOKUP(A94,股票多头!AK$44:AO$571,4,0)*VLOOKUP(A94,股票多头!AK$44:AO$571,5,0)</f>
        <v>#N/A</v>
      </c>
      <c r="C94" s="2" t="e">
        <f t="shared" si="2"/>
        <v>#N/A</v>
      </c>
      <c r="F94" s="3" t="e">
        <f t="shared" si="3"/>
        <v>#N/A</v>
      </c>
    </row>
    <row r="95" spans="1:6">
      <c r="A95" s="8">
        <v>44341</v>
      </c>
      <c r="B95" s="2" t="e">
        <f>VLOOKUP(A95,股票多头!A$44:E$571,4,0)*VLOOKUP(A95,股票多头!A$44:E$571,5,0)+VLOOKUP(A95,股票多头!N$44:Q$571,4,0)*VLOOKUP(A95,股票多头!N$44:Q$571,5,0)+VLOOKUP(A95,股票多头!S$44:W$571,4,0)*VLOOKUP(A95,股票多头!S$44:W$571,5,0)+VLOOKUP(A95,股票多头!Y$44:AC$571,4,0)*VLOOKUP(A95,股票多头!Y$44:AC$571,5,0)+VLOOKUP(A95,空气指增!H$36:L$529,4,0)*VLOOKUP(A95,空气指增!H$36:L$529,5,0)+VLOOKUP(A95,空气指增!T$36:X$529,4,0)*VLOOKUP(A95,空气指增!T$36:X$529,5,0)+VLOOKUP(A95,多策略灵活配置!#REF!,4,0)*VLOOKUP(A95,多策略灵活配置!#REF!,5,0)+VLOOKUP(A95,量化期货!#REF!,4,0)*VLOOKUP(A95,量化期货!#REF!,5,0)+VLOOKUP(A95,空气指增!AL$36:AP$529,4,0)*VLOOKUP(A95,空气指增!AL$36:AP$529,5,0)+VLOOKUP(A95,股票多头!AE$44:AI$571,4,0)*VLOOKUP(A95,股票多头!AE$44:AI$571,5,0)+VLOOKUP(A95,空气指增!AR$36:AV$529,4,0)*VLOOKUP(A95,空气指增!AR$36:AV$529,5,0)+VLOOKUP(A95,空气指增!AX$36:BB$529,4,0)*VLOOKUP(A95,空气指增!AX$36:BB$529,5,0)+VLOOKUP(A95,股票多头!AK$44:AO$571,4,0)*VLOOKUP(A95,股票多头!AK$44:AO$571,5,0)</f>
        <v>#N/A</v>
      </c>
      <c r="C95" s="2" t="e">
        <f t="shared" si="2"/>
        <v>#N/A</v>
      </c>
      <c r="F95" s="3" t="e">
        <f t="shared" si="3"/>
        <v>#N/A</v>
      </c>
    </row>
    <row r="96" spans="1:6">
      <c r="A96" s="8">
        <v>44342</v>
      </c>
      <c r="B96" s="2" t="e">
        <f>VLOOKUP(A96,股票多头!A$44:E$571,4,0)*VLOOKUP(A96,股票多头!A$44:E$571,5,0)+VLOOKUP(A96,股票多头!N$44:Q$571,4,0)*VLOOKUP(A96,股票多头!N$44:Q$571,5,0)+VLOOKUP(A96,股票多头!S$44:W$571,4,0)*VLOOKUP(A96,股票多头!S$44:W$571,5,0)+VLOOKUP(A96,股票多头!Y$44:AC$571,4,0)*VLOOKUP(A96,股票多头!Y$44:AC$571,5,0)+VLOOKUP(A96,空气指增!H$36:L$529,4,0)*VLOOKUP(A96,空气指增!H$36:L$529,5,0)+VLOOKUP(A96,空气指增!T$36:X$529,4,0)*VLOOKUP(A96,空气指增!T$36:X$529,5,0)+VLOOKUP(A96,多策略灵活配置!#REF!,4,0)*VLOOKUP(A96,多策略灵活配置!#REF!,5,0)+VLOOKUP(A96,量化期货!#REF!,4,0)*VLOOKUP(A96,量化期货!#REF!,5,0)+VLOOKUP(A96,空气指增!AL$36:AP$529,4,0)*VLOOKUP(A96,空气指增!AL$36:AP$529,5,0)+VLOOKUP(A96,股票多头!AE$44:AI$571,4,0)*VLOOKUP(A96,股票多头!AE$44:AI$571,5,0)+VLOOKUP(A96,空气指增!AR$36:AV$529,4,0)*VLOOKUP(A96,空气指增!AR$36:AV$529,5,0)+VLOOKUP(A96,空气指增!AX$36:BB$529,4,0)*VLOOKUP(A96,空气指增!AX$36:BB$529,5,0)+VLOOKUP(A96,股票多头!AK$44:AO$571,4,0)*VLOOKUP(A96,股票多头!AK$44:AO$571,5,0)</f>
        <v>#N/A</v>
      </c>
      <c r="C96" s="2" t="e">
        <f t="shared" si="2"/>
        <v>#N/A</v>
      </c>
      <c r="F96" s="3" t="e">
        <f t="shared" si="3"/>
        <v>#N/A</v>
      </c>
    </row>
    <row r="97" spans="1:6">
      <c r="A97" s="8">
        <v>44343</v>
      </c>
      <c r="B97" s="2" t="e">
        <f>VLOOKUP(A97,股票多头!A$44:E$571,4,0)*VLOOKUP(A97,股票多头!A$44:E$571,5,0)+VLOOKUP(A97,股票多头!N$44:Q$571,4,0)*VLOOKUP(A97,股票多头!N$44:Q$571,5,0)+VLOOKUP(A97,股票多头!S$44:W$571,4,0)*VLOOKUP(A97,股票多头!S$44:W$571,5,0)+VLOOKUP(A97,股票多头!Y$44:AC$571,4,0)*VLOOKUP(A97,股票多头!Y$44:AC$571,5,0)+VLOOKUP(A97,空气指增!H$36:L$529,4,0)*VLOOKUP(A97,空气指增!H$36:L$529,5,0)+VLOOKUP(A97,空气指增!T$36:X$529,4,0)*VLOOKUP(A97,空气指增!T$36:X$529,5,0)+VLOOKUP(A97,多策略灵活配置!#REF!,4,0)*VLOOKUP(A97,多策略灵活配置!#REF!,5,0)+VLOOKUP(A97,量化期货!#REF!,4,0)*VLOOKUP(A97,量化期货!#REF!,5,0)+VLOOKUP(A97,空气指增!AL$36:AP$529,4,0)*VLOOKUP(A97,空气指增!AL$36:AP$529,5,0)+VLOOKUP(A97,股票多头!AE$44:AI$571,4,0)*VLOOKUP(A97,股票多头!AE$44:AI$571,5,0)+VLOOKUP(A97,空气指增!AR$36:AV$529,4,0)*VLOOKUP(A97,空气指增!AR$36:AV$529,5,0)+VLOOKUP(A97,空气指增!AX$36:BB$529,4,0)*VLOOKUP(A97,空气指增!AX$36:BB$529,5,0)+VLOOKUP(A97,股票多头!AK$44:AO$571,4,0)*VLOOKUP(A97,股票多头!AK$44:AO$571,5,0)</f>
        <v>#N/A</v>
      </c>
      <c r="C97" s="2" t="e">
        <f t="shared" si="2"/>
        <v>#N/A</v>
      </c>
      <c r="F97" s="3" t="e">
        <f t="shared" si="3"/>
        <v>#N/A</v>
      </c>
    </row>
    <row r="98" spans="1:6">
      <c r="A98" s="8">
        <v>44344</v>
      </c>
      <c r="B98" s="2" t="e">
        <f>VLOOKUP(A98,股票多头!A$44:E$571,4,0)*VLOOKUP(A98,股票多头!A$44:E$571,5,0)+VLOOKUP(A98,股票多头!N$44:Q$571,4,0)*VLOOKUP(A98,股票多头!N$44:Q$571,5,0)+VLOOKUP(A98,股票多头!S$44:W$571,4,0)*VLOOKUP(A98,股票多头!S$44:W$571,5,0)+VLOOKUP(A98,股票多头!Y$44:AC$571,4,0)*VLOOKUP(A98,股票多头!Y$44:AC$571,5,0)+VLOOKUP(A98,空气指增!H$36:L$529,4,0)*VLOOKUP(A98,空气指增!H$36:L$529,5,0)+VLOOKUP(A98,空气指增!T$36:X$529,4,0)*VLOOKUP(A98,空气指增!T$36:X$529,5,0)+VLOOKUP(A98,多策略灵活配置!#REF!,4,0)*VLOOKUP(A98,多策略灵活配置!#REF!,5,0)+VLOOKUP(A98,量化期货!#REF!,4,0)*VLOOKUP(A98,量化期货!#REF!,5,0)+VLOOKUP(A98,空气指增!AL$36:AP$529,4,0)*VLOOKUP(A98,空气指增!AL$36:AP$529,5,0)+VLOOKUP(A98,股票多头!AE$44:AI$571,4,0)*VLOOKUP(A98,股票多头!AE$44:AI$571,5,0)+VLOOKUP(A98,空气指增!AR$36:AV$529,4,0)*VLOOKUP(A98,空气指增!AR$36:AV$529,5,0)+VLOOKUP(A98,空气指增!AX$36:BB$529,4,0)*VLOOKUP(A98,空气指增!AX$36:BB$529,5,0)+VLOOKUP(A98,股票多头!AK$44:AO$571,4,0)*VLOOKUP(A98,股票多头!AK$44:AO$571,5,0)</f>
        <v>#N/A</v>
      </c>
      <c r="C98" s="2" t="e">
        <f t="shared" si="2"/>
        <v>#N/A</v>
      </c>
      <c r="F98" s="3" t="e">
        <f t="shared" si="3"/>
        <v>#N/A</v>
      </c>
    </row>
    <row r="99" spans="1:6">
      <c r="A99" s="8">
        <v>44347</v>
      </c>
      <c r="B99" s="2" t="e">
        <f>VLOOKUP(A99,股票多头!A$44:E$571,4,0)*VLOOKUP(A99,股票多头!A$44:E$571,5,0)+VLOOKUP(A99,股票多头!N$44:Q$571,4,0)*VLOOKUP(A99,股票多头!N$44:Q$571,5,0)+VLOOKUP(A99,股票多头!S$44:W$571,4,0)*VLOOKUP(A99,股票多头!S$44:W$571,5,0)+VLOOKUP(A99,股票多头!Y$44:AC$571,4,0)*VLOOKUP(A99,股票多头!Y$44:AC$571,5,0)+VLOOKUP(A99,空气指增!H$36:L$529,4,0)*VLOOKUP(A99,空气指增!H$36:L$529,5,0)+VLOOKUP(A99,空气指增!T$36:X$529,4,0)*VLOOKUP(A99,空气指增!T$36:X$529,5,0)+VLOOKUP(A99,多策略灵活配置!#REF!,4,0)*VLOOKUP(A99,多策略灵活配置!#REF!,5,0)+VLOOKUP(A99,量化期货!#REF!,4,0)*VLOOKUP(A99,量化期货!#REF!,5,0)+VLOOKUP(A99,空气指增!AL$36:AP$529,4,0)*VLOOKUP(A99,空气指增!AL$36:AP$529,5,0)+VLOOKUP(A99,股票多头!AE$44:AI$571,4,0)*VLOOKUP(A99,股票多头!AE$44:AI$571,5,0)+VLOOKUP(A99,空气指增!AR$36:AV$529,4,0)*VLOOKUP(A99,空气指增!AR$36:AV$529,5,0)+VLOOKUP(A99,空气指增!AX$36:BB$529,4,0)*VLOOKUP(A99,空气指增!AX$36:BB$529,5,0)+VLOOKUP(A99,股票多头!AK$44:AO$571,4,0)*VLOOKUP(A99,股票多头!AK$44:AO$571,5,0)</f>
        <v>#N/A</v>
      </c>
      <c r="C99" s="2" t="e">
        <f t="shared" si="2"/>
        <v>#N/A</v>
      </c>
      <c r="F99" s="3" t="e">
        <f t="shared" si="3"/>
        <v>#N/A</v>
      </c>
    </row>
    <row r="100" spans="1:6">
      <c r="A100" s="8">
        <v>44348</v>
      </c>
      <c r="B100" s="2" t="e">
        <f>VLOOKUP(A100,股票多头!A$44:E$571,4,0)*VLOOKUP(A100,股票多头!A$44:E$571,5,0)+VLOOKUP(A100,股票多头!N$44:Q$571,4,0)*VLOOKUP(A100,股票多头!N$44:Q$571,5,0)+VLOOKUP(A100,股票多头!S$44:W$571,4,0)*VLOOKUP(A100,股票多头!S$44:W$571,5,0)+VLOOKUP(A100,股票多头!Y$44:AC$571,4,0)*VLOOKUP(A100,股票多头!Y$44:AC$571,5,0)+VLOOKUP(A100,空气指增!H$36:L$529,4,0)*VLOOKUP(A100,空气指增!H$36:L$529,5,0)+VLOOKUP(A100,空气指增!T$36:X$529,4,0)*VLOOKUP(A100,空气指增!T$36:X$529,5,0)+VLOOKUP(A100,多策略灵活配置!#REF!,4,0)*VLOOKUP(A100,多策略灵活配置!#REF!,5,0)+VLOOKUP(A100,量化期货!#REF!,4,0)*VLOOKUP(A100,量化期货!#REF!,5,0)+VLOOKUP(A100,空气指增!AL$36:AP$529,4,0)*VLOOKUP(A100,空气指增!AL$36:AP$529,5,0)+VLOOKUP(A100,股票多头!AE$44:AI$571,4,0)*VLOOKUP(A100,股票多头!AE$44:AI$571,5,0)+VLOOKUP(A100,空气指增!AR$36:AV$529,4,0)*VLOOKUP(A100,空气指增!AR$36:AV$529,5,0)+VLOOKUP(A100,空气指增!AX$36:BB$529,4,0)*VLOOKUP(A100,空气指增!AX$36:BB$529,5,0)+VLOOKUP(A100,股票多头!AK$44:AO$571,4,0)*VLOOKUP(A100,股票多头!AK$44:AO$571,5,0)</f>
        <v>#N/A</v>
      </c>
      <c r="C100" s="2" t="e">
        <f t="shared" si="2"/>
        <v>#N/A</v>
      </c>
      <c r="F100" s="3" t="e">
        <f t="shared" si="3"/>
        <v>#N/A</v>
      </c>
    </row>
    <row r="101" spans="1:6">
      <c r="A101" s="8">
        <v>44349</v>
      </c>
      <c r="B101" s="2" t="e">
        <f>VLOOKUP(A101,股票多头!A$44:E$571,4,0)*VLOOKUP(A101,股票多头!A$44:E$571,5,0)+VLOOKUP(A101,股票多头!N$44:Q$571,4,0)*VLOOKUP(A101,股票多头!N$44:Q$571,5,0)+VLOOKUP(A101,股票多头!S$44:W$571,4,0)*VLOOKUP(A101,股票多头!S$44:W$571,5,0)+VLOOKUP(A101,股票多头!Y$44:AC$571,4,0)*VLOOKUP(A101,股票多头!Y$44:AC$571,5,0)+VLOOKUP(A101,空气指增!H$36:L$529,4,0)*VLOOKUP(A101,空气指增!H$36:L$529,5,0)+VLOOKUP(A101,空气指增!T$36:X$529,4,0)*VLOOKUP(A101,空气指增!T$36:X$529,5,0)+VLOOKUP(A101,多策略灵活配置!#REF!,4,0)*VLOOKUP(A101,多策略灵活配置!#REF!,5,0)+VLOOKUP(A101,量化期货!#REF!,4,0)*VLOOKUP(A101,量化期货!#REF!,5,0)+VLOOKUP(A101,空气指增!AL$36:AP$529,4,0)*VLOOKUP(A101,空气指增!AL$36:AP$529,5,0)+VLOOKUP(A101,股票多头!AE$44:AI$571,4,0)*VLOOKUP(A101,股票多头!AE$44:AI$571,5,0)+VLOOKUP(A101,空气指增!AR$36:AV$529,4,0)*VLOOKUP(A101,空气指增!AR$36:AV$529,5,0)+VLOOKUP(A101,空气指增!AX$36:BB$529,4,0)*VLOOKUP(A101,空气指增!AX$36:BB$529,5,0)+VLOOKUP(A101,股票多头!AK$44:AO$571,4,0)*VLOOKUP(A101,股票多头!AK$44:AO$571,5,0)</f>
        <v>#N/A</v>
      </c>
      <c r="C101" s="2" t="e">
        <f t="shared" si="2"/>
        <v>#N/A</v>
      </c>
      <c r="F101" s="3" t="e">
        <f t="shared" si="3"/>
        <v>#N/A</v>
      </c>
    </row>
    <row r="102" spans="1:6">
      <c r="A102" s="8">
        <v>44350</v>
      </c>
      <c r="B102" s="2" t="e">
        <f>VLOOKUP(A102,股票多头!A$44:E$571,4,0)*VLOOKUP(A102,股票多头!A$44:E$571,5,0)+VLOOKUP(A102,股票多头!N$44:Q$571,4,0)*VLOOKUP(A102,股票多头!N$44:Q$571,5,0)+VLOOKUP(A102,股票多头!S$44:W$571,4,0)*VLOOKUP(A102,股票多头!S$44:W$571,5,0)+VLOOKUP(A102,股票多头!Y$44:AC$571,4,0)*VLOOKUP(A102,股票多头!Y$44:AC$571,5,0)+VLOOKUP(A102,空气指增!H$36:L$529,4,0)*VLOOKUP(A102,空气指增!H$36:L$529,5,0)+VLOOKUP(A102,空气指增!T$36:X$529,4,0)*VLOOKUP(A102,空气指增!T$36:X$529,5,0)+VLOOKUP(A102,多策略灵活配置!#REF!,4,0)*VLOOKUP(A102,多策略灵活配置!#REF!,5,0)+VLOOKUP(A102,量化期货!#REF!,4,0)*VLOOKUP(A102,量化期货!#REF!,5,0)+VLOOKUP(A102,空气指增!AL$36:AP$529,4,0)*VLOOKUP(A102,空气指增!AL$36:AP$529,5,0)+VLOOKUP(A102,股票多头!AE$44:AI$571,4,0)*VLOOKUP(A102,股票多头!AE$44:AI$571,5,0)+VLOOKUP(A102,空气指增!AR$36:AV$529,4,0)*VLOOKUP(A102,空气指增!AR$36:AV$529,5,0)+VLOOKUP(A102,空气指增!AX$36:BB$529,4,0)*VLOOKUP(A102,空气指增!AX$36:BB$529,5,0)+VLOOKUP(A102,股票多头!AK$44:AO$571,4,0)*VLOOKUP(A102,股票多头!AK$44:AO$571,5,0)</f>
        <v>#N/A</v>
      </c>
      <c r="C102" s="2" t="e">
        <f t="shared" si="2"/>
        <v>#N/A</v>
      </c>
      <c r="F102" s="3" t="e">
        <f t="shared" si="3"/>
        <v>#N/A</v>
      </c>
    </row>
    <row r="103" spans="1:6">
      <c r="A103" s="8">
        <v>44351</v>
      </c>
      <c r="B103" s="2" t="e">
        <f>VLOOKUP(A103,股票多头!A$44:E$571,4,0)*VLOOKUP(A103,股票多头!A$44:E$571,5,0)+VLOOKUP(A103,股票多头!N$44:Q$571,4,0)*VLOOKUP(A103,股票多头!N$44:Q$571,5,0)+VLOOKUP(A103,股票多头!S$44:W$571,4,0)*VLOOKUP(A103,股票多头!S$44:W$571,5,0)+VLOOKUP(A103,股票多头!Y$44:AC$571,4,0)*VLOOKUP(A103,股票多头!Y$44:AC$571,5,0)+VLOOKUP(A103,空气指增!H$36:L$529,4,0)*VLOOKUP(A103,空气指增!H$36:L$529,5,0)+VLOOKUP(A103,空气指增!T$36:X$529,4,0)*VLOOKUP(A103,空气指增!T$36:X$529,5,0)+VLOOKUP(A103,多策略灵活配置!#REF!,4,0)*VLOOKUP(A103,多策略灵活配置!#REF!,5,0)+VLOOKUP(A103,量化期货!#REF!,4,0)*VLOOKUP(A103,量化期货!#REF!,5,0)+VLOOKUP(A103,空气指增!AL$36:AP$529,4,0)*VLOOKUP(A103,空气指增!AL$36:AP$529,5,0)+VLOOKUP(A103,股票多头!AE$44:AI$571,4,0)*VLOOKUP(A103,股票多头!AE$44:AI$571,5,0)+VLOOKUP(A103,空气指增!AR$36:AV$529,4,0)*VLOOKUP(A103,空气指增!AR$36:AV$529,5,0)+VLOOKUP(A103,空气指增!AX$36:BB$529,4,0)*VLOOKUP(A103,空气指增!AX$36:BB$529,5,0)+VLOOKUP(A103,股票多头!AK$44:AO$571,4,0)*VLOOKUP(A103,股票多头!AK$44:AO$571,5,0)</f>
        <v>#N/A</v>
      </c>
      <c r="C103" s="2" t="e">
        <f t="shared" si="2"/>
        <v>#N/A</v>
      </c>
      <c r="F103" s="3" t="e">
        <f t="shared" si="3"/>
        <v>#N/A</v>
      </c>
    </row>
    <row r="104" spans="1:6">
      <c r="A104" s="8">
        <v>44354</v>
      </c>
      <c r="B104" s="2" t="e">
        <f>VLOOKUP(A104,股票多头!A$44:E$571,4,0)*VLOOKUP(A104,股票多头!A$44:E$571,5,0)+VLOOKUP(A104,股票多头!N$44:Q$571,4,0)*VLOOKUP(A104,股票多头!N$44:Q$571,5,0)+VLOOKUP(A104,股票多头!S$44:W$571,4,0)*VLOOKUP(A104,股票多头!S$44:W$571,5,0)+VLOOKUP(A104,股票多头!Y$44:AC$571,4,0)*VLOOKUP(A104,股票多头!Y$44:AC$571,5,0)+VLOOKUP(A104,空气指增!H$36:L$529,4,0)*VLOOKUP(A104,空气指增!H$36:L$529,5,0)+VLOOKUP(A104,空气指增!T$36:X$529,4,0)*VLOOKUP(A104,空气指增!T$36:X$529,5,0)+VLOOKUP(A104,多策略灵活配置!#REF!,4,0)*VLOOKUP(A104,多策略灵活配置!#REF!,5,0)+VLOOKUP(A104,量化期货!#REF!,4,0)*VLOOKUP(A104,量化期货!#REF!,5,0)+VLOOKUP(A104,空气指增!AL$36:AP$529,4,0)*VLOOKUP(A104,空气指增!AL$36:AP$529,5,0)+VLOOKUP(A104,股票多头!AE$44:AI$571,4,0)*VLOOKUP(A104,股票多头!AE$44:AI$571,5,0)+VLOOKUP(A104,空气指增!AR$36:AV$529,4,0)*VLOOKUP(A104,空气指增!AR$36:AV$529,5,0)+VLOOKUP(A104,空气指增!AX$36:BB$529,4,0)*VLOOKUP(A104,空气指增!AX$36:BB$529,5,0)+VLOOKUP(A104,股票多头!AK$44:AO$571,4,0)*VLOOKUP(A104,股票多头!AK$44:AO$571,5,0)</f>
        <v>#N/A</v>
      </c>
      <c r="C104" s="2" t="e">
        <f t="shared" si="2"/>
        <v>#N/A</v>
      </c>
      <c r="F104" s="3" t="e">
        <f t="shared" si="3"/>
        <v>#N/A</v>
      </c>
    </row>
    <row r="105" spans="1:6">
      <c r="A105" s="8">
        <v>44355</v>
      </c>
      <c r="B105" s="2" t="e">
        <f>VLOOKUP(A105,股票多头!A$44:E$571,4,0)*VLOOKUP(A105,股票多头!A$44:E$571,5,0)+VLOOKUP(A105,股票多头!N$44:Q$571,4,0)*VLOOKUP(A105,股票多头!N$44:Q$571,5,0)+VLOOKUP(A105,股票多头!S$44:W$571,4,0)*VLOOKUP(A105,股票多头!S$44:W$571,5,0)+VLOOKUP(A105,股票多头!Y$44:AC$571,4,0)*VLOOKUP(A105,股票多头!Y$44:AC$571,5,0)+VLOOKUP(A105,空气指增!H$36:L$529,4,0)*VLOOKUP(A105,空气指增!H$36:L$529,5,0)+VLOOKUP(A105,空气指增!T$36:X$529,4,0)*VLOOKUP(A105,空气指增!T$36:X$529,5,0)+VLOOKUP(A105,多策略灵活配置!#REF!,4,0)*VLOOKUP(A105,多策略灵活配置!#REF!,5,0)+VLOOKUP(A105,量化期货!#REF!,4,0)*VLOOKUP(A105,量化期货!#REF!,5,0)+VLOOKUP(A105,空气指增!AL$36:AP$529,4,0)*VLOOKUP(A105,空气指增!AL$36:AP$529,5,0)+VLOOKUP(A105,股票多头!AE$44:AI$571,4,0)*VLOOKUP(A105,股票多头!AE$44:AI$571,5,0)+VLOOKUP(A105,空气指增!AR$36:AV$529,4,0)*VLOOKUP(A105,空气指增!AR$36:AV$529,5,0)+VLOOKUP(A105,空气指增!AX$36:BB$529,4,0)*VLOOKUP(A105,空气指增!AX$36:BB$529,5,0)+VLOOKUP(A105,股票多头!AK$44:AO$571,4,0)*VLOOKUP(A105,股票多头!AK$44:AO$571,5,0)</f>
        <v>#N/A</v>
      </c>
      <c r="C105" s="2" t="e">
        <f t="shared" ref="C105:C152" si="4">C104+D105</f>
        <v>#N/A</v>
      </c>
      <c r="F105" s="3" t="e">
        <f t="shared" ref="F105:F147" si="5">B105/C105</f>
        <v>#N/A</v>
      </c>
    </row>
    <row r="106" spans="1:6">
      <c r="A106" s="8">
        <v>44356</v>
      </c>
      <c r="B106" s="2" t="e">
        <f>VLOOKUP(A106,股票多头!A$44:E$571,4,0)*VLOOKUP(A106,股票多头!A$44:E$571,5,0)+VLOOKUP(A106,股票多头!N$44:Q$571,4,0)*VLOOKUP(A106,股票多头!N$44:Q$571,5,0)+VLOOKUP(A106,股票多头!S$44:W$571,4,0)*VLOOKUP(A106,股票多头!S$44:W$571,5,0)+VLOOKUP(A106,股票多头!Y$44:AC$571,4,0)*VLOOKUP(A106,股票多头!Y$44:AC$571,5,0)+VLOOKUP(A106,空气指增!H$36:L$529,4,0)*VLOOKUP(A106,空气指增!H$36:L$529,5,0)+VLOOKUP(A106,空气指增!T$36:X$529,4,0)*VLOOKUP(A106,空气指增!T$36:X$529,5,0)+VLOOKUP(A106,多策略灵活配置!#REF!,4,0)*VLOOKUP(A106,多策略灵活配置!#REF!,5,0)+VLOOKUP(A106,量化期货!#REF!,4,0)*VLOOKUP(A106,量化期货!#REF!,5,0)+VLOOKUP(A106,空气指增!AL$36:AP$529,4,0)*VLOOKUP(A106,空气指增!AL$36:AP$529,5,0)+VLOOKUP(A106,股票多头!AE$44:AI$571,4,0)*VLOOKUP(A106,股票多头!AE$44:AI$571,5,0)+VLOOKUP(A106,空气指增!AR$36:AV$529,4,0)*VLOOKUP(A106,空气指增!AR$36:AV$529,5,0)+VLOOKUP(A106,空气指增!AX$36:BB$529,4,0)*VLOOKUP(A106,空气指增!AX$36:BB$529,5,0)+VLOOKUP(A106,股票多头!AK$44:AO$571,4,0)*VLOOKUP(A106,股票多头!AK$44:AO$571,5,0)</f>
        <v>#N/A</v>
      </c>
      <c r="C106" s="2" t="e">
        <f t="shared" si="4"/>
        <v>#N/A</v>
      </c>
      <c r="F106" s="3" t="e">
        <f t="shared" si="5"/>
        <v>#N/A</v>
      </c>
    </row>
    <row r="107" spans="1:6">
      <c r="A107" s="8">
        <v>44357</v>
      </c>
      <c r="B107" s="2" t="e">
        <f>VLOOKUP(A107,股票多头!A$44:E$571,4,0)*VLOOKUP(A107,股票多头!A$44:E$571,5,0)+VLOOKUP(A107,股票多头!N$44:Q$571,4,0)*VLOOKUP(A107,股票多头!N$44:Q$571,5,0)+VLOOKUP(A107,股票多头!S$44:W$571,4,0)*VLOOKUP(A107,股票多头!S$44:W$571,5,0)+VLOOKUP(A107,股票多头!Y$44:AC$571,4,0)*VLOOKUP(A107,股票多头!Y$44:AC$571,5,0)+VLOOKUP(A107,空气指增!H$36:L$529,4,0)*VLOOKUP(A107,空气指增!H$36:L$529,5,0)+VLOOKUP(A107,空气指增!T$36:X$529,4,0)*VLOOKUP(A107,空气指增!T$36:X$529,5,0)+VLOOKUP(A107,多策略灵活配置!#REF!,4,0)*VLOOKUP(A107,多策略灵活配置!#REF!,5,0)+VLOOKUP(A107,量化期货!#REF!,4,0)*VLOOKUP(A107,量化期货!#REF!,5,0)+VLOOKUP(A107,空气指增!AL$36:AP$529,4,0)*VLOOKUP(A107,空气指增!AL$36:AP$529,5,0)+VLOOKUP(A107,股票多头!AE$44:AI$571,4,0)*VLOOKUP(A107,股票多头!AE$44:AI$571,5,0)+VLOOKUP(A107,空气指增!AR$36:AV$529,4,0)*VLOOKUP(A107,空气指增!AR$36:AV$529,5,0)+VLOOKUP(A107,空气指增!AX$36:BB$529,4,0)*VLOOKUP(A107,空气指增!AX$36:BB$529,5,0)+VLOOKUP(A107,股票多头!AK$44:AO$571,4,0)*VLOOKUP(A107,股票多头!AK$44:AO$571,5,0)</f>
        <v>#N/A</v>
      </c>
      <c r="C107" s="2" t="e">
        <f t="shared" si="4"/>
        <v>#N/A</v>
      </c>
      <c r="F107" s="3" t="e">
        <f t="shared" si="5"/>
        <v>#N/A</v>
      </c>
    </row>
    <row r="108" spans="1:6">
      <c r="A108" s="8">
        <v>44358</v>
      </c>
      <c r="B108" s="2" t="e">
        <f>VLOOKUP(A108,股票多头!A$44:E$571,4,0)*VLOOKUP(A108,股票多头!A$44:E$571,5,0)+VLOOKUP(A108,股票多头!N$44:Q$571,4,0)*VLOOKUP(A108,股票多头!N$44:Q$571,5,0)+VLOOKUP(A108,股票多头!S$44:W$571,4,0)*VLOOKUP(A108,股票多头!S$44:W$571,5,0)+VLOOKUP(A108,股票多头!Y$44:AC$571,4,0)*VLOOKUP(A108,股票多头!Y$44:AC$571,5,0)+VLOOKUP(A108,空气指增!H$36:L$529,4,0)*VLOOKUP(A108,空气指增!H$36:L$529,5,0)+VLOOKUP(A108,空气指增!T$36:X$529,4,0)*VLOOKUP(A108,空气指增!T$36:X$529,5,0)+VLOOKUP(A108,多策略灵活配置!#REF!,4,0)*VLOOKUP(A108,多策略灵活配置!#REF!,5,0)+VLOOKUP(A108,量化期货!#REF!,4,0)*VLOOKUP(A108,量化期货!#REF!,5,0)+VLOOKUP(A108,空气指增!AL$36:AP$529,4,0)*VLOOKUP(A108,空气指增!AL$36:AP$529,5,0)+VLOOKUP(A108,股票多头!AE$44:AI$571,4,0)*VLOOKUP(A108,股票多头!AE$44:AI$571,5,0)+VLOOKUP(A108,空气指增!AR$36:AV$529,4,0)*VLOOKUP(A108,空气指增!AR$36:AV$529,5,0)+VLOOKUP(A108,空气指增!AX$36:BB$529,4,0)*VLOOKUP(A108,空气指增!AX$36:BB$529,5,0)+VLOOKUP(A108,股票多头!AK$44:AO$571,4,0)*VLOOKUP(A108,股票多头!AK$44:AO$571,5,0)+VLOOKUP(A108,股票多头!AQ$44:AU$571,4,0)*VLOOKUP(A108,股票多头!AQ$44:AU$571,5,0)</f>
        <v>#N/A</v>
      </c>
      <c r="C108" s="2" t="e">
        <f t="shared" si="4"/>
        <v>#N/A</v>
      </c>
      <c r="D108" s="2" t="e">
        <f>E108/F107</f>
        <v>#N/A</v>
      </c>
      <c r="E108" s="2">
        <v>2000000</v>
      </c>
      <c r="F108" s="3" t="e">
        <f t="shared" si="5"/>
        <v>#N/A</v>
      </c>
    </row>
    <row r="109" spans="1:6">
      <c r="A109" s="8">
        <v>44362</v>
      </c>
      <c r="B109" s="2" t="e">
        <f>VLOOKUP(A109,股票多头!A$44:E$571,4,0)*VLOOKUP(A109,股票多头!A$44:E$571,5,0)+VLOOKUP(A109,股票多头!N$44:Q$571,4,0)*VLOOKUP(A109,股票多头!N$44:Q$571,5,0)+VLOOKUP(A109,股票多头!S$44:W$571,4,0)*VLOOKUP(A109,股票多头!S$44:W$571,5,0)+VLOOKUP(A109,股票多头!Y$44:AC$571,4,0)*VLOOKUP(A109,股票多头!Y$44:AC$571,5,0)+VLOOKUP(A109,空气指增!H$36:L$529,4,0)*VLOOKUP(A109,空气指增!H$36:L$529,5,0)+VLOOKUP(A109,空气指增!T$36:X$529,4,0)*VLOOKUP(A109,空气指增!T$36:X$529,5,0)+VLOOKUP(A109,多策略灵活配置!#REF!,4,0)*VLOOKUP(A109,多策略灵活配置!#REF!,5,0)+VLOOKUP(A109,量化期货!#REF!,4,0)*VLOOKUP(A109,量化期货!#REF!,5,0)+VLOOKUP(A109,空气指增!AL$36:AP$529,4,0)*VLOOKUP(A109,空气指增!AL$36:AP$529,5,0)+VLOOKUP(A109,股票多头!AE$44:AI$571,4,0)*VLOOKUP(A109,股票多头!AE$44:AI$571,5,0)+VLOOKUP(A109,空气指增!AR$36:AV$529,4,0)*VLOOKUP(A109,空气指增!AR$36:AV$529,5,0)+VLOOKUP(A109,空气指增!AX$36:BB$529,4,0)*VLOOKUP(A109,空气指增!AX$36:BB$529,5,0)+VLOOKUP(A109,股票多头!AK$44:AO$571,4,0)*VLOOKUP(A109,股票多头!AK$44:AO$571,5,0)+VLOOKUP(A109,股票多头!AQ$44:AU$571,4,0)*VLOOKUP(A109,股票多头!AQ$44:AU$571,5,0)</f>
        <v>#N/A</v>
      </c>
      <c r="C109" s="2" t="e">
        <f t="shared" si="4"/>
        <v>#N/A</v>
      </c>
      <c r="F109" s="3" t="e">
        <f t="shared" si="5"/>
        <v>#N/A</v>
      </c>
    </row>
    <row r="110" spans="1:6">
      <c r="A110" s="8">
        <v>44363</v>
      </c>
      <c r="B110" s="2" t="e">
        <f>VLOOKUP(A110,股票多头!A$44:E$571,4,0)*VLOOKUP(A110,股票多头!A$44:E$571,5,0)+VLOOKUP(A110,股票多头!N$44:Q$571,4,0)*VLOOKUP(A110,股票多头!N$44:Q$571,5,0)+VLOOKUP(A110,股票多头!S$44:W$571,4,0)*VLOOKUP(A110,股票多头!S$44:W$571,5,0)+VLOOKUP(A110,股票多头!Y$44:AC$571,4,0)*VLOOKUP(A110,股票多头!Y$44:AC$571,5,0)+VLOOKUP(A110,空气指增!H$36:L$529,4,0)*VLOOKUP(A110,空气指增!H$36:L$529,5,0)+VLOOKUP(A110,空气指增!T$36:X$529,4,0)*VLOOKUP(A110,空气指增!T$36:X$529,5,0)+VLOOKUP(A110,多策略灵活配置!#REF!,4,0)*VLOOKUP(A110,多策略灵活配置!#REF!,5,0)+VLOOKUP(A110,量化期货!#REF!,4,0)*VLOOKUP(A110,量化期货!#REF!,5,0)+VLOOKUP(A110,空气指增!AL$36:AP$529,4,0)*VLOOKUP(A110,空气指增!AL$36:AP$529,5,0)+VLOOKUP(A110,股票多头!AE$44:AI$571,4,0)*VLOOKUP(A110,股票多头!AE$44:AI$571,5,0)+VLOOKUP(A110,空气指增!AR$36:AV$529,4,0)*VLOOKUP(A110,空气指增!AR$36:AV$529,5,0)+VLOOKUP(A110,空气指增!AX$36:BB$529,4,0)*VLOOKUP(A110,空气指增!AX$36:BB$529,5,0)+VLOOKUP(A110,股票多头!AK$44:AO$571,4,0)*VLOOKUP(A110,股票多头!AK$44:AO$571,5,0)+VLOOKUP(A110,股票多头!AQ$44:AU$571,4,0)*VLOOKUP(A110,股票多头!AQ$44:AU$571,5,0)</f>
        <v>#N/A</v>
      </c>
      <c r="C110" s="2" t="e">
        <f t="shared" si="4"/>
        <v>#N/A</v>
      </c>
      <c r="F110" s="3" t="e">
        <f t="shared" si="5"/>
        <v>#N/A</v>
      </c>
    </row>
    <row r="111" spans="1:6">
      <c r="A111" s="8">
        <v>44364</v>
      </c>
      <c r="B111" s="2" t="e">
        <f>VLOOKUP(A111,股票多头!A$44:E$571,4,0)*VLOOKUP(A111,股票多头!A$44:E$571,5,0)+VLOOKUP(A111,股票多头!N$44:Q$571,4,0)*VLOOKUP(A111,股票多头!N$44:Q$571,5,0)+VLOOKUP(A111,股票多头!S$44:W$571,4,0)*VLOOKUP(A111,股票多头!S$44:W$571,5,0)+VLOOKUP(A111,股票多头!Y$44:AC$571,4,0)*VLOOKUP(A111,股票多头!Y$44:AC$571,5,0)+VLOOKUP(A111,空气指增!H$36:L$529,4,0)*VLOOKUP(A111,空气指增!H$36:L$529,5,0)+VLOOKUP(A111,空气指增!T$36:X$529,4,0)*VLOOKUP(A111,空气指增!T$36:X$529,5,0)+VLOOKUP(A111,多策略灵活配置!#REF!,4,0)*VLOOKUP(A111,多策略灵活配置!#REF!,5,0)+VLOOKUP(A111,量化期货!#REF!,4,0)*VLOOKUP(A111,量化期货!#REF!,5,0)+VLOOKUP(A111,空气指增!AL$36:AP$529,4,0)*VLOOKUP(A111,空气指增!AL$36:AP$529,5,0)+VLOOKUP(A111,股票多头!AE$44:AI$571,4,0)*VLOOKUP(A111,股票多头!AE$44:AI$571,5,0)+VLOOKUP(A111,空气指增!AR$36:AV$529,4,0)*VLOOKUP(A111,空气指增!AR$36:AV$529,5,0)+VLOOKUP(A111,空气指增!AX$36:BB$529,4,0)*VLOOKUP(A111,空气指增!AX$36:BB$529,5,0)+VLOOKUP(A111,股票多头!AK$44:AO$571,4,0)*VLOOKUP(A111,股票多头!AK$44:AO$571,5,0)+VLOOKUP(A111,股票多头!AQ$44:AU$571,4,0)*VLOOKUP(A111,股票多头!AQ$44:AU$571,5,0)</f>
        <v>#N/A</v>
      </c>
      <c r="C111" s="2" t="e">
        <f t="shared" si="4"/>
        <v>#N/A</v>
      </c>
      <c r="F111" s="3" t="e">
        <f t="shared" si="5"/>
        <v>#N/A</v>
      </c>
    </row>
    <row r="112" spans="1:6">
      <c r="A112" s="8">
        <v>44365</v>
      </c>
      <c r="B112" s="2" t="e">
        <f>VLOOKUP(A112,股票多头!A$44:E$571,4,0)*VLOOKUP(A112,股票多头!A$44:E$571,5,0)+VLOOKUP(A112,股票多头!N$44:Q$571,4,0)*VLOOKUP(A112,股票多头!N$44:Q$571,5,0)+VLOOKUP(A112,股票多头!S$44:W$571,4,0)*VLOOKUP(A112,股票多头!S$44:W$571,5,0)+VLOOKUP(A112,股票多头!Y$44:AC$571,4,0)*VLOOKUP(A112,股票多头!Y$44:AC$571,5,0)+VLOOKUP(A112,空气指增!H$36:L$529,4,0)*VLOOKUP(A112,空气指增!H$36:L$529,5,0)+VLOOKUP(A112,空气指增!T$36:X$529,4,0)*VLOOKUP(A112,空气指增!T$36:X$529,5,0)+VLOOKUP(A112,多策略灵活配置!#REF!,4,0)*VLOOKUP(A112,多策略灵活配置!#REF!,5,0)+VLOOKUP(A112,量化期货!#REF!,4,0)*VLOOKUP(A112,量化期货!#REF!,5,0)+VLOOKUP(A112,空气指增!AL$36:AP$529,4,0)*VLOOKUP(A112,空气指增!AL$36:AP$529,5,0)+VLOOKUP(A112,股票多头!AE$44:AI$571,4,0)*VLOOKUP(A112,股票多头!AE$44:AI$571,5,0)+VLOOKUP(A112,空气指增!AR$36:AV$529,4,0)*VLOOKUP(A112,空气指增!AR$36:AV$529,5,0)+VLOOKUP(A112,空气指增!AX$36:BB$529,4,0)*VLOOKUP(A112,空气指增!AX$36:BB$529,5,0)+VLOOKUP(A112,股票多头!AK$44:AO$571,4,0)*VLOOKUP(A112,股票多头!AK$44:AO$571,5,0)+VLOOKUP(A112,股票多头!AQ$44:AU$571,4,0)*VLOOKUP(A112,股票多头!AQ$44:AU$571,5,0)</f>
        <v>#N/A</v>
      </c>
      <c r="C112" s="2" t="e">
        <f t="shared" si="4"/>
        <v>#N/A</v>
      </c>
      <c r="F112" s="3" t="e">
        <f t="shared" si="5"/>
        <v>#N/A</v>
      </c>
    </row>
    <row r="113" spans="1:6">
      <c r="A113" s="8">
        <v>44368</v>
      </c>
      <c r="B113" s="2" t="e">
        <f>VLOOKUP(A113,股票多头!A$44:E$571,4,0)*VLOOKUP(A113,股票多头!A$44:E$571,5,0)+VLOOKUP(A113,股票多头!N$44:Q$571,4,0)*VLOOKUP(A113,股票多头!N$44:Q$571,5,0)+VLOOKUP(A113,股票多头!S$44:W$571,4,0)*VLOOKUP(A113,股票多头!S$44:W$571,5,0)+VLOOKUP(A113,股票多头!Y$44:AC$571,4,0)*VLOOKUP(A113,股票多头!Y$44:AC$571,5,0)+VLOOKUP(A113,空气指增!H$36:L$529,4,0)*VLOOKUP(A113,空气指增!H$36:L$529,5,0)+VLOOKUP(A113,空气指增!T$36:X$529,4,0)*VLOOKUP(A113,空气指增!T$36:X$529,5,0)+VLOOKUP(A113,多策略灵活配置!#REF!,4,0)*VLOOKUP(A113,多策略灵活配置!#REF!,5,0)+VLOOKUP(A113,量化期货!#REF!,4,0)*VLOOKUP(A113,量化期货!#REF!,5,0)+VLOOKUP(A113,空气指增!AL$36:AP$529,4,0)*VLOOKUP(A113,空气指增!AL$36:AP$529,5,0)+VLOOKUP(A113,股票多头!AE$44:AI$571,4,0)*VLOOKUP(A113,股票多头!AE$44:AI$571,5,0)+VLOOKUP(A113,空气指增!AR$36:AV$529,4,0)*VLOOKUP(A113,空气指增!AR$36:AV$529,5,0)+VLOOKUP(A113,空气指增!AX$36:BB$529,4,0)*VLOOKUP(A113,空气指增!AX$36:BB$529,5,0)+VLOOKUP(A113,股票多头!AK$44:AO$571,4,0)*VLOOKUP(A113,股票多头!AK$44:AO$571,5,0)+VLOOKUP(A113,股票多头!AQ$44:AU$571,4,0)*VLOOKUP(A113,股票多头!AQ$44:AU$571,5,0)</f>
        <v>#N/A</v>
      </c>
      <c r="C113" s="2" t="e">
        <f t="shared" si="4"/>
        <v>#N/A</v>
      </c>
      <c r="F113" s="3" t="e">
        <f t="shared" si="5"/>
        <v>#N/A</v>
      </c>
    </row>
    <row r="114" spans="1:6">
      <c r="A114" s="8">
        <v>44369</v>
      </c>
      <c r="B114" s="2" t="e">
        <f>VLOOKUP(A114,股票多头!A$44:E$571,4,0)*VLOOKUP(A114,股票多头!A$44:E$571,5,0)+VLOOKUP(A114,股票多头!N$44:Q$571,4,0)*VLOOKUP(A114,股票多头!N$44:Q$571,5,0)+VLOOKUP(A114,股票多头!S$44:W$571,4,0)*VLOOKUP(A114,股票多头!S$44:W$571,5,0)+VLOOKUP(A114,股票多头!Y$44:AC$571,4,0)*VLOOKUP(A114,股票多头!Y$44:AC$571,5,0)+VLOOKUP(A114,空气指增!H$36:L$529,4,0)*VLOOKUP(A114,空气指增!H$36:L$529,5,0)+VLOOKUP(A114,空气指增!T$36:X$529,4,0)*VLOOKUP(A114,空气指增!T$36:X$529,5,0)+VLOOKUP(A114,多策略灵活配置!#REF!,4,0)*VLOOKUP(A114,多策略灵活配置!#REF!,5,0)+VLOOKUP(A114,量化期货!#REF!,4,0)*VLOOKUP(A114,量化期货!#REF!,5,0)+VLOOKUP(A114,空气指增!AL$36:AP$529,4,0)*VLOOKUP(A114,空气指增!AL$36:AP$529,5,0)+VLOOKUP(A114,股票多头!AE$44:AI$571,4,0)*VLOOKUP(A114,股票多头!AE$44:AI$571,5,0)+VLOOKUP(A114,空气指增!AR$36:AV$529,4,0)*VLOOKUP(A114,空气指增!AR$36:AV$529,5,0)+VLOOKUP(A114,空气指增!AX$36:BB$529,4,0)*VLOOKUP(A114,空气指增!AX$36:BB$529,5,0)+VLOOKUP(A114,股票多头!AK$44:AO$571,4,0)*VLOOKUP(A114,股票多头!AK$44:AO$571,5,0)+VLOOKUP(A114,股票多头!AQ$44:AU$571,4,0)*VLOOKUP(A114,股票多头!AQ$44:AU$571,5,0)</f>
        <v>#N/A</v>
      </c>
      <c r="C114" s="2" t="e">
        <f t="shared" si="4"/>
        <v>#N/A</v>
      </c>
      <c r="F114" s="3" t="e">
        <f t="shared" si="5"/>
        <v>#N/A</v>
      </c>
    </row>
    <row r="115" spans="1:6">
      <c r="A115" s="8">
        <v>44370</v>
      </c>
      <c r="B115" s="2" t="e">
        <f>VLOOKUP(A115,股票多头!A$44:E$571,4,0)*VLOOKUP(A115,股票多头!A$44:E$571,5,0)+VLOOKUP(A115,股票多头!N$44:Q$571,4,0)*VLOOKUP(A115,股票多头!N$44:Q$571,5,0)+VLOOKUP(A115,股票多头!S$44:W$571,4,0)*VLOOKUP(A115,股票多头!S$44:W$571,5,0)+VLOOKUP(A115,股票多头!Y$44:AC$571,4,0)*VLOOKUP(A115,股票多头!Y$44:AC$571,5,0)+VLOOKUP(A115,空气指增!H$36:L$529,4,0)*VLOOKUP(A115,空气指增!H$36:L$529,5,0)+VLOOKUP(A115,空气指增!T$36:X$529,4,0)*VLOOKUP(A115,空气指增!T$36:X$529,5,0)+VLOOKUP(A115,多策略灵活配置!#REF!,4,0)*VLOOKUP(A115,多策略灵活配置!#REF!,5,0)+VLOOKUP(A115,量化期货!#REF!,4,0)*VLOOKUP(A115,量化期货!#REF!,5,0)+VLOOKUP(A115,空气指增!AL$36:AP$529,4,0)*VLOOKUP(A115,空气指增!AL$36:AP$529,5,0)+VLOOKUP(A115,股票多头!AE$44:AI$571,4,0)*VLOOKUP(A115,股票多头!AE$44:AI$571,5,0)+VLOOKUP(A115,空气指增!AR$36:AV$529,4,0)*VLOOKUP(A115,空气指增!AR$36:AV$529,5,0)+VLOOKUP(A115,空气指增!AX$36:BB$529,4,0)*VLOOKUP(A115,空气指增!AX$36:BB$529,5,0)+VLOOKUP(A115,股票多头!AK$44:AO$571,4,0)*VLOOKUP(A115,股票多头!AK$44:AO$571,5,0)+VLOOKUP(A115,股票多头!AQ$44:AU$571,4,0)*VLOOKUP(A115,股票多头!AQ$44:AU$571,5,0)</f>
        <v>#N/A</v>
      </c>
      <c r="C115" s="2" t="e">
        <f t="shared" si="4"/>
        <v>#N/A</v>
      </c>
      <c r="F115" s="3" t="e">
        <f t="shared" si="5"/>
        <v>#N/A</v>
      </c>
    </row>
    <row r="116" spans="1:6">
      <c r="A116" s="8">
        <v>44371</v>
      </c>
      <c r="B116" s="2" t="e">
        <f>VLOOKUP(A116,股票多头!A$44:E$571,4,0)*VLOOKUP(A116,股票多头!A$44:E$571,5,0)+VLOOKUP(A116,股票多头!N$44:Q$571,4,0)*VLOOKUP(A116,股票多头!N$44:Q$571,5,0)+VLOOKUP(A116,股票多头!S$44:W$571,4,0)*VLOOKUP(A116,股票多头!S$44:W$571,5,0)+VLOOKUP(A116,股票多头!Y$44:AC$571,4,0)*VLOOKUP(A116,股票多头!Y$44:AC$571,5,0)+VLOOKUP(A116,空气指增!H$36:L$529,4,0)*VLOOKUP(A116,空气指增!H$36:L$529,5,0)+VLOOKUP(A116,空气指增!T$36:X$529,4,0)*VLOOKUP(A116,空气指增!T$36:X$529,5,0)+VLOOKUP(A116,多策略灵活配置!#REF!,4,0)*VLOOKUP(A116,多策略灵活配置!#REF!,5,0)+VLOOKUP(A116,量化期货!#REF!,4,0)*VLOOKUP(A116,量化期货!#REF!,5,0)+VLOOKUP(A116,空气指增!AL$36:AP$529,4,0)*VLOOKUP(A116,空气指增!AL$36:AP$529,5,0)+VLOOKUP(A116,股票多头!AE$44:AI$571,4,0)*VLOOKUP(A116,股票多头!AE$44:AI$571,5,0)+VLOOKUP(A116,空气指增!AR$36:AV$529,4,0)*VLOOKUP(A116,空气指增!AR$36:AV$529,5,0)+VLOOKUP(A116,空气指增!AX$36:BB$529,4,0)*VLOOKUP(A116,空气指增!AX$36:BB$529,5,0)+VLOOKUP(A116,股票多头!AK$44:AO$571,4,0)*VLOOKUP(A116,股票多头!AK$44:AO$571,5,0)+VLOOKUP(A116,股票多头!AQ$44:AU$571,4,0)*VLOOKUP(A116,股票多头!AQ$44:AU$571,5,0)</f>
        <v>#N/A</v>
      </c>
      <c r="C116" s="2" t="e">
        <f t="shared" si="4"/>
        <v>#N/A</v>
      </c>
      <c r="F116" s="3" t="e">
        <f t="shared" si="5"/>
        <v>#N/A</v>
      </c>
    </row>
    <row r="117" spans="1:6">
      <c r="A117" s="8">
        <v>44372</v>
      </c>
      <c r="B117" s="2" t="e">
        <f>VLOOKUP(A117,股票多头!A$44:E$571,4,0)*VLOOKUP(A117,股票多头!A$44:E$571,5,0)+VLOOKUP(A117,股票多头!N$44:Q$571,4,0)*VLOOKUP(A117,股票多头!N$44:Q$571,5,0)+VLOOKUP(A117,股票多头!S$44:W$571,4,0)*VLOOKUP(A117,股票多头!S$44:W$571,5,0)+VLOOKUP(A117,股票多头!Y$44:AC$571,4,0)*VLOOKUP(A117,股票多头!Y$44:AC$571,5,0)+VLOOKUP(A117,空气指增!H$36:L$529,4,0)*VLOOKUP(A117,空气指增!H$36:L$529,5,0)+VLOOKUP(A117,空气指增!T$36:X$529,4,0)*VLOOKUP(A117,空气指增!T$36:X$529,5,0)+VLOOKUP(A117,多策略灵活配置!#REF!,4,0)*VLOOKUP(A117,多策略灵活配置!#REF!,5,0)+VLOOKUP(A117,量化期货!#REF!,4,0)*VLOOKUP(A117,量化期货!#REF!,5,0)+VLOOKUP(A117,空气指增!AL$36:AP$529,4,0)*VLOOKUP(A117,空气指增!AL$36:AP$529,5,0)+VLOOKUP(A117,股票多头!AE$44:AI$571,4,0)*VLOOKUP(A117,股票多头!AE$44:AI$571,5,0)+VLOOKUP(A117,空气指增!AR$36:AV$529,4,0)*VLOOKUP(A117,空气指增!AR$36:AV$529,5,0)+VLOOKUP(A117,空气指增!AX$36:BB$529,4,0)*VLOOKUP(A117,空气指增!AX$36:BB$529,5,0)+VLOOKUP(A117,股票多头!AK$44:AO$571,4,0)*VLOOKUP(A117,股票多头!AK$44:AO$571,5,0)+VLOOKUP(A117,股票多头!AQ$44:AU$571,4,0)*VLOOKUP(A117,股票多头!AQ$44:AU$571,5,0)</f>
        <v>#N/A</v>
      </c>
      <c r="C117" s="2" t="e">
        <f t="shared" si="4"/>
        <v>#N/A</v>
      </c>
      <c r="F117" s="3" t="e">
        <f t="shared" si="5"/>
        <v>#N/A</v>
      </c>
    </row>
    <row r="118" spans="1:6">
      <c r="A118" s="8">
        <v>44375</v>
      </c>
      <c r="B118" s="2" t="e">
        <f>VLOOKUP(A118,股票多头!A$44:E$571,4,0)*VLOOKUP(A118,股票多头!A$44:E$571,5,0)+VLOOKUP(A118,股票多头!N$44:Q$571,4,0)*VLOOKUP(A118,股票多头!N$44:Q$571,5,0)+VLOOKUP(A118,股票多头!S$44:W$571,4,0)*VLOOKUP(A118,股票多头!S$44:W$571,5,0)+VLOOKUP(A118,股票多头!Y$44:AC$571,4,0)*VLOOKUP(A118,股票多头!Y$44:AC$571,5,0)+VLOOKUP(A118,空气指增!H$36:L$529,4,0)*VLOOKUP(A118,空气指增!H$36:L$529,5,0)+VLOOKUP(A118,空气指增!T$36:X$529,4,0)*VLOOKUP(A118,空气指增!T$36:X$529,5,0)+VLOOKUP(A118,多策略灵活配置!#REF!,4,0)*VLOOKUP(A118,多策略灵活配置!#REF!,5,0)+VLOOKUP(A118,量化期货!#REF!,4,0)*VLOOKUP(A118,量化期货!#REF!,5,0)+VLOOKUP(A118,空气指增!AL$36:AP$529,4,0)*VLOOKUP(A118,空气指增!AL$36:AP$529,5,0)+VLOOKUP(A118,股票多头!AE$44:AI$571,4,0)*VLOOKUP(A118,股票多头!AE$44:AI$571,5,0)+VLOOKUP(A118,空气指增!AR$36:AV$529,4,0)*VLOOKUP(A118,空气指增!AR$36:AV$529,5,0)+VLOOKUP(A118,空气指增!AX$36:BB$529,4,0)*VLOOKUP(A118,空气指增!AX$36:BB$529,5,0)+VLOOKUP(A118,股票多头!AK$44:AO$571,4,0)*VLOOKUP(A118,股票多头!AK$44:AO$571,5,0)+VLOOKUP(A118,股票多头!AQ$44:AU$571,4,0)*VLOOKUP(A118,股票多头!AQ$44:AU$571,5,0)</f>
        <v>#N/A</v>
      </c>
      <c r="C118" s="2" t="e">
        <f t="shared" si="4"/>
        <v>#N/A</v>
      </c>
      <c r="D118" s="2" t="e">
        <f>E118/F117</f>
        <v>#N/A</v>
      </c>
      <c r="E118" s="2">
        <v>-5520.82</v>
      </c>
      <c r="F118" s="3" t="e">
        <f t="shared" si="5"/>
        <v>#N/A</v>
      </c>
    </row>
    <row r="119" spans="1:6">
      <c r="A119" s="8">
        <v>44376</v>
      </c>
      <c r="B119" s="2" t="e">
        <f>VLOOKUP(A119,股票多头!A$44:E$571,4,0)*VLOOKUP(A119,股票多头!A$44:E$571,5,0)+VLOOKUP(A119,股票多头!N$44:Q$571,4,0)*VLOOKUP(A119,股票多头!N$44:Q$571,5,0)+VLOOKUP(A119,股票多头!S$44:W$571,4,0)*VLOOKUP(A119,股票多头!S$44:W$571,5,0)+VLOOKUP(A119,股票多头!Y$44:AC$571,4,0)*VLOOKUP(A119,股票多头!Y$44:AC$571,5,0)+VLOOKUP(A119,空气指增!H$36:L$529,4,0)*VLOOKUP(A119,空气指增!H$36:L$529,5,0)+VLOOKUP(A119,空气指增!T$36:X$529,4,0)*VLOOKUP(A119,空气指增!T$36:X$529,5,0)+VLOOKUP(A119,多策略灵活配置!#REF!,4,0)*VLOOKUP(A119,多策略灵活配置!#REF!,5,0)+VLOOKUP(A119,量化期货!#REF!,4,0)*VLOOKUP(A119,量化期货!#REF!,5,0)+VLOOKUP(A119,空气指增!AL$36:AP$529,4,0)*VLOOKUP(A119,空气指增!AL$36:AP$529,5,0)+VLOOKUP(A119,股票多头!AE$44:AI$571,4,0)*VLOOKUP(A119,股票多头!AE$44:AI$571,5,0)+VLOOKUP(A119,空气指增!AR$36:AV$529,4,0)*VLOOKUP(A119,空气指增!AR$36:AV$529,5,0)+VLOOKUP(A119,空气指增!AX$36:BB$529,4,0)*VLOOKUP(A119,空气指增!AX$36:BB$529,5,0)+VLOOKUP(A119,股票多头!AK$44:AO$571,4,0)*VLOOKUP(A119,股票多头!AK$44:AO$571,5,0)+VLOOKUP(A119,股票多头!AQ$44:AU$571,4,0)*VLOOKUP(A119,股票多头!AQ$44:AU$571,5,0)</f>
        <v>#N/A</v>
      </c>
      <c r="C119" s="2" t="e">
        <f t="shared" si="4"/>
        <v>#N/A</v>
      </c>
      <c r="F119" s="3" t="e">
        <f t="shared" si="5"/>
        <v>#N/A</v>
      </c>
    </row>
    <row r="120" spans="1:6">
      <c r="A120" s="8">
        <v>44377</v>
      </c>
      <c r="B120" s="2" t="e">
        <f>VLOOKUP(A120,股票多头!A$44:E$571,4,0)*VLOOKUP(A120,股票多头!A$44:E$571,5,0)+VLOOKUP(A120,股票多头!N$44:Q$571,4,0)*VLOOKUP(A120,股票多头!N$44:Q$571,5,0)+VLOOKUP(A120,股票多头!S$44:W$571,4,0)*VLOOKUP(A120,股票多头!S$44:W$571,5,0)+VLOOKUP(A120,股票多头!Y$44:AC$571,4,0)*VLOOKUP(A120,股票多头!Y$44:AC$571,5,0)+VLOOKUP(A120,空气指增!H$36:L$529,4,0)*VLOOKUP(A120,空气指增!H$36:L$529,5,0)+VLOOKUP(A120,空气指增!T$36:X$529,4,0)*VLOOKUP(A120,空气指增!T$36:X$529,5,0)+VLOOKUP(A120,多策略灵活配置!#REF!,4,0)*VLOOKUP(A120,多策略灵活配置!#REF!,5,0)+VLOOKUP(A120,量化期货!#REF!,4,0)*VLOOKUP(A120,量化期货!#REF!,5,0)+VLOOKUP(A120,空气指增!AL$36:AP$529,4,0)*VLOOKUP(A120,空气指增!AL$36:AP$529,5,0)+VLOOKUP(A120,股票多头!AE$44:AI$571,4,0)*VLOOKUP(A120,股票多头!AE$44:AI$571,5,0)+VLOOKUP(A120,空气指增!AR$36:AV$529,4,0)*VLOOKUP(A120,空气指增!AR$36:AV$529,5,0)+VLOOKUP(A120,空气指增!AX$36:BB$529,4,0)*VLOOKUP(A120,空气指增!AX$36:BB$529,5,0)+VLOOKUP(A120,股票多头!AK$44:AO$571,4,0)*VLOOKUP(A120,股票多头!AK$44:AO$571,5,0)+VLOOKUP(A120,股票多头!AQ$44:AU$571,4,0)*VLOOKUP(A120,股票多头!AQ$44:AU$571,5,0)+VLOOKUP(A120,多策略灵活配置!A$36:E$646,4,0)*VLOOKUP(A120,多策略灵活配置!A$36:E$646,5,0)</f>
        <v>#N/A</v>
      </c>
      <c r="C120" s="2" t="e">
        <f t="shared" si="4"/>
        <v>#N/A</v>
      </c>
      <c r="D120" s="2" t="e">
        <f>E120/F119</f>
        <v>#N/A</v>
      </c>
      <c r="E120" s="2">
        <v>2000000</v>
      </c>
      <c r="F120" s="3" t="e">
        <f t="shared" si="5"/>
        <v>#N/A</v>
      </c>
    </row>
    <row r="121" spans="1:6">
      <c r="A121" s="8">
        <v>44378</v>
      </c>
      <c r="B121" s="2" t="e">
        <f>VLOOKUP(A121,股票多头!A$44:E$571,4,0)*VLOOKUP(A121,股票多头!A$44:E$571,5,0)+VLOOKUP(A121,股票多头!N$44:Q$571,4,0)*VLOOKUP(A121,股票多头!N$44:Q$571,5,0)+VLOOKUP(A121,股票多头!S$44:W$571,4,0)*VLOOKUP(A121,股票多头!S$44:W$571,5,0)+VLOOKUP(A121,股票多头!Y$44:AC$571,4,0)*VLOOKUP(A121,股票多头!Y$44:AC$571,5,0)+VLOOKUP(A121,空气指增!H$36:L$529,4,0)*VLOOKUP(A121,空气指增!H$36:L$529,5,0)+VLOOKUP(A121,空气指增!T$36:X$529,4,0)*VLOOKUP(A121,空气指增!T$36:X$529,5,0)+VLOOKUP(A121,多策略灵活配置!#REF!,4,0)*VLOOKUP(A121,多策略灵活配置!#REF!,5,0)+VLOOKUP(A121,量化期货!#REF!,4,0)*VLOOKUP(A121,量化期货!#REF!,5,0)+VLOOKUP(A121,空气指增!AL$36:AP$529,4,0)*VLOOKUP(A121,空气指增!AL$36:AP$529,5,0)+VLOOKUP(A121,股票多头!AE$44:AI$571,4,0)*VLOOKUP(A121,股票多头!AE$44:AI$571,5,0)+VLOOKUP(A121,空气指增!AR$36:AV$529,4,0)*VLOOKUP(A121,空气指增!AR$36:AV$529,5,0)+VLOOKUP(A121,空气指增!AX$36:BB$529,4,0)*VLOOKUP(A121,空气指增!AX$36:BB$529,5,0)+VLOOKUP(A121,股票多头!AK$44:AO$571,4,0)*VLOOKUP(A121,股票多头!AK$44:AO$571,5,0)+VLOOKUP(A121,股票多头!AQ$44:AU$571,4,0)*VLOOKUP(A121,股票多头!AQ$44:AU$571,5,0)+VLOOKUP(A121,多策略灵活配置!A$36:E$646,4,0)*VLOOKUP(A121,多策略灵活配置!A$36:E$646,5,0)</f>
        <v>#N/A</v>
      </c>
      <c r="C121" s="2" t="e">
        <f t="shared" si="4"/>
        <v>#N/A</v>
      </c>
      <c r="F121" s="3" t="e">
        <f t="shared" si="5"/>
        <v>#N/A</v>
      </c>
    </row>
    <row r="122" spans="1:6">
      <c r="A122" s="8">
        <v>44379</v>
      </c>
      <c r="B122" s="2" t="e">
        <f>VLOOKUP(A122,股票多头!A$44:E$571,4,0)*VLOOKUP(A122,股票多头!A$44:E$571,5,0)+VLOOKUP(A122,股票多头!N$44:Q$571,4,0)*VLOOKUP(A122,股票多头!N$44:Q$571,5,0)+VLOOKUP(A122,股票多头!S$44:W$571,4,0)*VLOOKUP(A122,股票多头!S$44:W$571,5,0)+VLOOKUP(A122,股票多头!Y$44:AC$571,4,0)*VLOOKUP(A122,股票多头!Y$44:AC$571,5,0)+VLOOKUP(A122,空气指增!H$36:L$529,4,0)*VLOOKUP(A122,空气指增!H$36:L$529,5,0)+VLOOKUP(A122,空气指增!T$36:X$529,4,0)*VLOOKUP(A122,空气指增!T$36:X$529,5,0)+VLOOKUP(A122,多策略灵活配置!#REF!,4,0)*VLOOKUP(A122,多策略灵活配置!#REF!,5,0)+VLOOKUP(A122,量化期货!#REF!,4,0)*VLOOKUP(A122,量化期货!#REF!,5,0)+VLOOKUP(A122,空气指增!AL$36:AP$529,4,0)*VLOOKUP(A122,空气指增!AL$36:AP$529,5,0)+VLOOKUP(A122,股票多头!AE$44:AI$571,4,0)*VLOOKUP(A122,股票多头!AE$44:AI$571,5,0)+VLOOKUP(A122,空气指增!AR$36:AV$529,4,0)*VLOOKUP(A122,空气指增!AR$36:AV$529,5,0)+VLOOKUP(A122,空气指增!AX$36:BB$529,4,0)*VLOOKUP(A122,空气指增!AX$36:BB$529,5,0)+VLOOKUP(A122,股票多头!AK$44:AO$571,4,0)*VLOOKUP(A122,股票多头!AK$44:AO$571,5,0)+VLOOKUP(A122,股票多头!AQ$44:AU$571,4,0)*VLOOKUP(A122,股票多头!AQ$44:AU$571,5,0)+VLOOKUP(A122,多策略灵活配置!A$36:E$646,4,0)*VLOOKUP(A122,多策略灵活配置!A$36:E$646,5,0)+VLOOKUP(A122,空气指增!BD$36:BH$529,4,0)*VLOOKUP(A122,空气指增!BD$36:BH$529,5,0)</f>
        <v>#N/A</v>
      </c>
      <c r="C122" s="2" t="e">
        <f t="shared" si="4"/>
        <v>#N/A</v>
      </c>
      <c r="D122" s="2" t="e">
        <f>E122/F121</f>
        <v>#N/A</v>
      </c>
      <c r="E122" s="2">
        <v>5000000</v>
      </c>
      <c r="F122" s="3" t="e">
        <f t="shared" si="5"/>
        <v>#N/A</v>
      </c>
    </row>
    <row r="123" spans="1:6">
      <c r="A123" s="8">
        <v>44382</v>
      </c>
      <c r="B123" s="2" t="e">
        <f>VLOOKUP(A123,股票多头!A$44:E$571,4,0)*VLOOKUP(A123,股票多头!A$44:E$571,5,0)+VLOOKUP(A123,股票多头!N$44:Q$571,4,0)*VLOOKUP(A123,股票多头!N$44:Q$571,5,0)+VLOOKUP(A123,股票多头!S$44:W$571,4,0)*VLOOKUP(A123,股票多头!S$44:W$571,5,0)+VLOOKUP(A123,股票多头!Y$44:AC$571,4,0)*VLOOKUP(A123,股票多头!Y$44:AC$571,5,0)+VLOOKUP(A123,空气指增!H$36:L$529,4,0)*VLOOKUP(A123,空气指增!H$36:L$529,5,0)+VLOOKUP(A123,空气指增!T$36:X$529,4,0)*VLOOKUP(A123,空气指增!T$36:X$529,5,0)+VLOOKUP(A123,多策略灵活配置!#REF!,4,0)*VLOOKUP(A123,多策略灵活配置!#REF!,5,0)+VLOOKUP(A123,量化期货!#REF!,4,0)*VLOOKUP(A123,量化期货!#REF!,5,0)+VLOOKUP(A123,空气指增!AL$36:AP$529,4,0)*VLOOKUP(A123,空气指增!AL$36:AP$529,5,0)+VLOOKUP(A123,股票多头!AE$44:AI$571,4,0)*VLOOKUP(A123,股票多头!AE$44:AI$571,5,0)+VLOOKUP(A123,空气指增!AR$36:AV$529,4,0)*VLOOKUP(A123,空气指增!AR$36:AV$529,5,0)+VLOOKUP(A123,空气指增!AX$36:BB$529,4,0)*VLOOKUP(A123,空气指增!AX$36:BB$529,5,0)+VLOOKUP(A123,股票多头!AK$44:AO$571,4,0)*VLOOKUP(A123,股票多头!AK$44:AO$571,5,0)+VLOOKUP(A123,股票多头!AQ$44:AU$571,4,0)*VLOOKUP(A123,股票多头!AQ$44:AU$571,5,0)+VLOOKUP(A123,多策略灵活配置!A$36:E$646,4,0)*VLOOKUP(A123,多策略灵活配置!A$36:E$646,5,0)+VLOOKUP(A123,空气指增!BD$36:BH$529,4,0)*VLOOKUP(A123,空气指增!BD$36:BH$529,5,0)</f>
        <v>#N/A</v>
      </c>
      <c r="C123" s="2" t="e">
        <f t="shared" si="4"/>
        <v>#N/A</v>
      </c>
      <c r="F123" s="3" t="e">
        <f t="shared" si="5"/>
        <v>#N/A</v>
      </c>
    </row>
    <row r="124" spans="1:6">
      <c r="A124" s="8">
        <v>44383</v>
      </c>
      <c r="B124" s="2" t="e">
        <f>VLOOKUP(A124,股票多头!A$44:E$571,4,0)*VLOOKUP(A124,股票多头!A$44:E$571,5,0)+VLOOKUP(A124,股票多头!N$44:Q$571,4,0)*VLOOKUP(A124,股票多头!N$44:Q$571,5,0)+VLOOKUP(A124,股票多头!S$44:W$571,4,0)*VLOOKUP(A124,股票多头!S$44:W$571,5,0)+VLOOKUP(A124,股票多头!Y$44:AC$571,4,0)*VLOOKUP(A124,股票多头!Y$44:AC$571,5,0)+VLOOKUP(A124,空气指增!H$36:L$529,4,0)*VLOOKUP(A124,空气指增!H$36:L$529,5,0)+VLOOKUP(A124,空气指增!T$36:X$529,4,0)*VLOOKUP(A124,空气指增!T$36:X$529,5,0)+VLOOKUP(A124,多策略灵活配置!#REF!,4,0)*VLOOKUP(A124,多策略灵活配置!#REF!,5,0)+VLOOKUP(A124,量化期货!#REF!,4,0)*VLOOKUP(A124,量化期货!#REF!,5,0)+VLOOKUP(A124,空气指增!AL$36:AP$529,4,0)*VLOOKUP(A124,空气指增!AL$36:AP$529,5,0)+VLOOKUP(A124,股票多头!AE$44:AI$571,4,0)*VLOOKUP(A124,股票多头!AE$44:AI$571,5,0)+VLOOKUP(A124,空气指增!AR$36:AV$529,4,0)*VLOOKUP(A124,空气指增!AR$36:AV$529,5,0)+VLOOKUP(A124,空气指增!AX$36:BB$529,4,0)*VLOOKUP(A124,空气指增!AX$36:BB$529,5,0)+VLOOKUP(A124,股票多头!AK$44:AO$571,4,0)*VLOOKUP(A124,股票多头!AK$44:AO$571,5,0)+VLOOKUP(A124,股票多头!AQ$44:AU$571,4,0)*VLOOKUP(A124,股票多头!AQ$44:AU$571,5,0)+VLOOKUP(A124,多策略灵活配置!A$36:E$646,4,0)*VLOOKUP(A124,多策略灵活配置!A$36:E$646,5,0)+VLOOKUP(A124,空气指增!BD$36:BH$529,4,0)*VLOOKUP(A124,空气指增!BD$36:BH$529,5,0)</f>
        <v>#N/A</v>
      </c>
      <c r="C124" s="2" t="e">
        <f t="shared" si="4"/>
        <v>#N/A</v>
      </c>
      <c r="F124" s="3" t="e">
        <f t="shared" si="5"/>
        <v>#N/A</v>
      </c>
    </row>
    <row r="125" spans="1:6">
      <c r="A125" s="8">
        <v>44384</v>
      </c>
      <c r="B125" s="2" t="e">
        <f>VLOOKUP(A125,股票多头!A$44:E$571,4,0)*VLOOKUP(A125,股票多头!A$44:E$571,5,0)+VLOOKUP(A125,股票多头!N$44:Q$571,4,0)*VLOOKUP(A125,股票多头!N$44:Q$571,5,0)+VLOOKUP(A125,股票多头!S$44:W$571,4,0)*VLOOKUP(A125,股票多头!S$44:W$571,5,0)+VLOOKUP(A125,股票多头!Y$44:AC$571,4,0)*VLOOKUP(A125,股票多头!Y$44:AC$571,5,0)+VLOOKUP(A125,空气指增!H$36:L$529,4,0)*VLOOKUP(A125,空气指增!H$36:L$529,5,0)+VLOOKUP(A125,空气指增!T$36:X$529,4,0)*VLOOKUP(A125,空气指增!T$36:X$529,5,0)+VLOOKUP(A125,多策略灵活配置!#REF!,4,0)*VLOOKUP(A125,多策略灵活配置!#REF!,5,0)+VLOOKUP(A125,量化期货!#REF!,4,0)*VLOOKUP(A125,量化期货!#REF!,5,0)+VLOOKUP(A125,空气指增!AL$36:AP$529,4,0)*VLOOKUP(A125,空气指增!AL$36:AP$529,5,0)+VLOOKUP(A125,股票多头!AE$44:AI$571,4,0)*VLOOKUP(A125,股票多头!AE$44:AI$571,5,0)+VLOOKUP(A125,空气指增!AR$36:AV$529,4,0)*VLOOKUP(A125,空气指增!AR$36:AV$529,5,0)+VLOOKUP(A125,空气指增!AX$36:BB$529,4,0)*VLOOKUP(A125,空气指增!AX$36:BB$529,5,0)+VLOOKUP(A125,股票多头!AK$44:AO$571,4,0)*VLOOKUP(A125,股票多头!AK$44:AO$571,5,0)+VLOOKUP(A125,股票多头!AQ$44:AU$571,4,0)*VLOOKUP(A125,股票多头!AQ$44:AU$571,5,0)+VLOOKUP(A125,多策略灵活配置!A$36:E$646,4,0)*VLOOKUP(A125,多策略灵活配置!A$36:E$646,5,0)+VLOOKUP(A125,空气指增!BD$36:BH$529,4,0)*VLOOKUP(A125,空气指增!BD$36:BH$529,5,0)</f>
        <v>#N/A</v>
      </c>
      <c r="C125" s="2" t="e">
        <f t="shared" si="4"/>
        <v>#N/A</v>
      </c>
      <c r="F125" s="3" t="e">
        <f t="shared" si="5"/>
        <v>#N/A</v>
      </c>
    </row>
    <row r="126" spans="1:6">
      <c r="A126" s="8">
        <v>44385</v>
      </c>
      <c r="B126" s="2" t="e">
        <f>VLOOKUP(A126,股票多头!A$44:E$571,4,0)*VLOOKUP(A126,股票多头!A$44:E$571,5,0)+VLOOKUP(A126,股票多头!N$44:Q$571,4,0)*VLOOKUP(A126,股票多头!N$44:Q$571,5,0)+VLOOKUP(A126,股票多头!S$44:W$571,4,0)*VLOOKUP(A126,股票多头!S$44:W$571,5,0)+VLOOKUP(A126,股票多头!Y$44:AC$571,4,0)*VLOOKUP(A126,股票多头!Y$44:AC$571,5,0)+VLOOKUP(A126,空气指增!H$36:L$529,4,0)*VLOOKUP(A126,空气指增!H$36:L$529,5,0)+VLOOKUP(A126,空气指增!T$36:X$529,4,0)*VLOOKUP(A126,空气指增!T$36:X$529,5,0)+VLOOKUP(A126,多策略灵活配置!#REF!,4,0)*VLOOKUP(A126,多策略灵活配置!#REF!,5,0)+VLOOKUP(A126,量化期货!#REF!,4,0)*VLOOKUP(A126,量化期货!#REF!,5,0)+VLOOKUP(A126,空气指增!AL$36:AP$529,4,0)*VLOOKUP(A126,空气指增!AL$36:AP$529,5,0)+VLOOKUP(A126,股票多头!AE$44:AI$571,4,0)*VLOOKUP(A126,股票多头!AE$44:AI$571,5,0)+VLOOKUP(A126,空气指增!AR$36:AV$529,4,0)*VLOOKUP(A126,空气指增!AR$36:AV$529,5,0)+VLOOKUP(A126,空气指增!AX$36:BB$529,4,0)*VLOOKUP(A126,空气指增!AX$36:BB$529,5,0)+VLOOKUP(A126,股票多头!AK$44:AO$571,4,0)*VLOOKUP(A126,股票多头!AK$44:AO$571,5,0)+VLOOKUP(A126,股票多头!AQ$44:AU$571,4,0)*VLOOKUP(A126,股票多头!AQ$44:AU$571,5,0)+VLOOKUP(A126,多策略灵活配置!A$36:E$646,4,0)*VLOOKUP(A126,多策略灵活配置!A$36:E$646,5,0)+VLOOKUP(A126,空气指增!BD$36:BH$529,4,0)*VLOOKUP(A126,空气指增!BD$36:BH$529,5,0)</f>
        <v>#N/A</v>
      </c>
      <c r="C126" s="2" t="e">
        <f t="shared" si="4"/>
        <v>#N/A</v>
      </c>
      <c r="F126" s="3" t="e">
        <f t="shared" si="5"/>
        <v>#N/A</v>
      </c>
    </row>
    <row r="127" spans="1:6">
      <c r="A127" s="8">
        <v>44386</v>
      </c>
      <c r="B127" s="2" t="e">
        <f>VLOOKUP(A127,股票多头!A$44:E$571,4,0)*VLOOKUP(A127,股票多头!A$44:E$571,5,0)+VLOOKUP(A127,股票多头!N$44:Q$571,4,0)*VLOOKUP(A127,股票多头!N$44:Q$571,5,0)+VLOOKUP(A127,股票多头!S$44:W$571,4,0)*VLOOKUP(A127,股票多头!S$44:W$571,5,0)+VLOOKUP(A127,股票多头!Y$44:AC$571,4,0)*VLOOKUP(A127,股票多头!Y$44:AC$571,5,0)+VLOOKUP(A127,空气指增!H$36:L$529,4,0)*VLOOKUP(A127,空气指增!H$36:L$529,5,0)+VLOOKUP(A127,空气指增!T$36:X$529,4,0)*VLOOKUP(A127,空气指增!T$36:X$529,5,0)+VLOOKUP(A127,多策略灵活配置!#REF!,4,0)*VLOOKUP(A127,多策略灵活配置!#REF!,5,0)+VLOOKUP(A127,量化期货!#REF!,4,0)*VLOOKUP(A127,量化期货!#REF!,5,0)+VLOOKUP(A127,空气指增!AL$36:AP$529,4,0)*VLOOKUP(A127,空气指增!AL$36:AP$529,5,0)+VLOOKUP(A127,股票多头!AE$44:AI$571,4,0)*VLOOKUP(A127,股票多头!AE$44:AI$571,5,0)+VLOOKUP(A127,空气指增!AR$36:AV$529,4,0)*VLOOKUP(A127,空气指增!AR$36:AV$529,5,0)+VLOOKUP(A127,空气指增!AX$36:BB$529,4,0)*VLOOKUP(A127,空气指增!AX$36:BB$529,5,0)+VLOOKUP(A127,股票多头!AK$44:AO$571,4,0)*VLOOKUP(A127,股票多头!AK$44:AO$571,5,0)+VLOOKUP(A127,股票多头!AQ$44:AU$571,4,0)*VLOOKUP(A127,股票多头!AQ$44:AU$571,5,0)+VLOOKUP(A127,多策略灵活配置!A$36:E$646,4,0)*VLOOKUP(A127,多策略灵活配置!A$36:E$646,5,0)+VLOOKUP(A127,空气指增!BD$36:BH$529,4,0)*VLOOKUP(A127,空气指增!BD$36:BH$529,5,0)</f>
        <v>#N/A</v>
      </c>
      <c r="C127" s="2" t="e">
        <f t="shared" si="4"/>
        <v>#N/A</v>
      </c>
      <c r="F127" s="3" t="e">
        <f t="shared" si="5"/>
        <v>#N/A</v>
      </c>
    </row>
    <row r="128" spans="1:6">
      <c r="A128" s="8">
        <v>44389</v>
      </c>
      <c r="B128" s="2" t="e">
        <f>VLOOKUP(A128,股票多头!A$44:E$571,4,0)*VLOOKUP(A128,股票多头!A$44:E$571,5,0)+VLOOKUP(A128,股票多头!N$44:Q$571,4,0)*VLOOKUP(A128,股票多头!N$44:Q$571,5,0)+VLOOKUP(A128,股票多头!S$44:W$571,4,0)*VLOOKUP(A128,股票多头!S$44:W$571,5,0)+VLOOKUP(A128,股票多头!Y$44:AC$571,4,0)*VLOOKUP(A128,股票多头!Y$44:AC$571,5,0)+VLOOKUP(A128,空气指增!H$36:L$529,4,0)*VLOOKUP(A128,空气指增!H$36:L$529,5,0)+VLOOKUP(A128,空气指增!T$36:X$529,4,0)*VLOOKUP(A128,空气指增!T$36:X$529,5,0)+VLOOKUP(A128,多策略灵活配置!#REF!,4,0)*VLOOKUP(A128,多策略灵活配置!#REF!,5,0)+VLOOKUP(A128,量化期货!#REF!,4,0)*VLOOKUP(A128,量化期货!#REF!,5,0)+VLOOKUP(A128,空气指增!AL$36:AP$529,4,0)*VLOOKUP(A128,空气指增!AL$36:AP$529,5,0)+VLOOKUP(A128,股票多头!AE$44:AI$571,4,0)*VLOOKUP(A128,股票多头!AE$44:AI$571,5,0)+VLOOKUP(A128,空气指增!AR$36:AV$529,4,0)*VLOOKUP(A128,空气指增!AR$36:AV$529,5,0)+VLOOKUP(A128,空气指增!AX$36:BB$529,4,0)*VLOOKUP(A128,空气指增!AX$36:BB$529,5,0)+VLOOKUP(A128,股票多头!AK$44:AO$571,4,0)*VLOOKUP(A128,股票多头!AK$44:AO$571,5,0)+VLOOKUP(A128,股票多头!AQ$44:AU$571,4,0)*VLOOKUP(A128,股票多头!AQ$44:AU$571,5,0)+VLOOKUP(A128,多策略灵活配置!A$36:E$646,4,0)*VLOOKUP(A128,多策略灵活配置!A$36:E$646,5,0)+VLOOKUP(A128,空气指增!BD$36:BH$529,4,0)*VLOOKUP(A128,空气指增!BD$36:BH$529,5,0)</f>
        <v>#N/A</v>
      </c>
      <c r="C128" s="2" t="e">
        <f t="shared" si="4"/>
        <v>#N/A</v>
      </c>
      <c r="F128" s="3" t="e">
        <f t="shared" si="5"/>
        <v>#N/A</v>
      </c>
    </row>
    <row r="129" spans="1:6">
      <c r="A129" s="8">
        <v>44390</v>
      </c>
      <c r="B129" s="2" t="e">
        <f>VLOOKUP(A129,股票多头!A$44:E$571,4,0)*VLOOKUP(A129,股票多头!A$44:E$571,5,0)+VLOOKUP(A129,股票多头!N$44:Q$571,4,0)*VLOOKUP(A129,股票多头!N$44:Q$571,5,0)+VLOOKUP(A129,股票多头!S$44:W$571,4,0)*VLOOKUP(A129,股票多头!S$44:W$571,5,0)+VLOOKUP(A129,股票多头!Y$44:AC$571,4,0)*VLOOKUP(A129,股票多头!Y$44:AC$571,5,0)+VLOOKUP(A129,空气指增!H$36:L$529,4,0)*VLOOKUP(A129,空气指增!H$36:L$529,5,0)+VLOOKUP(A129,空气指增!T$36:X$529,4,0)*VLOOKUP(A129,空气指增!T$36:X$529,5,0)+VLOOKUP(A129,多策略灵活配置!#REF!,4,0)*VLOOKUP(A129,多策略灵活配置!#REF!,5,0)+VLOOKUP(A129,量化期货!#REF!,4,0)*VLOOKUP(A129,量化期货!#REF!,5,0)+VLOOKUP(A129,空气指增!AL$36:AP$529,4,0)*VLOOKUP(A129,空气指增!AL$36:AP$529,5,0)+VLOOKUP(A129,股票多头!AE$44:AI$571,4,0)*VLOOKUP(A129,股票多头!AE$44:AI$571,5,0)+VLOOKUP(A129,空气指增!AR$36:AV$529,4,0)*VLOOKUP(A129,空气指增!AR$36:AV$529,5,0)+VLOOKUP(A129,空气指增!AX$36:BB$529,4,0)*VLOOKUP(A129,空气指增!AX$36:BB$529,5,0)+VLOOKUP(A129,股票多头!AK$44:AO$571,4,0)*VLOOKUP(A129,股票多头!AK$44:AO$571,5,0)+VLOOKUP(A129,股票多头!AQ$44:AU$571,4,0)*VLOOKUP(A129,股票多头!AQ$44:AU$571,5,0)+VLOOKUP(A129,多策略灵活配置!A$36:E$646,4,0)*VLOOKUP(A129,多策略灵活配置!A$36:E$646,5,0)+VLOOKUP(A129,空气指增!BD$36:BH$529,4,0)*VLOOKUP(A129,空气指增!BD$36:BH$529,5,0)</f>
        <v>#N/A</v>
      </c>
      <c r="C129" s="2" t="e">
        <f t="shared" si="4"/>
        <v>#N/A</v>
      </c>
      <c r="F129" s="3" t="e">
        <f t="shared" si="5"/>
        <v>#N/A</v>
      </c>
    </row>
    <row r="130" spans="1:6">
      <c r="A130" s="8">
        <v>44391</v>
      </c>
      <c r="B130" s="2" t="e">
        <f>VLOOKUP(A130,股票多头!A$44:E$571,4,0)*VLOOKUP(A130,股票多头!A$44:E$571,5,0)+VLOOKUP(A130,股票多头!N$44:Q$571,4,0)*VLOOKUP(A130,股票多头!N$44:Q$571,5,0)+VLOOKUP(A130,股票多头!S$44:W$571,4,0)*VLOOKUP(A130,股票多头!S$44:W$571,5,0)+VLOOKUP(A130,股票多头!Y$44:AC$571,4,0)*VLOOKUP(A130,股票多头!Y$44:AC$571,5,0)+VLOOKUP(A130,空气指增!H$36:L$529,4,0)*VLOOKUP(A130,空气指增!H$36:L$529,5,0)+VLOOKUP(A130,空气指增!T$36:X$529,4,0)*VLOOKUP(A130,空气指增!T$36:X$529,5,0)+VLOOKUP(A130,多策略灵活配置!#REF!,4,0)*VLOOKUP(A130,多策略灵活配置!#REF!,5,0)+VLOOKUP(A130,量化期货!#REF!,4,0)*VLOOKUP(A130,量化期货!#REF!,5,0)+VLOOKUP(A130,空气指增!AL$36:AP$529,4,0)*VLOOKUP(A130,空气指增!AL$36:AP$529,5,0)+VLOOKUP(A130,股票多头!AE$44:AI$571,4,0)*VLOOKUP(A130,股票多头!AE$44:AI$571,5,0)+VLOOKUP(A130,空气指增!AR$36:AV$529,4,0)*VLOOKUP(A130,空气指增!AR$36:AV$529,5,0)+VLOOKUP(A130,空气指增!AX$36:BB$529,4,0)*VLOOKUP(A130,空气指增!AX$36:BB$529,5,0)+VLOOKUP(A130,股票多头!AK$44:AO$571,4,0)*VLOOKUP(A130,股票多头!AK$44:AO$571,5,0)+VLOOKUP(A130,股票多头!AQ$44:AU$571,4,0)*VLOOKUP(A130,股票多头!AQ$44:AU$571,5,0)+VLOOKUP(A130,多策略灵活配置!A$36:E$646,4,0)*VLOOKUP(A130,多策略灵活配置!A$36:E$646,5,0)+VLOOKUP(A130,空气指增!BD$36:BH$529,4,0)*VLOOKUP(A130,空气指增!BD$36:BH$529,5,0)</f>
        <v>#N/A</v>
      </c>
      <c r="C130" s="2" t="e">
        <f t="shared" si="4"/>
        <v>#N/A</v>
      </c>
      <c r="F130" s="3" t="e">
        <f t="shared" si="5"/>
        <v>#N/A</v>
      </c>
    </row>
    <row r="131" spans="1:6">
      <c r="A131" s="8">
        <v>44392</v>
      </c>
      <c r="B131" s="2" t="e">
        <f>VLOOKUP(A131,股票多头!A$44:E$571,4,0)*VLOOKUP(A131,股票多头!A$44:E$571,5,0)+VLOOKUP(A131,股票多头!N$44:Q$571,4,0)*VLOOKUP(A131,股票多头!N$44:Q$571,5,0)+VLOOKUP(A131,股票多头!S$44:W$571,4,0)*VLOOKUP(A131,股票多头!S$44:W$571,5,0)+VLOOKUP(A131,股票多头!Y$44:AC$571,4,0)*VLOOKUP(A131,股票多头!Y$44:AC$571,5,0)+VLOOKUP(A131,空气指增!H$36:L$529,4,0)*VLOOKUP(A131,空气指增!H$36:L$529,5,0)+VLOOKUP(A131,空气指增!T$36:X$529,4,0)*VLOOKUP(A131,空气指增!T$36:X$529,5,0)+VLOOKUP(A131,多策略灵活配置!#REF!,4,0)*VLOOKUP(A131,多策略灵活配置!#REF!,5,0)+VLOOKUP(A131,量化期货!#REF!,4,0)*VLOOKUP(A131,量化期货!#REF!,5,0)+VLOOKUP(A131,空气指增!AL$36:AP$529,4,0)*VLOOKUP(A131,空气指增!AL$36:AP$529,5,0)+VLOOKUP(A131,股票多头!AE$44:AI$571,4,0)*VLOOKUP(A131,股票多头!AE$44:AI$571,5,0)+VLOOKUP(A131,空气指增!AR$36:AV$529,4,0)*VLOOKUP(A131,空气指增!AR$36:AV$529,5,0)+VLOOKUP(A131,空气指增!AX$36:BB$529,4,0)*VLOOKUP(A131,空气指增!AX$36:BB$529,5,0)+VLOOKUP(A131,股票多头!AK$44:AO$571,4,0)*VLOOKUP(A131,股票多头!AK$44:AO$571,5,0)+VLOOKUP(A131,股票多头!AQ$44:AU$571,4,0)*VLOOKUP(A131,股票多头!AQ$44:AU$571,5,0)+VLOOKUP(A131,多策略灵活配置!A$36:E$646,4,0)*VLOOKUP(A131,多策略灵活配置!A$36:E$646,5,0)+VLOOKUP(A131,空气指增!BD$36:BH$529,4,0)*VLOOKUP(A131,空气指增!BD$36:BH$529,5,0)</f>
        <v>#N/A</v>
      </c>
      <c r="C131" s="2" t="e">
        <f t="shared" si="4"/>
        <v>#N/A</v>
      </c>
      <c r="F131" s="3" t="e">
        <f t="shared" si="5"/>
        <v>#N/A</v>
      </c>
    </row>
    <row r="132" spans="1:6">
      <c r="A132" s="8">
        <v>44393</v>
      </c>
      <c r="B132" s="2" t="e">
        <f>VLOOKUP(A132,股票多头!A$44:E$571,4,0)*VLOOKUP(A132,股票多头!A$44:E$571,5,0)+VLOOKUP(A132,股票多头!N$44:Q$571,4,0)*VLOOKUP(A132,股票多头!N$44:Q$571,5,0)+VLOOKUP(A132,股票多头!S$44:W$571,4,0)*VLOOKUP(A132,股票多头!S$44:W$571,5,0)+VLOOKUP(A132,股票多头!Y$44:AC$571,4,0)*VLOOKUP(A132,股票多头!Y$44:AC$571,5,0)+VLOOKUP(A132,空气指增!H$36:L$529,4,0)*VLOOKUP(A132,空气指增!H$36:L$529,5,0)+VLOOKUP(A132,空气指增!T$36:X$529,4,0)*VLOOKUP(A132,空气指增!T$36:X$529,5,0)+VLOOKUP(A132,多策略灵活配置!#REF!,4,0)*VLOOKUP(A132,多策略灵活配置!#REF!,5,0)+VLOOKUP(A132,量化期货!#REF!,4,0)*VLOOKUP(A132,量化期货!#REF!,5,0)+VLOOKUP(A132,空气指增!AL$36:AP$529,4,0)*VLOOKUP(A132,空气指增!AL$36:AP$529,5,0)+VLOOKUP(A132,股票多头!AE$44:AI$571,4,0)*VLOOKUP(A132,股票多头!AE$44:AI$571,5,0)+VLOOKUP(A132,空气指增!AR$36:AV$529,4,0)*VLOOKUP(A132,空气指增!AR$36:AV$529,5,0)+VLOOKUP(A132,空气指增!AX$36:BB$529,4,0)*VLOOKUP(A132,空气指增!AX$36:BB$529,5,0)+VLOOKUP(A132,股票多头!AK$44:AO$571,4,0)*VLOOKUP(A132,股票多头!AK$44:AO$571,5,0)+VLOOKUP(A132,股票多头!AQ$44:AU$571,4,0)*VLOOKUP(A132,股票多头!AQ$44:AU$571,5,0)+VLOOKUP(A132,多策略灵活配置!A$36:E$646,4,0)*VLOOKUP(A132,多策略灵活配置!A$36:E$646,5,0)+VLOOKUP(A132,空气指增!BD$36:BH$529,4,0)*VLOOKUP(A132,空气指增!BD$36:BH$529,5,0)</f>
        <v>#N/A</v>
      </c>
      <c r="C132" s="2" t="e">
        <f t="shared" si="4"/>
        <v>#N/A</v>
      </c>
      <c r="F132" s="3" t="e">
        <f t="shared" si="5"/>
        <v>#N/A</v>
      </c>
    </row>
    <row r="133" spans="1:6">
      <c r="A133" s="8">
        <v>44396</v>
      </c>
      <c r="B133" s="2" t="e">
        <f>VLOOKUP(A133,股票多头!A$44:E$571,4,0)*VLOOKUP(A133,股票多头!A$44:E$571,5,0)+VLOOKUP(A133,股票多头!N$44:Q$571,4,0)*VLOOKUP(A133,股票多头!N$44:Q$571,5,0)+VLOOKUP(A133,股票多头!S$44:W$571,4,0)*VLOOKUP(A133,股票多头!S$44:W$571,5,0)+VLOOKUP(A133,股票多头!Y$44:AC$571,4,0)*VLOOKUP(A133,股票多头!Y$44:AC$571,5,0)+VLOOKUP(A133,空气指增!H$36:L$529,4,0)*VLOOKUP(A133,空气指增!H$36:L$529,5,0)+VLOOKUP(A133,空气指增!T$36:X$529,4,0)*VLOOKUP(A133,空气指增!T$36:X$529,5,0)+VLOOKUP(A133,多策略灵活配置!#REF!,4,0)*VLOOKUP(A133,多策略灵活配置!#REF!,5,0)+VLOOKUP(A133,量化期货!#REF!,4,0)*VLOOKUP(A133,量化期货!#REF!,5,0)+VLOOKUP(A133,空气指增!AL$36:AP$529,4,0)*VLOOKUP(A133,空气指增!AL$36:AP$529,5,0)+VLOOKUP(A133,股票多头!AE$44:AI$571,4,0)*VLOOKUP(A133,股票多头!AE$44:AI$571,5,0)+VLOOKUP(A133,空气指增!AR$36:AV$529,4,0)*VLOOKUP(A133,空气指增!AR$36:AV$529,5,0)+VLOOKUP(A133,空气指增!AX$36:BB$529,4,0)*VLOOKUP(A133,空气指增!AX$36:BB$529,5,0)+VLOOKUP(A133,股票多头!AK$44:AO$571,4,0)*VLOOKUP(A133,股票多头!AK$44:AO$571,5,0)+VLOOKUP(A133,股票多头!AQ$44:AU$571,4,0)*VLOOKUP(A133,股票多头!AQ$44:AU$571,5,0)+VLOOKUP(A133,多策略灵活配置!A$36:E$646,4,0)*VLOOKUP(A133,多策略灵活配置!A$36:E$646,5,0)+VLOOKUP(A133,空气指增!BD$36:BH$529,4,0)*VLOOKUP(A133,空气指增!BD$36:BH$529,5,0)</f>
        <v>#N/A</v>
      </c>
      <c r="C133" s="2" t="e">
        <f t="shared" si="4"/>
        <v>#N/A</v>
      </c>
      <c r="F133" s="3" t="e">
        <f t="shared" si="5"/>
        <v>#N/A</v>
      </c>
    </row>
    <row r="134" spans="1:6">
      <c r="A134" s="8">
        <v>44397</v>
      </c>
      <c r="B134" s="2" t="e">
        <f>VLOOKUP(A134,股票多头!A$44:E$571,4,0)*VLOOKUP(A134,股票多头!A$44:E$571,5,0)+VLOOKUP(A134,股票多头!N$44:Q$571,4,0)*VLOOKUP(A134,股票多头!N$44:Q$571,5,0)+VLOOKUP(A134,股票多头!S$44:W$571,4,0)*VLOOKUP(A134,股票多头!S$44:W$571,5,0)+VLOOKUP(A134,股票多头!Y$44:AC$571,4,0)*VLOOKUP(A134,股票多头!Y$44:AC$571,5,0)+VLOOKUP(A134,空气指增!H$36:L$529,4,0)*VLOOKUP(A134,空气指增!H$36:L$529,5,0)+VLOOKUP(A134,空气指增!T$36:X$529,4,0)*VLOOKUP(A134,空气指增!T$36:X$529,5,0)+VLOOKUP(A134,多策略灵活配置!#REF!,4,0)*VLOOKUP(A134,多策略灵活配置!#REF!,5,0)+VLOOKUP(A134,量化期货!#REF!,4,0)*VLOOKUP(A134,量化期货!#REF!,5,0)+VLOOKUP(A134,空气指增!AL$36:AP$529,4,0)*VLOOKUP(A134,空气指增!AL$36:AP$529,5,0)+VLOOKUP(A134,股票多头!AE$44:AI$571,4,0)*VLOOKUP(A134,股票多头!AE$44:AI$571,5,0)+VLOOKUP(A134,空气指增!AR$36:AV$529,4,0)*VLOOKUP(A134,空气指增!AR$36:AV$529,5,0)+VLOOKUP(A134,空气指增!AX$36:BB$529,4,0)*VLOOKUP(A134,空气指增!AX$36:BB$529,5,0)+VLOOKUP(A134,股票多头!AK$44:AO$571,4,0)*VLOOKUP(A134,股票多头!AK$44:AO$571,5,0)+VLOOKUP(A134,股票多头!AQ$44:AU$571,4,0)*VLOOKUP(A134,股票多头!AQ$44:AU$571,5,0)+VLOOKUP(A134,多策略灵活配置!A$36:E$646,4,0)*VLOOKUP(A134,多策略灵活配置!A$36:E$646,5,0)+VLOOKUP(A134,空气指增!BD$36:BH$529,4,0)*VLOOKUP(A134,空气指增!BD$36:BH$529,5,0)</f>
        <v>#N/A</v>
      </c>
      <c r="C134" s="2" t="e">
        <f t="shared" si="4"/>
        <v>#N/A</v>
      </c>
      <c r="F134" s="3" t="e">
        <f t="shared" si="5"/>
        <v>#N/A</v>
      </c>
    </row>
    <row r="135" spans="1:6">
      <c r="A135" s="8">
        <v>44398</v>
      </c>
      <c r="B135" s="2" t="e">
        <f>VLOOKUP(A135,股票多头!A$44:E$571,4,0)*VLOOKUP(A135,股票多头!A$44:E$571,5,0)+VLOOKUP(A135,股票多头!N$44:Q$571,4,0)*VLOOKUP(A135,股票多头!N$44:Q$571,5,0)+VLOOKUP(A135,股票多头!S$44:W$571,4,0)*VLOOKUP(A135,股票多头!S$44:W$571,5,0)+VLOOKUP(A135,股票多头!Y$44:AC$571,4,0)*VLOOKUP(A135,股票多头!Y$44:AC$571,5,0)+VLOOKUP(A135,空气指增!H$36:L$529,4,0)*VLOOKUP(A135,空气指增!H$36:L$529,5,0)+VLOOKUP(A135,空气指增!T$36:X$529,4,0)*VLOOKUP(A135,空气指增!T$36:X$529,5,0)+VLOOKUP(A135,多策略灵活配置!#REF!,4,0)*VLOOKUP(A135,多策略灵活配置!#REF!,5,0)+VLOOKUP(A135,量化期货!#REF!,4,0)*VLOOKUP(A135,量化期货!#REF!,5,0)+VLOOKUP(A135,空气指增!AL$36:AP$529,4,0)*VLOOKUP(A135,空气指增!AL$36:AP$529,5,0)+VLOOKUP(A135,股票多头!AE$44:AI$571,4,0)*VLOOKUP(A135,股票多头!AE$44:AI$571,5,0)+VLOOKUP(A135,空气指增!AR$36:AV$529,4,0)*VLOOKUP(A135,空气指增!AR$36:AV$529,5,0)+VLOOKUP(A135,空气指增!AX$36:BB$529,4,0)*VLOOKUP(A135,空气指增!AX$36:BB$529,5,0)+VLOOKUP(A135,股票多头!AK$44:AO$571,4,0)*VLOOKUP(A135,股票多头!AK$44:AO$571,5,0)+VLOOKUP(A135,股票多头!AQ$44:AU$571,4,0)*VLOOKUP(A135,股票多头!AQ$44:AU$571,5,0)+VLOOKUP(A135,多策略灵活配置!A$36:E$646,4,0)*VLOOKUP(A135,多策略灵活配置!A$36:E$646,5,0)+VLOOKUP(A135,空气指增!BD$36:BH$529,4,0)*VLOOKUP(A135,空气指增!BD$36:BH$529,5,0)</f>
        <v>#N/A</v>
      </c>
      <c r="C135" s="2" t="e">
        <f t="shared" si="4"/>
        <v>#N/A</v>
      </c>
      <c r="F135" s="3" t="e">
        <f t="shared" si="5"/>
        <v>#N/A</v>
      </c>
    </row>
    <row r="136" spans="1:6">
      <c r="A136" s="8">
        <v>44399</v>
      </c>
      <c r="B136" s="2" t="e">
        <f>VLOOKUP(A136,股票多头!A$44:E$571,4,0)*VLOOKUP(A136,股票多头!A$44:E$571,5,0)+VLOOKUP(A136,股票多头!N$44:Q$571,4,0)*VLOOKUP(A136,股票多头!N$44:Q$571,5,0)+VLOOKUP(A136,股票多头!S$44:W$571,4,0)*VLOOKUP(A136,股票多头!S$44:W$571,5,0)+VLOOKUP(A136,股票多头!Y$44:AC$571,4,0)*VLOOKUP(A136,股票多头!Y$44:AC$571,5,0)+VLOOKUP(A136,空气指增!H$36:L$529,4,0)*VLOOKUP(A136,空气指增!H$36:L$529,5,0)+VLOOKUP(A136,空气指增!T$36:X$529,4,0)*VLOOKUP(A136,空气指增!T$36:X$529,5,0)+VLOOKUP(A136,多策略灵活配置!#REF!,4,0)*VLOOKUP(A136,多策略灵活配置!#REF!,5,0)+VLOOKUP(A136,量化期货!#REF!,4,0)*VLOOKUP(A136,量化期货!#REF!,5,0)+VLOOKUP(A136,空气指增!AL$36:AP$529,4,0)*VLOOKUP(A136,空气指增!AL$36:AP$529,5,0)+VLOOKUP(A136,股票多头!AE$44:AI$571,4,0)*VLOOKUP(A136,股票多头!AE$44:AI$571,5,0)+VLOOKUP(A136,空气指增!AR$36:AV$529,4,0)*VLOOKUP(A136,空气指增!AR$36:AV$529,5,0)+VLOOKUP(A136,空气指增!AX$36:BB$529,4,0)*VLOOKUP(A136,空气指增!AX$36:BB$529,5,0)+VLOOKUP(A136,股票多头!AK$44:AO$571,4,0)*VLOOKUP(A136,股票多头!AK$44:AO$571,5,0)+VLOOKUP(A136,股票多头!AQ$44:AU$571,4,0)*VLOOKUP(A136,股票多头!AQ$44:AU$571,5,0)+VLOOKUP(A136,多策略灵活配置!A$36:E$646,4,0)*VLOOKUP(A136,多策略灵活配置!A$36:E$646,5,0)+VLOOKUP(A136,空气指增!BD$36:BH$529,4,0)*VLOOKUP(A136,空气指增!BD$36:BH$529,5,0)</f>
        <v>#N/A</v>
      </c>
      <c r="C136" s="2" t="e">
        <f t="shared" si="4"/>
        <v>#N/A</v>
      </c>
      <c r="F136" s="3" t="e">
        <f t="shared" si="5"/>
        <v>#N/A</v>
      </c>
    </row>
    <row r="137" spans="1:6">
      <c r="A137" s="8">
        <v>44400</v>
      </c>
      <c r="B137" s="2" t="e">
        <f>VLOOKUP(A137,股票多头!A$44:E$571,4,0)*VLOOKUP(A137,股票多头!A$44:E$571,5,0)+VLOOKUP(A137,股票多头!N$44:Q$571,4,0)*VLOOKUP(A137,股票多头!N$44:Q$571,5,0)+VLOOKUP(A137,股票多头!S$44:W$571,4,0)*VLOOKUP(A137,股票多头!S$44:W$571,5,0)+VLOOKUP(A137,股票多头!Y$44:AC$571,4,0)*VLOOKUP(A137,股票多头!Y$44:AC$571,5,0)+VLOOKUP(A137,空气指增!H$36:L$529,4,0)*VLOOKUP(A137,空气指增!H$36:L$529,5,0)+VLOOKUP(A137,空气指增!T$36:X$529,4,0)*VLOOKUP(A137,空气指增!T$36:X$529,5,0)+VLOOKUP(A137,多策略灵活配置!#REF!,4,0)*VLOOKUP(A137,多策略灵活配置!#REF!,5,0)+VLOOKUP(A137,量化期货!#REF!,4,0)*VLOOKUP(A137,量化期货!#REF!,5,0)+VLOOKUP(A137,空气指增!AL$36:AP$529,4,0)*VLOOKUP(A137,空气指增!AL$36:AP$529,5,0)+VLOOKUP(A137,股票多头!AE$44:AI$571,4,0)*VLOOKUP(A137,股票多头!AE$44:AI$571,5,0)+VLOOKUP(A137,空气指增!AR$36:AV$529,4,0)*VLOOKUP(A137,空气指增!AR$36:AV$529,5,0)+VLOOKUP(A137,空气指增!AX$36:BB$529,4,0)*VLOOKUP(A137,空气指增!AX$36:BB$529,5,0)+VLOOKUP(A137,股票多头!AK$44:AO$571,4,0)*VLOOKUP(A137,股票多头!AK$44:AO$571,5,0)+VLOOKUP(A137,股票多头!AQ$44:AU$571,4,0)*VLOOKUP(A137,股票多头!AQ$44:AU$571,5,0)+VLOOKUP(A137,多策略灵活配置!A$36:E$646,4,0)*VLOOKUP(A137,多策略灵活配置!A$36:E$646,5,0)+VLOOKUP(A137,空气指增!BD$36:BH$529,4,0)*VLOOKUP(A137,空气指增!BD$36:BH$529,5,0)</f>
        <v>#N/A</v>
      </c>
      <c r="C137" s="2" t="e">
        <f t="shared" si="4"/>
        <v>#N/A</v>
      </c>
      <c r="F137" s="3" t="e">
        <f t="shared" si="5"/>
        <v>#N/A</v>
      </c>
    </row>
    <row r="138" spans="1:6">
      <c r="A138" s="8">
        <v>44403</v>
      </c>
      <c r="B138" s="2" t="e">
        <f>VLOOKUP(A138,股票多头!A$44:E$571,4,0)*VLOOKUP(A138,股票多头!A$44:E$571,5,0)+VLOOKUP(A138,股票多头!N$44:Q$571,4,0)*VLOOKUP(A138,股票多头!N$44:Q$571,5,0)+VLOOKUP(A138,股票多头!S$44:W$571,4,0)*VLOOKUP(A138,股票多头!S$44:W$571,5,0)+VLOOKUP(A138,股票多头!Y$44:AC$571,4,0)*VLOOKUP(A138,股票多头!Y$44:AC$571,5,0)+VLOOKUP(A138,空气指增!H$36:L$529,4,0)*VLOOKUP(A138,空气指增!H$36:L$529,5,0)+VLOOKUP(A138,空气指增!T$36:X$529,4,0)*VLOOKUP(A138,空气指增!T$36:X$529,5,0)+VLOOKUP(A138,多策略灵活配置!#REF!,4,0)*VLOOKUP(A138,多策略灵活配置!#REF!,5,0)+VLOOKUP(A138,量化期货!#REF!,4,0)*VLOOKUP(A138,量化期货!#REF!,5,0)+VLOOKUP(A138,空气指增!AL$36:AP$529,4,0)*VLOOKUP(A138,空气指增!AL$36:AP$529,5,0)+VLOOKUP(A138,股票多头!AE$44:AI$571,4,0)*VLOOKUP(A138,股票多头!AE$44:AI$571,5,0)+VLOOKUP(A138,空气指增!AR$36:AV$529,4,0)*VLOOKUP(A138,空气指增!AR$36:AV$529,5,0)+VLOOKUP(A138,空气指增!AX$36:BB$529,4,0)*VLOOKUP(A138,空气指增!AX$36:BB$529,5,0)+VLOOKUP(A138,股票多头!AK$44:AO$571,4,0)*VLOOKUP(A138,股票多头!AK$44:AO$571,5,0)+VLOOKUP(A138,股票多头!AQ$44:AU$571,4,0)*VLOOKUP(A138,股票多头!AQ$44:AU$571,5,0)+VLOOKUP(A138,多策略灵活配置!A$36:E$646,4,0)*VLOOKUP(A138,多策略灵活配置!A$36:E$646,5,0)+VLOOKUP(A138,空气指增!BD$36:BH$529,4,0)*VLOOKUP(A138,空气指增!BD$36:BH$529,5,0)</f>
        <v>#N/A</v>
      </c>
      <c r="C138" s="2" t="e">
        <f t="shared" si="4"/>
        <v>#N/A</v>
      </c>
      <c r="F138" s="3" t="e">
        <f t="shared" si="5"/>
        <v>#N/A</v>
      </c>
    </row>
    <row r="139" spans="1:6">
      <c r="A139" s="8">
        <v>44404</v>
      </c>
      <c r="B139" s="2" t="e">
        <f>VLOOKUP(A139,股票多头!A$44:E$571,4,0)*VLOOKUP(A139,股票多头!A$44:E$571,5,0)+VLOOKUP(A139,股票多头!N$44:Q$571,4,0)*VLOOKUP(A139,股票多头!N$44:Q$571,5,0)+VLOOKUP(A139,股票多头!S$44:W$571,4,0)*VLOOKUP(A139,股票多头!S$44:W$571,5,0)+VLOOKUP(A139,股票多头!Y$44:AC$571,4,0)*VLOOKUP(A139,股票多头!Y$44:AC$571,5,0)+VLOOKUP(A139,空气指增!H$36:L$529,4,0)*VLOOKUP(A139,空气指增!H$36:L$529,5,0)+VLOOKUP(A139,空气指增!T$36:X$529,4,0)*VLOOKUP(A139,空气指增!T$36:X$529,5,0)+VLOOKUP(A139,多策略灵活配置!#REF!,4,0)*VLOOKUP(A139,多策略灵活配置!#REF!,5,0)+VLOOKUP(A139,量化期货!#REF!,4,0)*VLOOKUP(A139,量化期货!#REF!,5,0)+VLOOKUP(A139,空气指增!AL$36:AP$529,4,0)*VLOOKUP(A139,空气指增!AL$36:AP$529,5,0)+VLOOKUP(A139,股票多头!AE$44:AI$571,4,0)*VLOOKUP(A139,股票多头!AE$44:AI$571,5,0)+VLOOKUP(A139,空气指增!AR$36:AV$529,4,0)*VLOOKUP(A139,空气指增!AR$36:AV$529,5,0)+VLOOKUP(A139,空气指增!AX$36:BB$529,4,0)*VLOOKUP(A139,空气指增!AX$36:BB$529,5,0)+VLOOKUP(A139,股票多头!AK$44:AO$571,4,0)*VLOOKUP(A139,股票多头!AK$44:AO$571,5,0)+VLOOKUP(A139,股票多头!AQ$44:AU$571,4,0)*VLOOKUP(A139,股票多头!AQ$44:AU$571,5,0)+VLOOKUP(A139,多策略灵活配置!A$36:E$646,4,0)*VLOOKUP(A139,多策略灵活配置!A$36:E$646,5,0)+VLOOKUP(A139,空气指增!BD$36:BH$529,4,0)*VLOOKUP(A139,空气指增!BD$36:BH$529,5,0)</f>
        <v>#N/A</v>
      </c>
      <c r="C139" s="2" t="e">
        <f t="shared" si="4"/>
        <v>#N/A</v>
      </c>
      <c r="D139" s="2" t="e">
        <f>E139/F138</f>
        <v>#N/A</v>
      </c>
      <c r="E139" s="2">
        <v>2000000</v>
      </c>
      <c r="F139" s="3" t="e">
        <f t="shared" si="5"/>
        <v>#N/A</v>
      </c>
    </row>
    <row r="140" spans="1:6">
      <c r="A140" s="8">
        <v>44405</v>
      </c>
      <c r="B140" s="2" t="e">
        <f>VLOOKUP(A140,股票多头!A$44:E$571,4,0)*VLOOKUP(A140,股票多头!A$44:E$571,5,0)+VLOOKUP(A140,股票多头!N$44:Q$571,4,0)*VLOOKUP(A140,股票多头!N$44:Q$571,5,0)+VLOOKUP(A140,股票多头!S$44:W$571,4,0)*VLOOKUP(A140,股票多头!S$44:W$571,5,0)+VLOOKUP(A140,股票多头!Y$44:AC$571,4,0)*VLOOKUP(A140,股票多头!Y$44:AC$571,5,0)+VLOOKUP(A140,空气指增!H$36:L$529,4,0)*VLOOKUP(A140,空气指增!H$36:L$529,5,0)+VLOOKUP(A140,空气指增!T$36:X$529,4,0)*VLOOKUP(A140,空气指增!T$36:X$529,5,0)+VLOOKUP(A140,多策略灵活配置!#REF!,4,0)*VLOOKUP(A140,多策略灵活配置!#REF!,5,0)+VLOOKUP(A140,量化期货!#REF!,4,0)*VLOOKUP(A140,量化期货!#REF!,5,0)+VLOOKUP(A140,空气指增!AL$36:AP$529,4,0)*VLOOKUP(A140,空气指增!AL$36:AP$529,5,0)+VLOOKUP(A140,股票多头!AE$44:AI$571,4,0)*VLOOKUP(A140,股票多头!AE$44:AI$571,5,0)+VLOOKUP(A140,空气指增!AR$36:AV$529,4,0)*VLOOKUP(A140,空气指增!AR$36:AV$529,5,0)+VLOOKUP(A140,空气指增!AX$36:BB$529,4,0)*VLOOKUP(A140,空气指增!AX$36:BB$529,5,0)+VLOOKUP(A140,股票多头!AK$44:AO$571,4,0)*VLOOKUP(A140,股票多头!AK$44:AO$571,5,0)+VLOOKUP(A140,股票多头!AQ$44:AU$571,4,0)*VLOOKUP(A140,股票多头!AQ$44:AU$571,5,0)+VLOOKUP(A140,多策略灵活配置!A$36:E$646,4,0)*VLOOKUP(A140,多策略灵活配置!A$36:E$646,5,0)+VLOOKUP(A140,空气指增!BD$36:BH$529,4,0)*VLOOKUP(A140,空气指增!BD$36:BH$529,5,0)+VLOOKUP(A140,空气指增!BJ$36:BN$529,4,0)*VLOOKUP(A140,空气指增!BJ$36:BN$529,5,0)</f>
        <v>#N/A</v>
      </c>
      <c r="C140" s="2" t="e">
        <f t="shared" si="4"/>
        <v>#N/A</v>
      </c>
      <c r="F140" s="3" t="e">
        <f t="shared" si="5"/>
        <v>#N/A</v>
      </c>
    </row>
    <row r="141" spans="1:6">
      <c r="A141" s="8">
        <v>44406</v>
      </c>
      <c r="B141" s="2" t="e">
        <f>VLOOKUP(A141,股票多头!A$44:E$571,4,0)*VLOOKUP(A141,股票多头!A$44:E$571,5,0)+VLOOKUP(A141,股票多头!N$44:Q$571,4,0)*VLOOKUP(A141,股票多头!N$44:Q$571,5,0)+VLOOKUP(A141,股票多头!S$44:W$571,4,0)*VLOOKUP(A141,股票多头!S$44:W$571,5,0)+VLOOKUP(A141,股票多头!Y$44:AC$571,4,0)*VLOOKUP(A141,股票多头!Y$44:AC$571,5,0)+VLOOKUP(A141,空气指增!H$36:L$529,4,0)*VLOOKUP(A141,空气指增!H$36:L$529,5,0)+VLOOKUP(A141,空气指增!T$36:X$529,4,0)*VLOOKUP(A141,空气指增!T$36:X$529,5,0)+VLOOKUP(A141,多策略灵活配置!#REF!,4,0)*VLOOKUP(A141,多策略灵活配置!#REF!,5,0)+VLOOKUP(A141,量化期货!#REF!,4,0)*VLOOKUP(A141,量化期货!#REF!,5,0)+VLOOKUP(A141,空气指增!AL$36:AP$529,4,0)*VLOOKUP(A141,空气指增!AL$36:AP$529,5,0)+VLOOKUP(A141,股票多头!AE$44:AI$571,4,0)*VLOOKUP(A141,股票多头!AE$44:AI$571,5,0)+VLOOKUP(A141,空气指增!AR$36:AV$529,4,0)*VLOOKUP(A141,空气指增!AR$36:AV$529,5,0)+VLOOKUP(A141,空气指增!AX$36:BB$529,4,0)*VLOOKUP(A141,空气指增!AX$36:BB$529,5,0)+VLOOKUP(A141,股票多头!AK$44:AO$571,4,0)*VLOOKUP(A141,股票多头!AK$44:AO$571,5,0)+VLOOKUP(A141,股票多头!AQ$44:AU$571,4,0)*VLOOKUP(A141,股票多头!AQ$44:AU$571,5,0)+VLOOKUP(A141,多策略灵活配置!A$36:E$646,4,0)*VLOOKUP(A141,多策略灵活配置!A$36:E$646,5,0)+VLOOKUP(A141,空气指增!BD$36:BH$529,4,0)*VLOOKUP(A141,空气指增!BD$36:BH$529,5,0)+VLOOKUP(A141,空气指增!BJ$36:BN$529,4,0)*VLOOKUP(A141,空气指增!BJ$36:BN$529,5,0)</f>
        <v>#N/A</v>
      </c>
      <c r="C141" s="2" t="e">
        <f t="shared" si="4"/>
        <v>#N/A</v>
      </c>
      <c r="F141" s="3" t="e">
        <f t="shared" si="5"/>
        <v>#N/A</v>
      </c>
    </row>
    <row r="142" spans="1:6">
      <c r="A142" s="8">
        <v>44407</v>
      </c>
      <c r="B142" s="2" t="e">
        <f>VLOOKUP(A142,股票多头!A$44:E$571,4,0)*VLOOKUP(A142,股票多头!A$44:E$571,5,0)+VLOOKUP(A142,股票多头!N$44:Q$571,4,0)*VLOOKUP(A142,股票多头!N$44:Q$571,5,0)+VLOOKUP(A142,股票多头!S$44:W$571,4,0)*VLOOKUP(A142,股票多头!S$44:W$571,5,0)+VLOOKUP(A142,股票多头!Y$44:AC$571,4,0)*VLOOKUP(A142,股票多头!Y$44:AC$571,5,0)+VLOOKUP(A142,空气指增!H$36:L$529,4,0)*VLOOKUP(A142,空气指增!H$36:L$529,5,0)+VLOOKUP(A142,空气指增!T$36:X$529,4,0)*VLOOKUP(A142,空气指增!T$36:X$529,5,0)+VLOOKUP(A142,多策略灵活配置!#REF!,4,0)*VLOOKUP(A142,多策略灵活配置!#REF!,5,0)+VLOOKUP(A142,量化期货!#REF!,4,0)*VLOOKUP(A142,量化期货!#REF!,5,0)+VLOOKUP(A142,空气指增!AL$36:AP$529,4,0)*VLOOKUP(A142,空气指增!AL$36:AP$529,5,0)+VLOOKUP(A142,股票多头!AE$44:AI$571,4,0)*VLOOKUP(A142,股票多头!AE$44:AI$571,5,0)+VLOOKUP(A142,空气指增!AR$36:AV$529,4,0)*VLOOKUP(A142,空气指增!AR$36:AV$529,5,0)+VLOOKUP(A142,空气指增!AX$36:BB$529,4,0)*VLOOKUP(A142,空气指增!AX$36:BB$529,5,0)+VLOOKUP(A142,股票多头!AK$44:AO$571,4,0)*VLOOKUP(A142,股票多头!AK$44:AO$571,5,0)+VLOOKUP(A142,股票多头!AQ$44:AU$571,4,0)*VLOOKUP(A142,股票多头!AQ$44:AU$571,5,0)+VLOOKUP(A142,多策略灵活配置!A$36:E$646,4,0)*VLOOKUP(A142,多策略灵活配置!A$36:E$646,5,0)+VLOOKUP(A142,空气指增!BD$36:BH$529,4,0)*VLOOKUP(A142,空气指增!BD$36:BH$529,5,0)+VLOOKUP(A142,空气指增!BJ$36:BN$529,4,0)*VLOOKUP(A142,空气指增!BJ$36:BN$529,5,0)</f>
        <v>#N/A</v>
      </c>
      <c r="C142" s="2" t="e">
        <f t="shared" si="4"/>
        <v>#N/A</v>
      </c>
      <c r="F142" s="3" t="e">
        <f t="shared" si="5"/>
        <v>#N/A</v>
      </c>
    </row>
    <row r="143" spans="1:6">
      <c r="A143" s="8">
        <v>44410</v>
      </c>
      <c r="B143" s="2" t="e">
        <f>VLOOKUP(A143,股票多头!A$44:E$571,4,0)*VLOOKUP(A143,股票多头!A$44:E$571,5,0)+VLOOKUP(A143,股票多头!N$44:Q$571,4,0)*VLOOKUP(A143,股票多头!N$44:Q$571,5,0)+VLOOKUP(A143,股票多头!S$44:W$571,4,0)*VLOOKUP(A143,股票多头!S$44:W$571,5,0)+VLOOKUP(A143,股票多头!Y$44:AC$571,4,0)*VLOOKUP(A143,股票多头!Y$44:AC$571,5,0)+VLOOKUP(A143,空气指增!H$36:L$529,4,0)*VLOOKUP(A143,空气指增!H$36:L$529,5,0)+VLOOKUP(A143,空气指增!T$36:X$529,4,0)*VLOOKUP(A143,空气指增!T$36:X$529,5,0)+VLOOKUP(A143,多策略灵活配置!#REF!,4,0)*VLOOKUP(A143,多策略灵活配置!#REF!,5,0)+VLOOKUP(A143,量化期货!#REF!,4,0)*VLOOKUP(A143,量化期货!#REF!,5,0)+VLOOKUP(A143,空气指增!AL$36:AP$529,4,0)*VLOOKUP(A143,空气指增!AL$36:AP$529,5,0)+VLOOKUP(A143,股票多头!AE$44:AI$571,4,0)*VLOOKUP(A143,股票多头!AE$44:AI$571,5,0)+VLOOKUP(A143,空气指增!AR$36:AV$529,4,0)*VLOOKUP(A143,空气指增!AR$36:AV$529,5,0)+VLOOKUP(A143,空气指增!AX$36:BB$529,4,0)*VLOOKUP(A143,空气指增!AX$36:BB$529,5,0)+VLOOKUP(A143,股票多头!AK$44:AO$571,4,0)*VLOOKUP(A143,股票多头!AK$44:AO$571,5,0)+VLOOKUP(A143,股票多头!AQ$44:AU$571,4,0)*VLOOKUP(A143,股票多头!AQ$44:AU$571,5,0)+VLOOKUP(A143,多策略灵活配置!A$36:E$646,4,0)*VLOOKUP(A143,多策略灵活配置!A$36:E$646,5,0)+VLOOKUP(A143,空气指增!BD$36:BH$529,4,0)*VLOOKUP(A143,空气指增!BD$36:BH$529,5,0)+VLOOKUP(A143,空气指增!BJ$36:BN$529,4,0)*VLOOKUP(A143,空气指增!BJ$36:BN$529,5,0)</f>
        <v>#N/A</v>
      </c>
      <c r="C143" s="2" t="e">
        <f t="shared" si="4"/>
        <v>#N/A</v>
      </c>
      <c r="F143" s="3" t="e">
        <f t="shared" si="5"/>
        <v>#N/A</v>
      </c>
    </row>
    <row r="144" spans="1:6">
      <c r="A144" s="8">
        <v>44411</v>
      </c>
      <c r="B144" s="2" t="e">
        <f>VLOOKUP(A144,股票多头!A$44:E$571,4,0)*VLOOKUP(A144,股票多头!A$44:E$571,5,0)+VLOOKUP(A144,股票多头!N$44:Q$571,4,0)*VLOOKUP(A144,股票多头!N$44:Q$571,5,0)+VLOOKUP(A144,股票多头!S$44:W$571,4,0)*VLOOKUP(A144,股票多头!S$44:W$571,5,0)+VLOOKUP(A144,股票多头!Y$44:AC$571,4,0)*VLOOKUP(A144,股票多头!Y$44:AC$571,5,0)+VLOOKUP(A144,空气指增!H$36:L$529,4,0)*VLOOKUP(A144,空气指增!H$36:L$529,5,0)+VLOOKUP(A144,空气指增!T$36:X$529,4,0)*VLOOKUP(A144,空气指增!T$36:X$529,5,0)+VLOOKUP(A144,多策略灵活配置!#REF!,4,0)*VLOOKUP(A144,多策略灵活配置!#REF!,5,0)+VLOOKUP(A144,量化期货!#REF!,4,0)*VLOOKUP(A144,量化期货!#REF!,5,0)+VLOOKUP(A144,空气指增!AL$36:AP$529,4,0)*VLOOKUP(A144,空气指增!AL$36:AP$529,5,0)+VLOOKUP(A144,股票多头!AE$44:AI$571,4,0)*VLOOKUP(A144,股票多头!AE$44:AI$571,5,0)+VLOOKUP(A144,空气指增!AR$36:AV$529,4,0)*VLOOKUP(A144,空气指增!AR$36:AV$529,5,0)+VLOOKUP(A144,空气指增!AX$36:BB$529,4,0)*VLOOKUP(A144,空气指增!AX$36:BB$529,5,0)+VLOOKUP(A144,股票多头!AK$44:AO$571,4,0)*VLOOKUP(A144,股票多头!AK$44:AO$571,5,0)+VLOOKUP(A144,股票多头!AQ$44:AU$571,4,0)*VLOOKUP(A144,股票多头!AQ$44:AU$571,5,0)+VLOOKUP(A144,多策略灵活配置!A$36:E$646,4,0)*VLOOKUP(A144,多策略灵活配置!A$36:E$646,5,0)+VLOOKUP(A144,空气指增!BD$36:BH$529,4,0)*VLOOKUP(A144,空气指增!BD$36:BH$529,5,0)+VLOOKUP(A144,空气指增!BJ$36:BN$529,4,0)*VLOOKUP(A144,空气指增!BJ$36:BN$529,5,0)</f>
        <v>#N/A</v>
      </c>
      <c r="C144" s="2" t="e">
        <f t="shared" si="4"/>
        <v>#N/A</v>
      </c>
      <c r="F144" s="3" t="e">
        <f t="shared" si="5"/>
        <v>#N/A</v>
      </c>
    </row>
    <row r="145" spans="1:6">
      <c r="A145" s="8">
        <v>44412</v>
      </c>
      <c r="B145" s="2" t="e">
        <f>VLOOKUP(A145,股票多头!A$44:E$571,4,0)*VLOOKUP(A145,股票多头!A$44:E$571,5,0)+VLOOKUP(A145,股票多头!N$44:Q$571,4,0)*VLOOKUP(A145,股票多头!N$44:Q$571,5,0)+VLOOKUP(A145,股票多头!S$44:W$571,4,0)*VLOOKUP(A145,股票多头!S$44:W$571,5,0)+VLOOKUP(A145,股票多头!Y$44:AC$571,4,0)*VLOOKUP(A145,股票多头!Y$44:AC$571,5,0)+VLOOKUP(A145,空气指增!H$36:L$529,4,0)*VLOOKUP(A145,空气指增!H$36:L$529,5,0)+VLOOKUP(A145,空气指增!T$36:X$529,4,0)*VLOOKUP(A145,空气指增!T$36:X$529,5,0)+VLOOKUP(A145,多策略灵活配置!#REF!,4,0)*VLOOKUP(A145,多策略灵活配置!#REF!,5,0)+VLOOKUP(A145,量化期货!#REF!,4,0)*VLOOKUP(A145,量化期货!#REF!,5,0)+VLOOKUP(A145,空气指增!AL$36:AP$529,4,0)*VLOOKUP(A145,空气指增!AL$36:AP$529,5,0)+VLOOKUP(A145,股票多头!AE$44:AI$571,4,0)*VLOOKUP(A145,股票多头!AE$44:AI$571,5,0)+VLOOKUP(A145,空气指增!AR$36:AV$529,4,0)*VLOOKUP(A145,空气指增!AR$36:AV$529,5,0)+VLOOKUP(A145,空气指增!AX$36:BB$529,4,0)*VLOOKUP(A145,空气指增!AX$36:BB$529,5,0)+VLOOKUP(A145,股票多头!AK$44:AO$571,4,0)*VLOOKUP(A145,股票多头!AK$44:AO$571,5,0)+VLOOKUP(A145,股票多头!AQ$44:AU$571,4,0)*VLOOKUP(A145,股票多头!AQ$44:AU$571,5,0)+VLOOKUP(A145,多策略灵活配置!A$36:E$646,4,0)*VLOOKUP(A145,多策略灵活配置!A$36:E$646,5,0)+VLOOKUP(A145,空气指增!BD$36:BH$529,4,0)*VLOOKUP(A145,空气指增!BD$36:BH$529,5,0)+VLOOKUP(A145,空气指增!BJ$36:BN$529,4,0)*VLOOKUP(A145,空气指增!BJ$36:BN$529,5,0)</f>
        <v>#N/A</v>
      </c>
      <c r="C145" s="2" t="e">
        <f t="shared" si="4"/>
        <v>#N/A</v>
      </c>
      <c r="F145" s="3" t="e">
        <f t="shared" si="5"/>
        <v>#N/A</v>
      </c>
    </row>
    <row r="146" spans="1:6">
      <c r="A146" s="8">
        <v>44413</v>
      </c>
      <c r="B146" s="2" t="e">
        <f>VLOOKUP(A146,股票多头!A$44:E$571,4,0)*VLOOKUP(A146,股票多头!A$44:E$571,5,0)+VLOOKUP(A146,股票多头!N$44:Q$571,4,0)*VLOOKUP(A146,股票多头!N$44:Q$571,5,0)+VLOOKUP(A146,股票多头!S$44:W$571,4,0)*VLOOKUP(A146,股票多头!S$44:W$571,5,0)+VLOOKUP(A146,股票多头!Y$44:AC$571,4,0)*VLOOKUP(A146,股票多头!Y$44:AC$571,5,0)+VLOOKUP(A146,空气指增!H$36:L$529,4,0)*VLOOKUP(A146,空气指增!H$36:L$529,5,0)+VLOOKUP(A146,空气指增!T$36:X$529,4,0)*VLOOKUP(A146,空气指增!T$36:X$529,5,0)+VLOOKUP(A146,多策略灵活配置!#REF!,4,0)*VLOOKUP(A146,多策略灵活配置!#REF!,5,0)+VLOOKUP(A146,量化期货!#REF!,4,0)*VLOOKUP(A146,量化期货!#REF!,5,0)+VLOOKUP(A146,空气指增!AL$36:AP$529,4,0)*VLOOKUP(A146,空气指增!AL$36:AP$529,5,0)+VLOOKUP(A146,股票多头!AE$44:AI$571,4,0)*VLOOKUP(A146,股票多头!AE$44:AI$571,5,0)+VLOOKUP(A146,空气指增!AR$36:AV$529,4,0)*VLOOKUP(A146,空气指增!AR$36:AV$529,5,0)+VLOOKUP(A146,空气指增!AX$36:BB$529,4,0)*VLOOKUP(A146,空气指增!AX$36:BB$529,5,0)+VLOOKUP(A146,股票多头!AK$44:AO$571,4,0)*VLOOKUP(A146,股票多头!AK$44:AO$571,5,0)+VLOOKUP(A146,股票多头!AQ$44:AU$571,4,0)*VLOOKUP(A146,股票多头!AQ$44:AU$571,5,0)+VLOOKUP(A146,多策略灵活配置!A$36:E$646,4,0)*VLOOKUP(A146,多策略灵活配置!A$36:E$646,5,0)+VLOOKUP(A146,空气指增!BD$36:BH$529,4,0)*VLOOKUP(A146,空气指增!BD$36:BH$529,5,0)+VLOOKUP(A146,空气指增!BJ$36:BN$529,4,0)*VLOOKUP(A146,空气指增!BJ$36:BN$529,5,0)</f>
        <v>#N/A</v>
      </c>
      <c r="C146" s="2" t="e">
        <f t="shared" si="4"/>
        <v>#N/A</v>
      </c>
      <c r="F146" s="3" t="e">
        <f t="shared" si="5"/>
        <v>#N/A</v>
      </c>
    </row>
    <row r="147" spans="1:6">
      <c r="A147" s="8">
        <v>44414</v>
      </c>
      <c r="B147" s="2" t="e">
        <f>VLOOKUP(A147,股票多头!A$44:E$571,4,0)*VLOOKUP(A147,股票多头!A$44:E$571,5,0)+VLOOKUP(A147,股票多头!N$44:Q$571,4,0)*VLOOKUP(A147,股票多头!N$44:Q$571,5,0)+VLOOKUP(A147,股票多头!S$44:W$571,4,0)*VLOOKUP(A147,股票多头!S$44:W$571,5,0)+VLOOKUP(A147,股票多头!Y$44:AC$571,4,0)*VLOOKUP(A147,股票多头!Y$44:AC$571,5,0)+VLOOKUP(A147,空气指增!H$36:L$529,4,0)*VLOOKUP(A147,空气指增!H$36:L$529,5,0)+VLOOKUP(A147,空气指增!T$36:X$529,4,0)*VLOOKUP(A147,空气指增!T$36:X$529,5,0)+VLOOKUP(A147,多策略灵活配置!#REF!,4,0)*VLOOKUP(A147,多策略灵活配置!#REF!,5,0)+VLOOKUP(A147,量化期货!#REF!,4,0)*VLOOKUP(A147,量化期货!#REF!,5,0)+VLOOKUP(A147,空气指增!AL$36:AP$529,4,0)*VLOOKUP(A147,空气指增!AL$36:AP$529,5,0)+VLOOKUP(A147,股票多头!AE$44:AI$571,4,0)*VLOOKUP(A147,股票多头!AE$44:AI$571,5,0)+VLOOKUP(A147,空气指增!AR$36:AV$529,4,0)*VLOOKUP(A147,空气指增!AR$36:AV$529,5,0)+VLOOKUP(A147,空气指增!AX$36:BB$529,4,0)*VLOOKUP(A147,空气指增!AX$36:BB$529,5,0)+VLOOKUP(A147,股票多头!AK$44:AO$571,4,0)*VLOOKUP(A147,股票多头!AK$44:AO$571,5,0)+VLOOKUP(A147,股票多头!AQ$44:AU$571,4,0)*VLOOKUP(A147,股票多头!AQ$44:AU$571,5,0)+VLOOKUP(A147,多策略灵活配置!A$36:E$646,4,0)*VLOOKUP(A147,多策略灵活配置!A$36:E$646,5,0)+VLOOKUP(A147,空气指增!BD$36:BH$529,4,0)*VLOOKUP(A147,空气指增!BD$36:BH$529,5,0)+VLOOKUP(A147,空气指增!BJ$36:BN$529,4,0)*VLOOKUP(A147,空气指增!BJ$36:BN$529,5,0)+VLOOKUP(A147,股票多头!AW$44:BA$571,4,0)*VLOOKUP(A147,股票多头!AW$44:BA$571,5,0)</f>
        <v>#N/A</v>
      </c>
      <c r="C147" s="2" t="e">
        <f t="shared" si="4"/>
        <v>#N/A</v>
      </c>
      <c r="D147" s="2" t="e">
        <f>E147/F146</f>
        <v>#N/A</v>
      </c>
      <c r="E147" s="2">
        <v>5000000</v>
      </c>
      <c r="F147" s="3" t="e">
        <f t="shared" si="5"/>
        <v>#N/A</v>
      </c>
    </row>
    <row r="148" spans="1:6">
      <c r="A148" s="8">
        <v>44417</v>
      </c>
      <c r="B148" s="2" t="e">
        <f>VLOOKUP(A148,股票多头!A$44:E$571,4,0)*VLOOKUP(A148,股票多头!A$44:E$571,5,0)+VLOOKUP(A148,股票多头!N$44:Q$571,4,0)*VLOOKUP(A148,股票多头!N$44:Q$571,5,0)+VLOOKUP(A148,股票多头!S$44:W$571,4,0)*VLOOKUP(A148,股票多头!S$44:W$571,5,0)+VLOOKUP(A148,股票多头!Y$44:AC$571,4,0)*VLOOKUP(A148,股票多头!Y$44:AC$571,5,0)+VLOOKUP(A148,空气指增!H$36:L$529,4,0)*VLOOKUP(A148,空气指增!H$36:L$529,5,0)+VLOOKUP(A148,空气指增!T$36:X$529,4,0)*VLOOKUP(A148,空气指增!T$36:X$529,5,0)+VLOOKUP(A148,多策略灵活配置!#REF!,4,0)*VLOOKUP(A148,多策略灵活配置!#REF!,5,0)+VLOOKUP(A148,量化期货!#REF!,4,0)*VLOOKUP(A148,量化期货!#REF!,5,0)+VLOOKUP(A148,空气指增!AL$36:AP$529,4,0)*VLOOKUP(A148,空气指增!AL$36:AP$529,5,0)+VLOOKUP(A148,股票多头!AE$44:AI$571,4,0)*VLOOKUP(A148,股票多头!AE$44:AI$571,5,0)+VLOOKUP(A148,空气指增!AR$36:AV$529,4,0)*VLOOKUP(A148,空气指增!AR$36:AV$529,5,0)+VLOOKUP(A148,空气指增!AX$36:BB$529,4,0)*VLOOKUP(A148,空气指增!AX$36:BB$529,5,0)+VLOOKUP(A148,股票多头!AK$44:AO$571,4,0)*VLOOKUP(A148,股票多头!AK$44:AO$571,5,0)+VLOOKUP(A148,股票多头!AQ$44:AU$571,4,0)*VLOOKUP(A148,股票多头!AQ$44:AU$571,5,0)+VLOOKUP(A148,多策略灵活配置!A$36:E$646,4,0)*VLOOKUP(A148,多策略灵活配置!A$36:E$646,5,0)+VLOOKUP(A148,空气指增!BD$36:BH$529,4,0)*VLOOKUP(A148,空气指增!BD$36:BH$529,5,0)+VLOOKUP(A148,空气指增!BJ$36:BN$529,4,0)*VLOOKUP(A148,空气指增!BJ$36:BN$529,5,0)+VLOOKUP(A148,股票多头!AW$44:BA$571,4,0)*VLOOKUP(A148,股票多头!AW$44:BA$571,5,0)</f>
        <v>#N/A</v>
      </c>
      <c r="C148" s="2" t="e">
        <f t="shared" si="4"/>
        <v>#N/A</v>
      </c>
    </row>
    <row r="149" spans="1:6">
      <c r="A149" s="8">
        <v>44418</v>
      </c>
      <c r="B149" s="2" t="e">
        <f>VLOOKUP(A149,股票多头!A$44:E$571,4,0)*VLOOKUP(A149,股票多头!A$44:E$571,5,0)+VLOOKUP(A149,股票多头!N$44:Q$571,4,0)*VLOOKUP(A149,股票多头!N$44:Q$571,5,0)+VLOOKUP(A149,股票多头!S$44:W$571,4,0)*VLOOKUP(A149,股票多头!S$44:W$571,5,0)+VLOOKUP(A149,股票多头!Y$44:AC$571,4,0)*VLOOKUP(A149,股票多头!Y$44:AC$571,5,0)+VLOOKUP(A149,空气指增!H$36:L$529,4,0)*VLOOKUP(A149,空气指增!H$36:L$529,5,0)+VLOOKUP(A149,空气指增!T$36:X$529,4,0)*VLOOKUP(A149,空气指增!T$36:X$529,5,0)+VLOOKUP(A149,多策略灵活配置!#REF!,4,0)*VLOOKUP(A149,多策略灵活配置!#REF!,5,0)+VLOOKUP(A149,量化期货!#REF!,4,0)*VLOOKUP(A149,量化期货!#REF!,5,0)+VLOOKUP(A149,空气指增!AL$36:AP$529,4,0)*VLOOKUP(A149,空气指增!AL$36:AP$529,5,0)+VLOOKUP(A149,股票多头!AE$44:AI$571,4,0)*VLOOKUP(A149,股票多头!AE$44:AI$571,5,0)+VLOOKUP(A149,空气指增!AR$36:AV$529,4,0)*VLOOKUP(A149,空气指增!AR$36:AV$529,5,0)+VLOOKUP(A149,空气指增!AX$36:BB$529,4,0)*VLOOKUP(A149,空气指增!AX$36:BB$529,5,0)+VLOOKUP(A149,股票多头!AK$44:AO$571,4,0)*VLOOKUP(A149,股票多头!AK$44:AO$571,5,0)+VLOOKUP(A149,股票多头!AQ$44:AU$571,4,0)*VLOOKUP(A149,股票多头!AQ$44:AU$571,5,0)+VLOOKUP(A149,多策略灵活配置!A$36:E$646,4,0)*VLOOKUP(A149,多策略灵活配置!A$36:E$646,5,0)+VLOOKUP(A149,空气指增!BD$36:BH$529,4,0)*VLOOKUP(A149,空气指增!BD$36:BH$529,5,0)+VLOOKUP(A149,空气指增!BJ$36:BN$529,4,0)*VLOOKUP(A149,空气指增!BJ$36:BN$529,5,0)+VLOOKUP(A149,股票多头!AW$44:BA$571,4,0)*VLOOKUP(A149,股票多头!AW$44:BA$571,5,0)</f>
        <v>#N/A</v>
      </c>
      <c r="C149" s="2" t="e">
        <f t="shared" si="4"/>
        <v>#N/A</v>
      </c>
    </row>
    <row r="150" spans="1:6">
      <c r="A150" s="8">
        <v>44419</v>
      </c>
      <c r="B150" s="2" t="e">
        <f>VLOOKUP(A150,股票多头!A$44:E$571,4,0)*VLOOKUP(A150,股票多头!A$44:E$571,5,0)+VLOOKUP(A150,股票多头!N$44:Q$571,4,0)*VLOOKUP(A150,股票多头!N$44:Q$571,5,0)+VLOOKUP(A150,股票多头!S$44:W$571,4,0)*VLOOKUP(A150,股票多头!S$44:W$571,5,0)+VLOOKUP(A150,股票多头!Y$44:AC$571,4,0)*VLOOKUP(A150,股票多头!Y$44:AC$571,5,0)+VLOOKUP(A150,空气指增!H$36:L$529,4,0)*VLOOKUP(A150,空气指增!H$36:L$529,5,0)+VLOOKUP(A150,空气指增!T$36:X$529,4,0)*VLOOKUP(A150,空气指增!T$36:X$529,5,0)+VLOOKUP(A150,多策略灵活配置!#REF!,4,0)*VLOOKUP(A150,多策略灵活配置!#REF!,5,0)+VLOOKUP(A150,量化期货!#REF!,4,0)*VLOOKUP(A150,量化期货!#REF!,5,0)+VLOOKUP(A150,空气指增!AL$36:AP$529,4,0)*VLOOKUP(A150,空气指增!AL$36:AP$529,5,0)+VLOOKUP(A150,股票多头!AE$44:AI$571,4,0)*VLOOKUP(A150,股票多头!AE$44:AI$571,5,0)+VLOOKUP(A150,空气指增!AR$36:AV$529,4,0)*VLOOKUP(A150,空气指增!AR$36:AV$529,5,0)+VLOOKUP(A150,空气指增!AX$36:BB$529,4,0)*VLOOKUP(A150,空气指增!AX$36:BB$529,5,0)+VLOOKUP(A150,股票多头!AK$44:AO$571,4,0)*VLOOKUP(A150,股票多头!AK$44:AO$571,5,0)+VLOOKUP(A150,股票多头!AQ$44:AU$571,4,0)*VLOOKUP(A150,股票多头!AQ$44:AU$571,5,0)+VLOOKUP(A150,多策略灵活配置!A$36:E$646,4,0)*VLOOKUP(A150,多策略灵活配置!A$36:E$646,5,0)+VLOOKUP(A150,空气指增!BD$36:BH$529,4,0)*VLOOKUP(A150,空气指增!BD$36:BH$529,5,0)+VLOOKUP(A150,空气指增!BJ$36:BN$529,4,0)*VLOOKUP(A150,空气指增!BJ$36:BN$529,5,0)+VLOOKUP(A150,股票多头!AW$44:BA$571,4,0)*VLOOKUP(A150,股票多头!AW$44:BA$571,5,0)</f>
        <v>#N/A</v>
      </c>
      <c r="C150" s="2" t="e">
        <f t="shared" si="4"/>
        <v>#N/A</v>
      </c>
    </row>
    <row r="151" spans="1:6">
      <c r="A151" s="8">
        <v>44420</v>
      </c>
      <c r="B151" s="2" t="e">
        <f>VLOOKUP(A151,股票多头!A$44:E$571,4,0)*VLOOKUP(A151,股票多头!A$44:E$571,5,0)+VLOOKUP(A151,股票多头!N$44:Q$571,4,0)*VLOOKUP(A151,股票多头!N$44:Q$571,5,0)+VLOOKUP(A151,股票多头!S$44:W$571,4,0)*VLOOKUP(A151,股票多头!S$44:W$571,5,0)+VLOOKUP(A151,股票多头!Y$44:AC$571,4,0)*VLOOKUP(A151,股票多头!Y$44:AC$571,5,0)+VLOOKUP(A151,空气指增!H$36:L$529,4,0)*VLOOKUP(A151,空气指增!H$36:L$529,5,0)+VLOOKUP(A151,空气指增!T$36:X$529,4,0)*VLOOKUP(A151,空气指增!T$36:X$529,5,0)+VLOOKUP(A151,多策略灵活配置!#REF!,4,0)*VLOOKUP(A151,多策略灵活配置!#REF!,5,0)+VLOOKUP(A151,量化期货!#REF!,4,0)*VLOOKUP(A151,量化期货!#REF!,5,0)+VLOOKUP(A151,空气指增!AL$36:AP$529,4,0)*VLOOKUP(A151,空气指增!AL$36:AP$529,5,0)+VLOOKUP(A151,股票多头!AE$44:AI$571,4,0)*VLOOKUP(A151,股票多头!AE$44:AI$571,5,0)+VLOOKUP(A151,空气指增!AR$36:AV$529,4,0)*VLOOKUP(A151,空气指增!AR$36:AV$529,5,0)+VLOOKUP(A151,空气指增!AX$36:BB$529,4,0)*VLOOKUP(A151,空气指增!AX$36:BB$529,5,0)+VLOOKUP(A151,股票多头!AK$44:AO$571,4,0)*VLOOKUP(A151,股票多头!AK$44:AO$571,5,0)+VLOOKUP(A151,股票多头!AQ$44:AU$571,4,0)*VLOOKUP(A151,股票多头!AQ$44:AU$571,5,0)+VLOOKUP(A151,多策略灵活配置!A$36:E$646,4,0)*VLOOKUP(A151,多策略灵活配置!A$36:E$646,5,0)+VLOOKUP(A151,空气指增!BD$36:BH$529,4,0)*VLOOKUP(A151,空气指增!BD$36:BH$529,5,0)+VLOOKUP(A151,空气指增!BJ$36:BN$529,4,0)*VLOOKUP(A151,空气指增!BJ$36:BN$529,5,0)+VLOOKUP(A151,股票多头!AW$44:BA$571,4,0)*VLOOKUP(A151,股票多头!AW$44:BA$571,5,0)</f>
        <v>#N/A</v>
      </c>
      <c r="C151" s="2" t="e">
        <f t="shared" si="4"/>
        <v>#N/A</v>
      </c>
    </row>
    <row r="152" spans="1:6">
      <c r="A152" s="8">
        <v>44421</v>
      </c>
      <c r="B152" s="2" t="e">
        <f>VLOOKUP(A152,股票多头!A$44:E$571,4,0)*VLOOKUP(A152,股票多头!A$44:E$571,5,0)+VLOOKUP(A152,股票多头!N$44:Q$571,4,0)*VLOOKUP(A152,股票多头!N$44:Q$571,5,0)+VLOOKUP(A152,股票多头!S$44:W$571,4,0)*VLOOKUP(A152,股票多头!S$44:W$571,5,0)+VLOOKUP(A152,股票多头!Y$44:AC$571,4,0)*VLOOKUP(A152,股票多头!Y$44:AC$571,5,0)+VLOOKUP(A152,空气指增!H$36:L$529,4,0)*VLOOKUP(A152,空气指增!H$36:L$529,5,0)+VLOOKUP(A152,空气指增!T$36:X$529,4,0)*VLOOKUP(A152,空气指增!T$36:X$529,5,0)+VLOOKUP(A152,多策略灵活配置!#REF!,4,0)*VLOOKUP(A152,多策略灵活配置!#REF!,5,0)+VLOOKUP(A152,量化期货!#REF!,4,0)*VLOOKUP(A152,量化期货!#REF!,5,0)+VLOOKUP(A152,空气指增!AL$36:AP$529,4,0)*VLOOKUP(A152,空气指增!AL$36:AP$529,5,0)+VLOOKUP(A152,股票多头!AE$44:AI$571,4,0)*VLOOKUP(A152,股票多头!AE$44:AI$571,5,0)+VLOOKUP(A152,空气指增!AR$36:AV$529,4,0)*VLOOKUP(A152,空气指增!AR$36:AV$529,5,0)+VLOOKUP(A152,空气指增!AX$36:BB$529,4,0)*VLOOKUP(A152,空气指增!AX$36:BB$529,5,0)+VLOOKUP(A152,股票多头!AK$44:AO$571,4,0)*VLOOKUP(A152,股票多头!AK$44:AO$571,5,0)+VLOOKUP(A152,股票多头!AQ$44:AU$571,4,0)*VLOOKUP(A152,股票多头!AQ$44:AU$571,5,0)+VLOOKUP(A152,多策略灵活配置!A$36:E$646,4,0)*VLOOKUP(A152,多策略灵活配置!A$36:E$646,5,0)+VLOOKUP(A152,空气指增!BD$36:BH$529,4,0)*VLOOKUP(A152,空气指增!BD$36:BH$529,5,0)+VLOOKUP(A152,空气指增!BJ$36:BN$529,4,0)*VLOOKUP(A152,空气指增!BJ$36:BN$529,5,0)+VLOOKUP(A152,股票多头!AW$44:BA$571,4,0)*VLOOKUP(A152,股票多头!AW$44:BA$571,5,0)</f>
        <v>#N/A</v>
      </c>
      <c r="C152" s="2" t="e">
        <f t="shared" si="4"/>
        <v>#N/A</v>
      </c>
    </row>
  </sheetData>
  <phoneticPr fontId="7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风险控制指标情况</vt:lpstr>
      <vt:lpstr>备注信息表</vt:lpstr>
      <vt:lpstr>私募种子基金持仓日报表</vt:lpstr>
      <vt:lpstr>交易记录</vt:lpstr>
      <vt:lpstr>份额-产品到期日期</vt:lpstr>
      <vt:lpstr>股票多头</vt:lpstr>
      <vt:lpstr>指数增强</vt:lpstr>
      <vt:lpstr>空气指增</vt:lpstr>
      <vt:lpstr>量化择时</vt:lpstr>
      <vt:lpstr>量化对冲</vt:lpstr>
      <vt:lpstr>宏观对冲</vt:lpstr>
      <vt:lpstr>量化期货</vt:lpstr>
      <vt:lpstr>多策略灵活配置</vt:lpstr>
      <vt:lpstr>资金流水 </vt:lpstr>
      <vt:lpstr>年初资产+追加资产</vt:lpstr>
      <vt:lpstr>Mapping</vt:lpstr>
      <vt:lpstr>FOF(YTD)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邱虞辉</dc:creator>
  <cp:lastModifiedBy>王凯</cp:lastModifiedBy>
  <dcterms:created xsi:type="dcterms:W3CDTF">2019-09-06T07:42:00Z</dcterms:created>
  <dcterms:modified xsi:type="dcterms:W3CDTF">2023-02-13T10:42:25Z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M_Doc_Temp_ID">
    <vt:lpwstr>0acb6b3e</vt:lpwstr>
  </property>
  <property fmtid="{D5CDD505-2E9C-101B-9397-08002B2CF9AE}" pid="3" name="ICV">
    <vt:lpwstr>9FC0D2F17EB44CF4AB90471922E29C5C</vt:lpwstr>
  </property>
  <property fmtid="{D5CDD505-2E9C-101B-9397-08002B2CF9AE}" pid="4" name="KSOProductBuildVer">
    <vt:lpwstr>2052-11.1.0.11744</vt:lpwstr>
  </property>
</Properties>
</file>